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60" windowWidth="19320" windowHeight="7650" tabRatio="862"/>
  </bookViews>
  <sheets>
    <sheet name="Datos Monitoreo 2019" sheetId="1" r:id="rId1"/>
    <sheet name="info" sheetId="8" r:id="rId2"/>
    <sheet name="Calculos_116_parcelas" sheetId="3" r:id="rId3"/>
    <sheet name="Calc Var Estr" sheetId="10" r:id="rId4"/>
    <sheet name="Cuadro Comparativo" sheetId="15" r:id="rId5"/>
    <sheet name="Tablas Comp" sheetId="16" r:id="rId6"/>
  </sheets>
  <definedNames>
    <definedName name="_xlnm._FilterDatabase" localSheetId="0" hidden="1">'Datos Monitoreo 2019'!$A$1:$U$3899</definedName>
  </definedNames>
  <calcPr calcId="144525"/>
  <pivotCaches>
    <pivotCache cacheId="0" r:id="rId7"/>
  </pivotCaches>
</workbook>
</file>

<file path=xl/calcChain.xml><?xml version="1.0" encoding="utf-8"?>
<calcChain xmlns="http://schemas.openxmlformats.org/spreadsheetml/2006/main">
  <c r="A1" i="15" l="1"/>
  <c r="F1" i="15"/>
  <c r="K1" i="15"/>
  <c r="P1" i="15"/>
  <c r="U1" i="15"/>
  <c r="Z1" i="15"/>
  <c r="L4" i="3"/>
  <c r="R2" i="1" l="1"/>
  <c r="O2" i="1"/>
  <c r="O12" i="1"/>
  <c r="N12" i="1"/>
  <c r="N51" i="1"/>
  <c r="J21" i="10"/>
  <c r="I21" i="10"/>
  <c r="G21" i="10"/>
  <c r="F13" i="10"/>
  <c r="N125" i="15" l="1"/>
  <c r="AP63" i="15"/>
  <c r="AP65" i="15"/>
  <c r="AO64" i="15"/>
  <c r="AQ64" i="15" s="1"/>
  <c r="AH124" i="15"/>
  <c r="AG124" i="15"/>
  <c r="AO68" i="15" s="1"/>
  <c r="AH101" i="15"/>
  <c r="AP67" i="15" s="1"/>
  <c r="AG101" i="15"/>
  <c r="AO67" i="15" s="1"/>
  <c r="AQ67" i="15" s="1"/>
  <c r="AH85" i="15"/>
  <c r="AP66" i="15" s="1"/>
  <c r="AR66" i="15" s="1"/>
  <c r="AG85" i="15"/>
  <c r="AO66" i="15" s="1"/>
  <c r="AQ66" i="15" s="1"/>
  <c r="AH66" i="15"/>
  <c r="AG66" i="15"/>
  <c r="AO65" i="15" s="1"/>
  <c r="AH46" i="15"/>
  <c r="AP64" i="15" s="1"/>
  <c r="AG46" i="15"/>
  <c r="AH11" i="15"/>
  <c r="AG11" i="15"/>
  <c r="AO63" i="15" s="1"/>
  <c r="AN69" i="15"/>
  <c r="AL69" i="15"/>
  <c r="AM68" i="15"/>
  <c r="AM67" i="15"/>
  <c r="AM66" i="15"/>
  <c r="AM65" i="15"/>
  <c r="AQ65" i="15" s="1"/>
  <c r="AM64" i="15"/>
  <c r="AM63" i="15"/>
  <c r="AQ63" i="15" s="1"/>
  <c r="AT63" i="15" s="1"/>
  <c r="AM69" i="15"/>
  <c r="C9" i="10"/>
  <c r="C7" i="10"/>
  <c r="C5" i="10"/>
  <c r="C3" i="10"/>
  <c r="H23" i="3"/>
  <c r="H21" i="3"/>
  <c r="H25" i="3" s="1"/>
  <c r="H18" i="3"/>
  <c r="H24" i="3" s="1"/>
  <c r="I7" i="3"/>
  <c r="I6" i="3"/>
  <c r="I5" i="3"/>
  <c r="I4" i="3"/>
  <c r="I3" i="3"/>
  <c r="I2" i="3"/>
  <c r="E86" i="3"/>
  <c r="C46" i="3"/>
  <c r="D46" i="3"/>
  <c r="M3" i="3" s="1"/>
  <c r="E12" i="3"/>
  <c r="C10" i="10"/>
  <c r="C8" i="10"/>
  <c r="C6" i="10"/>
  <c r="C4" i="10"/>
  <c r="E3" i="3"/>
  <c r="E11" i="3"/>
  <c r="C11" i="10" s="1"/>
  <c r="D11" i="3"/>
  <c r="M2" i="3" s="1"/>
  <c r="C11" i="3"/>
  <c r="L2" i="3" s="1"/>
  <c r="N4" i="1"/>
  <c r="N1806" i="1"/>
  <c r="N1805" i="1"/>
  <c r="N1180" i="1"/>
  <c r="N1179" i="1"/>
  <c r="R1179" i="1"/>
  <c r="T1179" i="1" s="1"/>
  <c r="U1179" i="1" s="1"/>
  <c r="N1178" i="1"/>
  <c r="N1177" i="1"/>
  <c r="R1177" i="1" s="1"/>
  <c r="T1177" i="1" s="1"/>
  <c r="U1177" i="1" s="1"/>
  <c r="N1176" i="1"/>
  <c r="N1175" i="1"/>
  <c r="R1175" i="1"/>
  <c r="T1175" i="1" s="1"/>
  <c r="U1175" i="1" s="1"/>
  <c r="N1174" i="1"/>
  <c r="N1173" i="1"/>
  <c r="O1173" i="1" s="1"/>
  <c r="P1173" i="1" s="1"/>
  <c r="N1172" i="1"/>
  <c r="N1171" i="1"/>
  <c r="N1170" i="1"/>
  <c r="N1169" i="1"/>
  <c r="O1169" i="1" s="1"/>
  <c r="P1169" i="1"/>
  <c r="N1168" i="1"/>
  <c r="N1167" i="1"/>
  <c r="N1166" i="1"/>
  <c r="N1165" i="1"/>
  <c r="O1165" i="1" s="1"/>
  <c r="P1165" i="1" s="1"/>
  <c r="N1164" i="1"/>
  <c r="N1163" i="1"/>
  <c r="N1162" i="1"/>
  <c r="N1161" i="1"/>
  <c r="O1161" i="1" s="1"/>
  <c r="P1161" i="1" s="1"/>
  <c r="N1160" i="1"/>
  <c r="N1158" i="1"/>
  <c r="N1157" i="1"/>
  <c r="N1156" i="1"/>
  <c r="N1155" i="1"/>
  <c r="N1154" i="1"/>
  <c r="N1153" i="1"/>
  <c r="N1152" i="1"/>
  <c r="N1151" i="1"/>
  <c r="N1150" i="1"/>
  <c r="N1148" i="1"/>
  <c r="N1147" i="1"/>
  <c r="N1146" i="1"/>
  <c r="N1145" i="1"/>
  <c r="O1145" i="1" s="1"/>
  <c r="P1145" i="1" s="1"/>
  <c r="N1144" i="1"/>
  <c r="N1143" i="1"/>
  <c r="N1142" i="1"/>
  <c r="N1140" i="1"/>
  <c r="N1139" i="1"/>
  <c r="N1138" i="1"/>
  <c r="N1136" i="1"/>
  <c r="N1135" i="1"/>
  <c r="R1135" i="1" s="1"/>
  <c r="T1135" i="1"/>
  <c r="U1135" i="1" s="1"/>
  <c r="N1134" i="1"/>
  <c r="N1132" i="1"/>
  <c r="N1131" i="1"/>
  <c r="N1130" i="1"/>
  <c r="N1128" i="1"/>
  <c r="N1127" i="1"/>
  <c r="N1126" i="1"/>
  <c r="N1125" i="1"/>
  <c r="N1124" i="1"/>
  <c r="N1123" i="1"/>
  <c r="N1122" i="1"/>
  <c r="N1120" i="1"/>
  <c r="N1119" i="1"/>
  <c r="N1117" i="1"/>
  <c r="N1116" i="1"/>
  <c r="R1116" i="1" s="1"/>
  <c r="T1116" i="1"/>
  <c r="U1116" i="1" s="1"/>
  <c r="N1115" i="1"/>
  <c r="N1114" i="1"/>
  <c r="R1114" i="1" s="1"/>
  <c r="T1114" i="1" s="1"/>
  <c r="U1114" i="1" s="1"/>
  <c r="N1113" i="1"/>
  <c r="N1112" i="1"/>
  <c r="R1112" i="1" s="1"/>
  <c r="T1112" i="1" s="1"/>
  <c r="U1112" i="1" s="1"/>
  <c r="N1111" i="1"/>
  <c r="N1110" i="1"/>
  <c r="R1110" i="1" s="1"/>
  <c r="T1110" i="1" s="1"/>
  <c r="U1110" i="1" s="1"/>
  <c r="N1109" i="1"/>
  <c r="N1108" i="1"/>
  <c r="R1108" i="1" s="1"/>
  <c r="T1108" i="1"/>
  <c r="U1108" i="1" s="1"/>
  <c r="N1107" i="1"/>
  <c r="N1106" i="1"/>
  <c r="N1105" i="1"/>
  <c r="N1104" i="1"/>
  <c r="O1104" i="1" s="1"/>
  <c r="P1104" i="1" s="1"/>
  <c r="N1103" i="1"/>
  <c r="N1101" i="1"/>
  <c r="N1099" i="1"/>
  <c r="N1098" i="1"/>
  <c r="N1097" i="1"/>
  <c r="N1095" i="1"/>
  <c r="N713" i="1"/>
  <c r="R713" i="1" s="1"/>
  <c r="T713" i="1" s="1"/>
  <c r="U713" i="1" s="1"/>
  <c r="N712" i="1"/>
  <c r="N711" i="1"/>
  <c r="R711" i="1" s="1"/>
  <c r="T711" i="1" s="1"/>
  <c r="U711" i="1" s="1"/>
  <c r="N710" i="1"/>
  <c r="N709" i="1"/>
  <c r="R709" i="1" s="1"/>
  <c r="T709" i="1"/>
  <c r="U709" i="1" s="1"/>
  <c r="N708" i="1"/>
  <c r="N707" i="1"/>
  <c r="R707" i="1" s="1"/>
  <c r="T707" i="1" s="1"/>
  <c r="U707" i="1" s="1"/>
  <c r="N706" i="1"/>
  <c r="N705" i="1"/>
  <c r="R705" i="1" s="1"/>
  <c r="T705" i="1" s="1"/>
  <c r="U705" i="1" s="1"/>
  <c r="N704" i="1"/>
  <c r="N703" i="1"/>
  <c r="R703" i="1" s="1"/>
  <c r="T703" i="1" s="1"/>
  <c r="U703" i="1" s="1"/>
  <c r="N702" i="1"/>
  <c r="N701" i="1"/>
  <c r="R701" i="1" s="1"/>
  <c r="T701" i="1"/>
  <c r="U701" i="1" s="1"/>
  <c r="N700" i="1"/>
  <c r="N699" i="1"/>
  <c r="N698" i="1"/>
  <c r="N697" i="1"/>
  <c r="O697" i="1" s="1"/>
  <c r="P697" i="1" s="1"/>
  <c r="N696" i="1"/>
  <c r="N695" i="1"/>
  <c r="N694" i="1"/>
  <c r="N693" i="1"/>
  <c r="O693" i="1"/>
  <c r="P693" i="1" s="1"/>
  <c r="N692" i="1"/>
  <c r="N691" i="1"/>
  <c r="N690" i="1"/>
  <c r="N689" i="1"/>
  <c r="O689" i="1" s="1"/>
  <c r="P689" i="1" s="1"/>
  <c r="N688" i="1"/>
  <c r="N687" i="1"/>
  <c r="R687" i="1"/>
  <c r="T687" i="1" s="1"/>
  <c r="U687" i="1" s="1"/>
  <c r="N686" i="1"/>
  <c r="N685" i="1"/>
  <c r="R685" i="1" s="1"/>
  <c r="T685" i="1" s="1"/>
  <c r="U685" i="1" s="1"/>
  <c r="N684" i="1"/>
  <c r="N683" i="1"/>
  <c r="N682" i="1"/>
  <c r="N681" i="1"/>
  <c r="O681" i="1"/>
  <c r="P681" i="1" s="1"/>
  <c r="N680" i="1"/>
  <c r="N679" i="1"/>
  <c r="N678" i="1"/>
  <c r="N677" i="1"/>
  <c r="O677" i="1" s="1"/>
  <c r="P677" i="1" s="1"/>
  <c r="N676" i="1"/>
  <c r="N675" i="1"/>
  <c r="N674" i="1"/>
  <c r="N673" i="1"/>
  <c r="O673" i="1"/>
  <c r="P673" i="1" s="1"/>
  <c r="N672" i="1"/>
  <c r="N671" i="1"/>
  <c r="N670" i="1"/>
  <c r="N669" i="1"/>
  <c r="O669" i="1" s="1"/>
  <c r="P669" i="1" s="1"/>
  <c r="N668" i="1"/>
  <c r="N667" i="1"/>
  <c r="N666" i="1"/>
  <c r="N665" i="1"/>
  <c r="O665" i="1"/>
  <c r="P665" i="1" s="1"/>
  <c r="N664" i="1"/>
  <c r="N663" i="1"/>
  <c r="N662" i="1"/>
  <c r="N661" i="1"/>
  <c r="O661" i="1" s="1"/>
  <c r="P661" i="1" s="1"/>
  <c r="N660" i="1"/>
  <c r="N659" i="1"/>
  <c r="N658" i="1"/>
  <c r="N657" i="1"/>
  <c r="O657" i="1"/>
  <c r="P657" i="1" s="1"/>
  <c r="N656" i="1"/>
  <c r="N655" i="1"/>
  <c r="N654" i="1"/>
  <c r="N653" i="1"/>
  <c r="O653" i="1" s="1"/>
  <c r="P653" i="1" s="1"/>
  <c r="N652" i="1"/>
  <c r="N651" i="1"/>
  <c r="N650" i="1"/>
  <c r="N649" i="1"/>
  <c r="O649" i="1"/>
  <c r="P649" i="1" s="1"/>
  <c r="N648" i="1"/>
  <c r="N647" i="1"/>
  <c r="N646" i="1"/>
  <c r="N645" i="1"/>
  <c r="O645" i="1" s="1"/>
  <c r="P645" i="1" s="1"/>
  <c r="N644" i="1"/>
  <c r="N643" i="1"/>
  <c r="R643" i="1"/>
  <c r="T643" i="1" s="1"/>
  <c r="U643" i="1" s="1"/>
  <c r="N642" i="1"/>
  <c r="N641" i="1"/>
  <c r="N640" i="1"/>
  <c r="N639" i="1"/>
  <c r="R639" i="1" s="1"/>
  <c r="T639" i="1" s="1"/>
  <c r="U639" i="1" s="1"/>
  <c r="N638" i="1"/>
  <c r="N637" i="1"/>
  <c r="N636" i="1"/>
  <c r="N635" i="1"/>
  <c r="R635" i="1"/>
  <c r="T635" i="1" s="1"/>
  <c r="U635" i="1" s="1"/>
  <c r="N634" i="1"/>
  <c r="N633" i="1"/>
  <c r="N632" i="1"/>
  <c r="N631" i="1"/>
  <c r="R631" i="1" s="1"/>
  <c r="T631" i="1" s="1"/>
  <c r="U631" i="1" s="1"/>
  <c r="N630" i="1"/>
  <c r="N629" i="1"/>
  <c r="N628" i="1"/>
  <c r="N627" i="1"/>
  <c r="R627" i="1"/>
  <c r="T627" i="1" s="1"/>
  <c r="U627" i="1" s="1"/>
  <c r="N626" i="1"/>
  <c r="N625" i="1"/>
  <c r="N428" i="1"/>
  <c r="N427" i="1"/>
  <c r="N426" i="1"/>
  <c r="N425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7" i="1"/>
  <c r="N406" i="1"/>
  <c r="R406" i="1" s="1"/>
  <c r="T406" i="1" s="1"/>
  <c r="U406" i="1" s="1"/>
  <c r="N405" i="1"/>
  <c r="N404" i="1"/>
  <c r="R404" i="1" s="1"/>
  <c r="T404" i="1"/>
  <c r="U404" i="1" s="1"/>
  <c r="N398" i="1"/>
  <c r="N397" i="1"/>
  <c r="N395" i="1"/>
  <c r="N394" i="1"/>
  <c r="O394" i="1" s="1"/>
  <c r="P394" i="1" s="1"/>
  <c r="N392" i="1"/>
  <c r="N386" i="1"/>
  <c r="N385" i="1"/>
  <c r="N383" i="1"/>
  <c r="N381" i="1"/>
  <c r="N379" i="1"/>
  <c r="N378" i="1"/>
  <c r="N373" i="1"/>
  <c r="N372" i="1"/>
  <c r="N370" i="1"/>
  <c r="N368" i="1"/>
  <c r="N362" i="1"/>
  <c r="N360" i="1"/>
  <c r="N359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273" i="1"/>
  <c r="N272" i="1"/>
  <c r="R272" i="1"/>
  <c r="T272" i="1" s="1"/>
  <c r="U272" i="1" s="1"/>
  <c r="N271" i="1"/>
  <c r="N270" i="1"/>
  <c r="R270" i="1" s="1"/>
  <c r="T270" i="1" s="1"/>
  <c r="U270" i="1" s="1"/>
  <c r="N269" i="1"/>
  <c r="N268" i="1"/>
  <c r="R268" i="1"/>
  <c r="T268" i="1" s="1"/>
  <c r="U268" i="1" s="1"/>
  <c r="N267" i="1"/>
  <c r="N266" i="1"/>
  <c r="R266" i="1" s="1"/>
  <c r="T266" i="1" s="1"/>
  <c r="U266" i="1" s="1"/>
  <c r="N265" i="1"/>
  <c r="N264" i="1"/>
  <c r="R264" i="1"/>
  <c r="T264" i="1" s="1"/>
  <c r="U264" i="1" s="1"/>
  <c r="N263" i="1"/>
  <c r="N262" i="1"/>
  <c r="R262" i="1" s="1"/>
  <c r="T262" i="1" s="1"/>
  <c r="U262" i="1" s="1"/>
  <c r="N261" i="1"/>
  <c r="N260" i="1"/>
  <c r="R260" i="1"/>
  <c r="T260" i="1" s="1"/>
  <c r="U260" i="1" s="1"/>
  <c r="N259" i="1"/>
  <c r="N258" i="1"/>
  <c r="R258" i="1" s="1"/>
  <c r="T258" i="1" s="1"/>
  <c r="U258" i="1" s="1"/>
  <c r="N257" i="1"/>
  <c r="N256" i="1"/>
  <c r="R256" i="1"/>
  <c r="T256" i="1" s="1"/>
  <c r="U256" i="1" s="1"/>
  <c r="N255" i="1"/>
  <c r="N254" i="1"/>
  <c r="R254" i="1" s="1"/>
  <c r="T254" i="1" s="1"/>
  <c r="U254" i="1" s="1"/>
  <c r="N253" i="1"/>
  <c r="N252" i="1"/>
  <c r="R252" i="1"/>
  <c r="T252" i="1" s="1"/>
  <c r="U252" i="1" s="1"/>
  <c r="N251" i="1"/>
  <c r="N250" i="1"/>
  <c r="R250" i="1" s="1"/>
  <c r="T250" i="1" s="1"/>
  <c r="U250" i="1" s="1"/>
  <c r="N249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25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624" i="1"/>
  <c r="N623" i="1"/>
  <c r="R623" i="1" s="1"/>
  <c r="T623" i="1" s="1"/>
  <c r="U623" i="1" s="1"/>
  <c r="N622" i="1"/>
  <c r="N621" i="1"/>
  <c r="R621" i="1" s="1"/>
  <c r="T621" i="1" s="1"/>
  <c r="U621" i="1" s="1"/>
  <c r="N619" i="1"/>
  <c r="N618" i="1"/>
  <c r="N615" i="1"/>
  <c r="N614" i="1"/>
  <c r="N613" i="1"/>
  <c r="N612" i="1"/>
  <c r="N611" i="1"/>
  <c r="N604" i="1"/>
  <c r="N603" i="1"/>
  <c r="N602" i="1"/>
  <c r="N601" i="1"/>
  <c r="N600" i="1"/>
  <c r="N598" i="1"/>
  <c r="N597" i="1"/>
  <c r="N596" i="1"/>
  <c r="N595" i="1"/>
  <c r="R595" i="1" s="1"/>
  <c r="T595" i="1"/>
  <c r="U595" i="1" s="1"/>
  <c r="N594" i="1"/>
  <c r="N593" i="1"/>
  <c r="N592" i="1"/>
  <c r="N591" i="1"/>
  <c r="O591" i="1" s="1"/>
  <c r="P591" i="1" s="1"/>
  <c r="N590" i="1"/>
  <c r="N589" i="1"/>
  <c r="N588" i="1"/>
  <c r="N587" i="1"/>
  <c r="R587" i="1"/>
  <c r="T587" i="1" s="1"/>
  <c r="U587" i="1" s="1"/>
  <c r="N586" i="1"/>
  <c r="N585" i="1"/>
  <c r="R585" i="1" s="1"/>
  <c r="T585" i="1" s="1"/>
  <c r="U585" i="1" s="1"/>
  <c r="N584" i="1"/>
  <c r="N583" i="1"/>
  <c r="R583" i="1"/>
  <c r="T583" i="1" s="1"/>
  <c r="U583" i="1" s="1"/>
  <c r="N582" i="1"/>
  <c r="N581" i="1"/>
  <c r="N580" i="1"/>
  <c r="N579" i="1"/>
  <c r="R579" i="1" s="1"/>
  <c r="T579" i="1" s="1"/>
  <c r="U579" i="1" s="1"/>
  <c r="N577" i="1"/>
  <c r="N576" i="1"/>
  <c r="N575" i="1"/>
  <c r="N574" i="1"/>
  <c r="N572" i="1"/>
  <c r="N571" i="1"/>
  <c r="R571" i="1"/>
  <c r="T571" i="1" s="1"/>
  <c r="U571" i="1" s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4" i="1"/>
  <c r="N553" i="1"/>
  <c r="R553" i="1" s="1"/>
  <c r="T553" i="1" s="1"/>
  <c r="U553" i="1" s="1"/>
  <c r="N552" i="1"/>
  <c r="N551" i="1"/>
  <c r="R551" i="1"/>
  <c r="T551" i="1" s="1"/>
  <c r="U551" i="1" s="1"/>
  <c r="N550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0" i="1"/>
  <c r="N529" i="1"/>
  <c r="R529" i="1" s="1"/>
  <c r="T529" i="1" s="1"/>
  <c r="U529" i="1" s="1"/>
  <c r="N528" i="1"/>
  <c r="N527" i="1"/>
  <c r="R527" i="1"/>
  <c r="T527" i="1" s="1"/>
  <c r="U527" i="1" s="1"/>
  <c r="N526" i="1"/>
  <c r="N525" i="1"/>
  <c r="R525" i="1" s="1"/>
  <c r="T525" i="1" s="1"/>
  <c r="U525" i="1" s="1"/>
  <c r="N524" i="1"/>
  <c r="N523" i="1"/>
  <c r="R523" i="1"/>
  <c r="T523" i="1" s="1"/>
  <c r="U523" i="1" s="1"/>
  <c r="N521" i="1"/>
  <c r="N520" i="1"/>
  <c r="N519" i="1"/>
  <c r="N518" i="1"/>
  <c r="N516" i="1"/>
  <c r="N515" i="1"/>
  <c r="R515" i="1" s="1"/>
  <c r="T515" i="1" s="1"/>
  <c r="U515" i="1" s="1"/>
  <c r="N513" i="1"/>
  <c r="N510" i="1"/>
  <c r="N509" i="1"/>
  <c r="N508" i="1"/>
  <c r="N506" i="1"/>
  <c r="N505" i="1"/>
  <c r="R505" i="1"/>
  <c r="T505" i="1" s="1"/>
  <c r="U505" i="1" s="1"/>
  <c r="N503" i="1"/>
  <c r="N502" i="1"/>
  <c r="N500" i="1"/>
  <c r="N499" i="1"/>
  <c r="N498" i="1"/>
  <c r="N497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03" i="1"/>
  <c r="N302" i="1"/>
  <c r="N301" i="1"/>
  <c r="N300" i="1"/>
  <c r="N299" i="1"/>
  <c r="N298" i="1"/>
  <c r="N297" i="1"/>
  <c r="N296" i="1"/>
  <c r="N295" i="1"/>
  <c r="N294" i="1"/>
  <c r="N291" i="1"/>
  <c r="O291" i="1" s="1"/>
  <c r="P291" i="1" s="1"/>
  <c r="N290" i="1"/>
  <c r="N288" i="1"/>
  <c r="N287" i="1"/>
  <c r="O287" i="1" s="1"/>
  <c r="P287" i="1" s="1"/>
  <c r="N284" i="1"/>
  <c r="N283" i="1"/>
  <c r="N282" i="1"/>
  <c r="N281" i="1"/>
  <c r="N280" i="1"/>
  <c r="N279" i="1"/>
  <c r="N278" i="1"/>
  <c r="N277" i="1"/>
  <c r="N276" i="1"/>
  <c r="N275" i="1"/>
  <c r="N274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08" i="1"/>
  <c r="N107" i="1"/>
  <c r="N105" i="1"/>
  <c r="N104" i="1"/>
  <c r="O104" i="1" s="1"/>
  <c r="P104" i="1" s="1"/>
  <c r="N101" i="1"/>
  <c r="N100" i="1"/>
  <c r="N99" i="1"/>
  <c r="N98" i="1"/>
  <c r="N97" i="1"/>
  <c r="N94" i="1"/>
  <c r="N93" i="1"/>
  <c r="R93" i="1" s="1"/>
  <c r="T93" i="1" s="1"/>
  <c r="U93" i="1" s="1"/>
  <c r="N91" i="1"/>
  <c r="N89" i="1"/>
  <c r="N88" i="1"/>
  <c r="R88" i="1" s="1"/>
  <c r="T88" i="1" s="1"/>
  <c r="U88" i="1" s="1"/>
  <c r="N85" i="1"/>
  <c r="N84" i="1"/>
  <c r="N77" i="1"/>
  <c r="N76" i="1"/>
  <c r="N74" i="1"/>
  <c r="N73" i="1"/>
  <c r="N72" i="1"/>
  <c r="N69" i="1"/>
  <c r="N68" i="1"/>
  <c r="N67" i="1"/>
  <c r="N66" i="1"/>
  <c r="N65" i="1"/>
  <c r="N64" i="1"/>
  <c r="N58" i="1"/>
  <c r="N57" i="1"/>
  <c r="N50" i="1"/>
  <c r="N49" i="1"/>
  <c r="N48" i="1"/>
  <c r="N45" i="1"/>
  <c r="N38" i="1"/>
  <c r="N37" i="1"/>
  <c r="N35" i="1"/>
  <c r="N32" i="1"/>
  <c r="N31" i="1"/>
  <c r="N29" i="1"/>
  <c r="N28" i="1"/>
  <c r="N26" i="1"/>
  <c r="N19" i="1"/>
  <c r="N18" i="1"/>
  <c r="N17" i="1"/>
  <c r="N16" i="1"/>
  <c r="N14" i="1"/>
  <c r="N13" i="1"/>
  <c r="N10" i="1"/>
  <c r="O10" i="1"/>
  <c r="N5" i="1"/>
  <c r="N2" i="1"/>
  <c r="N289" i="1"/>
  <c r="I52" i="1"/>
  <c r="I3869" i="1"/>
  <c r="I3864" i="1"/>
  <c r="I3857" i="1"/>
  <c r="I3850" i="1"/>
  <c r="I3837" i="1"/>
  <c r="I3836" i="1"/>
  <c r="I3682" i="1"/>
  <c r="I3679" i="1"/>
  <c r="I3673" i="1"/>
  <c r="I3664" i="1"/>
  <c r="I3649" i="1"/>
  <c r="I3529" i="1"/>
  <c r="I3523" i="1"/>
  <c r="I3522" i="1"/>
  <c r="I3520" i="1"/>
  <c r="I3218" i="1"/>
  <c r="I3214" i="1"/>
  <c r="I1968" i="1"/>
  <c r="I1921" i="1"/>
  <c r="I1920" i="1"/>
  <c r="I1763" i="1"/>
  <c r="I1760" i="1"/>
  <c r="I1755" i="1"/>
  <c r="I1754" i="1"/>
  <c r="I1734" i="1"/>
  <c r="I1696" i="1"/>
  <c r="I1682" i="1"/>
  <c r="I1651" i="1"/>
  <c r="I1510" i="1"/>
  <c r="I1509" i="1"/>
  <c r="I1506" i="1"/>
  <c r="I1500" i="1"/>
  <c r="I1495" i="1"/>
  <c r="I1455" i="1"/>
  <c r="I1410" i="1"/>
  <c r="I1409" i="1"/>
  <c r="I1408" i="1"/>
  <c r="I1333" i="1"/>
  <c r="I1319" i="1"/>
  <c r="I1316" i="1"/>
  <c r="I1214" i="1"/>
  <c r="I1197" i="1"/>
  <c r="I1121" i="1"/>
  <c r="I1118" i="1"/>
  <c r="I949" i="1"/>
  <c r="I939" i="1"/>
  <c r="I802" i="1"/>
  <c r="I795" i="1"/>
  <c r="I620" i="1"/>
  <c r="I617" i="1"/>
  <c r="I616" i="1"/>
  <c r="I610" i="1"/>
  <c r="I609" i="1"/>
  <c r="I608" i="1"/>
  <c r="I607" i="1"/>
  <c r="I606" i="1"/>
  <c r="I605" i="1"/>
  <c r="I599" i="1"/>
  <c r="I56" i="1"/>
  <c r="I55" i="1"/>
  <c r="I54" i="1"/>
  <c r="I53" i="1"/>
  <c r="H3869" i="1"/>
  <c r="J3869" i="1"/>
  <c r="H3864" i="1"/>
  <c r="J3864" i="1"/>
  <c r="H3857" i="1"/>
  <c r="J3857" i="1"/>
  <c r="H3850" i="1"/>
  <c r="J3850" i="1"/>
  <c r="H3837" i="1"/>
  <c r="J3837" i="1"/>
  <c r="H3836" i="1"/>
  <c r="J3836" i="1"/>
  <c r="H3682" i="1"/>
  <c r="J3682" i="1"/>
  <c r="H3679" i="1"/>
  <c r="J3679" i="1"/>
  <c r="H3673" i="1"/>
  <c r="J3673" i="1"/>
  <c r="H3664" i="1"/>
  <c r="J3664" i="1"/>
  <c r="H3649" i="1"/>
  <c r="J3649" i="1"/>
  <c r="H3529" i="1"/>
  <c r="J3529" i="1"/>
  <c r="H3523" i="1"/>
  <c r="J3523" i="1"/>
  <c r="H3522" i="1"/>
  <c r="J3522" i="1"/>
  <c r="H3520" i="1"/>
  <c r="J3520" i="1"/>
  <c r="H3218" i="1"/>
  <c r="J3218" i="1"/>
  <c r="H3214" i="1"/>
  <c r="J3214" i="1"/>
  <c r="H1968" i="1"/>
  <c r="J1968" i="1"/>
  <c r="H1921" i="1"/>
  <c r="J1921" i="1"/>
  <c r="H1920" i="1"/>
  <c r="J1920" i="1"/>
  <c r="H1763" i="1"/>
  <c r="J1763" i="1"/>
  <c r="H1760" i="1"/>
  <c r="J1760" i="1"/>
  <c r="H1755" i="1"/>
  <c r="J1755" i="1"/>
  <c r="H1754" i="1"/>
  <c r="J1754" i="1"/>
  <c r="H1734" i="1"/>
  <c r="J1734" i="1"/>
  <c r="H1696" i="1"/>
  <c r="J1696" i="1"/>
  <c r="H1682" i="1"/>
  <c r="J1682" i="1"/>
  <c r="H1651" i="1"/>
  <c r="J1651" i="1"/>
  <c r="H1510" i="1"/>
  <c r="J1510" i="1"/>
  <c r="H1509" i="1"/>
  <c r="J1509" i="1"/>
  <c r="H1506" i="1"/>
  <c r="J1506" i="1"/>
  <c r="H1500" i="1"/>
  <c r="J1500" i="1"/>
  <c r="H1495" i="1"/>
  <c r="J1495" i="1"/>
  <c r="H1455" i="1"/>
  <c r="J1455" i="1"/>
  <c r="H1410" i="1"/>
  <c r="J1410" i="1"/>
  <c r="H1409" i="1"/>
  <c r="J1409" i="1"/>
  <c r="H1408" i="1"/>
  <c r="J1408" i="1"/>
  <c r="H1333" i="1"/>
  <c r="J1333" i="1"/>
  <c r="H1319" i="1"/>
  <c r="J1319" i="1"/>
  <c r="H1316" i="1"/>
  <c r="J1316" i="1"/>
  <c r="H1214" i="1"/>
  <c r="J1214" i="1"/>
  <c r="H1197" i="1"/>
  <c r="J1197" i="1"/>
  <c r="H1121" i="1"/>
  <c r="J1121" i="1"/>
  <c r="H1118" i="1"/>
  <c r="J1118" i="1"/>
  <c r="H949" i="1"/>
  <c r="J949" i="1"/>
  <c r="H939" i="1"/>
  <c r="J939" i="1"/>
  <c r="H802" i="1"/>
  <c r="J802" i="1"/>
  <c r="H795" i="1"/>
  <c r="J795" i="1"/>
  <c r="H620" i="1"/>
  <c r="J620" i="1"/>
  <c r="H617" i="1"/>
  <c r="J617" i="1"/>
  <c r="H616" i="1"/>
  <c r="J616" i="1"/>
  <c r="H610" i="1"/>
  <c r="J610" i="1"/>
  <c r="H609" i="1"/>
  <c r="J609" i="1"/>
  <c r="H608" i="1"/>
  <c r="J608" i="1"/>
  <c r="H607" i="1"/>
  <c r="J607" i="1"/>
  <c r="H606" i="1"/>
  <c r="J606" i="1"/>
  <c r="H605" i="1"/>
  <c r="J605" i="1"/>
  <c r="H599" i="1"/>
  <c r="J599" i="1"/>
  <c r="H56" i="1"/>
  <c r="J56" i="1"/>
  <c r="H55" i="1"/>
  <c r="J55" i="1"/>
  <c r="H54" i="1"/>
  <c r="J54" i="1"/>
  <c r="H53" i="1"/>
  <c r="J53" i="1"/>
  <c r="H52" i="1"/>
  <c r="N3867" i="1"/>
  <c r="N3866" i="1"/>
  <c r="N3865" i="1"/>
  <c r="N3863" i="1"/>
  <c r="N3862" i="1"/>
  <c r="N3860" i="1"/>
  <c r="N3859" i="1"/>
  <c r="R3859" i="1" s="1"/>
  <c r="T3859" i="1" s="1"/>
  <c r="U3859" i="1" s="1"/>
  <c r="N3858" i="1"/>
  <c r="N3856" i="1"/>
  <c r="N3854" i="1"/>
  <c r="N3853" i="1"/>
  <c r="N3852" i="1"/>
  <c r="N3851" i="1"/>
  <c r="N3847" i="1"/>
  <c r="N3846" i="1"/>
  <c r="R3846" i="1" s="1"/>
  <c r="T3846" i="1" s="1"/>
  <c r="U3846" i="1" s="1"/>
  <c r="N3845" i="1"/>
  <c r="N3844" i="1"/>
  <c r="N3842" i="1"/>
  <c r="N3839" i="1"/>
  <c r="N3838" i="1"/>
  <c r="N3835" i="1"/>
  <c r="N3834" i="1"/>
  <c r="N3831" i="1"/>
  <c r="N3829" i="1"/>
  <c r="N3828" i="1"/>
  <c r="R3828" i="1" s="1"/>
  <c r="T3828" i="1"/>
  <c r="U3828" i="1" s="1"/>
  <c r="N3827" i="1"/>
  <c r="N3825" i="1"/>
  <c r="N3625" i="1"/>
  <c r="N3624" i="1"/>
  <c r="R3624" i="1" s="1"/>
  <c r="T3624" i="1" s="1"/>
  <c r="U3624" i="1" s="1"/>
  <c r="N3623" i="1"/>
  <c r="N3622" i="1"/>
  <c r="R3622" i="1" s="1"/>
  <c r="T3622" i="1" s="1"/>
  <c r="U3622" i="1" s="1"/>
  <c r="N3621" i="1"/>
  <c r="N3620" i="1"/>
  <c r="N3619" i="1"/>
  <c r="N3618" i="1"/>
  <c r="R3618" i="1" s="1"/>
  <c r="T3618" i="1" s="1"/>
  <c r="U3618" i="1" s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R3606" i="1" s="1"/>
  <c r="T3606" i="1"/>
  <c r="U3606" i="1" s="1"/>
  <c r="N3605" i="1"/>
  <c r="N3604" i="1"/>
  <c r="R3604" i="1" s="1"/>
  <c r="T3604" i="1" s="1"/>
  <c r="U3604" i="1" s="1"/>
  <c r="N3603" i="1"/>
  <c r="N3602" i="1"/>
  <c r="N3601" i="1"/>
  <c r="N3600" i="1"/>
  <c r="N3599" i="1"/>
  <c r="N3598" i="1"/>
  <c r="N3597" i="1"/>
  <c r="N3243" i="1"/>
  <c r="N3241" i="1"/>
  <c r="N3239" i="1"/>
  <c r="N3237" i="1"/>
  <c r="N3236" i="1"/>
  <c r="R3236" i="1" s="1"/>
  <c r="T3236" i="1" s="1"/>
  <c r="U3236" i="1" s="1"/>
  <c r="N3235" i="1"/>
  <c r="N3232" i="1"/>
  <c r="N3231" i="1"/>
  <c r="N3230" i="1"/>
  <c r="N3229" i="1"/>
  <c r="N3225" i="1"/>
  <c r="N3224" i="1"/>
  <c r="N3221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R3146" i="1"/>
  <c r="T3146" i="1" s="1"/>
  <c r="U3146" i="1" s="1"/>
  <c r="N3145" i="1"/>
  <c r="N3144" i="1"/>
  <c r="R3144" i="1" s="1"/>
  <c r="T3144" i="1" s="1"/>
  <c r="U3144" i="1" s="1"/>
  <c r="N3143" i="1"/>
  <c r="R3143" i="1" s="1"/>
  <c r="T3143" i="1" s="1"/>
  <c r="U3143" i="1" s="1"/>
  <c r="N3142" i="1"/>
  <c r="R3142" i="1"/>
  <c r="T3142" i="1" s="1"/>
  <c r="U3142" i="1" s="1"/>
  <c r="N3141" i="1"/>
  <c r="N3140" i="1"/>
  <c r="R3140" i="1" s="1"/>
  <c r="T3140" i="1" s="1"/>
  <c r="U3140" i="1" s="1"/>
  <c r="N3139" i="1"/>
  <c r="N3138" i="1"/>
  <c r="R3138" i="1"/>
  <c r="T3138" i="1" s="1"/>
  <c r="U3138" i="1" s="1"/>
  <c r="N3137" i="1"/>
  <c r="N3136" i="1"/>
  <c r="R3136" i="1" s="1"/>
  <c r="T3136" i="1" s="1"/>
  <c r="U3136" i="1" s="1"/>
  <c r="N3135" i="1"/>
  <c r="R3135" i="1" s="1"/>
  <c r="T3135" i="1" s="1"/>
  <c r="U3135" i="1" s="1"/>
  <c r="N3134" i="1"/>
  <c r="R3134" i="1"/>
  <c r="T3134" i="1" s="1"/>
  <c r="U3134" i="1" s="1"/>
  <c r="N3133" i="1"/>
  <c r="N3132" i="1"/>
  <c r="R3132" i="1" s="1"/>
  <c r="T3132" i="1" s="1"/>
  <c r="U3132" i="1" s="1"/>
  <c r="N3131" i="1"/>
  <c r="N3130" i="1"/>
  <c r="R3130" i="1"/>
  <c r="T3130" i="1" s="1"/>
  <c r="U3130" i="1" s="1"/>
  <c r="N3129" i="1"/>
  <c r="N3128" i="1"/>
  <c r="R3128" i="1" s="1"/>
  <c r="T3128" i="1" s="1"/>
  <c r="U3128" i="1" s="1"/>
  <c r="N3127" i="1"/>
  <c r="R3127" i="1" s="1"/>
  <c r="T3127" i="1" s="1"/>
  <c r="U3127" i="1" s="1"/>
  <c r="N3126" i="1"/>
  <c r="R3126" i="1"/>
  <c r="T3126" i="1" s="1"/>
  <c r="U3126" i="1" s="1"/>
  <c r="N3125" i="1"/>
  <c r="N3090" i="1"/>
  <c r="R3090" i="1" s="1"/>
  <c r="T3090" i="1" s="1"/>
  <c r="U3090" i="1" s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2968" i="1"/>
  <c r="N2967" i="1"/>
  <c r="N2966" i="1"/>
  <c r="N2965" i="1"/>
  <c r="N2964" i="1"/>
  <c r="R2964" i="1"/>
  <c r="T2964" i="1" s="1"/>
  <c r="U2964" i="1" s="1"/>
  <c r="N2963" i="1"/>
  <c r="N2962" i="1"/>
  <c r="R2962" i="1" s="1"/>
  <c r="T2962" i="1" s="1"/>
  <c r="U2962" i="1" s="1"/>
  <c r="N2961" i="1"/>
  <c r="R2961" i="1" s="1"/>
  <c r="N2960" i="1"/>
  <c r="R2960" i="1"/>
  <c r="T2960" i="1" s="1"/>
  <c r="U2960" i="1" s="1"/>
  <c r="N2959" i="1"/>
  <c r="N2958" i="1"/>
  <c r="R2958" i="1" s="1"/>
  <c r="T2958" i="1" s="1"/>
  <c r="U2958" i="1" s="1"/>
  <c r="N2957" i="1"/>
  <c r="N2956" i="1"/>
  <c r="R2956" i="1"/>
  <c r="T2956" i="1" s="1"/>
  <c r="U2956" i="1" s="1"/>
  <c r="N2955" i="1"/>
  <c r="N2954" i="1"/>
  <c r="R2954" i="1" s="1"/>
  <c r="T2954" i="1" s="1"/>
  <c r="U2954" i="1" s="1"/>
  <c r="N2953" i="1"/>
  <c r="R2953" i="1" s="1"/>
  <c r="N2952" i="1"/>
  <c r="R2952" i="1"/>
  <c r="T2952" i="1" s="1"/>
  <c r="U2952" i="1" s="1"/>
  <c r="N2951" i="1"/>
  <c r="N2950" i="1"/>
  <c r="R2950" i="1" s="1"/>
  <c r="T2950" i="1" s="1"/>
  <c r="U2950" i="1" s="1"/>
  <c r="N2949" i="1"/>
  <c r="N2948" i="1"/>
  <c r="R2948" i="1"/>
  <c r="T2948" i="1" s="1"/>
  <c r="U2948" i="1" s="1"/>
  <c r="N2947" i="1"/>
  <c r="N2946" i="1"/>
  <c r="R2946" i="1" s="1"/>
  <c r="T2946" i="1" s="1"/>
  <c r="U2946" i="1" s="1"/>
  <c r="N2945" i="1"/>
  <c r="R2945" i="1" s="1"/>
  <c r="N2944" i="1"/>
  <c r="R2944" i="1"/>
  <c r="T2944" i="1" s="1"/>
  <c r="U2944" i="1" s="1"/>
  <c r="N2943" i="1"/>
  <c r="N2942" i="1"/>
  <c r="R2942" i="1" s="1"/>
  <c r="T2942" i="1" s="1"/>
  <c r="U2942" i="1" s="1"/>
  <c r="N2941" i="1"/>
  <c r="N2940" i="1"/>
  <c r="R2940" i="1"/>
  <c r="T2940" i="1" s="1"/>
  <c r="U2940" i="1" s="1"/>
  <c r="N2939" i="1"/>
  <c r="N2938" i="1"/>
  <c r="R2938" i="1" s="1"/>
  <c r="T2938" i="1" s="1"/>
  <c r="U2938" i="1" s="1"/>
  <c r="N2937" i="1"/>
  <c r="R2937" i="1" s="1"/>
  <c r="T2937" i="1" s="1"/>
  <c r="U2937" i="1" s="1"/>
  <c r="N2936" i="1"/>
  <c r="R2936" i="1"/>
  <c r="T2936" i="1" s="1"/>
  <c r="U2936" i="1" s="1"/>
  <c r="N2935" i="1"/>
  <c r="N2934" i="1"/>
  <c r="R2934" i="1" s="1"/>
  <c r="T2934" i="1" s="1"/>
  <c r="U2934" i="1" s="1"/>
  <c r="N2933" i="1"/>
  <c r="N2932" i="1"/>
  <c r="R2932" i="1"/>
  <c r="T2932" i="1" s="1"/>
  <c r="U2932" i="1" s="1"/>
  <c r="N2931" i="1"/>
  <c r="N2930" i="1"/>
  <c r="R2930" i="1" s="1"/>
  <c r="T2930" i="1" s="1"/>
  <c r="U2930" i="1" s="1"/>
  <c r="N2929" i="1"/>
  <c r="N2928" i="1"/>
  <c r="R2928" i="1"/>
  <c r="T2928" i="1" s="1"/>
  <c r="U2928" i="1" s="1"/>
  <c r="N2927" i="1"/>
  <c r="N2926" i="1"/>
  <c r="R2926" i="1" s="1"/>
  <c r="T2926" i="1" s="1"/>
  <c r="U2926" i="1" s="1"/>
  <c r="N2925" i="1"/>
  <c r="N2924" i="1"/>
  <c r="R2924" i="1"/>
  <c r="T2924" i="1" s="1"/>
  <c r="U2924" i="1" s="1"/>
  <c r="N2923" i="1"/>
  <c r="N2922" i="1"/>
  <c r="R2922" i="1" s="1"/>
  <c r="T2922" i="1" s="1"/>
  <c r="U2922" i="1" s="1"/>
  <c r="N2921" i="1"/>
  <c r="R2921" i="1" s="1"/>
  <c r="T2921" i="1" s="1"/>
  <c r="U2921" i="1" s="1"/>
  <c r="N2920" i="1"/>
  <c r="R2920" i="1"/>
  <c r="T2920" i="1" s="1"/>
  <c r="U2920" i="1" s="1"/>
  <c r="N2919" i="1"/>
  <c r="N2918" i="1"/>
  <c r="R2918" i="1" s="1"/>
  <c r="T2918" i="1" s="1"/>
  <c r="U2918" i="1" s="1"/>
  <c r="N2917" i="1"/>
  <c r="N2916" i="1"/>
  <c r="R2916" i="1"/>
  <c r="T2916" i="1" s="1"/>
  <c r="U2916" i="1" s="1"/>
  <c r="N2915" i="1"/>
  <c r="N2914" i="1"/>
  <c r="R2914" i="1" s="1"/>
  <c r="T2914" i="1" s="1"/>
  <c r="U2914" i="1" s="1"/>
  <c r="N2913" i="1"/>
  <c r="N2849" i="1"/>
  <c r="N2848" i="1"/>
  <c r="R2848" i="1" s="1"/>
  <c r="T2848" i="1" s="1"/>
  <c r="U2848" i="1" s="1"/>
  <c r="N2847" i="1"/>
  <c r="N2846" i="1"/>
  <c r="R2846" i="1" s="1"/>
  <c r="T2846" i="1" s="1"/>
  <c r="U2846" i="1" s="1"/>
  <c r="N2845" i="1"/>
  <c r="N2844" i="1"/>
  <c r="R2844" i="1" s="1"/>
  <c r="T2844" i="1" s="1"/>
  <c r="U2844" i="1" s="1"/>
  <c r="N2843" i="1"/>
  <c r="N2842" i="1"/>
  <c r="R2842" i="1" s="1"/>
  <c r="T2842" i="1" s="1"/>
  <c r="U2842" i="1" s="1"/>
  <c r="N2841" i="1"/>
  <c r="N2840" i="1"/>
  <c r="R2840" i="1" s="1"/>
  <c r="T2840" i="1" s="1"/>
  <c r="U2840" i="1" s="1"/>
  <c r="N2839" i="1"/>
  <c r="N2838" i="1"/>
  <c r="R2838" i="1" s="1"/>
  <c r="T2838" i="1" s="1"/>
  <c r="U2838" i="1" s="1"/>
  <c r="N2837" i="1"/>
  <c r="N2836" i="1"/>
  <c r="R2836" i="1" s="1"/>
  <c r="T2836" i="1" s="1"/>
  <c r="U2836" i="1" s="1"/>
  <c r="N2835" i="1"/>
  <c r="N2834" i="1"/>
  <c r="R2834" i="1" s="1"/>
  <c r="T2834" i="1" s="1"/>
  <c r="U2834" i="1" s="1"/>
  <c r="N2833" i="1"/>
  <c r="N2832" i="1"/>
  <c r="R2832" i="1" s="1"/>
  <c r="T2832" i="1" s="1"/>
  <c r="U2832" i="1" s="1"/>
  <c r="N2831" i="1"/>
  <c r="N2830" i="1"/>
  <c r="R2830" i="1" s="1"/>
  <c r="T2830" i="1" s="1"/>
  <c r="U2830" i="1" s="1"/>
  <c r="N2829" i="1"/>
  <c r="N2828" i="1"/>
  <c r="R2828" i="1" s="1"/>
  <c r="T2828" i="1" s="1"/>
  <c r="U2828" i="1" s="1"/>
  <c r="N2827" i="1"/>
  <c r="N2826" i="1"/>
  <c r="R2826" i="1" s="1"/>
  <c r="N2825" i="1"/>
  <c r="N2824" i="1"/>
  <c r="R2824" i="1" s="1"/>
  <c r="T2824" i="1" s="1"/>
  <c r="U2824" i="1" s="1"/>
  <c r="N2823" i="1"/>
  <c r="N2822" i="1"/>
  <c r="N2821" i="1"/>
  <c r="N2820" i="1"/>
  <c r="R2820" i="1" s="1"/>
  <c r="T2820" i="1" s="1"/>
  <c r="U2820" i="1" s="1"/>
  <c r="N2819" i="1"/>
  <c r="N2818" i="1"/>
  <c r="N2817" i="1"/>
  <c r="N2816" i="1"/>
  <c r="R2816" i="1" s="1"/>
  <c r="T2816" i="1" s="1"/>
  <c r="U2816" i="1" s="1"/>
  <c r="N2815" i="1"/>
  <c r="N2814" i="1"/>
  <c r="N2813" i="1"/>
  <c r="N2812" i="1"/>
  <c r="R2812" i="1" s="1"/>
  <c r="T2812" i="1" s="1"/>
  <c r="U2812" i="1" s="1"/>
  <c r="N2811" i="1"/>
  <c r="N2810" i="1"/>
  <c r="N2809" i="1"/>
  <c r="N2808" i="1"/>
  <c r="R2808" i="1" s="1"/>
  <c r="T2808" i="1" s="1"/>
  <c r="U2808" i="1" s="1"/>
  <c r="N2807" i="1"/>
  <c r="N2806" i="1"/>
  <c r="N2805" i="1"/>
  <c r="N2804" i="1"/>
  <c r="R2804" i="1" s="1"/>
  <c r="T2804" i="1" s="1"/>
  <c r="U2804" i="1" s="1"/>
  <c r="N2803" i="1"/>
  <c r="N2802" i="1"/>
  <c r="N2801" i="1"/>
  <c r="N2800" i="1"/>
  <c r="R2800" i="1" s="1"/>
  <c r="T2800" i="1" s="1"/>
  <c r="U2800" i="1" s="1"/>
  <c r="N2799" i="1"/>
  <c r="N2798" i="1"/>
  <c r="N2797" i="1"/>
  <c r="N2796" i="1"/>
  <c r="R2796" i="1" s="1"/>
  <c r="T2796" i="1" s="1"/>
  <c r="U2796" i="1" s="1"/>
  <c r="N2795" i="1"/>
  <c r="N2794" i="1"/>
  <c r="N2793" i="1"/>
  <c r="N2792" i="1"/>
  <c r="R2792" i="1" s="1"/>
  <c r="T2792" i="1" s="1"/>
  <c r="U2792" i="1" s="1"/>
  <c r="N2768" i="1"/>
  <c r="R2768" i="1"/>
  <c r="T2768" i="1" s="1"/>
  <c r="U2768" i="1" s="1"/>
  <c r="N2766" i="1"/>
  <c r="N2762" i="1"/>
  <c r="R2762" i="1" s="1"/>
  <c r="T2762" i="1" s="1"/>
  <c r="U2762" i="1" s="1"/>
  <c r="N2761" i="1"/>
  <c r="N2758" i="1"/>
  <c r="R2758" i="1"/>
  <c r="T2758" i="1" s="1"/>
  <c r="U2758" i="1" s="1"/>
  <c r="N2756" i="1"/>
  <c r="N2755" i="1"/>
  <c r="N2754" i="1"/>
  <c r="N2752" i="1"/>
  <c r="R2752" i="1" s="1"/>
  <c r="T2752" i="1" s="1"/>
  <c r="U2752" i="1" s="1"/>
  <c r="N2750" i="1"/>
  <c r="R2750" i="1" s="1"/>
  <c r="N2749" i="1"/>
  <c r="N2747" i="1"/>
  <c r="R2747" i="1" s="1"/>
  <c r="T2747" i="1" s="1"/>
  <c r="U2747" i="1" s="1"/>
  <c r="N2745" i="1"/>
  <c r="N2744" i="1"/>
  <c r="R2744" i="1" s="1"/>
  <c r="T2744" i="1" s="1"/>
  <c r="U2744" i="1" s="1"/>
  <c r="N2742" i="1"/>
  <c r="R2742" i="1"/>
  <c r="T2742" i="1" s="1"/>
  <c r="U2742" i="1" s="1"/>
  <c r="N2740" i="1"/>
  <c r="N2739" i="1"/>
  <c r="N2738" i="1"/>
  <c r="N2737" i="1"/>
  <c r="N2736" i="1"/>
  <c r="N2729" i="1"/>
  <c r="N2728" i="1"/>
  <c r="N2726" i="1"/>
  <c r="R2726" i="1" s="1"/>
  <c r="T2726" i="1" s="1"/>
  <c r="U2726" i="1" s="1"/>
  <c r="N2724" i="1"/>
  <c r="N2723" i="1"/>
  <c r="N2722" i="1"/>
  <c r="N2718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R2542" i="1"/>
  <c r="T2542" i="1" s="1"/>
  <c r="U2542" i="1" s="1"/>
  <c r="N2541" i="1"/>
  <c r="N2540" i="1"/>
  <c r="N2433" i="1"/>
  <c r="N2431" i="1"/>
  <c r="N2430" i="1"/>
  <c r="N2427" i="1"/>
  <c r="N2426" i="1"/>
  <c r="N2422" i="1"/>
  <c r="N2421" i="1"/>
  <c r="N2419" i="1"/>
  <c r="N2417" i="1"/>
  <c r="N2414" i="1"/>
  <c r="N2413" i="1"/>
  <c r="N2409" i="1"/>
  <c r="N2408" i="1"/>
  <c r="N2405" i="1"/>
  <c r="N2404" i="1"/>
  <c r="N2402" i="1"/>
  <c r="N2400" i="1"/>
  <c r="N2399" i="1"/>
  <c r="N2398" i="1"/>
  <c r="N2389" i="1"/>
  <c r="N2388" i="1"/>
  <c r="N2386" i="1"/>
  <c r="N2384" i="1"/>
  <c r="N2382" i="1"/>
  <c r="N2379" i="1"/>
  <c r="N2378" i="1"/>
  <c r="N2366" i="1"/>
  <c r="N2364" i="1"/>
  <c r="N2362" i="1"/>
  <c r="N2361" i="1"/>
  <c r="N2349" i="1"/>
  <c r="N2348" i="1"/>
  <c r="N2346" i="1"/>
  <c r="N2344" i="1"/>
  <c r="N2341" i="1"/>
  <c r="N2330" i="1"/>
  <c r="N2329" i="1"/>
  <c r="N2328" i="1"/>
  <c r="N2326" i="1"/>
  <c r="N2325" i="1"/>
  <c r="N2323" i="1"/>
  <c r="N2313" i="1"/>
  <c r="N2312" i="1"/>
  <c r="N2311" i="1"/>
  <c r="N2309" i="1"/>
  <c r="N2272" i="1"/>
  <c r="R2272" i="1" s="1"/>
  <c r="T2272" i="1" s="1"/>
  <c r="U2272" i="1" s="1"/>
  <c r="N2271" i="1"/>
  <c r="R2271" i="1" s="1"/>
  <c r="T2271" i="1" s="1"/>
  <c r="U2271" i="1" s="1"/>
  <c r="N2270" i="1"/>
  <c r="R2270" i="1"/>
  <c r="T2270" i="1" s="1"/>
  <c r="U2270" i="1" s="1"/>
  <c r="N2269" i="1"/>
  <c r="N2268" i="1"/>
  <c r="R2268" i="1" s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1" i="1"/>
  <c r="R2211" i="1"/>
  <c r="T2211" i="1" s="1"/>
  <c r="U2211" i="1" s="1"/>
  <c r="N2110" i="1"/>
  <c r="R2110" i="1" s="1"/>
  <c r="T2110" i="1" s="1"/>
  <c r="U2110" i="1" s="1"/>
  <c r="N2109" i="1"/>
  <c r="N2108" i="1"/>
  <c r="R2108" i="1" s="1"/>
  <c r="T2108" i="1" s="1"/>
  <c r="U2108" i="1" s="1"/>
  <c r="N2107" i="1"/>
  <c r="N2106" i="1"/>
  <c r="N2105" i="1"/>
  <c r="N2104" i="1"/>
  <c r="R2104" i="1" s="1"/>
  <c r="T2104" i="1" s="1"/>
  <c r="U2104" i="1" s="1"/>
  <c r="N2103" i="1"/>
  <c r="N2102" i="1"/>
  <c r="N2101" i="1"/>
  <c r="N2100" i="1"/>
  <c r="R2100" i="1" s="1"/>
  <c r="T2100" i="1" s="1"/>
  <c r="U2100" i="1" s="1"/>
  <c r="N2099" i="1"/>
  <c r="N2098" i="1"/>
  <c r="N2097" i="1"/>
  <c r="N2096" i="1"/>
  <c r="N2095" i="1"/>
  <c r="N2094" i="1"/>
  <c r="R2094" i="1" s="1"/>
  <c r="T2094" i="1" s="1"/>
  <c r="U2094" i="1" s="1"/>
  <c r="N2093" i="1"/>
  <c r="N2092" i="1"/>
  <c r="N2091" i="1"/>
  <c r="N2090" i="1"/>
  <c r="R2090" i="1" s="1"/>
  <c r="T2090" i="1" s="1"/>
  <c r="U2090" i="1" s="1"/>
  <c r="N2089" i="1"/>
  <c r="N2088" i="1"/>
  <c r="N2087" i="1"/>
  <c r="N2086" i="1"/>
  <c r="R2086" i="1" s="1"/>
  <c r="T2086" i="1" s="1"/>
  <c r="U2086" i="1" s="1"/>
  <c r="N2085" i="1"/>
  <c r="N2084" i="1"/>
  <c r="N2083" i="1"/>
  <c r="N2082" i="1"/>
  <c r="R2082" i="1" s="1"/>
  <c r="T2082" i="1" s="1"/>
  <c r="U2082" i="1" s="1"/>
  <c r="N2081" i="1"/>
  <c r="N2080" i="1"/>
  <c r="N2079" i="1"/>
  <c r="N2078" i="1"/>
  <c r="R2078" i="1" s="1"/>
  <c r="T2078" i="1" s="1"/>
  <c r="U2078" i="1" s="1"/>
  <c r="N2077" i="1"/>
  <c r="N2076" i="1"/>
  <c r="R2076" i="1" s="1"/>
  <c r="T2076" i="1" s="1"/>
  <c r="U2076" i="1" s="1"/>
  <c r="N2075" i="1"/>
  <c r="N2074" i="1"/>
  <c r="N2073" i="1"/>
  <c r="N2072" i="1"/>
  <c r="N2071" i="1"/>
  <c r="N2070" i="1"/>
  <c r="R2070" i="1" s="1"/>
  <c r="T2070" i="1" s="1"/>
  <c r="U2070" i="1" s="1"/>
  <c r="N2069" i="1"/>
  <c r="N2068" i="1"/>
  <c r="R2068" i="1" s="1"/>
  <c r="T2068" i="1" s="1"/>
  <c r="U2068" i="1" s="1"/>
  <c r="N2067" i="1"/>
  <c r="N2066" i="1"/>
  <c r="N2065" i="1"/>
  <c r="N2064" i="1"/>
  <c r="R2064" i="1" s="1"/>
  <c r="T2064" i="1" s="1"/>
  <c r="U2064" i="1" s="1"/>
  <c r="N2063" i="1"/>
  <c r="N2062" i="1"/>
  <c r="N2061" i="1"/>
  <c r="N2060" i="1"/>
  <c r="R2060" i="1" s="1"/>
  <c r="T2060" i="1" s="1"/>
  <c r="U2060" i="1" s="1"/>
  <c r="N2059" i="1"/>
  <c r="N2058" i="1"/>
  <c r="N2057" i="1"/>
  <c r="N2056" i="1"/>
  <c r="N2055" i="1"/>
  <c r="N2054" i="1"/>
  <c r="R2054" i="1" s="1"/>
  <c r="T2054" i="1" s="1"/>
  <c r="U2054" i="1" s="1"/>
  <c r="N2053" i="1"/>
  <c r="N2052" i="1"/>
  <c r="R2052" i="1" s="1"/>
  <c r="T2052" i="1" s="1"/>
  <c r="U2052" i="1" s="1"/>
  <c r="N1863" i="1"/>
  <c r="N1862" i="1"/>
  <c r="N1861" i="1"/>
  <c r="N1860" i="1"/>
  <c r="R1860" i="1" s="1"/>
  <c r="T1860" i="1" s="1"/>
  <c r="U1860" i="1" s="1"/>
  <c r="N1859" i="1"/>
  <c r="N1858" i="1"/>
  <c r="R1858" i="1" s="1"/>
  <c r="T1858" i="1" s="1"/>
  <c r="U1858" i="1" s="1"/>
  <c r="N1857" i="1"/>
  <c r="N1856" i="1"/>
  <c r="R1856" i="1" s="1"/>
  <c r="T1856" i="1" s="1"/>
  <c r="U1856" i="1" s="1"/>
  <c r="N1855" i="1"/>
  <c r="N1854" i="1"/>
  <c r="R1854" i="1" s="1"/>
  <c r="T1854" i="1" s="1"/>
  <c r="U1854" i="1" s="1"/>
  <c r="N1853" i="1"/>
  <c r="N1852" i="1"/>
  <c r="R1852" i="1" s="1"/>
  <c r="T1852" i="1" s="1"/>
  <c r="U1852" i="1" s="1"/>
  <c r="N1851" i="1"/>
  <c r="N1850" i="1"/>
  <c r="N1849" i="1"/>
  <c r="N1848" i="1"/>
  <c r="R1848" i="1" s="1"/>
  <c r="T1848" i="1" s="1"/>
  <c r="U1848" i="1" s="1"/>
  <c r="N1847" i="1"/>
  <c r="N1846" i="1"/>
  <c r="N1845" i="1"/>
  <c r="N1844" i="1"/>
  <c r="R1844" i="1" s="1"/>
  <c r="T1844" i="1" s="1"/>
  <c r="U1844" i="1" s="1"/>
  <c r="N1843" i="1"/>
  <c r="N1842" i="1"/>
  <c r="N1841" i="1"/>
  <c r="N1840" i="1"/>
  <c r="R1840" i="1" s="1"/>
  <c r="T1840" i="1" s="1"/>
  <c r="U1840" i="1" s="1"/>
  <c r="N1839" i="1"/>
  <c r="N1838" i="1"/>
  <c r="N1837" i="1"/>
  <c r="N1836" i="1"/>
  <c r="R1836" i="1" s="1"/>
  <c r="T1836" i="1" s="1"/>
  <c r="U1836" i="1" s="1"/>
  <c r="N1835" i="1"/>
  <c r="N1834" i="1"/>
  <c r="N1833" i="1"/>
  <c r="N1832" i="1"/>
  <c r="R1832" i="1" s="1"/>
  <c r="T1832" i="1" s="1"/>
  <c r="U1832" i="1" s="1"/>
  <c r="N1831" i="1"/>
  <c r="N1830" i="1"/>
  <c r="N1829" i="1"/>
  <c r="N1828" i="1"/>
  <c r="R1828" i="1" s="1"/>
  <c r="T1828" i="1" s="1"/>
  <c r="U1828" i="1" s="1"/>
  <c r="N1827" i="1"/>
  <c r="N1826" i="1"/>
  <c r="N1825" i="1"/>
  <c r="N1824" i="1"/>
  <c r="R1824" i="1" s="1"/>
  <c r="T1824" i="1" s="1"/>
  <c r="U1824" i="1" s="1"/>
  <c r="N1823" i="1"/>
  <c r="N1822" i="1"/>
  <c r="N1821" i="1"/>
  <c r="N1820" i="1"/>
  <c r="R1820" i="1" s="1"/>
  <c r="T1820" i="1" s="1"/>
  <c r="U1820" i="1" s="1"/>
  <c r="N1819" i="1"/>
  <c r="N1818" i="1"/>
  <c r="N1817" i="1"/>
  <c r="N1816" i="1"/>
  <c r="R1816" i="1" s="1"/>
  <c r="T1816" i="1" s="1"/>
  <c r="U1816" i="1" s="1"/>
  <c r="N1815" i="1"/>
  <c r="N1814" i="1"/>
  <c r="N1813" i="1"/>
  <c r="N1812" i="1"/>
  <c r="R1812" i="1" s="1"/>
  <c r="T1812" i="1" s="1"/>
  <c r="U1812" i="1" s="1"/>
  <c r="N1811" i="1"/>
  <c r="N1810" i="1"/>
  <c r="N1809" i="1"/>
  <c r="N1808" i="1"/>
  <c r="R1808" i="1" s="1"/>
  <c r="T1808" i="1" s="1"/>
  <c r="U1808" i="1" s="1"/>
  <c r="N1807" i="1"/>
  <c r="N1896" i="1"/>
  <c r="N1895" i="1"/>
  <c r="N1894" i="1"/>
  <c r="R1894" i="1" s="1"/>
  <c r="T1894" i="1" s="1"/>
  <c r="U1894" i="1" s="1"/>
  <c r="N1893" i="1"/>
  <c r="N1892" i="1"/>
  <c r="R1892" i="1" s="1"/>
  <c r="T1892" i="1" s="1"/>
  <c r="U1892" i="1" s="1"/>
  <c r="N1891" i="1"/>
  <c r="N1890" i="1"/>
  <c r="R1890" i="1" s="1"/>
  <c r="T1890" i="1" s="1"/>
  <c r="U1890" i="1" s="1"/>
  <c r="N1889" i="1"/>
  <c r="N1888" i="1"/>
  <c r="N1887" i="1"/>
  <c r="N1886" i="1"/>
  <c r="R1886" i="1" s="1"/>
  <c r="T1886" i="1" s="1"/>
  <c r="U1886" i="1" s="1"/>
  <c r="N1885" i="1"/>
  <c r="N1884" i="1"/>
  <c r="N1883" i="1"/>
  <c r="N1882" i="1"/>
  <c r="R1882" i="1" s="1"/>
  <c r="T1882" i="1" s="1"/>
  <c r="U1882" i="1" s="1"/>
  <c r="N1881" i="1"/>
  <c r="N1880" i="1"/>
  <c r="R1880" i="1" s="1"/>
  <c r="T1880" i="1" s="1"/>
  <c r="U1880" i="1" s="1"/>
  <c r="N1879" i="1"/>
  <c r="N1878" i="1"/>
  <c r="R1878" i="1" s="1"/>
  <c r="T1878" i="1" s="1"/>
  <c r="U1878" i="1" s="1"/>
  <c r="N1877" i="1"/>
  <c r="N1876" i="1"/>
  <c r="R1876" i="1" s="1"/>
  <c r="T1876" i="1" s="1"/>
  <c r="U1876" i="1" s="1"/>
  <c r="N1875" i="1"/>
  <c r="N1874" i="1"/>
  <c r="R1874" i="1" s="1"/>
  <c r="T1874" i="1" s="1"/>
  <c r="U1874" i="1" s="1"/>
  <c r="N1873" i="1"/>
  <c r="N1872" i="1"/>
  <c r="R1872" i="1" s="1"/>
  <c r="T1872" i="1" s="1"/>
  <c r="U1872" i="1" s="1"/>
  <c r="N1871" i="1"/>
  <c r="N1870" i="1"/>
  <c r="N1869" i="1"/>
  <c r="N1868" i="1"/>
  <c r="R1868" i="1" s="1"/>
  <c r="T1868" i="1" s="1"/>
  <c r="U1868" i="1" s="1"/>
  <c r="N1867" i="1"/>
  <c r="N1866" i="1"/>
  <c r="N1865" i="1"/>
  <c r="N1864" i="1"/>
  <c r="R1864" i="1" s="1"/>
  <c r="T1864" i="1" s="1"/>
  <c r="U1864" i="1" s="1"/>
  <c r="N1804" i="1"/>
  <c r="N1803" i="1"/>
  <c r="N1802" i="1"/>
  <c r="N1801" i="1"/>
  <c r="R1801" i="1" s="1"/>
  <c r="T1801" i="1" s="1"/>
  <c r="U1801" i="1" s="1"/>
  <c r="N1800" i="1"/>
  <c r="N1799" i="1"/>
  <c r="N1798" i="1"/>
  <c r="N1797" i="1"/>
  <c r="R1797" i="1" s="1"/>
  <c r="T1797" i="1" s="1"/>
  <c r="U1797" i="1" s="1"/>
  <c r="N1796" i="1"/>
  <c r="N1795" i="1"/>
  <c r="N1794" i="1"/>
  <c r="N1793" i="1"/>
  <c r="R1793" i="1" s="1"/>
  <c r="T1793" i="1" s="1"/>
  <c r="U1793" i="1" s="1"/>
  <c r="N1792" i="1"/>
  <c r="N1791" i="1"/>
  <c r="N1790" i="1"/>
  <c r="N1789" i="1"/>
  <c r="R1789" i="1" s="1"/>
  <c r="T1789" i="1" s="1"/>
  <c r="U1789" i="1" s="1"/>
  <c r="N1788" i="1"/>
  <c r="N1787" i="1"/>
  <c r="N1786" i="1"/>
  <c r="N1785" i="1"/>
  <c r="R1785" i="1" s="1"/>
  <c r="T1785" i="1" s="1"/>
  <c r="U1785" i="1" s="1"/>
  <c r="N1784" i="1"/>
  <c r="N1783" i="1"/>
  <c r="N1782" i="1"/>
  <c r="N1781" i="1"/>
  <c r="R1781" i="1" s="1"/>
  <c r="T1781" i="1" s="1"/>
  <c r="U1781" i="1" s="1"/>
  <c r="N1780" i="1"/>
  <c r="N1779" i="1"/>
  <c r="R1779" i="1" s="1"/>
  <c r="T1779" i="1" s="1"/>
  <c r="U1779" i="1" s="1"/>
  <c r="N3896" i="1"/>
  <c r="R3896" i="1" s="1"/>
  <c r="T3896" i="1" s="1"/>
  <c r="U3896" i="1" s="1"/>
  <c r="N3895" i="1"/>
  <c r="O3895" i="1" s="1"/>
  <c r="P3895" i="1" s="1"/>
  <c r="N3894" i="1"/>
  <c r="N3893" i="1"/>
  <c r="N3890" i="1"/>
  <c r="N3889" i="1"/>
  <c r="R3889" i="1" s="1"/>
  <c r="T3889" i="1" s="1"/>
  <c r="U3889" i="1" s="1"/>
  <c r="N3888" i="1"/>
  <c r="O3888" i="1"/>
  <c r="P3888" i="1" s="1"/>
  <c r="N3887" i="1"/>
  <c r="N3886" i="1"/>
  <c r="N3878" i="1"/>
  <c r="N3877" i="1"/>
  <c r="N3876" i="1"/>
  <c r="N3874" i="1"/>
  <c r="O3874" i="1" s="1"/>
  <c r="P3874" i="1" s="1"/>
  <c r="N3872" i="1"/>
  <c r="N3871" i="1"/>
  <c r="N3820" i="1"/>
  <c r="N3819" i="1"/>
  <c r="N3818" i="1"/>
  <c r="N3817" i="1"/>
  <c r="N3816" i="1"/>
  <c r="N3813" i="1"/>
  <c r="N3812" i="1"/>
  <c r="N3811" i="1"/>
  <c r="R3811" i="1"/>
  <c r="T3811" i="1" s="1"/>
  <c r="U3811" i="1" s="1"/>
  <c r="N3810" i="1"/>
  <c r="N3809" i="1"/>
  <c r="N3805" i="1"/>
  <c r="N3804" i="1"/>
  <c r="R3804" i="1" s="1"/>
  <c r="T3804" i="1" s="1"/>
  <c r="U3804" i="1" s="1"/>
  <c r="N3803" i="1"/>
  <c r="N3802" i="1"/>
  <c r="R3802" i="1"/>
  <c r="T3802" i="1" s="1"/>
  <c r="U3802" i="1" s="1"/>
  <c r="N3801" i="1"/>
  <c r="N3800" i="1"/>
  <c r="R3800" i="1" s="1"/>
  <c r="T3800" i="1" s="1"/>
  <c r="U3800" i="1" s="1"/>
  <c r="N3798" i="1"/>
  <c r="N3693" i="1"/>
  <c r="N3692" i="1"/>
  <c r="N3691" i="1"/>
  <c r="N3690" i="1"/>
  <c r="N3689" i="1"/>
  <c r="N3688" i="1"/>
  <c r="N3687" i="1"/>
  <c r="N3686" i="1"/>
  <c r="N3685" i="1"/>
  <c r="N3684" i="1"/>
  <c r="N3683" i="1"/>
  <c r="N3681" i="1"/>
  <c r="N3680" i="1"/>
  <c r="N3678" i="1"/>
  <c r="N3677" i="1"/>
  <c r="R3677" i="1"/>
  <c r="T3677" i="1" s="1"/>
  <c r="U3677" i="1" s="1"/>
  <c r="N3676" i="1"/>
  <c r="N3675" i="1"/>
  <c r="R3675" i="1" s="1"/>
  <c r="T3675" i="1" s="1"/>
  <c r="U3675" i="1" s="1"/>
  <c r="N3674" i="1"/>
  <c r="R3674" i="1" s="1"/>
  <c r="N3672" i="1"/>
  <c r="R3672" i="1"/>
  <c r="T3672" i="1" s="1"/>
  <c r="U3672" i="1" s="1"/>
  <c r="N3671" i="1"/>
  <c r="N3669" i="1"/>
  <c r="R3669" i="1" s="1"/>
  <c r="T3669" i="1" s="1"/>
  <c r="U3669" i="1" s="1"/>
  <c r="N3668" i="1"/>
  <c r="N3666" i="1"/>
  <c r="N3665" i="1"/>
  <c r="N3663" i="1"/>
  <c r="N3662" i="1"/>
  <c r="N3661" i="1"/>
  <c r="N3660" i="1"/>
  <c r="N3658" i="1"/>
  <c r="R3658" i="1"/>
  <c r="T3658" i="1" s="1"/>
  <c r="U3658" i="1" s="1"/>
  <c r="N3657" i="1"/>
  <c r="N3656" i="1"/>
  <c r="R3656" i="1" s="1"/>
  <c r="T3656" i="1" s="1"/>
  <c r="U3656" i="1" s="1"/>
  <c r="N3655" i="1"/>
  <c r="R3655" i="1" s="1"/>
  <c r="T3655" i="1" s="1"/>
  <c r="U3655" i="1" s="1"/>
  <c r="N3654" i="1"/>
  <c r="N3653" i="1"/>
  <c r="R3653" i="1" s="1"/>
  <c r="T3653" i="1" s="1"/>
  <c r="U3653" i="1" s="1"/>
  <c r="N3652" i="1"/>
  <c r="N3651" i="1"/>
  <c r="R3651" i="1" s="1"/>
  <c r="T3651" i="1" s="1"/>
  <c r="U3651" i="1" s="1"/>
  <c r="N3650" i="1"/>
  <c r="N3648" i="1"/>
  <c r="R3648" i="1" s="1"/>
  <c r="T3648" i="1" s="1"/>
  <c r="U3648" i="1" s="1"/>
  <c r="N3647" i="1"/>
  <c r="N3646" i="1"/>
  <c r="R3646" i="1" s="1"/>
  <c r="T3646" i="1" s="1"/>
  <c r="U3646" i="1" s="1"/>
  <c r="N3645" i="1"/>
  <c r="R3645" i="1"/>
  <c r="T3645" i="1" s="1"/>
  <c r="U3645" i="1" s="1"/>
  <c r="N3644" i="1"/>
  <c r="N3643" i="1"/>
  <c r="N3642" i="1"/>
  <c r="N3641" i="1"/>
  <c r="N3640" i="1"/>
  <c r="N3639" i="1"/>
  <c r="N3638" i="1"/>
  <c r="N3637" i="1"/>
  <c r="R3637" i="1" s="1"/>
  <c r="T3637" i="1" s="1"/>
  <c r="U3637" i="1" s="1"/>
  <c r="N3636" i="1"/>
  <c r="N3635" i="1"/>
  <c r="N3634" i="1"/>
  <c r="N3633" i="1"/>
  <c r="N3632" i="1"/>
  <c r="N3631" i="1"/>
  <c r="R3631" i="1"/>
  <c r="T3631" i="1" s="1"/>
  <c r="U3631" i="1" s="1"/>
  <c r="N3630" i="1"/>
  <c r="N3629" i="1"/>
  <c r="N3628" i="1"/>
  <c r="N3627" i="1"/>
  <c r="N3626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0" i="1"/>
  <c r="N3526" i="1"/>
  <c r="N3525" i="1"/>
  <c r="N3524" i="1"/>
  <c r="N3521" i="1"/>
  <c r="N3516" i="1"/>
  <c r="N3515" i="1"/>
  <c r="N3514" i="1"/>
  <c r="N3513" i="1"/>
  <c r="N3511" i="1"/>
  <c r="N3510" i="1"/>
  <c r="N3508" i="1"/>
  <c r="N3507" i="1"/>
  <c r="N3506" i="1"/>
  <c r="N3504" i="1"/>
  <c r="N3502" i="1"/>
  <c r="N3500" i="1"/>
  <c r="N3499" i="1"/>
  <c r="N3497" i="1"/>
  <c r="N3496" i="1"/>
  <c r="N3495" i="1"/>
  <c r="N3494" i="1"/>
  <c r="N3493" i="1"/>
  <c r="N3492" i="1"/>
  <c r="N3491" i="1"/>
  <c r="N3490" i="1"/>
  <c r="N3488" i="1"/>
  <c r="N3487" i="1"/>
  <c r="N3485" i="1"/>
  <c r="N3483" i="1"/>
  <c r="N3482" i="1"/>
  <c r="N3481" i="1"/>
  <c r="N3480" i="1"/>
  <c r="N3479" i="1"/>
  <c r="N3478" i="1"/>
  <c r="N3477" i="1"/>
  <c r="N3476" i="1"/>
  <c r="N3475" i="1"/>
  <c r="N3473" i="1"/>
  <c r="N3472" i="1"/>
  <c r="N3470" i="1"/>
  <c r="N3469" i="1"/>
  <c r="N3468" i="1"/>
  <c r="N3467" i="1"/>
  <c r="R3467" i="1" s="1"/>
  <c r="T3467" i="1" s="1"/>
  <c r="U3467" i="1" s="1"/>
  <c r="N3466" i="1"/>
  <c r="N3465" i="1"/>
  <c r="R3465" i="1"/>
  <c r="T3465" i="1" s="1"/>
  <c r="U3465" i="1" s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R3386" i="1" s="1"/>
  <c r="T3386" i="1" s="1"/>
  <c r="U3386" i="1" s="1"/>
  <c r="N3385" i="1"/>
  <c r="N3384" i="1"/>
  <c r="N3383" i="1"/>
  <c r="N3382" i="1"/>
  <c r="N3381" i="1"/>
  <c r="N3380" i="1"/>
  <c r="R3380" i="1"/>
  <c r="T3380" i="1" s="1"/>
  <c r="U3380" i="1" s="1"/>
  <c r="N3379" i="1"/>
  <c r="N3378" i="1"/>
  <c r="N3377" i="1"/>
  <c r="N3376" i="1"/>
  <c r="N3375" i="1"/>
  <c r="N3374" i="1"/>
  <c r="N3373" i="1"/>
  <c r="N3372" i="1"/>
  <c r="R3372" i="1" s="1"/>
  <c r="T3372" i="1" s="1"/>
  <c r="U3372" i="1" s="1"/>
  <c r="N3371" i="1"/>
  <c r="R3371" i="1" s="1"/>
  <c r="T3371" i="1" s="1"/>
  <c r="U3371" i="1" s="1"/>
  <c r="N3370" i="1"/>
  <c r="N3369" i="1"/>
  <c r="N3368" i="1"/>
  <c r="N3367" i="1"/>
  <c r="R3367" i="1" s="1"/>
  <c r="T3367" i="1" s="1"/>
  <c r="U3367" i="1" s="1"/>
  <c r="N3366" i="1"/>
  <c r="N3365" i="1"/>
  <c r="N3364" i="1"/>
  <c r="N3363" i="1"/>
  <c r="R3363" i="1" s="1"/>
  <c r="T3363" i="1" s="1"/>
  <c r="U3363" i="1" s="1"/>
  <c r="N3362" i="1"/>
  <c r="N3361" i="1"/>
  <c r="N3360" i="1"/>
  <c r="N3359" i="1"/>
  <c r="N3358" i="1"/>
  <c r="N3357" i="1"/>
  <c r="R3357" i="1" s="1"/>
  <c r="T3357" i="1" s="1"/>
  <c r="U3357" i="1" s="1"/>
  <c r="N3356" i="1"/>
  <c r="R3356" i="1"/>
  <c r="T3356" i="1" s="1"/>
  <c r="U3356" i="1" s="1"/>
  <c r="N3355" i="1"/>
  <c r="N3354" i="1"/>
  <c r="N3353" i="1"/>
  <c r="N3352" i="1"/>
  <c r="N3351" i="1"/>
  <c r="N3350" i="1"/>
  <c r="N3349" i="1"/>
  <c r="N3348" i="1"/>
  <c r="R3348" i="1" s="1"/>
  <c r="T3348" i="1" s="1"/>
  <c r="U3348" i="1" s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R3336" i="1"/>
  <c r="T3336" i="1" s="1"/>
  <c r="U3336" i="1" s="1"/>
  <c r="N3335" i="1"/>
  <c r="N3334" i="1"/>
  <c r="N3333" i="1"/>
  <c r="N3332" i="1"/>
  <c r="R3332" i="1" s="1"/>
  <c r="T3332" i="1" s="1"/>
  <c r="U3332" i="1" s="1"/>
  <c r="N3331" i="1"/>
  <c r="R3331" i="1" s="1"/>
  <c r="T3331" i="1" s="1"/>
  <c r="U3331" i="1" s="1"/>
  <c r="N3330" i="1"/>
  <c r="N3329" i="1"/>
  <c r="R3329" i="1" s="1"/>
  <c r="T3329" i="1" s="1"/>
  <c r="U3329" i="1" s="1"/>
  <c r="N3328" i="1"/>
  <c r="N3327" i="1"/>
  <c r="R3327" i="1" s="1"/>
  <c r="T3327" i="1" s="1"/>
  <c r="U3327" i="1" s="1"/>
  <c r="N3326" i="1"/>
  <c r="N3325" i="1"/>
  <c r="R3325" i="1" s="1"/>
  <c r="T3325" i="1" s="1"/>
  <c r="U3325" i="1" s="1"/>
  <c r="N3324" i="1"/>
  <c r="N3323" i="1"/>
  <c r="R3323" i="1" s="1"/>
  <c r="T3323" i="1" s="1"/>
  <c r="U3323" i="1" s="1"/>
  <c r="N3322" i="1"/>
  <c r="N3321" i="1"/>
  <c r="R3321" i="1" s="1"/>
  <c r="T3321" i="1" s="1"/>
  <c r="U3321" i="1" s="1"/>
  <c r="N3320" i="1"/>
  <c r="N3319" i="1"/>
  <c r="R3319" i="1" s="1"/>
  <c r="T3319" i="1" s="1"/>
  <c r="U3319" i="1" s="1"/>
  <c r="N3318" i="1"/>
  <c r="N3317" i="1"/>
  <c r="N3316" i="1"/>
  <c r="R3316" i="1"/>
  <c r="T3316" i="1" s="1"/>
  <c r="U3316" i="1" s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R3296" i="1" s="1"/>
  <c r="T3296" i="1" s="1"/>
  <c r="U3296" i="1" s="1"/>
  <c r="N3295" i="1"/>
  <c r="N3294" i="1"/>
  <c r="N3293" i="1"/>
  <c r="N3292" i="1"/>
  <c r="N3289" i="1"/>
  <c r="N3287" i="1"/>
  <c r="N3286" i="1"/>
  <c r="N3285" i="1"/>
  <c r="N3284" i="1"/>
  <c r="N3283" i="1"/>
  <c r="N3282" i="1"/>
  <c r="N3281" i="1"/>
  <c r="N3280" i="1"/>
  <c r="N3279" i="1"/>
  <c r="R3279" i="1"/>
  <c r="T3279" i="1" s="1"/>
  <c r="U3279" i="1" s="1"/>
  <c r="N3278" i="1"/>
  <c r="N3277" i="1"/>
  <c r="N3276" i="1"/>
  <c r="N3275" i="1"/>
  <c r="N3274" i="1"/>
  <c r="N3273" i="1"/>
  <c r="R3273" i="1" s="1"/>
  <c r="T3273" i="1" s="1"/>
  <c r="U3273" i="1" s="1"/>
  <c r="N3271" i="1"/>
  <c r="R3271" i="1" s="1"/>
  <c r="T3271" i="1" s="1"/>
  <c r="U3271" i="1" s="1"/>
  <c r="N3270" i="1"/>
  <c r="N3266" i="1"/>
  <c r="R3266" i="1" s="1"/>
  <c r="T3266" i="1" s="1"/>
  <c r="U3266" i="1" s="1"/>
  <c r="N3265" i="1"/>
  <c r="N3263" i="1"/>
  <c r="R3263" i="1" s="1"/>
  <c r="T3263" i="1" s="1"/>
  <c r="U3263" i="1" s="1"/>
  <c r="N3262" i="1"/>
  <c r="N3261" i="1"/>
  <c r="R3261" i="1" s="1"/>
  <c r="T3261" i="1" s="1"/>
  <c r="U3261" i="1" s="1"/>
  <c r="N3260" i="1"/>
  <c r="N3259" i="1"/>
  <c r="R3259" i="1" s="1"/>
  <c r="T3259" i="1" s="1"/>
  <c r="U3259" i="1" s="1"/>
  <c r="N3258" i="1"/>
  <c r="N3254" i="1"/>
  <c r="R3254" i="1" s="1"/>
  <c r="N3253" i="1"/>
  <c r="N3252" i="1"/>
  <c r="N3251" i="1"/>
  <c r="N3248" i="1"/>
  <c r="R3248" i="1" s="1"/>
  <c r="T3248" i="1" s="1"/>
  <c r="U3248" i="1" s="1"/>
  <c r="N3247" i="1"/>
  <c r="N3246" i="1"/>
  <c r="R3246" i="1" s="1"/>
  <c r="T3246" i="1" s="1"/>
  <c r="U3246" i="1" s="1"/>
  <c r="N3245" i="1"/>
  <c r="N3244" i="1"/>
  <c r="R3244" i="1" s="1"/>
  <c r="T3244" i="1" s="1"/>
  <c r="U3244" i="1" s="1"/>
  <c r="N3242" i="1"/>
  <c r="R3242" i="1"/>
  <c r="T3242" i="1" s="1"/>
  <c r="U3242" i="1" s="1"/>
  <c r="N3240" i="1"/>
  <c r="N3238" i="1"/>
  <c r="R3238" i="1" s="1"/>
  <c r="T3238" i="1" s="1"/>
  <c r="U3238" i="1" s="1"/>
  <c r="N3234" i="1"/>
  <c r="N3233" i="1"/>
  <c r="N3228" i="1"/>
  <c r="N3227" i="1"/>
  <c r="N3226" i="1"/>
  <c r="N3223" i="1"/>
  <c r="N3222" i="1"/>
  <c r="N3220" i="1"/>
  <c r="N3219" i="1"/>
  <c r="N3217" i="1"/>
  <c r="N3216" i="1"/>
  <c r="N321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62" i="1"/>
  <c r="N3061" i="1"/>
  <c r="N3060" i="1"/>
  <c r="N3058" i="1"/>
  <c r="N3057" i="1"/>
  <c r="N3051" i="1"/>
  <c r="N3050" i="1"/>
  <c r="N3048" i="1"/>
  <c r="N3042" i="1"/>
  <c r="N3041" i="1"/>
  <c r="N3038" i="1"/>
  <c r="N3033" i="1"/>
  <c r="N3032" i="1"/>
  <c r="N3031" i="1"/>
  <c r="N3029" i="1"/>
  <c r="N3024" i="1"/>
  <c r="N3019" i="1"/>
  <c r="N3008" i="1"/>
  <c r="N3007" i="1"/>
  <c r="N3006" i="1"/>
  <c r="N3001" i="1"/>
  <c r="N3000" i="1"/>
  <c r="N2999" i="1"/>
  <c r="N2998" i="1"/>
  <c r="N2997" i="1"/>
  <c r="N2995" i="1"/>
  <c r="R2995" i="1"/>
  <c r="T2995" i="1" s="1"/>
  <c r="U2995" i="1" s="1"/>
  <c r="N2994" i="1"/>
  <c r="N2993" i="1"/>
  <c r="R2993" i="1" s="1"/>
  <c r="T2993" i="1" s="1"/>
  <c r="U2993" i="1" s="1"/>
  <c r="N2992" i="1"/>
  <c r="R2992" i="1" s="1"/>
  <c r="T2992" i="1" s="1"/>
  <c r="U2992" i="1" s="1"/>
  <c r="N2991" i="1"/>
  <c r="R2991" i="1"/>
  <c r="T2991" i="1" s="1"/>
  <c r="U2991" i="1" s="1"/>
  <c r="N2990" i="1"/>
  <c r="N2989" i="1"/>
  <c r="R2989" i="1" s="1"/>
  <c r="T2989" i="1" s="1"/>
  <c r="U2989" i="1" s="1"/>
  <c r="N2988" i="1"/>
  <c r="N2987" i="1"/>
  <c r="R2987" i="1"/>
  <c r="T2987" i="1" s="1"/>
  <c r="U2987" i="1" s="1"/>
  <c r="N2986" i="1"/>
  <c r="N2985" i="1"/>
  <c r="R2985" i="1" s="1"/>
  <c r="T2985" i="1" s="1"/>
  <c r="U2985" i="1" s="1"/>
  <c r="N2984" i="1"/>
  <c r="R2984" i="1" s="1"/>
  <c r="T2984" i="1" s="1"/>
  <c r="U2984" i="1" s="1"/>
  <c r="N2983" i="1"/>
  <c r="R2983" i="1"/>
  <c r="T2983" i="1" s="1"/>
  <c r="U2983" i="1" s="1"/>
  <c r="N2982" i="1"/>
  <c r="N2981" i="1"/>
  <c r="R2981" i="1" s="1"/>
  <c r="T2981" i="1" s="1"/>
  <c r="U2981" i="1" s="1"/>
  <c r="N2980" i="1"/>
  <c r="N2979" i="1"/>
  <c r="R2979" i="1"/>
  <c r="T2979" i="1" s="1"/>
  <c r="U2979" i="1" s="1"/>
  <c r="N2976" i="1"/>
  <c r="N2975" i="1"/>
  <c r="R2975" i="1" s="1"/>
  <c r="T2975" i="1" s="1"/>
  <c r="U2975" i="1" s="1"/>
  <c r="N2974" i="1"/>
  <c r="R2974" i="1" s="1"/>
  <c r="T2974" i="1" s="1"/>
  <c r="U2974" i="1" s="1"/>
  <c r="N2973" i="1"/>
  <c r="R2973" i="1"/>
  <c r="T2973" i="1" s="1"/>
  <c r="U2973" i="1" s="1"/>
  <c r="N2972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R2778" i="1" s="1"/>
  <c r="T2778" i="1" s="1"/>
  <c r="U2778" i="1" s="1"/>
  <c r="N2777" i="1"/>
  <c r="N2776" i="1"/>
  <c r="R2776" i="1"/>
  <c r="T2776" i="1" s="1"/>
  <c r="U2776" i="1" s="1"/>
  <c r="N2775" i="1"/>
  <c r="N2774" i="1"/>
  <c r="R2774" i="1" s="1"/>
  <c r="T2774" i="1" s="1"/>
  <c r="U2774" i="1" s="1"/>
  <c r="N2773" i="1"/>
  <c r="R2773" i="1" s="1"/>
  <c r="T2773" i="1" s="1"/>
  <c r="U2773" i="1" s="1"/>
  <c r="N2772" i="1"/>
  <c r="R2772" i="1"/>
  <c r="T2772" i="1" s="1"/>
  <c r="U2772" i="1" s="1"/>
  <c r="N2771" i="1"/>
  <c r="N2770" i="1"/>
  <c r="R2770" i="1" s="1"/>
  <c r="T2770" i="1" s="1"/>
  <c r="U2770" i="1" s="1"/>
  <c r="N2769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39" i="1"/>
  <c r="N2538" i="1"/>
  <c r="N2537" i="1"/>
  <c r="N2536" i="1"/>
  <c r="N2535" i="1"/>
  <c r="N2534" i="1"/>
  <c r="N2533" i="1"/>
  <c r="R2533" i="1"/>
  <c r="T2533" i="1" s="1"/>
  <c r="U2533" i="1" s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R2521" i="1" s="1"/>
  <c r="T2521" i="1" s="1"/>
  <c r="U2521" i="1" s="1"/>
  <c r="N2520" i="1"/>
  <c r="R2520" i="1" s="1"/>
  <c r="T2520" i="1" s="1"/>
  <c r="U2520" i="1" s="1"/>
  <c r="N2519" i="1"/>
  <c r="N2518" i="1"/>
  <c r="R2518" i="1" s="1"/>
  <c r="T2518" i="1" s="1"/>
  <c r="U2518" i="1" s="1"/>
  <c r="N2517" i="1"/>
  <c r="R2517" i="1"/>
  <c r="T2517" i="1" s="1"/>
  <c r="U2517" i="1" s="1"/>
  <c r="N2516" i="1"/>
  <c r="N2515" i="1"/>
  <c r="N2514" i="1"/>
  <c r="N2513" i="1"/>
  <c r="R2513" i="1" s="1"/>
  <c r="T2513" i="1" s="1"/>
  <c r="U2513" i="1" s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R2497" i="1"/>
  <c r="T2497" i="1" s="1"/>
  <c r="U2497" i="1" s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R2485" i="1" s="1"/>
  <c r="T2485" i="1" s="1"/>
  <c r="U2485" i="1" s="1"/>
  <c r="N2484" i="1"/>
  <c r="R2484" i="1" s="1"/>
  <c r="T2484" i="1" s="1"/>
  <c r="U2484" i="1" s="1"/>
  <c r="N2483" i="1"/>
  <c r="N2482" i="1"/>
  <c r="R2482" i="1" s="1"/>
  <c r="T2482" i="1" s="1"/>
  <c r="U2482" i="1" s="1"/>
  <c r="N2480" i="1"/>
  <c r="N2479" i="1"/>
  <c r="R2479" i="1" s="1"/>
  <c r="T2479" i="1" s="1"/>
  <c r="U2479" i="1" s="1"/>
  <c r="N2477" i="1"/>
  <c r="N2476" i="1"/>
  <c r="R2476" i="1" s="1"/>
  <c r="T2476" i="1" s="1"/>
  <c r="U2476" i="1" s="1"/>
  <c r="N2475" i="1"/>
  <c r="N2471" i="1"/>
  <c r="R2471" i="1" s="1"/>
  <c r="T2471" i="1" s="1"/>
  <c r="U2471" i="1" s="1"/>
  <c r="N2470" i="1"/>
  <c r="R2470" i="1"/>
  <c r="T2470" i="1" s="1"/>
  <c r="U2470" i="1" s="1"/>
  <c r="N2468" i="1"/>
  <c r="N2467" i="1"/>
  <c r="N2465" i="1"/>
  <c r="N2464" i="1"/>
  <c r="R2464" i="1" s="1"/>
  <c r="T2464" i="1" s="1"/>
  <c r="U2464" i="1" s="1"/>
  <c r="N2463" i="1"/>
  <c r="N2462" i="1"/>
  <c r="N2461" i="1"/>
  <c r="N2460" i="1"/>
  <c r="N2458" i="1"/>
  <c r="N2457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7" i="1"/>
  <c r="N2436" i="1"/>
  <c r="N2435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6" i="1"/>
  <c r="R2286" i="1"/>
  <c r="T2286" i="1" s="1"/>
  <c r="U2286" i="1" s="1"/>
  <c r="N2285" i="1"/>
  <c r="N2284" i="1"/>
  <c r="R2284" i="1" s="1"/>
  <c r="T2284" i="1" s="1"/>
  <c r="U2284" i="1" s="1"/>
  <c r="N2283" i="1"/>
  <c r="R2283" i="1" s="1"/>
  <c r="T2283" i="1" s="1"/>
  <c r="U2283" i="1" s="1"/>
  <c r="N2282" i="1"/>
  <c r="N2281" i="1"/>
  <c r="R2281" i="1" s="1"/>
  <c r="T2281" i="1" s="1"/>
  <c r="U2281" i="1" s="1"/>
  <c r="N2280" i="1"/>
  <c r="R2280" i="1"/>
  <c r="T2280" i="1" s="1"/>
  <c r="U2280" i="1" s="1"/>
  <c r="N2279" i="1"/>
  <c r="N2278" i="1"/>
  <c r="R2278" i="1" s="1"/>
  <c r="T2278" i="1" s="1"/>
  <c r="U2278" i="1" s="1"/>
  <c r="N2275" i="1"/>
  <c r="N2274" i="1"/>
  <c r="R2274" i="1"/>
  <c r="T2274" i="1" s="1"/>
  <c r="U2274" i="1" s="1"/>
  <c r="N2273" i="1"/>
  <c r="N2216" i="1"/>
  <c r="N2215" i="1"/>
  <c r="N2214" i="1"/>
  <c r="N2213" i="1"/>
  <c r="N2212" i="1"/>
  <c r="N2210" i="1"/>
  <c r="N2209" i="1"/>
  <c r="R2209" i="1" s="1"/>
  <c r="T2209" i="1" s="1"/>
  <c r="U2209" i="1" s="1"/>
  <c r="N2208" i="1"/>
  <c r="R2208" i="1" s="1"/>
  <c r="T2208" i="1" s="1"/>
  <c r="U2208" i="1" s="1"/>
  <c r="N2207" i="1"/>
  <c r="N2206" i="1"/>
  <c r="R2206" i="1" s="1"/>
  <c r="T2206" i="1" s="1"/>
  <c r="U2206" i="1" s="1"/>
  <c r="N2205" i="1"/>
  <c r="N2204" i="1"/>
  <c r="R2204" i="1" s="1"/>
  <c r="T2204" i="1" s="1"/>
  <c r="U2204" i="1" s="1"/>
  <c r="N2203" i="1"/>
  <c r="N2202" i="1"/>
  <c r="N2201" i="1"/>
  <c r="N2200" i="1"/>
  <c r="N2199" i="1"/>
  <c r="N2198" i="1"/>
  <c r="R2198" i="1" s="1"/>
  <c r="T2198" i="1" s="1"/>
  <c r="U2198" i="1" s="1"/>
  <c r="N2197" i="1"/>
  <c r="N2196" i="1"/>
  <c r="R2196" i="1" s="1"/>
  <c r="T2196" i="1" s="1"/>
  <c r="U2196" i="1" s="1"/>
  <c r="N2195" i="1"/>
  <c r="N2194" i="1"/>
  <c r="R2194" i="1" s="1"/>
  <c r="T2194" i="1" s="1"/>
  <c r="U2194" i="1" s="1"/>
  <c r="N2193" i="1"/>
  <c r="N2192" i="1"/>
  <c r="R2192" i="1" s="1"/>
  <c r="T2192" i="1" s="1"/>
  <c r="U2192" i="1" s="1"/>
  <c r="N2191" i="1"/>
  <c r="N2190" i="1"/>
  <c r="R2190" i="1" s="1"/>
  <c r="T2190" i="1" s="1"/>
  <c r="U2190" i="1" s="1"/>
  <c r="N2189" i="1"/>
  <c r="N2188" i="1"/>
  <c r="R2188" i="1" s="1"/>
  <c r="T2188" i="1" s="1"/>
  <c r="U2188" i="1" s="1"/>
  <c r="N2187" i="1"/>
  <c r="N2186" i="1"/>
  <c r="R2186" i="1" s="1"/>
  <c r="T2186" i="1" s="1"/>
  <c r="U2186" i="1" s="1"/>
  <c r="N2185" i="1"/>
  <c r="N2144" i="1"/>
  <c r="R2144" i="1" s="1"/>
  <c r="T2144" i="1" s="1"/>
  <c r="U2144" i="1" s="1"/>
  <c r="N2143" i="1"/>
  <c r="N2142" i="1"/>
  <c r="N2141" i="1"/>
  <c r="N2140" i="1"/>
  <c r="N2139" i="1"/>
  <c r="N2138" i="1"/>
  <c r="N2137" i="1"/>
  <c r="N2136" i="1"/>
  <c r="R2136" i="1" s="1"/>
  <c r="T2136" i="1" s="1"/>
  <c r="U2136" i="1" s="1"/>
  <c r="N2135" i="1"/>
  <c r="N2134" i="1"/>
  <c r="R2134" i="1" s="1"/>
  <c r="T2134" i="1" s="1"/>
  <c r="U2134" i="1" s="1"/>
  <c r="N2133" i="1"/>
  <c r="N2132" i="1"/>
  <c r="N2131" i="1"/>
  <c r="N2130" i="1"/>
  <c r="R2130" i="1" s="1"/>
  <c r="T2130" i="1" s="1"/>
  <c r="U2130" i="1" s="1"/>
  <c r="N2129" i="1"/>
  <c r="N2128" i="1"/>
  <c r="R2128" i="1" s="1"/>
  <c r="T2128" i="1" s="1"/>
  <c r="U2128" i="1" s="1"/>
  <c r="N2127" i="1"/>
  <c r="N2126" i="1"/>
  <c r="R2126" i="1" s="1"/>
  <c r="T2126" i="1" s="1"/>
  <c r="U2126" i="1" s="1"/>
  <c r="N2125" i="1"/>
  <c r="N2124" i="1"/>
  <c r="R2124" i="1" s="1"/>
  <c r="T2124" i="1" s="1"/>
  <c r="U2124" i="1" s="1"/>
  <c r="N2123" i="1"/>
  <c r="N2122" i="1"/>
  <c r="R2122" i="1" s="1"/>
  <c r="T2122" i="1" s="1"/>
  <c r="U2122" i="1" s="1"/>
  <c r="N2121" i="1"/>
  <c r="N2120" i="1"/>
  <c r="N2119" i="1"/>
  <c r="N2118" i="1"/>
  <c r="R2118" i="1" s="1"/>
  <c r="T2118" i="1" s="1"/>
  <c r="U2118" i="1" s="1"/>
  <c r="N2117" i="1"/>
  <c r="N2116" i="1"/>
  <c r="R2116" i="1" s="1"/>
  <c r="T2116" i="1" s="1"/>
  <c r="U2116" i="1" s="1"/>
  <c r="N2115" i="1"/>
  <c r="N2114" i="1"/>
  <c r="R2114" i="1" s="1"/>
  <c r="T2114" i="1" s="1"/>
  <c r="U2114" i="1" s="1"/>
  <c r="N2113" i="1"/>
  <c r="N2112" i="1"/>
  <c r="R2112" i="1" s="1"/>
  <c r="T2112" i="1" s="1"/>
  <c r="U2112" i="1" s="1"/>
  <c r="N2111" i="1"/>
  <c r="N1778" i="1"/>
  <c r="N1777" i="1"/>
  <c r="N1776" i="1"/>
  <c r="N1775" i="1"/>
  <c r="N1774" i="1"/>
  <c r="R1774" i="1" s="1"/>
  <c r="T1774" i="1" s="1"/>
  <c r="U1774" i="1" s="1"/>
  <c r="N1773" i="1"/>
  <c r="N1772" i="1"/>
  <c r="N1771" i="1"/>
  <c r="N1770" i="1"/>
  <c r="R1770" i="1" s="1"/>
  <c r="T1770" i="1" s="1"/>
  <c r="U1770" i="1" s="1"/>
  <c r="N1768" i="1"/>
  <c r="N1767" i="1"/>
  <c r="R1767" i="1" s="1"/>
  <c r="T1767" i="1" s="1"/>
  <c r="U1767" i="1" s="1"/>
  <c r="N1766" i="1"/>
  <c r="N1765" i="1"/>
  <c r="N1764" i="1"/>
  <c r="N1762" i="1"/>
  <c r="N1761" i="1"/>
  <c r="N1759" i="1"/>
  <c r="R1759" i="1" s="1"/>
  <c r="T1759" i="1" s="1"/>
  <c r="U1759" i="1" s="1"/>
  <c r="N1758" i="1"/>
  <c r="N1757" i="1"/>
  <c r="N1756" i="1"/>
  <c r="N1753" i="1"/>
  <c r="R1753" i="1" s="1"/>
  <c r="T1753" i="1" s="1"/>
  <c r="U1753" i="1" s="1"/>
  <c r="N1752" i="1"/>
  <c r="N1749" i="1"/>
  <c r="R1749" i="1" s="1"/>
  <c r="T1749" i="1" s="1"/>
  <c r="U1749" i="1" s="1"/>
  <c r="N1748" i="1"/>
  <c r="N1747" i="1"/>
  <c r="R1747" i="1" s="1"/>
  <c r="T1747" i="1" s="1"/>
  <c r="U1747" i="1" s="1"/>
  <c r="N1746" i="1"/>
  <c r="N1743" i="1"/>
  <c r="R1743" i="1" s="1"/>
  <c r="T1743" i="1" s="1"/>
  <c r="U1743" i="1" s="1"/>
  <c r="N1742" i="1"/>
  <c r="N1741" i="1"/>
  <c r="R1741" i="1" s="1"/>
  <c r="T1741" i="1" s="1"/>
  <c r="U1741" i="1" s="1"/>
  <c r="N1740" i="1"/>
  <c r="N1739" i="1"/>
  <c r="N1738" i="1"/>
  <c r="N1737" i="1"/>
  <c r="R1737" i="1" s="1"/>
  <c r="N1736" i="1"/>
  <c r="N1735" i="1"/>
  <c r="R1735" i="1" s="1"/>
  <c r="T1735" i="1" s="1"/>
  <c r="U1735" i="1" s="1"/>
  <c r="N1732" i="1"/>
  <c r="N1731" i="1"/>
  <c r="N1723" i="1"/>
  <c r="N1721" i="1"/>
  <c r="N1720" i="1"/>
  <c r="N1718" i="1"/>
  <c r="R1718" i="1" s="1"/>
  <c r="T1718" i="1" s="1"/>
  <c r="U1718" i="1" s="1"/>
  <c r="N1717" i="1"/>
  <c r="N1712" i="1"/>
  <c r="N1708" i="1"/>
  <c r="N1704" i="1"/>
  <c r="R1704" i="1" s="1"/>
  <c r="T1704" i="1" s="1"/>
  <c r="U1704" i="1" s="1"/>
  <c r="N1700" i="1"/>
  <c r="N1699" i="1"/>
  <c r="R1699" i="1" s="1"/>
  <c r="T1699" i="1" s="1"/>
  <c r="U1699" i="1" s="1"/>
  <c r="N1388" i="1"/>
  <c r="N1384" i="1"/>
  <c r="R1384" i="1" s="1"/>
  <c r="T1384" i="1" s="1"/>
  <c r="U1384" i="1" s="1"/>
  <c r="N1381" i="1"/>
  <c r="N1376" i="1"/>
  <c r="N1375" i="1"/>
  <c r="N1372" i="1"/>
  <c r="N1362" i="1"/>
  <c r="N1354" i="1"/>
  <c r="N1353" i="1"/>
  <c r="N1352" i="1"/>
  <c r="R1352" i="1" s="1"/>
  <c r="T1352" i="1" s="1"/>
  <c r="U1352" i="1" s="1"/>
  <c r="N1351" i="1"/>
  <c r="N1350" i="1"/>
  <c r="R1350" i="1" s="1"/>
  <c r="T1350" i="1" s="1"/>
  <c r="U1350" i="1" s="1"/>
  <c r="N1349" i="1"/>
  <c r="N1348" i="1"/>
  <c r="R1348" i="1" s="1"/>
  <c r="T1348" i="1" s="1"/>
  <c r="U1348" i="1" s="1"/>
  <c r="N1347" i="1"/>
  <c r="N1346" i="1"/>
  <c r="N1345" i="1"/>
  <c r="N1344" i="1"/>
  <c r="R1344" i="1" s="1"/>
  <c r="T1344" i="1" s="1"/>
  <c r="U1344" i="1" s="1"/>
  <c r="N1343" i="1"/>
  <c r="N1342" i="1"/>
  <c r="R1342" i="1" s="1"/>
  <c r="T1342" i="1" s="1"/>
  <c r="U1342" i="1" s="1"/>
  <c r="N1341" i="1"/>
  <c r="N1340" i="1"/>
  <c r="R1340" i="1" s="1"/>
  <c r="T1340" i="1" s="1"/>
  <c r="U1340" i="1" s="1"/>
  <c r="N1339" i="1"/>
  <c r="N1338" i="1"/>
  <c r="N1337" i="1"/>
  <c r="N1336" i="1"/>
  <c r="R1336" i="1" s="1"/>
  <c r="T1336" i="1" s="1"/>
  <c r="U1336" i="1" s="1"/>
  <c r="N1334" i="1"/>
  <c r="N1332" i="1"/>
  <c r="R1332" i="1" s="1"/>
  <c r="T1332" i="1" s="1"/>
  <c r="U1332" i="1" s="1"/>
  <c r="N1331" i="1"/>
  <c r="N1327" i="1"/>
  <c r="R1327" i="1" s="1"/>
  <c r="N1326" i="1"/>
  <c r="N1325" i="1"/>
  <c r="N1318" i="1"/>
  <c r="N1317" i="1"/>
  <c r="N1315" i="1"/>
  <c r="N1308" i="1"/>
  <c r="R1308" i="1" s="1"/>
  <c r="T1308" i="1" s="1"/>
  <c r="U1308" i="1" s="1"/>
  <c r="N1307" i="1"/>
  <c r="N1306" i="1"/>
  <c r="R1306" i="1" s="1"/>
  <c r="T1306" i="1" s="1"/>
  <c r="U1306" i="1" s="1"/>
  <c r="N1302" i="1"/>
  <c r="N1301" i="1"/>
  <c r="N1300" i="1"/>
  <c r="N1299" i="1"/>
  <c r="R1299" i="1" s="1"/>
  <c r="N1298" i="1"/>
  <c r="N1297" i="1"/>
  <c r="N1296" i="1"/>
  <c r="N1295" i="1"/>
  <c r="R1295" i="1" s="1"/>
  <c r="N1294" i="1"/>
  <c r="N1293" i="1"/>
  <c r="N1292" i="1"/>
  <c r="N1291" i="1"/>
  <c r="R1291" i="1" s="1"/>
  <c r="N1290" i="1"/>
  <c r="N1289" i="1"/>
  <c r="N1288" i="1"/>
  <c r="N1287" i="1"/>
  <c r="R1287" i="1" s="1"/>
  <c r="N1286" i="1"/>
  <c r="N1285" i="1"/>
  <c r="N1284" i="1"/>
  <c r="N1283" i="1"/>
  <c r="R1283" i="1" s="1"/>
  <c r="N1282" i="1"/>
  <c r="N1281" i="1"/>
  <c r="N1280" i="1"/>
  <c r="N1279" i="1"/>
  <c r="R1279" i="1" s="1"/>
  <c r="N1278" i="1"/>
  <c r="N1277" i="1"/>
  <c r="N1276" i="1"/>
  <c r="N1213" i="1"/>
  <c r="N1212" i="1"/>
  <c r="N1211" i="1"/>
  <c r="R1211" i="1" s="1"/>
  <c r="N1210" i="1"/>
  <c r="N1209" i="1"/>
  <c r="N1208" i="1"/>
  <c r="N1207" i="1"/>
  <c r="R1207" i="1" s="1"/>
  <c r="N1206" i="1"/>
  <c r="N1205" i="1"/>
  <c r="N1204" i="1"/>
  <c r="N1203" i="1"/>
  <c r="R1203" i="1" s="1"/>
  <c r="N1202" i="1"/>
  <c r="N1201" i="1"/>
  <c r="N1200" i="1"/>
  <c r="N1199" i="1"/>
  <c r="R1199" i="1" s="1"/>
  <c r="N1198" i="1"/>
  <c r="N1196" i="1"/>
  <c r="R1196" i="1" s="1"/>
  <c r="T1196" i="1" s="1"/>
  <c r="U1196" i="1" s="1"/>
  <c r="N1195" i="1"/>
  <c r="N1194" i="1"/>
  <c r="N1193" i="1"/>
  <c r="N1192" i="1"/>
  <c r="R1192" i="1" s="1"/>
  <c r="T1192" i="1" s="1"/>
  <c r="U1192" i="1" s="1"/>
  <c r="N1191" i="1"/>
  <c r="N1190" i="1"/>
  <c r="N1189" i="1"/>
  <c r="N1188" i="1"/>
  <c r="R1188" i="1" s="1"/>
  <c r="T1188" i="1" s="1"/>
  <c r="U1188" i="1" s="1"/>
  <c r="N1187" i="1"/>
  <c r="N1186" i="1"/>
  <c r="N1185" i="1"/>
  <c r="N1182" i="1"/>
  <c r="R1182" i="1" s="1"/>
  <c r="T1182" i="1" s="1"/>
  <c r="U1182" i="1" s="1"/>
  <c r="N1181" i="1"/>
  <c r="N1032" i="1"/>
  <c r="R1032" i="1" s="1"/>
  <c r="N1031" i="1"/>
  <c r="N1030" i="1"/>
  <c r="N1025" i="1"/>
  <c r="N1024" i="1"/>
  <c r="R1024" i="1" s="1"/>
  <c r="T1024" i="1" s="1"/>
  <c r="U1024" i="1" s="1"/>
  <c r="N1022" i="1"/>
  <c r="N1021" i="1"/>
  <c r="R1021" i="1" s="1"/>
  <c r="T1021" i="1" s="1"/>
  <c r="U1021" i="1" s="1"/>
  <c r="N1018" i="1"/>
  <c r="N1017" i="1"/>
  <c r="R1017" i="1" s="1"/>
  <c r="T1017" i="1" s="1"/>
  <c r="U1017" i="1" s="1"/>
  <c r="N1016" i="1"/>
  <c r="N1013" i="1"/>
  <c r="N1012" i="1"/>
  <c r="N1011" i="1"/>
  <c r="R1011" i="1" s="1"/>
  <c r="T1011" i="1" s="1"/>
  <c r="U1011" i="1" s="1"/>
  <c r="N1010" i="1"/>
  <c r="N1007" i="1"/>
  <c r="R1007" i="1" s="1"/>
  <c r="T1007" i="1" s="1"/>
  <c r="U1007" i="1" s="1"/>
  <c r="N1006" i="1"/>
  <c r="N1002" i="1"/>
  <c r="N1001" i="1"/>
  <c r="N1000" i="1"/>
  <c r="R1000" i="1" s="1"/>
  <c r="T1000" i="1" s="1"/>
  <c r="U1000" i="1" s="1"/>
  <c r="N999" i="1"/>
  <c r="N998" i="1"/>
  <c r="N997" i="1"/>
  <c r="N996" i="1"/>
  <c r="R996" i="1" s="1"/>
  <c r="T996" i="1" s="1"/>
  <c r="U996" i="1" s="1"/>
  <c r="N995" i="1"/>
  <c r="N994" i="1"/>
  <c r="N993" i="1"/>
  <c r="N990" i="1"/>
  <c r="R990" i="1" s="1"/>
  <c r="T990" i="1" s="1"/>
  <c r="U990" i="1" s="1"/>
  <c r="N989" i="1"/>
  <c r="N988" i="1"/>
  <c r="R988" i="1" s="1"/>
  <c r="T988" i="1" s="1"/>
  <c r="U988" i="1" s="1"/>
  <c r="N987" i="1"/>
  <c r="N986" i="1"/>
  <c r="R986" i="1" s="1"/>
  <c r="T986" i="1" s="1"/>
  <c r="U986" i="1" s="1"/>
  <c r="N985" i="1"/>
  <c r="N984" i="1"/>
  <c r="R984" i="1" s="1"/>
  <c r="T984" i="1" s="1"/>
  <c r="U984" i="1" s="1"/>
  <c r="N983" i="1"/>
  <c r="N982" i="1"/>
  <c r="R982" i="1" s="1"/>
  <c r="T982" i="1" s="1"/>
  <c r="U982" i="1" s="1"/>
  <c r="N981" i="1"/>
  <c r="N980" i="1"/>
  <c r="R980" i="1" s="1"/>
  <c r="T980" i="1" s="1"/>
  <c r="U980" i="1" s="1"/>
  <c r="N979" i="1"/>
  <c r="N978" i="1"/>
  <c r="R978" i="1" s="1"/>
  <c r="T978" i="1" s="1"/>
  <c r="U978" i="1" s="1"/>
  <c r="N977" i="1"/>
  <c r="N976" i="1"/>
  <c r="R976" i="1" s="1"/>
  <c r="T976" i="1" s="1"/>
  <c r="U976" i="1" s="1"/>
  <c r="N975" i="1"/>
  <c r="N974" i="1"/>
  <c r="R974" i="1" s="1"/>
  <c r="T974" i="1" s="1"/>
  <c r="U974" i="1" s="1"/>
  <c r="N973" i="1"/>
  <c r="N972" i="1"/>
  <c r="R972" i="1" s="1"/>
  <c r="T972" i="1" s="1"/>
  <c r="U972" i="1" s="1"/>
  <c r="N971" i="1"/>
  <c r="N970" i="1"/>
  <c r="R970" i="1" s="1"/>
  <c r="T970" i="1" s="1"/>
  <c r="U970" i="1" s="1"/>
  <c r="N969" i="1"/>
  <c r="N968" i="1"/>
  <c r="R968" i="1" s="1"/>
  <c r="T968" i="1" s="1"/>
  <c r="U968" i="1" s="1"/>
  <c r="N967" i="1"/>
  <c r="N966" i="1"/>
  <c r="R966" i="1" s="1"/>
  <c r="T966" i="1" s="1"/>
  <c r="U966" i="1" s="1"/>
  <c r="N965" i="1"/>
  <c r="N964" i="1"/>
  <c r="R964" i="1" s="1"/>
  <c r="T964" i="1" s="1"/>
  <c r="U964" i="1" s="1"/>
  <c r="N963" i="1"/>
  <c r="N962" i="1"/>
  <c r="R962" i="1" s="1"/>
  <c r="T962" i="1" s="1"/>
  <c r="U962" i="1" s="1"/>
  <c r="N961" i="1"/>
  <c r="N960" i="1"/>
  <c r="R960" i="1" s="1"/>
  <c r="T960" i="1" s="1"/>
  <c r="U960" i="1" s="1"/>
  <c r="N959" i="1"/>
  <c r="N958" i="1"/>
  <c r="R958" i="1" s="1"/>
  <c r="T958" i="1" s="1"/>
  <c r="U958" i="1" s="1"/>
  <c r="N957" i="1"/>
  <c r="N954" i="1"/>
  <c r="R954" i="1" s="1"/>
  <c r="T954" i="1" s="1"/>
  <c r="U954" i="1" s="1"/>
  <c r="N953" i="1"/>
  <c r="R953" i="1"/>
  <c r="T953" i="1" s="1"/>
  <c r="U953" i="1" s="1"/>
  <c r="N952" i="1"/>
  <c r="N951" i="1"/>
  <c r="R951" i="1" s="1"/>
  <c r="T951" i="1" s="1"/>
  <c r="U951" i="1" s="1"/>
  <c r="N950" i="1"/>
  <c r="N948" i="1"/>
  <c r="R948" i="1"/>
  <c r="T948" i="1" s="1"/>
  <c r="U948" i="1" s="1"/>
  <c r="N947" i="1"/>
  <c r="N946" i="1"/>
  <c r="R946" i="1" s="1"/>
  <c r="T946" i="1" s="1"/>
  <c r="U946" i="1" s="1"/>
  <c r="N945" i="1"/>
  <c r="N940" i="1"/>
  <c r="R940" i="1"/>
  <c r="T940" i="1" s="1"/>
  <c r="U940" i="1" s="1"/>
  <c r="N938" i="1"/>
  <c r="N937" i="1"/>
  <c r="R937" i="1" s="1"/>
  <c r="T937" i="1" s="1"/>
  <c r="U937" i="1" s="1"/>
  <c r="N936" i="1"/>
  <c r="N935" i="1"/>
  <c r="R935" i="1"/>
  <c r="T935" i="1" s="1"/>
  <c r="U935" i="1" s="1"/>
  <c r="N931" i="1"/>
  <c r="N930" i="1"/>
  <c r="N929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8" i="1"/>
  <c r="N867" i="1"/>
  <c r="R867" i="1" s="1"/>
  <c r="T867" i="1" s="1"/>
  <c r="U867" i="1" s="1"/>
  <c r="N866" i="1"/>
  <c r="N865" i="1"/>
  <c r="N864" i="1"/>
  <c r="N863" i="1"/>
  <c r="N862" i="1"/>
  <c r="N861" i="1"/>
  <c r="N860" i="1"/>
  <c r="R860" i="1" s="1"/>
  <c r="T860" i="1" s="1"/>
  <c r="U860" i="1" s="1"/>
  <c r="N859" i="1"/>
  <c r="R859" i="1"/>
  <c r="T859" i="1" s="1"/>
  <c r="U859" i="1" s="1"/>
  <c r="N858" i="1"/>
  <c r="N857" i="1"/>
  <c r="R857" i="1" s="1"/>
  <c r="T857" i="1" s="1"/>
  <c r="U857" i="1" s="1"/>
  <c r="N856" i="1"/>
  <c r="N855" i="1"/>
  <c r="R855" i="1"/>
  <c r="T855" i="1" s="1"/>
  <c r="U855" i="1" s="1"/>
  <c r="N854" i="1"/>
  <c r="N853" i="1"/>
  <c r="R853" i="1" s="1"/>
  <c r="T853" i="1" s="1"/>
  <c r="U853" i="1" s="1"/>
  <c r="N852" i="1"/>
  <c r="R852" i="1" s="1"/>
  <c r="T852" i="1" s="1"/>
  <c r="U852" i="1" s="1"/>
  <c r="N851" i="1"/>
  <c r="R851" i="1"/>
  <c r="T851" i="1" s="1"/>
  <c r="U851" i="1" s="1"/>
  <c r="N850" i="1"/>
  <c r="N849" i="1"/>
  <c r="R849" i="1" s="1"/>
  <c r="T849" i="1" s="1"/>
  <c r="U849" i="1" s="1"/>
  <c r="N848" i="1"/>
  <c r="N847" i="1"/>
  <c r="R847" i="1"/>
  <c r="T847" i="1" s="1"/>
  <c r="U847" i="1" s="1"/>
  <c r="N846" i="1"/>
  <c r="N845" i="1"/>
  <c r="R845" i="1" s="1"/>
  <c r="T845" i="1" s="1"/>
  <c r="U845" i="1" s="1"/>
  <c r="N844" i="1"/>
  <c r="N843" i="1"/>
  <c r="N842" i="1"/>
  <c r="R842" i="1" s="1"/>
  <c r="T842" i="1" s="1"/>
  <c r="U842" i="1" s="1"/>
  <c r="N841" i="1"/>
  <c r="R841" i="1"/>
  <c r="T841" i="1" s="1"/>
  <c r="U841" i="1" s="1"/>
  <c r="N840" i="1"/>
  <c r="N839" i="1"/>
  <c r="R839" i="1" s="1"/>
  <c r="T839" i="1" s="1"/>
  <c r="U839" i="1" s="1"/>
  <c r="N838" i="1"/>
  <c r="N837" i="1"/>
  <c r="R837" i="1"/>
  <c r="T837" i="1" s="1"/>
  <c r="U837" i="1" s="1"/>
  <c r="N832" i="1"/>
  <c r="N821" i="1"/>
  <c r="R821" i="1" s="1"/>
  <c r="T821" i="1" s="1"/>
  <c r="U821" i="1" s="1"/>
  <c r="N820" i="1"/>
  <c r="N819" i="1"/>
  <c r="R819" i="1"/>
  <c r="T819" i="1" s="1"/>
  <c r="U819" i="1" s="1"/>
  <c r="N818" i="1"/>
  <c r="N813" i="1"/>
  <c r="R813" i="1" s="1"/>
  <c r="T813" i="1" s="1"/>
  <c r="U813" i="1" s="1"/>
  <c r="N812" i="1"/>
  <c r="N810" i="1"/>
  <c r="R810" i="1"/>
  <c r="T810" i="1" s="1"/>
  <c r="U810" i="1" s="1"/>
  <c r="N809" i="1"/>
  <c r="N3815" i="1"/>
  <c r="N3814" i="1"/>
  <c r="N3808" i="1"/>
  <c r="R3808" i="1" s="1"/>
  <c r="T3808" i="1" s="1"/>
  <c r="U3808" i="1" s="1"/>
  <c r="N3807" i="1"/>
  <c r="R3807" i="1" s="1"/>
  <c r="T3807" i="1" s="1"/>
  <c r="U3807" i="1" s="1"/>
  <c r="N3806" i="1"/>
  <c r="R3806" i="1"/>
  <c r="T3806" i="1" s="1"/>
  <c r="U3806" i="1" s="1"/>
  <c r="N3695" i="1"/>
  <c r="N3694" i="1"/>
  <c r="R3694" i="1" s="1"/>
  <c r="T3694" i="1" s="1"/>
  <c r="U3694" i="1" s="1"/>
  <c r="N3670" i="1"/>
  <c r="N3667" i="1"/>
  <c r="R3667" i="1"/>
  <c r="T3667" i="1" s="1"/>
  <c r="U3667" i="1" s="1"/>
  <c r="N3659" i="1"/>
  <c r="N3531" i="1"/>
  <c r="R3531" i="1" s="1"/>
  <c r="T3531" i="1" s="1"/>
  <c r="U3531" i="1" s="1"/>
  <c r="N3528" i="1"/>
  <c r="R3528" i="1" s="1"/>
  <c r="T3528" i="1" s="1"/>
  <c r="U3528" i="1" s="1"/>
  <c r="N3527" i="1"/>
  <c r="R3527" i="1"/>
  <c r="T3527" i="1" s="1"/>
  <c r="U3527" i="1" s="1"/>
  <c r="N3512" i="1"/>
  <c r="N3505" i="1"/>
  <c r="R3505" i="1" s="1"/>
  <c r="T3505" i="1" s="1"/>
  <c r="U3505" i="1" s="1"/>
  <c r="N3503" i="1"/>
  <c r="N3501" i="1"/>
  <c r="R3501" i="1"/>
  <c r="T3501" i="1" s="1"/>
  <c r="U3501" i="1" s="1"/>
  <c r="N3498" i="1"/>
  <c r="N3484" i="1"/>
  <c r="R3484" i="1" s="1"/>
  <c r="T3484" i="1" s="1"/>
  <c r="U3484" i="1" s="1"/>
  <c r="N3474" i="1"/>
  <c r="R3474" i="1" s="1"/>
  <c r="T3474" i="1" s="1"/>
  <c r="U3474" i="1" s="1"/>
  <c r="N3291" i="1"/>
  <c r="R3291" i="1"/>
  <c r="T3291" i="1" s="1"/>
  <c r="U3291" i="1" s="1"/>
  <c r="N3290" i="1"/>
  <c r="N3059" i="1"/>
  <c r="R3059" i="1" s="1"/>
  <c r="T3059" i="1" s="1"/>
  <c r="U3059" i="1" s="1"/>
  <c r="N3056" i="1"/>
  <c r="N3055" i="1"/>
  <c r="R3055" i="1"/>
  <c r="T3055" i="1" s="1"/>
  <c r="U3055" i="1" s="1"/>
  <c r="N3054" i="1"/>
  <c r="N3053" i="1"/>
  <c r="R3053" i="1" s="1"/>
  <c r="T3053" i="1" s="1"/>
  <c r="U3053" i="1" s="1"/>
  <c r="N3052" i="1"/>
  <c r="R3052" i="1" s="1"/>
  <c r="N3049" i="1"/>
  <c r="R3049" i="1"/>
  <c r="T3049" i="1" s="1"/>
  <c r="U3049" i="1" s="1"/>
  <c r="N3047" i="1"/>
  <c r="N3046" i="1"/>
  <c r="N3045" i="1"/>
  <c r="N3044" i="1"/>
  <c r="N3043" i="1"/>
  <c r="N3040" i="1"/>
  <c r="R3040" i="1" s="1"/>
  <c r="T3040" i="1" s="1"/>
  <c r="U3040" i="1" s="1"/>
  <c r="N3039" i="1"/>
  <c r="N3037" i="1"/>
  <c r="N3036" i="1"/>
  <c r="N3035" i="1"/>
  <c r="N3034" i="1"/>
  <c r="N3030" i="1"/>
  <c r="N2472" i="1"/>
  <c r="N2459" i="1"/>
  <c r="R2459" i="1"/>
  <c r="T2459" i="1" s="1"/>
  <c r="U2459" i="1" s="1"/>
  <c r="N2165" i="1"/>
  <c r="N2164" i="1"/>
  <c r="R2164" i="1" s="1"/>
  <c r="T2164" i="1" s="1"/>
  <c r="U2164" i="1" s="1"/>
  <c r="N2163" i="1"/>
  <c r="N2159" i="1"/>
  <c r="R2159" i="1"/>
  <c r="T2159" i="1" s="1"/>
  <c r="U2159" i="1" s="1"/>
  <c r="N2158" i="1"/>
  <c r="N2157" i="1"/>
  <c r="R2157" i="1" s="1"/>
  <c r="T2157" i="1" s="1"/>
  <c r="U2157" i="1" s="1"/>
  <c r="N2156" i="1"/>
  <c r="N2150" i="1"/>
  <c r="N2149" i="1"/>
  <c r="N2148" i="1"/>
  <c r="R2148" i="1"/>
  <c r="T2148" i="1" s="1"/>
  <c r="U2148" i="1" s="1"/>
  <c r="N2147" i="1"/>
  <c r="N2146" i="1"/>
  <c r="R2146" i="1" s="1"/>
  <c r="T2146" i="1" s="1"/>
  <c r="U2146" i="1" s="1"/>
  <c r="N2145" i="1"/>
  <c r="R2145" i="1" s="1"/>
  <c r="T2145" i="1" s="1"/>
  <c r="U2145" i="1" s="1"/>
  <c r="N1983" i="1"/>
  <c r="R1983" i="1"/>
  <c r="T1983" i="1" s="1"/>
  <c r="U1983" i="1" s="1"/>
  <c r="N1982" i="1"/>
  <c r="N1981" i="1"/>
  <c r="R1981" i="1" s="1"/>
  <c r="T1981" i="1" s="1"/>
  <c r="U1981" i="1" s="1"/>
  <c r="N1938" i="1"/>
  <c r="N1929" i="1"/>
  <c r="R1929" i="1"/>
  <c r="T1929" i="1" s="1"/>
  <c r="U1929" i="1" s="1"/>
  <c r="N1928" i="1"/>
  <c r="N1927" i="1"/>
  <c r="N1917" i="1"/>
  <c r="N1916" i="1"/>
  <c r="R1916" i="1" s="1"/>
  <c r="T1916" i="1" s="1"/>
  <c r="U1916" i="1" s="1"/>
  <c r="N1915" i="1"/>
  <c r="N1914" i="1"/>
  <c r="R1914" i="1"/>
  <c r="T1914" i="1" s="1"/>
  <c r="U1914" i="1" s="1"/>
  <c r="N1913" i="1"/>
  <c r="N1769" i="1"/>
  <c r="N1751" i="1"/>
  <c r="N1750" i="1"/>
  <c r="N1745" i="1"/>
  <c r="N1744" i="1"/>
  <c r="R1744" i="1" s="1"/>
  <c r="T1744" i="1" s="1"/>
  <c r="U1744" i="1" s="1"/>
  <c r="N1733" i="1"/>
  <c r="N1693" i="1"/>
  <c r="N1692" i="1"/>
  <c r="N1683" i="1"/>
  <c r="N1681" i="1"/>
  <c r="N1680" i="1"/>
  <c r="N1679" i="1"/>
  <c r="N1678" i="1"/>
  <c r="N1677" i="1"/>
  <c r="N1676" i="1"/>
  <c r="N1675" i="1"/>
  <c r="N1666" i="1"/>
  <c r="N1665" i="1"/>
  <c r="N1664" i="1"/>
  <c r="N1663" i="1"/>
  <c r="N1662" i="1"/>
  <c r="N1661" i="1"/>
  <c r="N1654" i="1"/>
  <c r="N1653" i="1"/>
  <c r="N1652" i="1"/>
  <c r="N1528" i="1"/>
  <c r="N1527" i="1"/>
  <c r="R1527" i="1"/>
  <c r="T1527" i="1" s="1"/>
  <c r="U1527" i="1" s="1"/>
  <c r="N1526" i="1"/>
  <c r="N1525" i="1"/>
  <c r="R1525" i="1" s="1"/>
  <c r="T1525" i="1" s="1"/>
  <c r="U1525" i="1" s="1"/>
  <c r="N1524" i="1"/>
  <c r="R1524" i="1" s="1"/>
  <c r="T1524" i="1" s="1"/>
  <c r="U1524" i="1" s="1"/>
  <c r="N1523" i="1"/>
  <c r="R1523" i="1"/>
  <c r="T1523" i="1" s="1"/>
  <c r="U1523" i="1" s="1"/>
  <c r="N1522" i="1"/>
  <c r="N1521" i="1"/>
  <c r="N1520" i="1"/>
  <c r="N1519" i="1"/>
  <c r="R1519" i="1" s="1"/>
  <c r="T1519" i="1" s="1"/>
  <c r="U1519" i="1" s="1"/>
  <c r="N1518" i="1"/>
  <c r="N1517" i="1"/>
  <c r="R1517" i="1"/>
  <c r="T1517" i="1" s="1"/>
  <c r="U1517" i="1" s="1"/>
  <c r="N1516" i="1"/>
  <c r="N1515" i="1"/>
  <c r="R1515" i="1" s="1"/>
  <c r="T1515" i="1" s="1"/>
  <c r="U1515" i="1" s="1"/>
  <c r="N1514" i="1"/>
  <c r="R1514" i="1" s="1"/>
  <c r="T1514" i="1" s="1"/>
  <c r="U1514" i="1" s="1"/>
  <c r="N1504" i="1"/>
  <c r="R1504" i="1"/>
  <c r="T1504" i="1" s="1"/>
  <c r="U1504" i="1" s="1"/>
  <c r="N1503" i="1"/>
  <c r="N1491" i="1"/>
  <c r="R1491" i="1" s="1"/>
  <c r="T1491" i="1" s="1"/>
  <c r="U1491" i="1" s="1"/>
  <c r="N1438" i="1"/>
  <c r="N1426" i="1"/>
  <c r="R1426" i="1"/>
  <c r="T1426" i="1" s="1"/>
  <c r="U1426" i="1" s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R1414" i="1" s="1"/>
  <c r="T1414" i="1" s="1"/>
  <c r="U1414" i="1" s="1"/>
  <c r="N1403" i="1"/>
  <c r="R1403" i="1" s="1"/>
  <c r="T1403" i="1" s="1"/>
  <c r="U1403" i="1" s="1"/>
  <c r="N1402" i="1"/>
  <c r="N1401" i="1"/>
  <c r="N1400" i="1"/>
  <c r="N1399" i="1"/>
  <c r="R1399" i="1" s="1"/>
  <c r="T1399" i="1" s="1"/>
  <c r="U1399" i="1" s="1"/>
  <c r="N1398" i="1"/>
  <c r="N1397" i="1"/>
  <c r="N1335" i="1"/>
  <c r="R1335" i="1"/>
  <c r="T1335" i="1" s="1"/>
  <c r="U1335" i="1" s="1"/>
  <c r="N1309" i="1"/>
  <c r="N1275" i="1"/>
  <c r="R1275" i="1" s="1"/>
  <c r="T1275" i="1" s="1"/>
  <c r="U1275" i="1" s="1"/>
  <c r="N1274" i="1"/>
  <c r="N1273" i="1"/>
  <c r="R1273" i="1"/>
  <c r="T1273" i="1" s="1"/>
  <c r="U1273" i="1" s="1"/>
  <c r="N1268" i="1"/>
  <c r="N1267" i="1"/>
  <c r="N1266" i="1"/>
  <c r="N1265" i="1"/>
  <c r="R1265" i="1" s="1"/>
  <c r="T1265" i="1" s="1"/>
  <c r="U1265" i="1" s="1"/>
  <c r="N1249" i="1"/>
  <c r="R1249" i="1" s="1"/>
  <c r="T1249" i="1" s="1"/>
  <c r="U1249" i="1" s="1"/>
  <c r="N1248" i="1"/>
  <c r="N1247" i="1"/>
  <c r="R1247" i="1" s="1"/>
  <c r="T1247" i="1" s="1"/>
  <c r="U1247" i="1" s="1"/>
  <c r="N1246" i="1"/>
  <c r="R1246" i="1"/>
  <c r="T1246" i="1" s="1"/>
  <c r="U1246" i="1" s="1"/>
  <c r="N1245" i="1"/>
  <c r="N1244" i="1"/>
  <c r="N1243" i="1"/>
  <c r="N1129" i="1"/>
  <c r="N1094" i="1"/>
  <c r="N1093" i="1"/>
  <c r="R1093" i="1" s="1"/>
  <c r="T1093" i="1" s="1"/>
  <c r="U1093" i="1" s="1"/>
  <c r="N1092" i="1"/>
  <c r="N1091" i="1"/>
  <c r="R1091" i="1"/>
  <c r="T1091" i="1" s="1"/>
  <c r="U1091" i="1" s="1"/>
  <c r="N1090" i="1"/>
  <c r="N1089" i="1"/>
  <c r="N1088" i="1"/>
  <c r="N1087" i="1"/>
  <c r="N1086" i="1"/>
  <c r="N1085" i="1"/>
  <c r="N1084" i="1"/>
  <c r="N1083" i="1"/>
  <c r="R1083" i="1" s="1"/>
  <c r="T1083" i="1" s="1"/>
  <c r="U1083" i="1" s="1"/>
  <c r="N1082" i="1"/>
  <c r="R1082" i="1" s="1"/>
  <c r="T1082" i="1" s="1"/>
  <c r="U1082" i="1" s="1"/>
  <c r="N1081" i="1"/>
  <c r="R1081" i="1"/>
  <c r="T1081" i="1" s="1"/>
  <c r="U1081" i="1" s="1"/>
  <c r="N1080" i="1"/>
  <c r="N1079" i="1"/>
  <c r="R1079" i="1" s="1"/>
  <c r="T1079" i="1" s="1"/>
  <c r="U1079" i="1" s="1"/>
  <c r="N1078" i="1"/>
  <c r="N1077" i="1"/>
  <c r="R1077" i="1"/>
  <c r="T1077" i="1" s="1"/>
  <c r="U1077" i="1" s="1"/>
  <c r="N1076" i="1"/>
  <c r="N1075" i="1"/>
  <c r="N1074" i="1"/>
  <c r="N1073" i="1"/>
  <c r="N1072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806" i="1"/>
  <c r="N805" i="1"/>
  <c r="R805" i="1" s="1"/>
  <c r="T805" i="1" s="1"/>
  <c r="U805" i="1" s="1"/>
  <c r="N804" i="1"/>
  <c r="R804" i="1" s="1"/>
  <c r="N803" i="1"/>
  <c r="R803" i="1"/>
  <c r="T803" i="1" s="1"/>
  <c r="U803" i="1" s="1"/>
  <c r="N796" i="1"/>
  <c r="N794" i="1"/>
  <c r="R794" i="1" s="1"/>
  <c r="T794" i="1" s="1"/>
  <c r="U794" i="1" s="1"/>
  <c r="N793" i="1"/>
  <c r="N792" i="1"/>
  <c r="R792" i="1"/>
  <c r="T792" i="1" s="1"/>
  <c r="U792" i="1" s="1"/>
  <c r="N3797" i="1"/>
  <c r="N3796" i="1"/>
  <c r="R3796" i="1" s="1"/>
  <c r="T3796" i="1" s="1"/>
  <c r="U3796" i="1" s="1"/>
  <c r="N3795" i="1"/>
  <c r="R3795" i="1" s="1"/>
  <c r="T3795" i="1" s="1"/>
  <c r="U3795" i="1" s="1"/>
  <c r="N3794" i="1"/>
  <c r="R3794" i="1"/>
  <c r="T3794" i="1" s="1"/>
  <c r="U3794" i="1" s="1"/>
  <c r="N3790" i="1"/>
  <c r="N3787" i="1"/>
  <c r="R3787" i="1" s="1"/>
  <c r="T3787" i="1" s="1"/>
  <c r="U3787" i="1" s="1"/>
  <c r="N3786" i="1"/>
  <c r="N3785" i="1"/>
  <c r="R3785" i="1"/>
  <c r="T3785" i="1" s="1"/>
  <c r="U3785" i="1" s="1"/>
  <c r="N3773" i="1"/>
  <c r="N3772" i="1"/>
  <c r="R3772" i="1" s="1"/>
  <c r="T3772" i="1" s="1"/>
  <c r="U3772" i="1" s="1"/>
  <c r="N3771" i="1"/>
  <c r="R3771" i="1" s="1"/>
  <c r="T3771" i="1" s="1"/>
  <c r="U3771" i="1" s="1"/>
  <c r="N3770" i="1"/>
  <c r="R3770" i="1"/>
  <c r="T3770" i="1" s="1"/>
  <c r="U3770" i="1" s="1"/>
  <c r="N3769" i="1"/>
  <c r="N3768" i="1"/>
  <c r="R3768" i="1" s="1"/>
  <c r="T3768" i="1" s="1"/>
  <c r="U3768" i="1" s="1"/>
  <c r="N3756" i="1"/>
  <c r="N3755" i="1"/>
  <c r="R3755" i="1"/>
  <c r="T3755" i="1" s="1"/>
  <c r="U3755" i="1" s="1"/>
  <c r="N3754" i="1"/>
  <c r="N3753" i="1"/>
  <c r="R3753" i="1" s="1"/>
  <c r="T3753" i="1" s="1"/>
  <c r="U3753" i="1" s="1"/>
  <c r="N3752" i="1"/>
  <c r="R3752" i="1" s="1"/>
  <c r="T3752" i="1" s="1"/>
  <c r="U3752" i="1" s="1"/>
  <c r="N3748" i="1"/>
  <c r="R3748" i="1"/>
  <c r="T3748" i="1" s="1"/>
  <c r="U3748" i="1" s="1"/>
  <c r="N3747" i="1"/>
  <c r="N3741" i="1"/>
  <c r="N3740" i="1"/>
  <c r="N3739" i="1"/>
  <c r="R3739" i="1" s="1"/>
  <c r="T3739" i="1" s="1"/>
  <c r="U3739" i="1" s="1"/>
  <c r="N3738" i="1"/>
  <c r="N3737" i="1"/>
  <c r="R3737" i="1"/>
  <c r="T3737" i="1" s="1"/>
  <c r="U3737" i="1" s="1"/>
  <c r="N3736" i="1"/>
  <c r="N3735" i="1"/>
  <c r="R3735" i="1" s="1"/>
  <c r="T3735" i="1" s="1"/>
  <c r="U3735" i="1" s="1"/>
  <c r="N3734" i="1"/>
  <c r="R3734" i="1" s="1"/>
  <c r="T3734" i="1" s="1"/>
  <c r="U3734" i="1" s="1"/>
  <c r="N3733" i="1"/>
  <c r="R3733" i="1"/>
  <c r="T3733" i="1" s="1"/>
  <c r="U3733" i="1" s="1"/>
  <c r="N3732" i="1"/>
  <c r="N3731" i="1"/>
  <c r="R3731" i="1" s="1"/>
  <c r="T3731" i="1" s="1"/>
  <c r="U3731" i="1" s="1"/>
  <c r="N3723" i="1"/>
  <c r="N3720" i="1"/>
  <c r="N3719" i="1"/>
  <c r="N3718" i="1"/>
  <c r="R3718" i="1"/>
  <c r="T3718" i="1" s="1"/>
  <c r="U3718" i="1" s="1"/>
  <c r="N3717" i="1"/>
  <c r="N3716" i="1"/>
  <c r="R3716" i="1" s="1"/>
  <c r="T3716" i="1" s="1"/>
  <c r="U3716" i="1" s="1"/>
  <c r="N3715" i="1"/>
  <c r="R3715" i="1" s="1"/>
  <c r="T3715" i="1" s="1"/>
  <c r="U3715" i="1" s="1"/>
  <c r="N3714" i="1"/>
  <c r="R3714" i="1"/>
  <c r="T3714" i="1" s="1"/>
  <c r="U3714" i="1" s="1"/>
  <c r="N3713" i="1"/>
  <c r="N3712" i="1"/>
  <c r="R3712" i="1" s="1"/>
  <c r="T3712" i="1" s="1"/>
  <c r="U3712" i="1" s="1"/>
  <c r="N3711" i="1"/>
  <c r="N3710" i="1"/>
  <c r="R3710" i="1"/>
  <c r="T3710" i="1" s="1"/>
  <c r="U3710" i="1" s="1"/>
  <c r="N3709" i="1"/>
  <c r="N3708" i="1"/>
  <c r="R3708" i="1" s="1"/>
  <c r="T3708" i="1" s="1"/>
  <c r="U3708" i="1" s="1"/>
  <c r="N3707" i="1"/>
  <c r="N3706" i="1"/>
  <c r="N3705" i="1"/>
  <c r="R3705" i="1" s="1"/>
  <c r="T3705" i="1" s="1"/>
  <c r="U3705" i="1" s="1"/>
  <c r="N3704" i="1"/>
  <c r="R3704" i="1"/>
  <c r="T3704" i="1" s="1"/>
  <c r="U3704" i="1" s="1"/>
  <c r="N3703" i="1"/>
  <c r="N3702" i="1"/>
  <c r="R3702" i="1" s="1"/>
  <c r="T3702" i="1" s="1"/>
  <c r="U3702" i="1" s="1"/>
  <c r="N3701" i="1"/>
  <c r="N3700" i="1"/>
  <c r="R3700" i="1"/>
  <c r="T3700" i="1" s="1"/>
  <c r="U3700" i="1" s="1"/>
  <c r="N3699" i="1"/>
  <c r="N3698" i="1"/>
  <c r="R3698" i="1" s="1"/>
  <c r="T3698" i="1" s="1"/>
  <c r="U3698" i="1" s="1"/>
  <c r="N3697" i="1"/>
  <c r="R3697" i="1" s="1"/>
  <c r="T3697" i="1" s="1"/>
  <c r="U3697" i="1" s="1"/>
  <c r="N3696" i="1"/>
  <c r="N2376" i="1"/>
  <c r="R2376" i="1" s="1"/>
  <c r="T2376" i="1" s="1"/>
  <c r="U2376" i="1" s="1"/>
  <c r="N2375" i="1"/>
  <c r="R2375" i="1"/>
  <c r="T2375" i="1" s="1"/>
  <c r="U2375" i="1" s="1"/>
  <c r="N2374" i="1"/>
  <c r="N2373" i="1"/>
  <c r="R2373" i="1" s="1"/>
  <c r="T2373" i="1" s="1"/>
  <c r="U2373" i="1" s="1"/>
  <c r="N2372" i="1"/>
  <c r="N2371" i="1"/>
  <c r="R2371" i="1"/>
  <c r="T2371" i="1" s="1"/>
  <c r="U2371" i="1" s="1"/>
  <c r="N2370" i="1"/>
  <c r="N2369" i="1"/>
  <c r="R2369" i="1" s="1"/>
  <c r="T2369" i="1" s="1"/>
  <c r="U2369" i="1" s="1"/>
  <c r="N2368" i="1"/>
  <c r="N2367" i="1"/>
  <c r="R2367" i="1"/>
  <c r="T2367" i="1" s="1"/>
  <c r="U2367" i="1" s="1"/>
  <c r="N2359" i="1"/>
  <c r="N2358" i="1"/>
  <c r="R2358" i="1" s="1"/>
  <c r="T2358" i="1" s="1"/>
  <c r="U2358" i="1" s="1"/>
  <c r="N2357" i="1"/>
  <c r="N2356" i="1"/>
  <c r="R2356" i="1"/>
  <c r="T2356" i="1" s="1"/>
  <c r="U2356" i="1" s="1"/>
  <c r="N2355" i="1"/>
  <c r="N2354" i="1"/>
  <c r="R2354" i="1" s="1"/>
  <c r="T2354" i="1" s="1"/>
  <c r="U2354" i="1" s="1"/>
  <c r="N2353" i="1"/>
  <c r="N2352" i="1"/>
  <c r="R2352" i="1"/>
  <c r="T2352" i="1" s="1"/>
  <c r="U2352" i="1" s="1"/>
  <c r="N2351" i="1"/>
  <c r="N2340" i="1"/>
  <c r="R2340" i="1" s="1"/>
  <c r="T2340" i="1" s="1"/>
  <c r="U2340" i="1" s="1"/>
  <c r="N2339" i="1"/>
  <c r="N2338" i="1"/>
  <c r="R2338" i="1"/>
  <c r="T2338" i="1" s="1"/>
  <c r="U2338" i="1" s="1"/>
  <c r="N2337" i="1"/>
  <c r="N2336" i="1"/>
  <c r="R2336" i="1" s="1"/>
  <c r="T2336" i="1" s="1"/>
  <c r="U2336" i="1" s="1"/>
  <c r="N2335" i="1"/>
  <c r="R2335" i="1" s="1"/>
  <c r="T2335" i="1" s="1"/>
  <c r="U2335" i="1" s="1"/>
  <c r="N2334" i="1"/>
  <c r="R2334" i="1"/>
  <c r="T2334" i="1" s="1"/>
  <c r="U2334" i="1" s="1"/>
  <c r="N2333" i="1"/>
  <c r="N2332" i="1"/>
  <c r="R2332" i="1" s="1"/>
  <c r="T2332" i="1" s="1"/>
  <c r="U2332" i="1" s="1"/>
  <c r="N2331" i="1"/>
  <c r="N2322" i="1"/>
  <c r="R2322" i="1"/>
  <c r="T2322" i="1" s="1"/>
  <c r="U2322" i="1" s="1"/>
  <c r="N2321" i="1"/>
  <c r="N2320" i="1"/>
  <c r="R2320" i="1" s="1"/>
  <c r="T2320" i="1" s="1"/>
  <c r="U2320" i="1" s="1"/>
  <c r="N2319" i="1"/>
  <c r="R2319" i="1" s="1"/>
  <c r="T2319" i="1" s="1"/>
  <c r="U2319" i="1" s="1"/>
  <c r="N2318" i="1"/>
  <c r="R2318" i="1"/>
  <c r="T2318" i="1" s="1"/>
  <c r="U2318" i="1" s="1"/>
  <c r="N2317" i="1"/>
  <c r="N2316" i="1"/>
  <c r="R2316" i="1" s="1"/>
  <c r="T2316" i="1" s="1"/>
  <c r="U2316" i="1" s="1"/>
  <c r="N2315" i="1"/>
  <c r="N2314" i="1"/>
  <c r="N2308" i="1"/>
  <c r="N2182" i="1"/>
  <c r="N2179" i="1"/>
  <c r="N2168" i="1"/>
  <c r="N2030" i="1"/>
  <c r="N2029" i="1"/>
  <c r="N2004" i="1"/>
  <c r="N2003" i="1"/>
  <c r="R2003" i="1"/>
  <c r="T2003" i="1" s="1"/>
  <c r="U2003" i="1" s="1"/>
  <c r="N2002" i="1"/>
  <c r="N1986" i="1"/>
  <c r="R1986" i="1" s="1"/>
  <c r="T1986" i="1" s="1"/>
  <c r="U1986" i="1" s="1"/>
  <c r="N1985" i="1"/>
  <c r="R1985" i="1" s="1"/>
  <c r="T1985" i="1" s="1"/>
  <c r="U1985" i="1" s="1"/>
  <c r="N1984" i="1"/>
  <c r="R1984" i="1"/>
  <c r="T1984" i="1" s="1"/>
  <c r="U1984" i="1" s="1"/>
  <c r="N1980" i="1"/>
  <c r="N1979" i="1"/>
  <c r="R1979" i="1" s="1"/>
  <c r="T1979" i="1" s="1"/>
  <c r="U1979" i="1" s="1"/>
  <c r="N1973" i="1"/>
  <c r="N1972" i="1"/>
  <c r="N1971" i="1"/>
  <c r="N1970" i="1"/>
  <c r="N1969" i="1"/>
  <c r="N1967" i="1"/>
  <c r="N1966" i="1"/>
  <c r="N1965" i="1"/>
  <c r="N1964" i="1"/>
  <c r="N1963" i="1"/>
  <c r="N1962" i="1"/>
  <c r="N1957" i="1"/>
  <c r="N1956" i="1"/>
  <c r="N1955" i="1"/>
  <c r="N1954" i="1"/>
  <c r="N1953" i="1"/>
  <c r="N1952" i="1"/>
  <c r="N1951" i="1"/>
  <c r="N1950" i="1"/>
  <c r="N1949" i="1"/>
  <c r="N1948" i="1"/>
  <c r="N1947" i="1"/>
  <c r="R1947" i="1"/>
  <c r="T1947" i="1" s="1"/>
  <c r="U1947" i="1" s="1"/>
  <c r="N1946" i="1"/>
  <c r="N1945" i="1"/>
  <c r="R1945" i="1" s="1"/>
  <c r="T1945" i="1" s="1"/>
  <c r="U1945" i="1" s="1"/>
  <c r="N1943" i="1"/>
  <c r="N1942" i="1"/>
  <c r="N1941" i="1"/>
  <c r="R1941" i="1" s="1"/>
  <c r="T1941" i="1" s="1"/>
  <c r="U1941" i="1" s="1"/>
  <c r="N1940" i="1"/>
  <c r="R1940" i="1"/>
  <c r="T1940" i="1" s="1"/>
  <c r="U1940" i="1" s="1"/>
  <c r="N1907" i="1"/>
  <c r="N1898" i="1"/>
  <c r="N1897" i="1"/>
  <c r="N1650" i="1"/>
  <c r="R1650" i="1" s="1"/>
  <c r="T1650" i="1" s="1"/>
  <c r="U1650" i="1" s="1"/>
  <c r="N1649" i="1"/>
  <c r="N1648" i="1"/>
  <c r="R1648" i="1"/>
  <c r="T1648" i="1" s="1"/>
  <c r="U1648" i="1" s="1"/>
  <c r="N1647" i="1"/>
  <c r="N1646" i="1"/>
  <c r="R1646" i="1" s="1"/>
  <c r="T1646" i="1" s="1"/>
  <c r="U1646" i="1" s="1"/>
  <c r="N1645" i="1"/>
  <c r="R1645" i="1" s="1"/>
  <c r="T1645" i="1" s="1"/>
  <c r="U1645" i="1" s="1"/>
  <c r="N1644" i="1"/>
  <c r="R1644" i="1"/>
  <c r="T1644" i="1" s="1"/>
  <c r="U1644" i="1" s="1"/>
  <c r="N1643" i="1"/>
  <c r="N1642" i="1"/>
  <c r="R1642" i="1" s="1"/>
  <c r="T1642" i="1" s="1"/>
  <c r="U1642" i="1" s="1"/>
  <c r="N1639" i="1"/>
  <c r="N1638" i="1"/>
  <c r="R1638" i="1"/>
  <c r="T1638" i="1" s="1"/>
  <c r="U1638" i="1" s="1"/>
  <c r="N1637" i="1"/>
  <c r="N1636" i="1"/>
  <c r="R1636" i="1" s="1"/>
  <c r="T1636" i="1" s="1"/>
  <c r="U1636" i="1" s="1"/>
  <c r="N1635" i="1"/>
  <c r="R1635" i="1" s="1"/>
  <c r="T1635" i="1" s="1"/>
  <c r="U1635" i="1" s="1"/>
  <c r="N1634" i="1"/>
  <c r="R1634" i="1"/>
  <c r="T1634" i="1" s="1"/>
  <c r="U1634" i="1" s="1"/>
  <c r="N1633" i="1"/>
  <c r="N1632" i="1"/>
  <c r="R1632" i="1" s="1"/>
  <c r="T1632" i="1" s="1"/>
  <c r="U1632" i="1" s="1"/>
  <c r="N1611" i="1"/>
  <c r="N1598" i="1"/>
  <c r="R1598" i="1"/>
  <c r="T1598" i="1" s="1"/>
  <c r="U1598" i="1" s="1"/>
  <c r="N1597" i="1"/>
  <c r="N1596" i="1"/>
  <c r="R1596" i="1" s="1"/>
  <c r="T1596" i="1" s="1"/>
  <c r="U1596" i="1" s="1"/>
  <c r="N1595" i="1"/>
  <c r="R1595" i="1" s="1"/>
  <c r="N1573" i="1"/>
  <c r="R1573" i="1"/>
  <c r="T1573" i="1" s="1"/>
  <c r="U1573" i="1" s="1"/>
  <c r="N1572" i="1"/>
  <c r="N1571" i="1"/>
  <c r="R1571" i="1" s="1"/>
  <c r="T1571" i="1" s="1"/>
  <c r="U1571" i="1" s="1"/>
  <c r="N1570" i="1"/>
  <c r="N1569" i="1"/>
  <c r="R1569" i="1"/>
  <c r="T1569" i="1" s="1"/>
  <c r="U1569" i="1" s="1"/>
  <c r="N1568" i="1"/>
  <c r="N1567" i="1"/>
  <c r="N1566" i="1"/>
  <c r="N1565" i="1"/>
  <c r="R1565" i="1" s="1"/>
  <c r="T1565" i="1" s="1"/>
  <c r="U1565" i="1" s="1"/>
  <c r="N1564" i="1"/>
  <c r="R1564" i="1" s="1"/>
  <c r="T1564" i="1" s="1"/>
  <c r="U1564" i="1" s="1"/>
  <c r="N1561" i="1"/>
  <c r="R1561" i="1"/>
  <c r="T1561" i="1" s="1"/>
  <c r="U1561" i="1" s="1"/>
  <c r="N1560" i="1"/>
  <c r="N1559" i="1"/>
  <c r="N1558" i="1"/>
  <c r="N1557" i="1"/>
  <c r="N1550" i="1"/>
  <c r="N1549" i="1"/>
  <c r="R1549" i="1" s="1"/>
  <c r="T1549" i="1" s="1"/>
  <c r="U1549" i="1" s="1"/>
  <c r="N1548" i="1"/>
  <c r="N1547" i="1"/>
  <c r="R1547" i="1"/>
  <c r="T1547" i="1" s="1"/>
  <c r="U1547" i="1" s="1"/>
  <c r="N1546" i="1"/>
  <c r="N1545" i="1"/>
  <c r="R1545" i="1" s="1"/>
  <c r="T1545" i="1" s="1"/>
  <c r="U1545" i="1" s="1"/>
  <c r="N1544" i="1"/>
  <c r="N1543" i="1"/>
  <c r="R1543" i="1"/>
  <c r="T1543" i="1" s="1"/>
  <c r="U1543" i="1" s="1"/>
  <c r="N1538" i="1"/>
  <c r="N1537" i="1"/>
  <c r="R1537" i="1" s="1"/>
  <c r="T1537" i="1" s="1"/>
  <c r="U1537" i="1" s="1"/>
  <c r="N1536" i="1"/>
  <c r="N1535" i="1"/>
  <c r="R1535" i="1"/>
  <c r="T1535" i="1" s="1"/>
  <c r="U1535" i="1" s="1"/>
  <c r="N1534" i="1"/>
  <c r="N1513" i="1"/>
  <c r="R1513" i="1" s="1"/>
  <c r="T1513" i="1" s="1"/>
  <c r="U1513" i="1" s="1"/>
  <c r="N1512" i="1"/>
  <c r="R1512" i="1" s="1"/>
  <c r="T1512" i="1" s="1"/>
  <c r="U1512" i="1" s="1"/>
  <c r="N1511" i="1"/>
  <c r="R1511" i="1"/>
  <c r="T1511" i="1" s="1"/>
  <c r="U1511" i="1" s="1"/>
  <c r="N1508" i="1"/>
  <c r="N1507" i="1"/>
  <c r="R1507" i="1" s="1"/>
  <c r="T1507" i="1" s="1"/>
  <c r="U1507" i="1" s="1"/>
  <c r="N1505" i="1"/>
  <c r="N1502" i="1"/>
  <c r="R1502" i="1"/>
  <c r="T1502" i="1" s="1"/>
  <c r="U1502" i="1" s="1"/>
  <c r="N1501" i="1"/>
  <c r="N1499" i="1"/>
  <c r="R1499" i="1" s="1"/>
  <c r="T1499" i="1" s="1"/>
  <c r="U1499" i="1" s="1"/>
  <c r="N1498" i="1"/>
  <c r="N1497" i="1"/>
  <c r="R1497" i="1"/>
  <c r="T1497" i="1" s="1"/>
  <c r="U1497" i="1" s="1"/>
  <c r="N1496" i="1"/>
  <c r="N1494" i="1"/>
  <c r="R1494" i="1" s="1"/>
  <c r="T1494" i="1" s="1"/>
  <c r="U1494" i="1" s="1"/>
  <c r="N1493" i="1"/>
  <c r="N1492" i="1"/>
  <c r="R1492" i="1"/>
  <c r="T1492" i="1" s="1"/>
  <c r="U1492" i="1" s="1"/>
  <c r="N1468" i="1"/>
  <c r="N1467" i="1"/>
  <c r="R1467" i="1" s="1"/>
  <c r="T1467" i="1" s="1"/>
  <c r="U1467" i="1" s="1"/>
  <c r="N1466" i="1"/>
  <c r="R1466" i="1" s="1"/>
  <c r="T1466" i="1" s="1"/>
  <c r="U1466" i="1" s="1"/>
  <c r="N1449" i="1"/>
  <c r="N1448" i="1"/>
  <c r="R1448" i="1" s="1"/>
  <c r="T1448" i="1" s="1"/>
  <c r="U1448" i="1" s="1"/>
  <c r="N1447" i="1"/>
  <c r="N1232" i="1"/>
  <c r="N1218" i="1"/>
  <c r="R1218" i="1"/>
  <c r="T1218" i="1" s="1"/>
  <c r="U1218" i="1" s="1"/>
  <c r="N1216" i="1"/>
  <c r="N1215" i="1"/>
  <c r="R1215" i="1" s="1"/>
  <c r="T1215" i="1" s="1"/>
  <c r="U1215" i="1" s="1"/>
  <c r="N1071" i="1"/>
  <c r="N1069" i="1"/>
  <c r="N1068" i="1"/>
  <c r="N1067" i="1"/>
  <c r="N1066" i="1"/>
  <c r="N1052" i="1"/>
  <c r="R1052" i="1"/>
  <c r="T1052" i="1" s="1"/>
  <c r="U1052" i="1" s="1"/>
  <c r="N1051" i="1"/>
  <c r="N1050" i="1"/>
  <c r="R1050" i="1" s="1"/>
  <c r="T1050" i="1" s="1"/>
  <c r="U1050" i="1" s="1"/>
  <c r="N1049" i="1"/>
  <c r="R1049" i="1" s="1"/>
  <c r="T1049" i="1" s="1"/>
  <c r="U1049" i="1" s="1"/>
  <c r="N1048" i="1"/>
  <c r="R1048" i="1"/>
  <c r="T1048" i="1" s="1"/>
  <c r="U1048" i="1" s="1"/>
  <c r="N1047" i="1"/>
  <c r="N1046" i="1"/>
  <c r="R1046" i="1" s="1"/>
  <c r="T1046" i="1" s="1"/>
  <c r="U1046" i="1" s="1"/>
  <c r="N1045" i="1"/>
  <c r="N1044" i="1"/>
  <c r="R1044" i="1"/>
  <c r="T1044" i="1" s="1"/>
  <c r="U1044" i="1" s="1"/>
  <c r="N1043" i="1"/>
  <c r="N1042" i="1"/>
  <c r="R1042" i="1" s="1"/>
  <c r="T1042" i="1" s="1"/>
  <c r="U1042" i="1" s="1"/>
  <c r="N1041" i="1"/>
  <c r="R1041" i="1" s="1"/>
  <c r="T1041" i="1" s="1"/>
  <c r="U1041" i="1" s="1"/>
  <c r="N1039" i="1"/>
  <c r="R1039" i="1"/>
  <c r="T1039" i="1" s="1"/>
  <c r="U1039" i="1" s="1"/>
  <c r="N1038" i="1"/>
  <c r="N1037" i="1"/>
  <c r="R1037" i="1" s="1"/>
  <c r="T1037" i="1" s="1"/>
  <c r="U1037" i="1" s="1"/>
  <c r="N1036" i="1"/>
  <c r="N1035" i="1"/>
  <c r="R1035" i="1"/>
  <c r="T1035" i="1" s="1"/>
  <c r="U1035" i="1" s="1"/>
  <c r="N1034" i="1"/>
  <c r="N1033" i="1"/>
  <c r="R1033" i="1" s="1"/>
  <c r="T1033" i="1" s="1"/>
  <c r="U1033" i="1" s="1"/>
  <c r="N493" i="1"/>
  <c r="N466" i="1"/>
  <c r="R466" i="1"/>
  <c r="T466" i="1" s="1"/>
  <c r="U466" i="1" s="1"/>
  <c r="N465" i="1"/>
  <c r="N464" i="1"/>
  <c r="R464" i="1" s="1"/>
  <c r="T464" i="1" s="1"/>
  <c r="U464" i="1" s="1"/>
  <c r="N463" i="1"/>
  <c r="N457" i="1"/>
  <c r="R457" i="1"/>
  <c r="T457" i="1" s="1"/>
  <c r="U457" i="1" s="1"/>
  <c r="N456" i="1"/>
  <c r="N455" i="1"/>
  <c r="R455" i="1" s="1"/>
  <c r="T455" i="1" s="1"/>
  <c r="U455" i="1" s="1"/>
  <c r="N453" i="1"/>
  <c r="R453" i="1" s="1"/>
  <c r="T453" i="1" s="1"/>
  <c r="U453" i="1" s="1"/>
  <c r="N452" i="1"/>
  <c r="N451" i="1"/>
  <c r="N450" i="1"/>
  <c r="N3899" i="1"/>
  <c r="N3898" i="1"/>
  <c r="R3898" i="1"/>
  <c r="T3898" i="1" s="1"/>
  <c r="U3898" i="1" s="1"/>
  <c r="N3897" i="1"/>
  <c r="N3892" i="1"/>
  <c r="N3891" i="1"/>
  <c r="N3885" i="1"/>
  <c r="R3885" i="1" s="1"/>
  <c r="N3884" i="1"/>
  <c r="N3883" i="1"/>
  <c r="O3883" i="1"/>
  <c r="P3883" i="1" s="1"/>
  <c r="N3882" i="1"/>
  <c r="N3881" i="1"/>
  <c r="R3881" i="1" s="1"/>
  <c r="T3881" i="1" s="1"/>
  <c r="U3881" i="1" s="1"/>
  <c r="N3880" i="1"/>
  <c r="R3880" i="1" s="1"/>
  <c r="T3880" i="1" s="1"/>
  <c r="U3880" i="1" s="1"/>
  <c r="N3879" i="1"/>
  <c r="R3879" i="1" s="1"/>
  <c r="T3879" i="1"/>
  <c r="U3879" i="1" s="1"/>
  <c r="N3875" i="1"/>
  <c r="N3873" i="1"/>
  <c r="N3870" i="1"/>
  <c r="N3868" i="1"/>
  <c r="N3861" i="1"/>
  <c r="N3855" i="1"/>
  <c r="R3855" i="1" s="1"/>
  <c r="T3855" i="1" s="1"/>
  <c r="U3855" i="1" s="1"/>
  <c r="N3849" i="1"/>
  <c r="N3848" i="1"/>
  <c r="R3848" i="1"/>
  <c r="T3848" i="1" s="1"/>
  <c r="U3848" i="1" s="1"/>
  <c r="N3843" i="1"/>
  <c r="N3841" i="1"/>
  <c r="R3841" i="1" s="1"/>
  <c r="T3841" i="1" s="1"/>
  <c r="U3841" i="1" s="1"/>
  <c r="N3840" i="1"/>
  <c r="R3840" i="1" s="1"/>
  <c r="T3840" i="1" s="1"/>
  <c r="U3840" i="1" s="1"/>
  <c r="N3833" i="1"/>
  <c r="R3833" i="1"/>
  <c r="T3833" i="1" s="1"/>
  <c r="U3833" i="1" s="1"/>
  <c r="N3832" i="1"/>
  <c r="N3830" i="1"/>
  <c r="R3830" i="1" s="1"/>
  <c r="T3830" i="1" s="1"/>
  <c r="U3830" i="1" s="1"/>
  <c r="N3826" i="1"/>
  <c r="N3824" i="1"/>
  <c r="R3824" i="1"/>
  <c r="T3824" i="1" s="1"/>
  <c r="U3824" i="1" s="1"/>
  <c r="N3823" i="1"/>
  <c r="N3822" i="1"/>
  <c r="R3822" i="1" s="1"/>
  <c r="T3822" i="1" s="1"/>
  <c r="U3822" i="1" s="1"/>
  <c r="N3821" i="1"/>
  <c r="R3821" i="1" s="1"/>
  <c r="T3821" i="1" s="1"/>
  <c r="U3821" i="1" s="1"/>
  <c r="N3799" i="1"/>
  <c r="R3799" i="1"/>
  <c r="T3799" i="1" s="1"/>
  <c r="U3799" i="1" s="1"/>
  <c r="N3793" i="1"/>
  <c r="N3792" i="1"/>
  <c r="R3792" i="1" s="1"/>
  <c r="T3792" i="1" s="1"/>
  <c r="U3792" i="1" s="1"/>
  <c r="N3791" i="1"/>
  <c r="N3789" i="1"/>
  <c r="R3789" i="1"/>
  <c r="T3789" i="1" s="1"/>
  <c r="U3789" i="1" s="1"/>
  <c r="N3788" i="1"/>
  <c r="N3784" i="1"/>
  <c r="N3783" i="1"/>
  <c r="N3782" i="1"/>
  <c r="N3781" i="1"/>
  <c r="N3780" i="1"/>
  <c r="R3780" i="1" s="1"/>
  <c r="T3780" i="1" s="1"/>
  <c r="U3780" i="1" s="1"/>
  <c r="N3779" i="1"/>
  <c r="N3778" i="1"/>
  <c r="R3778" i="1"/>
  <c r="T3778" i="1" s="1"/>
  <c r="U3778" i="1" s="1"/>
  <c r="N3777" i="1"/>
  <c r="N3776" i="1"/>
  <c r="R3776" i="1" s="1"/>
  <c r="T3776" i="1" s="1"/>
  <c r="U3776" i="1" s="1"/>
  <c r="N3775" i="1"/>
  <c r="N3774" i="1"/>
  <c r="R3774" i="1"/>
  <c r="T3774" i="1" s="1"/>
  <c r="U3774" i="1" s="1"/>
  <c r="N3767" i="1"/>
  <c r="N3766" i="1"/>
  <c r="R3766" i="1" s="1"/>
  <c r="T3766" i="1" s="1"/>
  <c r="U3766" i="1" s="1"/>
  <c r="N3765" i="1"/>
  <c r="R3765" i="1" s="1"/>
  <c r="N3764" i="1"/>
  <c r="R3764" i="1"/>
  <c r="T3764" i="1" s="1"/>
  <c r="U3764" i="1" s="1"/>
  <c r="N3763" i="1"/>
  <c r="N3762" i="1"/>
  <c r="R3762" i="1" s="1"/>
  <c r="T3762" i="1" s="1"/>
  <c r="U3762" i="1" s="1"/>
  <c r="N3761" i="1"/>
  <c r="N3760" i="1"/>
  <c r="R3760" i="1"/>
  <c r="T3760" i="1" s="1"/>
  <c r="U3760" i="1" s="1"/>
  <c r="N3759" i="1"/>
  <c r="N3758" i="1"/>
  <c r="R3758" i="1" s="1"/>
  <c r="T3758" i="1" s="1"/>
  <c r="U3758" i="1" s="1"/>
  <c r="N3757" i="1"/>
  <c r="R3757" i="1" s="1"/>
  <c r="T3757" i="1" s="1"/>
  <c r="U3757" i="1" s="1"/>
  <c r="N3751" i="1"/>
  <c r="R3751" i="1"/>
  <c r="T3751" i="1" s="1"/>
  <c r="U3751" i="1" s="1"/>
  <c r="N3750" i="1"/>
  <c r="N3749" i="1"/>
  <c r="R3749" i="1" s="1"/>
  <c r="T3749" i="1" s="1"/>
  <c r="U3749" i="1" s="1"/>
  <c r="N3746" i="1"/>
  <c r="N3745" i="1"/>
  <c r="N3744" i="1"/>
  <c r="N3743" i="1"/>
  <c r="N3742" i="1"/>
  <c r="N3730" i="1"/>
  <c r="R3730" i="1"/>
  <c r="T3730" i="1" s="1"/>
  <c r="U3730" i="1" s="1"/>
  <c r="N3729" i="1"/>
  <c r="N3728" i="1"/>
  <c r="R3728" i="1" s="1"/>
  <c r="T3728" i="1" s="1"/>
  <c r="U3728" i="1" s="1"/>
  <c r="N3727" i="1"/>
  <c r="N3726" i="1"/>
  <c r="N3725" i="1"/>
  <c r="R3725" i="1" s="1"/>
  <c r="T3725" i="1" s="1"/>
  <c r="U3725" i="1" s="1"/>
  <c r="N3724" i="1"/>
  <c r="R3724" i="1"/>
  <c r="T3724" i="1" s="1"/>
  <c r="U3724" i="1" s="1"/>
  <c r="N3722" i="1"/>
  <c r="N3721" i="1"/>
  <c r="R3721" i="1" s="1"/>
  <c r="T3721" i="1" s="1"/>
  <c r="U3721" i="1" s="1"/>
  <c r="N3519" i="1"/>
  <c r="N3518" i="1"/>
  <c r="R3518" i="1"/>
  <c r="T3518" i="1" s="1"/>
  <c r="U3518" i="1" s="1"/>
  <c r="N3517" i="1"/>
  <c r="N3509" i="1"/>
  <c r="R3509" i="1" s="1"/>
  <c r="T3509" i="1" s="1"/>
  <c r="U3509" i="1" s="1"/>
  <c r="N3489" i="1"/>
  <c r="R3489" i="1" s="1"/>
  <c r="T3489" i="1" s="1"/>
  <c r="U3489" i="1" s="1"/>
  <c r="N3486" i="1"/>
  <c r="R3486" i="1"/>
  <c r="T3486" i="1" s="1"/>
  <c r="U3486" i="1" s="1"/>
  <c r="N3471" i="1"/>
  <c r="N3464" i="1"/>
  <c r="N3421" i="1"/>
  <c r="N3420" i="1"/>
  <c r="R3420" i="1" s="1"/>
  <c r="T3420" i="1" s="1"/>
  <c r="U3420" i="1" s="1"/>
  <c r="N3288" i="1"/>
  <c r="N3272" i="1"/>
  <c r="N3269" i="1"/>
  <c r="N3268" i="1"/>
  <c r="R3268" i="1"/>
  <c r="T3268" i="1" s="1"/>
  <c r="U3268" i="1" s="1"/>
  <c r="N3267" i="1"/>
  <c r="N3264" i="1"/>
  <c r="R3264" i="1" s="1"/>
  <c r="T3264" i="1" s="1"/>
  <c r="U3264" i="1" s="1"/>
  <c r="N3257" i="1"/>
  <c r="N3256" i="1"/>
  <c r="R3256" i="1"/>
  <c r="T3256" i="1" s="1"/>
  <c r="U3256" i="1" s="1"/>
  <c r="N3255" i="1"/>
  <c r="N3250" i="1"/>
  <c r="R3250" i="1" s="1"/>
  <c r="T3250" i="1" s="1"/>
  <c r="U3250" i="1" s="1"/>
  <c r="N3249" i="1"/>
  <c r="N3028" i="1"/>
  <c r="N3027" i="1"/>
  <c r="N3026" i="1"/>
  <c r="N3025" i="1"/>
  <c r="N3023" i="1"/>
  <c r="R3023" i="1"/>
  <c r="T3023" i="1" s="1"/>
  <c r="U3023" i="1" s="1"/>
  <c r="N3022" i="1"/>
  <c r="N3021" i="1"/>
  <c r="R3021" i="1" s="1"/>
  <c r="T3021" i="1" s="1"/>
  <c r="U3021" i="1" s="1"/>
  <c r="N3020" i="1"/>
  <c r="N3018" i="1"/>
  <c r="N3017" i="1"/>
  <c r="R3017" i="1" s="1"/>
  <c r="T3017" i="1" s="1"/>
  <c r="U3017" i="1" s="1"/>
  <c r="N3016" i="1"/>
  <c r="N3015" i="1"/>
  <c r="R3015" i="1" s="1"/>
  <c r="T3015" i="1" s="1"/>
  <c r="U3015" i="1" s="1"/>
  <c r="N3014" i="1"/>
  <c r="N3013" i="1"/>
  <c r="R3013" i="1" s="1"/>
  <c r="T3013" i="1" s="1"/>
  <c r="U3013" i="1" s="1"/>
  <c r="N3012" i="1"/>
  <c r="N3011" i="1"/>
  <c r="R3011" i="1" s="1"/>
  <c r="T3011" i="1" s="1"/>
  <c r="U3011" i="1" s="1"/>
  <c r="N3010" i="1"/>
  <c r="N3009" i="1"/>
  <c r="R3009" i="1" s="1"/>
  <c r="T3009" i="1" s="1"/>
  <c r="U3009" i="1" s="1"/>
  <c r="N3005" i="1"/>
  <c r="R3005" i="1"/>
  <c r="T3005" i="1" s="1"/>
  <c r="U3005" i="1" s="1"/>
  <c r="N3004" i="1"/>
  <c r="N3003" i="1"/>
  <c r="R3003" i="1" s="1"/>
  <c r="T3003" i="1" s="1"/>
  <c r="U3003" i="1" s="1"/>
  <c r="N3002" i="1"/>
  <c r="N2996" i="1"/>
  <c r="N2978" i="1"/>
  <c r="R2978" i="1" s="1"/>
  <c r="N2977" i="1"/>
  <c r="R2977" i="1"/>
  <c r="T2977" i="1" s="1"/>
  <c r="U2977" i="1" s="1"/>
  <c r="N2971" i="1"/>
  <c r="N2970" i="1"/>
  <c r="R2970" i="1" s="1"/>
  <c r="T2970" i="1" s="1"/>
  <c r="U2970" i="1" s="1"/>
  <c r="N2969" i="1"/>
  <c r="N2767" i="1"/>
  <c r="R2767" i="1" s="1"/>
  <c r="T2767" i="1" s="1"/>
  <c r="U2767" i="1" s="1"/>
  <c r="N2765" i="1"/>
  <c r="N2764" i="1"/>
  <c r="R2764" i="1" s="1"/>
  <c r="T2764" i="1" s="1"/>
  <c r="U2764" i="1" s="1"/>
  <c r="N2763" i="1"/>
  <c r="R2763" i="1" s="1"/>
  <c r="T2763" i="1" s="1"/>
  <c r="U2763" i="1" s="1"/>
  <c r="N2760" i="1"/>
  <c r="R2760" i="1"/>
  <c r="T2760" i="1" s="1"/>
  <c r="U2760" i="1" s="1"/>
  <c r="N2759" i="1"/>
  <c r="N2757" i="1"/>
  <c r="N2753" i="1"/>
  <c r="N2751" i="1"/>
  <c r="R2751" i="1" s="1"/>
  <c r="T2751" i="1" s="1"/>
  <c r="U2751" i="1" s="1"/>
  <c r="N2748" i="1"/>
  <c r="N2746" i="1"/>
  <c r="R2746" i="1"/>
  <c r="T2746" i="1" s="1"/>
  <c r="U2746" i="1" s="1"/>
  <c r="N2743" i="1"/>
  <c r="N2741" i="1"/>
  <c r="R2741" i="1" s="1"/>
  <c r="T2741" i="1" s="1"/>
  <c r="U2741" i="1" s="1"/>
  <c r="N2735" i="1"/>
  <c r="R2735" i="1" s="1"/>
  <c r="T2735" i="1" s="1"/>
  <c r="U2735" i="1" s="1"/>
  <c r="N2734" i="1"/>
  <c r="R2734" i="1"/>
  <c r="T2734" i="1" s="1"/>
  <c r="U2734" i="1" s="1"/>
  <c r="N2733" i="1"/>
  <c r="R2733" i="1" s="1"/>
  <c r="T2733" i="1" s="1"/>
  <c r="U2733" i="1" s="1"/>
  <c r="N2732" i="1"/>
  <c r="R2732" i="1" s="1"/>
  <c r="T2732" i="1" s="1"/>
  <c r="U2732" i="1" s="1"/>
  <c r="N2731" i="1"/>
  <c r="N2730" i="1"/>
  <c r="R2730" i="1"/>
  <c r="T2730" i="1" s="1"/>
  <c r="U2730" i="1" s="1"/>
  <c r="N2727" i="1"/>
  <c r="N2725" i="1"/>
  <c r="R2725" i="1" s="1"/>
  <c r="T2725" i="1" s="1"/>
  <c r="U2725" i="1" s="1"/>
  <c r="N2721" i="1"/>
  <c r="R2721" i="1" s="1"/>
  <c r="T2721" i="1" s="1"/>
  <c r="U2721" i="1" s="1"/>
  <c r="N2720" i="1"/>
  <c r="R2720" i="1"/>
  <c r="T2720" i="1" s="1"/>
  <c r="U2720" i="1" s="1"/>
  <c r="N2719" i="1"/>
  <c r="N2481" i="1"/>
  <c r="R2481" i="1" s="1"/>
  <c r="T2481" i="1" s="1"/>
  <c r="U2481" i="1" s="1"/>
  <c r="N2478" i="1"/>
  <c r="R2478" i="1" s="1"/>
  <c r="N2474" i="1"/>
  <c r="R2474" i="1"/>
  <c r="T2474" i="1" s="1"/>
  <c r="U2474" i="1" s="1"/>
  <c r="N2473" i="1"/>
  <c r="N2469" i="1"/>
  <c r="R2469" i="1" s="1"/>
  <c r="T2469" i="1" s="1"/>
  <c r="U2469" i="1" s="1"/>
  <c r="N2466" i="1"/>
  <c r="R2466" i="1" s="1"/>
  <c r="T2466" i="1" s="1"/>
  <c r="U2466" i="1" s="1"/>
  <c r="N2456" i="1"/>
  <c r="R2456" i="1"/>
  <c r="T2456" i="1" s="1"/>
  <c r="U2456" i="1" s="1"/>
  <c r="N2438" i="1"/>
  <c r="N2434" i="1"/>
  <c r="N2432" i="1"/>
  <c r="N2429" i="1"/>
  <c r="R2429" i="1" s="1"/>
  <c r="T2429" i="1" s="1"/>
  <c r="U2429" i="1" s="1"/>
  <c r="N2428" i="1"/>
  <c r="N2425" i="1"/>
  <c r="R2425" i="1"/>
  <c r="T2425" i="1" s="1"/>
  <c r="U2425" i="1" s="1"/>
  <c r="N2424" i="1"/>
  <c r="N2423" i="1"/>
  <c r="N2420" i="1"/>
  <c r="N2418" i="1"/>
  <c r="R2418" i="1" s="1"/>
  <c r="T2418" i="1" s="1"/>
  <c r="U2418" i="1" s="1"/>
  <c r="N2416" i="1"/>
  <c r="R2416" i="1" s="1"/>
  <c r="T2416" i="1" s="1"/>
  <c r="U2416" i="1" s="1"/>
  <c r="N2415" i="1"/>
  <c r="R2415" i="1"/>
  <c r="T2415" i="1" s="1"/>
  <c r="U2415" i="1" s="1"/>
  <c r="N2412" i="1"/>
  <c r="N2411" i="1"/>
  <c r="R2411" i="1" s="1"/>
  <c r="T2411" i="1" s="1"/>
  <c r="U2411" i="1" s="1"/>
  <c r="N2410" i="1"/>
  <c r="N2407" i="1"/>
  <c r="R2407" i="1"/>
  <c r="T2407" i="1" s="1"/>
  <c r="U2407" i="1" s="1"/>
  <c r="N2406" i="1"/>
  <c r="N2403" i="1"/>
  <c r="R2403" i="1" s="1"/>
  <c r="T2403" i="1" s="1"/>
  <c r="U2403" i="1" s="1"/>
  <c r="N2401" i="1"/>
  <c r="N2397" i="1"/>
  <c r="R2397" i="1"/>
  <c r="T2397" i="1" s="1"/>
  <c r="U2397" i="1" s="1"/>
  <c r="N2396" i="1"/>
  <c r="N2395" i="1"/>
  <c r="R2395" i="1" s="1"/>
  <c r="T2395" i="1" s="1"/>
  <c r="U2395" i="1" s="1"/>
  <c r="N2394" i="1"/>
  <c r="N2393" i="1"/>
  <c r="R2393" i="1"/>
  <c r="T2393" i="1" s="1"/>
  <c r="U2393" i="1" s="1"/>
  <c r="N2392" i="1"/>
  <c r="N2391" i="1"/>
  <c r="R2391" i="1" s="1"/>
  <c r="T2391" i="1" s="1"/>
  <c r="U2391" i="1" s="1"/>
  <c r="N2390" i="1"/>
  <c r="R2390" i="1" s="1"/>
  <c r="N2387" i="1"/>
  <c r="R2387" i="1"/>
  <c r="T2387" i="1" s="1"/>
  <c r="U2387" i="1" s="1"/>
  <c r="N2385" i="1"/>
  <c r="N2383" i="1"/>
  <c r="R2383" i="1" s="1"/>
  <c r="T2383" i="1" s="1"/>
  <c r="U2383" i="1" s="1"/>
  <c r="N2381" i="1"/>
  <c r="N2380" i="1"/>
  <c r="R2380" i="1"/>
  <c r="T2380" i="1" s="1"/>
  <c r="U2380" i="1" s="1"/>
  <c r="N2377" i="1"/>
  <c r="N2365" i="1"/>
  <c r="R2365" i="1" s="1"/>
  <c r="T2365" i="1" s="1"/>
  <c r="U2365" i="1" s="1"/>
  <c r="N2363" i="1"/>
  <c r="R2363" i="1" s="1"/>
  <c r="T2363" i="1" s="1"/>
  <c r="U2363" i="1" s="1"/>
  <c r="N2360" i="1"/>
  <c r="R2360" i="1"/>
  <c r="T2360" i="1" s="1"/>
  <c r="U2360" i="1" s="1"/>
  <c r="N2350" i="1"/>
  <c r="N2347" i="1"/>
  <c r="R2347" i="1" s="1"/>
  <c r="T2347" i="1" s="1"/>
  <c r="U2347" i="1" s="1"/>
  <c r="N2345" i="1"/>
  <c r="N2343" i="1"/>
  <c r="R2343" i="1"/>
  <c r="T2343" i="1" s="1"/>
  <c r="U2343" i="1" s="1"/>
  <c r="N2342" i="1"/>
  <c r="N2327" i="1"/>
  <c r="R2327" i="1" s="1"/>
  <c r="T2327" i="1" s="1"/>
  <c r="U2327" i="1" s="1"/>
  <c r="N2324" i="1"/>
  <c r="R2324" i="1" s="1"/>
  <c r="T2324" i="1" s="1"/>
  <c r="U2324" i="1" s="1"/>
  <c r="N2310" i="1"/>
  <c r="R2310" i="1"/>
  <c r="T2310" i="1" s="1"/>
  <c r="U2310" i="1" s="1"/>
  <c r="N2288" i="1"/>
  <c r="N2287" i="1"/>
  <c r="R2287" i="1" s="1"/>
  <c r="T2287" i="1" s="1"/>
  <c r="U2287" i="1" s="1"/>
  <c r="N2277" i="1"/>
  <c r="N2276" i="1"/>
  <c r="R2276" i="1"/>
  <c r="T2276" i="1" s="1"/>
  <c r="U2276" i="1" s="1"/>
  <c r="N2184" i="1"/>
  <c r="N2183" i="1"/>
  <c r="R2183" i="1" s="1"/>
  <c r="T2183" i="1" s="1"/>
  <c r="U2183" i="1" s="1"/>
  <c r="N2181" i="1"/>
  <c r="N2180" i="1"/>
  <c r="R2180" i="1" s="1"/>
  <c r="T2180" i="1"/>
  <c r="U2180" i="1" s="1"/>
  <c r="N2178" i="1"/>
  <c r="N2177" i="1"/>
  <c r="R2177" i="1" s="1"/>
  <c r="T2177" i="1" s="1"/>
  <c r="U2177" i="1" s="1"/>
  <c r="N2176" i="1"/>
  <c r="N2175" i="1"/>
  <c r="R2175" i="1" s="1"/>
  <c r="T2175" i="1" s="1"/>
  <c r="U2175" i="1" s="1"/>
  <c r="N2174" i="1"/>
  <c r="N2173" i="1"/>
  <c r="R2173" i="1" s="1"/>
  <c r="T2173" i="1" s="1"/>
  <c r="U2173" i="1" s="1"/>
  <c r="N2172" i="1"/>
  <c r="N2171" i="1"/>
  <c r="R2171" i="1" s="1"/>
  <c r="T2171" i="1"/>
  <c r="U2171" i="1" s="1"/>
  <c r="N2170" i="1"/>
  <c r="N2169" i="1"/>
  <c r="R2169" i="1" s="1"/>
  <c r="T2169" i="1" s="1"/>
  <c r="U2169" i="1" s="1"/>
  <c r="N2167" i="1"/>
  <c r="N2166" i="1"/>
  <c r="R2166" i="1" s="1"/>
  <c r="T2166" i="1" s="1"/>
  <c r="U2166" i="1" s="1"/>
  <c r="N2162" i="1"/>
  <c r="N2161" i="1"/>
  <c r="R2161" i="1" s="1"/>
  <c r="T2161" i="1" s="1"/>
  <c r="U2161" i="1" s="1"/>
  <c r="N2160" i="1"/>
  <c r="R2160" i="1" s="1"/>
  <c r="T2160" i="1" s="1"/>
  <c r="U2160" i="1" s="1"/>
  <c r="N2155" i="1"/>
  <c r="R2155" i="1" s="1"/>
  <c r="T2155" i="1"/>
  <c r="U2155" i="1" s="1"/>
  <c r="N2154" i="1"/>
  <c r="N2153" i="1"/>
  <c r="R2153" i="1" s="1"/>
  <c r="T2153" i="1" s="1"/>
  <c r="U2153" i="1" s="1"/>
  <c r="N2152" i="1"/>
  <c r="N2151" i="1"/>
  <c r="R2151" i="1" s="1"/>
  <c r="T2151" i="1" s="1"/>
  <c r="U2151" i="1" s="1"/>
  <c r="N2051" i="1"/>
  <c r="N2050" i="1"/>
  <c r="R2050" i="1" s="1"/>
  <c r="T2050" i="1" s="1"/>
  <c r="U2050" i="1" s="1"/>
  <c r="N2049" i="1"/>
  <c r="N2048" i="1"/>
  <c r="R2048" i="1" s="1"/>
  <c r="T2048" i="1"/>
  <c r="U2048" i="1" s="1"/>
  <c r="N2047" i="1"/>
  <c r="N2046" i="1"/>
  <c r="R2046" i="1" s="1"/>
  <c r="T2046" i="1" s="1"/>
  <c r="U2046" i="1" s="1"/>
  <c r="N2045" i="1"/>
  <c r="N2044" i="1"/>
  <c r="R2044" i="1" s="1"/>
  <c r="T2044" i="1" s="1"/>
  <c r="U2044" i="1" s="1"/>
  <c r="N2043" i="1"/>
  <c r="N2042" i="1"/>
  <c r="R2042" i="1" s="1"/>
  <c r="T2042" i="1" s="1"/>
  <c r="U2042" i="1" s="1"/>
  <c r="N2041" i="1"/>
  <c r="N2040" i="1"/>
  <c r="R2040" i="1" s="1"/>
  <c r="T2040" i="1"/>
  <c r="U2040" i="1" s="1"/>
  <c r="N2039" i="1"/>
  <c r="N2038" i="1"/>
  <c r="R2038" i="1" s="1"/>
  <c r="T2038" i="1" s="1"/>
  <c r="U2038" i="1" s="1"/>
  <c r="N2037" i="1"/>
  <c r="N2036" i="1"/>
  <c r="R2036" i="1" s="1"/>
  <c r="T2036" i="1" s="1"/>
  <c r="U2036" i="1" s="1"/>
  <c r="N2035" i="1"/>
  <c r="N2034" i="1"/>
  <c r="R2034" i="1" s="1"/>
  <c r="T2034" i="1" s="1"/>
  <c r="U2034" i="1" s="1"/>
  <c r="N2033" i="1"/>
  <c r="N2032" i="1"/>
  <c r="R2032" i="1" s="1"/>
  <c r="T2032" i="1"/>
  <c r="U2032" i="1" s="1"/>
  <c r="N2031" i="1"/>
  <c r="N2028" i="1"/>
  <c r="R2028" i="1" s="1"/>
  <c r="T2028" i="1" s="1"/>
  <c r="U2028" i="1" s="1"/>
  <c r="N2027" i="1"/>
  <c r="N2026" i="1"/>
  <c r="R2026" i="1" s="1"/>
  <c r="T2026" i="1" s="1"/>
  <c r="U2026" i="1" s="1"/>
  <c r="N2025" i="1"/>
  <c r="N2024" i="1"/>
  <c r="R2024" i="1" s="1"/>
  <c r="T2024" i="1" s="1"/>
  <c r="U2024" i="1" s="1"/>
  <c r="N2023" i="1"/>
  <c r="R2023" i="1" s="1"/>
  <c r="T2023" i="1" s="1"/>
  <c r="U2023" i="1" s="1"/>
  <c r="N2022" i="1"/>
  <c r="R2022" i="1" s="1"/>
  <c r="T2022" i="1"/>
  <c r="U2022" i="1" s="1"/>
  <c r="N2021" i="1"/>
  <c r="N2020" i="1"/>
  <c r="R2020" i="1" s="1"/>
  <c r="T2020" i="1" s="1"/>
  <c r="U2020" i="1" s="1"/>
  <c r="N2019" i="1"/>
  <c r="N2018" i="1"/>
  <c r="R2018" i="1" s="1"/>
  <c r="T2018" i="1" s="1"/>
  <c r="U2018" i="1" s="1"/>
  <c r="N2017" i="1"/>
  <c r="N2016" i="1"/>
  <c r="R2016" i="1" s="1"/>
  <c r="T2016" i="1" s="1"/>
  <c r="U2016" i="1" s="1"/>
  <c r="N2015" i="1"/>
  <c r="N2014" i="1"/>
  <c r="R2014" i="1" s="1"/>
  <c r="T2014" i="1"/>
  <c r="U2014" i="1" s="1"/>
  <c r="N2013" i="1"/>
  <c r="N2012" i="1"/>
  <c r="R2012" i="1" s="1"/>
  <c r="T2012" i="1" s="1"/>
  <c r="U2012" i="1" s="1"/>
  <c r="N2011" i="1"/>
  <c r="N2010" i="1"/>
  <c r="R2010" i="1" s="1"/>
  <c r="T2010" i="1" s="1"/>
  <c r="U2010" i="1" s="1"/>
  <c r="N2009" i="1"/>
  <c r="N2008" i="1"/>
  <c r="R2008" i="1" s="1"/>
  <c r="T2008" i="1" s="1"/>
  <c r="U2008" i="1" s="1"/>
  <c r="N2007" i="1"/>
  <c r="R2007" i="1" s="1"/>
  <c r="T2007" i="1" s="1"/>
  <c r="U2007" i="1" s="1"/>
  <c r="N2006" i="1"/>
  <c r="R2006" i="1" s="1"/>
  <c r="T2006" i="1"/>
  <c r="U2006" i="1" s="1"/>
  <c r="N2005" i="1"/>
  <c r="N2001" i="1"/>
  <c r="R2001" i="1" s="1"/>
  <c r="T2001" i="1" s="1"/>
  <c r="U2001" i="1" s="1"/>
  <c r="N2000" i="1"/>
  <c r="N1999" i="1"/>
  <c r="R1999" i="1" s="1"/>
  <c r="T1999" i="1" s="1"/>
  <c r="U1999" i="1" s="1"/>
  <c r="N1998" i="1"/>
  <c r="N1997" i="1"/>
  <c r="N1996" i="1"/>
  <c r="N1995" i="1"/>
  <c r="N1994" i="1"/>
  <c r="N1993" i="1"/>
  <c r="N1992" i="1"/>
  <c r="N1991" i="1"/>
  <c r="N1990" i="1"/>
  <c r="N1989" i="1"/>
  <c r="R1989" i="1" s="1"/>
  <c r="T1989" i="1" s="1"/>
  <c r="U1989" i="1" s="1"/>
  <c r="N1988" i="1"/>
  <c r="N1987" i="1"/>
  <c r="R1987" i="1" s="1"/>
  <c r="T1987" i="1"/>
  <c r="U1987" i="1" s="1"/>
  <c r="N1978" i="1"/>
  <c r="N1977" i="1"/>
  <c r="R1977" i="1" s="1"/>
  <c r="T1977" i="1" s="1"/>
  <c r="U1977" i="1" s="1"/>
  <c r="N1976" i="1"/>
  <c r="N1975" i="1"/>
  <c r="R1975" i="1" s="1"/>
  <c r="T1975" i="1" s="1"/>
  <c r="U1975" i="1" s="1"/>
  <c r="N1974" i="1"/>
  <c r="N1961" i="1"/>
  <c r="N1960" i="1"/>
  <c r="N1959" i="1"/>
  <c r="N1958" i="1"/>
  <c r="N1944" i="1"/>
  <c r="R1944" i="1" s="1"/>
  <c r="T1944" i="1" s="1"/>
  <c r="U1944" i="1" s="1"/>
  <c r="N1939" i="1"/>
  <c r="N1937" i="1"/>
  <c r="R1937" i="1" s="1"/>
  <c r="T1937" i="1"/>
  <c r="U1937" i="1" s="1"/>
  <c r="N1936" i="1"/>
  <c r="N1935" i="1"/>
  <c r="R1935" i="1" s="1"/>
  <c r="T1935" i="1" s="1"/>
  <c r="U1935" i="1" s="1"/>
  <c r="N1934" i="1"/>
  <c r="N1933" i="1"/>
  <c r="N1932" i="1"/>
  <c r="N1931" i="1"/>
  <c r="R1931" i="1" s="1"/>
  <c r="T1931" i="1" s="1"/>
  <c r="U1931" i="1" s="1"/>
  <c r="N1930" i="1"/>
  <c r="N1926" i="1"/>
  <c r="R1926" i="1" s="1"/>
  <c r="T1926" i="1" s="1"/>
  <c r="U1926" i="1" s="1"/>
  <c r="N1925" i="1"/>
  <c r="N1924" i="1"/>
  <c r="R1924" i="1" s="1"/>
  <c r="T1924" i="1"/>
  <c r="U1924" i="1" s="1"/>
  <c r="N1923" i="1"/>
  <c r="N1922" i="1"/>
  <c r="R1922" i="1" s="1"/>
  <c r="T1922" i="1" s="1"/>
  <c r="U1922" i="1" s="1"/>
  <c r="N1919" i="1"/>
  <c r="N1918" i="1"/>
  <c r="R1918" i="1" s="1"/>
  <c r="T1918" i="1" s="1"/>
  <c r="U1918" i="1" s="1"/>
  <c r="N1912" i="1"/>
  <c r="N1911" i="1"/>
  <c r="N1910" i="1"/>
  <c r="N1909" i="1"/>
  <c r="N1908" i="1"/>
  <c r="N1906" i="1"/>
  <c r="R1906" i="1" s="1"/>
  <c r="T1906" i="1" s="1"/>
  <c r="U1906" i="1" s="1"/>
  <c r="N1905" i="1"/>
  <c r="R1905" i="1" s="1"/>
  <c r="T1905" i="1" s="1"/>
  <c r="U1905" i="1" s="1"/>
  <c r="N1904" i="1"/>
  <c r="R1904" i="1" s="1"/>
  <c r="T1904" i="1"/>
  <c r="U1904" i="1" s="1"/>
  <c r="N1903" i="1"/>
  <c r="N1902" i="1"/>
  <c r="R1902" i="1" s="1"/>
  <c r="T1902" i="1" s="1"/>
  <c r="U1902" i="1" s="1"/>
  <c r="N1901" i="1"/>
  <c r="N1900" i="1"/>
  <c r="N1899" i="1"/>
  <c r="N1730" i="1"/>
  <c r="R1730" i="1" s="1"/>
  <c r="T1730" i="1" s="1"/>
  <c r="U1730" i="1" s="1"/>
  <c r="N1729" i="1"/>
  <c r="N1728" i="1"/>
  <c r="R1728" i="1" s="1"/>
  <c r="T1728" i="1" s="1"/>
  <c r="U1728" i="1" s="1"/>
  <c r="N1727" i="1"/>
  <c r="N1726" i="1"/>
  <c r="R1726" i="1" s="1"/>
  <c r="T1726" i="1" s="1"/>
  <c r="U1726" i="1" s="1"/>
  <c r="N1725" i="1"/>
  <c r="N1724" i="1"/>
  <c r="R1724" i="1" s="1"/>
  <c r="T1724" i="1" s="1"/>
  <c r="U1724" i="1" s="1"/>
  <c r="N1722" i="1"/>
  <c r="R1722" i="1" s="1"/>
  <c r="T1722" i="1" s="1"/>
  <c r="U1722" i="1" s="1"/>
  <c r="N1719" i="1"/>
  <c r="N1716" i="1"/>
  <c r="N1715" i="1"/>
  <c r="N1714" i="1"/>
  <c r="N1713" i="1"/>
  <c r="R1713" i="1" s="1"/>
  <c r="T1713" i="1"/>
  <c r="U1713" i="1" s="1"/>
  <c r="N1711" i="1"/>
  <c r="N1710" i="1"/>
  <c r="R1710" i="1" s="1"/>
  <c r="N1709" i="1"/>
  <c r="N1707" i="1"/>
  <c r="N1706" i="1"/>
  <c r="N1705" i="1"/>
  <c r="N1703" i="1"/>
  <c r="N1702" i="1"/>
  <c r="R1702" i="1" s="1"/>
  <c r="T1702" i="1" s="1"/>
  <c r="U1702" i="1" s="1"/>
  <c r="N1701" i="1"/>
  <c r="N1698" i="1"/>
  <c r="N1697" i="1"/>
  <c r="N1695" i="1"/>
  <c r="R1695" i="1" s="1"/>
  <c r="T1695" i="1" s="1"/>
  <c r="U1695" i="1" s="1"/>
  <c r="N1694" i="1"/>
  <c r="N1691" i="1"/>
  <c r="R1691" i="1" s="1"/>
  <c r="T1691" i="1" s="1"/>
  <c r="U1691" i="1" s="1"/>
  <c r="N1690" i="1"/>
  <c r="N1689" i="1"/>
  <c r="N1688" i="1"/>
  <c r="N1687" i="1"/>
  <c r="R1687" i="1" s="1"/>
  <c r="T1687" i="1" s="1"/>
  <c r="U1687" i="1" s="1"/>
  <c r="N1686" i="1"/>
  <c r="N1685" i="1"/>
  <c r="N1684" i="1"/>
  <c r="N1674" i="1"/>
  <c r="R1674" i="1" s="1"/>
  <c r="T1674" i="1" s="1"/>
  <c r="U1674" i="1" s="1"/>
  <c r="N1673" i="1"/>
  <c r="N1672" i="1"/>
  <c r="N1671" i="1"/>
  <c r="N1670" i="1"/>
  <c r="R1670" i="1" s="1"/>
  <c r="T1670" i="1" s="1"/>
  <c r="U1670" i="1" s="1"/>
  <c r="N1669" i="1"/>
  <c r="N1668" i="1"/>
  <c r="N1667" i="1"/>
  <c r="N1660" i="1"/>
  <c r="N1659" i="1"/>
  <c r="N1658" i="1"/>
  <c r="R1658" i="1" s="1"/>
  <c r="T1658" i="1" s="1"/>
  <c r="U1658" i="1" s="1"/>
  <c r="N1657" i="1"/>
  <c r="N1656" i="1"/>
  <c r="N1655" i="1"/>
  <c r="N1641" i="1"/>
  <c r="R1641" i="1" s="1"/>
  <c r="T1641" i="1" s="1"/>
  <c r="U1641" i="1" s="1"/>
  <c r="N1640" i="1"/>
  <c r="R1640" i="1" s="1"/>
  <c r="T1640" i="1" s="1"/>
  <c r="U1640" i="1" s="1"/>
  <c r="N1631" i="1"/>
  <c r="R1631" i="1" s="1"/>
  <c r="T1631" i="1"/>
  <c r="U1631" i="1" s="1"/>
  <c r="N1630" i="1"/>
  <c r="N1629" i="1"/>
  <c r="R1629" i="1" s="1"/>
  <c r="T1629" i="1" s="1"/>
  <c r="U1629" i="1" s="1"/>
  <c r="N1628" i="1"/>
  <c r="N1627" i="1"/>
  <c r="R1627" i="1" s="1"/>
  <c r="T1627" i="1" s="1"/>
  <c r="U1627" i="1" s="1"/>
  <c r="N1626" i="1"/>
  <c r="N1625" i="1"/>
  <c r="R1625" i="1" s="1"/>
  <c r="T1625" i="1" s="1"/>
  <c r="U1625" i="1" s="1"/>
  <c r="N1624" i="1"/>
  <c r="R1624" i="1" s="1"/>
  <c r="T1624" i="1" s="1"/>
  <c r="U1624" i="1" s="1"/>
  <c r="N1623" i="1"/>
  <c r="R1623" i="1" s="1"/>
  <c r="T1623" i="1"/>
  <c r="U1623" i="1" s="1"/>
  <c r="N1622" i="1"/>
  <c r="N1621" i="1"/>
  <c r="R1621" i="1" s="1"/>
  <c r="T1621" i="1" s="1"/>
  <c r="U1621" i="1" s="1"/>
  <c r="N1620" i="1"/>
  <c r="N1619" i="1"/>
  <c r="R1619" i="1" s="1"/>
  <c r="T1619" i="1" s="1"/>
  <c r="U1619" i="1" s="1"/>
  <c r="N1618" i="1"/>
  <c r="N1617" i="1"/>
  <c r="R1617" i="1" s="1"/>
  <c r="T1617" i="1" s="1"/>
  <c r="U1617" i="1" s="1"/>
  <c r="N1616" i="1"/>
  <c r="R1616" i="1" s="1"/>
  <c r="T1616" i="1" s="1"/>
  <c r="U1616" i="1" s="1"/>
  <c r="N1615" i="1"/>
  <c r="R1615" i="1" s="1"/>
  <c r="T1615" i="1"/>
  <c r="U1615" i="1" s="1"/>
  <c r="N1614" i="1"/>
  <c r="N1613" i="1"/>
  <c r="R1613" i="1" s="1"/>
  <c r="T1613" i="1" s="1"/>
  <c r="U1613" i="1" s="1"/>
  <c r="N1612" i="1"/>
  <c r="N1610" i="1"/>
  <c r="R1610" i="1" s="1"/>
  <c r="T1610" i="1" s="1"/>
  <c r="U1610" i="1" s="1"/>
  <c r="N1609" i="1"/>
  <c r="N1608" i="1"/>
  <c r="R1608" i="1" s="1"/>
  <c r="T1608" i="1" s="1"/>
  <c r="U1608" i="1" s="1"/>
  <c r="N1607" i="1"/>
  <c r="R1607" i="1" s="1"/>
  <c r="N1606" i="1"/>
  <c r="N1605" i="1"/>
  <c r="N1604" i="1"/>
  <c r="N1603" i="1"/>
  <c r="R1603" i="1" s="1"/>
  <c r="N1602" i="1"/>
  <c r="R1602" i="1" s="1"/>
  <c r="T1602" i="1"/>
  <c r="U1602" i="1" s="1"/>
  <c r="N1601" i="1"/>
  <c r="N1600" i="1"/>
  <c r="R1600" i="1" s="1"/>
  <c r="T1600" i="1" s="1"/>
  <c r="U1600" i="1" s="1"/>
  <c r="N1599" i="1"/>
  <c r="N1594" i="1"/>
  <c r="R1594" i="1" s="1"/>
  <c r="T1594" i="1" s="1"/>
  <c r="U1594" i="1" s="1"/>
  <c r="N1593" i="1"/>
  <c r="N1592" i="1"/>
  <c r="R1592" i="1" s="1"/>
  <c r="T1592" i="1" s="1"/>
  <c r="U1592" i="1" s="1"/>
  <c r="N1591" i="1"/>
  <c r="N1590" i="1"/>
  <c r="R1590" i="1" s="1"/>
  <c r="T1590" i="1"/>
  <c r="U1590" i="1" s="1"/>
  <c r="N1589" i="1"/>
  <c r="N1588" i="1"/>
  <c r="R1588" i="1" s="1"/>
  <c r="T1588" i="1" s="1"/>
  <c r="U1588" i="1" s="1"/>
  <c r="N1587" i="1"/>
  <c r="N1586" i="1"/>
  <c r="R1586" i="1" s="1"/>
  <c r="T1586" i="1" s="1"/>
  <c r="U1586" i="1" s="1"/>
  <c r="N1585" i="1"/>
  <c r="N1584" i="1"/>
  <c r="R1584" i="1" s="1"/>
  <c r="T1584" i="1" s="1"/>
  <c r="U1584" i="1" s="1"/>
  <c r="N1582" i="1"/>
  <c r="N1581" i="1"/>
  <c r="R1581" i="1" s="1"/>
  <c r="T1581" i="1"/>
  <c r="U1581" i="1" s="1"/>
  <c r="N1580" i="1"/>
  <c r="N1579" i="1"/>
  <c r="R1579" i="1" s="1"/>
  <c r="T1579" i="1" s="1"/>
  <c r="U1579" i="1" s="1"/>
  <c r="N1578" i="1"/>
  <c r="N1577" i="1"/>
  <c r="R1577" i="1" s="1"/>
  <c r="T1577" i="1" s="1"/>
  <c r="U1577" i="1" s="1"/>
  <c r="N1576" i="1"/>
  <c r="N1575" i="1"/>
  <c r="R1575" i="1" s="1"/>
  <c r="T1575" i="1" s="1"/>
  <c r="U1575" i="1" s="1"/>
  <c r="N1574" i="1"/>
  <c r="N1562" i="1"/>
  <c r="N1556" i="1"/>
  <c r="N1555" i="1"/>
  <c r="R1555" i="1" s="1"/>
  <c r="T1555" i="1"/>
  <c r="U1555" i="1" s="1"/>
  <c r="N1554" i="1"/>
  <c r="N1553" i="1"/>
  <c r="R1553" i="1" s="1"/>
  <c r="T1553" i="1" s="1"/>
  <c r="U1553" i="1" s="1"/>
  <c r="N1552" i="1"/>
  <c r="N1551" i="1"/>
  <c r="R1551" i="1" s="1"/>
  <c r="T1551" i="1" s="1"/>
  <c r="U1551" i="1" s="1"/>
  <c r="N1542" i="1"/>
  <c r="N1541" i="1"/>
  <c r="R1541" i="1" s="1"/>
  <c r="T1541" i="1" s="1"/>
  <c r="U1541" i="1" s="1"/>
  <c r="N1540" i="1"/>
  <c r="R1540" i="1" s="1"/>
  <c r="T1540" i="1" s="1"/>
  <c r="U1540" i="1" s="1"/>
  <c r="N1539" i="1"/>
  <c r="R1539" i="1" s="1"/>
  <c r="T1539" i="1"/>
  <c r="U1539" i="1" s="1"/>
  <c r="N1533" i="1"/>
  <c r="N1532" i="1"/>
  <c r="R1532" i="1" s="1"/>
  <c r="T1532" i="1" s="1"/>
  <c r="U1532" i="1" s="1"/>
  <c r="N1531" i="1"/>
  <c r="N1530" i="1"/>
  <c r="R1530" i="1" s="1"/>
  <c r="T1530" i="1" s="1"/>
  <c r="U1530" i="1" s="1"/>
  <c r="N1529" i="1"/>
  <c r="N1490" i="1"/>
  <c r="R1490" i="1" s="1"/>
  <c r="N1489" i="1"/>
  <c r="N1488" i="1"/>
  <c r="R1488" i="1" s="1"/>
  <c r="T1488" i="1" s="1"/>
  <c r="U1488" i="1" s="1"/>
  <c r="N1487" i="1"/>
  <c r="R1487" i="1" s="1"/>
  <c r="T1487" i="1" s="1"/>
  <c r="U1487" i="1" s="1"/>
  <c r="N1486" i="1"/>
  <c r="R1486" i="1" s="1"/>
  <c r="T1486" i="1"/>
  <c r="U1486" i="1" s="1"/>
  <c r="N1485" i="1"/>
  <c r="N1484" i="1"/>
  <c r="R1484" i="1" s="1"/>
  <c r="T1484" i="1" s="1"/>
  <c r="U1484" i="1" s="1"/>
  <c r="N1483" i="1"/>
  <c r="N1482" i="1"/>
  <c r="R1482" i="1" s="1"/>
  <c r="T1482" i="1" s="1"/>
  <c r="U1482" i="1" s="1"/>
  <c r="N1481" i="1"/>
  <c r="N1480" i="1"/>
  <c r="N1479" i="1"/>
  <c r="N1478" i="1"/>
  <c r="R1478" i="1" s="1"/>
  <c r="T1478" i="1" s="1"/>
  <c r="U1478" i="1" s="1"/>
  <c r="N1477" i="1"/>
  <c r="N1476" i="1"/>
  <c r="R1476" i="1" s="1"/>
  <c r="T1476" i="1"/>
  <c r="U1476" i="1" s="1"/>
  <c r="N1475" i="1"/>
  <c r="N1474" i="1"/>
  <c r="R1474" i="1" s="1"/>
  <c r="T1474" i="1" s="1"/>
  <c r="U1474" i="1" s="1"/>
  <c r="N1473" i="1"/>
  <c r="N1472" i="1"/>
  <c r="N1471" i="1"/>
  <c r="N1470" i="1"/>
  <c r="R1470" i="1" s="1"/>
  <c r="T1470" i="1" s="1"/>
  <c r="U1470" i="1" s="1"/>
  <c r="N1469" i="1"/>
  <c r="N1465" i="1"/>
  <c r="R1465" i="1" s="1"/>
  <c r="T1465" i="1" s="1"/>
  <c r="U1465" i="1" s="1"/>
  <c r="N1464" i="1"/>
  <c r="R1464" i="1" s="1"/>
  <c r="T1464" i="1" s="1"/>
  <c r="U1464" i="1" s="1"/>
  <c r="N1463" i="1"/>
  <c r="R1463" i="1" s="1"/>
  <c r="T1463" i="1"/>
  <c r="U1463" i="1" s="1"/>
  <c r="N1462" i="1"/>
  <c r="N1461" i="1"/>
  <c r="R1461" i="1" s="1"/>
  <c r="T1461" i="1" s="1"/>
  <c r="U1461" i="1" s="1"/>
  <c r="N1460" i="1"/>
  <c r="N1459" i="1"/>
  <c r="N1458" i="1"/>
  <c r="N1457" i="1"/>
  <c r="R1457" i="1" s="1"/>
  <c r="T1457" i="1" s="1"/>
  <c r="U1457" i="1" s="1"/>
  <c r="N1456" i="1"/>
  <c r="N1454" i="1"/>
  <c r="R1454" i="1" s="1"/>
  <c r="T1454" i="1" s="1"/>
  <c r="U1454" i="1" s="1"/>
  <c r="N1453" i="1"/>
  <c r="R1453" i="1" s="1"/>
  <c r="T1453" i="1" s="1"/>
  <c r="U1453" i="1" s="1"/>
  <c r="N1452" i="1"/>
  <c r="R1452" i="1" s="1"/>
  <c r="T1452" i="1"/>
  <c r="U1452" i="1" s="1"/>
  <c r="N1451" i="1"/>
  <c r="N1450" i="1"/>
  <c r="R1450" i="1" s="1"/>
  <c r="T1450" i="1" s="1"/>
  <c r="U1450" i="1" s="1"/>
  <c r="N1446" i="1"/>
  <c r="N1445" i="1"/>
  <c r="N1444" i="1"/>
  <c r="N1443" i="1"/>
  <c r="R1443" i="1" s="1"/>
  <c r="T1443" i="1" s="1"/>
  <c r="U1443" i="1" s="1"/>
  <c r="N1442" i="1"/>
  <c r="N1441" i="1"/>
  <c r="N1440" i="1"/>
  <c r="N1439" i="1"/>
  <c r="N1437" i="1"/>
  <c r="N1436" i="1"/>
  <c r="R1436" i="1" s="1"/>
  <c r="T1436" i="1" s="1"/>
  <c r="U1436" i="1" s="1"/>
  <c r="N1435" i="1"/>
  <c r="N1434" i="1"/>
  <c r="N1433" i="1"/>
  <c r="N1432" i="1"/>
  <c r="R1432" i="1" s="1"/>
  <c r="T1432" i="1" s="1"/>
  <c r="U1432" i="1" s="1"/>
  <c r="N1431" i="1"/>
  <c r="N1430" i="1"/>
  <c r="R1430" i="1" s="1"/>
  <c r="T1430" i="1" s="1"/>
  <c r="U1430" i="1" s="1"/>
  <c r="N1429" i="1"/>
  <c r="R1429" i="1" s="1"/>
  <c r="N1428" i="1"/>
  <c r="R1428" i="1" s="1"/>
  <c r="T1428" i="1"/>
  <c r="U1428" i="1" s="1"/>
  <c r="N1427" i="1"/>
  <c r="N1413" i="1"/>
  <c r="N1412" i="1"/>
  <c r="N1411" i="1"/>
  <c r="R1411" i="1" s="1"/>
  <c r="T1411" i="1" s="1"/>
  <c r="U1411" i="1" s="1"/>
  <c r="N1407" i="1"/>
  <c r="N1406" i="1"/>
  <c r="N1405" i="1"/>
  <c r="N1404" i="1"/>
  <c r="R1404" i="1" s="1"/>
  <c r="T1404" i="1" s="1"/>
  <c r="U1404" i="1" s="1"/>
  <c r="N1396" i="1"/>
  <c r="N1395" i="1"/>
  <c r="R1395" i="1" s="1"/>
  <c r="T1395" i="1" s="1"/>
  <c r="U1395" i="1" s="1"/>
  <c r="N1394" i="1"/>
  <c r="N1393" i="1"/>
  <c r="R1393" i="1" s="1"/>
  <c r="T1393" i="1" s="1"/>
  <c r="U1393" i="1" s="1"/>
  <c r="N1392" i="1"/>
  <c r="N1391" i="1"/>
  <c r="R1391" i="1" s="1"/>
  <c r="T1391" i="1" s="1"/>
  <c r="U1391" i="1" s="1"/>
  <c r="N1390" i="1"/>
  <c r="N1389" i="1"/>
  <c r="R1389" i="1" s="1"/>
  <c r="T1389" i="1"/>
  <c r="U1389" i="1" s="1"/>
  <c r="N1387" i="1"/>
  <c r="N1386" i="1"/>
  <c r="R1386" i="1" s="1"/>
  <c r="T1386" i="1" s="1"/>
  <c r="U1386" i="1" s="1"/>
  <c r="N1385" i="1"/>
  <c r="N1383" i="1"/>
  <c r="N1382" i="1"/>
  <c r="N1380" i="1"/>
  <c r="R1380" i="1" s="1"/>
  <c r="T1380" i="1" s="1"/>
  <c r="U1380" i="1" s="1"/>
  <c r="N1379" i="1"/>
  <c r="N1378" i="1"/>
  <c r="R1378" i="1" s="1"/>
  <c r="T1378" i="1" s="1"/>
  <c r="U1378" i="1" s="1"/>
  <c r="N1377" i="1"/>
  <c r="N1374" i="1"/>
  <c r="N1373" i="1"/>
  <c r="R1373" i="1" s="1"/>
  <c r="T1373" i="1" s="1"/>
  <c r="U1373" i="1" s="1"/>
  <c r="N1371" i="1"/>
  <c r="R1371" i="1" s="1"/>
  <c r="T1371" i="1"/>
  <c r="U1371" i="1" s="1"/>
  <c r="N1370" i="1"/>
  <c r="N1369" i="1"/>
  <c r="R1369" i="1" s="1"/>
  <c r="T1369" i="1" s="1"/>
  <c r="U1369" i="1" s="1"/>
  <c r="N1368" i="1"/>
  <c r="N1367" i="1"/>
  <c r="R1367" i="1" s="1"/>
  <c r="T1367" i="1" s="1"/>
  <c r="U1367" i="1" s="1"/>
  <c r="N1366" i="1"/>
  <c r="N1365" i="1"/>
  <c r="R1365" i="1" s="1"/>
  <c r="T1365" i="1" s="1"/>
  <c r="U1365" i="1" s="1"/>
  <c r="N1364" i="1"/>
  <c r="N1363" i="1"/>
  <c r="R1363" i="1" s="1"/>
  <c r="T1363" i="1"/>
  <c r="U1363" i="1" s="1"/>
  <c r="N1361" i="1"/>
  <c r="N1360" i="1"/>
  <c r="R1360" i="1" s="1"/>
  <c r="T1360" i="1" s="1"/>
  <c r="U1360" i="1" s="1"/>
  <c r="N1359" i="1"/>
  <c r="N1358" i="1"/>
  <c r="R1358" i="1" s="1"/>
  <c r="T1358" i="1" s="1"/>
  <c r="U1358" i="1" s="1"/>
  <c r="N1357" i="1"/>
  <c r="N1356" i="1"/>
  <c r="R1356" i="1" s="1"/>
  <c r="T1356" i="1" s="1"/>
  <c r="U1356" i="1" s="1"/>
  <c r="N1355" i="1"/>
  <c r="N1330" i="1"/>
  <c r="R1330" i="1" s="1"/>
  <c r="T1330" i="1"/>
  <c r="U1330" i="1" s="1"/>
  <c r="N1329" i="1"/>
  <c r="N1328" i="1"/>
  <c r="R1328" i="1" s="1"/>
  <c r="T1328" i="1" s="1"/>
  <c r="U1328" i="1" s="1"/>
  <c r="N1324" i="1"/>
  <c r="N1323" i="1"/>
  <c r="R1323" i="1" s="1"/>
  <c r="T1323" i="1" s="1"/>
  <c r="U1323" i="1" s="1"/>
  <c r="N1322" i="1"/>
  <c r="N1321" i="1"/>
  <c r="R1321" i="1" s="1"/>
  <c r="T1321" i="1" s="1"/>
  <c r="U1321" i="1" s="1"/>
  <c r="N1320" i="1"/>
  <c r="R1320" i="1" s="1"/>
  <c r="T1320" i="1" s="1"/>
  <c r="U1320" i="1" s="1"/>
  <c r="N1314" i="1"/>
  <c r="N1313" i="1"/>
  <c r="N1312" i="1"/>
  <c r="N1311" i="1"/>
  <c r="R1311" i="1" s="1"/>
  <c r="N1310" i="1"/>
  <c r="N1305" i="1"/>
  <c r="N1304" i="1"/>
  <c r="N1303" i="1"/>
  <c r="R1303" i="1" s="1"/>
  <c r="N1272" i="1"/>
  <c r="R1272" i="1" s="1"/>
  <c r="T1272" i="1"/>
  <c r="U1272" i="1" s="1"/>
  <c r="N1271" i="1"/>
  <c r="N1270" i="1"/>
  <c r="R1270" i="1" s="1"/>
  <c r="T1270" i="1" s="1"/>
  <c r="U1270" i="1" s="1"/>
  <c r="N1269" i="1"/>
  <c r="N1264" i="1"/>
  <c r="R1264" i="1" s="1"/>
  <c r="T1264" i="1" s="1"/>
  <c r="U1264" i="1" s="1"/>
  <c r="N1263" i="1"/>
  <c r="N1262" i="1"/>
  <c r="R1262" i="1" s="1"/>
  <c r="T1262" i="1" s="1"/>
  <c r="U1262" i="1" s="1"/>
  <c r="N1261" i="1"/>
  <c r="R1261" i="1" s="1"/>
  <c r="T1261" i="1" s="1"/>
  <c r="U1261" i="1" s="1"/>
  <c r="N1260" i="1"/>
  <c r="R1260" i="1" s="1"/>
  <c r="T1260" i="1"/>
  <c r="U1260" i="1" s="1"/>
  <c r="N1259" i="1"/>
  <c r="N1258" i="1"/>
  <c r="R1258" i="1" s="1"/>
  <c r="T1258" i="1" s="1"/>
  <c r="U1258" i="1" s="1"/>
  <c r="N1257" i="1"/>
  <c r="N1256" i="1"/>
  <c r="N1255" i="1"/>
  <c r="N1254" i="1"/>
  <c r="R1254" i="1" s="1"/>
  <c r="T1254" i="1" s="1"/>
  <c r="U1254" i="1" s="1"/>
  <c r="N1253" i="1"/>
  <c r="N1252" i="1"/>
  <c r="R1252" i="1" s="1"/>
  <c r="T1252" i="1" s="1"/>
  <c r="U1252" i="1" s="1"/>
  <c r="N1251" i="1"/>
  <c r="N1250" i="1"/>
  <c r="N1242" i="1"/>
  <c r="R1242" i="1" s="1"/>
  <c r="T1242" i="1" s="1"/>
  <c r="U1242" i="1" s="1"/>
  <c r="N1241" i="1"/>
  <c r="R1241" i="1" s="1"/>
  <c r="T1241" i="1"/>
  <c r="U1241" i="1" s="1"/>
  <c r="N1240" i="1"/>
  <c r="N1239" i="1"/>
  <c r="R1239" i="1" s="1"/>
  <c r="T1239" i="1" s="1"/>
  <c r="U1239" i="1" s="1"/>
  <c r="N1238" i="1"/>
  <c r="N1237" i="1"/>
  <c r="R1237" i="1" s="1"/>
  <c r="T1237" i="1" s="1"/>
  <c r="U1237" i="1" s="1"/>
  <c r="N1236" i="1"/>
  <c r="N1235" i="1"/>
  <c r="R1235" i="1" s="1"/>
  <c r="T1235" i="1" s="1"/>
  <c r="U1235" i="1" s="1"/>
  <c r="N1234" i="1"/>
  <c r="R1234" i="1" s="1"/>
  <c r="T1234" i="1" s="1"/>
  <c r="U1234" i="1" s="1"/>
  <c r="N1233" i="1"/>
  <c r="N1231" i="1"/>
  <c r="R1231" i="1" s="1"/>
  <c r="T1231" i="1" s="1"/>
  <c r="U1231" i="1" s="1"/>
  <c r="N1230" i="1"/>
  <c r="R1230" i="1" s="1"/>
  <c r="T1230" i="1"/>
  <c r="U1230" i="1" s="1"/>
  <c r="N1229" i="1"/>
  <c r="N1228" i="1"/>
  <c r="R1228" i="1" s="1"/>
  <c r="T1228" i="1" s="1"/>
  <c r="U1228" i="1" s="1"/>
  <c r="N1227" i="1"/>
  <c r="N1226" i="1"/>
  <c r="R1226" i="1" s="1"/>
  <c r="T1226" i="1" s="1"/>
  <c r="U1226" i="1" s="1"/>
  <c r="N1225" i="1"/>
  <c r="N1224" i="1"/>
  <c r="R1224" i="1" s="1"/>
  <c r="T1224" i="1" s="1"/>
  <c r="U1224" i="1" s="1"/>
  <c r="N1223" i="1"/>
  <c r="R1223" i="1" s="1"/>
  <c r="T1223" i="1" s="1"/>
  <c r="U1223" i="1" s="1"/>
  <c r="N1222" i="1"/>
  <c r="R1222" i="1" s="1"/>
  <c r="T1222" i="1"/>
  <c r="U1222" i="1" s="1"/>
  <c r="N1221" i="1"/>
  <c r="N1220" i="1"/>
  <c r="R1220" i="1" s="1"/>
  <c r="T1220" i="1" s="1"/>
  <c r="U1220" i="1" s="1"/>
  <c r="N1219" i="1"/>
  <c r="N1217" i="1"/>
  <c r="R1217" i="1" s="1"/>
  <c r="T1217" i="1" s="1"/>
  <c r="U1217" i="1" s="1"/>
  <c r="N1184" i="1"/>
  <c r="N1183" i="1"/>
  <c r="R1183" i="1" s="1"/>
  <c r="T1183" i="1" s="1"/>
  <c r="U1183" i="1" s="1"/>
  <c r="N1159" i="1"/>
  <c r="R1159" i="1" s="1"/>
  <c r="T1159" i="1" s="1"/>
  <c r="U1159" i="1" s="1"/>
  <c r="N1149" i="1"/>
  <c r="R1149" i="1" s="1"/>
  <c r="T1149" i="1"/>
  <c r="U1149" i="1" s="1"/>
  <c r="N1141" i="1"/>
  <c r="N1137" i="1"/>
  <c r="R1137" i="1" s="1"/>
  <c r="T1137" i="1" s="1"/>
  <c r="U1137" i="1" s="1"/>
  <c r="N1133" i="1"/>
  <c r="N1102" i="1"/>
  <c r="R1102" i="1" s="1"/>
  <c r="T1102" i="1" s="1"/>
  <c r="U1102" i="1" s="1"/>
  <c r="N1100" i="1"/>
  <c r="N1096" i="1"/>
  <c r="R1096" i="1" s="1"/>
  <c r="T1096" i="1" s="1"/>
  <c r="U1096" i="1" s="1"/>
  <c r="N1070" i="1"/>
  <c r="N1040" i="1"/>
  <c r="R1040" i="1" s="1"/>
  <c r="T1040" i="1"/>
  <c r="U1040" i="1" s="1"/>
  <c r="N1029" i="1"/>
  <c r="N1028" i="1"/>
  <c r="R1028" i="1" s="1"/>
  <c r="T1028" i="1" s="1"/>
  <c r="U1028" i="1" s="1"/>
  <c r="N1027" i="1"/>
  <c r="N1026" i="1"/>
  <c r="R1026" i="1" s="1"/>
  <c r="T1026" i="1" s="1"/>
  <c r="U1026" i="1" s="1"/>
  <c r="N1023" i="1"/>
  <c r="N1020" i="1"/>
  <c r="R1020" i="1" s="1"/>
  <c r="T1020" i="1" s="1"/>
  <c r="U1020" i="1" s="1"/>
  <c r="N1019" i="1"/>
  <c r="R1019" i="1" s="1"/>
  <c r="T1019" i="1" s="1"/>
  <c r="U1019" i="1" s="1"/>
  <c r="N1015" i="1"/>
  <c r="R1015" i="1" s="1"/>
  <c r="T1015" i="1"/>
  <c r="U1015" i="1" s="1"/>
  <c r="N1014" i="1"/>
  <c r="N1009" i="1"/>
  <c r="R1009" i="1" s="1"/>
  <c r="T1009" i="1" s="1"/>
  <c r="U1009" i="1" s="1"/>
  <c r="N1008" i="1"/>
  <c r="N1005" i="1"/>
  <c r="R1005" i="1" s="1"/>
  <c r="T1005" i="1" s="1"/>
  <c r="U1005" i="1" s="1"/>
  <c r="N1004" i="1"/>
  <c r="N1003" i="1"/>
  <c r="R1003" i="1" s="1"/>
  <c r="T1003" i="1" s="1"/>
  <c r="U1003" i="1" s="1"/>
  <c r="N992" i="1"/>
  <c r="R992" i="1" s="1"/>
  <c r="T992" i="1" s="1"/>
  <c r="U992" i="1" s="1"/>
  <c r="N991" i="1"/>
  <c r="R991" i="1" s="1"/>
  <c r="T991" i="1"/>
  <c r="U991" i="1" s="1"/>
  <c r="N956" i="1"/>
  <c r="N955" i="1"/>
  <c r="R955" i="1" s="1"/>
  <c r="T955" i="1" s="1"/>
  <c r="U955" i="1" s="1"/>
  <c r="N944" i="1"/>
  <c r="N943" i="1"/>
  <c r="R943" i="1" s="1"/>
  <c r="T943" i="1" s="1"/>
  <c r="U943" i="1" s="1"/>
  <c r="N942" i="1"/>
  <c r="N941" i="1"/>
  <c r="R941" i="1" s="1"/>
  <c r="T941" i="1" s="1"/>
  <c r="U941" i="1" s="1"/>
  <c r="N934" i="1"/>
  <c r="R934" i="1" s="1"/>
  <c r="N933" i="1"/>
  <c r="R933" i="1" s="1"/>
  <c r="T933" i="1"/>
  <c r="U933" i="1" s="1"/>
  <c r="N932" i="1"/>
  <c r="N928" i="1"/>
  <c r="R928" i="1" s="1"/>
  <c r="T928" i="1" s="1"/>
  <c r="U928" i="1" s="1"/>
  <c r="N927" i="1"/>
  <c r="N892" i="1"/>
  <c r="R892" i="1" s="1"/>
  <c r="T892" i="1" s="1"/>
  <c r="U892" i="1" s="1"/>
  <c r="N891" i="1"/>
  <c r="N890" i="1"/>
  <c r="R890" i="1" s="1"/>
  <c r="T890" i="1" s="1"/>
  <c r="U890" i="1" s="1"/>
  <c r="N889" i="1"/>
  <c r="R889" i="1" s="1"/>
  <c r="T889" i="1" s="1"/>
  <c r="U889" i="1" s="1"/>
  <c r="N869" i="1"/>
  <c r="R869" i="1" s="1"/>
  <c r="T869" i="1"/>
  <c r="U869" i="1" s="1"/>
  <c r="N836" i="1"/>
  <c r="N835" i="1"/>
  <c r="R835" i="1" s="1"/>
  <c r="T835" i="1" s="1"/>
  <c r="U835" i="1" s="1"/>
  <c r="N834" i="1"/>
  <c r="N833" i="1"/>
  <c r="R833" i="1" s="1"/>
  <c r="T833" i="1" s="1"/>
  <c r="U833" i="1" s="1"/>
  <c r="N831" i="1"/>
  <c r="N830" i="1"/>
  <c r="R830" i="1" s="1"/>
  <c r="T830" i="1" s="1"/>
  <c r="U830" i="1" s="1"/>
  <c r="N829" i="1"/>
  <c r="R829" i="1" s="1"/>
  <c r="T829" i="1" s="1"/>
  <c r="U829" i="1" s="1"/>
  <c r="N828" i="1"/>
  <c r="R828" i="1" s="1"/>
  <c r="T828" i="1"/>
  <c r="U828" i="1" s="1"/>
  <c r="N827" i="1"/>
  <c r="N826" i="1"/>
  <c r="R826" i="1" s="1"/>
  <c r="T826" i="1" s="1"/>
  <c r="U826" i="1" s="1"/>
  <c r="N825" i="1"/>
  <c r="N824" i="1"/>
  <c r="R824" i="1" s="1"/>
  <c r="T824" i="1" s="1"/>
  <c r="U824" i="1" s="1"/>
  <c r="N823" i="1"/>
  <c r="N822" i="1"/>
  <c r="R822" i="1" s="1"/>
  <c r="T822" i="1" s="1"/>
  <c r="U822" i="1" s="1"/>
  <c r="N817" i="1"/>
  <c r="R817" i="1" s="1"/>
  <c r="N816" i="1"/>
  <c r="R816" i="1" s="1"/>
  <c r="T816" i="1"/>
  <c r="U816" i="1" s="1"/>
  <c r="N815" i="1"/>
  <c r="N814" i="1"/>
  <c r="R814" i="1" s="1"/>
  <c r="T814" i="1" s="1"/>
  <c r="U814" i="1" s="1"/>
  <c r="N811" i="1"/>
  <c r="N808" i="1"/>
  <c r="R808" i="1" s="1"/>
  <c r="T808" i="1" s="1"/>
  <c r="U808" i="1" s="1"/>
  <c r="N807" i="1"/>
  <c r="N801" i="1"/>
  <c r="R801" i="1" s="1"/>
  <c r="T801" i="1" s="1"/>
  <c r="U801" i="1" s="1"/>
  <c r="N800" i="1"/>
  <c r="R800" i="1" s="1"/>
  <c r="T800" i="1" s="1"/>
  <c r="U800" i="1" s="1"/>
  <c r="N799" i="1"/>
  <c r="R799" i="1" s="1"/>
  <c r="T799" i="1"/>
  <c r="U799" i="1" s="1"/>
  <c r="N798" i="1"/>
  <c r="N797" i="1"/>
  <c r="R797" i="1" s="1"/>
  <c r="T797" i="1" s="1"/>
  <c r="U797" i="1" s="1"/>
  <c r="N791" i="1"/>
  <c r="N790" i="1"/>
  <c r="R790" i="1" s="1"/>
  <c r="T790" i="1" s="1"/>
  <c r="U790" i="1" s="1"/>
  <c r="N789" i="1"/>
  <c r="N788" i="1"/>
  <c r="R788" i="1" s="1"/>
  <c r="T788" i="1" s="1"/>
  <c r="U788" i="1" s="1"/>
  <c r="N787" i="1"/>
  <c r="N786" i="1"/>
  <c r="R786" i="1" s="1"/>
  <c r="T786" i="1"/>
  <c r="U786" i="1" s="1"/>
  <c r="N785" i="1"/>
  <c r="N784" i="1"/>
  <c r="R784" i="1" s="1"/>
  <c r="T784" i="1" s="1"/>
  <c r="U784" i="1" s="1"/>
  <c r="N783" i="1"/>
  <c r="N782" i="1"/>
  <c r="R782" i="1" s="1"/>
  <c r="T782" i="1" s="1"/>
  <c r="U782" i="1" s="1"/>
  <c r="N781" i="1"/>
  <c r="N780" i="1"/>
  <c r="R780" i="1" s="1"/>
  <c r="T780" i="1" s="1"/>
  <c r="U780" i="1" s="1"/>
  <c r="N779" i="1"/>
  <c r="N778" i="1"/>
  <c r="R778" i="1" s="1"/>
  <c r="T778" i="1"/>
  <c r="U778" i="1" s="1"/>
  <c r="N777" i="1"/>
  <c r="N776" i="1"/>
  <c r="R776" i="1" s="1"/>
  <c r="T776" i="1" s="1"/>
  <c r="U776" i="1" s="1"/>
  <c r="N775" i="1"/>
  <c r="N774" i="1"/>
  <c r="R774" i="1" s="1"/>
  <c r="T774" i="1" s="1"/>
  <c r="U774" i="1" s="1"/>
  <c r="N773" i="1"/>
  <c r="N772" i="1"/>
  <c r="R772" i="1" s="1"/>
  <c r="T772" i="1" s="1"/>
  <c r="U772" i="1" s="1"/>
  <c r="N771" i="1"/>
  <c r="N770" i="1"/>
  <c r="R770" i="1" s="1"/>
  <c r="T770" i="1"/>
  <c r="U770" i="1" s="1"/>
  <c r="N769" i="1"/>
  <c r="N768" i="1"/>
  <c r="R768" i="1" s="1"/>
  <c r="T768" i="1" s="1"/>
  <c r="U768" i="1" s="1"/>
  <c r="N767" i="1"/>
  <c r="N766" i="1"/>
  <c r="R766" i="1" s="1"/>
  <c r="T766" i="1" s="1"/>
  <c r="U766" i="1" s="1"/>
  <c r="N765" i="1"/>
  <c r="N764" i="1"/>
  <c r="R764" i="1" s="1"/>
  <c r="T764" i="1" s="1"/>
  <c r="U764" i="1" s="1"/>
  <c r="N763" i="1"/>
  <c r="N762" i="1"/>
  <c r="R762" i="1" s="1"/>
  <c r="T762" i="1"/>
  <c r="U762" i="1" s="1"/>
  <c r="N761" i="1"/>
  <c r="N760" i="1"/>
  <c r="R760" i="1" s="1"/>
  <c r="T760" i="1" s="1"/>
  <c r="U760" i="1" s="1"/>
  <c r="N759" i="1"/>
  <c r="N758" i="1"/>
  <c r="R758" i="1" s="1"/>
  <c r="T758" i="1" s="1"/>
  <c r="U758" i="1" s="1"/>
  <c r="N757" i="1"/>
  <c r="N756" i="1"/>
  <c r="R756" i="1" s="1"/>
  <c r="T756" i="1" s="1"/>
  <c r="U756" i="1" s="1"/>
  <c r="N755" i="1"/>
  <c r="N754" i="1"/>
  <c r="R754" i="1" s="1"/>
  <c r="T754" i="1"/>
  <c r="U754" i="1" s="1"/>
  <c r="N753" i="1"/>
  <c r="N752" i="1"/>
  <c r="R752" i="1" s="1"/>
  <c r="T752" i="1" s="1"/>
  <c r="U752" i="1" s="1"/>
  <c r="N751" i="1"/>
  <c r="N750" i="1"/>
  <c r="R750" i="1" s="1"/>
  <c r="T750" i="1" s="1"/>
  <c r="U750" i="1" s="1"/>
  <c r="N749" i="1"/>
  <c r="N748" i="1"/>
  <c r="R748" i="1" s="1"/>
  <c r="T748" i="1" s="1"/>
  <c r="U748" i="1" s="1"/>
  <c r="N747" i="1"/>
  <c r="N578" i="1"/>
  <c r="R578" i="1" s="1"/>
  <c r="T578" i="1"/>
  <c r="U578" i="1" s="1"/>
  <c r="N573" i="1"/>
  <c r="N570" i="1"/>
  <c r="R570" i="1" s="1"/>
  <c r="T570" i="1" s="1"/>
  <c r="U570" i="1" s="1"/>
  <c r="N557" i="1"/>
  <c r="N556" i="1"/>
  <c r="R556" i="1" s="1"/>
  <c r="T556" i="1" s="1"/>
  <c r="U556" i="1" s="1"/>
  <c r="N555" i="1"/>
  <c r="N549" i="1"/>
  <c r="R549" i="1" s="1"/>
  <c r="T549" i="1" s="1"/>
  <c r="U549" i="1" s="1"/>
  <c r="N531" i="1"/>
  <c r="R531" i="1" s="1"/>
  <c r="T531" i="1" s="1"/>
  <c r="U531" i="1" s="1"/>
  <c r="N522" i="1"/>
  <c r="N517" i="1"/>
  <c r="N514" i="1"/>
  <c r="R514" i="1" s="1"/>
  <c r="T514" i="1"/>
  <c r="U514" i="1" s="1"/>
  <c r="N512" i="1"/>
  <c r="N511" i="1"/>
  <c r="R511" i="1" s="1"/>
  <c r="T511" i="1" s="1"/>
  <c r="U511" i="1" s="1"/>
  <c r="N507" i="1"/>
  <c r="N504" i="1"/>
  <c r="R504" i="1" s="1"/>
  <c r="T504" i="1" s="1"/>
  <c r="U504" i="1" s="1"/>
  <c r="N501" i="1"/>
  <c r="N496" i="1"/>
  <c r="R496" i="1" s="1"/>
  <c r="T496" i="1" s="1"/>
  <c r="U496" i="1" s="1"/>
  <c r="N495" i="1"/>
  <c r="R495" i="1" s="1"/>
  <c r="T495" i="1" s="1"/>
  <c r="U495" i="1" s="1"/>
  <c r="N494" i="1"/>
  <c r="N492" i="1"/>
  <c r="R492" i="1" s="1"/>
  <c r="T492" i="1" s="1"/>
  <c r="U492" i="1" s="1"/>
  <c r="N491" i="1"/>
  <c r="R491" i="1" s="1"/>
  <c r="T491" i="1"/>
  <c r="U491" i="1" s="1"/>
  <c r="N490" i="1"/>
  <c r="N489" i="1"/>
  <c r="R489" i="1" s="1"/>
  <c r="T489" i="1" s="1"/>
  <c r="U489" i="1" s="1"/>
  <c r="N488" i="1"/>
  <c r="N487" i="1"/>
  <c r="R487" i="1" s="1"/>
  <c r="T487" i="1" s="1"/>
  <c r="U487" i="1" s="1"/>
  <c r="N486" i="1"/>
  <c r="N485" i="1"/>
  <c r="R485" i="1" s="1"/>
  <c r="T485" i="1" s="1"/>
  <c r="U485" i="1" s="1"/>
  <c r="N484" i="1"/>
  <c r="R484" i="1" s="1"/>
  <c r="N483" i="1"/>
  <c r="R483" i="1" s="1"/>
  <c r="T483" i="1"/>
  <c r="U483" i="1" s="1"/>
  <c r="N482" i="1"/>
  <c r="N481" i="1"/>
  <c r="R481" i="1" s="1"/>
  <c r="T481" i="1" s="1"/>
  <c r="U481" i="1" s="1"/>
  <c r="N480" i="1"/>
  <c r="N479" i="1"/>
  <c r="R479" i="1" s="1"/>
  <c r="T479" i="1" s="1"/>
  <c r="U479" i="1" s="1"/>
  <c r="N478" i="1"/>
  <c r="N477" i="1"/>
  <c r="R477" i="1" s="1"/>
  <c r="T477" i="1" s="1"/>
  <c r="U477" i="1" s="1"/>
  <c r="N476" i="1"/>
  <c r="R476" i="1" s="1"/>
  <c r="T476" i="1" s="1"/>
  <c r="U476" i="1" s="1"/>
  <c r="N475" i="1"/>
  <c r="R475" i="1" s="1"/>
  <c r="T475" i="1"/>
  <c r="U475" i="1" s="1"/>
  <c r="N474" i="1"/>
  <c r="N473" i="1"/>
  <c r="R473" i="1" s="1"/>
  <c r="T473" i="1" s="1"/>
  <c r="U473" i="1" s="1"/>
  <c r="N472" i="1"/>
  <c r="N471" i="1"/>
  <c r="R471" i="1" s="1"/>
  <c r="T471" i="1" s="1"/>
  <c r="U471" i="1" s="1"/>
  <c r="N470" i="1"/>
  <c r="N469" i="1"/>
  <c r="R469" i="1" s="1"/>
  <c r="T469" i="1" s="1"/>
  <c r="U469" i="1" s="1"/>
  <c r="N468" i="1"/>
  <c r="R468" i="1" s="1"/>
  <c r="N467" i="1"/>
  <c r="R467" i="1" s="1"/>
  <c r="T467" i="1"/>
  <c r="U467" i="1" s="1"/>
  <c r="N462" i="1"/>
  <c r="N461" i="1"/>
  <c r="R461" i="1" s="1"/>
  <c r="T461" i="1" s="1"/>
  <c r="U461" i="1" s="1"/>
  <c r="N460" i="1"/>
  <c r="N459" i="1"/>
  <c r="R459" i="1" s="1"/>
  <c r="T459" i="1" s="1"/>
  <c r="U459" i="1" s="1"/>
  <c r="N458" i="1"/>
  <c r="N454" i="1"/>
  <c r="R454" i="1" s="1"/>
  <c r="T454" i="1" s="1"/>
  <c r="U454" i="1" s="1"/>
  <c r="N424" i="1"/>
  <c r="N423" i="1"/>
  <c r="N409" i="1"/>
  <c r="N408" i="1"/>
  <c r="N403" i="1"/>
  <c r="N402" i="1"/>
  <c r="N401" i="1"/>
  <c r="N400" i="1"/>
  <c r="N399" i="1"/>
  <c r="N396" i="1"/>
  <c r="N393" i="1"/>
  <c r="N391" i="1"/>
  <c r="N390" i="1"/>
  <c r="N389" i="1"/>
  <c r="N388" i="1"/>
  <c r="N387" i="1"/>
  <c r="N384" i="1"/>
  <c r="N382" i="1"/>
  <c r="N380" i="1"/>
  <c r="N377" i="1"/>
  <c r="N376" i="1"/>
  <c r="N375" i="1"/>
  <c r="N374" i="1"/>
  <c r="N371" i="1"/>
  <c r="N369" i="1"/>
  <c r="N367" i="1"/>
  <c r="N366" i="1"/>
  <c r="N365" i="1"/>
  <c r="N364" i="1"/>
  <c r="N363" i="1"/>
  <c r="N361" i="1"/>
  <c r="N358" i="1"/>
  <c r="N293" i="1"/>
  <c r="N292" i="1"/>
  <c r="N286" i="1"/>
  <c r="N285" i="1"/>
  <c r="N111" i="1"/>
  <c r="N110" i="1"/>
  <c r="N109" i="1"/>
  <c r="N106" i="1"/>
  <c r="N103" i="1"/>
  <c r="N102" i="1"/>
  <c r="N96" i="1"/>
  <c r="N95" i="1"/>
  <c r="N92" i="1"/>
  <c r="N90" i="1"/>
  <c r="N87" i="1"/>
  <c r="N86" i="1"/>
  <c r="N83" i="1"/>
  <c r="N82" i="1"/>
  <c r="N81" i="1"/>
  <c r="N80" i="1"/>
  <c r="N79" i="1"/>
  <c r="N78" i="1"/>
  <c r="N75" i="1"/>
  <c r="N71" i="1"/>
  <c r="N70" i="1"/>
  <c r="N63" i="1"/>
  <c r="N62" i="1"/>
  <c r="N61" i="1"/>
  <c r="N60" i="1"/>
  <c r="N59" i="1"/>
  <c r="N47" i="1"/>
  <c r="N46" i="1"/>
  <c r="N44" i="1"/>
  <c r="N43" i="1"/>
  <c r="N42" i="1"/>
  <c r="N41" i="1"/>
  <c r="N40" i="1"/>
  <c r="N39" i="1"/>
  <c r="N36" i="1"/>
  <c r="N34" i="1"/>
  <c r="N33" i="1"/>
  <c r="N30" i="1"/>
  <c r="N27" i="1"/>
  <c r="N25" i="1"/>
  <c r="N24" i="1"/>
  <c r="N23" i="1"/>
  <c r="N22" i="1"/>
  <c r="N21" i="1"/>
  <c r="N20" i="1"/>
  <c r="N15" i="1"/>
  <c r="N11" i="1"/>
  <c r="N9" i="1"/>
  <c r="N8" i="1"/>
  <c r="N7" i="1"/>
  <c r="N6" i="1"/>
  <c r="N3" i="1"/>
  <c r="N1563" i="1"/>
  <c r="R1563" i="1" s="1"/>
  <c r="T1563" i="1"/>
  <c r="U1563" i="1" s="1"/>
  <c r="N1583" i="1"/>
  <c r="O3898" i="1"/>
  <c r="P3898" i="1" s="1"/>
  <c r="F2" i="1"/>
  <c r="F3" i="1"/>
  <c r="B2" i="1"/>
  <c r="B3897" i="1"/>
  <c r="B3898" i="1"/>
  <c r="B3899" i="1"/>
  <c r="F3897" i="1"/>
  <c r="F3898" i="1"/>
  <c r="F3899" i="1"/>
  <c r="K3897" i="1"/>
  <c r="K3898" i="1"/>
  <c r="K3899" i="1"/>
  <c r="O3897" i="1"/>
  <c r="P3897" i="1" s="1"/>
  <c r="O3899" i="1"/>
  <c r="P3899" i="1" s="1"/>
  <c r="R3897" i="1"/>
  <c r="T3897" i="1" s="1"/>
  <c r="U3897" i="1" s="1"/>
  <c r="R3899" i="1"/>
  <c r="T3899" i="1" s="1"/>
  <c r="U3899" i="1" s="1"/>
  <c r="AX55" i="15"/>
  <c r="AX57" i="15"/>
  <c r="AX53" i="15"/>
  <c r="AC124" i="15"/>
  <c r="AP58" i="15"/>
  <c r="AB124" i="15"/>
  <c r="AC101" i="15"/>
  <c r="AP57" i="15"/>
  <c r="AB101" i="15"/>
  <c r="AO57" i="15" s="1"/>
  <c r="R3875" i="1"/>
  <c r="T3875" i="1" s="1"/>
  <c r="U3875" i="1" s="1"/>
  <c r="O3870" i="1"/>
  <c r="P3870" i="1"/>
  <c r="R3860" i="1"/>
  <c r="T3860" i="1"/>
  <c r="U3860" i="1" s="1"/>
  <c r="R3858" i="1"/>
  <c r="T3858" i="1" s="1"/>
  <c r="U3858" i="1" s="1"/>
  <c r="O3891" i="1"/>
  <c r="P3891" i="1" s="1"/>
  <c r="O3878" i="1"/>
  <c r="P3878" i="1" s="1"/>
  <c r="O3887" i="1"/>
  <c r="P3887" i="1" s="1"/>
  <c r="O3885" i="1"/>
  <c r="P3885" i="1" s="1"/>
  <c r="O3884" i="1"/>
  <c r="P3884" i="1" s="1"/>
  <c r="R3883" i="1"/>
  <c r="T3883" i="1" s="1"/>
  <c r="U3883" i="1" s="1"/>
  <c r="R3882" i="1"/>
  <c r="T3882" i="1"/>
  <c r="U3882" i="1" s="1"/>
  <c r="O3881" i="1"/>
  <c r="P3881" i="1" s="1"/>
  <c r="O3879" i="1"/>
  <c r="P3879" i="1" s="1"/>
  <c r="O3876" i="1"/>
  <c r="P3876" i="1" s="1"/>
  <c r="O3872" i="1"/>
  <c r="P3872" i="1" s="1"/>
  <c r="O3866" i="1"/>
  <c r="P3866" i="1" s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57" i="1"/>
  <c r="F3895" i="1"/>
  <c r="F3896" i="1"/>
  <c r="K3895" i="1"/>
  <c r="K3896" i="1"/>
  <c r="O3896" i="1"/>
  <c r="P3896" i="1" s="1"/>
  <c r="F3892" i="1"/>
  <c r="F3893" i="1"/>
  <c r="F3894" i="1"/>
  <c r="K3892" i="1"/>
  <c r="K3893" i="1"/>
  <c r="K3894" i="1"/>
  <c r="F3890" i="1"/>
  <c r="F3891" i="1"/>
  <c r="K3890" i="1"/>
  <c r="K3891" i="1"/>
  <c r="R3891" i="1"/>
  <c r="T3891" i="1" s="1"/>
  <c r="U3891" i="1" s="1"/>
  <c r="F3886" i="1"/>
  <c r="F3887" i="1"/>
  <c r="F3888" i="1"/>
  <c r="F3889" i="1"/>
  <c r="K3886" i="1"/>
  <c r="K3887" i="1"/>
  <c r="K3888" i="1"/>
  <c r="K3889" i="1"/>
  <c r="F3884" i="1"/>
  <c r="F3885" i="1"/>
  <c r="K3884" i="1"/>
  <c r="K3885" i="1"/>
  <c r="F3878" i="1"/>
  <c r="F3879" i="1"/>
  <c r="F3880" i="1"/>
  <c r="F3881" i="1"/>
  <c r="F3882" i="1"/>
  <c r="F3883" i="1"/>
  <c r="K3878" i="1"/>
  <c r="K3879" i="1"/>
  <c r="K3880" i="1"/>
  <c r="K3881" i="1"/>
  <c r="K3882" i="1"/>
  <c r="K3883" i="1"/>
  <c r="O3882" i="1"/>
  <c r="P3882" i="1" s="1"/>
  <c r="F3876" i="1"/>
  <c r="F3877" i="1"/>
  <c r="K3876" i="1"/>
  <c r="K3877" i="1"/>
  <c r="R3876" i="1"/>
  <c r="T3876" i="1" s="1"/>
  <c r="U3876" i="1" s="1"/>
  <c r="F3875" i="1"/>
  <c r="K3875" i="1"/>
  <c r="F3871" i="1"/>
  <c r="F3872" i="1"/>
  <c r="F3873" i="1"/>
  <c r="F3874" i="1"/>
  <c r="K3871" i="1"/>
  <c r="K3872" i="1"/>
  <c r="K3873" i="1"/>
  <c r="K3874" i="1"/>
  <c r="F3868" i="1"/>
  <c r="F3869" i="1"/>
  <c r="F3870" i="1"/>
  <c r="K3868" i="1"/>
  <c r="K3869" i="1"/>
  <c r="L3869" i="1" s="1"/>
  <c r="N3869" i="1" s="1"/>
  <c r="O3869" i="1" s="1"/>
  <c r="P3869" i="1" s="1"/>
  <c r="K3870" i="1"/>
  <c r="R3870" i="1"/>
  <c r="T3870" i="1" s="1"/>
  <c r="U3870" i="1" s="1"/>
  <c r="F3863" i="1"/>
  <c r="F3864" i="1"/>
  <c r="F3865" i="1"/>
  <c r="F3866" i="1"/>
  <c r="F3867" i="1"/>
  <c r="K3863" i="1"/>
  <c r="K3864" i="1"/>
  <c r="K3865" i="1"/>
  <c r="K3866" i="1"/>
  <c r="K3867" i="1"/>
  <c r="O3863" i="1"/>
  <c r="P3863" i="1"/>
  <c r="O3865" i="1"/>
  <c r="P3865" i="1"/>
  <c r="R3863" i="1"/>
  <c r="T3863" i="1"/>
  <c r="U3863" i="1" s="1"/>
  <c r="R3865" i="1"/>
  <c r="T3865" i="1" s="1"/>
  <c r="U3865" i="1" s="1"/>
  <c r="F3860" i="1"/>
  <c r="F3861" i="1"/>
  <c r="F3862" i="1"/>
  <c r="K3860" i="1"/>
  <c r="K3861" i="1"/>
  <c r="K3862" i="1"/>
  <c r="O3861" i="1"/>
  <c r="P3861" i="1" s="1"/>
  <c r="R3861" i="1"/>
  <c r="T3861" i="1" s="1"/>
  <c r="U3861" i="1" s="1"/>
  <c r="F3859" i="1"/>
  <c r="K3859" i="1"/>
  <c r="O3859" i="1"/>
  <c r="P3859" i="1" s="1"/>
  <c r="F3858" i="1"/>
  <c r="K3858" i="1"/>
  <c r="O3860" i="1"/>
  <c r="P3860" i="1" s="1"/>
  <c r="R3866" i="1"/>
  <c r="T3866" i="1" s="1"/>
  <c r="U3866" i="1" s="1"/>
  <c r="R3887" i="1"/>
  <c r="T3887" i="1" s="1"/>
  <c r="U3887" i="1" s="1"/>
  <c r="R3874" i="1"/>
  <c r="T3874" i="1" s="1"/>
  <c r="U3874" i="1" s="1"/>
  <c r="R3878" i="1"/>
  <c r="T3878" i="1" s="1"/>
  <c r="U3878" i="1" s="1"/>
  <c r="R3888" i="1"/>
  <c r="T3888" i="1"/>
  <c r="U3888" i="1" s="1"/>
  <c r="O3875" i="1"/>
  <c r="P3875" i="1" s="1"/>
  <c r="T3885" i="1"/>
  <c r="U3885" i="1" s="1"/>
  <c r="O3858" i="1"/>
  <c r="P3858" i="1" s="1"/>
  <c r="R3872" i="1"/>
  <c r="T3872" i="1" s="1"/>
  <c r="U3872" i="1" s="1"/>
  <c r="R3895" i="1"/>
  <c r="T3895" i="1" s="1"/>
  <c r="U3895" i="1" s="1"/>
  <c r="R3884" i="1"/>
  <c r="T3884" i="1" s="1"/>
  <c r="U3884" i="1" s="1"/>
  <c r="F3857" i="1"/>
  <c r="K3857" i="1"/>
  <c r="L3857" i="1" s="1"/>
  <c r="N3857" i="1" s="1"/>
  <c r="O3857" i="1" s="1"/>
  <c r="P3857" i="1" s="1"/>
  <c r="AC85" i="15"/>
  <c r="AP56" i="15" s="1"/>
  <c r="AB85" i="15"/>
  <c r="AO56" i="15"/>
  <c r="AC66" i="15"/>
  <c r="AP55" i="15" s="1"/>
  <c r="AB66" i="15"/>
  <c r="AO55" i="15"/>
  <c r="AC46" i="15"/>
  <c r="AP54" i="15" s="1"/>
  <c r="AR54" i="15" s="1"/>
  <c r="AB46" i="15"/>
  <c r="AO54" i="15"/>
  <c r="AC11" i="15"/>
  <c r="AP53" i="15" s="1"/>
  <c r="AB11" i="15"/>
  <c r="AO53" i="15" s="1"/>
  <c r="AN59" i="15"/>
  <c r="AL59" i="15"/>
  <c r="AM58" i="15"/>
  <c r="AR58" i="15" s="1"/>
  <c r="AM57" i="15"/>
  <c r="AR57" i="15" s="1"/>
  <c r="AM56" i="15"/>
  <c r="AQ56" i="15" s="1"/>
  <c r="AM55" i="15"/>
  <c r="AQ55" i="15" s="1"/>
  <c r="AM54" i="15"/>
  <c r="AQ54" i="15" s="1"/>
  <c r="AM53" i="15"/>
  <c r="AC125" i="15"/>
  <c r="AR56" i="15"/>
  <c r="R3466" i="1"/>
  <c r="T3466" i="1" s="1"/>
  <c r="U3466" i="1" s="1"/>
  <c r="R3464" i="1"/>
  <c r="T3464" i="1" s="1"/>
  <c r="U3464" i="1" s="1"/>
  <c r="R3463" i="1"/>
  <c r="T3463" i="1"/>
  <c r="U3463" i="1" s="1"/>
  <c r="R3462" i="1"/>
  <c r="T3462" i="1" s="1"/>
  <c r="U3462" i="1" s="1"/>
  <c r="R3461" i="1"/>
  <c r="T3461" i="1" s="1"/>
  <c r="U3461" i="1" s="1"/>
  <c r="R3460" i="1"/>
  <c r="T3460" i="1" s="1"/>
  <c r="U3460" i="1" s="1"/>
  <c r="R3459" i="1"/>
  <c r="T3459" i="1"/>
  <c r="U3459" i="1" s="1"/>
  <c r="R3458" i="1"/>
  <c r="T3458" i="1" s="1"/>
  <c r="U3458" i="1" s="1"/>
  <c r="R3457" i="1"/>
  <c r="T3457" i="1" s="1"/>
  <c r="U3457" i="1" s="1"/>
  <c r="R3456" i="1"/>
  <c r="T3456" i="1" s="1"/>
  <c r="U3456" i="1" s="1"/>
  <c r="R3455" i="1"/>
  <c r="T3455" i="1"/>
  <c r="U3455" i="1" s="1"/>
  <c r="R3454" i="1"/>
  <c r="T3454" i="1" s="1"/>
  <c r="U3454" i="1" s="1"/>
  <c r="R3453" i="1"/>
  <c r="T3453" i="1" s="1"/>
  <c r="U3453" i="1" s="1"/>
  <c r="R3452" i="1"/>
  <c r="T3452" i="1" s="1"/>
  <c r="U3452" i="1" s="1"/>
  <c r="R3451" i="1"/>
  <c r="T3451" i="1"/>
  <c r="U3451" i="1" s="1"/>
  <c r="R3450" i="1"/>
  <c r="T3450" i="1" s="1"/>
  <c r="U3450" i="1" s="1"/>
  <c r="R3449" i="1"/>
  <c r="T3449" i="1" s="1"/>
  <c r="U3449" i="1" s="1"/>
  <c r="R3448" i="1"/>
  <c r="T3448" i="1" s="1"/>
  <c r="U3448" i="1" s="1"/>
  <c r="R3447" i="1"/>
  <c r="T3447" i="1"/>
  <c r="U3447" i="1" s="1"/>
  <c r="R3446" i="1"/>
  <c r="T3446" i="1" s="1"/>
  <c r="U3446" i="1" s="1"/>
  <c r="R3445" i="1"/>
  <c r="T3445" i="1" s="1"/>
  <c r="U3445" i="1" s="1"/>
  <c r="R3444" i="1"/>
  <c r="T3444" i="1" s="1"/>
  <c r="U3444" i="1" s="1"/>
  <c r="R3443" i="1"/>
  <c r="T3443" i="1"/>
  <c r="U3443" i="1" s="1"/>
  <c r="R3442" i="1"/>
  <c r="T3442" i="1" s="1"/>
  <c r="U3442" i="1" s="1"/>
  <c r="R3399" i="1"/>
  <c r="T3399" i="1" s="1"/>
  <c r="U3399" i="1" s="1"/>
  <c r="R3397" i="1"/>
  <c r="T3397" i="1" s="1"/>
  <c r="U3397" i="1" s="1"/>
  <c r="R3393" i="1"/>
  <c r="T3393" i="1"/>
  <c r="U3393" i="1" s="1"/>
  <c r="R3392" i="1"/>
  <c r="T3392" i="1" s="1"/>
  <c r="U3392" i="1" s="1"/>
  <c r="R3389" i="1"/>
  <c r="T3389" i="1" s="1"/>
  <c r="U3389" i="1" s="1"/>
  <c r="R3387" i="1"/>
  <c r="T3387" i="1" s="1"/>
  <c r="U3387" i="1" s="1"/>
  <c r="R3385" i="1"/>
  <c r="T3385" i="1"/>
  <c r="U3385" i="1" s="1"/>
  <c r="R3383" i="1"/>
  <c r="T3383" i="1" s="1"/>
  <c r="U3383" i="1" s="1"/>
  <c r="R3381" i="1"/>
  <c r="T3381" i="1" s="1"/>
  <c r="U3381" i="1" s="1"/>
  <c r="R3377" i="1"/>
  <c r="T3377" i="1" s="1"/>
  <c r="U3377" i="1" s="1"/>
  <c r="R3375" i="1"/>
  <c r="T3375" i="1"/>
  <c r="U3375" i="1" s="1"/>
  <c r="R3374" i="1"/>
  <c r="T3374" i="1" s="1"/>
  <c r="U3374" i="1" s="1"/>
  <c r="R3370" i="1"/>
  <c r="T3370" i="1" s="1"/>
  <c r="U3370" i="1" s="1"/>
  <c r="R3369" i="1"/>
  <c r="T3369" i="1" s="1"/>
  <c r="U3369" i="1" s="1"/>
  <c r="R3368" i="1"/>
  <c r="T3368" i="1"/>
  <c r="U3368" i="1" s="1"/>
  <c r="R3366" i="1"/>
  <c r="T3366" i="1" s="1"/>
  <c r="U3366" i="1" s="1"/>
  <c r="R3359" i="1"/>
  <c r="T3359" i="1" s="1"/>
  <c r="U3359" i="1" s="1"/>
  <c r="R3358" i="1"/>
  <c r="T3358" i="1"/>
  <c r="U3358" i="1" s="1"/>
  <c r="R3354" i="1"/>
  <c r="T3354" i="1" s="1"/>
  <c r="U3354" i="1" s="1"/>
  <c r="R3353" i="1"/>
  <c r="T3353" i="1" s="1"/>
  <c r="U3353" i="1" s="1"/>
  <c r="R3352" i="1"/>
  <c r="T3352" i="1" s="1"/>
  <c r="U3352" i="1" s="1"/>
  <c r="R3347" i="1"/>
  <c r="T3347" i="1"/>
  <c r="U3347" i="1" s="1"/>
  <c r="R3334" i="1"/>
  <c r="T3334" i="1" s="1"/>
  <c r="U3334" i="1" s="1"/>
  <c r="R3318" i="1"/>
  <c r="T3318" i="1"/>
  <c r="U3318" i="1" s="1"/>
  <c r="R3314" i="1"/>
  <c r="T3314" i="1" s="1"/>
  <c r="U3314" i="1" s="1"/>
  <c r="R3311" i="1"/>
  <c r="T3311" i="1" s="1"/>
  <c r="U3311" i="1" s="1"/>
  <c r="R3300" i="1"/>
  <c r="T3300" i="1" s="1"/>
  <c r="U3300" i="1" s="1"/>
  <c r="R3299" i="1"/>
  <c r="T3299" i="1"/>
  <c r="U3299" i="1" s="1"/>
  <c r="R3298" i="1"/>
  <c r="T3298" i="1" s="1"/>
  <c r="U3298" i="1" s="1"/>
  <c r="R3295" i="1"/>
  <c r="T3295" i="1" s="1"/>
  <c r="U3295" i="1" s="1"/>
  <c r="R3293" i="1"/>
  <c r="T3293" i="1" s="1"/>
  <c r="U3293" i="1" s="1"/>
  <c r="R3283" i="1"/>
  <c r="T3283" i="1"/>
  <c r="U3283" i="1" s="1"/>
  <c r="R3282" i="1"/>
  <c r="T3282" i="1" s="1"/>
  <c r="U3282" i="1" s="1"/>
  <c r="R3281" i="1"/>
  <c r="T3281" i="1" s="1"/>
  <c r="U3281" i="1" s="1"/>
  <c r="R3147" i="1"/>
  <c r="T3147" i="1" s="1"/>
  <c r="U3147" i="1" s="1"/>
  <c r="R3145" i="1"/>
  <c r="T3145" i="1"/>
  <c r="U3145" i="1" s="1"/>
  <c r="R3141" i="1"/>
  <c r="T3141" i="1" s="1"/>
  <c r="U3141" i="1" s="1"/>
  <c r="R3139" i="1"/>
  <c r="T3139" i="1" s="1"/>
  <c r="U3139" i="1" s="1"/>
  <c r="R3137" i="1"/>
  <c r="T3137" i="1"/>
  <c r="U3137" i="1" s="1"/>
  <c r="R3133" i="1"/>
  <c r="T3133" i="1" s="1"/>
  <c r="U3133" i="1" s="1"/>
  <c r="R3131" i="1"/>
  <c r="T3131" i="1" s="1"/>
  <c r="U3131" i="1" s="1"/>
  <c r="R3129" i="1"/>
  <c r="T3129" i="1"/>
  <c r="U3129" i="1" s="1"/>
  <c r="R3125" i="1"/>
  <c r="T3125" i="1" s="1"/>
  <c r="U3125" i="1" s="1"/>
  <c r="R3124" i="1"/>
  <c r="T3124" i="1" s="1"/>
  <c r="U3124" i="1" s="1"/>
  <c r="R3123" i="1"/>
  <c r="T3123" i="1"/>
  <c r="U3123" i="1" s="1"/>
  <c r="R3122" i="1"/>
  <c r="T3122" i="1" s="1"/>
  <c r="U3122" i="1" s="1"/>
  <c r="R3121" i="1"/>
  <c r="T3121" i="1" s="1"/>
  <c r="U3121" i="1" s="1"/>
  <c r="R3120" i="1"/>
  <c r="T3120" i="1" s="1"/>
  <c r="U3120" i="1" s="1"/>
  <c r="R3119" i="1"/>
  <c r="T3119" i="1"/>
  <c r="U3119" i="1" s="1"/>
  <c r="R3118" i="1"/>
  <c r="T3118" i="1" s="1"/>
  <c r="U3118" i="1" s="1"/>
  <c r="R3117" i="1"/>
  <c r="T3117" i="1" s="1"/>
  <c r="U3117" i="1" s="1"/>
  <c r="R3116" i="1"/>
  <c r="T3116" i="1" s="1"/>
  <c r="U3116" i="1" s="1"/>
  <c r="R3115" i="1"/>
  <c r="T3115" i="1"/>
  <c r="U3115" i="1" s="1"/>
  <c r="R3114" i="1"/>
  <c r="T3114" i="1" s="1"/>
  <c r="U3114" i="1" s="1"/>
  <c r="R3113" i="1"/>
  <c r="T3113" i="1" s="1"/>
  <c r="U3113" i="1" s="1"/>
  <c r="R3112" i="1"/>
  <c r="T3112" i="1" s="1"/>
  <c r="U3112" i="1" s="1"/>
  <c r="R3111" i="1"/>
  <c r="T3111" i="1"/>
  <c r="U3111" i="1" s="1"/>
  <c r="R3110" i="1"/>
  <c r="T3110" i="1" s="1"/>
  <c r="U3110" i="1" s="1"/>
  <c r="R3109" i="1"/>
  <c r="T3109" i="1" s="1"/>
  <c r="U3109" i="1" s="1"/>
  <c r="R3108" i="1"/>
  <c r="T3108" i="1" s="1"/>
  <c r="U3108" i="1" s="1"/>
  <c r="R3107" i="1"/>
  <c r="T3107" i="1"/>
  <c r="U3107" i="1" s="1"/>
  <c r="R3106" i="1"/>
  <c r="T3106" i="1" s="1"/>
  <c r="U3106" i="1" s="1"/>
  <c r="R3105" i="1"/>
  <c r="T3105" i="1" s="1"/>
  <c r="U3105" i="1" s="1"/>
  <c r="R3104" i="1"/>
  <c r="T3104" i="1" s="1"/>
  <c r="U3104" i="1" s="1"/>
  <c r="R3103" i="1"/>
  <c r="T3103" i="1"/>
  <c r="U3103" i="1" s="1"/>
  <c r="R3102" i="1"/>
  <c r="T3102" i="1" s="1"/>
  <c r="U3102" i="1" s="1"/>
  <c r="R3101" i="1"/>
  <c r="T3101" i="1" s="1"/>
  <c r="U3101" i="1" s="1"/>
  <c r="R3100" i="1"/>
  <c r="T3100" i="1" s="1"/>
  <c r="U3100" i="1" s="1"/>
  <c r="R3099" i="1"/>
  <c r="T3099" i="1"/>
  <c r="U3099" i="1" s="1"/>
  <c r="R3098" i="1"/>
  <c r="T3098" i="1" s="1"/>
  <c r="U3098" i="1" s="1"/>
  <c r="R3097" i="1"/>
  <c r="T3097" i="1" s="1"/>
  <c r="U3097" i="1" s="1"/>
  <c r="R3096" i="1"/>
  <c r="T3096" i="1" s="1"/>
  <c r="U3096" i="1" s="1"/>
  <c r="R3095" i="1"/>
  <c r="T3095" i="1"/>
  <c r="U3095" i="1" s="1"/>
  <c r="R3094" i="1"/>
  <c r="T3094" i="1" s="1"/>
  <c r="U3094" i="1" s="1"/>
  <c r="R3093" i="1"/>
  <c r="T3093" i="1" s="1"/>
  <c r="U3093" i="1" s="1"/>
  <c r="R3092" i="1"/>
  <c r="T3092" i="1" s="1"/>
  <c r="U3092" i="1" s="1"/>
  <c r="R3091" i="1"/>
  <c r="T3091" i="1"/>
  <c r="U3091" i="1" s="1"/>
  <c r="R3089" i="1"/>
  <c r="T3089" i="1" s="1"/>
  <c r="U3089" i="1" s="1"/>
  <c r="R2997" i="1"/>
  <c r="T2997" i="1" s="1"/>
  <c r="U2997" i="1" s="1"/>
  <c r="R2996" i="1"/>
  <c r="T2996" i="1" s="1"/>
  <c r="U2996" i="1" s="1"/>
  <c r="R2994" i="1"/>
  <c r="T2994" i="1"/>
  <c r="U2994" i="1" s="1"/>
  <c r="R2990" i="1"/>
  <c r="T2990" i="1" s="1"/>
  <c r="U2990" i="1" s="1"/>
  <c r="R2988" i="1"/>
  <c r="T2988" i="1" s="1"/>
  <c r="U2988" i="1" s="1"/>
  <c r="R2986" i="1"/>
  <c r="T2986" i="1"/>
  <c r="U2986" i="1" s="1"/>
  <c r="R2982" i="1"/>
  <c r="T2982" i="1" s="1"/>
  <c r="U2982" i="1" s="1"/>
  <c r="R2980" i="1"/>
  <c r="T2980" i="1" s="1"/>
  <c r="U2980" i="1" s="1"/>
  <c r="T2978" i="1"/>
  <c r="U2978" i="1" s="1"/>
  <c r="R2976" i="1"/>
  <c r="T2976" i="1" s="1"/>
  <c r="U2976" i="1" s="1"/>
  <c r="R2972" i="1"/>
  <c r="T2972" i="1" s="1"/>
  <c r="U2972" i="1" s="1"/>
  <c r="R2971" i="1"/>
  <c r="T2971" i="1"/>
  <c r="U2971" i="1" s="1"/>
  <c r="R2969" i="1"/>
  <c r="T2969" i="1" s="1"/>
  <c r="U2969" i="1" s="1"/>
  <c r="R2968" i="1"/>
  <c r="T2968" i="1" s="1"/>
  <c r="U2968" i="1" s="1"/>
  <c r="R2967" i="1"/>
  <c r="T2967" i="1"/>
  <c r="U2967" i="1" s="1"/>
  <c r="R2966" i="1"/>
  <c r="T2966" i="1" s="1"/>
  <c r="U2966" i="1" s="1"/>
  <c r="R2965" i="1"/>
  <c r="T2965" i="1" s="1"/>
  <c r="U2965" i="1" s="1"/>
  <c r="R2963" i="1"/>
  <c r="T2963" i="1" s="1"/>
  <c r="U2963" i="1" s="1"/>
  <c r="T2961" i="1"/>
  <c r="U2961" i="1" s="1"/>
  <c r="R2959" i="1"/>
  <c r="T2959" i="1" s="1"/>
  <c r="U2959" i="1" s="1"/>
  <c r="R2957" i="1"/>
  <c r="T2957" i="1" s="1"/>
  <c r="U2957" i="1" s="1"/>
  <c r="R2955" i="1"/>
  <c r="T2955" i="1" s="1"/>
  <c r="U2955" i="1" s="1"/>
  <c r="T2953" i="1"/>
  <c r="U2953" i="1" s="1"/>
  <c r="R2951" i="1"/>
  <c r="T2951" i="1" s="1"/>
  <c r="U2951" i="1" s="1"/>
  <c r="R2949" i="1"/>
  <c r="T2949" i="1" s="1"/>
  <c r="U2949" i="1" s="1"/>
  <c r="R2947" i="1"/>
  <c r="T2947" i="1" s="1"/>
  <c r="U2947" i="1" s="1"/>
  <c r="T2945" i="1"/>
  <c r="U2945" i="1" s="1"/>
  <c r="R2943" i="1"/>
  <c r="T2943" i="1" s="1"/>
  <c r="U2943" i="1" s="1"/>
  <c r="R2941" i="1"/>
  <c r="T2941" i="1" s="1"/>
  <c r="U2941" i="1" s="1"/>
  <c r="R2939" i="1"/>
  <c r="T2939" i="1" s="1"/>
  <c r="U2939" i="1" s="1"/>
  <c r="R2777" i="1"/>
  <c r="T2777" i="1"/>
  <c r="U2777" i="1" s="1"/>
  <c r="R2775" i="1"/>
  <c r="T2775" i="1" s="1"/>
  <c r="U2775" i="1" s="1"/>
  <c r="R2771" i="1"/>
  <c r="T2771" i="1" s="1"/>
  <c r="U2771" i="1" s="1"/>
  <c r="R2769" i="1"/>
  <c r="T2769" i="1"/>
  <c r="U2769" i="1" s="1"/>
  <c r="R2766" i="1"/>
  <c r="T2766" i="1" s="1"/>
  <c r="U2766" i="1" s="1"/>
  <c r="R2765" i="1"/>
  <c r="T2765" i="1" s="1"/>
  <c r="U2765" i="1" s="1"/>
  <c r="R2761" i="1"/>
  <c r="T2761" i="1" s="1"/>
  <c r="U2761" i="1" s="1"/>
  <c r="R2759" i="1"/>
  <c r="T2759" i="1" s="1"/>
  <c r="U2759" i="1" s="1"/>
  <c r="R2757" i="1"/>
  <c r="T2757" i="1" s="1"/>
  <c r="U2757" i="1" s="1"/>
  <c r="R2756" i="1"/>
  <c r="T2756" i="1"/>
  <c r="U2756" i="1" s="1"/>
  <c r="R2755" i="1"/>
  <c r="T2755" i="1" s="1"/>
  <c r="U2755" i="1" s="1"/>
  <c r="R2754" i="1"/>
  <c r="T2754" i="1" s="1"/>
  <c r="U2754" i="1" s="1"/>
  <c r="R2753" i="1"/>
  <c r="T2753" i="1" s="1"/>
  <c r="U2753" i="1" s="1"/>
  <c r="T2750" i="1"/>
  <c r="U2750" i="1" s="1"/>
  <c r="R2749" i="1"/>
  <c r="T2749" i="1" s="1"/>
  <c r="U2749" i="1" s="1"/>
  <c r="R2748" i="1"/>
  <c r="T2748" i="1" s="1"/>
  <c r="U2748" i="1" s="1"/>
  <c r="R2745" i="1"/>
  <c r="T2745" i="1"/>
  <c r="U2745" i="1" s="1"/>
  <c r="R2743" i="1"/>
  <c r="T2743" i="1" s="1"/>
  <c r="U2743" i="1" s="1"/>
  <c r="R2740" i="1"/>
  <c r="T2740" i="1" s="1"/>
  <c r="U2740" i="1" s="1"/>
  <c r="R2739" i="1"/>
  <c r="T2739" i="1"/>
  <c r="U2739" i="1" s="1"/>
  <c r="R2738" i="1"/>
  <c r="T2738" i="1" s="1"/>
  <c r="U2738" i="1" s="1"/>
  <c r="R2737" i="1"/>
  <c r="T2737" i="1" s="1"/>
  <c r="U2737" i="1" s="1"/>
  <c r="R2736" i="1"/>
  <c r="T2736" i="1" s="1"/>
  <c r="U2736" i="1" s="1"/>
  <c r="R2731" i="1"/>
  <c r="T2731" i="1" s="1"/>
  <c r="U2731" i="1" s="1"/>
  <c r="R2729" i="1"/>
  <c r="T2729" i="1" s="1"/>
  <c r="U2729" i="1" s="1"/>
  <c r="R2728" i="1"/>
  <c r="T2728" i="1"/>
  <c r="U2728" i="1" s="1"/>
  <c r="R2727" i="1"/>
  <c r="T2727" i="1" s="1"/>
  <c r="U2727" i="1" s="1"/>
  <c r="R2724" i="1"/>
  <c r="T2724" i="1" s="1"/>
  <c r="U2724" i="1" s="1"/>
  <c r="R2723" i="1"/>
  <c r="T2723" i="1" s="1"/>
  <c r="U2723" i="1" s="1"/>
  <c r="R2722" i="1"/>
  <c r="T2722" i="1"/>
  <c r="U2722" i="1" s="1"/>
  <c r="R2546" i="1"/>
  <c r="T2546" i="1" s="1"/>
  <c r="U2546" i="1" s="1"/>
  <c r="R2545" i="1"/>
  <c r="T2545" i="1" s="1"/>
  <c r="U2545" i="1" s="1"/>
  <c r="R2544" i="1"/>
  <c r="T2544" i="1" s="1"/>
  <c r="U2544" i="1" s="1"/>
  <c r="R2534" i="1"/>
  <c r="T2534" i="1"/>
  <c r="U2534" i="1" s="1"/>
  <c r="R2531" i="1"/>
  <c r="T2531" i="1" s="1"/>
  <c r="U2531" i="1" s="1"/>
  <c r="R2530" i="1"/>
  <c r="T2530" i="1" s="1"/>
  <c r="U2530" i="1" s="1"/>
  <c r="R2528" i="1"/>
  <c r="T2528" i="1" s="1"/>
  <c r="U2528" i="1" s="1"/>
  <c r="R2515" i="1"/>
  <c r="T2515" i="1" s="1"/>
  <c r="U2515" i="1" s="1"/>
  <c r="R2512" i="1"/>
  <c r="T2512" i="1" s="1"/>
  <c r="U2512" i="1" s="1"/>
  <c r="R2502" i="1"/>
  <c r="T2502" i="1" s="1"/>
  <c r="U2502" i="1" s="1"/>
  <c r="R2501" i="1"/>
  <c r="T2501" i="1"/>
  <c r="U2501" i="1" s="1"/>
  <c r="R2495" i="1"/>
  <c r="T2495" i="1" s="1"/>
  <c r="U2495" i="1" s="1"/>
  <c r="R2488" i="1"/>
  <c r="T2488" i="1" s="1"/>
  <c r="U2488" i="1" s="1"/>
  <c r="R2486" i="1"/>
  <c r="T2486" i="1" s="1"/>
  <c r="U2486" i="1" s="1"/>
  <c r="T2478" i="1"/>
  <c r="U2478" i="1" s="1"/>
  <c r="R2472" i="1"/>
  <c r="T2472" i="1" s="1"/>
  <c r="U2472" i="1" s="1"/>
  <c r="R2467" i="1"/>
  <c r="T2467" i="1"/>
  <c r="U2467" i="1" s="1"/>
  <c r="R2465" i="1"/>
  <c r="T2465" i="1" s="1"/>
  <c r="U2465" i="1" s="1"/>
  <c r="R2460" i="1"/>
  <c r="T2460" i="1" s="1"/>
  <c r="U2460" i="1" s="1"/>
  <c r="R2285" i="1"/>
  <c r="T2285" i="1"/>
  <c r="U2285" i="1" s="1"/>
  <c r="R2279" i="1"/>
  <c r="T2279" i="1" s="1"/>
  <c r="U2279" i="1" s="1"/>
  <c r="R2277" i="1"/>
  <c r="T2277" i="1" s="1"/>
  <c r="U2277" i="1" s="1"/>
  <c r="R2275" i="1"/>
  <c r="T2275" i="1"/>
  <c r="U2275" i="1" s="1"/>
  <c r="R2273" i="1"/>
  <c r="T2273" i="1" s="1"/>
  <c r="U2273" i="1" s="1"/>
  <c r="R2269" i="1"/>
  <c r="T2269" i="1" s="1"/>
  <c r="U2269" i="1" s="1"/>
  <c r="T2268" i="1"/>
  <c r="U2268" i="1"/>
  <c r="R2267" i="1"/>
  <c r="T2267" i="1"/>
  <c r="U2267" i="1" s="1"/>
  <c r="R2266" i="1"/>
  <c r="T2266" i="1" s="1"/>
  <c r="U2266" i="1" s="1"/>
  <c r="R2265" i="1"/>
  <c r="T2265" i="1" s="1"/>
  <c r="U2265" i="1" s="1"/>
  <c r="R2264" i="1"/>
  <c r="T2264" i="1" s="1"/>
  <c r="U2264" i="1" s="1"/>
  <c r="R2263" i="1"/>
  <c r="T2263" i="1"/>
  <c r="U2263" i="1" s="1"/>
  <c r="R2262" i="1"/>
  <c r="T2262" i="1" s="1"/>
  <c r="U2262" i="1" s="1"/>
  <c r="R2261" i="1"/>
  <c r="T2261" i="1" s="1"/>
  <c r="U2261" i="1" s="1"/>
  <c r="R2260" i="1"/>
  <c r="T2260" i="1" s="1"/>
  <c r="U2260" i="1" s="1"/>
  <c r="R2259" i="1"/>
  <c r="T2259" i="1"/>
  <c r="U2259" i="1" s="1"/>
  <c r="R2258" i="1"/>
  <c r="T2258" i="1" s="1"/>
  <c r="U2258" i="1" s="1"/>
  <c r="R2257" i="1"/>
  <c r="T2257" i="1" s="1"/>
  <c r="U2257" i="1" s="1"/>
  <c r="R2256" i="1"/>
  <c r="T2256" i="1" s="1"/>
  <c r="U2256" i="1" s="1"/>
  <c r="R2255" i="1"/>
  <c r="T2255" i="1"/>
  <c r="U2255" i="1" s="1"/>
  <c r="R2254" i="1"/>
  <c r="T2254" i="1" s="1"/>
  <c r="U2254" i="1" s="1"/>
  <c r="R2253" i="1"/>
  <c r="T2253" i="1" s="1"/>
  <c r="U2253" i="1" s="1"/>
  <c r="R2252" i="1"/>
  <c r="T2252" i="1" s="1"/>
  <c r="U2252" i="1" s="1"/>
  <c r="R2251" i="1"/>
  <c r="T2251" i="1"/>
  <c r="U2251" i="1" s="1"/>
  <c r="R2250" i="1"/>
  <c r="T2250" i="1" s="1"/>
  <c r="U2250" i="1" s="1"/>
  <c r="R2249" i="1"/>
  <c r="T2249" i="1" s="1"/>
  <c r="U2249" i="1" s="1"/>
  <c r="R2248" i="1"/>
  <c r="T2248" i="1" s="1"/>
  <c r="U2248" i="1" s="1"/>
  <c r="R2247" i="1"/>
  <c r="T2247" i="1"/>
  <c r="U2247" i="1" s="1"/>
  <c r="R2246" i="1"/>
  <c r="T2246" i="1" s="1"/>
  <c r="U2246" i="1" s="1"/>
  <c r="R2245" i="1"/>
  <c r="T2245" i="1" s="1"/>
  <c r="U2245" i="1" s="1"/>
  <c r="R2244" i="1"/>
  <c r="T2244" i="1" s="1"/>
  <c r="U2244" i="1" s="1"/>
  <c r="R2243" i="1"/>
  <c r="T2243" i="1"/>
  <c r="U2243" i="1" s="1"/>
  <c r="R2242" i="1"/>
  <c r="T2242" i="1" s="1"/>
  <c r="U2242" i="1" s="1"/>
  <c r="R2241" i="1"/>
  <c r="T2241" i="1" s="1"/>
  <c r="U2241" i="1" s="1"/>
  <c r="R2240" i="1"/>
  <c r="T2240" i="1" s="1"/>
  <c r="U2240" i="1" s="1"/>
  <c r="R2239" i="1"/>
  <c r="T2239" i="1"/>
  <c r="U2239" i="1" s="1"/>
  <c r="R2238" i="1"/>
  <c r="T2238" i="1" s="1"/>
  <c r="U2238" i="1" s="1"/>
  <c r="R2237" i="1"/>
  <c r="T2237" i="1" s="1"/>
  <c r="U2237" i="1" s="1"/>
  <c r="R2236" i="1"/>
  <c r="T2236" i="1" s="1"/>
  <c r="U2236" i="1" s="1"/>
  <c r="R2235" i="1"/>
  <c r="T2235" i="1"/>
  <c r="U2235" i="1" s="1"/>
  <c r="R2234" i="1"/>
  <c r="T2234" i="1" s="1"/>
  <c r="U2234" i="1" s="1"/>
  <c r="R2233" i="1"/>
  <c r="T2233" i="1" s="1"/>
  <c r="U2233" i="1" s="1"/>
  <c r="R2232" i="1"/>
  <c r="T2232" i="1" s="1"/>
  <c r="U2232" i="1" s="1"/>
  <c r="R2231" i="1"/>
  <c r="T2231" i="1"/>
  <c r="U2231" i="1" s="1"/>
  <c r="R2230" i="1"/>
  <c r="T2230" i="1" s="1"/>
  <c r="U2230" i="1" s="1"/>
  <c r="R2229" i="1"/>
  <c r="T2229" i="1" s="1"/>
  <c r="U2229" i="1" s="1"/>
  <c r="R2228" i="1"/>
  <c r="T2228" i="1" s="1"/>
  <c r="U2228" i="1" s="1"/>
  <c r="R2227" i="1"/>
  <c r="T2227" i="1"/>
  <c r="U2227" i="1" s="1"/>
  <c r="R2226" i="1"/>
  <c r="T2226" i="1" s="1"/>
  <c r="U2226" i="1" s="1"/>
  <c r="R2225" i="1"/>
  <c r="T2225" i="1" s="1"/>
  <c r="U2225" i="1" s="1"/>
  <c r="R2224" i="1"/>
  <c r="T2224" i="1" s="1"/>
  <c r="U2224" i="1" s="1"/>
  <c r="R2223" i="1"/>
  <c r="T2223" i="1"/>
  <c r="U2223" i="1" s="1"/>
  <c r="R2222" i="1"/>
  <c r="T2222" i="1" s="1"/>
  <c r="U2222" i="1" s="1"/>
  <c r="R2221" i="1"/>
  <c r="T2221" i="1" s="1"/>
  <c r="U2221" i="1" s="1"/>
  <c r="R2220" i="1"/>
  <c r="T2220" i="1" s="1"/>
  <c r="U2220" i="1" s="1"/>
  <c r="R2219" i="1"/>
  <c r="T2219" i="1"/>
  <c r="U2219" i="1" s="1"/>
  <c r="R2218" i="1"/>
  <c r="T2218" i="1" s="1"/>
  <c r="U2218" i="1" s="1"/>
  <c r="R2217" i="1"/>
  <c r="T2217" i="1" s="1"/>
  <c r="U2217" i="1" s="1"/>
  <c r="R2216" i="1"/>
  <c r="T2216" i="1" s="1"/>
  <c r="U2216" i="1" s="1"/>
  <c r="R2215" i="1"/>
  <c r="T2215" i="1"/>
  <c r="U2215" i="1" s="1"/>
  <c r="R2214" i="1"/>
  <c r="T2214" i="1" s="1"/>
  <c r="U2214" i="1" s="1"/>
  <c r="R2213" i="1"/>
  <c r="T2213" i="1" s="1"/>
  <c r="U2213" i="1" s="1"/>
  <c r="R2212" i="1"/>
  <c r="T2212" i="1" s="1"/>
  <c r="U2212" i="1" s="1"/>
  <c r="R2210" i="1"/>
  <c r="T2210" i="1"/>
  <c r="U2210" i="1" s="1"/>
  <c r="R1694" i="1"/>
  <c r="T1694" i="1" s="1"/>
  <c r="U1694" i="1" s="1"/>
  <c r="R1693" i="1"/>
  <c r="T1693" i="1" s="1"/>
  <c r="U1693" i="1" s="1"/>
  <c r="R1692" i="1"/>
  <c r="T1692" i="1"/>
  <c r="U1692" i="1" s="1"/>
  <c r="R1690" i="1"/>
  <c r="T1690" i="1" s="1"/>
  <c r="U1690" i="1" s="1"/>
  <c r="R1689" i="1"/>
  <c r="T1689" i="1" s="1"/>
  <c r="U1689" i="1" s="1"/>
  <c r="R1688" i="1"/>
  <c r="T1688" i="1"/>
  <c r="U1688" i="1" s="1"/>
  <c r="R1686" i="1"/>
  <c r="T1686" i="1" s="1"/>
  <c r="U1686" i="1" s="1"/>
  <c r="R1685" i="1"/>
  <c r="T1685" i="1" s="1"/>
  <c r="U1685" i="1" s="1"/>
  <c r="R1684" i="1"/>
  <c r="T1684" i="1"/>
  <c r="U1684" i="1" s="1"/>
  <c r="R1683" i="1"/>
  <c r="T1683" i="1" s="1"/>
  <c r="U1683" i="1" s="1"/>
  <c r="R1681" i="1"/>
  <c r="T1681" i="1" s="1"/>
  <c r="U1681" i="1" s="1"/>
  <c r="R1680" i="1"/>
  <c r="T1680" i="1" s="1"/>
  <c r="U1680" i="1" s="1"/>
  <c r="R1679" i="1"/>
  <c r="T1679" i="1"/>
  <c r="U1679" i="1" s="1"/>
  <c r="R1678" i="1"/>
  <c r="T1678" i="1" s="1"/>
  <c r="U1678" i="1" s="1"/>
  <c r="R1677" i="1"/>
  <c r="T1677" i="1" s="1"/>
  <c r="U1677" i="1" s="1"/>
  <c r="R1676" i="1"/>
  <c r="T1676" i="1" s="1"/>
  <c r="U1676" i="1" s="1"/>
  <c r="R1675" i="1"/>
  <c r="T1675" i="1"/>
  <c r="U1675" i="1" s="1"/>
  <c r="R1673" i="1"/>
  <c r="T1673" i="1" s="1"/>
  <c r="U1673" i="1" s="1"/>
  <c r="R1672" i="1"/>
  <c r="T1672" i="1" s="1"/>
  <c r="U1672" i="1" s="1"/>
  <c r="R1671" i="1"/>
  <c r="T1671" i="1"/>
  <c r="U1671" i="1" s="1"/>
  <c r="R1669" i="1"/>
  <c r="T1669" i="1" s="1"/>
  <c r="U1669" i="1" s="1"/>
  <c r="R1668" i="1"/>
  <c r="T1668" i="1" s="1"/>
  <c r="U1668" i="1" s="1"/>
  <c r="R1667" i="1"/>
  <c r="T1667" i="1"/>
  <c r="U1667" i="1" s="1"/>
  <c r="R1666" i="1"/>
  <c r="T1666" i="1" s="1"/>
  <c r="U1666" i="1" s="1"/>
  <c r="R1665" i="1"/>
  <c r="T1665" i="1" s="1"/>
  <c r="U1665" i="1" s="1"/>
  <c r="R1664" i="1"/>
  <c r="T1664" i="1" s="1"/>
  <c r="U1664" i="1" s="1"/>
  <c r="R1663" i="1"/>
  <c r="T1663" i="1"/>
  <c r="U1663" i="1" s="1"/>
  <c r="R1662" i="1"/>
  <c r="T1662" i="1" s="1"/>
  <c r="U1662" i="1" s="1"/>
  <c r="R1661" i="1"/>
  <c r="T1661" i="1" s="1"/>
  <c r="U1661" i="1" s="1"/>
  <c r="R1660" i="1"/>
  <c r="T1660" i="1" s="1"/>
  <c r="U1660" i="1" s="1"/>
  <c r="R1659" i="1"/>
  <c r="T1659" i="1"/>
  <c r="U1659" i="1" s="1"/>
  <c r="R1657" i="1"/>
  <c r="T1657" i="1" s="1"/>
  <c r="U1657" i="1" s="1"/>
  <c r="R1656" i="1"/>
  <c r="T1656" i="1" s="1"/>
  <c r="U1656" i="1" s="1"/>
  <c r="R1655" i="1"/>
  <c r="T1655" i="1"/>
  <c r="U1655" i="1" s="1"/>
  <c r="R1654" i="1"/>
  <c r="T1654" i="1" s="1"/>
  <c r="U1654" i="1" s="1"/>
  <c r="R1653" i="1"/>
  <c r="T1653" i="1" s="1"/>
  <c r="U1653" i="1" s="1"/>
  <c r="R1652" i="1"/>
  <c r="T1652" i="1" s="1"/>
  <c r="U1652" i="1" s="1"/>
  <c r="R1649" i="1"/>
  <c r="T1649" i="1"/>
  <c r="U1649" i="1" s="1"/>
  <c r="R1647" i="1"/>
  <c r="T1647" i="1" s="1"/>
  <c r="U1647" i="1" s="1"/>
  <c r="R1643" i="1"/>
  <c r="T1643" i="1" s="1"/>
  <c r="U1643" i="1" s="1"/>
  <c r="R1639" i="1"/>
  <c r="T1639" i="1" s="1"/>
  <c r="U1639" i="1" s="1"/>
  <c r="R1637" i="1"/>
  <c r="T1637" i="1" s="1"/>
  <c r="U1637" i="1" s="1"/>
  <c r="R1633" i="1"/>
  <c r="T1633" i="1"/>
  <c r="U1633" i="1" s="1"/>
  <c r="R1630" i="1"/>
  <c r="T1630" i="1" s="1"/>
  <c r="U1630" i="1" s="1"/>
  <c r="R1628" i="1"/>
  <c r="T1628" i="1" s="1"/>
  <c r="U1628" i="1" s="1"/>
  <c r="R1626" i="1"/>
  <c r="T1626" i="1" s="1"/>
  <c r="U1626" i="1" s="1"/>
  <c r="R1622" i="1"/>
  <c r="T1622" i="1"/>
  <c r="U1622" i="1" s="1"/>
  <c r="R1620" i="1"/>
  <c r="T1620" i="1" s="1"/>
  <c r="U1620" i="1" s="1"/>
  <c r="R1618" i="1"/>
  <c r="T1618" i="1" s="1"/>
  <c r="U1618" i="1" s="1"/>
  <c r="R1614" i="1"/>
  <c r="T1614" i="1"/>
  <c r="U1614" i="1" s="1"/>
  <c r="R1612" i="1"/>
  <c r="T1612" i="1" s="1"/>
  <c r="U1612" i="1" s="1"/>
  <c r="R1611" i="1"/>
  <c r="T1611" i="1" s="1"/>
  <c r="U1611" i="1" s="1"/>
  <c r="R1609" i="1"/>
  <c r="T1609" i="1" s="1"/>
  <c r="U1609" i="1" s="1"/>
  <c r="T1607" i="1"/>
  <c r="U1607" i="1" s="1"/>
  <c r="R1520" i="1"/>
  <c r="T1520" i="1" s="1"/>
  <c r="U1520" i="1" s="1"/>
  <c r="R1518" i="1"/>
  <c r="T1518" i="1" s="1"/>
  <c r="U1518" i="1" s="1"/>
  <c r="R1516" i="1"/>
  <c r="T1516" i="1" s="1"/>
  <c r="U1516" i="1" s="1"/>
  <c r="R1508" i="1"/>
  <c r="T1508" i="1" s="1"/>
  <c r="U1508" i="1" s="1"/>
  <c r="R1505" i="1"/>
  <c r="T1505" i="1" s="1"/>
  <c r="U1505" i="1" s="1"/>
  <c r="R1503" i="1"/>
  <c r="T1503" i="1"/>
  <c r="U1503" i="1" s="1"/>
  <c r="R1501" i="1"/>
  <c r="T1501" i="1" s="1"/>
  <c r="U1501" i="1" s="1"/>
  <c r="R1496" i="1"/>
  <c r="T1496" i="1" s="1"/>
  <c r="U1496" i="1" s="1"/>
  <c r="R1493" i="1"/>
  <c r="T1493" i="1" s="1"/>
  <c r="U1493" i="1" s="1"/>
  <c r="T1490" i="1"/>
  <c r="U1490" i="1" s="1"/>
  <c r="R1489" i="1"/>
  <c r="T1489" i="1" s="1"/>
  <c r="U1489" i="1" s="1"/>
  <c r="R1485" i="1"/>
  <c r="T1485" i="1" s="1"/>
  <c r="U1485" i="1" s="1"/>
  <c r="R1483" i="1"/>
  <c r="T1483" i="1"/>
  <c r="U1483" i="1" s="1"/>
  <c r="R1481" i="1"/>
  <c r="T1481" i="1" s="1"/>
  <c r="U1481" i="1" s="1"/>
  <c r="R1479" i="1"/>
  <c r="T1479" i="1" s="1"/>
  <c r="U1479" i="1" s="1"/>
  <c r="R1477" i="1"/>
  <c r="T1477" i="1" s="1"/>
  <c r="U1477" i="1" s="1"/>
  <c r="R1475" i="1"/>
  <c r="T1475" i="1"/>
  <c r="U1475" i="1" s="1"/>
  <c r="R1473" i="1"/>
  <c r="T1473" i="1" s="1"/>
  <c r="U1473" i="1" s="1"/>
  <c r="R1471" i="1"/>
  <c r="T1471" i="1" s="1"/>
  <c r="U1471" i="1" s="1"/>
  <c r="R1469" i="1"/>
  <c r="T1469" i="1" s="1"/>
  <c r="U1469" i="1" s="1"/>
  <c r="R1462" i="1"/>
  <c r="T1462" i="1" s="1"/>
  <c r="U1462" i="1" s="1"/>
  <c r="R1460" i="1"/>
  <c r="T1460" i="1" s="1"/>
  <c r="U1460" i="1" s="1"/>
  <c r="R1458" i="1"/>
  <c r="T1458" i="1"/>
  <c r="U1458" i="1" s="1"/>
  <c r="R1451" i="1"/>
  <c r="T1451" i="1" s="1"/>
  <c r="U1451" i="1" s="1"/>
  <c r="R1449" i="1"/>
  <c r="T1449" i="1" s="1"/>
  <c r="U1449" i="1" s="1"/>
  <c r="R1447" i="1"/>
  <c r="T1447" i="1" s="1"/>
  <c r="U1447" i="1" s="1"/>
  <c r="R1446" i="1"/>
  <c r="T1446" i="1" s="1"/>
  <c r="U1446" i="1" s="1"/>
  <c r="R1445" i="1"/>
  <c r="T1445" i="1" s="1"/>
  <c r="U1445" i="1" s="1"/>
  <c r="R1444" i="1"/>
  <c r="T1444" i="1"/>
  <c r="U1444" i="1" s="1"/>
  <c r="R1442" i="1"/>
  <c r="T1442" i="1" s="1"/>
  <c r="U1442" i="1" s="1"/>
  <c r="R1441" i="1"/>
  <c r="T1441" i="1" s="1"/>
  <c r="U1441" i="1" s="1"/>
  <c r="R1438" i="1"/>
  <c r="T1438" i="1"/>
  <c r="U1438" i="1" s="1"/>
  <c r="R1435" i="1"/>
  <c r="T1435" i="1" s="1"/>
  <c r="U1435" i="1" s="1"/>
  <c r="R1434" i="1"/>
  <c r="T1434" i="1" s="1"/>
  <c r="U1434" i="1" s="1"/>
  <c r="R1271" i="1"/>
  <c r="T1271" i="1"/>
  <c r="U1271" i="1" s="1"/>
  <c r="R1269" i="1"/>
  <c r="T1269" i="1" s="1"/>
  <c r="U1269" i="1" s="1"/>
  <c r="R1268" i="1"/>
  <c r="T1268" i="1" s="1"/>
  <c r="U1268" i="1" s="1"/>
  <c r="R1266" i="1"/>
  <c r="T1266" i="1" s="1"/>
  <c r="U1266" i="1" s="1"/>
  <c r="R1259" i="1"/>
  <c r="T1259" i="1"/>
  <c r="U1259" i="1" s="1"/>
  <c r="R1257" i="1"/>
  <c r="T1257" i="1" s="1"/>
  <c r="U1257" i="1" s="1"/>
  <c r="R1256" i="1"/>
  <c r="T1256" i="1" s="1"/>
  <c r="U1256" i="1" s="1"/>
  <c r="R1251" i="1"/>
  <c r="T1251" i="1" s="1"/>
  <c r="U1251" i="1" s="1"/>
  <c r="R1250" i="1"/>
  <c r="T1250" i="1"/>
  <c r="U1250" i="1" s="1"/>
  <c r="R1248" i="1"/>
  <c r="T1248" i="1" s="1"/>
  <c r="U1248" i="1" s="1"/>
  <c r="R1243" i="1"/>
  <c r="T1243" i="1" s="1"/>
  <c r="U1243" i="1" s="1"/>
  <c r="R1238" i="1"/>
  <c r="T1238" i="1" s="1"/>
  <c r="U1238" i="1" s="1"/>
  <c r="R1232" i="1"/>
  <c r="T1232" i="1" s="1"/>
  <c r="U1232" i="1" s="1"/>
  <c r="R1225" i="1"/>
  <c r="T1225" i="1" s="1"/>
  <c r="U1225" i="1" s="1"/>
  <c r="R1221" i="1"/>
  <c r="T1221" i="1" s="1"/>
  <c r="U1221" i="1" s="1"/>
  <c r="R1219" i="1"/>
  <c r="T1219" i="1"/>
  <c r="U1219" i="1" s="1"/>
  <c r="R1216" i="1"/>
  <c r="T1216" i="1" s="1"/>
  <c r="U1216" i="1" s="1"/>
  <c r="R1213" i="1"/>
  <c r="T1213" i="1" s="1"/>
  <c r="U1213" i="1" s="1"/>
  <c r="R1212" i="1"/>
  <c r="T1212" i="1" s="1"/>
  <c r="U1212" i="1" s="1"/>
  <c r="T1211" i="1"/>
  <c r="U1211" i="1" s="1"/>
  <c r="R1210" i="1"/>
  <c r="T1210" i="1" s="1"/>
  <c r="U1210" i="1" s="1"/>
  <c r="R1209" i="1"/>
  <c r="T1209" i="1" s="1"/>
  <c r="U1209" i="1" s="1"/>
  <c r="R1208" i="1"/>
  <c r="T1208" i="1" s="1"/>
  <c r="U1208" i="1" s="1"/>
  <c r="T1207" i="1"/>
  <c r="U1207" i="1" s="1"/>
  <c r="R1206" i="1"/>
  <c r="T1206" i="1" s="1"/>
  <c r="U1206" i="1" s="1"/>
  <c r="R1205" i="1"/>
  <c r="T1205" i="1" s="1"/>
  <c r="U1205" i="1" s="1"/>
  <c r="R1204" i="1"/>
  <c r="T1204" i="1" s="1"/>
  <c r="U1204" i="1" s="1"/>
  <c r="T1203" i="1"/>
  <c r="U1203" i="1" s="1"/>
  <c r="R1202" i="1"/>
  <c r="T1202" i="1" s="1"/>
  <c r="U1202" i="1" s="1"/>
  <c r="R1201" i="1"/>
  <c r="T1201" i="1" s="1"/>
  <c r="U1201" i="1" s="1"/>
  <c r="R1200" i="1"/>
  <c r="T1200" i="1" s="1"/>
  <c r="U1200" i="1" s="1"/>
  <c r="T1199" i="1"/>
  <c r="U1199" i="1" s="1"/>
  <c r="R1198" i="1"/>
  <c r="T1198" i="1" s="1"/>
  <c r="U1198" i="1" s="1"/>
  <c r="R1036" i="1"/>
  <c r="T1036" i="1" s="1"/>
  <c r="U1036" i="1" s="1"/>
  <c r="R952" i="1"/>
  <c r="T952" i="1"/>
  <c r="U952" i="1" s="1"/>
  <c r="R950" i="1"/>
  <c r="T950" i="1" s="1"/>
  <c r="U950" i="1" s="1"/>
  <c r="R947" i="1"/>
  <c r="T947" i="1" s="1"/>
  <c r="U947" i="1" s="1"/>
  <c r="R945" i="1"/>
  <c r="T945" i="1" s="1"/>
  <c r="U945" i="1" s="1"/>
  <c r="R944" i="1"/>
  <c r="T944" i="1"/>
  <c r="U944" i="1" s="1"/>
  <c r="R942" i="1"/>
  <c r="T942" i="1" s="1"/>
  <c r="U942" i="1" s="1"/>
  <c r="R938" i="1"/>
  <c r="T938" i="1" s="1"/>
  <c r="U938" i="1" s="1"/>
  <c r="R936" i="1"/>
  <c r="T936" i="1" s="1"/>
  <c r="U936" i="1" s="1"/>
  <c r="T934" i="1"/>
  <c r="U934" i="1" s="1"/>
  <c r="R932" i="1"/>
  <c r="T932" i="1" s="1"/>
  <c r="U932" i="1" s="1"/>
  <c r="R931" i="1"/>
  <c r="T931" i="1" s="1"/>
  <c r="U931" i="1" s="1"/>
  <c r="R930" i="1"/>
  <c r="T930" i="1" s="1"/>
  <c r="U930" i="1" s="1"/>
  <c r="R929" i="1"/>
  <c r="T929" i="1"/>
  <c r="U929" i="1" s="1"/>
  <c r="R927" i="1"/>
  <c r="T927" i="1" s="1"/>
  <c r="U927" i="1" s="1"/>
  <c r="R926" i="1"/>
  <c r="T926" i="1" s="1"/>
  <c r="U926" i="1" s="1"/>
  <c r="R925" i="1"/>
  <c r="T925" i="1" s="1"/>
  <c r="U925" i="1" s="1"/>
  <c r="R924" i="1"/>
  <c r="T924" i="1"/>
  <c r="U924" i="1" s="1"/>
  <c r="R923" i="1"/>
  <c r="T923" i="1" s="1"/>
  <c r="U923" i="1" s="1"/>
  <c r="R922" i="1"/>
  <c r="T922" i="1" s="1"/>
  <c r="U922" i="1" s="1"/>
  <c r="R921" i="1"/>
  <c r="T921" i="1" s="1"/>
  <c r="U921" i="1" s="1"/>
  <c r="R920" i="1"/>
  <c r="T920" i="1"/>
  <c r="U920" i="1" s="1"/>
  <c r="R919" i="1"/>
  <c r="T919" i="1" s="1"/>
  <c r="U919" i="1" s="1"/>
  <c r="R918" i="1"/>
  <c r="T918" i="1" s="1"/>
  <c r="U918" i="1" s="1"/>
  <c r="R917" i="1"/>
  <c r="T917" i="1" s="1"/>
  <c r="U917" i="1" s="1"/>
  <c r="R916" i="1"/>
  <c r="T916" i="1"/>
  <c r="U916" i="1" s="1"/>
  <c r="R915" i="1"/>
  <c r="T915" i="1" s="1"/>
  <c r="U915" i="1" s="1"/>
  <c r="R914" i="1"/>
  <c r="T914" i="1" s="1"/>
  <c r="U914" i="1" s="1"/>
  <c r="R913" i="1"/>
  <c r="T913" i="1" s="1"/>
  <c r="U913" i="1" s="1"/>
  <c r="R912" i="1"/>
  <c r="T912" i="1"/>
  <c r="U912" i="1" s="1"/>
  <c r="R911" i="1"/>
  <c r="T911" i="1" s="1"/>
  <c r="U911" i="1" s="1"/>
  <c r="R910" i="1"/>
  <c r="T910" i="1" s="1"/>
  <c r="U910" i="1" s="1"/>
  <c r="R909" i="1"/>
  <c r="T909" i="1" s="1"/>
  <c r="U909" i="1" s="1"/>
  <c r="R908" i="1"/>
  <c r="T908" i="1"/>
  <c r="U908" i="1" s="1"/>
  <c r="R907" i="1"/>
  <c r="T907" i="1" s="1"/>
  <c r="U907" i="1" s="1"/>
  <c r="R906" i="1"/>
  <c r="T906" i="1" s="1"/>
  <c r="U906" i="1" s="1"/>
  <c r="R905" i="1"/>
  <c r="T905" i="1" s="1"/>
  <c r="U905" i="1" s="1"/>
  <c r="R904" i="1"/>
  <c r="T904" i="1"/>
  <c r="U904" i="1" s="1"/>
  <c r="R903" i="1"/>
  <c r="T903" i="1" s="1"/>
  <c r="U903" i="1" s="1"/>
  <c r="R902" i="1"/>
  <c r="T902" i="1" s="1"/>
  <c r="U902" i="1" s="1"/>
  <c r="R901" i="1"/>
  <c r="T901" i="1" s="1"/>
  <c r="U901" i="1" s="1"/>
  <c r="R900" i="1"/>
  <c r="T900" i="1"/>
  <c r="U900" i="1" s="1"/>
  <c r="R899" i="1"/>
  <c r="T899" i="1" s="1"/>
  <c r="U899" i="1" s="1"/>
  <c r="R898" i="1"/>
  <c r="T898" i="1" s="1"/>
  <c r="U898" i="1" s="1"/>
  <c r="R897" i="1"/>
  <c r="T897" i="1" s="1"/>
  <c r="U897" i="1" s="1"/>
  <c r="R896" i="1"/>
  <c r="T896" i="1"/>
  <c r="U896" i="1" s="1"/>
  <c r="R895" i="1"/>
  <c r="T895" i="1" s="1"/>
  <c r="U895" i="1" s="1"/>
  <c r="R894" i="1"/>
  <c r="T894" i="1" s="1"/>
  <c r="U894" i="1" s="1"/>
  <c r="R893" i="1"/>
  <c r="T893" i="1" s="1"/>
  <c r="U893" i="1" s="1"/>
  <c r="R891" i="1"/>
  <c r="T891" i="1"/>
  <c r="U891" i="1" s="1"/>
  <c r="R888" i="1"/>
  <c r="T888" i="1" s="1"/>
  <c r="U888" i="1" s="1"/>
  <c r="R887" i="1"/>
  <c r="T887" i="1" s="1"/>
  <c r="U887" i="1" s="1"/>
  <c r="R886" i="1"/>
  <c r="T886" i="1"/>
  <c r="U886" i="1" s="1"/>
  <c r="R885" i="1"/>
  <c r="T885" i="1" s="1"/>
  <c r="U885" i="1" s="1"/>
  <c r="R884" i="1"/>
  <c r="T884" i="1" s="1"/>
  <c r="U884" i="1" s="1"/>
  <c r="R883" i="1"/>
  <c r="T883" i="1" s="1"/>
  <c r="U883" i="1" s="1"/>
  <c r="R882" i="1"/>
  <c r="T882" i="1"/>
  <c r="U882" i="1" s="1"/>
  <c r="R881" i="1"/>
  <c r="T881" i="1" s="1"/>
  <c r="U881" i="1" s="1"/>
  <c r="R880" i="1"/>
  <c r="T880" i="1" s="1"/>
  <c r="U880" i="1" s="1"/>
  <c r="R879" i="1"/>
  <c r="T879" i="1" s="1"/>
  <c r="U879" i="1" s="1"/>
  <c r="R878" i="1"/>
  <c r="T878" i="1"/>
  <c r="U878" i="1" s="1"/>
  <c r="R877" i="1"/>
  <c r="T877" i="1" s="1"/>
  <c r="U877" i="1" s="1"/>
  <c r="R876" i="1"/>
  <c r="T876" i="1" s="1"/>
  <c r="U876" i="1" s="1"/>
  <c r="R875" i="1"/>
  <c r="T875" i="1" s="1"/>
  <c r="U875" i="1" s="1"/>
  <c r="R874" i="1"/>
  <c r="T874" i="1"/>
  <c r="U874" i="1" s="1"/>
  <c r="R873" i="1"/>
  <c r="T873" i="1" s="1"/>
  <c r="U873" i="1" s="1"/>
  <c r="R872" i="1"/>
  <c r="T872" i="1" s="1"/>
  <c r="U872" i="1" s="1"/>
  <c r="R871" i="1"/>
  <c r="T871" i="1" s="1"/>
  <c r="U871" i="1" s="1"/>
  <c r="R870" i="1"/>
  <c r="T870" i="1"/>
  <c r="U870" i="1" s="1"/>
  <c r="R868" i="1"/>
  <c r="T868" i="1" s="1"/>
  <c r="U868" i="1" s="1"/>
  <c r="R866" i="1"/>
  <c r="T866" i="1" s="1"/>
  <c r="U866" i="1" s="1"/>
  <c r="R834" i="1"/>
  <c r="T834" i="1" s="1"/>
  <c r="U834" i="1" s="1"/>
  <c r="R832" i="1"/>
  <c r="T832" i="1"/>
  <c r="U832" i="1" s="1"/>
  <c r="R831" i="1"/>
  <c r="T831" i="1" s="1"/>
  <c r="U831" i="1" s="1"/>
  <c r="R827" i="1"/>
  <c r="T827" i="1" s="1"/>
  <c r="U827" i="1" s="1"/>
  <c r="R825" i="1"/>
  <c r="T825" i="1"/>
  <c r="U825" i="1" s="1"/>
  <c r="R823" i="1"/>
  <c r="T823" i="1" s="1"/>
  <c r="U823" i="1" s="1"/>
  <c r="R820" i="1"/>
  <c r="T820" i="1" s="1"/>
  <c r="U820" i="1" s="1"/>
  <c r="R818" i="1"/>
  <c r="T818" i="1" s="1"/>
  <c r="U818" i="1" s="1"/>
  <c r="T817" i="1"/>
  <c r="U817" i="1" s="1"/>
  <c r="R815" i="1"/>
  <c r="T815" i="1" s="1"/>
  <c r="U815" i="1" s="1"/>
  <c r="R812" i="1"/>
  <c r="T812" i="1" s="1"/>
  <c r="U812" i="1" s="1"/>
  <c r="R811" i="1"/>
  <c r="T811" i="1" s="1"/>
  <c r="U811" i="1" s="1"/>
  <c r="R809" i="1"/>
  <c r="T809" i="1"/>
  <c r="U809" i="1" s="1"/>
  <c r="R807" i="1"/>
  <c r="T807" i="1" s="1"/>
  <c r="U807" i="1" s="1"/>
  <c r="R806" i="1"/>
  <c r="T806" i="1" s="1"/>
  <c r="U806" i="1" s="1"/>
  <c r="R741" i="1"/>
  <c r="T741" i="1" s="1"/>
  <c r="U741" i="1" s="1"/>
  <c r="R740" i="1"/>
  <c r="T740" i="1"/>
  <c r="U740" i="1" s="1"/>
  <c r="R739" i="1"/>
  <c r="T739" i="1" s="1"/>
  <c r="U739" i="1" s="1"/>
  <c r="R738" i="1"/>
  <c r="T738" i="1" s="1"/>
  <c r="U738" i="1" s="1"/>
  <c r="R737" i="1"/>
  <c r="T737" i="1" s="1"/>
  <c r="U737" i="1" s="1"/>
  <c r="R736" i="1"/>
  <c r="T736" i="1"/>
  <c r="U736" i="1" s="1"/>
  <c r="R735" i="1"/>
  <c r="T735" i="1" s="1"/>
  <c r="U735" i="1" s="1"/>
  <c r="R734" i="1"/>
  <c r="T734" i="1" s="1"/>
  <c r="U734" i="1" s="1"/>
  <c r="R733" i="1"/>
  <c r="T733" i="1" s="1"/>
  <c r="U733" i="1" s="1"/>
  <c r="R732" i="1"/>
  <c r="T732" i="1"/>
  <c r="U732" i="1" s="1"/>
  <c r="R731" i="1"/>
  <c r="T731" i="1" s="1"/>
  <c r="U731" i="1" s="1"/>
  <c r="R730" i="1"/>
  <c r="T730" i="1" s="1"/>
  <c r="U730" i="1" s="1"/>
  <c r="R729" i="1"/>
  <c r="T729" i="1" s="1"/>
  <c r="U729" i="1" s="1"/>
  <c r="R728" i="1"/>
  <c r="T728" i="1"/>
  <c r="U728" i="1" s="1"/>
  <c r="R727" i="1"/>
  <c r="T727" i="1" s="1"/>
  <c r="U727" i="1" s="1"/>
  <c r="R726" i="1"/>
  <c r="T726" i="1" s="1"/>
  <c r="U726" i="1" s="1"/>
  <c r="R725" i="1"/>
  <c r="T725" i="1" s="1"/>
  <c r="U725" i="1" s="1"/>
  <c r="R724" i="1"/>
  <c r="T724" i="1"/>
  <c r="U724" i="1" s="1"/>
  <c r="R723" i="1"/>
  <c r="T723" i="1" s="1"/>
  <c r="U723" i="1" s="1"/>
  <c r="R722" i="1"/>
  <c r="T722" i="1" s="1"/>
  <c r="U722" i="1" s="1"/>
  <c r="R721" i="1"/>
  <c r="T721" i="1" s="1"/>
  <c r="U721" i="1" s="1"/>
  <c r="R720" i="1"/>
  <c r="T720" i="1"/>
  <c r="U720" i="1" s="1"/>
  <c r="R719" i="1"/>
  <c r="T719" i="1" s="1"/>
  <c r="U719" i="1" s="1"/>
  <c r="R718" i="1"/>
  <c r="T718" i="1" s="1"/>
  <c r="U718" i="1" s="1"/>
  <c r="R717" i="1"/>
  <c r="T717" i="1" s="1"/>
  <c r="U717" i="1" s="1"/>
  <c r="R716" i="1"/>
  <c r="T716" i="1"/>
  <c r="U716" i="1" s="1"/>
  <c r="R715" i="1"/>
  <c r="T715" i="1" s="1"/>
  <c r="U715" i="1" s="1"/>
  <c r="R714" i="1"/>
  <c r="T714" i="1" s="1"/>
  <c r="U714" i="1" s="1"/>
  <c r="R712" i="1"/>
  <c r="T712" i="1" s="1"/>
  <c r="U712" i="1" s="1"/>
  <c r="R710" i="1"/>
  <c r="T710" i="1"/>
  <c r="U710" i="1" s="1"/>
  <c r="R708" i="1"/>
  <c r="T708" i="1" s="1"/>
  <c r="U708" i="1" s="1"/>
  <c r="R706" i="1"/>
  <c r="T706" i="1" s="1"/>
  <c r="U706" i="1" s="1"/>
  <c r="R704" i="1"/>
  <c r="T704" i="1" s="1"/>
  <c r="U704" i="1" s="1"/>
  <c r="R702" i="1"/>
  <c r="T702" i="1"/>
  <c r="U702" i="1" s="1"/>
  <c r="R700" i="1"/>
  <c r="T700" i="1" s="1"/>
  <c r="U700" i="1" s="1"/>
  <c r="R699" i="1"/>
  <c r="T699" i="1" s="1"/>
  <c r="U699" i="1" s="1"/>
  <c r="R698" i="1"/>
  <c r="T698" i="1" s="1"/>
  <c r="U698" i="1" s="1"/>
  <c r="R697" i="1"/>
  <c r="T697" i="1"/>
  <c r="U697" i="1" s="1"/>
  <c r="R696" i="1"/>
  <c r="T696" i="1" s="1"/>
  <c r="U696" i="1" s="1"/>
  <c r="R695" i="1"/>
  <c r="T695" i="1" s="1"/>
  <c r="U695" i="1" s="1"/>
  <c r="R694" i="1"/>
  <c r="T694" i="1" s="1"/>
  <c r="U694" i="1" s="1"/>
  <c r="R693" i="1"/>
  <c r="T693" i="1"/>
  <c r="U693" i="1" s="1"/>
  <c r="R692" i="1"/>
  <c r="T692" i="1" s="1"/>
  <c r="U692" i="1" s="1"/>
  <c r="R691" i="1"/>
  <c r="T691" i="1" s="1"/>
  <c r="U691" i="1" s="1"/>
  <c r="R690" i="1"/>
  <c r="T690" i="1" s="1"/>
  <c r="U690" i="1" s="1"/>
  <c r="R689" i="1"/>
  <c r="T689" i="1"/>
  <c r="U689" i="1" s="1"/>
  <c r="R688" i="1"/>
  <c r="T688" i="1" s="1"/>
  <c r="U688" i="1" s="1"/>
  <c r="R686" i="1"/>
  <c r="T686" i="1" s="1"/>
  <c r="U686" i="1" s="1"/>
  <c r="R684" i="1"/>
  <c r="T684" i="1" s="1"/>
  <c r="U684" i="1" s="1"/>
  <c r="R644" i="1"/>
  <c r="T644" i="1"/>
  <c r="U644" i="1" s="1"/>
  <c r="R642" i="1"/>
  <c r="T642" i="1" s="1"/>
  <c r="U642" i="1" s="1"/>
  <c r="R640" i="1"/>
  <c r="T640" i="1" s="1"/>
  <c r="U640" i="1" s="1"/>
  <c r="R638" i="1"/>
  <c r="T638" i="1" s="1"/>
  <c r="U638" i="1" s="1"/>
  <c r="R636" i="1"/>
  <c r="T636" i="1"/>
  <c r="U636" i="1" s="1"/>
  <c r="R634" i="1"/>
  <c r="T634" i="1" s="1"/>
  <c r="U634" i="1" s="1"/>
  <c r="R632" i="1"/>
  <c r="T632" i="1" s="1"/>
  <c r="U632" i="1" s="1"/>
  <c r="R630" i="1"/>
  <c r="T630" i="1" s="1"/>
  <c r="U630" i="1" s="1"/>
  <c r="R628" i="1"/>
  <c r="T628" i="1"/>
  <c r="U628" i="1" s="1"/>
  <c r="R626" i="1"/>
  <c r="T626" i="1" s="1"/>
  <c r="U626" i="1" s="1"/>
  <c r="R624" i="1"/>
  <c r="T624" i="1" s="1"/>
  <c r="U624" i="1" s="1"/>
  <c r="R622" i="1"/>
  <c r="T622" i="1" s="1"/>
  <c r="U622" i="1" s="1"/>
  <c r="R619" i="1"/>
  <c r="T619" i="1"/>
  <c r="U619" i="1" s="1"/>
  <c r="R613" i="1"/>
  <c r="T613" i="1" s="1"/>
  <c r="U613" i="1" s="1"/>
  <c r="R612" i="1"/>
  <c r="T612" i="1" s="1"/>
  <c r="U612" i="1" s="1"/>
  <c r="R603" i="1"/>
  <c r="T603" i="1" s="1"/>
  <c r="U603" i="1" s="1"/>
  <c r="R600" i="1"/>
  <c r="T600" i="1"/>
  <c r="U600" i="1" s="1"/>
  <c r="R596" i="1"/>
  <c r="T596" i="1" s="1"/>
  <c r="U596" i="1" s="1"/>
  <c r="R591" i="1"/>
  <c r="T591" i="1" s="1"/>
  <c r="U591" i="1" s="1"/>
  <c r="R590" i="1"/>
  <c r="T590" i="1" s="1"/>
  <c r="U590" i="1" s="1"/>
  <c r="R586" i="1"/>
  <c r="T586" i="1"/>
  <c r="U586" i="1" s="1"/>
  <c r="R580" i="1"/>
  <c r="T580" i="1" s="1"/>
  <c r="U580" i="1" s="1"/>
  <c r="R569" i="1"/>
  <c r="T569" i="1" s="1"/>
  <c r="U569" i="1" s="1"/>
  <c r="R567" i="1"/>
  <c r="T567" i="1" s="1"/>
  <c r="U567" i="1" s="1"/>
  <c r="R565" i="1"/>
  <c r="T565" i="1"/>
  <c r="U565" i="1" s="1"/>
  <c r="R563" i="1"/>
  <c r="T563" i="1" s="1"/>
  <c r="U563" i="1" s="1"/>
  <c r="R558" i="1"/>
  <c r="T558" i="1" s="1"/>
  <c r="U558" i="1" s="1"/>
  <c r="R557" i="1"/>
  <c r="T557" i="1" s="1"/>
  <c r="U557" i="1" s="1"/>
  <c r="R555" i="1"/>
  <c r="T555" i="1"/>
  <c r="U555" i="1" s="1"/>
  <c r="R554" i="1"/>
  <c r="T554" i="1" s="1"/>
  <c r="U554" i="1" s="1"/>
  <c r="R552" i="1"/>
  <c r="T552" i="1" s="1"/>
  <c r="U552" i="1" s="1"/>
  <c r="R550" i="1"/>
  <c r="T550" i="1" s="1"/>
  <c r="U550" i="1" s="1"/>
  <c r="R548" i="1"/>
  <c r="T548" i="1"/>
  <c r="U548" i="1" s="1"/>
  <c r="R547" i="1"/>
  <c r="T547" i="1" s="1"/>
  <c r="U547" i="1" s="1"/>
  <c r="R546" i="1"/>
  <c r="T546" i="1" s="1"/>
  <c r="U546" i="1" s="1"/>
  <c r="R545" i="1"/>
  <c r="T545" i="1" s="1"/>
  <c r="U545" i="1" s="1"/>
  <c r="R544" i="1"/>
  <c r="T544" i="1"/>
  <c r="U544" i="1" s="1"/>
  <c r="R543" i="1"/>
  <c r="T543" i="1" s="1"/>
  <c r="U543" i="1" s="1"/>
  <c r="R542" i="1"/>
  <c r="T542" i="1" s="1"/>
  <c r="U542" i="1" s="1"/>
  <c r="R541" i="1"/>
  <c r="T541" i="1" s="1"/>
  <c r="U541" i="1" s="1"/>
  <c r="R540" i="1"/>
  <c r="T540" i="1"/>
  <c r="U540" i="1" s="1"/>
  <c r="R539" i="1"/>
  <c r="T539" i="1" s="1"/>
  <c r="U539" i="1" s="1"/>
  <c r="R538" i="1"/>
  <c r="T538" i="1" s="1"/>
  <c r="U538" i="1" s="1"/>
  <c r="R537" i="1"/>
  <c r="T537" i="1" s="1"/>
  <c r="U537" i="1" s="1"/>
  <c r="R536" i="1"/>
  <c r="T536" i="1"/>
  <c r="U536" i="1" s="1"/>
  <c r="R535" i="1"/>
  <c r="T535" i="1" s="1"/>
  <c r="U535" i="1" s="1"/>
  <c r="R534" i="1"/>
  <c r="T534" i="1" s="1"/>
  <c r="U534" i="1" s="1"/>
  <c r="R533" i="1"/>
  <c r="T533" i="1" s="1"/>
  <c r="U533" i="1" s="1"/>
  <c r="R532" i="1"/>
  <c r="T532" i="1"/>
  <c r="U532" i="1" s="1"/>
  <c r="R530" i="1"/>
  <c r="T530" i="1" s="1"/>
  <c r="U530" i="1" s="1"/>
  <c r="R528" i="1"/>
  <c r="T528" i="1" s="1"/>
  <c r="U528" i="1" s="1"/>
  <c r="R526" i="1"/>
  <c r="T526" i="1"/>
  <c r="U526" i="1" s="1"/>
  <c r="R524" i="1"/>
  <c r="T524" i="1" s="1"/>
  <c r="U524" i="1" s="1"/>
  <c r="R522" i="1"/>
  <c r="T522" i="1" s="1"/>
  <c r="U522" i="1" s="1"/>
  <c r="R521" i="1"/>
  <c r="T521" i="1" s="1"/>
  <c r="U521" i="1" s="1"/>
  <c r="R520" i="1"/>
  <c r="T520" i="1"/>
  <c r="U520" i="1" s="1"/>
  <c r="R519" i="1"/>
  <c r="T519" i="1" s="1"/>
  <c r="U519" i="1" s="1"/>
  <c r="R518" i="1"/>
  <c r="T518" i="1" s="1"/>
  <c r="U518" i="1" s="1"/>
  <c r="R517" i="1"/>
  <c r="T517" i="1" s="1"/>
  <c r="U517" i="1" s="1"/>
  <c r="R516" i="1"/>
  <c r="T516" i="1"/>
  <c r="U516" i="1" s="1"/>
  <c r="R513" i="1"/>
  <c r="T513" i="1" s="1"/>
  <c r="U513" i="1" s="1"/>
  <c r="R512" i="1"/>
  <c r="T512" i="1" s="1"/>
  <c r="U512" i="1" s="1"/>
  <c r="R510" i="1"/>
  <c r="T510" i="1" s="1"/>
  <c r="U510" i="1" s="1"/>
  <c r="R509" i="1"/>
  <c r="T509" i="1"/>
  <c r="U509" i="1" s="1"/>
  <c r="R508" i="1"/>
  <c r="T508" i="1" s="1"/>
  <c r="U508" i="1" s="1"/>
  <c r="R507" i="1"/>
  <c r="T507" i="1" s="1"/>
  <c r="U507" i="1" s="1"/>
  <c r="R506" i="1"/>
  <c r="T506" i="1" s="1"/>
  <c r="U506" i="1" s="1"/>
  <c r="R503" i="1"/>
  <c r="T503" i="1"/>
  <c r="U503" i="1" s="1"/>
  <c r="R502" i="1"/>
  <c r="T502" i="1" s="1"/>
  <c r="U502" i="1" s="1"/>
  <c r="R3030" i="1"/>
  <c r="T3030" i="1" s="1"/>
  <c r="U3030" i="1" s="1"/>
  <c r="R3029" i="1"/>
  <c r="T3029" i="1" s="1"/>
  <c r="U3029" i="1" s="1"/>
  <c r="R3028" i="1"/>
  <c r="T3028" i="1"/>
  <c r="U3028" i="1" s="1"/>
  <c r="R3027" i="1"/>
  <c r="T3027" i="1" s="1"/>
  <c r="U3027" i="1" s="1"/>
  <c r="R3026" i="1"/>
  <c r="T3026" i="1" s="1"/>
  <c r="U3026" i="1" s="1"/>
  <c r="R3025" i="1"/>
  <c r="T3025" i="1" s="1"/>
  <c r="U3025" i="1" s="1"/>
  <c r="R3024" i="1"/>
  <c r="T3024" i="1"/>
  <c r="U3024" i="1" s="1"/>
  <c r="R3022" i="1"/>
  <c r="T3022" i="1" s="1"/>
  <c r="U3022" i="1" s="1"/>
  <c r="R3020" i="1"/>
  <c r="T3020" i="1" s="1"/>
  <c r="U3020" i="1" s="1"/>
  <c r="R3019" i="1"/>
  <c r="T3019" i="1" s="1"/>
  <c r="U3019" i="1" s="1"/>
  <c r="R3018" i="1"/>
  <c r="T3018" i="1"/>
  <c r="U3018" i="1" s="1"/>
  <c r="R3016" i="1"/>
  <c r="T3016" i="1" s="1"/>
  <c r="U3016" i="1" s="1"/>
  <c r="R3014" i="1"/>
  <c r="T3014" i="1"/>
  <c r="U3014" i="1" s="1"/>
  <c r="R3012" i="1"/>
  <c r="T3012" i="1" s="1"/>
  <c r="U3012" i="1" s="1"/>
  <c r="R3010" i="1"/>
  <c r="T3010" i="1"/>
  <c r="U3010" i="1" s="1"/>
  <c r="R3008" i="1"/>
  <c r="T3008" i="1" s="1"/>
  <c r="U3008" i="1" s="1"/>
  <c r="R3007" i="1"/>
  <c r="T3007" i="1" s="1"/>
  <c r="U3007" i="1" s="1"/>
  <c r="R3006" i="1"/>
  <c r="T3006" i="1"/>
  <c r="U3006" i="1" s="1"/>
  <c r="R3004" i="1"/>
  <c r="T3004" i="1" s="1"/>
  <c r="U3004" i="1" s="1"/>
  <c r="R3002" i="1"/>
  <c r="T3002" i="1" s="1"/>
  <c r="U3002" i="1" s="1"/>
  <c r="R3001" i="1"/>
  <c r="T3001" i="1" s="1"/>
  <c r="U3001" i="1" s="1"/>
  <c r="R3000" i="1"/>
  <c r="T3000" i="1"/>
  <c r="U3000" i="1" s="1"/>
  <c r="R2999" i="1"/>
  <c r="T2999" i="1" s="1"/>
  <c r="U2999" i="1" s="1"/>
  <c r="R2998" i="1"/>
  <c r="T2998" i="1" s="1"/>
  <c r="U2998" i="1" s="1"/>
  <c r="R2935" i="1"/>
  <c r="T2935" i="1"/>
  <c r="U2935" i="1" s="1"/>
  <c r="R2933" i="1"/>
  <c r="T2933" i="1" s="1"/>
  <c r="U2933" i="1" s="1"/>
  <c r="R2931" i="1"/>
  <c r="T2931" i="1" s="1"/>
  <c r="U2931" i="1" s="1"/>
  <c r="R2929" i="1"/>
  <c r="T2929" i="1" s="1"/>
  <c r="U2929" i="1" s="1"/>
  <c r="R2927" i="1"/>
  <c r="T2927" i="1"/>
  <c r="U2927" i="1" s="1"/>
  <c r="R2925" i="1"/>
  <c r="T2925" i="1" s="1"/>
  <c r="U2925" i="1" s="1"/>
  <c r="R2923" i="1"/>
  <c r="T2923" i="1" s="1"/>
  <c r="U2923" i="1" s="1"/>
  <c r="R2919" i="1"/>
  <c r="T2919" i="1"/>
  <c r="U2919" i="1" s="1"/>
  <c r="R2917" i="1"/>
  <c r="T2917" i="1" s="1"/>
  <c r="U2917" i="1" s="1"/>
  <c r="R2915" i="1"/>
  <c r="T2915" i="1" s="1"/>
  <c r="U2915" i="1" s="1"/>
  <c r="R2913" i="1"/>
  <c r="T2913" i="1" s="1"/>
  <c r="U2913" i="1" s="1"/>
  <c r="R3854" i="1"/>
  <c r="T3854" i="1"/>
  <c r="U3854" i="1" s="1"/>
  <c r="R3852" i="1"/>
  <c r="T3852" i="1" s="1"/>
  <c r="U3852" i="1" s="1"/>
  <c r="R3851" i="1"/>
  <c r="T3851" i="1" s="1"/>
  <c r="U3851" i="1" s="1"/>
  <c r="R3845" i="1"/>
  <c r="T3845" i="1" s="1"/>
  <c r="U3845" i="1" s="1"/>
  <c r="R3843" i="1"/>
  <c r="T3843" i="1"/>
  <c r="U3843" i="1" s="1"/>
  <c r="R3842" i="1"/>
  <c r="T3842" i="1" s="1"/>
  <c r="U3842" i="1" s="1"/>
  <c r="R3839" i="1"/>
  <c r="T3839" i="1" s="1"/>
  <c r="U3839" i="1" s="1"/>
  <c r="R3838" i="1"/>
  <c r="T3838" i="1"/>
  <c r="U3838" i="1" s="1"/>
  <c r="R3835" i="1"/>
  <c r="T3835" i="1" s="1"/>
  <c r="U3835" i="1" s="1"/>
  <c r="R3832" i="1"/>
  <c r="T3832" i="1" s="1"/>
  <c r="U3832" i="1" s="1"/>
  <c r="R3829" i="1"/>
  <c r="T3829" i="1" s="1"/>
  <c r="U3829" i="1" s="1"/>
  <c r="R3827" i="1"/>
  <c r="T3827" i="1"/>
  <c r="U3827" i="1" s="1"/>
  <c r="R3826" i="1"/>
  <c r="T3826" i="1" s="1"/>
  <c r="U3826" i="1" s="1"/>
  <c r="R3825" i="1"/>
  <c r="T3825" i="1" s="1"/>
  <c r="U3825" i="1" s="1"/>
  <c r="R3823" i="1"/>
  <c r="T3823" i="1" s="1"/>
  <c r="U3823" i="1" s="1"/>
  <c r="R3820" i="1"/>
  <c r="T3820" i="1" s="1"/>
  <c r="U3820" i="1" s="1"/>
  <c r="R3819" i="1"/>
  <c r="T3819" i="1" s="1"/>
  <c r="U3819" i="1" s="1"/>
  <c r="R3818" i="1"/>
  <c r="T3818" i="1" s="1"/>
  <c r="U3818" i="1" s="1"/>
  <c r="R3817" i="1"/>
  <c r="T3817" i="1"/>
  <c r="U3817" i="1" s="1"/>
  <c r="R3816" i="1"/>
  <c r="T3816" i="1" s="1"/>
  <c r="U3816" i="1" s="1"/>
  <c r="R3815" i="1"/>
  <c r="T3815" i="1" s="1"/>
  <c r="U3815" i="1" s="1"/>
  <c r="R3814" i="1"/>
  <c r="T3814" i="1" s="1"/>
  <c r="U3814" i="1" s="1"/>
  <c r="R3812" i="1"/>
  <c r="T3812" i="1"/>
  <c r="U3812" i="1" s="1"/>
  <c r="R3810" i="1"/>
  <c r="T3810" i="1" s="1"/>
  <c r="U3810" i="1" s="1"/>
  <c r="R3805" i="1"/>
  <c r="T3805" i="1" s="1"/>
  <c r="U3805" i="1" s="1"/>
  <c r="R3803" i="1"/>
  <c r="T3803" i="1" s="1"/>
  <c r="U3803" i="1" s="1"/>
  <c r="R3801" i="1"/>
  <c r="T3801" i="1"/>
  <c r="U3801" i="1" s="1"/>
  <c r="R3798" i="1"/>
  <c r="T3798" i="1" s="1"/>
  <c r="U3798" i="1" s="1"/>
  <c r="R3797" i="1"/>
  <c r="T3797" i="1" s="1"/>
  <c r="U3797" i="1" s="1"/>
  <c r="R3793" i="1"/>
  <c r="T3793" i="1" s="1"/>
  <c r="U3793" i="1" s="1"/>
  <c r="R3791" i="1"/>
  <c r="T3791" i="1"/>
  <c r="U3791" i="1" s="1"/>
  <c r="R3790" i="1"/>
  <c r="T3790" i="1" s="1"/>
  <c r="U3790" i="1" s="1"/>
  <c r="R3740" i="1"/>
  <c r="T3740" i="1" s="1"/>
  <c r="U3740" i="1" s="1"/>
  <c r="R3738" i="1"/>
  <c r="T3738" i="1" s="1"/>
  <c r="U3738" i="1" s="1"/>
  <c r="R3736" i="1"/>
  <c r="T3736" i="1"/>
  <c r="U3736" i="1" s="1"/>
  <c r="R3732" i="1"/>
  <c r="T3732" i="1" s="1"/>
  <c r="U3732" i="1" s="1"/>
  <c r="R3727" i="1"/>
  <c r="T3727" i="1" s="1"/>
  <c r="U3727" i="1" s="1"/>
  <c r="R3723" i="1"/>
  <c r="T3723" i="1" s="1"/>
  <c r="U3723" i="1" s="1"/>
  <c r="R3722" i="1"/>
  <c r="T3722" i="1" s="1"/>
  <c r="U3722" i="1" s="1"/>
  <c r="R3719" i="1"/>
  <c r="T3719" i="1" s="1"/>
  <c r="U3719" i="1" s="1"/>
  <c r="R3713" i="1"/>
  <c r="T3713" i="1" s="1"/>
  <c r="U3713" i="1" s="1"/>
  <c r="R3709" i="1"/>
  <c r="T3709" i="1" s="1"/>
  <c r="U3709" i="1" s="1"/>
  <c r="R3707" i="1"/>
  <c r="T3707" i="1" s="1"/>
  <c r="U3707" i="1" s="1"/>
  <c r="R3703" i="1"/>
  <c r="T3703" i="1" s="1"/>
  <c r="U3703" i="1" s="1"/>
  <c r="R3701" i="1"/>
  <c r="T3701" i="1" s="1"/>
  <c r="U3701" i="1" s="1"/>
  <c r="R3699" i="1"/>
  <c r="T3699" i="1" s="1"/>
  <c r="U3699" i="1" s="1"/>
  <c r="R3695" i="1"/>
  <c r="T3695" i="1" s="1"/>
  <c r="U3695" i="1" s="1"/>
  <c r="R3693" i="1"/>
  <c r="T3693" i="1" s="1"/>
  <c r="U3693" i="1" s="1"/>
  <c r="R3686" i="1"/>
  <c r="T3686" i="1" s="1"/>
  <c r="U3686" i="1" s="1"/>
  <c r="R3685" i="1"/>
  <c r="T3685" i="1"/>
  <c r="U3685" i="1" s="1"/>
  <c r="R3684" i="1"/>
  <c r="T3684" i="1" s="1"/>
  <c r="U3684" i="1" s="1"/>
  <c r="R3678" i="1"/>
  <c r="T3678" i="1" s="1"/>
  <c r="U3678" i="1" s="1"/>
  <c r="R3676" i="1"/>
  <c r="T3676" i="1" s="1"/>
  <c r="U3676" i="1" s="1"/>
  <c r="T3674" i="1"/>
  <c r="U3674" i="1" s="1"/>
  <c r="R3670" i="1"/>
  <c r="T3670" i="1" s="1"/>
  <c r="U3670" i="1" s="1"/>
  <c r="R3665" i="1"/>
  <c r="T3665" i="1" s="1"/>
  <c r="U3665" i="1" s="1"/>
  <c r="R3663" i="1"/>
  <c r="T3663" i="1" s="1"/>
  <c r="U3663" i="1" s="1"/>
  <c r="R3662" i="1"/>
  <c r="T3662" i="1"/>
  <c r="U3662" i="1" s="1"/>
  <c r="R3661" i="1"/>
  <c r="T3661" i="1" s="1"/>
  <c r="U3661" i="1" s="1"/>
  <c r="R3660" i="1"/>
  <c r="T3660" i="1" s="1"/>
  <c r="U3660" i="1" s="1"/>
  <c r="R3659" i="1"/>
  <c r="T3659" i="1" s="1"/>
  <c r="U3659" i="1" s="1"/>
  <c r="R3657" i="1"/>
  <c r="T3657" i="1"/>
  <c r="U3657" i="1" s="1"/>
  <c r="R3652" i="1"/>
  <c r="T3652" i="1" s="1"/>
  <c r="U3652" i="1" s="1"/>
  <c r="R3650" i="1"/>
  <c r="T3650" i="1" s="1"/>
  <c r="U3650" i="1" s="1"/>
  <c r="R3647" i="1"/>
  <c r="T3647" i="1" s="1"/>
  <c r="U3647" i="1" s="1"/>
  <c r="R3644" i="1"/>
  <c r="T3644" i="1"/>
  <c r="U3644" i="1" s="1"/>
  <c r="R3642" i="1"/>
  <c r="T3642" i="1" s="1"/>
  <c r="U3642" i="1" s="1"/>
  <c r="R3641" i="1"/>
  <c r="T3641" i="1" s="1"/>
  <c r="U3641" i="1" s="1"/>
  <c r="R3636" i="1"/>
  <c r="T3636" i="1" s="1"/>
  <c r="U3636" i="1" s="1"/>
  <c r="R3634" i="1"/>
  <c r="T3634" i="1"/>
  <c r="U3634" i="1" s="1"/>
  <c r="R3632" i="1"/>
  <c r="T3632" i="1" s="1"/>
  <c r="U3632" i="1" s="1"/>
  <c r="R3629" i="1"/>
  <c r="T3629" i="1" s="1"/>
  <c r="U3629" i="1" s="1"/>
  <c r="R3623" i="1"/>
  <c r="T3623" i="1" s="1"/>
  <c r="U3623" i="1" s="1"/>
  <c r="R3621" i="1"/>
  <c r="T3621" i="1"/>
  <c r="U3621" i="1" s="1"/>
  <c r="R3614" i="1"/>
  <c r="T3614" i="1" s="1"/>
  <c r="U3614" i="1" s="1"/>
  <c r="R3605" i="1"/>
  <c r="T3605" i="1" s="1"/>
  <c r="U3605" i="1" s="1"/>
  <c r="R3602" i="1"/>
  <c r="T3602" i="1" s="1"/>
  <c r="U3602" i="1" s="1"/>
  <c r="R3601" i="1"/>
  <c r="T3601" i="1"/>
  <c r="U3601" i="1" s="1"/>
  <c r="R3600" i="1"/>
  <c r="T3600" i="1" s="1"/>
  <c r="U3600" i="1" s="1"/>
  <c r="R3599" i="1"/>
  <c r="T3599" i="1" s="1"/>
  <c r="U3599" i="1" s="1"/>
  <c r="R3598" i="1"/>
  <c r="T3598" i="1" s="1"/>
  <c r="U3598" i="1" s="1"/>
  <c r="R3270" i="1"/>
  <c r="T3270" i="1"/>
  <c r="U3270" i="1" s="1"/>
  <c r="R3267" i="1"/>
  <c r="T3267" i="1" s="1"/>
  <c r="U3267" i="1" s="1"/>
  <c r="R3262" i="1"/>
  <c r="T3262" i="1" s="1"/>
  <c r="U3262" i="1" s="1"/>
  <c r="R3258" i="1"/>
  <c r="T3258" i="1"/>
  <c r="U3258" i="1" s="1"/>
  <c r="R3243" i="1"/>
  <c r="T3243" i="1" s="1"/>
  <c r="U3243" i="1" s="1"/>
  <c r="R3241" i="1"/>
  <c r="T3241" i="1" s="1"/>
  <c r="U3241" i="1" s="1"/>
  <c r="R3240" i="1"/>
  <c r="T3240" i="1" s="1"/>
  <c r="U3240" i="1" s="1"/>
  <c r="R3239" i="1"/>
  <c r="T3239" i="1"/>
  <c r="U3239" i="1" s="1"/>
  <c r="R3237" i="1"/>
  <c r="T3237" i="1" s="1"/>
  <c r="U3237" i="1" s="1"/>
  <c r="R3235" i="1"/>
  <c r="T3235" i="1" s="1"/>
  <c r="U3235" i="1" s="1"/>
  <c r="R3234" i="1"/>
  <c r="T3234" i="1" s="1"/>
  <c r="U3234" i="1" s="1"/>
  <c r="R3233" i="1"/>
  <c r="T3233" i="1"/>
  <c r="U3233" i="1" s="1"/>
  <c r="R3232" i="1"/>
  <c r="T3232" i="1" s="1"/>
  <c r="U3232" i="1" s="1"/>
  <c r="R3231" i="1"/>
  <c r="T3231" i="1" s="1"/>
  <c r="U3231" i="1" s="1"/>
  <c r="R3230" i="1"/>
  <c r="T3230" i="1" s="1"/>
  <c r="U3230" i="1" s="1"/>
  <c r="R3229" i="1"/>
  <c r="T3229" i="1"/>
  <c r="U3229" i="1" s="1"/>
  <c r="R3228" i="1"/>
  <c r="T3228" i="1" s="1"/>
  <c r="U3228" i="1" s="1"/>
  <c r="R3227" i="1"/>
  <c r="T3227" i="1" s="1"/>
  <c r="U3227" i="1" s="1"/>
  <c r="R3226" i="1"/>
  <c r="T3226" i="1" s="1"/>
  <c r="U3226" i="1" s="1"/>
  <c r="R3225" i="1"/>
  <c r="T3225" i="1"/>
  <c r="U3225" i="1" s="1"/>
  <c r="R3220" i="1"/>
  <c r="T3220" i="1" s="1"/>
  <c r="U3220" i="1" s="1"/>
  <c r="R3219" i="1"/>
  <c r="T3219" i="1" s="1"/>
  <c r="U3219" i="1" s="1"/>
  <c r="R3217" i="1"/>
  <c r="T3217" i="1" s="1"/>
  <c r="U3217" i="1" s="1"/>
  <c r="R3216" i="1"/>
  <c r="T3216" i="1"/>
  <c r="U3216" i="1" s="1"/>
  <c r="R3215" i="1"/>
  <c r="T3215" i="1" s="1"/>
  <c r="U3215" i="1" s="1"/>
  <c r="R3213" i="1"/>
  <c r="T3213" i="1" s="1"/>
  <c r="U3213" i="1" s="1"/>
  <c r="R3212" i="1"/>
  <c r="T3212" i="1" s="1"/>
  <c r="U3212" i="1" s="1"/>
  <c r="R3211" i="1"/>
  <c r="T3211" i="1"/>
  <c r="U3211" i="1" s="1"/>
  <c r="R3210" i="1"/>
  <c r="T3210" i="1" s="1"/>
  <c r="U3210" i="1" s="1"/>
  <c r="R3209" i="1"/>
  <c r="T3209" i="1" s="1"/>
  <c r="U3209" i="1" s="1"/>
  <c r="R3208" i="1"/>
  <c r="T3208" i="1" s="1"/>
  <c r="U3208" i="1" s="1"/>
  <c r="R3207" i="1"/>
  <c r="T3207" i="1"/>
  <c r="U3207" i="1" s="1"/>
  <c r="R3206" i="1"/>
  <c r="T3206" i="1" s="1"/>
  <c r="U3206" i="1" s="1"/>
  <c r="R3205" i="1"/>
  <c r="T3205" i="1" s="1"/>
  <c r="U3205" i="1" s="1"/>
  <c r="R3204" i="1"/>
  <c r="T3204" i="1" s="1"/>
  <c r="U3204" i="1" s="1"/>
  <c r="R3203" i="1"/>
  <c r="T3203" i="1"/>
  <c r="U3203" i="1" s="1"/>
  <c r="R3202" i="1"/>
  <c r="T3202" i="1" s="1"/>
  <c r="U3202" i="1" s="1"/>
  <c r="R3200" i="1"/>
  <c r="T3200" i="1" s="1"/>
  <c r="U3200" i="1" s="1"/>
  <c r="R3199" i="1"/>
  <c r="T3199" i="1" s="1"/>
  <c r="U3199" i="1" s="1"/>
  <c r="R3198" i="1"/>
  <c r="T3198" i="1"/>
  <c r="U3198" i="1" s="1"/>
  <c r="R3197" i="1"/>
  <c r="T3197" i="1" s="1"/>
  <c r="U3197" i="1" s="1"/>
  <c r="R3196" i="1"/>
  <c r="T3196" i="1" s="1"/>
  <c r="U3196" i="1" s="1"/>
  <c r="R3195" i="1"/>
  <c r="T3195" i="1" s="1"/>
  <c r="U3195" i="1" s="1"/>
  <c r="R3194" i="1"/>
  <c r="T3194" i="1"/>
  <c r="U3194" i="1" s="1"/>
  <c r="R3193" i="1"/>
  <c r="T3193" i="1" s="1"/>
  <c r="U3193" i="1" s="1"/>
  <c r="R3192" i="1"/>
  <c r="T3192" i="1" s="1"/>
  <c r="U3192" i="1" s="1"/>
  <c r="R3191" i="1"/>
  <c r="T3191" i="1" s="1"/>
  <c r="U3191" i="1" s="1"/>
  <c r="R3190" i="1"/>
  <c r="T3190" i="1"/>
  <c r="U3190" i="1" s="1"/>
  <c r="R3189" i="1"/>
  <c r="T3189" i="1" s="1"/>
  <c r="U3189" i="1" s="1"/>
  <c r="R3188" i="1"/>
  <c r="T3188" i="1" s="1"/>
  <c r="U3188" i="1" s="1"/>
  <c r="R3187" i="1"/>
  <c r="T3187" i="1" s="1"/>
  <c r="U3187" i="1" s="1"/>
  <c r="R3186" i="1"/>
  <c r="T3186" i="1"/>
  <c r="U3186" i="1" s="1"/>
  <c r="R3185" i="1"/>
  <c r="T3185" i="1" s="1"/>
  <c r="U3185" i="1" s="1"/>
  <c r="R3184" i="1"/>
  <c r="T3184" i="1" s="1"/>
  <c r="U3184" i="1" s="1"/>
  <c r="R3183" i="1"/>
  <c r="T3183" i="1" s="1"/>
  <c r="U3183" i="1" s="1"/>
  <c r="R3182" i="1"/>
  <c r="T3182" i="1"/>
  <c r="U3182" i="1" s="1"/>
  <c r="R3181" i="1"/>
  <c r="T3181" i="1" s="1"/>
  <c r="U3181" i="1" s="1"/>
  <c r="R3180" i="1"/>
  <c r="T3180" i="1" s="1"/>
  <c r="U3180" i="1" s="1"/>
  <c r="R3179" i="1"/>
  <c r="T3179" i="1" s="1"/>
  <c r="U3179" i="1" s="1"/>
  <c r="R3178" i="1"/>
  <c r="T3178" i="1"/>
  <c r="U3178" i="1" s="1"/>
  <c r="R3177" i="1"/>
  <c r="T3177" i="1" s="1"/>
  <c r="U3177" i="1" s="1"/>
  <c r="R3176" i="1"/>
  <c r="T3176" i="1" s="1"/>
  <c r="U3176" i="1" s="1"/>
  <c r="R3175" i="1"/>
  <c r="T3175" i="1" s="1"/>
  <c r="U3175" i="1" s="1"/>
  <c r="R3174" i="1"/>
  <c r="T3174" i="1"/>
  <c r="U3174" i="1" s="1"/>
  <c r="R3173" i="1"/>
  <c r="T3173" i="1" s="1"/>
  <c r="U3173" i="1" s="1"/>
  <c r="R3172" i="1"/>
  <c r="T3172" i="1" s="1"/>
  <c r="U3172" i="1" s="1"/>
  <c r="R3171" i="1"/>
  <c r="T3171" i="1" s="1"/>
  <c r="U3171" i="1" s="1"/>
  <c r="R3170" i="1"/>
  <c r="T3170" i="1"/>
  <c r="U3170" i="1" s="1"/>
  <c r="R3169" i="1"/>
  <c r="T3169" i="1" s="1"/>
  <c r="U3169" i="1" s="1"/>
  <c r="R3168" i="1"/>
  <c r="T3168" i="1" s="1"/>
  <c r="U3168" i="1" s="1"/>
  <c r="R3167" i="1"/>
  <c r="T3167" i="1" s="1"/>
  <c r="U3167" i="1" s="1"/>
  <c r="R3166" i="1"/>
  <c r="T3166" i="1"/>
  <c r="U3166" i="1" s="1"/>
  <c r="R3165" i="1"/>
  <c r="T3165" i="1" s="1"/>
  <c r="U3165" i="1" s="1"/>
  <c r="R3164" i="1"/>
  <c r="T3164" i="1" s="1"/>
  <c r="U3164" i="1" s="1"/>
  <c r="R3163" i="1"/>
  <c r="T3163" i="1" s="1"/>
  <c r="U3163" i="1" s="1"/>
  <c r="R3162" i="1"/>
  <c r="T3162" i="1"/>
  <c r="U3162" i="1" s="1"/>
  <c r="R3161" i="1"/>
  <c r="T3161" i="1" s="1"/>
  <c r="U3161" i="1" s="1"/>
  <c r="R3160" i="1"/>
  <c r="T3160" i="1" s="1"/>
  <c r="U3160" i="1" s="1"/>
  <c r="R3159" i="1"/>
  <c r="T3159" i="1" s="1"/>
  <c r="U3159" i="1" s="1"/>
  <c r="R3158" i="1"/>
  <c r="T3158" i="1"/>
  <c r="U3158" i="1" s="1"/>
  <c r="R3157" i="1"/>
  <c r="T3157" i="1" s="1"/>
  <c r="U3157" i="1" s="1"/>
  <c r="R3156" i="1"/>
  <c r="T3156" i="1" s="1"/>
  <c r="U3156" i="1" s="1"/>
  <c r="R3155" i="1"/>
  <c r="T3155" i="1" s="1"/>
  <c r="U3155" i="1" s="1"/>
  <c r="R3154" i="1"/>
  <c r="T3154" i="1"/>
  <c r="U3154" i="1" s="1"/>
  <c r="R3153" i="1"/>
  <c r="T3153" i="1" s="1"/>
  <c r="U3153" i="1" s="1"/>
  <c r="R3152" i="1"/>
  <c r="T3152" i="1" s="1"/>
  <c r="U3152" i="1" s="1"/>
  <c r="R3151" i="1"/>
  <c r="T3151" i="1" s="1"/>
  <c r="U3151" i="1" s="1"/>
  <c r="R3150" i="1"/>
  <c r="T3150" i="1"/>
  <c r="U3150" i="1" s="1"/>
  <c r="R3149" i="1"/>
  <c r="T3149" i="1" s="1"/>
  <c r="U3149" i="1" s="1"/>
  <c r="R3148" i="1"/>
  <c r="T3148" i="1" s="1"/>
  <c r="U3148" i="1" s="1"/>
  <c r="R3079" i="1"/>
  <c r="T3079" i="1" s="1"/>
  <c r="U3079" i="1" s="1"/>
  <c r="R3078" i="1"/>
  <c r="T3078" i="1" s="1"/>
  <c r="U3078" i="1" s="1"/>
  <c r="R3077" i="1"/>
  <c r="T3077" i="1" s="1"/>
  <c r="U3077" i="1" s="1"/>
  <c r="R3076" i="1"/>
  <c r="T3076" i="1" s="1"/>
  <c r="U3076" i="1" s="1"/>
  <c r="R3075" i="1"/>
  <c r="T3075" i="1"/>
  <c r="U3075" i="1" s="1"/>
  <c r="R3074" i="1"/>
  <c r="T3074" i="1" s="1"/>
  <c r="U3074" i="1" s="1"/>
  <c r="R3073" i="1"/>
  <c r="T3073" i="1" s="1"/>
  <c r="U3073" i="1" s="1"/>
  <c r="R3072" i="1"/>
  <c r="T3072" i="1" s="1"/>
  <c r="U3072" i="1" s="1"/>
  <c r="R3071" i="1"/>
  <c r="T3071" i="1"/>
  <c r="U3071" i="1" s="1"/>
  <c r="R3070" i="1"/>
  <c r="T3070" i="1" s="1"/>
  <c r="U3070" i="1" s="1"/>
  <c r="R3069" i="1"/>
  <c r="T3069" i="1" s="1"/>
  <c r="U3069" i="1" s="1"/>
  <c r="R3068" i="1"/>
  <c r="T3068" i="1" s="1"/>
  <c r="U3068" i="1" s="1"/>
  <c r="R3067" i="1"/>
  <c r="T3067" i="1"/>
  <c r="U3067" i="1" s="1"/>
  <c r="R3066" i="1"/>
  <c r="T3066" i="1" s="1"/>
  <c r="U3066" i="1" s="1"/>
  <c r="R3065" i="1"/>
  <c r="T3065" i="1" s="1"/>
  <c r="U3065" i="1" s="1"/>
  <c r="R3064" i="1"/>
  <c r="T3064" i="1" s="1"/>
  <c r="U3064" i="1" s="1"/>
  <c r="R3063" i="1"/>
  <c r="T3063" i="1"/>
  <c r="U3063" i="1" s="1"/>
  <c r="R3062" i="1"/>
  <c r="T3062" i="1" s="1"/>
  <c r="U3062" i="1" s="1"/>
  <c r="R3061" i="1"/>
  <c r="T3061" i="1" s="1"/>
  <c r="U3061" i="1" s="1"/>
  <c r="R3060" i="1"/>
  <c r="T3060" i="1" s="1"/>
  <c r="U3060" i="1" s="1"/>
  <c r="R3058" i="1"/>
  <c r="T3058" i="1"/>
  <c r="U3058" i="1" s="1"/>
  <c r="R3057" i="1"/>
  <c r="T3057" i="1" s="1"/>
  <c r="U3057" i="1" s="1"/>
  <c r="R3056" i="1"/>
  <c r="T3056" i="1" s="1"/>
  <c r="U3056" i="1" s="1"/>
  <c r="R3054" i="1"/>
  <c r="T3054" i="1" s="1"/>
  <c r="U3054" i="1" s="1"/>
  <c r="T3052" i="1"/>
  <c r="U3052" i="1" s="1"/>
  <c r="R3051" i="1"/>
  <c r="T3051" i="1" s="1"/>
  <c r="U3051" i="1" s="1"/>
  <c r="R3050" i="1"/>
  <c r="T3050" i="1" s="1"/>
  <c r="U3050" i="1" s="1"/>
  <c r="R3048" i="1"/>
  <c r="T3048" i="1" s="1"/>
  <c r="U3048" i="1" s="1"/>
  <c r="R3047" i="1"/>
  <c r="T3047" i="1"/>
  <c r="U3047" i="1" s="1"/>
  <c r="R3046" i="1"/>
  <c r="T3046" i="1" s="1"/>
  <c r="U3046" i="1" s="1"/>
  <c r="R3045" i="1"/>
  <c r="T3045" i="1" s="1"/>
  <c r="U3045" i="1" s="1"/>
  <c r="R3044" i="1"/>
  <c r="T3044" i="1" s="1"/>
  <c r="U3044" i="1" s="1"/>
  <c r="R3043" i="1"/>
  <c r="T3043" i="1"/>
  <c r="U3043" i="1" s="1"/>
  <c r="R3042" i="1"/>
  <c r="T3042" i="1" s="1"/>
  <c r="U3042" i="1" s="1"/>
  <c r="R3041" i="1"/>
  <c r="T3041" i="1" s="1"/>
  <c r="U3041" i="1" s="1"/>
  <c r="R3039" i="1"/>
  <c r="T3039" i="1" s="1"/>
  <c r="U3039" i="1" s="1"/>
  <c r="R3038" i="1"/>
  <c r="T3038" i="1"/>
  <c r="U3038" i="1" s="1"/>
  <c r="R3037" i="1"/>
  <c r="T3037" i="1" s="1"/>
  <c r="U3037" i="1" s="1"/>
  <c r="R3036" i="1"/>
  <c r="T3036" i="1" s="1"/>
  <c r="U3036" i="1" s="1"/>
  <c r="R3035" i="1"/>
  <c r="T3035" i="1" s="1"/>
  <c r="U3035" i="1" s="1"/>
  <c r="R3034" i="1"/>
  <c r="T3034" i="1"/>
  <c r="U3034" i="1" s="1"/>
  <c r="R3033" i="1"/>
  <c r="T3033" i="1" s="1"/>
  <c r="U3033" i="1" s="1"/>
  <c r="R3032" i="1"/>
  <c r="T3032" i="1" s="1"/>
  <c r="U3032" i="1" s="1"/>
  <c r="R3031" i="1"/>
  <c r="T3031" i="1" s="1"/>
  <c r="U3031" i="1" s="1"/>
  <c r="R2912" i="1"/>
  <c r="T2912" i="1"/>
  <c r="U2912" i="1" s="1"/>
  <c r="R2911" i="1"/>
  <c r="T2911" i="1" s="1"/>
  <c r="U2911" i="1" s="1"/>
  <c r="R2910" i="1"/>
  <c r="T2910" i="1" s="1"/>
  <c r="U2910" i="1" s="1"/>
  <c r="R2909" i="1"/>
  <c r="T2909" i="1" s="1"/>
  <c r="U2909" i="1" s="1"/>
  <c r="R2908" i="1"/>
  <c r="T2908" i="1"/>
  <c r="U2908" i="1" s="1"/>
  <c r="R2907" i="1"/>
  <c r="T2907" i="1" s="1"/>
  <c r="U2907" i="1" s="1"/>
  <c r="R2906" i="1"/>
  <c r="T2906" i="1" s="1"/>
  <c r="U2906" i="1" s="1"/>
  <c r="R2905" i="1"/>
  <c r="T2905" i="1" s="1"/>
  <c r="U2905" i="1" s="1"/>
  <c r="R2904" i="1"/>
  <c r="T2904" i="1"/>
  <c r="U2904" i="1" s="1"/>
  <c r="R2903" i="1"/>
  <c r="T2903" i="1" s="1"/>
  <c r="U2903" i="1" s="1"/>
  <c r="R2902" i="1"/>
  <c r="T2902" i="1" s="1"/>
  <c r="U2902" i="1" s="1"/>
  <c r="R2901" i="1"/>
  <c r="T2901" i="1" s="1"/>
  <c r="U2901" i="1" s="1"/>
  <c r="R2900" i="1"/>
  <c r="T2900" i="1"/>
  <c r="U2900" i="1" s="1"/>
  <c r="R2899" i="1"/>
  <c r="T2899" i="1" s="1"/>
  <c r="U2899" i="1" s="1"/>
  <c r="R2898" i="1"/>
  <c r="T2898" i="1" s="1"/>
  <c r="U2898" i="1" s="1"/>
  <c r="R2897" i="1"/>
  <c r="T2897" i="1" s="1"/>
  <c r="U2897" i="1" s="1"/>
  <c r="R2896" i="1"/>
  <c r="T2896" i="1"/>
  <c r="U2896" i="1" s="1"/>
  <c r="R2895" i="1"/>
  <c r="T2895" i="1" s="1"/>
  <c r="U2895" i="1" s="1"/>
  <c r="R2894" i="1"/>
  <c r="T2894" i="1" s="1"/>
  <c r="U2894" i="1" s="1"/>
  <c r="R2893" i="1"/>
  <c r="T2893" i="1" s="1"/>
  <c r="U2893" i="1" s="1"/>
  <c r="R2892" i="1"/>
  <c r="T2892" i="1"/>
  <c r="U2892" i="1" s="1"/>
  <c r="R2891" i="1"/>
  <c r="T2891" i="1" s="1"/>
  <c r="U2891" i="1" s="1"/>
  <c r="R2890" i="1"/>
  <c r="T2890" i="1" s="1"/>
  <c r="U2890" i="1" s="1"/>
  <c r="R2889" i="1"/>
  <c r="T2889" i="1" s="1"/>
  <c r="U2889" i="1" s="1"/>
  <c r="R2888" i="1"/>
  <c r="T2888" i="1"/>
  <c r="U2888" i="1" s="1"/>
  <c r="R2887" i="1"/>
  <c r="T2887" i="1" s="1"/>
  <c r="U2887" i="1" s="1"/>
  <c r="R2886" i="1"/>
  <c r="T2886" i="1" s="1"/>
  <c r="U2886" i="1" s="1"/>
  <c r="R2885" i="1"/>
  <c r="T2885" i="1" s="1"/>
  <c r="U2885" i="1" s="1"/>
  <c r="R2884" i="1"/>
  <c r="T2884" i="1"/>
  <c r="U2884" i="1" s="1"/>
  <c r="R2883" i="1"/>
  <c r="T2883" i="1" s="1"/>
  <c r="U2883" i="1" s="1"/>
  <c r="R2882" i="1"/>
  <c r="T2882" i="1" s="1"/>
  <c r="U2882" i="1" s="1"/>
  <c r="R2881" i="1"/>
  <c r="T2881" i="1" s="1"/>
  <c r="U2881" i="1" s="1"/>
  <c r="R2879" i="1"/>
  <c r="T2879" i="1"/>
  <c r="U2879" i="1" s="1"/>
  <c r="R2878" i="1"/>
  <c r="T2878" i="1" s="1"/>
  <c r="U2878" i="1" s="1"/>
  <c r="R2877" i="1"/>
  <c r="T2877" i="1" s="1"/>
  <c r="U2877" i="1" s="1"/>
  <c r="R2876" i="1"/>
  <c r="T2876" i="1" s="1"/>
  <c r="U2876" i="1" s="1"/>
  <c r="R2875" i="1"/>
  <c r="T2875" i="1"/>
  <c r="U2875" i="1" s="1"/>
  <c r="R2874" i="1"/>
  <c r="T2874" i="1" s="1"/>
  <c r="U2874" i="1" s="1"/>
  <c r="R2873" i="1"/>
  <c r="T2873" i="1" s="1"/>
  <c r="U2873" i="1" s="1"/>
  <c r="R2872" i="1"/>
  <c r="T2872" i="1" s="1"/>
  <c r="U2872" i="1" s="1"/>
  <c r="R2871" i="1"/>
  <c r="T2871" i="1"/>
  <c r="U2871" i="1" s="1"/>
  <c r="R2870" i="1"/>
  <c r="T2870" i="1" s="1"/>
  <c r="U2870" i="1" s="1"/>
  <c r="R2869" i="1"/>
  <c r="T2869" i="1" s="1"/>
  <c r="U2869" i="1" s="1"/>
  <c r="R2868" i="1"/>
  <c r="T2868" i="1" s="1"/>
  <c r="U2868" i="1" s="1"/>
  <c r="R2867" i="1"/>
  <c r="T2867" i="1"/>
  <c r="U2867" i="1" s="1"/>
  <c r="R2866" i="1"/>
  <c r="T2866" i="1" s="1"/>
  <c r="U2866" i="1" s="1"/>
  <c r="R2865" i="1"/>
  <c r="T2865" i="1" s="1"/>
  <c r="U2865" i="1" s="1"/>
  <c r="R2864" i="1"/>
  <c r="T2864" i="1" s="1"/>
  <c r="U2864" i="1" s="1"/>
  <c r="R2863" i="1"/>
  <c r="T2863" i="1"/>
  <c r="U2863" i="1" s="1"/>
  <c r="R2862" i="1"/>
  <c r="T2862" i="1" s="1"/>
  <c r="U2862" i="1" s="1"/>
  <c r="R2861" i="1"/>
  <c r="T2861" i="1" s="1"/>
  <c r="U2861" i="1" s="1"/>
  <c r="R2860" i="1"/>
  <c r="T2860" i="1" s="1"/>
  <c r="U2860" i="1" s="1"/>
  <c r="R2859" i="1"/>
  <c r="T2859" i="1"/>
  <c r="U2859" i="1" s="1"/>
  <c r="R2858" i="1"/>
  <c r="T2858" i="1" s="1"/>
  <c r="U2858" i="1" s="1"/>
  <c r="R2857" i="1"/>
  <c r="T2857" i="1" s="1"/>
  <c r="U2857" i="1" s="1"/>
  <c r="R2856" i="1"/>
  <c r="T2856" i="1" s="1"/>
  <c r="U2856" i="1" s="1"/>
  <c r="R2855" i="1"/>
  <c r="T2855" i="1"/>
  <c r="U2855" i="1" s="1"/>
  <c r="R2854" i="1"/>
  <c r="T2854" i="1" s="1"/>
  <c r="U2854" i="1" s="1"/>
  <c r="R2853" i="1"/>
  <c r="T2853" i="1" s="1"/>
  <c r="U2853" i="1" s="1"/>
  <c r="R2852" i="1"/>
  <c r="T2852" i="1" s="1"/>
  <c r="U2852" i="1" s="1"/>
  <c r="R2851" i="1"/>
  <c r="T2851" i="1"/>
  <c r="U2851" i="1" s="1"/>
  <c r="R2850" i="1"/>
  <c r="T2850" i="1" s="1"/>
  <c r="U2850" i="1" s="1"/>
  <c r="R2849" i="1"/>
  <c r="T2849" i="1" s="1"/>
  <c r="U2849" i="1" s="1"/>
  <c r="R2847" i="1"/>
  <c r="T2847" i="1"/>
  <c r="U2847" i="1" s="1"/>
  <c r="R2845" i="1"/>
  <c r="T2845" i="1" s="1"/>
  <c r="U2845" i="1" s="1"/>
  <c r="R2843" i="1"/>
  <c r="T2843" i="1"/>
  <c r="U2843" i="1" s="1"/>
  <c r="R2841" i="1"/>
  <c r="T2841" i="1" s="1"/>
  <c r="U2841" i="1" s="1"/>
  <c r="R2839" i="1"/>
  <c r="T2839" i="1"/>
  <c r="U2839" i="1" s="1"/>
  <c r="R2837" i="1"/>
  <c r="T2837" i="1" s="1"/>
  <c r="U2837" i="1" s="1"/>
  <c r="R2835" i="1"/>
  <c r="T2835" i="1"/>
  <c r="U2835" i="1" s="1"/>
  <c r="R2833" i="1"/>
  <c r="T2833" i="1" s="1"/>
  <c r="U2833" i="1" s="1"/>
  <c r="R2831" i="1"/>
  <c r="T2831" i="1"/>
  <c r="U2831" i="1" s="1"/>
  <c r="R2829" i="1"/>
  <c r="T2829" i="1" s="1"/>
  <c r="U2829" i="1" s="1"/>
  <c r="T2826" i="1"/>
  <c r="U2826" i="1" s="1"/>
  <c r="R2823" i="1"/>
  <c r="T2823" i="1" s="1"/>
  <c r="U2823" i="1" s="1"/>
  <c r="R2822" i="1"/>
  <c r="T2822" i="1" s="1"/>
  <c r="U2822" i="1" s="1"/>
  <c r="R2821" i="1"/>
  <c r="T2821" i="1"/>
  <c r="U2821" i="1" s="1"/>
  <c r="R2819" i="1"/>
  <c r="T2819" i="1" s="1"/>
  <c r="U2819" i="1" s="1"/>
  <c r="R2818" i="1"/>
  <c r="T2818" i="1" s="1"/>
  <c r="U2818" i="1" s="1"/>
  <c r="R2817" i="1"/>
  <c r="T2817" i="1"/>
  <c r="U2817" i="1" s="1"/>
  <c r="R2815" i="1"/>
  <c r="T2815" i="1" s="1"/>
  <c r="U2815" i="1" s="1"/>
  <c r="R2814" i="1"/>
  <c r="T2814" i="1" s="1"/>
  <c r="U2814" i="1" s="1"/>
  <c r="R2813" i="1"/>
  <c r="T2813" i="1"/>
  <c r="U2813" i="1" s="1"/>
  <c r="R2811" i="1"/>
  <c r="T2811" i="1" s="1"/>
  <c r="U2811" i="1" s="1"/>
  <c r="R2810" i="1"/>
  <c r="T2810" i="1" s="1"/>
  <c r="U2810" i="1" s="1"/>
  <c r="R2809" i="1"/>
  <c r="T2809" i="1"/>
  <c r="U2809" i="1" s="1"/>
  <c r="R2807" i="1"/>
  <c r="T2807" i="1" s="1"/>
  <c r="U2807" i="1" s="1"/>
  <c r="R2806" i="1"/>
  <c r="T2806" i="1" s="1"/>
  <c r="U2806" i="1" s="1"/>
  <c r="R2805" i="1"/>
  <c r="T2805" i="1"/>
  <c r="U2805" i="1" s="1"/>
  <c r="R2803" i="1"/>
  <c r="T2803" i="1" s="1"/>
  <c r="U2803" i="1" s="1"/>
  <c r="R2802" i="1"/>
  <c r="T2802" i="1" s="1"/>
  <c r="U2802" i="1" s="1"/>
  <c r="R2801" i="1"/>
  <c r="T2801" i="1"/>
  <c r="U2801" i="1" s="1"/>
  <c r="R2799" i="1"/>
  <c r="T2799" i="1" s="1"/>
  <c r="U2799" i="1" s="1"/>
  <c r="R2798" i="1"/>
  <c r="T2798" i="1" s="1"/>
  <c r="U2798" i="1" s="1"/>
  <c r="R2797" i="1"/>
  <c r="T2797" i="1"/>
  <c r="U2797" i="1" s="1"/>
  <c r="R2795" i="1"/>
  <c r="T2795" i="1" s="1"/>
  <c r="U2795" i="1" s="1"/>
  <c r="R2794" i="1"/>
  <c r="T2794" i="1" s="1"/>
  <c r="U2794" i="1" s="1"/>
  <c r="R2793" i="1"/>
  <c r="T2793" i="1"/>
  <c r="U2793" i="1" s="1"/>
  <c r="R2791" i="1"/>
  <c r="T2791" i="1" s="1"/>
  <c r="U2791" i="1" s="1"/>
  <c r="R2790" i="1"/>
  <c r="T2790" i="1" s="1"/>
  <c r="U2790" i="1" s="1"/>
  <c r="R2789" i="1"/>
  <c r="T2789" i="1"/>
  <c r="U2789" i="1" s="1"/>
  <c r="R2788" i="1"/>
  <c r="T2788" i="1" s="1"/>
  <c r="U2788" i="1" s="1"/>
  <c r="R2787" i="1"/>
  <c r="T2787" i="1" s="1"/>
  <c r="U2787" i="1" s="1"/>
  <c r="R2786" i="1"/>
  <c r="T2786" i="1" s="1"/>
  <c r="U2786" i="1" s="1"/>
  <c r="R2785" i="1"/>
  <c r="T2785" i="1"/>
  <c r="U2785" i="1" s="1"/>
  <c r="R2784" i="1"/>
  <c r="T2784" i="1" s="1"/>
  <c r="U2784" i="1" s="1"/>
  <c r="R2783" i="1"/>
  <c r="T2783" i="1" s="1"/>
  <c r="U2783" i="1" s="1"/>
  <c r="R2782" i="1"/>
  <c r="T2782" i="1" s="1"/>
  <c r="U2782" i="1" s="1"/>
  <c r="R2781" i="1"/>
  <c r="T2781" i="1"/>
  <c r="U2781" i="1" s="1"/>
  <c r="R2780" i="1"/>
  <c r="T2780" i="1" s="1"/>
  <c r="U2780" i="1" s="1"/>
  <c r="R2779" i="1"/>
  <c r="T2779" i="1" s="1"/>
  <c r="U2779" i="1" s="1"/>
  <c r="R2719" i="1"/>
  <c r="T2719" i="1"/>
  <c r="U2719" i="1" s="1"/>
  <c r="R2718" i="1"/>
  <c r="T2718" i="1" s="1"/>
  <c r="U2718" i="1" s="1"/>
  <c r="R2717" i="1"/>
  <c r="T2717" i="1" s="1"/>
  <c r="U2717" i="1" s="1"/>
  <c r="R2716" i="1"/>
  <c r="T2716" i="1" s="1"/>
  <c r="U2716" i="1" s="1"/>
  <c r="R2715" i="1"/>
  <c r="T2715" i="1"/>
  <c r="U2715" i="1" s="1"/>
  <c r="R2714" i="1"/>
  <c r="T2714" i="1" s="1"/>
  <c r="U2714" i="1" s="1"/>
  <c r="R2713" i="1"/>
  <c r="T2713" i="1" s="1"/>
  <c r="U2713" i="1" s="1"/>
  <c r="R2712" i="1"/>
  <c r="T2712" i="1" s="1"/>
  <c r="U2712" i="1" s="1"/>
  <c r="R2711" i="1"/>
  <c r="T2711" i="1"/>
  <c r="U2711" i="1" s="1"/>
  <c r="R2710" i="1"/>
  <c r="T2710" i="1" s="1"/>
  <c r="U2710" i="1" s="1"/>
  <c r="R2709" i="1"/>
  <c r="T2709" i="1" s="1"/>
  <c r="U2709" i="1" s="1"/>
  <c r="R2708" i="1"/>
  <c r="T2708" i="1" s="1"/>
  <c r="U2708" i="1" s="1"/>
  <c r="R2707" i="1"/>
  <c r="T2707" i="1"/>
  <c r="U2707" i="1" s="1"/>
  <c r="R2706" i="1"/>
  <c r="T2706" i="1" s="1"/>
  <c r="U2706" i="1" s="1"/>
  <c r="R2705" i="1"/>
  <c r="T2705" i="1" s="1"/>
  <c r="U2705" i="1" s="1"/>
  <c r="R2704" i="1"/>
  <c r="T2704" i="1" s="1"/>
  <c r="U2704" i="1" s="1"/>
  <c r="R2703" i="1"/>
  <c r="T2703" i="1"/>
  <c r="U2703" i="1" s="1"/>
  <c r="R2702" i="1"/>
  <c r="T2702" i="1" s="1"/>
  <c r="U2702" i="1" s="1"/>
  <c r="R2701" i="1"/>
  <c r="T2701" i="1" s="1"/>
  <c r="U2701" i="1" s="1"/>
  <c r="R2700" i="1"/>
  <c r="T2700" i="1" s="1"/>
  <c r="U2700" i="1" s="1"/>
  <c r="R2699" i="1"/>
  <c r="T2699" i="1"/>
  <c r="U2699" i="1" s="1"/>
  <c r="R2698" i="1"/>
  <c r="T2698" i="1" s="1"/>
  <c r="U2698" i="1" s="1"/>
  <c r="R2697" i="1"/>
  <c r="T2697" i="1" s="1"/>
  <c r="U2697" i="1" s="1"/>
  <c r="R2696" i="1"/>
  <c r="T2696" i="1" s="1"/>
  <c r="U2696" i="1" s="1"/>
  <c r="R2695" i="1"/>
  <c r="T2695" i="1"/>
  <c r="U2695" i="1" s="1"/>
  <c r="R2694" i="1"/>
  <c r="T2694" i="1" s="1"/>
  <c r="U2694" i="1" s="1"/>
  <c r="R2693" i="1"/>
  <c r="T2693" i="1" s="1"/>
  <c r="U2693" i="1" s="1"/>
  <c r="R2692" i="1"/>
  <c r="T2692" i="1" s="1"/>
  <c r="U2692" i="1" s="1"/>
  <c r="R2691" i="1"/>
  <c r="T2691" i="1"/>
  <c r="U2691" i="1" s="1"/>
  <c r="R2690" i="1"/>
  <c r="T2690" i="1" s="1"/>
  <c r="U2690" i="1" s="1"/>
  <c r="R2689" i="1"/>
  <c r="T2689" i="1" s="1"/>
  <c r="U2689" i="1" s="1"/>
  <c r="R2688" i="1"/>
  <c r="T2688" i="1" s="1"/>
  <c r="U2688" i="1" s="1"/>
  <c r="R2687" i="1"/>
  <c r="T2687" i="1"/>
  <c r="U2687" i="1" s="1"/>
  <c r="R2686" i="1"/>
  <c r="T2686" i="1" s="1"/>
  <c r="U2686" i="1" s="1"/>
  <c r="R2685" i="1"/>
  <c r="T2685" i="1" s="1"/>
  <c r="U2685" i="1" s="1"/>
  <c r="R2684" i="1"/>
  <c r="T2684" i="1" s="1"/>
  <c r="U2684" i="1" s="1"/>
  <c r="R2683" i="1"/>
  <c r="T2683" i="1"/>
  <c r="U2683" i="1" s="1"/>
  <c r="R2682" i="1"/>
  <c r="T2682" i="1" s="1"/>
  <c r="U2682" i="1" s="1"/>
  <c r="R2681" i="1"/>
  <c r="T2681" i="1" s="1"/>
  <c r="U2681" i="1" s="1"/>
  <c r="R2680" i="1"/>
  <c r="T2680" i="1" s="1"/>
  <c r="U2680" i="1" s="1"/>
  <c r="R2679" i="1"/>
  <c r="T2679" i="1"/>
  <c r="U2679" i="1" s="1"/>
  <c r="R2678" i="1"/>
  <c r="T2678" i="1" s="1"/>
  <c r="U2678" i="1" s="1"/>
  <c r="R2677" i="1"/>
  <c r="T2677" i="1" s="1"/>
  <c r="U2677" i="1" s="1"/>
  <c r="R2676" i="1"/>
  <c r="T2676" i="1" s="1"/>
  <c r="U2676" i="1" s="1"/>
  <c r="R2675" i="1"/>
  <c r="T2675" i="1"/>
  <c r="U2675" i="1" s="1"/>
  <c r="R2674" i="1"/>
  <c r="T2674" i="1" s="1"/>
  <c r="U2674" i="1" s="1"/>
  <c r="R2673" i="1"/>
  <c r="T2673" i="1" s="1"/>
  <c r="U2673" i="1" s="1"/>
  <c r="R2672" i="1"/>
  <c r="T2672" i="1" s="1"/>
  <c r="U2672" i="1" s="1"/>
  <c r="R2671" i="1"/>
  <c r="T2671" i="1"/>
  <c r="U2671" i="1" s="1"/>
  <c r="R2670" i="1"/>
  <c r="T2670" i="1" s="1"/>
  <c r="U2670" i="1" s="1"/>
  <c r="R2669" i="1"/>
  <c r="T2669" i="1" s="1"/>
  <c r="U2669" i="1" s="1"/>
  <c r="R2668" i="1"/>
  <c r="T2668" i="1" s="1"/>
  <c r="U2668" i="1" s="1"/>
  <c r="R2667" i="1"/>
  <c r="T2667" i="1"/>
  <c r="U2667" i="1" s="1"/>
  <c r="R2666" i="1"/>
  <c r="T2666" i="1" s="1"/>
  <c r="U2666" i="1" s="1"/>
  <c r="R2665" i="1"/>
  <c r="T2665" i="1" s="1"/>
  <c r="U2665" i="1" s="1"/>
  <c r="R2664" i="1"/>
  <c r="T2664" i="1" s="1"/>
  <c r="U2664" i="1" s="1"/>
  <c r="R2663" i="1"/>
  <c r="T2663" i="1"/>
  <c r="U2663" i="1" s="1"/>
  <c r="R2662" i="1"/>
  <c r="T2662" i="1" s="1"/>
  <c r="U2662" i="1" s="1"/>
  <c r="R2661" i="1"/>
  <c r="T2661" i="1" s="1"/>
  <c r="U2661" i="1" s="1"/>
  <c r="R2660" i="1"/>
  <c r="T2660" i="1" s="1"/>
  <c r="U2660" i="1" s="1"/>
  <c r="R2659" i="1"/>
  <c r="T2659" i="1"/>
  <c r="U2659" i="1" s="1"/>
  <c r="R2658" i="1"/>
  <c r="T2658" i="1" s="1"/>
  <c r="U2658" i="1" s="1"/>
  <c r="R2657" i="1"/>
  <c r="T2657" i="1" s="1"/>
  <c r="U2657" i="1" s="1"/>
  <c r="R2656" i="1"/>
  <c r="T2656" i="1" s="1"/>
  <c r="U2656" i="1" s="1"/>
  <c r="R2655" i="1"/>
  <c r="T2655" i="1"/>
  <c r="U2655" i="1" s="1"/>
  <c r="R2654" i="1"/>
  <c r="T2654" i="1" s="1"/>
  <c r="U2654" i="1" s="1"/>
  <c r="R2653" i="1"/>
  <c r="T2653" i="1" s="1"/>
  <c r="U2653" i="1" s="1"/>
  <c r="R2652" i="1"/>
  <c r="T2652" i="1" s="1"/>
  <c r="U2652" i="1" s="1"/>
  <c r="R2651" i="1"/>
  <c r="T2651" i="1"/>
  <c r="U2651" i="1" s="1"/>
  <c r="R2650" i="1"/>
  <c r="T2650" i="1" s="1"/>
  <c r="U2650" i="1" s="1"/>
  <c r="R2649" i="1"/>
  <c r="T2649" i="1" s="1"/>
  <c r="U2649" i="1" s="1"/>
  <c r="R2648" i="1"/>
  <c r="T2648" i="1" s="1"/>
  <c r="U2648" i="1" s="1"/>
  <c r="R2647" i="1"/>
  <c r="T2647" i="1"/>
  <c r="U2647" i="1" s="1"/>
  <c r="R2646" i="1"/>
  <c r="T2646" i="1" s="1"/>
  <c r="U2646" i="1" s="1"/>
  <c r="R2645" i="1"/>
  <c r="T2645" i="1" s="1"/>
  <c r="U2645" i="1" s="1"/>
  <c r="R2644" i="1"/>
  <c r="T2644" i="1" s="1"/>
  <c r="U2644" i="1" s="1"/>
  <c r="R2643" i="1"/>
  <c r="T2643" i="1"/>
  <c r="U2643" i="1" s="1"/>
  <c r="R2642" i="1"/>
  <c r="T2642" i="1" s="1"/>
  <c r="U2642" i="1" s="1"/>
  <c r="R2641" i="1"/>
  <c r="T2641" i="1" s="1"/>
  <c r="U2641" i="1" s="1"/>
  <c r="R2640" i="1"/>
  <c r="T2640" i="1" s="1"/>
  <c r="U2640" i="1" s="1"/>
  <c r="R2639" i="1"/>
  <c r="T2639" i="1"/>
  <c r="U2639" i="1" s="1"/>
  <c r="R2638" i="1"/>
  <c r="T2638" i="1" s="1"/>
  <c r="U2638" i="1" s="1"/>
  <c r="R2637" i="1"/>
  <c r="T2637" i="1" s="1"/>
  <c r="U2637" i="1" s="1"/>
  <c r="R2636" i="1"/>
  <c r="T2636" i="1" s="1"/>
  <c r="U2636" i="1" s="1"/>
  <c r="R2635" i="1"/>
  <c r="T2635" i="1"/>
  <c r="U2635" i="1" s="1"/>
  <c r="R2634" i="1"/>
  <c r="T2634" i="1" s="1"/>
  <c r="U2634" i="1" s="1"/>
  <c r="R2633" i="1"/>
  <c r="T2633" i="1" s="1"/>
  <c r="U2633" i="1" s="1"/>
  <c r="R2632" i="1"/>
  <c r="T2632" i="1" s="1"/>
  <c r="U2632" i="1" s="1"/>
  <c r="R2631" i="1"/>
  <c r="T2631" i="1"/>
  <c r="U2631" i="1" s="1"/>
  <c r="R2630" i="1"/>
  <c r="T2630" i="1" s="1"/>
  <c r="U2630" i="1" s="1"/>
  <c r="R2629" i="1"/>
  <c r="T2629" i="1" s="1"/>
  <c r="U2629" i="1" s="1"/>
  <c r="R2628" i="1"/>
  <c r="T2628" i="1" s="1"/>
  <c r="U2628" i="1" s="1"/>
  <c r="R2627" i="1"/>
  <c r="T2627" i="1"/>
  <c r="U2627" i="1" s="1"/>
  <c r="R2626" i="1"/>
  <c r="T2626" i="1" s="1"/>
  <c r="U2626" i="1" s="1"/>
  <c r="R2625" i="1"/>
  <c r="T2625" i="1" s="1"/>
  <c r="U2625" i="1" s="1"/>
  <c r="R2624" i="1"/>
  <c r="T2624" i="1" s="1"/>
  <c r="U2624" i="1" s="1"/>
  <c r="R2623" i="1"/>
  <c r="T2623" i="1"/>
  <c r="U2623" i="1" s="1"/>
  <c r="R2622" i="1"/>
  <c r="T2622" i="1" s="1"/>
  <c r="U2622" i="1" s="1"/>
  <c r="R2621" i="1"/>
  <c r="T2621" i="1" s="1"/>
  <c r="U2621" i="1" s="1"/>
  <c r="R2620" i="1"/>
  <c r="T2620" i="1" s="1"/>
  <c r="U2620" i="1" s="1"/>
  <c r="R2619" i="1"/>
  <c r="T2619" i="1"/>
  <c r="U2619" i="1" s="1"/>
  <c r="R2618" i="1"/>
  <c r="T2618" i="1" s="1"/>
  <c r="U2618" i="1" s="1"/>
  <c r="R2617" i="1"/>
  <c r="T2617" i="1" s="1"/>
  <c r="U2617" i="1" s="1"/>
  <c r="R2616" i="1"/>
  <c r="T2616" i="1" s="1"/>
  <c r="U2616" i="1" s="1"/>
  <c r="R2615" i="1"/>
  <c r="T2615" i="1"/>
  <c r="U2615" i="1" s="1"/>
  <c r="R2614" i="1"/>
  <c r="T2614" i="1" s="1"/>
  <c r="U2614" i="1" s="1"/>
  <c r="R2612" i="1"/>
  <c r="T2612" i="1" s="1"/>
  <c r="U2612" i="1" s="1"/>
  <c r="R2611" i="1"/>
  <c r="T2611" i="1" s="1"/>
  <c r="U2611" i="1" s="1"/>
  <c r="R2610" i="1"/>
  <c r="T2610" i="1"/>
  <c r="U2610" i="1" s="1"/>
  <c r="R2609" i="1"/>
  <c r="T2609" i="1" s="1"/>
  <c r="U2609" i="1" s="1"/>
  <c r="R2608" i="1"/>
  <c r="T2608" i="1" s="1"/>
  <c r="U2608" i="1" s="1"/>
  <c r="R2606" i="1"/>
  <c r="T2606" i="1" s="1"/>
  <c r="U2606" i="1" s="1"/>
  <c r="R2605" i="1"/>
  <c r="T2605" i="1"/>
  <c r="U2605" i="1" s="1"/>
  <c r="R2603" i="1"/>
  <c r="T2603" i="1" s="1"/>
  <c r="U2603" i="1" s="1"/>
  <c r="R2602" i="1"/>
  <c r="T2602" i="1" s="1"/>
  <c r="U2602" i="1" s="1"/>
  <c r="R2601" i="1"/>
  <c r="T2601" i="1" s="1"/>
  <c r="U2601" i="1" s="1"/>
  <c r="R2600" i="1"/>
  <c r="T2600" i="1"/>
  <c r="U2600" i="1" s="1"/>
  <c r="R2597" i="1"/>
  <c r="T2597" i="1" s="1"/>
  <c r="U2597" i="1" s="1"/>
  <c r="R2596" i="1"/>
  <c r="T2596" i="1" s="1"/>
  <c r="U2596" i="1" s="1"/>
  <c r="R2593" i="1"/>
  <c r="T2593" i="1" s="1"/>
  <c r="U2593" i="1" s="1"/>
  <c r="R2592" i="1"/>
  <c r="T2592" i="1"/>
  <c r="U2592" i="1" s="1"/>
  <c r="R2591" i="1"/>
  <c r="T2591" i="1" s="1"/>
  <c r="U2591" i="1" s="1"/>
  <c r="R2590" i="1"/>
  <c r="T2590" i="1" s="1"/>
  <c r="U2590" i="1" s="1"/>
  <c r="R2587" i="1"/>
  <c r="T2587" i="1" s="1"/>
  <c r="U2587" i="1" s="1"/>
  <c r="R2586" i="1"/>
  <c r="T2586" i="1"/>
  <c r="U2586" i="1" s="1"/>
  <c r="R2585" i="1"/>
  <c r="T2585" i="1" s="1"/>
  <c r="U2585" i="1" s="1"/>
  <c r="R2584" i="1"/>
  <c r="T2584" i="1" s="1"/>
  <c r="U2584" i="1" s="1"/>
  <c r="R2583" i="1"/>
  <c r="T2583" i="1" s="1"/>
  <c r="U2583" i="1" s="1"/>
  <c r="R2582" i="1"/>
  <c r="T2582" i="1"/>
  <c r="U2582" i="1" s="1"/>
  <c r="R2581" i="1"/>
  <c r="T2581" i="1" s="1"/>
  <c r="U2581" i="1" s="1"/>
  <c r="R2580" i="1"/>
  <c r="T2580" i="1" s="1"/>
  <c r="U2580" i="1" s="1"/>
  <c r="R2579" i="1"/>
  <c r="T2579" i="1" s="1"/>
  <c r="U2579" i="1" s="1"/>
  <c r="R2577" i="1"/>
  <c r="T2577" i="1"/>
  <c r="U2577" i="1" s="1"/>
  <c r="R2576" i="1"/>
  <c r="T2576" i="1" s="1"/>
  <c r="U2576" i="1" s="1"/>
  <c r="R2575" i="1"/>
  <c r="T2575" i="1" s="1"/>
  <c r="U2575" i="1" s="1"/>
  <c r="R2574" i="1"/>
  <c r="T2574" i="1" s="1"/>
  <c r="U2574" i="1" s="1"/>
  <c r="R2573" i="1"/>
  <c r="T2573" i="1"/>
  <c r="U2573" i="1" s="1"/>
  <c r="R2572" i="1"/>
  <c r="T2572" i="1" s="1"/>
  <c r="U2572" i="1" s="1"/>
  <c r="R2571" i="1"/>
  <c r="T2571" i="1" s="1"/>
  <c r="U2571" i="1" s="1"/>
  <c r="R2570" i="1"/>
  <c r="T2570" i="1" s="1"/>
  <c r="U2570" i="1" s="1"/>
  <c r="R2569" i="1"/>
  <c r="T2569" i="1"/>
  <c r="U2569" i="1" s="1"/>
  <c r="R2568" i="1"/>
  <c r="T2568" i="1" s="1"/>
  <c r="U2568" i="1" s="1"/>
  <c r="R2567" i="1"/>
  <c r="T2567" i="1" s="1"/>
  <c r="U2567" i="1" s="1"/>
  <c r="R2566" i="1"/>
  <c r="T2566" i="1" s="1"/>
  <c r="U2566" i="1" s="1"/>
  <c r="R2565" i="1"/>
  <c r="T2565" i="1"/>
  <c r="U2565" i="1" s="1"/>
  <c r="R2564" i="1"/>
  <c r="T2564" i="1" s="1"/>
  <c r="U2564" i="1" s="1"/>
  <c r="R2563" i="1"/>
  <c r="T2563" i="1" s="1"/>
  <c r="U2563" i="1" s="1"/>
  <c r="R2562" i="1"/>
  <c r="T2562" i="1" s="1"/>
  <c r="U2562" i="1" s="1"/>
  <c r="R2561" i="1"/>
  <c r="T2561" i="1"/>
  <c r="U2561" i="1" s="1"/>
  <c r="R2560" i="1"/>
  <c r="T2560" i="1" s="1"/>
  <c r="U2560" i="1" s="1"/>
  <c r="R2559" i="1"/>
  <c r="T2559" i="1" s="1"/>
  <c r="U2559" i="1" s="1"/>
  <c r="R2558" i="1"/>
  <c r="T2558" i="1" s="1"/>
  <c r="U2558" i="1" s="1"/>
  <c r="R2557" i="1"/>
  <c r="T2557" i="1"/>
  <c r="U2557" i="1" s="1"/>
  <c r="R2556" i="1"/>
  <c r="T2556" i="1" s="1"/>
  <c r="U2556" i="1" s="1"/>
  <c r="R2555" i="1"/>
  <c r="T2555" i="1" s="1"/>
  <c r="U2555" i="1" s="1"/>
  <c r="R2554" i="1"/>
  <c r="T2554" i="1" s="1"/>
  <c r="U2554" i="1" s="1"/>
  <c r="R2553" i="1"/>
  <c r="T2553" i="1"/>
  <c r="U2553" i="1" s="1"/>
  <c r="R2552" i="1"/>
  <c r="T2552" i="1" s="1"/>
  <c r="U2552" i="1" s="1"/>
  <c r="R2551" i="1"/>
  <c r="T2551" i="1" s="1"/>
  <c r="U2551" i="1" s="1"/>
  <c r="R2550" i="1"/>
  <c r="T2550" i="1" s="1"/>
  <c r="U2550" i="1" s="1"/>
  <c r="R2483" i="1"/>
  <c r="T2483" i="1"/>
  <c r="U2483" i="1" s="1"/>
  <c r="R2480" i="1"/>
  <c r="T2480" i="1" s="1"/>
  <c r="U2480" i="1" s="1"/>
  <c r="R2477" i="1"/>
  <c r="T2477" i="1"/>
  <c r="U2477" i="1" s="1"/>
  <c r="R2475" i="1"/>
  <c r="T2475" i="1" s="1"/>
  <c r="U2475" i="1" s="1"/>
  <c r="R2473" i="1"/>
  <c r="T2473" i="1" s="1"/>
  <c r="U2473" i="1" s="1"/>
  <c r="R2468" i="1"/>
  <c r="T2468" i="1" s="1"/>
  <c r="U2468" i="1" s="1"/>
  <c r="R2463" i="1"/>
  <c r="T2463" i="1"/>
  <c r="U2463" i="1" s="1"/>
  <c r="R2462" i="1"/>
  <c r="T2462" i="1" s="1"/>
  <c r="U2462" i="1" s="1"/>
  <c r="R2461" i="1"/>
  <c r="T2461" i="1" s="1"/>
  <c r="U2461" i="1" s="1"/>
  <c r="R2458" i="1"/>
  <c r="T2458" i="1" s="1"/>
  <c r="U2458" i="1" s="1"/>
  <c r="R2457" i="1"/>
  <c r="T2457" i="1"/>
  <c r="U2457" i="1" s="1"/>
  <c r="R2455" i="1"/>
  <c r="T2455" i="1" s="1"/>
  <c r="U2455" i="1" s="1"/>
  <c r="R2454" i="1"/>
  <c r="T2454" i="1" s="1"/>
  <c r="U2454" i="1" s="1"/>
  <c r="R2452" i="1"/>
  <c r="T2452" i="1" s="1"/>
  <c r="U2452" i="1" s="1"/>
  <c r="R2451" i="1"/>
  <c r="T2451" i="1"/>
  <c r="U2451" i="1" s="1"/>
  <c r="R2450" i="1"/>
  <c r="T2450" i="1" s="1"/>
  <c r="U2450" i="1" s="1"/>
  <c r="R2448" i="1"/>
  <c r="T2448" i="1" s="1"/>
  <c r="U2448" i="1" s="1"/>
  <c r="R2447" i="1"/>
  <c r="T2447" i="1" s="1"/>
  <c r="U2447" i="1" s="1"/>
  <c r="R2446" i="1"/>
  <c r="T2446" i="1"/>
  <c r="U2446" i="1" s="1"/>
  <c r="R2445" i="1"/>
  <c r="T2445" i="1" s="1"/>
  <c r="U2445" i="1" s="1"/>
  <c r="R2438" i="1"/>
  <c r="T2438" i="1" s="1"/>
  <c r="U2438" i="1" s="1"/>
  <c r="R2437" i="1"/>
  <c r="T2437" i="1" s="1"/>
  <c r="U2437" i="1" s="1"/>
  <c r="R2431" i="1"/>
  <c r="T2431" i="1"/>
  <c r="U2431" i="1" s="1"/>
  <c r="R2430" i="1"/>
  <c r="T2430" i="1" s="1"/>
  <c r="U2430" i="1" s="1"/>
  <c r="R2428" i="1"/>
  <c r="T2428" i="1" s="1"/>
  <c r="U2428" i="1" s="1"/>
  <c r="R2417" i="1"/>
  <c r="T2417" i="1" s="1"/>
  <c r="U2417" i="1" s="1"/>
  <c r="R2412" i="1"/>
  <c r="T2412" i="1"/>
  <c r="U2412" i="1" s="1"/>
  <c r="R2409" i="1"/>
  <c r="T2409" i="1" s="1"/>
  <c r="U2409" i="1" s="1"/>
  <c r="R2408" i="1"/>
  <c r="T2408" i="1" s="1"/>
  <c r="U2408" i="1" s="1"/>
  <c r="R2406" i="1"/>
  <c r="T2406" i="1" s="1"/>
  <c r="U2406" i="1" s="1"/>
  <c r="R2399" i="1"/>
  <c r="T2399" i="1"/>
  <c r="U2399" i="1" s="1"/>
  <c r="R2398" i="1"/>
  <c r="T2398" i="1" s="1"/>
  <c r="U2398" i="1" s="1"/>
  <c r="R2396" i="1"/>
  <c r="T2396" i="1" s="1"/>
  <c r="U2396" i="1" s="1"/>
  <c r="R2394" i="1"/>
  <c r="T2394" i="1" s="1"/>
  <c r="U2394" i="1" s="1"/>
  <c r="T2390" i="1"/>
  <c r="U2390" i="1" s="1"/>
  <c r="R2385" i="1"/>
  <c r="T2385" i="1" s="1"/>
  <c r="U2385" i="1" s="1"/>
  <c r="R2384" i="1"/>
  <c r="T2384" i="1" s="1"/>
  <c r="U2384" i="1" s="1"/>
  <c r="R2382" i="1"/>
  <c r="T2382" i="1" s="1"/>
  <c r="U2382" i="1" s="1"/>
  <c r="R2379" i="1"/>
  <c r="T2379" i="1"/>
  <c r="U2379" i="1" s="1"/>
  <c r="R2377" i="1"/>
  <c r="T2377" i="1" s="1"/>
  <c r="U2377" i="1" s="1"/>
  <c r="R2372" i="1"/>
  <c r="T2372" i="1" s="1"/>
  <c r="U2372" i="1" s="1"/>
  <c r="R2370" i="1"/>
  <c r="T2370" i="1"/>
  <c r="U2370" i="1" s="1"/>
  <c r="R2362" i="1"/>
  <c r="T2362" i="1" s="1"/>
  <c r="U2362" i="1" s="1"/>
  <c r="R2353" i="1"/>
  <c r="T2353" i="1" s="1"/>
  <c r="U2353" i="1" s="1"/>
  <c r="R2342" i="1"/>
  <c r="T2342" i="1"/>
  <c r="U2342" i="1" s="1"/>
  <c r="R2326" i="1"/>
  <c r="T2326" i="1" s="1"/>
  <c r="U2326" i="1" s="1"/>
  <c r="R2325" i="1"/>
  <c r="T2325" i="1" s="1"/>
  <c r="U2325" i="1" s="1"/>
  <c r="R2323" i="1"/>
  <c r="T2323" i="1"/>
  <c r="U2323" i="1" s="1"/>
  <c r="R2317" i="1"/>
  <c r="T2317" i="1" s="1"/>
  <c r="U2317" i="1" s="1"/>
  <c r="R2314" i="1"/>
  <c r="T2314" i="1" s="1"/>
  <c r="U2314" i="1" s="1"/>
  <c r="R2313" i="1"/>
  <c r="T2313" i="1" s="1"/>
  <c r="U2313" i="1" s="1"/>
  <c r="R2308" i="1"/>
  <c r="T2308" i="1"/>
  <c r="U2308" i="1" s="1"/>
  <c r="R2307" i="1"/>
  <c r="T2307" i="1" s="1"/>
  <c r="U2307" i="1" s="1"/>
  <c r="R2306" i="1"/>
  <c r="T2306" i="1" s="1"/>
  <c r="U2306" i="1" s="1"/>
  <c r="R2305" i="1"/>
  <c r="T2305" i="1" s="1"/>
  <c r="U2305" i="1" s="1"/>
  <c r="R2303" i="1"/>
  <c r="T2303" i="1"/>
  <c r="U2303" i="1" s="1"/>
  <c r="R2302" i="1"/>
  <c r="T2302" i="1" s="1"/>
  <c r="U2302" i="1" s="1"/>
  <c r="R2301" i="1"/>
  <c r="T2301" i="1" s="1"/>
  <c r="U2301" i="1" s="1"/>
  <c r="R2300" i="1"/>
  <c r="T2300" i="1" s="1"/>
  <c r="U2300" i="1" s="1"/>
  <c r="R2299" i="1"/>
  <c r="T2299" i="1"/>
  <c r="U2299" i="1" s="1"/>
  <c r="R2295" i="1"/>
  <c r="T2295" i="1" s="1"/>
  <c r="U2295" i="1" s="1"/>
  <c r="R2294" i="1"/>
  <c r="T2294" i="1" s="1"/>
  <c r="U2294" i="1" s="1"/>
  <c r="R2293" i="1"/>
  <c r="T2293" i="1" s="1"/>
  <c r="U2293" i="1" s="1"/>
  <c r="R2291" i="1"/>
  <c r="T2291" i="1"/>
  <c r="U2291" i="1" s="1"/>
  <c r="R2289" i="1"/>
  <c r="T2289" i="1" s="1"/>
  <c r="U2289" i="1" s="1"/>
  <c r="R2288" i="1"/>
  <c r="T2288" i="1" s="1"/>
  <c r="U2288" i="1" s="1"/>
  <c r="R2207" i="1"/>
  <c r="T2207" i="1" s="1"/>
  <c r="U2207" i="1" s="1"/>
  <c r="R2205" i="1"/>
  <c r="T2205" i="1" s="1"/>
  <c r="U2205" i="1" s="1"/>
  <c r="R2201" i="1"/>
  <c r="T2201" i="1" s="1"/>
  <c r="U2201" i="1" s="1"/>
  <c r="R2200" i="1"/>
  <c r="T2200" i="1" s="1"/>
  <c r="U2200" i="1" s="1"/>
  <c r="R2197" i="1"/>
  <c r="T2197" i="1" s="1"/>
  <c r="U2197" i="1" s="1"/>
  <c r="R2193" i="1"/>
  <c r="T2193" i="1" s="1"/>
  <c r="U2193" i="1" s="1"/>
  <c r="R2191" i="1"/>
  <c r="T2191" i="1" s="1"/>
  <c r="U2191" i="1" s="1"/>
  <c r="R2187" i="1"/>
  <c r="T2187" i="1" s="1"/>
  <c r="U2187" i="1" s="1"/>
  <c r="R2184" i="1"/>
  <c r="T2184" i="1" s="1"/>
  <c r="U2184" i="1" s="1"/>
  <c r="R2182" i="1"/>
  <c r="T2182" i="1" s="1"/>
  <c r="U2182" i="1" s="1"/>
  <c r="R2181" i="1"/>
  <c r="T2181" i="1" s="1"/>
  <c r="U2181" i="1" s="1"/>
  <c r="R2178" i="1"/>
  <c r="T2178" i="1"/>
  <c r="U2178" i="1" s="1"/>
  <c r="R2170" i="1"/>
  <c r="T2170" i="1" s="1"/>
  <c r="U2170" i="1" s="1"/>
  <c r="R2167" i="1"/>
  <c r="T2167" i="1" s="1"/>
  <c r="U2167" i="1" s="1"/>
  <c r="R2165" i="1"/>
  <c r="T2165" i="1" s="1"/>
  <c r="U2165" i="1" s="1"/>
  <c r="R2162" i="1"/>
  <c r="T2162" i="1"/>
  <c r="U2162" i="1" s="1"/>
  <c r="R2158" i="1"/>
  <c r="T2158" i="1" s="1"/>
  <c r="U2158" i="1" s="1"/>
  <c r="R2156" i="1"/>
  <c r="T2156" i="1" s="1"/>
  <c r="U2156" i="1" s="1"/>
  <c r="R2154" i="1"/>
  <c r="T2154" i="1"/>
  <c r="U2154" i="1" s="1"/>
  <c r="R2152" i="1"/>
  <c r="T2152" i="1" s="1"/>
  <c r="U2152" i="1" s="1"/>
  <c r="R2149" i="1"/>
  <c r="T2149" i="1" s="1"/>
  <c r="U2149" i="1" s="1"/>
  <c r="R2147" i="1"/>
  <c r="T2147" i="1" s="1"/>
  <c r="U2147" i="1" s="1"/>
  <c r="R2143" i="1"/>
  <c r="T2143" i="1" s="1"/>
  <c r="U2143" i="1" s="1"/>
  <c r="R2141" i="1"/>
  <c r="T2141" i="1" s="1"/>
  <c r="U2141" i="1" s="1"/>
  <c r="R2138" i="1"/>
  <c r="T2138" i="1" s="1"/>
  <c r="U2138" i="1" s="1"/>
  <c r="R2137" i="1"/>
  <c r="T2137" i="1"/>
  <c r="U2137" i="1" s="1"/>
  <c r="R2133" i="1"/>
  <c r="T2133" i="1" s="1"/>
  <c r="U2133" i="1" s="1"/>
  <c r="R2131" i="1"/>
  <c r="T2131" i="1"/>
  <c r="U2131" i="1" s="1"/>
  <c r="R2127" i="1"/>
  <c r="T2127" i="1" s="1"/>
  <c r="U2127" i="1" s="1"/>
  <c r="R2125" i="1"/>
  <c r="T2125" i="1" s="1"/>
  <c r="U2125" i="1" s="1"/>
  <c r="R2009" i="1"/>
  <c r="T2009" i="1" s="1"/>
  <c r="U2009" i="1" s="1"/>
  <c r="R2005" i="1"/>
  <c r="T2005" i="1" s="1"/>
  <c r="U2005" i="1" s="1"/>
  <c r="R2004" i="1"/>
  <c r="T2004" i="1" s="1"/>
  <c r="U2004" i="1" s="1"/>
  <c r="R2002" i="1"/>
  <c r="T2002" i="1" s="1"/>
  <c r="U2002" i="1" s="1"/>
  <c r="R2000" i="1"/>
  <c r="T2000" i="1"/>
  <c r="U2000" i="1" s="1"/>
  <c r="R1998" i="1"/>
  <c r="T1998" i="1" s="1"/>
  <c r="U1998" i="1" s="1"/>
  <c r="R1994" i="1"/>
  <c r="T1994" i="1" s="1"/>
  <c r="U1994" i="1" s="1"/>
  <c r="R1993" i="1"/>
  <c r="T1993" i="1" s="1"/>
  <c r="U1993" i="1" s="1"/>
  <c r="R1992" i="1"/>
  <c r="T1992" i="1"/>
  <c r="U1992" i="1" s="1"/>
  <c r="R1991" i="1"/>
  <c r="T1991" i="1" s="1"/>
  <c r="U1991" i="1" s="1"/>
  <c r="R1990" i="1"/>
  <c r="T1990" i="1" s="1"/>
  <c r="U1990" i="1" s="1"/>
  <c r="R1988" i="1"/>
  <c r="T1988" i="1" s="1"/>
  <c r="U1988" i="1" s="1"/>
  <c r="R1982" i="1"/>
  <c r="T1982" i="1" s="1"/>
  <c r="U1982" i="1" s="1"/>
  <c r="R1980" i="1"/>
  <c r="T1980" i="1" s="1"/>
  <c r="U1980" i="1" s="1"/>
  <c r="R1978" i="1"/>
  <c r="T1978" i="1" s="1"/>
  <c r="U1978" i="1" s="1"/>
  <c r="R1976" i="1"/>
  <c r="T1976" i="1"/>
  <c r="U1976" i="1" s="1"/>
  <c r="R1974" i="1"/>
  <c r="T1974" i="1" s="1"/>
  <c r="U1974" i="1" s="1"/>
  <c r="R1973" i="1"/>
  <c r="T1973" i="1" s="1"/>
  <c r="U1973" i="1" s="1"/>
  <c r="R1972" i="1"/>
  <c r="T1972" i="1" s="1"/>
  <c r="U1972" i="1" s="1"/>
  <c r="R1971" i="1"/>
  <c r="T1971" i="1"/>
  <c r="U1971" i="1" s="1"/>
  <c r="R1970" i="1"/>
  <c r="T1970" i="1" s="1"/>
  <c r="U1970" i="1" s="1"/>
  <c r="R1969" i="1"/>
  <c r="T1969" i="1" s="1"/>
  <c r="U1969" i="1" s="1"/>
  <c r="R1967" i="1"/>
  <c r="T1967" i="1" s="1"/>
  <c r="U1967" i="1" s="1"/>
  <c r="R1966" i="1"/>
  <c r="T1966" i="1"/>
  <c r="U1966" i="1" s="1"/>
  <c r="R1965" i="1"/>
  <c r="T1965" i="1" s="1"/>
  <c r="U1965" i="1" s="1"/>
  <c r="R1964" i="1"/>
  <c r="T1964" i="1" s="1"/>
  <c r="U1964" i="1" s="1"/>
  <c r="R1963" i="1"/>
  <c r="T1963" i="1" s="1"/>
  <c r="U1963" i="1" s="1"/>
  <c r="R1962" i="1"/>
  <c r="T1962" i="1"/>
  <c r="U1962" i="1" s="1"/>
  <c r="R1961" i="1"/>
  <c r="T1961" i="1" s="1"/>
  <c r="U1961" i="1" s="1"/>
  <c r="R1960" i="1"/>
  <c r="T1960" i="1" s="1"/>
  <c r="U1960" i="1" s="1"/>
  <c r="R1959" i="1"/>
  <c r="T1959" i="1" s="1"/>
  <c r="U1959" i="1" s="1"/>
  <c r="R1958" i="1"/>
  <c r="T1958" i="1"/>
  <c r="U1958" i="1" s="1"/>
  <c r="R1957" i="1"/>
  <c r="T1957" i="1" s="1"/>
  <c r="U1957" i="1" s="1"/>
  <c r="R1956" i="1"/>
  <c r="T1956" i="1" s="1"/>
  <c r="U1956" i="1" s="1"/>
  <c r="R1955" i="1"/>
  <c r="T1955" i="1" s="1"/>
  <c r="U1955" i="1" s="1"/>
  <c r="R1954" i="1"/>
  <c r="T1954" i="1"/>
  <c r="U1954" i="1" s="1"/>
  <c r="R1953" i="1"/>
  <c r="T1953" i="1" s="1"/>
  <c r="U1953" i="1" s="1"/>
  <c r="R1952" i="1"/>
  <c r="T1952" i="1" s="1"/>
  <c r="U1952" i="1" s="1"/>
  <c r="R1951" i="1"/>
  <c r="T1951" i="1" s="1"/>
  <c r="U1951" i="1" s="1"/>
  <c r="R1950" i="1"/>
  <c r="T1950" i="1"/>
  <c r="U1950" i="1" s="1"/>
  <c r="R1949" i="1"/>
  <c r="T1949" i="1" s="1"/>
  <c r="U1949" i="1" s="1"/>
  <c r="R1943" i="1"/>
  <c r="T1943" i="1" s="1"/>
  <c r="U1943" i="1" s="1"/>
  <c r="R1936" i="1"/>
  <c r="T1936" i="1"/>
  <c r="U1936" i="1" s="1"/>
  <c r="R1932" i="1"/>
  <c r="T1932" i="1" s="1"/>
  <c r="U1932" i="1" s="1"/>
  <c r="R1930" i="1"/>
  <c r="T1930" i="1" s="1"/>
  <c r="U1930" i="1" s="1"/>
  <c r="R1925" i="1"/>
  <c r="T1925" i="1" s="1"/>
  <c r="U1925" i="1" s="1"/>
  <c r="R1919" i="1"/>
  <c r="T1919" i="1"/>
  <c r="U1919" i="1" s="1"/>
  <c r="R1917" i="1"/>
  <c r="T1917" i="1" s="1"/>
  <c r="U1917" i="1" s="1"/>
  <c r="R1915" i="1"/>
  <c r="T1915" i="1" s="1"/>
  <c r="U1915" i="1" s="1"/>
  <c r="R1913" i="1"/>
  <c r="T1913" i="1" s="1"/>
  <c r="U1913" i="1" s="1"/>
  <c r="R1912" i="1"/>
  <c r="T1912" i="1"/>
  <c r="U1912" i="1" s="1"/>
  <c r="R1909" i="1"/>
  <c r="T1909" i="1" s="1"/>
  <c r="U1909" i="1" s="1"/>
  <c r="R1908" i="1"/>
  <c r="T1908" i="1" s="1"/>
  <c r="U1908" i="1" s="1"/>
  <c r="R1846" i="1"/>
  <c r="T1846" i="1" s="1"/>
  <c r="U1846" i="1" s="1"/>
  <c r="R1845" i="1"/>
  <c r="T1845" i="1"/>
  <c r="U1845" i="1" s="1"/>
  <c r="R1843" i="1"/>
  <c r="T1843" i="1" s="1"/>
  <c r="U1843" i="1" s="1"/>
  <c r="R1842" i="1"/>
  <c r="T1842" i="1" s="1"/>
  <c r="U1842" i="1" s="1"/>
  <c r="R1841" i="1"/>
  <c r="T1841" i="1"/>
  <c r="U1841" i="1" s="1"/>
  <c r="R1839" i="1"/>
  <c r="T1839" i="1" s="1"/>
  <c r="U1839" i="1" s="1"/>
  <c r="R1838" i="1"/>
  <c r="T1838" i="1" s="1"/>
  <c r="U1838" i="1" s="1"/>
  <c r="R1837" i="1"/>
  <c r="T1837" i="1"/>
  <c r="U1837" i="1" s="1"/>
  <c r="R1835" i="1"/>
  <c r="T1835" i="1" s="1"/>
  <c r="U1835" i="1" s="1"/>
  <c r="R1834" i="1"/>
  <c r="T1834" i="1" s="1"/>
  <c r="U1834" i="1" s="1"/>
  <c r="R1833" i="1"/>
  <c r="T1833" i="1"/>
  <c r="U1833" i="1" s="1"/>
  <c r="R1831" i="1"/>
  <c r="T1831" i="1" s="1"/>
  <c r="U1831" i="1" s="1"/>
  <c r="R1830" i="1"/>
  <c r="T1830" i="1" s="1"/>
  <c r="U1830" i="1" s="1"/>
  <c r="R1829" i="1"/>
  <c r="T1829" i="1"/>
  <c r="U1829" i="1" s="1"/>
  <c r="R1827" i="1"/>
  <c r="T1827" i="1" s="1"/>
  <c r="U1827" i="1" s="1"/>
  <c r="R1826" i="1"/>
  <c r="T1826" i="1" s="1"/>
  <c r="U1826" i="1" s="1"/>
  <c r="R1825" i="1"/>
  <c r="T1825" i="1"/>
  <c r="U1825" i="1" s="1"/>
  <c r="R1823" i="1"/>
  <c r="T1823" i="1" s="1"/>
  <c r="U1823" i="1" s="1"/>
  <c r="R1822" i="1"/>
  <c r="T1822" i="1" s="1"/>
  <c r="U1822" i="1" s="1"/>
  <c r="R1821" i="1"/>
  <c r="T1821" i="1"/>
  <c r="U1821" i="1" s="1"/>
  <c r="R1819" i="1"/>
  <c r="T1819" i="1" s="1"/>
  <c r="U1819" i="1" s="1"/>
  <c r="R1818" i="1"/>
  <c r="T1818" i="1" s="1"/>
  <c r="U1818" i="1" s="1"/>
  <c r="R1817" i="1"/>
  <c r="T1817" i="1"/>
  <c r="U1817" i="1" s="1"/>
  <c r="R1815" i="1"/>
  <c r="T1815" i="1" s="1"/>
  <c r="U1815" i="1" s="1"/>
  <c r="R1814" i="1"/>
  <c r="T1814" i="1" s="1"/>
  <c r="U1814" i="1" s="1"/>
  <c r="R1813" i="1"/>
  <c r="T1813" i="1"/>
  <c r="U1813" i="1" s="1"/>
  <c r="R1606" i="1"/>
  <c r="T1606" i="1" s="1"/>
  <c r="U1606" i="1" s="1"/>
  <c r="R1605" i="1"/>
  <c r="T1605" i="1" s="1"/>
  <c r="U1605" i="1" s="1"/>
  <c r="R1604" i="1"/>
  <c r="T1604" i="1" s="1"/>
  <c r="U1604" i="1" s="1"/>
  <c r="T1603" i="1"/>
  <c r="U1603" i="1" s="1"/>
  <c r="R1601" i="1"/>
  <c r="T1601" i="1" s="1"/>
  <c r="U1601" i="1" s="1"/>
  <c r="R1599" i="1"/>
  <c r="T1599" i="1" s="1"/>
  <c r="U1599" i="1" s="1"/>
  <c r="R1597" i="1"/>
  <c r="T1597" i="1" s="1"/>
  <c r="U1597" i="1" s="1"/>
  <c r="T1595" i="1"/>
  <c r="U1595" i="1" s="1"/>
  <c r="R1593" i="1"/>
  <c r="T1593" i="1" s="1"/>
  <c r="U1593" i="1" s="1"/>
  <c r="R1591" i="1"/>
  <c r="T1591" i="1" s="1"/>
  <c r="U1591" i="1" s="1"/>
  <c r="R1589" i="1"/>
  <c r="T1589" i="1" s="1"/>
  <c r="U1589" i="1" s="1"/>
  <c r="R1587" i="1"/>
  <c r="T1587" i="1"/>
  <c r="U1587" i="1" s="1"/>
  <c r="R1585" i="1"/>
  <c r="T1585" i="1" s="1"/>
  <c r="U1585" i="1" s="1"/>
  <c r="R1583" i="1"/>
  <c r="T1583" i="1" s="1"/>
  <c r="U1583" i="1" s="1"/>
  <c r="R1582" i="1"/>
  <c r="T1582" i="1" s="1"/>
  <c r="U1582" i="1" s="1"/>
  <c r="R1580" i="1"/>
  <c r="T1580" i="1"/>
  <c r="U1580" i="1" s="1"/>
  <c r="R1576" i="1"/>
  <c r="T1576" i="1" s="1"/>
  <c r="U1576" i="1" s="1"/>
  <c r="R1574" i="1"/>
  <c r="T1574" i="1" s="1"/>
  <c r="U1574" i="1" s="1"/>
  <c r="R1572" i="1"/>
  <c r="T1572" i="1" s="1"/>
  <c r="U1572" i="1" s="1"/>
  <c r="R1568" i="1"/>
  <c r="T1568" i="1"/>
  <c r="U1568" i="1" s="1"/>
  <c r="R1562" i="1"/>
  <c r="T1562" i="1" s="1"/>
  <c r="U1562" i="1" s="1"/>
  <c r="R1554" i="1"/>
  <c r="T1554" i="1" s="1"/>
  <c r="U1554" i="1" s="1"/>
  <c r="R1552" i="1"/>
  <c r="T1552" i="1"/>
  <c r="U1552" i="1" s="1"/>
  <c r="R1548" i="1"/>
  <c r="T1548" i="1" s="1"/>
  <c r="U1548" i="1" s="1"/>
  <c r="R1546" i="1"/>
  <c r="T1546" i="1" s="1"/>
  <c r="U1546" i="1" s="1"/>
  <c r="R1544" i="1"/>
  <c r="T1544" i="1" s="1"/>
  <c r="U1544" i="1" s="1"/>
  <c r="R1542" i="1"/>
  <c r="T1542" i="1"/>
  <c r="U1542" i="1" s="1"/>
  <c r="R1538" i="1"/>
  <c r="T1538" i="1" s="1"/>
  <c r="U1538" i="1" s="1"/>
  <c r="R1536" i="1"/>
  <c r="T1536" i="1" s="1"/>
  <c r="U1536" i="1" s="1"/>
  <c r="R1534" i="1"/>
  <c r="T1534" i="1"/>
  <c r="U1534" i="1" s="1"/>
  <c r="R1533" i="1"/>
  <c r="T1533" i="1" s="1"/>
  <c r="U1533" i="1" s="1"/>
  <c r="R1531" i="1"/>
  <c r="T1531" i="1" s="1"/>
  <c r="U1531" i="1" s="1"/>
  <c r="R1528" i="1"/>
  <c r="T1528" i="1" s="1"/>
  <c r="U1528" i="1" s="1"/>
  <c r="R1526" i="1"/>
  <c r="T1526" i="1"/>
  <c r="U1526" i="1" s="1"/>
  <c r="R1522" i="1"/>
  <c r="T1522" i="1" s="1"/>
  <c r="U1522" i="1" s="1"/>
  <c r="R1318" i="1"/>
  <c r="T1318" i="1" s="1"/>
  <c r="U1318" i="1" s="1"/>
  <c r="R1317" i="1"/>
  <c r="T1317" i="1" s="1"/>
  <c r="U1317" i="1" s="1"/>
  <c r="R1315" i="1"/>
  <c r="T1315" i="1"/>
  <c r="U1315" i="1" s="1"/>
  <c r="R1314" i="1"/>
  <c r="T1314" i="1" s="1"/>
  <c r="U1314" i="1" s="1"/>
  <c r="R1313" i="1"/>
  <c r="T1313" i="1" s="1"/>
  <c r="U1313" i="1" s="1"/>
  <c r="R1312" i="1"/>
  <c r="T1312" i="1" s="1"/>
  <c r="U1312" i="1" s="1"/>
  <c r="T1311" i="1"/>
  <c r="U1311" i="1" s="1"/>
  <c r="R1310" i="1"/>
  <c r="T1310" i="1" s="1"/>
  <c r="U1310" i="1" s="1"/>
  <c r="R1309" i="1"/>
  <c r="T1309" i="1" s="1"/>
  <c r="U1309" i="1" s="1"/>
  <c r="R1307" i="1"/>
  <c r="T1307" i="1"/>
  <c r="U1307" i="1" s="1"/>
  <c r="R1305" i="1"/>
  <c r="T1305" i="1" s="1"/>
  <c r="U1305" i="1" s="1"/>
  <c r="R1304" i="1"/>
  <c r="T1304" i="1" s="1"/>
  <c r="U1304" i="1" s="1"/>
  <c r="T1303" i="1"/>
  <c r="U1303" i="1" s="1"/>
  <c r="R1302" i="1"/>
  <c r="T1302" i="1" s="1"/>
  <c r="U1302" i="1" s="1"/>
  <c r="R1301" i="1"/>
  <c r="T1301" i="1" s="1"/>
  <c r="U1301" i="1" s="1"/>
  <c r="R1300" i="1"/>
  <c r="T1300" i="1" s="1"/>
  <c r="U1300" i="1" s="1"/>
  <c r="T1299" i="1"/>
  <c r="U1299" i="1" s="1"/>
  <c r="R1298" i="1"/>
  <c r="T1298" i="1" s="1"/>
  <c r="U1298" i="1" s="1"/>
  <c r="R1297" i="1"/>
  <c r="T1297" i="1" s="1"/>
  <c r="U1297" i="1" s="1"/>
  <c r="R1296" i="1"/>
  <c r="T1296" i="1" s="1"/>
  <c r="U1296" i="1" s="1"/>
  <c r="T1295" i="1"/>
  <c r="U1295" i="1" s="1"/>
  <c r="R1294" i="1"/>
  <c r="T1294" i="1" s="1"/>
  <c r="U1294" i="1" s="1"/>
  <c r="R1293" i="1"/>
  <c r="T1293" i="1" s="1"/>
  <c r="U1293" i="1" s="1"/>
  <c r="R1292" i="1"/>
  <c r="T1292" i="1" s="1"/>
  <c r="U1292" i="1" s="1"/>
  <c r="T1291" i="1"/>
  <c r="U1291" i="1" s="1"/>
  <c r="R1290" i="1"/>
  <c r="T1290" i="1" s="1"/>
  <c r="U1290" i="1" s="1"/>
  <c r="R1289" i="1"/>
  <c r="T1289" i="1" s="1"/>
  <c r="U1289" i="1" s="1"/>
  <c r="R1288" i="1"/>
  <c r="T1288" i="1" s="1"/>
  <c r="U1288" i="1" s="1"/>
  <c r="T1287" i="1"/>
  <c r="U1287" i="1" s="1"/>
  <c r="R1286" i="1"/>
  <c r="T1286" i="1" s="1"/>
  <c r="U1286" i="1" s="1"/>
  <c r="R1285" i="1"/>
  <c r="T1285" i="1" s="1"/>
  <c r="U1285" i="1" s="1"/>
  <c r="R1284" i="1"/>
  <c r="T1284" i="1" s="1"/>
  <c r="U1284" i="1" s="1"/>
  <c r="T1283" i="1"/>
  <c r="U1283" i="1" s="1"/>
  <c r="R1282" i="1"/>
  <c r="T1282" i="1" s="1"/>
  <c r="U1282" i="1" s="1"/>
  <c r="R1281" i="1"/>
  <c r="T1281" i="1" s="1"/>
  <c r="U1281" i="1" s="1"/>
  <c r="R1280" i="1"/>
  <c r="T1280" i="1" s="1"/>
  <c r="U1280" i="1" s="1"/>
  <c r="T1279" i="1"/>
  <c r="U1279" i="1" s="1"/>
  <c r="R1278" i="1"/>
  <c r="T1278" i="1" s="1"/>
  <c r="U1278" i="1" s="1"/>
  <c r="R1277" i="1"/>
  <c r="T1277" i="1" s="1"/>
  <c r="U1277" i="1" s="1"/>
  <c r="R1276" i="1"/>
  <c r="T1276" i="1" s="1"/>
  <c r="U1276" i="1" s="1"/>
  <c r="R1076" i="1"/>
  <c r="T1076" i="1"/>
  <c r="U1076" i="1" s="1"/>
  <c r="R1075" i="1"/>
  <c r="T1075" i="1" s="1"/>
  <c r="U1075" i="1" s="1"/>
  <c r="R1074" i="1"/>
  <c r="T1074" i="1" s="1"/>
  <c r="U1074" i="1" s="1"/>
  <c r="R1073" i="1"/>
  <c r="T1073" i="1" s="1"/>
  <c r="U1073" i="1" s="1"/>
  <c r="R1072" i="1"/>
  <c r="T1072" i="1"/>
  <c r="U1072" i="1" s="1"/>
  <c r="R1071" i="1"/>
  <c r="T1071" i="1" s="1"/>
  <c r="U1071" i="1" s="1"/>
  <c r="R1070" i="1"/>
  <c r="T1070" i="1" s="1"/>
  <c r="U1070" i="1" s="1"/>
  <c r="R1069" i="1"/>
  <c r="T1069" i="1" s="1"/>
  <c r="U1069" i="1" s="1"/>
  <c r="R1068" i="1"/>
  <c r="T1068" i="1"/>
  <c r="U1068" i="1" s="1"/>
  <c r="R1067" i="1"/>
  <c r="T1067" i="1" s="1"/>
  <c r="U1067" i="1" s="1"/>
  <c r="R1066" i="1"/>
  <c r="T1066" i="1" s="1"/>
  <c r="U1066" i="1" s="1"/>
  <c r="R1065" i="1"/>
  <c r="T1065" i="1" s="1"/>
  <c r="U1065" i="1" s="1"/>
  <c r="R1064" i="1"/>
  <c r="T1064" i="1"/>
  <c r="U1064" i="1" s="1"/>
  <c r="R1063" i="1"/>
  <c r="T1063" i="1" s="1"/>
  <c r="U1063" i="1" s="1"/>
  <c r="R1062" i="1"/>
  <c r="T1062" i="1" s="1"/>
  <c r="U1062" i="1" s="1"/>
  <c r="R1061" i="1"/>
  <c r="T1061" i="1" s="1"/>
  <c r="U1061" i="1" s="1"/>
  <c r="R1060" i="1"/>
  <c r="T1060" i="1"/>
  <c r="U1060" i="1" s="1"/>
  <c r="R1059" i="1"/>
  <c r="T1059" i="1" s="1"/>
  <c r="U1059" i="1" s="1"/>
  <c r="R1058" i="1"/>
  <c r="T1058" i="1" s="1"/>
  <c r="U1058" i="1" s="1"/>
  <c r="R1057" i="1"/>
  <c r="T1057" i="1" s="1"/>
  <c r="U1057" i="1" s="1"/>
  <c r="R1056" i="1"/>
  <c r="T1056" i="1"/>
  <c r="U1056" i="1" s="1"/>
  <c r="R1055" i="1"/>
  <c r="T1055" i="1" s="1"/>
  <c r="U1055" i="1" s="1"/>
  <c r="R1054" i="1"/>
  <c r="T1054" i="1" s="1"/>
  <c r="U1054" i="1" s="1"/>
  <c r="R1053" i="1"/>
  <c r="T1053" i="1" s="1"/>
  <c r="U1053" i="1" s="1"/>
  <c r="R1051" i="1"/>
  <c r="T1051" i="1"/>
  <c r="U1051" i="1" s="1"/>
  <c r="R1047" i="1"/>
  <c r="T1047" i="1" s="1"/>
  <c r="U1047" i="1" s="1"/>
  <c r="R1045" i="1"/>
  <c r="T1045" i="1" s="1"/>
  <c r="U1045" i="1" s="1"/>
  <c r="R1043" i="1"/>
  <c r="T1043" i="1"/>
  <c r="U1043" i="1" s="1"/>
  <c r="R1038" i="1"/>
  <c r="T1038" i="1" s="1"/>
  <c r="U1038" i="1" s="1"/>
  <c r="R1034" i="1"/>
  <c r="T1034" i="1" s="1"/>
  <c r="U1034" i="1" s="1"/>
  <c r="T1032" i="1"/>
  <c r="U1032" i="1" s="1"/>
  <c r="R1031" i="1"/>
  <c r="T1031" i="1" s="1"/>
  <c r="U1031" i="1" s="1"/>
  <c r="R1030" i="1"/>
  <c r="T1030" i="1" s="1"/>
  <c r="U1030" i="1" s="1"/>
  <c r="R1029" i="1"/>
  <c r="T1029" i="1" s="1"/>
  <c r="U1029" i="1" s="1"/>
  <c r="R1027" i="1"/>
  <c r="T1027" i="1"/>
  <c r="U1027" i="1" s="1"/>
  <c r="R1025" i="1"/>
  <c r="T1025" i="1" s="1"/>
  <c r="U1025" i="1" s="1"/>
  <c r="R1023" i="1"/>
  <c r="T1023" i="1" s="1"/>
  <c r="U1023" i="1" s="1"/>
  <c r="R1022" i="1"/>
  <c r="T1022" i="1"/>
  <c r="U1022" i="1" s="1"/>
  <c r="R1018" i="1"/>
  <c r="T1018" i="1" s="1"/>
  <c r="U1018" i="1" s="1"/>
  <c r="R1016" i="1"/>
  <c r="T1016" i="1" s="1"/>
  <c r="U1016" i="1" s="1"/>
  <c r="R1014" i="1"/>
  <c r="T1014" i="1" s="1"/>
  <c r="U1014" i="1" s="1"/>
  <c r="R1013" i="1"/>
  <c r="T1013" i="1" s="1"/>
  <c r="U1013" i="1" s="1"/>
  <c r="R1012" i="1"/>
  <c r="T1012" i="1"/>
  <c r="U1012" i="1" s="1"/>
  <c r="R1010" i="1"/>
  <c r="T1010" i="1" s="1"/>
  <c r="U1010" i="1" s="1"/>
  <c r="R1008" i="1"/>
  <c r="T1008" i="1" s="1"/>
  <c r="U1008" i="1" s="1"/>
  <c r="R1006" i="1"/>
  <c r="T1006" i="1" s="1"/>
  <c r="U1006" i="1" s="1"/>
  <c r="R1004" i="1"/>
  <c r="T1004" i="1" s="1"/>
  <c r="U1004" i="1" s="1"/>
  <c r="R1002" i="1"/>
  <c r="T1002" i="1" s="1"/>
  <c r="U1002" i="1" s="1"/>
  <c r="R1001" i="1"/>
  <c r="T1001" i="1"/>
  <c r="U1001" i="1" s="1"/>
  <c r="R999" i="1"/>
  <c r="T999" i="1" s="1"/>
  <c r="U999" i="1" s="1"/>
  <c r="R998" i="1"/>
  <c r="T998" i="1" s="1"/>
  <c r="U998" i="1" s="1"/>
  <c r="R997" i="1"/>
  <c r="T997" i="1"/>
  <c r="U997" i="1" s="1"/>
  <c r="R995" i="1"/>
  <c r="T995" i="1" s="1"/>
  <c r="U995" i="1" s="1"/>
  <c r="R994" i="1"/>
  <c r="T994" i="1" s="1"/>
  <c r="U994" i="1" s="1"/>
  <c r="R993" i="1"/>
  <c r="T993" i="1"/>
  <c r="U993" i="1" s="1"/>
  <c r="R989" i="1"/>
  <c r="T989" i="1" s="1"/>
  <c r="U989" i="1" s="1"/>
  <c r="R987" i="1"/>
  <c r="T987" i="1" s="1"/>
  <c r="U987" i="1" s="1"/>
  <c r="R985" i="1"/>
  <c r="T985" i="1" s="1"/>
  <c r="U985" i="1" s="1"/>
  <c r="R983" i="1"/>
  <c r="T983" i="1" s="1"/>
  <c r="U983" i="1" s="1"/>
  <c r="R981" i="1"/>
  <c r="T981" i="1" s="1"/>
  <c r="U981" i="1" s="1"/>
  <c r="R979" i="1"/>
  <c r="T979" i="1" s="1"/>
  <c r="U979" i="1" s="1"/>
  <c r="R977" i="1"/>
  <c r="T977" i="1" s="1"/>
  <c r="U977" i="1" s="1"/>
  <c r="R975" i="1"/>
  <c r="T975" i="1" s="1"/>
  <c r="U975" i="1" s="1"/>
  <c r="R973" i="1"/>
  <c r="T973" i="1" s="1"/>
  <c r="U973" i="1" s="1"/>
  <c r="R971" i="1"/>
  <c r="T971" i="1" s="1"/>
  <c r="U971" i="1" s="1"/>
  <c r="R969" i="1"/>
  <c r="T969" i="1" s="1"/>
  <c r="U969" i="1" s="1"/>
  <c r="R967" i="1"/>
  <c r="T967" i="1" s="1"/>
  <c r="U967" i="1" s="1"/>
  <c r="R965" i="1"/>
  <c r="T965" i="1" s="1"/>
  <c r="U965" i="1" s="1"/>
  <c r="R963" i="1"/>
  <c r="T963" i="1" s="1"/>
  <c r="U963" i="1" s="1"/>
  <c r="R961" i="1"/>
  <c r="T961" i="1" s="1"/>
  <c r="U961" i="1" s="1"/>
  <c r="R959" i="1"/>
  <c r="T959" i="1" s="1"/>
  <c r="U959" i="1" s="1"/>
  <c r="R957" i="1"/>
  <c r="T957" i="1" s="1"/>
  <c r="U957" i="1" s="1"/>
  <c r="R956" i="1"/>
  <c r="T956" i="1"/>
  <c r="U956" i="1" s="1"/>
  <c r="R865" i="1"/>
  <c r="T865" i="1" s="1"/>
  <c r="U865" i="1" s="1"/>
  <c r="R864" i="1"/>
  <c r="T864" i="1" s="1"/>
  <c r="U864" i="1" s="1"/>
  <c r="R863" i="1"/>
  <c r="T863" i="1" s="1"/>
  <c r="U863" i="1" s="1"/>
  <c r="R861" i="1"/>
  <c r="T861" i="1"/>
  <c r="U861" i="1" s="1"/>
  <c r="R858" i="1"/>
  <c r="T858" i="1" s="1"/>
  <c r="U858" i="1" s="1"/>
  <c r="R856" i="1"/>
  <c r="T856" i="1" s="1"/>
  <c r="U856" i="1" s="1"/>
  <c r="R854" i="1"/>
  <c r="T854" i="1"/>
  <c r="U854" i="1" s="1"/>
  <c r="R850" i="1"/>
  <c r="T850" i="1" s="1"/>
  <c r="U850" i="1" s="1"/>
  <c r="R848" i="1"/>
  <c r="T848" i="1" s="1"/>
  <c r="U848" i="1" s="1"/>
  <c r="R846" i="1"/>
  <c r="T846" i="1"/>
  <c r="U846" i="1" s="1"/>
  <c r="R840" i="1"/>
  <c r="T840" i="1" s="1"/>
  <c r="U840" i="1" s="1"/>
  <c r="R838" i="1"/>
  <c r="T838" i="1" s="1"/>
  <c r="U838" i="1" s="1"/>
  <c r="T804" i="1"/>
  <c r="U804" i="1" s="1"/>
  <c r="R798" i="1"/>
  <c r="T798" i="1" s="1"/>
  <c r="U798" i="1" s="1"/>
  <c r="R796" i="1"/>
  <c r="T796" i="1" s="1"/>
  <c r="U796" i="1" s="1"/>
  <c r="R793" i="1"/>
  <c r="T793" i="1"/>
  <c r="U793" i="1" s="1"/>
  <c r="R791" i="1"/>
  <c r="T791" i="1" s="1"/>
  <c r="U791" i="1" s="1"/>
  <c r="R789" i="1"/>
  <c r="T789" i="1" s="1"/>
  <c r="U789" i="1" s="1"/>
  <c r="R787" i="1"/>
  <c r="T787" i="1" s="1"/>
  <c r="U787" i="1" s="1"/>
  <c r="R785" i="1"/>
  <c r="T785" i="1"/>
  <c r="U785" i="1" s="1"/>
  <c r="R783" i="1"/>
  <c r="T783" i="1" s="1"/>
  <c r="U783" i="1" s="1"/>
  <c r="R781" i="1"/>
  <c r="T781" i="1" s="1"/>
  <c r="U781" i="1" s="1"/>
  <c r="R779" i="1"/>
  <c r="T779" i="1" s="1"/>
  <c r="U779" i="1" s="1"/>
  <c r="R777" i="1"/>
  <c r="T777" i="1"/>
  <c r="U777" i="1" s="1"/>
  <c r="R775" i="1"/>
  <c r="T775" i="1" s="1"/>
  <c r="U775" i="1" s="1"/>
  <c r="R773" i="1"/>
  <c r="T773" i="1" s="1"/>
  <c r="U773" i="1" s="1"/>
  <c r="R771" i="1"/>
  <c r="T771" i="1" s="1"/>
  <c r="U771" i="1" s="1"/>
  <c r="R769" i="1"/>
  <c r="T769" i="1"/>
  <c r="U769" i="1" s="1"/>
  <c r="R767" i="1"/>
  <c r="T767" i="1" s="1"/>
  <c r="U767" i="1" s="1"/>
  <c r="R765" i="1"/>
  <c r="T765" i="1" s="1"/>
  <c r="U765" i="1" s="1"/>
  <c r="R763" i="1"/>
  <c r="T763" i="1" s="1"/>
  <c r="U763" i="1" s="1"/>
  <c r="R761" i="1"/>
  <c r="T761" i="1"/>
  <c r="U761" i="1" s="1"/>
  <c r="R759" i="1"/>
  <c r="T759" i="1" s="1"/>
  <c r="U759" i="1" s="1"/>
  <c r="R757" i="1"/>
  <c r="T757" i="1" s="1"/>
  <c r="U757" i="1" s="1"/>
  <c r="R755" i="1"/>
  <c r="T755" i="1" s="1"/>
  <c r="U755" i="1" s="1"/>
  <c r="R753" i="1"/>
  <c r="T753" i="1"/>
  <c r="U753" i="1" s="1"/>
  <c r="R751" i="1"/>
  <c r="T751" i="1" s="1"/>
  <c r="U751" i="1" s="1"/>
  <c r="R749" i="1"/>
  <c r="T749" i="1" s="1"/>
  <c r="U749" i="1" s="1"/>
  <c r="R747" i="1"/>
  <c r="T747" i="1" s="1"/>
  <c r="U747" i="1" s="1"/>
  <c r="R746" i="1"/>
  <c r="T746" i="1"/>
  <c r="U746" i="1" s="1"/>
  <c r="R745" i="1"/>
  <c r="T745" i="1" s="1"/>
  <c r="U745" i="1" s="1"/>
  <c r="R744" i="1"/>
  <c r="T744" i="1" s="1"/>
  <c r="U744" i="1" s="1"/>
  <c r="R743" i="1"/>
  <c r="T743" i="1" s="1"/>
  <c r="U743" i="1" s="1"/>
  <c r="R742" i="1"/>
  <c r="T742" i="1"/>
  <c r="U742" i="1" s="1"/>
  <c r="R683" i="1"/>
  <c r="T683" i="1" s="1"/>
  <c r="U683" i="1" s="1"/>
  <c r="R682" i="1"/>
  <c r="T682" i="1" s="1"/>
  <c r="U682" i="1" s="1"/>
  <c r="R681" i="1"/>
  <c r="T681" i="1" s="1"/>
  <c r="U681" i="1" s="1"/>
  <c r="R680" i="1"/>
  <c r="T680" i="1"/>
  <c r="U680" i="1" s="1"/>
  <c r="R679" i="1"/>
  <c r="T679" i="1" s="1"/>
  <c r="U679" i="1" s="1"/>
  <c r="R678" i="1"/>
  <c r="T678" i="1" s="1"/>
  <c r="U678" i="1" s="1"/>
  <c r="R677" i="1"/>
  <c r="T677" i="1" s="1"/>
  <c r="U677" i="1" s="1"/>
  <c r="R676" i="1"/>
  <c r="T676" i="1"/>
  <c r="U676" i="1" s="1"/>
  <c r="R675" i="1"/>
  <c r="T675" i="1" s="1"/>
  <c r="U675" i="1" s="1"/>
  <c r="R674" i="1"/>
  <c r="T674" i="1" s="1"/>
  <c r="U674" i="1" s="1"/>
  <c r="R673" i="1"/>
  <c r="T673" i="1" s="1"/>
  <c r="U673" i="1" s="1"/>
  <c r="R672" i="1"/>
  <c r="T672" i="1"/>
  <c r="U672" i="1" s="1"/>
  <c r="R671" i="1"/>
  <c r="T671" i="1" s="1"/>
  <c r="U671" i="1" s="1"/>
  <c r="R670" i="1"/>
  <c r="T670" i="1" s="1"/>
  <c r="U670" i="1" s="1"/>
  <c r="R669" i="1"/>
  <c r="T669" i="1" s="1"/>
  <c r="U669" i="1" s="1"/>
  <c r="R668" i="1"/>
  <c r="T668" i="1"/>
  <c r="U668" i="1" s="1"/>
  <c r="R667" i="1"/>
  <c r="T667" i="1" s="1"/>
  <c r="U667" i="1" s="1"/>
  <c r="R666" i="1"/>
  <c r="T666" i="1" s="1"/>
  <c r="U666" i="1" s="1"/>
  <c r="R665" i="1"/>
  <c r="T665" i="1" s="1"/>
  <c r="U665" i="1" s="1"/>
  <c r="R664" i="1"/>
  <c r="T664" i="1"/>
  <c r="U664" i="1" s="1"/>
  <c r="R663" i="1"/>
  <c r="T663" i="1" s="1"/>
  <c r="U663" i="1" s="1"/>
  <c r="R662" i="1"/>
  <c r="T662" i="1" s="1"/>
  <c r="U662" i="1" s="1"/>
  <c r="R661" i="1"/>
  <c r="T661" i="1" s="1"/>
  <c r="U661" i="1" s="1"/>
  <c r="R660" i="1"/>
  <c r="T660" i="1"/>
  <c r="U660" i="1" s="1"/>
  <c r="R659" i="1"/>
  <c r="T659" i="1" s="1"/>
  <c r="U659" i="1" s="1"/>
  <c r="R658" i="1"/>
  <c r="T658" i="1" s="1"/>
  <c r="U658" i="1" s="1"/>
  <c r="R657" i="1"/>
  <c r="T657" i="1" s="1"/>
  <c r="U657" i="1" s="1"/>
  <c r="R656" i="1"/>
  <c r="T656" i="1"/>
  <c r="U656" i="1" s="1"/>
  <c r="R655" i="1"/>
  <c r="T655" i="1" s="1"/>
  <c r="U655" i="1" s="1"/>
  <c r="R654" i="1"/>
  <c r="T654" i="1" s="1"/>
  <c r="U654" i="1" s="1"/>
  <c r="R653" i="1"/>
  <c r="T653" i="1" s="1"/>
  <c r="U653" i="1" s="1"/>
  <c r="R652" i="1"/>
  <c r="T652" i="1"/>
  <c r="U652" i="1" s="1"/>
  <c r="R651" i="1"/>
  <c r="T651" i="1" s="1"/>
  <c r="U651" i="1" s="1"/>
  <c r="R650" i="1"/>
  <c r="T650" i="1" s="1"/>
  <c r="U650" i="1" s="1"/>
  <c r="R649" i="1"/>
  <c r="T649" i="1" s="1"/>
  <c r="U649" i="1" s="1"/>
  <c r="R648" i="1"/>
  <c r="T648" i="1"/>
  <c r="U648" i="1" s="1"/>
  <c r="R647" i="1"/>
  <c r="T647" i="1" s="1"/>
  <c r="U647" i="1" s="1"/>
  <c r="R646" i="1"/>
  <c r="T646" i="1" s="1"/>
  <c r="U646" i="1" s="1"/>
  <c r="R645" i="1"/>
  <c r="T645" i="1" s="1"/>
  <c r="U645" i="1" s="1"/>
  <c r="R501" i="1"/>
  <c r="T501" i="1"/>
  <c r="U501" i="1" s="1"/>
  <c r="R500" i="1"/>
  <c r="T500" i="1" s="1"/>
  <c r="U500" i="1" s="1"/>
  <c r="R499" i="1"/>
  <c r="T499" i="1" s="1"/>
  <c r="U499" i="1" s="1"/>
  <c r="R498" i="1"/>
  <c r="T498" i="1" s="1"/>
  <c r="U498" i="1" s="1"/>
  <c r="R497" i="1"/>
  <c r="T497" i="1"/>
  <c r="U497" i="1" s="1"/>
  <c r="R494" i="1"/>
  <c r="T494" i="1" s="1"/>
  <c r="U494" i="1" s="1"/>
  <c r="R493" i="1"/>
  <c r="T493" i="1" s="1"/>
  <c r="U493" i="1" s="1"/>
  <c r="R490" i="1"/>
  <c r="T490" i="1" s="1"/>
  <c r="U490" i="1" s="1"/>
  <c r="R488" i="1"/>
  <c r="T488" i="1" s="1"/>
  <c r="U488" i="1" s="1"/>
  <c r="R486" i="1"/>
  <c r="T486" i="1" s="1"/>
  <c r="U486" i="1" s="1"/>
  <c r="T484" i="1"/>
  <c r="U484" i="1" s="1"/>
  <c r="R482" i="1"/>
  <c r="T482" i="1" s="1"/>
  <c r="U482" i="1" s="1"/>
  <c r="R480" i="1"/>
  <c r="T480" i="1" s="1"/>
  <c r="U480" i="1" s="1"/>
  <c r="R478" i="1"/>
  <c r="T478" i="1" s="1"/>
  <c r="U478" i="1" s="1"/>
  <c r="R474" i="1"/>
  <c r="T474" i="1" s="1"/>
  <c r="U474" i="1" s="1"/>
  <c r="R472" i="1"/>
  <c r="T472" i="1" s="1"/>
  <c r="U472" i="1" s="1"/>
  <c r="R470" i="1"/>
  <c r="T470" i="1" s="1"/>
  <c r="U470" i="1" s="1"/>
  <c r="T468" i="1"/>
  <c r="U468" i="1" s="1"/>
  <c r="R465" i="1"/>
  <c r="T465" i="1" s="1"/>
  <c r="U465" i="1" s="1"/>
  <c r="R463" i="1"/>
  <c r="T463" i="1" s="1"/>
  <c r="U463" i="1" s="1"/>
  <c r="R462" i="1"/>
  <c r="T462" i="1" s="1"/>
  <c r="U462" i="1" s="1"/>
  <c r="R460" i="1"/>
  <c r="T460" i="1"/>
  <c r="U460" i="1" s="1"/>
  <c r="R458" i="1"/>
  <c r="T458" i="1" s="1"/>
  <c r="U458" i="1" s="1"/>
  <c r="R456" i="1"/>
  <c r="T456" i="1" s="1"/>
  <c r="U456" i="1" s="1"/>
  <c r="R3847" i="1"/>
  <c r="T3847" i="1"/>
  <c r="U3847" i="1" s="1"/>
  <c r="R3834" i="1"/>
  <c r="T3834" i="1" s="1"/>
  <c r="U3834" i="1" s="1"/>
  <c r="R3717" i="1"/>
  <c r="T3717" i="1" s="1"/>
  <c r="U3717" i="1" s="1"/>
  <c r="R3706" i="1"/>
  <c r="T3706" i="1"/>
  <c r="U3706" i="1" s="1"/>
  <c r="R3690" i="1"/>
  <c r="T3690" i="1" s="1"/>
  <c r="U3690" i="1" s="1"/>
  <c r="R3689" i="1"/>
  <c r="T3689" i="1" s="1"/>
  <c r="U3689" i="1" s="1"/>
  <c r="R3688" i="1"/>
  <c r="T3688" i="1" s="1"/>
  <c r="U3688" i="1" s="1"/>
  <c r="R3687" i="1"/>
  <c r="T3687" i="1"/>
  <c r="U3687" i="1" s="1"/>
  <c r="R3643" i="1"/>
  <c r="T3643" i="1" s="1"/>
  <c r="U3643" i="1" s="1"/>
  <c r="R3640" i="1"/>
  <c r="T3640" i="1" s="1"/>
  <c r="U3640" i="1" s="1"/>
  <c r="R3639" i="1"/>
  <c r="T3639" i="1" s="1"/>
  <c r="U3639" i="1" s="1"/>
  <c r="R3638" i="1"/>
  <c r="T3638" i="1"/>
  <c r="U3638" i="1" s="1"/>
  <c r="R3635" i="1"/>
  <c r="T3635" i="1" s="1"/>
  <c r="U3635" i="1" s="1"/>
  <c r="R3633" i="1"/>
  <c r="T3633" i="1" s="1"/>
  <c r="U3633" i="1" s="1"/>
  <c r="R3630" i="1"/>
  <c r="T3630" i="1" s="1"/>
  <c r="U3630" i="1" s="1"/>
  <c r="R3628" i="1"/>
  <c r="T3628" i="1"/>
  <c r="U3628" i="1" s="1"/>
  <c r="R3627" i="1"/>
  <c r="T3627" i="1" s="1"/>
  <c r="U3627" i="1" s="1"/>
  <c r="R3626" i="1"/>
  <c r="T3626" i="1" s="1"/>
  <c r="U3626" i="1" s="1"/>
  <c r="R3625" i="1"/>
  <c r="T3625" i="1" s="1"/>
  <c r="U3625" i="1" s="1"/>
  <c r="R3526" i="1"/>
  <c r="T3526" i="1" s="1"/>
  <c r="U3526" i="1" s="1"/>
  <c r="R3525" i="1"/>
  <c r="T3525" i="1" s="1"/>
  <c r="U3525" i="1" s="1"/>
  <c r="R3524" i="1"/>
  <c r="T3524" i="1" s="1"/>
  <c r="U3524" i="1" s="1"/>
  <c r="R3521" i="1"/>
  <c r="T3521" i="1"/>
  <c r="U3521" i="1" s="1"/>
  <c r="R3519" i="1"/>
  <c r="T3519" i="1" s="1"/>
  <c r="U3519" i="1" s="1"/>
  <c r="R3517" i="1"/>
  <c r="T3517" i="1" s="1"/>
  <c r="U3517" i="1" s="1"/>
  <c r="R3516" i="1"/>
  <c r="T3516" i="1" s="1"/>
  <c r="U3516" i="1" s="1"/>
  <c r="R3515" i="1"/>
  <c r="T3515" i="1"/>
  <c r="U3515" i="1" s="1"/>
  <c r="R3514" i="1"/>
  <c r="T3514" i="1" s="1"/>
  <c r="U3514" i="1" s="1"/>
  <c r="R3513" i="1"/>
  <c r="T3513" i="1" s="1"/>
  <c r="U3513" i="1" s="1"/>
  <c r="R3512" i="1"/>
  <c r="T3512" i="1" s="1"/>
  <c r="U3512" i="1" s="1"/>
  <c r="R3511" i="1"/>
  <c r="T3511" i="1"/>
  <c r="U3511" i="1" s="1"/>
  <c r="R3510" i="1"/>
  <c r="T3510" i="1" s="1"/>
  <c r="U3510" i="1" s="1"/>
  <c r="R3508" i="1"/>
  <c r="T3508" i="1" s="1"/>
  <c r="U3508" i="1" s="1"/>
  <c r="R3500" i="1"/>
  <c r="T3500" i="1" s="1"/>
  <c r="U3500" i="1" s="1"/>
  <c r="R3499" i="1"/>
  <c r="T3499" i="1"/>
  <c r="U3499" i="1" s="1"/>
  <c r="R3498" i="1"/>
  <c r="T3498" i="1" s="1"/>
  <c r="U3498" i="1" s="1"/>
  <c r="R3497" i="1"/>
  <c r="T3497" i="1" s="1"/>
  <c r="U3497" i="1" s="1"/>
  <c r="R3496" i="1"/>
  <c r="T3496" i="1" s="1"/>
  <c r="U3496" i="1" s="1"/>
  <c r="R3495" i="1"/>
  <c r="T3495" i="1"/>
  <c r="U3495" i="1" s="1"/>
  <c r="R3494" i="1"/>
  <c r="T3494" i="1" s="1"/>
  <c r="U3494" i="1" s="1"/>
  <c r="R3493" i="1"/>
  <c r="T3493" i="1" s="1"/>
  <c r="U3493" i="1" s="1"/>
  <c r="R3492" i="1"/>
  <c r="T3492" i="1" s="1"/>
  <c r="U3492" i="1" s="1"/>
  <c r="R3491" i="1"/>
  <c r="T3491" i="1"/>
  <c r="U3491" i="1" s="1"/>
  <c r="R3490" i="1"/>
  <c r="T3490" i="1" s="1"/>
  <c r="U3490" i="1" s="1"/>
  <c r="R3488" i="1"/>
  <c r="T3488" i="1" s="1"/>
  <c r="U3488" i="1" s="1"/>
  <c r="R3441" i="1"/>
  <c r="T3441" i="1"/>
  <c r="U3441" i="1" s="1"/>
  <c r="R3431" i="1"/>
  <c r="T3431" i="1" s="1"/>
  <c r="U3431" i="1" s="1"/>
  <c r="R3430" i="1"/>
  <c r="T3430" i="1" s="1"/>
  <c r="U3430" i="1" s="1"/>
  <c r="R3429" i="1"/>
  <c r="T3429" i="1" s="1"/>
  <c r="U3429" i="1" s="1"/>
  <c r="R3421" i="1"/>
  <c r="T3421" i="1"/>
  <c r="U3421" i="1" s="1"/>
  <c r="R3419" i="1"/>
  <c r="T3419" i="1" s="1"/>
  <c r="U3419" i="1" s="1"/>
  <c r="R3418" i="1"/>
  <c r="T3418" i="1" s="1"/>
  <c r="U3418" i="1" s="1"/>
  <c r="R3405" i="1"/>
  <c r="T3405" i="1" s="1"/>
  <c r="U3405" i="1" s="1"/>
  <c r="R2827" i="1"/>
  <c r="T2827" i="1"/>
  <c r="U2827" i="1" s="1"/>
  <c r="R2613" i="1"/>
  <c r="T2613" i="1" s="1"/>
  <c r="U2613" i="1" s="1"/>
  <c r="R2607" i="1"/>
  <c r="T2607" i="1" s="1"/>
  <c r="U2607" i="1" s="1"/>
  <c r="R2604" i="1"/>
  <c r="T2604" i="1" s="1"/>
  <c r="U2604" i="1" s="1"/>
  <c r="R2595" i="1"/>
  <c r="T2595" i="1"/>
  <c r="U2595" i="1" s="1"/>
  <c r="R2594" i="1"/>
  <c r="T2594" i="1" s="1"/>
  <c r="U2594" i="1" s="1"/>
  <c r="R2589" i="1"/>
  <c r="T2589" i="1" s="1"/>
  <c r="U2589" i="1" s="1"/>
  <c r="R2588" i="1"/>
  <c r="T2588" i="1" s="1"/>
  <c r="U2588" i="1" s="1"/>
  <c r="R2381" i="1"/>
  <c r="T2381" i="1"/>
  <c r="U2381" i="1" s="1"/>
  <c r="R2067" i="1"/>
  <c r="T2067" i="1" s="1"/>
  <c r="U2067" i="1" s="1"/>
  <c r="R2066" i="1"/>
  <c r="T2066" i="1" s="1"/>
  <c r="U2066" i="1" s="1"/>
  <c r="R2065" i="1"/>
  <c r="T2065" i="1"/>
  <c r="U2065" i="1" s="1"/>
  <c r="R2057" i="1"/>
  <c r="T2057" i="1" s="1"/>
  <c r="U2057" i="1" s="1"/>
  <c r="R2056" i="1"/>
  <c r="T2056" i="1" s="1"/>
  <c r="U2056" i="1" s="1"/>
  <c r="R2055" i="1"/>
  <c r="T2055" i="1"/>
  <c r="U2055" i="1" s="1"/>
  <c r="R1881" i="1"/>
  <c r="T1881" i="1" s="1"/>
  <c r="U1881" i="1" s="1"/>
  <c r="R1879" i="1"/>
  <c r="T1879" i="1" s="1"/>
  <c r="U1879" i="1" s="1"/>
  <c r="R1877" i="1"/>
  <c r="T1877" i="1" s="1"/>
  <c r="U1877" i="1" s="1"/>
  <c r="R1875" i="1"/>
  <c r="T1875" i="1" s="1"/>
  <c r="U1875" i="1" s="1"/>
  <c r="R1873" i="1"/>
  <c r="T1873" i="1" s="1"/>
  <c r="U1873" i="1" s="1"/>
  <c r="R1857" i="1"/>
  <c r="T1857" i="1" s="1"/>
  <c r="U1857" i="1" s="1"/>
  <c r="R1855" i="1"/>
  <c r="T1855" i="1"/>
  <c r="U1855" i="1" s="1"/>
  <c r="R1853" i="1"/>
  <c r="T1853" i="1" s="1"/>
  <c r="U1853" i="1" s="1"/>
  <c r="R1851" i="1"/>
  <c r="T1851" i="1"/>
  <c r="U1851" i="1" s="1"/>
  <c r="R1811" i="1"/>
  <c r="T1811" i="1" s="1"/>
  <c r="U1811" i="1" s="1"/>
  <c r="R1806" i="1"/>
  <c r="T1806" i="1" s="1"/>
  <c r="U1806" i="1" s="1"/>
  <c r="R1805" i="1"/>
  <c r="T1805" i="1"/>
  <c r="U1805" i="1" s="1"/>
  <c r="R1778" i="1"/>
  <c r="T1778" i="1" s="1"/>
  <c r="U1778" i="1" s="1"/>
  <c r="R1777" i="1"/>
  <c r="T1777" i="1" s="1"/>
  <c r="U1777" i="1" s="1"/>
  <c r="T1737" i="1"/>
  <c r="U1737" i="1" s="1"/>
  <c r="R1736" i="1"/>
  <c r="T1736" i="1" s="1"/>
  <c r="U1736" i="1" s="1"/>
  <c r="R1727" i="1"/>
  <c r="T1727" i="1" s="1"/>
  <c r="U1727" i="1" s="1"/>
  <c r="R1725" i="1"/>
  <c r="T1725" i="1" s="1"/>
  <c r="U1725" i="1" s="1"/>
  <c r="R1723" i="1"/>
  <c r="T1723" i="1"/>
  <c r="U1723" i="1" s="1"/>
  <c r="R1712" i="1"/>
  <c r="T1712" i="1" s="1"/>
  <c r="U1712" i="1" s="1"/>
  <c r="R1711" i="1"/>
  <c r="T1711" i="1" s="1"/>
  <c r="U1711" i="1" s="1"/>
  <c r="T1710" i="1"/>
  <c r="U1710" i="1" s="1"/>
  <c r="R1709" i="1"/>
  <c r="T1709" i="1" s="1"/>
  <c r="U1709" i="1" s="1"/>
  <c r="R1708" i="1"/>
  <c r="T1708" i="1" s="1"/>
  <c r="U1708" i="1" s="1"/>
  <c r="R1701" i="1"/>
  <c r="T1701" i="1" s="1"/>
  <c r="U1701" i="1" s="1"/>
  <c r="R1700" i="1"/>
  <c r="T1700" i="1"/>
  <c r="U1700" i="1" s="1"/>
  <c r="R1468" i="1"/>
  <c r="T1468" i="1" s="1"/>
  <c r="U1468" i="1" s="1"/>
  <c r="R1425" i="1"/>
  <c r="T1425" i="1" s="1"/>
  <c r="U1425" i="1" s="1"/>
  <c r="R1415" i="1"/>
  <c r="T1415" i="1"/>
  <c r="U1415" i="1" s="1"/>
  <c r="R1331" i="1"/>
  <c r="T1331" i="1" s="1"/>
  <c r="U1331" i="1" s="1"/>
  <c r="R1329" i="1"/>
  <c r="T1329" i="1" s="1"/>
  <c r="U1329" i="1" s="1"/>
  <c r="T1327" i="1"/>
  <c r="U1327" i="1" s="1"/>
  <c r="R1326" i="1"/>
  <c r="T1326" i="1" s="1"/>
  <c r="U1326" i="1" s="1"/>
  <c r="R1325" i="1"/>
  <c r="T1325" i="1" s="1"/>
  <c r="U1325" i="1" s="1"/>
  <c r="R1324" i="1"/>
  <c r="T1324" i="1" s="1"/>
  <c r="U1324" i="1" s="1"/>
  <c r="R1322" i="1"/>
  <c r="T1322" i="1"/>
  <c r="U1322" i="1" s="1"/>
  <c r="R1125" i="1"/>
  <c r="T1125" i="1" s="1"/>
  <c r="U1125" i="1" s="1"/>
  <c r="R1124" i="1"/>
  <c r="T1124" i="1" s="1"/>
  <c r="U1124" i="1" s="1"/>
  <c r="R1123" i="1"/>
  <c r="T1123" i="1"/>
  <c r="U1123" i="1" s="1"/>
  <c r="R3786" i="1"/>
  <c r="T3786" i="1" s="1"/>
  <c r="U3786" i="1" s="1"/>
  <c r="R3781" i="1"/>
  <c r="T3781" i="1" s="1"/>
  <c r="U3781" i="1" s="1"/>
  <c r="R3779" i="1"/>
  <c r="T3779" i="1" s="1"/>
  <c r="U3779" i="1" s="1"/>
  <c r="R3777" i="1"/>
  <c r="T3777" i="1"/>
  <c r="U3777" i="1" s="1"/>
  <c r="R3775" i="1"/>
  <c r="T3775" i="1" s="1"/>
  <c r="U3775" i="1" s="1"/>
  <c r="R3773" i="1"/>
  <c r="T3773" i="1" s="1"/>
  <c r="U3773" i="1" s="1"/>
  <c r="T3765" i="1"/>
  <c r="U3765" i="1" s="1"/>
  <c r="R3761" i="1"/>
  <c r="T3761" i="1" s="1"/>
  <c r="U3761" i="1" s="1"/>
  <c r="R3759" i="1"/>
  <c r="T3759" i="1" s="1"/>
  <c r="U3759" i="1" s="1"/>
  <c r="R3756" i="1"/>
  <c r="T3756" i="1"/>
  <c r="U3756" i="1" s="1"/>
  <c r="R3754" i="1"/>
  <c r="T3754" i="1" s="1"/>
  <c r="U3754" i="1" s="1"/>
  <c r="R3750" i="1"/>
  <c r="T3750" i="1" s="1"/>
  <c r="U3750" i="1" s="1"/>
  <c r="R3747" i="1"/>
  <c r="T3747" i="1"/>
  <c r="U3747" i="1" s="1"/>
  <c r="R3746" i="1"/>
  <c r="T3746" i="1" s="1"/>
  <c r="U3746" i="1" s="1"/>
  <c r="R3745" i="1"/>
  <c r="T3745" i="1" s="1"/>
  <c r="U3745" i="1" s="1"/>
  <c r="R3744" i="1"/>
  <c r="T3744" i="1" s="1"/>
  <c r="U3744" i="1" s="1"/>
  <c r="R3743" i="1"/>
  <c r="T3743" i="1"/>
  <c r="U3743" i="1" s="1"/>
  <c r="R3742" i="1"/>
  <c r="T3742" i="1" s="1"/>
  <c r="U3742" i="1" s="1"/>
  <c r="R3741" i="1"/>
  <c r="T3741" i="1" s="1"/>
  <c r="U3741" i="1" s="1"/>
  <c r="R3597" i="1"/>
  <c r="T3597" i="1" s="1"/>
  <c r="U3597" i="1" s="1"/>
  <c r="R3596" i="1"/>
  <c r="T3596" i="1"/>
  <c r="U3596" i="1" s="1"/>
  <c r="R3595" i="1"/>
  <c r="T3595" i="1" s="1"/>
  <c r="U3595" i="1" s="1"/>
  <c r="R3594" i="1"/>
  <c r="T3594" i="1" s="1"/>
  <c r="U3594" i="1" s="1"/>
  <c r="R3593" i="1"/>
  <c r="T3593" i="1" s="1"/>
  <c r="U3593" i="1" s="1"/>
  <c r="R3592" i="1"/>
  <c r="T3592" i="1"/>
  <c r="U3592" i="1" s="1"/>
  <c r="R3591" i="1"/>
  <c r="T3591" i="1" s="1"/>
  <c r="U3591" i="1" s="1"/>
  <c r="R3590" i="1"/>
  <c r="T3590" i="1" s="1"/>
  <c r="U3590" i="1" s="1"/>
  <c r="R3589" i="1"/>
  <c r="T3589" i="1" s="1"/>
  <c r="U3589" i="1" s="1"/>
  <c r="R3588" i="1"/>
  <c r="T3588" i="1"/>
  <c r="U3588" i="1" s="1"/>
  <c r="R3587" i="1"/>
  <c r="T3587" i="1" s="1"/>
  <c r="U3587" i="1" s="1"/>
  <c r="R3586" i="1"/>
  <c r="T3586" i="1" s="1"/>
  <c r="U3586" i="1" s="1"/>
  <c r="R3585" i="1"/>
  <c r="T3585" i="1" s="1"/>
  <c r="U3585" i="1" s="1"/>
  <c r="R3584" i="1"/>
  <c r="T3584" i="1"/>
  <c r="U3584" i="1" s="1"/>
  <c r="R3583" i="1"/>
  <c r="T3583" i="1" s="1"/>
  <c r="U3583" i="1" s="1"/>
  <c r="R3565" i="1"/>
  <c r="T3565" i="1" s="1"/>
  <c r="U3565" i="1" s="1"/>
  <c r="R3552" i="1"/>
  <c r="T3552" i="1" s="1"/>
  <c r="U3552" i="1" s="1"/>
  <c r="R3551" i="1"/>
  <c r="T3551" i="1"/>
  <c r="U3551" i="1" s="1"/>
  <c r="R3550" i="1"/>
  <c r="T3550" i="1" s="1"/>
  <c r="U3550" i="1" s="1"/>
  <c r="R3549" i="1"/>
  <c r="T3549" i="1" s="1"/>
  <c r="U3549" i="1" s="1"/>
  <c r="R3506" i="1"/>
  <c r="T3506" i="1" s="1"/>
  <c r="U3506" i="1" s="1"/>
  <c r="R3504" i="1"/>
  <c r="T3504" i="1"/>
  <c r="U3504" i="1" s="1"/>
  <c r="R3503" i="1"/>
  <c r="T3503" i="1" s="1"/>
  <c r="U3503" i="1" s="1"/>
  <c r="R3502" i="1"/>
  <c r="T3502" i="1" s="1"/>
  <c r="U3502" i="1" s="1"/>
  <c r="R3487" i="1"/>
  <c r="T3487" i="1" s="1"/>
  <c r="U3487" i="1" s="1"/>
  <c r="R3485" i="1"/>
  <c r="T3485" i="1"/>
  <c r="U3485" i="1" s="1"/>
  <c r="R3483" i="1"/>
  <c r="T3483" i="1" s="1"/>
  <c r="U3483" i="1" s="1"/>
  <c r="R3482" i="1"/>
  <c r="T3482" i="1" s="1"/>
  <c r="U3482" i="1" s="1"/>
  <c r="R3481" i="1"/>
  <c r="T3481" i="1" s="1"/>
  <c r="U3481" i="1" s="1"/>
  <c r="R3480" i="1"/>
  <c r="T3480" i="1"/>
  <c r="U3480" i="1" s="1"/>
  <c r="R3479" i="1"/>
  <c r="T3479" i="1" s="1"/>
  <c r="U3479" i="1" s="1"/>
  <c r="R3478" i="1"/>
  <c r="T3478" i="1" s="1"/>
  <c r="U3478" i="1" s="1"/>
  <c r="R3477" i="1"/>
  <c r="T3477" i="1" s="1"/>
  <c r="U3477" i="1" s="1"/>
  <c r="R3476" i="1"/>
  <c r="T3476" i="1"/>
  <c r="U3476" i="1" s="1"/>
  <c r="R3473" i="1"/>
  <c r="T3473" i="1" s="1"/>
  <c r="U3473" i="1" s="1"/>
  <c r="R3472" i="1"/>
  <c r="T3472" i="1" s="1"/>
  <c r="U3472" i="1" s="1"/>
  <c r="R3471" i="1"/>
  <c r="T3471" i="1"/>
  <c r="U3471" i="1" s="1"/>
  <c r="R3470" i="1"/>
  <c r="T3470" i="1" s="1"/>
  <c r="U3470" i="1" s="1"/>
  <c r="R3469" i="1"/>
  <c r="T3469" i="1" s="1"/>
  <c r="U3469" i="1" s="1"/>
  <c r="R3468" i="1"/>
  <c r="T3468" i="1" s="1"/>
  <c r="U3468" i="1" s="1"/>
  <c r="R3412" i="1"/>
  <c r="T3412" i="1"/>
  <c r="U3412" i="1" s="1"/>
  <c r="R3401" i="1"/>
  <c r="T3401" i="1" s="1"/>
  <c r="U3401" i="1" s="1"/>
  <c r="R3400" i="1"/>
  <c r="T3400" i="1" s="1"/>
  <c r="U3400" i="1" s="1"/>
  <c r="R3345" i="1"/>
  <c r="T3345" i="1" s="1"/>
  <c r="U3345" i="1" s="1"/>
  <c r="R3344" i="1"/>
  <c r="T3344" i="1"/>
  <c r="U3344" i="1" s="1"/>
  <c r="R3343" i="1"/>
  <c r="T3343" i="1" s="1"/>
  <c r="U3343" i="1" s="1"/>
  <c r="R3342" i="1"/>
  <c r="T3342" i="1" s="1"/>
  <c r="U3342" i="1" s="1"/>
  <c r="R3341" i="1"/>
  <c r="T3341" i="1" s="1"/>
  <c r="U3341" i="1" s="1"/>
  <c r="R3340" i="1"/>
  <c r="T3340" i="1"/>
  <c r="U3340" i="1" s="1"/>
  <c r="R3339" i="1"/>
  <c r="T3339" i="1" s="1"/>
  <c r="U3339" i="1" s="1"/>
  <c r="R3338" i="1"/>
  <c r="T3338" i="1" s="1"/>
  <c r="U3338" i="1" s="1"/>
  <c r="R3337" i="1"/>
  <c r="T3337" i="1" s="1"/>
  <c r="U3337" i="1" s="1"/>
  <c r="R3328" i="1"/>
  <c r="T3328" i="1" s="1"/>
  <c r="U3328" i="1" s="1"/>
  <c r="R3326" i="1"/>
  <c r="T3326" i="1" s="1"/>
  <c r="U3326" i="1" s="1"/>
  <c r="R3324" i="1"/>
  <c r="T3324" i="1" s="1"/>
  <c r="U3324" i="1" s="1"/>
  <c r="R3322" i="1"/>
  <c r="T3322" i="1" s="1"/>
  <c r="U3322" i="1" s="1"/>
  <c r="R3310" i="1"/>
  <c r="T3310" i="1" s="1"/>
  <c r="U3310" i="1" s="1"/>
  <c r="R3309" i="1"/>
  <c r="T3309" i="1" s="1"/>
  <c r="U3309" i="1" s="1"/>
  <c r="R3308" i="1"/>
  <c r="T3308" i="1" s="1"/>
  <c r="U3308" i="1" s="1"/>
  <c r="R3307" i="1"/>
  <c r="T3307" i="1"/>
  <c r="U3307" i="1" s="1"/>
  <c r="R3306" i="1"/>
  <c r="T3306" i="1" s="1"/>
  <c r="U3306" i="1" s="1"/>
  <c r="R3305" i="1"/>
  <c r="T3305" i="1" s="1"/>
  <c r="U3305" i="1" s="1"/>
  <c r="R3304" i="1"/>
  <c r="T3304" i="1" s="1"/>
  <c r="U3304" i="1" s="1"/>
  <c r="R3303" i="1"/>
  <c r="T3303" i="1"/>
  <c r="U3303" i="1" s="1"/>
  <c r="R3302" i="1"/>
  <c r="T3302" i="1" s="1"/>
  <c r="U3302" i="1" s="1"/>
  <c r="R3301" i="1"/>
  <c r="T3301" i="1" s="1"/>
  <c r="U3301" i="1" s="1"/>
  <c r="R3292" i="1"/>
  <c r="T3292" i="1" s="1"/>
  <c r="U3292" i="1" s="1"/>
  <c r="R3290" i="1"/>
  <c r="T3290" i="1"/>
  <c r="U3290" i="1" s="1"/>
  <c r="R3289" i="1"/>
  <c r="T3289" i="1" s="1"/>
  <c r="U3289" i="1" s="1"/>
  <c r="R3288" i="1"/>
  <c r="T3288" i="1" s="1"/>
  <c r="U3288" i="1" s="1"/>
  <c r="R3287" i="1"/>
  <c r="T3287" i="1" s="1"/>
  <c r="U3287" i="1" s="1"/>
  <c r="R3286" i="1"/>
  <c r="T3286" i="1"/>
  <c r="U3286" i="1" s="1"/>
  <c r="R3285" i="1"/>
  <c r="T3285" i="1" s="1"/>
  <c r="U3285" i="1" s="1"/>
  <c r="R3284" i="1"/>
  <c r="T3284" i="1" s="1"/>
  <c r="U3284" i="1" s="1"/>
  <c r="R3278" i="1"/>
  <c r="T3278" i="1" s="1"/>
  <c r="U3278" i="1" s="1"/>
  <c r="R2123" i="1"/>
  <c r="T2123" i="1"/>
  <c r="U2123" i="1" s="1"/>
  <c r="R2121" i="1"/>
  <c r="T2121" i="1" s="1"/>
  <c r="U2121" i="1" s="1"/>
  <c r="R2120" i="1"/>
  <c r="T2120" i="1" s="1"/>
  <c r="U2120" i="1" s="1"/>
  <c r="R2119" i="1"/>
  <c r="T2119" i="1"/>
  <c r="U2119" i="1" s="1"/>
  <c r="R2111" i="1"/>
  <c r="T2111" i="1" s="1"/>
  <c r="U2111" i="1" s="1"/>
  <c r="R2109" i="1"/>
  <c r="T2109" i="1" s="1"/>
  <c r="U2109" i="1" s="1"/>
  <c r="R2097" i="1"/>
  <c r="T2097" i="1" s="1"/>
  <c r="U2097" i="1" s="1"/>
  <c r="R2096" i="1"/>
  <c r="T2096" i="1" s="1"/>
  <c r="U2096" i="1" s="1"/>
  <c r="R2095" i="1"/>
  <c r="T2095" i="1"/>
  <c r="U2095" i="1" s="1"/>
  <c r="R2093" i="1"/>
  <c r="T2093" i="1" s="1"/>
  <c r="U2093" i="1" s="1"/>
  <c r="R2092" i="1"/>
  <c r="T2092" i="1" s="1"/>
  <c r="U2092" i="1" s="1"/>
  <c r="R2077" i="1"/>
  <c r="T2077" i="1"/>
  <c r="U2077" i="1" s="1"/>
  <c r="R2075" i="1"/>
  <c r="T2075" i="1" s="1"/>
  <c r="U2075" i="1" s="1"/>
  <c r="R2074" i="1"/>
  <c r="T2074" i="1" s="1"/>
  <c r="U2074" i="1" s="1"/>
  <c r="R2073" i="1"/>
  <c r="T2073" i="1"/>
  <c r="U2073" i="1" s="1"/>
  <c r="R1903" i="1"/>
  <c r="T1903" i="1" s="1"/>
  <c r="U1903" i="1" s="1"/>
  <c r="R1764" i="1"/>
  <c r="T1764" i="1" s="1"/>
  <c r="U1764" i="1" s="1"/>
  <c r="R1746" i="1"/>
  <c r="T1746" i="1"/>
  <c r="U1746" i="1" s="1"/>
  <c r="R1697" i="1"/>
  <c r="T1697" i="1" s="1"/>
  <c r="U1697" i="1" s="1"/>
  <c r="R1431" i="1"/>
  <c r="T1431" i="1" s="1"/>
  <c r="U1431" i="1" s="1"/>
  <c r="T1429" i="1"/>
  <c r="U1429" i="1" s="1"/>
  <c r="R1427" i="1"/>
  <c r="T1427" i="1" s="1"/>
  <c r="U1427" i="1" s="1"/>
  <c r="R1424" i="1"/>
  <c r="T1424" i="1" s="1"/>
  <c r="U1424" i="1" s="1"/>
  <c r="R1423" i="1"/>
  <c r="T1423" i="1" s="1"/>
  <c r="U1423" i="1" s="1"/>
  <c r="R1422" i="1"/>
  <c r="T1422" i="1"/>
  <c r="U1422" i="1" s="1"/>
  <c r="R1421" i="1"/>
  <c r="T1421" i="1" s="1"/>
  <c r="U1421" i="1" s="1"/>
  <c r="R1420" i="1"/>
  <c r="T1420" i="1" s="1"/>
  <c r="U1420" i="1" s="1"/>
  <c r="R1419" i="1"/>
  <c r="T1419" i="1" s="1"/>
  <c r="U1419" i="1" s="1"/>
  <c r="R1418" i="1"/>
  <c r="T1418" i="1"/>
  <c r="U1418" i="1" s="1"/>
  <c r="R1417" i="1"/>
  <c r="T1417" i="1" s="1"/>
  <c r="U1417" i="1" s="1"/>
  <c r="R1416" i="1"/>
  <c r="T1416" i="1" s="1"/>
  <c r="U1416" i="1" s="1"/>
  <c r="R1388" i="1"/>
  <c r="T1388" i="1" s="1"/>
  <c r="U1388" i="1" s="1"/>
  <c r="R1387" i="1"/>
  <c r="T1387" i="1"/>
  <c r="U1387" i="1" s="1"/>
  <c r="R1372" i="1"/>
  <c r="T1372" i="1" s="1"/>
  <c r="U1372" i="1" s="1"/>
  <c r="R1370" i="1"/>
  <c r="T1370" i="1" s="1"/>
  <c r="U1370" i="1" s="1"/>
  <c r="R1368" i="1"/>
  <c r="T1368" i="1"/>
  <c r="U1368" i="1" s="1"/>
  <c r="R1366" i="1"/>
  <c r="T1366" i="1" s="1"/>
  <c r="U1366" i="1" s="1"/>
  <c r="R1364" i="1"/>
  <c r="T1364" i="1" s="1"/>
  <c r="U1364" i="1" s="1"/>
  <c r="R1362" i="1"/>
  <c r="T1362" i="1" s="1"/>
  <c r="U1362" i="1" s="1"/>
  <c r="R1361" i="1"/>
  <c r="T1361" i="1"/>
  <c r="U1361" i="1" s="1"/>
  <c r="R1359" i="1"/>
  <c r="T1359" i="1" s="1"/>
  <c r="U1359" i="1" s="1"/>
  <c r="R1351" i="1"/>
  <c r="T1351" i="1" s="1"/>
  <c r="U1351" i="1" s="1"/>
  <c r="R1349" i="1"/>
  <c r="T1349" i="1"/>
  <c r="U1349" i="1" s="1"/>
  <c r="R1347" i="1"/>
  <c r="T1347" i="1" s="1"/>
  <c r="U1347" i="1" s="1"/>
  <c r="R1341" i="1"/>
  <c r="T1341" i="1"/>
  <c r="U1341" i="1" s="1"/>
  <c r="R1339" i="1"/>
  <c r="T1339" i="1" s="1"/>
  <c r="U1339" i="1" s="1"/>
  <c r="R1174" i="1"/>
  <c r="T1174" i="1" s="1"/>
  <c r="U1174" i="1" s="1"/>
  <c r="R1144" i="1"/>
  <c r="T1144" i="1"/>
  <c r="U1144" i="1" s="1"/>
  <c r="R1143" i="1"/>
  <c r="T1143" i="1" s="1"/>
  <c r="U1143" i="1" s="1"/>
  <c r="R1128" i="1"/>
  <c r="T1128" i="1" s="1"/>
  <c r="U1128" i="1" s="1"/>
  <c r="R1127" i="1"/>
  <c r="T1127" i="1" s="1"/>
  <c r="U1127" i="1" s="1"/>
  <c r="R1126" i="1"/>
  <c r="T1126" i="1"/>
  <c r="U1126" i="1" s="1"/>
  <c r="R1119" i="1"/>
  <c r="T1119" i="1" s="1"/>
  <c r="U1119" i="1" s="1"/>
  <c r="R1092" i="1"/>
  <c r="T1092" i="1" s="1"/>
  <c r="U1092" i="1" s="1"/>
  <c r="R1090" i="1"/>
  <c r="T1090" i="1" s="1"/>
  <c r="U1090" i="1" s="1"/>
  <c r="R1084" i="1"/>
  <c r="T1084" i="1"/>
  <c r="U1084" i="1" s="1"/>
  <c r="R1080" i="1"/>
  <c r="T1080" i="1" s="1"/>
  <c r="U1080" i="1" s="1"/>
  <c r="R1078" i="1"/>
  <c r="T1078" i="1" s="1"/>
  <c r="U1078" i="1" s="1"/>
  <c r="R3856" i="1"/>
  <c r="T3856" i="1"/>
  <c r="U3856" i="1" s="1"/>
  <c r="R3853" i="1"/>
  <c r="T3853" i="1" s="1"/>
  <c r="U3853" i="1" s="1"/>
  <c r="R3849" i="1"/>
  <c r="T3849" i="1" s="1"/>
  <c r="U3849" i="1" s="1"/>
  <c r="R3844" i="1"/>
  <c r="T3844" i="1" s="1"/>
  <c r="U3844" i="1" s="1"/>
  <c r="R3831" i="1"/>
  <c r="T3831" i="1"/>
  <c r="U3831" i="1" s="1"/>
  <c r="R3813" i="1"/>
  <c r="T3813" i="1" s="1"/>
  <c r="U3813" i="1" s="1"/>
  <c r="R3809" i="1"/>
  <c r="T3809" i="1" s="1"/>
  <c r="U3809" i="1" s="1"/>
  <c r="R3788" i="1"/>
  <c r="T3788" i="1"/>
  <c r="U3788" i="1" s="1"/>
  <c r="R3784" i="1"/>
  <c r="T3784" i="1" s="1"/>
  <c r="U3784" i="1" s="1"/>
  <c r="R3783" i="1"/>
  <c r="T3783" i="1" s="1"/>
  <c r="U3783" i="1" s="1"/>
  <c r="R3782" i="1"/>
  <c r="T3782" i="1" s="1"/>
  <c r="U3782" i="1" s="1"/>
  <c r="R3769" i="1"/>
  <c r="T3769" i="1"/>
  <c r="U3769" i="1" s="1"/>
  <c r="R3767" i="1"/>
  <c r="T3767" i="1" s="1"/>
  <c r="U3767" i="1" s="1"/>
  <c r="R3763" i="1"/>
  <c r="T3763" i="1" s="1"/>
  <c r="U3763" i="1" s="1"/>
  <c r="R3680" i="1"/>
  <c r="T3680" i="1" s="1"/>
  <c r="U3680" i="1" s="1"/>
  <c r="R3671" i="1"/>
  <c r="T3671" i="1"/>
  <c r="U3671" i="1" s="1"/>
  <c r="R3668" i="1"/>
  <c r="T3668" i="1" s="1"/>
  <c r="U3668" i="1" s="1"/>
  <c r="R3666" i="1"/>
  <c r="T3666" i="1" s="1"/>
  <c r="U3666" i="1" s="1"/>
  <c r="R3654" i="1"/>
  <c r="T3654" i="1" s="1"/>
  <c r="U3654" i="1" s="1"/>
  <c r="R3620" i="1"/>
  <c r="T3620" i="1" s="1"/>
  <c r="U3620" i="1" s="1"/>
  <c r="R3619" i="1"/>
  <c r="T3619" i="1" s="1"/>
  <c r="U3619" i="1" s="1"/>
  <c r="R3617" i="1"/>
  <c r="T3617" i="1" s="1"/>
  <c r="U3617" i="1" s="1"/>
  <c r="R3616" i="1"/>
  <c r="T3616" i="1"/>
  <c r="U3616" i="1" s="1"/>
  <c r="R3615" i="1"/>
  <c r="T3615" i="1" s="1"/>
  <c r="U3615" i="1" s="1"/>
  <c r="R3613" i="1"/>
  <c r="T3613" i="1" s="1"/>
  <c r="U3613" i="1" s="1"/>
  <c r="R3612" i="1"/>
  <c r="T3612" i="1" s="1"/>
  <c r="U3612" i="1" s="1"/>
  <c r="R3611" i="1"/>
  <c r="T3611" i="1"/>
  <c r="U3611" i="1" s="1"/>
  <c r="R3610" i="1"/>
  <c r="T3610" i="1" s="1"/>
  <c r="U3610" i="1" s="1"/>
  <c r="R3609" i="1"/>
  <c r="T3609" i="1" s="1"/>
  <c r="U3609" i="1" s="1"/>
  <c r="R3608" i="1"/>
  <c r="T3608" i="1" s="1"/>
  <c r="U3608" i="1" s="1"/>
  <c r="R3607" i="1"/>
  <c r="T3607" i="1"/>
  <c r="U3607" i="1" s="1"/>
  <c r="R3603" i="1"/>
  <c r="T3603" i="1" s="1"/>
  <c r="U3603" i="1" s="1"/>
  <c r="R3582" i="1"/>
  <c r="T3582" i="1" s="1"/>
  <c r="U3582" i="1" s="1"/>
  <c r="R3581" i="1"/>
  <c r="T3581" i="1" s="1"/>
  <c r="U3581" i="1" s="1"/>
  <c r="R3580" i="1"/>
  <c r="T3580" i="1"/>
  <c r="U3580" i="1" s="1"/>
  <c r="R3579" i="1"/>
  <c r="T3579" i="1" s="1"/>
  <c r="U3579" i="1" s="1"/>
  <c r="R3578" i="1"/>
  <c r="T3578" i="1" s="1"/>
  <c r="U3578" i="1" s="1"/>
  <c r="R3577" i="1"/>
  <c r="T3577" i="1" s="1"/>
  <c r="U3577" i="1" s="1"/>
  <c r="R3576" i="1"/>
  <c r="T3576" i="1"/>
  <c r="U3576" i="1" s="1"/>
  <c r="R3575" i="1"/>
  <c r="T3575" i="1" s="1"/>
  <c r="U3575" i="1" s="1"/>
  <c r="R3574" i="1"/>
  <c r="T3574" i="1" s="1"/>
  <c r="U3574" i="1" s="1"/>
  <c r="R3573" i="1"/>
  <c r="T3573" i="1" s="1"/>
  <c r="U3573" i="1" s="1"/>
  <c r="R3572" i="1"/>
  <c r="T3572" i="1"/>
  <c r="U3572" i="1" s="1"/>
  <c r="R3571" i="1"/>
  <c r="T3571" i="1" s="1"/>
  <c r="U3571" i="1" s="1"/>
  <c r="R3570" i="1"/>
  <c r="T3570" i="1" s="1"/>
  <c r="U3570" i="1" s="1"/>
  <c r="R3569" i="1"/>
  <c r="T3569" i="1" s="1"/>
  <c r="U3569" i="1" s="1"/>
  <c r="R3568" i="1"/>
  <c r="T3568" i="1"/>
  <c r="U3568" i="1" s="1"/>
  <c r="R3567" i="1"/>
  <c r="T3567" i="1" s="1"/>
  <c r="U3567" i="1" s="1"/>
  <c r="R3566" i="1"/>
  <c r="T3566" i="1" s="1"/>
  <c r="U3566" i="1" s="1"/>
  <c r="R3564" i="1"/>
  <c r="T3564" i="1" s="1"/>
  <c r="U3564" i="1" s="1"/>
  <c r="R3563" i="1"/>
  <c r="T3563" i="1"/>
  <c r="U3563" i="1" s="1"/>
  <c r="R3562" i="1"/>
  <c r="T3562" i="1" s="1"/>
  <c r="U3562" i="1" s="1"/>
  <c r="R3561" i="1"/>
  <c r="T3561" i="1" s="1"/>
  <c r="U3561" i="1" s="1"/>
  <c r="R3560" i="1"/>
  <c r="T3560" i="1" s="1"/>
  <c r="U3560" i="1" s="1"/>
  <c r="R3559" i="1"/>
  <c r="T3559" i="1"/>
  <c r="U3559" i="1" s="1"/>
  <c r="R3558" i="1"/>
  <c r="T3558" i="1" s="1"/>
  <c r="U3558" i="1" s="1"/>
  <c r="R3557" i="1"/>
  <c r="T3557" i="1" s="1"/>
  <c r="U3557" i="1" s="1"/>
  <c r="R3556" i="1"/>
  <c r="T3556" i="1" s="1"/>
  <c r="U3556" i="1" s="1"/>
  <c r="R3555" i="1"/>
  <c r="T3555" i="1"/>
  <c r="U3555" i="1" s="1"/>
  <c r="R3554" i="1"/>
  <c r="T3554" i="1" s="1"/>
  <c r="U3554" i="1" s="1"/>
  <c r="R3553" i="1"/>
  <c r="T3553" i="1" s="1"/>
  <c r="U3553" i="1" s="1"/>
  <c r="R3548" i="1"/>
  <c r="T3548" i="1" s="1"/>
  <c r="U3548" i="1" s="1"/>
  <c r="R3547" i="1"/>
  <c r="T3547" i="1"/>
  <c r="U3547" i="1" s="1"/>
  <c r="R3546" i="1"/>
  <c r="T3546" i="1" s="1"/>
  <c r="U3546" i="1" s="1"/>
  <c r="R3545" i="1"/>
  <c r="T3545" i="1" s="1"/>
  <c r="U3545" i="1" s="1"/>
  <c r="R3544" i="1"/>
  <c r="T3544" i="1" s="1"/>
  <c r="U3544" i="1" s="1"/>
  <c r="R3543" i="1"/>
  <c r="T3543" i="1"/>
  <c r="U3543" i="1" s="1"/>
  <c r="R3542" i="1"/>
  <c r="T3542" i="1" s="1"/>
  <c r="U3542" i="1" s="1"/>
  <c r="R3541" i="1"/>
  <c r="T3541" i="1" s="1"/>
  <c r="U3541" i="1" s="1"/>
  <c r="R3540" i="1"/>
  <c r="T3540" i="1" s="1"/>
  <c r="U3540" i="1" s="1"/>
  <c r="R3539" i="1"/>
  <c r="T3539" i="1"/>
  <c r="U3539" i="1" s="1"/>
  <c r="R3538" i="1"/>
  <c r="T3538" i="1" s="1"/>
  <c r="U3538" i="1" s="1"/>
  <c r="R3537" i="1"/>
  <c r="T3537" i="1" s="1"/>
  <c r="U3537" i="1" s="1"/>
  <c r="R3536" i="1"/>
  <c r="T3536" i="1" s="1"/>
  <c r="U3536" i="1" s="1"/>
  <c r="R3535" i="1"/>
  <c r="T3535" i="1"/>
  <c r="U3535" i="1" s="1"/>
  <c r="R3534" i="1"/>
  <c r="T3534" i="1" s="1"/>
  <c r="U3534" i="1" s="1"/>
  <c r="R3533" i="1"/>
  <c r="T3533" i="1" s="1"/>
  <c r="U3533" i="1" s="1"/>
  <c r="R3532" i="1"/>
  <c r="T3532" i="1" s="1"/>
  <c r="U3532" i="1" s="1"/>
  <c r="R3530" i="1"/>
  <c r="T3530" i="1"/>
  <c r="U3530" i="1" s="1"/>
  <c r="R3507" i="1"/>
  <c r="T3507" i="1" s="1"/>
  <c r="U3507" i="1" s="1"/>
  <c r="R3475" i="1"/>
  <c r="T3475" i="1" s="1"/>
  <c r="U3475" i="1" s="1"/>
  <c r="R3440" i="1"/>
  <c r="T3440" i="1" s="1"/>
  <c r="U3440" i="1" s="1"/>
  <c r="R3439" i="1"/>
  <c r="T3439" i="1"/>
  <c r="U3439" i="1" s="1"/>
  <c r="R3438" i="1"/>
  <c r="T3438" i="1" s="1"/>
  <c r="U3438" i="1" s="1"/>
  <c r="R3437" i="1"/>
  <c r="T3437" i="1" s="1"/>
  <c r="U3437" i="1" s="1"/>
  <c r="R3436" i="1"/>
  <c r="T3436" i="1" s="1"/>
  <c r="U3436" i="1" s="1"/>
  <c r="R3435" i="1"/>
  <c r="T3435" i="1"/>
  <c r="U3435" i="1" s="1"/>
  <c r="R3434" i="1"/>
  <c r="T3434" i="1" s="1"/>
  <c r="U3434" i="1" s="1"/>
  <c r="R3433" i="1"/>
  <c r="T3433" i="1" s="1"/>
  <c r="U3433" i="1" s="1"/>
  <c r="R3432" i="1"/>
  <c r="T3432" i="1" s="1"/>
  <c r="U3432" i="1" s="1"/>
  <c r="R3428" i="1"/>
  <c r="T3428" i="1"/>
  <c r="U3428" i="1" s="1"/>
  <c r="R3427" i="1"/>
  <c r="T3427" i="1" s="1"/>
  <c r="U3427" i="1" s="1"/>
  <c r="R3426" i="1"/>
  <c r="T3426" i="1" s="1"/>
  <c r="U3426" i="1" s="1"/>
  <c r="R3425" i="1"/>
  <c r="T3425" i="1" s="1"/>
  <c r="U3425" i="1" s="1"/>
  <c r="R3424" i="1"/>
  <c r="T3424" i="1"/>
  <c r="U3424" i="1" s="1"/>
  <c r="R3423" i="1"/>
  <c r="T3423" i="1" s="1"/>
  <c r="U3423" i="1" s="1"/>
  <c r="R3422" i="1"/>
  <c r="T3422" i="1" s="1"/>
  <c r="U3422" i="1" s="1"/>
  <c r="R3417" i="1"/>
  <c r="T3417" i="1" s="1"/>
  <c r="U3417" i="1" s="1"/>
  <c r="R3416" i="1"/>
  <c r="T3416" i="1"/>
  <c r="U3416" i="1" s="1"/>
  <c r="R3415" i="1"/>
  <c r="T3415" i="1" s="1"/>
  <c r="U3415" i="1" s="1"/>
  <c r="R3414" i="1"/>
  <c r="T3414" i="1" s="1"/>
  <c r="U3414" i="1" s="1"/>
  <c r="R3413" i="1"/>
  <c r="T3413" i="1" s="1"/>
  <c r="U3413" i="1" s="1"/>
  <c r="R3411" i="1"/>
  <c r="T3411" i="1"/>
  <c r="U3411" i="1" s="1"/>
  <c r="R3410" i="1"/>
  <c r="T3410" i="1" s="1"/>
  <c r="U3410" i="1" s="1"/>
  <c r="R3409" i="1"/>
  <c r="T3409" i="1" s="1"/>
  <c r="U3409" i="1" s="1"/>
  <c r="R3408" i="1"/>
  <c r="T3408" i="1" s="1"/>
  <c r="U3408" i="1" s="1"/>
  <c r="R3407" i="1"/>
  <c r="T3407" i="1"/>
  <c r="U3407" i="1" s="1"/>
  <c r="R3406" i="1"/>
  <c r="T3406" i="1" s="1"/>
  <c r="U3406" i="1" s="1"/>
  <c r="R3404" i="1"/>
  <c r="T3404" i="1" s="1"/>
  <c r="U3404" i="1" s="1"/>
  <c r="R3403" i="1"/>
  <c r="T3403" i="1" s="1"/>
  <c r="U3403" i="1" s="1"/>
  <c r="R3402" i="1"/>
  <c r="T3402" i="1"/>
  <c r="U3402" i="1" s="1"/>
  <c r="R3398" i="1"/>
  <c r="T3398" i="1" s="1"/>
  <c r="U3398" i="1" s="1"/>
  <c r="R3396" i="1"/>
  <c r="T3396" i="1" s="1"/>
  <c r="U3396" i="1" s="1"/>
  <c r="R3395" i="1"/>
  <c r="T3395" i="1" s="1"/>
  <c r="U3395" i="1" s="1"/>
  <c r="R3394" i="1"/>
  <c r="T3394" i="1"/>
  <c r="U3394" i="1" s="1"/>
  <c r="R3391" i="1"/>
  <c r="T3391" i="1" s="1"/>
  <c r="U3391" i="1" s="1"/>
  <c r="R3390" i="1"/>
  <c r="T3390" i="1" s="1"/>
  <c r="U3390" i="1" s="1"/>
  <c r="R3388" i="1"/>
  <c r="T3388" i="1" s="1"/>
  <c r="U3388" i="1" s="1"/>
  <c r="R3384" i="1"/>
  <c r="T3384" i="1"/>
  <c r="U3384" i="1" s="1"/>
  <c r="R3382" i="1"/>
  <c r="T3382" i="1" s="1"/>
  <c r="U3382" i="1" s="1"/>
  <c r="R3379" i="1"/>
  <c r="T3379" i="1" s="1"/>
  <c r="U3379" i="1" s="1"/>
  <c r="R3378" i="1"/>
  <c r="T3378" i="1" s="1"/>
  <c r="U3378" i="1" s="1"/>
  <c r="R3376" i="1"/>
  <c r="T3376" i="1"/>
  <c r="U3376" i="1" s="1"/>
  <c r="R3373" i="1"/>
  <c r="T3373" i="1" s="1"/>
  <c r="U3373" i="1" s="1"/>
  <c r="R3365" i="1"/>
  <c r="T3365" i="1" s="1"/>
  <c r="U3365" i="1" s="1"/>
  <c r="R3364" i="1"/>
  <c r="T3364" i="1"/>
  <c r="U3364" i="1" s="1"/>
  <c r="R3362" i="1"/>
  <c r="T3362" i="1" s="1"/>
  <c r="U3362" i="1" s="1"/>
  <c r="R3361" i="1"/>
  <c r="T3361" i="1" s="1"/>
  <c r="U3361" i="1" s="1"/>
  <c r="R3360" i="1"/>
  <c r="T3360" i="1"/>
  <c r="U3360" i="1" s="1"/>
  <c r="R3355" i="1"/>
  <c r="T3355" i="1" s="1"/>
  <c r="U3355" i="1" s="1"/>
  <c r="R3351" i="1"/>
  <c r="T3351" i="1" s="1"/>
  <c r="U3351" i="1" s="1"/>
  <c r="R3350" i="1"/>
  <c r="T3350" i="1"/>
  <c r="U3350" i="1" s="1"/>
  <c r="R3349" i="1"/>
  <c r="T3349" i="1" s="1"/>
  <c r="U3349" i="1" s="1"/>
  <c r="R3346" i="1"/>
  <c r="T3346" i="1" s="1"/>
  <c r="U3346" i="1" s="1"/>
  <c r="R3335" i="1"/>
  <c r="T3335" i="1" s="1"/>
  <c r="U3335" i="1" s="1"/>
  <c r="R3333" i="1"/>
  <c r="T3333" i="1"/>
  <c r="U3333" i="1" s="1"/>
  <c r="R3330" i="1"/>
  <c r="T3330" i="1" s="1"/>
  <c r="U3330" i="1" s="1"/>
  <c r="R3320" i="1"/>
  <c r="T3320" i="1" s="1"/>
  <c r="U3320" i="1" s="1"/>
  <c r="R3317" i="1"/>
  <c r="T3317" i="1" s="1"/>
  <c r="U3317" i="1" s="1"/>
  <c r="R3315" i="1"/>
  <c r="T3315" i="1"/>
  <c r="U3315" i="1" s="1"/>
  <c r="R3313" i="1"/>
  <c r="T3313" i="1" s="1"/>
  <c r="U3313" i="1" s="1"/>
  <c r="R3312" i="1"/>
  <c r="T3312" i="1" s="1"/>
  <c r="U3312" i="1" s="1"/>
  <c r="R3297" i="1"/>
  <c r="T3297" i="1" s="1"/>
  <c r="U3297" i="1" s="1"/>
  <c r="R3294" i="1"/>
  <c r="T3294" i="1"/>
  <c r="U3294" i="1" s="1"/>
  <c r="R3280" i="1"/>
  <c r="T3280" i="1" s="1"/>
  <c r="U3280" i="1" s="1"/>
  <c r="R3277" i="1"/>
  <c r="T3277" i="1" s="1"/>
  <c r="U3277" i="1" s="1"/>
  <c r="R3276" i="1"/>
  <c r="T3276" i="1" s="1"/>
  <c r="U3276" i="1" s="1"/>
  <c r="R3275" i="1"/>
  <c r="T3275" i="1"/>
  <c r="U3275" i="1" s="1"/>
  <c r="R3274" i="1"/>
  <c r="T3274" i="1" s="1"/>
  <c r="U3274" i="1" s="1"/>
  <c r="R3272" i="1"/>
  <c r="T3272" i="1" s="1"/>
  <c r="U3272" i="1" s="1"/>
  <c r="R3269" i="1"/>
  <c r="T3269" i="1"/>
  <c r="U3269" i="1" s="1"/>
  <c r="R3265" i="1"/>
  <c r="T3265" i="1" s="1"/>
  <c r="U3265" i="1" s="1"/>
  <c r="R3260" i="1"/>
  <c r="T3260" i="1"/>
  <c r="U3260" i="1" s="1"/>
  <c r="R3257" i="1"/>
  <c r="T3257" i="1" s="1"/>
  <c r="U3257" i="1" s="1"/>
  <c r="R3255" i="1"/>
  <c r="T3255" i="1" s="1"/>
  <c r="U3255" i="1" s="1"/>
  <c r="T3254" i="1"/>
  <c r="U3254" i="1" s="1"/>
  <c r="R3253" i="1"/>
  <c r="T3253" i="1" s="1"/>
  <c r="U3253" i="1" s="1"/>
  <c r="R3252" i="1"/>
  <c r="T3252" i="1" s="1"/>
  <c r="U3252" i="1" s="1"/>
  <c r="R3251" i="1"/>
  <c r="T3251" i="1" s="1"/>
  <c r="U3251" i="1" s="1"/>
  <c r="R3249" i="1"/>
  <c r="T3249" i="1"/>
  <c r="U3249" i="1" s="1"/>
  <c r="R3247" i="1"/>
  <c r="T3247" i="1" s="1"/>
  <c r="U3247" i="1" s="1"/>
  <c r="R3245" i="1"/>
  <c r="T3245" i="1"/>
  <c r="U3245" i="1" s="1"/>
  <c r="R3224" i="1"/>
  <c r="T3224" i="1" s="1"/>
  <c r="U3224" i="1" s="1"/>
  <c r="R3223" i="1"/>
  <c r="T3223" i="1" s="1"/>
  <c r="U3223" i="1" s="1"/>
  <c r="R3222" i="1"/>
  <c r="T3222" i="1"/>
  <c r="U3222" i="1" s="1"/>
  <c r="R3221" i="1"/>
  <c r="T3221" i="1" s="1"/>
  <c r="U3221" i="1" s="1"/>
  <c r="R3201" i="1"/>
  <c r="T3201" i="1" s="1"/>
  <c r="U3201" i="1" s="1"/>
  <c r="R3088" i="1"/>
  <c r="T3088" i="1" s="1"/>
  <c r="U3088" i="1" s="1"/>
  <c r="R3087" i="1"/>
  <c r="T3087" i="1"/>
  <c r="U3087" i="1" s="1"/>
  <c r="R3086" i="1"/>
  <c r="T3086" i="1" s="1"/>
  <c r="U3086" i="1" s="1"/>
  <c r="R3085" i="1"/>
  <c r="T3085" i="1" s="1"/>
  <c r="U3085" i="1" s="1"/>
  <c r="R3084" i="1"/>
  <c r="T3084" i="1" s="1"/>
  <c r="U3084" i="1" s="1"/>
  <c r="R3083" i="1"/>
  <c r="T3083" i="1"/>
  <c r="U3083" i="1" s="1"/>
  <c r="R3082" i="1"/>
  <c r="T3082" i="1" s="1"/>
  <c r="U3082" i="1" s="1"/>
  <c r="R3081" i="1"/>
  <c r="T3081" i="1" s="1"/>
  <c r="U3081" i="1" s="1"/>
  <c r="R3080" i="1"/>
  <c r="T3080" i="1" s="1"/>
  <c r="U3080" i="1" s="1"/>
  <c r="R2880" i="1"/>
  <c r="T2880" i="1"/>
  <c r="U2880" i="1" s="1"/>
  <c r="R2825" i="1"/>
  <c r="T2825" i="1" s="1"/>
  <c r="U2825" i="1" s="1"/>
  <c r="R2549" i="1"/>
  <c r="T2549" i="1" s="1"/>
  <c r="U2549" i="1" s="1"/>
  <c r="R2548" i="1"/>
  <c r="T2548" i="1" s="1"/>
  <c r="U2548" i="1" s="1"/>
  <c r="R2547" i="1"/>
  <c r="T2547" i="1"/>
  <c r="U2547" i="1" s="1"/>
  <c r="R2543" i="1"/>
  <c r="T2543" i="1" s="1"/>
  <c r="U2543" i="1" s="1"/>
  <c r="R2541" i="1"/>
  <c r="T2541" i="1" s="1"/>
  <c r="U2541" i="1" s="1"/>
  <c r="R2540" i="1"/>
  <c r="T2540" i="1" s="1"/>
  <c r="U2540" i="1" s="1"/>
  <c r="R2539" i="1"/>
  <c r="T2539" i="1"/>
  <c r="U2539" i="1" s="1"/>
  <c r="R2538" i="1"/>
  <c r="T2538" i="1" s="1"/>
  <c r="U2538" i="1" s="1"/>
  <c r="R2537" i="1"/>
  <c r="T2537" i="1" s="1"/>
  <c r="U2537" i="1" s="1"/>
  <c r="R2536" i="1"/>
  <c r="T2536" i="1" s="1"/>
  <c r="U2536" i="1" s="1"/>
  <c r="R2535" i="1"/>
  <c r="T2535" i="1"/>
  <c r="U2535" i="1" s="1"/>
  <c r="R2532" i="1"/>
  <c r="T2532" i="1" s="1"/>
  <c r="U2532" i="1" s="1"/>
  <c r="R2529" i="1"/>
  <c r="T2529" i="1" s="1"/>
  <c r="U2529" i="1" s="1"/>
  <c r="R2527" i="1"/>
  <c r="T2527" i="1" s="1"/>
  <c r="U2527" i="1" s="1"/>
  <c r="R2526" i="1"/>
  <c r="T2526" i="1"/>
  <c r="U2526" i="1" s="1"/>
  <c r="R2525" i="1"/>
  <c r="T2525" i="1" s="1"/>
  <c r="U2525" i="1" s="1"/>
  <c r="R2524" i="1"/>
  <c r="T2524" i="1" s="1"/>
  <c r="U2524" i="1" s="1"/>
  <c r="R2523" i="1"/>
  <c r="T2523" i="1" s="1"/>
  <c r="U2523" i="1" s="1"/>
  <c r="R2522" i="1"/>
  <c r="T2522" i="1"/>
  <c r="U2522" i="1" s="1"/>
  <c r="R2519" i="1"/>
  <c r="T2519" i="1" s="1"/>
  <c r="U2519" i="1" s="1"/>
  <c r="R2516" i="1"/>
  <c r="T2516" i="1" s="1"/>
  <c r="U2516" i="1" s="1"/>
  <c r="R2514" i="1"/>
  <c r="T2514" i="1"/>
  <c r="U2514" i="1" s="1"/>
  <c r="R2511" i="1"/>
  <c r="T2511" i="1" s="1"/>
  <c r="U2511" i="1" s="1"/>
  <c r="R2510" i="1"/>
  <c r="T2510" i="1" s="1"/>
  <c r="U2510" i="1" s="1"/>
  <c r="R2509" i="1"/>
  <c r="T2509" i="1" s="1"/>
  <c r="U2509" i="1" s="1"/>
  <c r="R2508" i="1"/>
  <c r="T2508" i="1"/>
  <c r="U2508" i="1" s="1"/>
  <c r="R2507" i="1"/>
  <c r="T2507" i="1" s="1"/>
  <c r="U2507" i="1" s="1"/>
  <c r="R2506" i="1"/>
  <c r="T2506" i="1" s="1"/>
  <c r="U2506" i="1" s="1"/>
  <c r="R2505" i="1"/>
  <c r="T2505" i="1" s="1"/>
  <c r="U2505" i="1" s="1"/>
  <c r="R2504" i="1"/>
  <c r="T2504" i="1"/>
  <c r="U2504" i="1" s="1"/>
  <c r="R2503" i="1"/>
  <c r="T2503" i="1" s="1"/>
  <c r="U2503" i="1" s="1"/>
  <c r="R2500" i="1"/>
  <c r="T2500" i="1" s="1"/>
  <c r="U2500" i="1" s="1"/>
  <c r="R2499" i="1"/>
  <c r="T2499" i="1" s="1"/>
  <c r="U2499" i="1" s="1"/>
  <c r="R2498" i="1"/>
  <c r="T2498" i="1"/>
  <c r="U2498" i="1" s="1"/>
  <c r="R2496" i="1"/>
  <c r="T2496" i="1" s="1"/>
  <c r="U2496" i="1" s="1"/>
  <c r="R2494" i="1"/>
  <c r="T2494" i="1" s="1"/>
  <c r="U2494" i="1" s="1"/>
  <c r="R2493" i="1"/>
  <c r="T2493" i="1" s="1"/>
  <c r="U2493" i="1" s="1"/>
  <c r="R2492" i="1"/>
  <c r="T2492" i="1"/>
  <c r="U2492" i="1" s="1"/>
  <c r="R2491" i="1"/>
  <c r="T2491" i="1" s="1"/>
  <c r="U2491" i="1" s="1"/>
  <c r="R2490" i="1"/>
  <c r="T2490" i="1" s="1"/>
  <c r="U2490" i="1" s="1"/>
  <c r="R2489" i="1"/>
  <c r="T2489" i="1" s="1"/>
  <c r="U2489" i="1" s="1"/>
  <c r="R2487" i="1"/>
  <c r="T2487" i="1"/>
  <c r="U2487" i="1" s="1"/>
  <c r="R2444" i="1"/>
  <c r="T2444" i="1" s="1"/>
  <c r="U2444" i="1" s="1"/>
  <c r="R2443" i="1"/>
  <c r="T2443" i="1" s="1"/>
  <c r="U2443" i="1" s="1"/>
  <c r="R2442" i="1"/>
  <c r="T2442" i="1"/>
  <c r="U2442" i="1" s="1"/>
  <c r="R2441" i="1"/>
  <c r="T2441" i="1" s="1"/>
  <c r="U2441" i="1" s="1"/>
  <c r="R2440" i="1"/>
  <c r="T2440" i="1" s="1"/>
  <c r="U2440" i="1" s="1"/>
  <c r="R2439" i="1"/>
  <c r="T2439" i="1" s="1"/>
  <c r="U2439" i="1" s="1"/>
  <c r="R2427" i="1"/>
  <c r="T2427" i="1"/>
  <c r="U2427" i="1" s="1"/>
  <c r="R2426" i="1"/>
  <c r="T2426" i="1" s="1"/>
  <c r="U2426" i="1" s="1"/>
  <c r="R2424" i="1"/>
  <c r="T2424" i="1" s="1"/>
  <c r="U2424" i="1" s="1"/>
  <c r="R2423" i="1"/>
  <c r="T2423" i="1" s="1"/>
  <c r="U2423" i="1" s="1"/>
  <c r="R2422" i="1"/>
  <c r="T2422" i="1"/>
  <c r="U2422" i="1" s="1"/>
  <c r="R2421" i="1"/>
  <c r="T2421" i="1" s="1"/>
  <c r="U2421" i="1" s="1"/>
  <c r="R2420" i="1"/>
  <c r="T2420" i="1" s="1"/>
  <c r="U2420" i="1" s="1"/>
  <c r="R2419" i="1"/>
  <c r="T2419" i="1" s="1"/>
  <c r="U2419" i="1" s="1"/>
  <c r="R2414" i="1"/>
  <c r="T2414" i="1" s="1"/>
  <c r="U2414" i="1" s="1"/>
  <c r="R2413" i="1"/>
  <c r="T2413" i="1" s="1"/>
  <c r="U2413" i="1" s="1"/>
  <c r="R2410" i="1"/>
  <c r="T2410" i="1" s="1"/>
  <c r="U2410" i="1" s="1"/>
  <c r="R2405" i="1"/>
  <c r="T2405" i="1"/>
  <c r="U2405" i="1" s="1"/>
  <c r="R2404" i="1"/>
  <c r="T2404" i="1" s="1"/>
  <c r="U2404" i="1" s="1"/>
  <c r="R2402" i="1"/>
  <c r="T2402" i="1" s="1"/>
  <c r="U2402" i="1" s="1"/>
  <c r="R2401" i="1"/>
  <c r="T2401" i="1" s="1"/>
  <c r="U2401" i="1" s="1"/>
  <c r="R2400" i="1"/>
  <c r="T2400" i="1"/>
  <c r="U2400" i="1" s="1"/>
  <c r="R2392" i="1"/>
  <c r="T2392" i="1" s="1"/>
  <c r="U2392" i="1" s="1"/>
  <c r="R2389" i="1"/>
  <c r="T2389" i="1" s="1"/>
  <c r="U2389" i="1" s="1"/>
  <c r="R2388" i="1"/>
  <c r="T2388" i="1" s="1"/>
  <c r="U2388" i="1" s="1"/>
  <c r="R2386" i="1"/>
  <c r="T2386" i="1"/>
  <c r="U2386" i="1" s="1"/>
  <c r="R2374" i="1"/>
  <c r="T2374" i="1" s="1"/>
  <c r="U2374" i="1" s="1"/>
  <c r="R2368" i="1"/>
  <c r="T2368" i="1" s="1"/>
  <c r="U2368" i="1" s="1"/>
  <c r="R2366" i="1"/>
  <c r="T2366" i="1" s="1"/>
  <c r="U2366" i="1" s="1"/>
  <c r="R2359" i="1"/>
  <c r="T2359" i="1"/>
  <c r="U2359" i="1" s="1"/>
  <c r="R2357" i="1"/>
  <c r="T2357" i="1" s="1"/>
  <c r="U2357" i="1" s="1"/>
  <c r="R2355" i="1"/>
  <c r="T2355" i="1" s="1"/>
  <c r="U2355" i="1" s="1"/>
  <c r="R2351" i="1"/>
  <c r="T2351" i="1" s="1"/>
  <c r="U2351" i="1" s="1"/>
  <c r="R2350" i="1"/>
  <c r="T2350" i="1"/>
  <c r="U2350" i="1" s="1"/>
  <c r="R2349" i="1"/>
  <c r="T2349" i="1" s="1"/>
  <c r="U2349" i="1" s="1"/>
  <c r="R2348" i="1"/>
  <c r="T2348" i="1" s="1"/>
  <c r="U2348" i="1" s="1"/>
  <c r="R2346" i="1"/>
  <c r="T2346" i="1" s="1"/>
  <c r="U2346" i="1" s="1"/>
  <c r="R2345" i="1"/>
  <c r="T2345" i="1"/>
  <c r="U2345" i="1" s="1"/>
  <c r="R2344" i="1"/>
  <c r="T2344" i="1" s="1"/>
  <c r="U2344" i="1" s="1"/>
  <c r="R2341" i="1"/>
  <c r="T2341" i="1" s="1"/>
  <c r="U2341" i="1" s="1"/>
  <c r="R2339" i="1"/>
  <c r="T2339" i="1" s="1"/>
  <c r="U2339" i="1" s="1"/>
  <c r="R2337" i="1"/>
  <c r="T2337" i="1"/>
  <c r="U2337" i="1" s="1"/>
  <c r="R2333" i="1"/>
  <c r="T2333" i="1" s="1"/>
  <c r="U2333" i="1" s="1"/>
  <c r="R2331" i="1"/>
  <c r="T2331" i="1" s="1"/>
  <c r="U2331" i="1" s="1"/>
  <c r="R2330" i="1"/>
  <c r="T2330" i="1"/>
  <c r="U2330" i="1" s="1"/>
  <c r="R2329" i="1"/>
  <c r="T2329" i="1" s="1"/>
  <c r="U2329" i="1" s="1"/>
  <c r="R2328" i="1"/>
  <c r="T2328" i="1" s="1"/>
  <c r="U2328" i="1" s="1"/>
  <c r="R2321" i="1"/>
  <c r="T2321" i="1" s="1"/>
  <c r="U2321" i="1" s="1"/>
  <c r="R2315" i="1"/>
  <c r="T2315" i="1" s="1"/>
  <c r="U2315" i="1" s="1"/>
  <c r="R2312" i="1"/>
  <c r="T2312" i="1" s="1"/>
  <c r="U2312" i="1" s="1"/>
  <c r="R2311" i="1"/>
  <c r="T2311" i="1" s="1"/>
  <c r="U2311" i="1" s="1"/>
  <c r="R2309" i="1"/>
  <c r="T2309" i="1"/>
  <c r="U2309" i="1" s="1"/>
  <c r="R2304" i="1"/>
  <c r="T2304" i="1" s="1"/>
  <c r="U2304" i="1" s="1"/>
  <c r="R2298" i="1"/>
  <c r="T2298" i="1" s="1"/>
  <c r="U2298" i="1" s="1"/>
  <c r="R2297" i="1"/>
  <c r="T2297" i="1" s="1"/>
  <c r="U2297" i="1" s="1"/>
  <c r="R2296" i="1"/>
  <c r="T2296" i="1"/>
  <c r="U2296" i="1" s="1"/>
  <c r="R2292" i="1"/>
  <c r="T2292" i="1" s="1"/>
  <c r="U2292" i="1" s="1"/>
  <c r="R2290" i="1"/>
  <c r="T2290" i="1" s="1"/>
  <c r="U2290" i="1" s="1"/>
  <c r="R2282" i="1"/>
  <c r="T2282" i="1" s="1"/>
  <c r="U2282" i="1" s="1"/>
  <c r="R2203" i="1"/>
  <c r="T2203" i="1" s="1"/>
  <c r="U2203" i="1" s="1"/>
  <c r="R2202" i="1"/>
  <c r="T2202" i="1" s="1"/>
  <c r="U2202" i="1" s="1"/>
  <c r="R2199" i="1"/>
  <c r="T2199" i="1"/>
  <c r="U2199" i="1" s="1"/>
  <c r="R2195" i="1"/>
  <c r="T2195" i="1" s="1"/>
  <c r="U2195" i="1" s="1"/>
  <c r="R2189" i="1"/>
  <c r="T2189" i="1" s="1"/>
  <c r="U2189" i="1" s="1"/>
  <c r="R2185" i="1"/>
  <c r="T2185" i="1" s="1"/>
  <c r="U2185" i="1" s="1"/>
  <c r="R2179" i="1"/>
  <c r="T2179" i="1" s="1"/>
  <c r="U2179" i="1" s="1"/>
  <c r="R2176" i="1"/>
  <c r="T2176" i="1" s="1"/>
  <c r="U2176" i="1" s="1"/>
  <c r="R2174" i="1"/>
  <c r="T2174" i="1"/>
  <c r="U2174" i="1" s="1"/>
  <c r="R2172" i="1"/>
  <c r="T2172" i="1" s="1"/>
  <c r="U2172" i="1" s="1"/>
  <c r="R2168" i="1"/>
  <c r="T2168" i="1" s="1"/>
  <c r="U2168" i="1" s="1"/>
  <c r="R2163" i="1"/>
  <c r="T2163" i="1" s="1"/>
  <c r="U2163" i="1" s="1"/>
  <c r="R2150" i="1"/>
  <c r="T2150" i="1"/>
  <c r="U2150" i="1" s="1"/>
  <c r="R2142" i="1"/>
  <c r="T2142" i="1" s="1"/>
  <c r="U2142" i="1" s="1"/>
  <c r="R2140" i="1"/>
  <c r="T2140" i="1" s="1"/>
  <c r="U2140" i="1" s="1"/>
  <c r="R2139" i="1"/>
  <c r="T2139" i="1"/>
  <c r="U2139" i="1" s="1"/>
  <c r="R2135" i="1"/>
  <c r="T2135" i="1" s="1"/>
  <c r="U2135" i="1" s="1"/>
  <c r="R2132" i="1"/>
  <c r="T2132" i="1" s="1"/>
  <c r="U2132" i="1" s="1"/>
  <c r="R2129" i="1"/>
  <c r="T2129" i="1" s="1"/>
  <c r="U2129" i="1" s="1"/>
  <c r="R2117" i="1"/>
  <c r="T2117" i="1"/>
  <c r="U2117" i="1" s="1"/>
  <c r="R2115" i="1"/>
  <c r="T2115" i="1" s="1"/>
  <c r="U2115" i="1" s="1"/>
  <c r="R2113" i="1"/>
  <c r="T2113" i="1" s="1"/>
  <c r="U2113" i="1" s="1"/>
  <c r="R2107" i="1"/>
  <c r="T2107" i="1" s="1"/>
  <c r="U2107" i="1" s="1"/>
  <c r="R2106" i="1"/>
  <c r="T2106" i="1" s="1"/>
  <c r="U2106" i="1" s="1"/>
  <c r="R2105" i="1"/>
  <c r="T2105" i="1"/>
  <c r="U2105" i="1" s="1"/>
  <c r="R2103" i="1"/>
  <c r="T2103" i="1" s="1"/>
  <c r="U2103" i="1" s="1"/>
  <c r="R2102" i="1"/>
  <c r="T2102" i="1" s="1"/>
  <c r="U2102" i="1" s="1"/>
  <c r="R2101" i="1"/>
  <c r="T2101" i="1"/>
  <c r="U2101" i="1" s="1"/>
  <c r="R2099" i="1"/>
  <c r="T2099" i="1" s="1"/>
  <c r="U2099" i="1" s="1"/>
  <c r="R2098" i="1"/>
  <c r="T2098" i="1" s="1"/>
  <c r="U2098" i="1" s="1"/>
  <c r="R2091" i="1"/>
  <c r="T2091" i="1"/>
  <c r="U2091" i="1" s="1"/>
  <c r="R2089" i="1"/>
  <c r="T2089" i="1" s="1"/>
  <c r="U2089" i="1" s="1"/>
  <c r="R2088" i="1"/>
  <c r="T2088" i="1" s="1"/>
  <c r="U2088" i="1" s="1"/>
  <c r="R2087" i="1"/>
  <c r="T2087" i="1"/>
  <c r="U2087" i="1" s="1"/>
  <c r="R2085" i="1"/>
  <c r="T2085" i="1" s="1"/>
  <c r="U2085" i="1" s="1"/>
  <c r="R2084" i="1"/>
  <c r="T2084" i="1" s="1"/>
  <c r="U2084" i="1" s="1"/>
  <c r="R2083" i="1"/>
  <c r="T2083" i="1"/>
  <c r="U2083" i="1" s="1"/>
  <c r="R2081" i="1"/>
  <c r="T2081" i="1" s="1"/>
  <c r="U2081" i="1" s="1"/>
  <c r="R2080" i="1"/>
  <c r="T2080" i="1" s="1"/>
  <c r="U2080" i="1" s="1"/>
  <c r="R2079" i="1"/>
  <c r="T2079" i="1"/>
  <c r="U2079" i="1" s="1"/>
  <c r="R2072" i="1"/>
  <c r="T2072" i="1" s="1"/>
  <c r="U2072" i="1" s="1"/>
  <c r="R2071" i="1"/>
  <c r="T2071" i="1" s="1"/>
  <c r="U2071" i="1" s="1"/>
  <c r="R2069" i="1"/>
  <c r="T2069" i="1" s="1"/>
  <c r="U2069" i="1" s="1"/>
  <c r="R2063" i="1"/>
  <c r="T2063" i="1" s="1"/>
  <c r="U2063" i="1" s="1"/>
  <c r="R2062" i="1"/>
  <c r="T2062" i="1" s="1"/>
  <c r="U2062" i="1" s="1"/>
  <c r="R2061" i="1"/>
  <c r="T2061" i="1"/>
  <c r="U2061" i="1" s="1"/>
  <c r="R2059" i="1"/>
  <c r="T2059" i="1" s="1"/>
  <c r="U2059" i="1" s="1"/>
  <c r="R2058" i="1"/>
  <c r="T2058" i="1" s="1"/>
  <c r="U2058" i="1" s="1"/>
  <c r="R2053" i="1"/>
  <c r="T2053" i="1"/>
  <c r="U2053" i="1" s="1"/>
  <c r="R2051" i="1"/>
  <c r="T2051" i="1" s="1"/>
  <c r="U2051" i="1" s="1"/>
  <c r="R2049" i="1"/>
  <c r="T2049" i="1" s="1"/>
  <c r="U2049" i="1" s="1"/>
  <c r="R2047" i="1"/>
  <c r="T2047" i="1"/>
  <c r="U2047" i="1" s="1"/>
  <c r="R2045" i="1"/>
  <c r="T2045" i="1" s="1"/>
  <c r="U2045" i="1" s="1"/>
  <c r="R2043" i="1"/>
  <c r="T2043" i="1" s="1"/>
  <c r="U2043" i="1" s="1"/>
  <c r="R2041" i="1"/>
  <c r="T2041" i="1" s="1"/>
  <c r="U2041" i="1" s="1"/>
  <c r="R2039" i="1"/>
  <c r="T2039" i="1"/>
  <c r="U2039" i="1" s="1"/>
  <c r="R2037" i="1"/>
  <c r="T2037" i="1" s="1"/>
  <c r="U2037" i="1" s="1"/>
  <c r="R2035" i="1"/>
  <c r="T2035" i="1" s="1"/>
  <c r="U2035" i="1" s="1"/>
  <c r="R2033" i="1"/>
  <c r="T2033" i="1" s="1"/>
  <c r="U2033" i="1" s="1"/>
  <c r="R2031" i="1"/>
  <c r="T2031" i="1"/>
  <c r="U2031" i="1" s="1"/>
  <c r="R2030" i="1"/>
  <c r="T2030" i="1" s="1"/>
  <c r="U2030" i="1" s="1"/>
  <c r="R2029" i="1"/>
  <c r="T2029" i="1" s="1"/>
  <c r="U2029" i="1" s="1"/>
  <c r="R2027" i="1"/>
  <c r="T2027" i="1" s="1"/>
  <c r="U2027" i="1" s="1"/>
  <c r="R2025" i="1"/>
  <c r="T2025" i="1"/>
  <c r="U2025" i="1" s="1"/>
  <c r="R2021" i="1"/>
  <c r="T2021" i="1" s="1"/>
  <c r="U2021" i="1" s="1"/>
  <c r="R2019" i="1"/>
  <c r="T2019" i="1" s="1"/>
  <c r="U2019" i="1" s="1"/>
  <c r="R2017" i="1"/>
  <c r="T2017" i="1"/>
  <c r="U2017" i="1" s="1"/>
  <c r="R2015" i="1"/>
  <c r="T2015" i="1" s="1"/>
  <c r="U2015" i="1" s="1"/>
  <c r="R2013" i="1"/>
  <c r="T2013" i="1" s="1"/>
  <c r="U2013" i="1" s="1"/>
  <c r="R2011" i="1"/>
  <c r="T2011" i="1" s="1"/>
  <c r="U2011" i="1" s="1"/>
  <c r="R1997" i="1"/>
  <c r="T1997" i="1"/>
  <c r="U1997" i="1" s="1"/>
  <c r="R1996" i="1"/>
  <c r="T1996" i="1" s="1"/>
  <c r="U1996" i="1" s="1"/>
  <c r="R1995" i="1"/>
  <c r="T1995" i="1" s="1"/>
  <c r="U1995" i="1" s="1"/>
  <c r="R1948" i="1"/>
  <c r="T1948" i="1" s="1"/>
  <c r="U1948" i="1" s="1"/>
  <c r="R1946" i="1"/>
  <c r="T1946" i="1"/>
  <c r="U1946" i="1" s="1"/>
  <c r="R1942" i="1"/>
  <c r="T1942" i="1" s="1"/>
  <c r="U1942" i="1" s="1"/>
  <c r="R1939" i="1"/>
  <c r="T1939" i="1" s="1"/>
  <c r="U1939" i="1" s="1"/>
  <c r="R1938" i="1"/>
  <c r="T1938" i="1" s="1"/>
  <c r="U1938" i="1" s="1"/>
  <c r="R1934" i="1"/>
  <c r="T1934" i="1"/>
  <c r="U1934" i="1" s="1"/>
  <c r="R1933" i="1"/>
  <c r="T1933" i="1" s="1"/>
  <c r="U1933" i="1" s="1"/>
  <c r="R1928" i="1"/>
  <c r="T1928" i="1" s="1"/>
  <c r="U1928" i="1" s="1"/>
  <c r="R1927" i="1"/>
  <c r="T1927" i="1" s="1"/>
  <c r="U1927" i="1" s="1"/>
  <c r="R1923" i="1"/>
  <c r="T1923" i="1"/>
  <c r="U1923" i="1" s="1"/>
  <c r="R1911" i="1"/>
  <c r="T1911" i="1" s="1"/>
  <c r="U1911" i="1" s="1"/>
  <c r="R1910" i="1"/>
  <c r="T1910" i="1" s="1"/>
  <c r="U1910" i="1" s="1"/>
  <c r="R1907" i="1"/>
  <c r="T1907" i="1" s="1"/>
  <c r="U1907" i="1" s="1"/>
  <c r="R1901" i="1"/>
  <c r="T1901" i="1" s="1"/>
  <c r="U1901" i="1" s="1"/>
  <c r="R1900" i="1"/>
  <c r="T1900" i="1" s="1"/>
  <c r="U1900" i="1" s="1"/>
  <c r="R1899" i="1"/>
  <c r="T1899" i="1"/>
  <c r="U1899" i="1" s="1"/>
  <c r="R1898" i="1"/>
  <c r="T1898" i="1" s="1"/>
  <c r="U1898" i="1" s="1"/>
  <c r="R1897" i="1"/>
  <c r="T1897" i="1" s="1"/>
  <c r="U1897" i="1" s="1"/>
  <c r="R1896" i="1"/>
  <c r="T1896" i="1" s="1"/>
  <c r="U1896" i="1" s="1"/>
  <c r="R1895" i="1"/>
  <c r="T1895" i="1"/>
  <c r="U1895" i="1" s="1"/>
  <c r="R1893" i="1"/>
  <c r="T1893" i="1" s="1"/>
  <c r="U1893" i="1" s="1"/>
  <c r="R1891" i="1"/>
  <c r="T1891" i="1" s="1"/>
  <c r="U1891" i="1" s="1"/>
  <c r="R1889" i="1"/>
  <c r="T1889" i="1" s="1"/>
  <c r="U1889" i="1" s="1"/>
  <c r="R1888" i="1"/>
  <c r="T1888" i="1" s="1"/>
  <c r="U1888" i="1" s="1"/>
  <c r="R1887" i="1"/>
  <c r="T1887" i="1" s="1"/>
  <c r="U1887" i="1" s="1"/>
  <c r="R1885" i="1"/>
  <c r="T1885" i="1" s="1"/>
  <c r="U1885" i="1" s="1"/>
  <c r="R1884" i="1"/>
  <c r="T1884" i="1" s="1"/>
  <c r="U1884" i="1" s="1"/>
  <c r="R1883" i="1"/>
  <c r="T1883" i="1" s="1"/>
  <c r="U1883" i="1" s="1"/>
  <c r="R1871" i="1"/>
  <c r="T1871" i="1" s="1"/>
  <c r="U1871" i="1" s="1"/>
  <c r="R1870" i="1"/>
  <c r="T1870" i="1" s="1"/>
  <c r="U1870" i="1" s="1"/>
  <c r="R1869" i="1"/>
  <c r="T1869" i="1" s="1"/>
  <c r="U1869" i="1" s="1"/>
  <c r="R1867" i="1"/>
  <c r="T1867" i="1" s="1"/>
  <c r="U1867" i="1" s="1"/>
  <c r="R1866" i="1"/>
  <c r="T1866" i="1" s="1"/>
  <c r="U1866" i="1" s="1"/>
  <c r="R1865" i="1"/>
  <c r="T1865" i="1" s="1"/>
  <c r="U1865" i="1" s="1"/>
  <c r="R1863" i="1"/>
  <c r="T1863" i="1" s="1"/>
  <c r="U1863" i="1" s="1"/>
  <c r="R1862" i="1"/>
  <c r="T1862" i="1" s="1"/>
  <c r="U1862" i="1" s="1"/>
  <c r="R1861" i="1"/>
  <c r="T1861" i="1" s="1"/>
  <c r="U1861" i="1" s="1"/>
  <c r="R1859" i="1"/>
  <c r="T1859" i="1" s="1"/>
  <c r="U1859" i="1" s="1"/>
  <c r="R1850" i="1"/>
  <c r="T1850" i="1" s="1"/>
  <c r="U1850" i="1" s="1"/>
  <c r="R1849" i="1"/>
  <c r="T1849" i="1" s="1"/>
  <c r="U1849" i="1" s="1"/>
  <c r="R1847" i="1"/>
  <c r="T1847" i="1" s="1"/>
  <c r="U1847" i="1" s="1"/>
  <c r="R1810" i="1"/>
  <c r="T1810" i="1" s="1"/>
  <c r="U1810" i="1" s="1"/>
  <c r="R1809" i="1"/>
  <c r="T1809" i="1" s="1"/>
  <c r="U1809" i="1" s="1"/>
  <c r="R1807" i="1"/>
  <c r="T1807" i="1" s="1"/>
  <c r="U1807" i="1" s="1"/>
  <c r="R1804" i="1"/>
  <c r="T1804" i="1" s="1"/>
  <c r="U1804" i="1" s="1"/>
  <c r="R1803" i="1"/>
  <c r="T1803" i="1" s="1"/>
  <c r="U1803" i="1" s="1"/>
  <c r="R1802" i="1"/>
  <c r="T1802" i="1"/>
  <c r="U1802" i="1" s="1"/>
  <c r="R1800" i="1"/>
  <c r="T1800" i="1" s="1"/>
  <c r="U1800" i="1" s="1"/>
  <c r="R1799" i="1"/>
  <c r="T1799" i="1" s="1"/>
  <c r="U1799" i="1" s="1"/>
  <c r="R1798" i="1"/>
  <c r="T1798" i="1"/>
  <c r="U1798" i="1" s="1"/>
  <c r="R1796" i="1"/>
  <c r="T1796" i="1" s="1"/>
  <c r="U1796" i="1" s="1"/>
  <c r="R1795" i="1"/>
  <c r="T1795" i="1" s="1"/>
  <c r="U1795" i="1" s="1"/>
  <c r="R1794" i="1"/>
  <c r="T1794" i="1"/>
  <c r="U1794" i="1" s="1"/>
  <c r="R1792" i="1"/>
  <c r="T1792" i="1" s="1"/>
  <c r="U1792" i="1" s="1"/>
  <c r="R1791" i="1"/>
  <c r="T1791" i="1" s="1"/>
  <c r="U1791" i="1" s="1"/>
  <c r="R1790" i="1"/>
  <c r="T1790" i="1"/>
  <c r="U1790" i="1" s="1"/>
  <c r="R1788" i="1"/>
  <c r="T1788" i="1" s="1"/>
  <c r="U1788" i="1" s="1"/>
  <c r="R1787" i="1"/>
  <c r="T1787" i="1" s="1"/>
  <c r="U1787" i="1" s="1"/>
  <c r="R1786" i="1"/>
  <c r="T1786" i="1"/>
  <c r="U1786" i="1" s="1"/>
  <c r="R1784" i="1"/>
  <c r="T1784" i="1" s="1"/>
  <c r="U1784" i="1" s="1"/>
  <c r="R1783" i="1"/>
  <c r="T1783" i="1" s="1"/>
  <c r="U1783" i="1" s="1"/>
  <c r="R1782" i="1"/>
  <c r="T1782" i="1"/>
  <c r="U1782" i="1" s="1"/>
  <c r="R1780" i="1"/>
  <c r="T1780" i="1" s="1"/>
  <c r="U1780" i="1" s="1"/>
  <c r="R1776" i="1"/>
  <c r="T1776" i="1" s="1"/>
  <c r="U1776" i="1" s="1"/>
  <c r="R1775" i="1"/>
  <c r="T1775" i="1"/>
  <c r="U1775" i="1" s="1"/>
  <c r="R1773" i="1"/>
  <c r="T1773" i="1" s="1"/>
  <c r="U1773" i="1" s="1"/>
  <c r="R1772" i="1"/>
  <c r="T1772" i="1" s="1"/>
  <c r="U1772" i="1" s="1"/>
  <c r="R1771" i="1"/>
  <c r="T1771" i="1"/>
  <c r="U1771" i="1" s="1"/>
  <c r="R1769" i="1"/>
  <c r="T1769" i="1" s="1"/>
  <c r="U1769" i="1" s="1"/>
  <c r="R1768" i="1"/>
  <c r="T1768" i="1" s="1"/>
  <c r="U1768" i="1" s="1"/>
  <c r="R1766" i="1"/>
  <c r="T1766" i="1" s="1"/>
  <c r="U1766" i="1" s="1"/>
  <c r="R1765" i="1"/>
  <c r="T1765" i="1" s="1"/>
  <c r="U1765" i="1" s="1"/>
  <c r="R1762" i="1"/>
  <c r="T1762" i="1" s="1"/>
  <c r="U1762" i="1" s="1"/>
  <c r="R1761" i="1"/>
  <c r="T1761" i="1"/>
  <c r="U1761" i="1" s="1"/>
  <c r="R1758" i="1"/>
  <c r="T1758" i="1" s="1"/>
  <c r="U1758" i="1" s="1"/>
  <c r="R1757" i="1"/>
  <c r="T1757" i="1" s="1"/>
  <c r="U1757" i="1" s="1"/>
  <c r="R1756" i="1"/>
  <c r="T1756" i="1"/>
  <c r="U1756" i="1" s="1"/>
  <c r="R1752" i="1"/>
  <c r="T1752" i="1" s="1"/>
  <c r="U1752" i="1" s="1"/>
  <c r="R1751" i="1"/>
  <c r="T1751" i="1" s="1"/>
  <c r="U1751" i="1" s="1"/>
  <c r="R1750" i="1"/>
  <c r="T1750" i="1"/>
  <c r="U1750" i="1" s="1"/>
  <c r="R1748" i="1"/>
  <c r="T1748" i="1" s="1"/>
  <c r="U1748" i="1" s="1"/>
  <c r="R1745" i="1"/>
  <c r="T1745" i="1" s="1"/>
  <c r="U1745" i="1" s="1"/>
  <c r="R1742" i="1"/>
  <c r="T1742" i="1"/>
  <c r="U1742" i="1" s="1"/>
  <c r="R1739" i="1"/>
  <c r="T1739" i="1" s="1"/>
  <c r="U1739" i="1" s="1"/>
  <c r="R1738" i="1"/>
  <c r="T1738" i="1" s="1"/>
  <c r="U1738" i="1" s="1"/>
  <c r="R1733" i="1"/>
  <c r="T1733" i="1" s="1"/>
  <c r="U1733" i="1" s="1"/>
  <c r="R1732" i="1"/>
  <c r="T1732" i="1" s="1"/>
  <c r="U1732" i="1" s="1"/>
  <c r="R1731" i="1"/>
  <c r="T1731" i="1" s="1"/>
  <c r="U1731" i="1" s="1"/>
  <c r="R1729" i="1"/>
  <c r="T1729" i="1" s="1"/>
  <c r="U1729" i="1" s="1"/>
  <c r="R1721" i="1"/>
  <c r="T1721" i="1" s="1"/>
  <c r="U1721" i="1" s="1"/>
  <c r="R1720" i="1"/>
  <c r="T1720" i="1" s="1"/>
  <c r="U1720" i="1" s="1"/>
  <c r="R1719" i="1"/>
  <c r="T1719" i="1"/>
  <c r="U1719" i="1" s="1"/>
  <c r="R1717" i="1"/>
  <c r="T1717" i="1" s="1"/>
  <c r="U1717" i="1" s="1"/>
  <c r="R1716" i="1"/>
  <c r="T1716" i="1" s="1"/>
  <c r="U1716" i="1" s="1"/>
  <c r="R1715" i="1"/>
  <c r="T1715" i="1"/>
  <c r="U1715" i="1" s="1"/>
  <c r="R1714" i="1"/>
  <c r="T1714" i="1" s="1"/>
  <c r="U1714" i="1" s="1"/>
  <c r="R1707" i="1"/>
  <c r="T1707" i="1" s="1"/>
  <c r="U1707" i="1" s="1"/>
  <c r="R1706" i="1"/>
  <c r="T1706" i="1" s="1"/>
  <c r="U1706" i="1" s="1"/>
  <c r="R1705" i="1"/>
  <c r="T1705" i="1"/>
  <c r="U1705" i="1" s="1"/>
  <c r="R1703" i="1"/>
  <c r="T1703" i="1" s="1"/>
  <c r="U1703" i="1" s="1"/>
  <c r="R1578" i="1"/>
  <c r="T1578" i="1" s="1"/>
  <c r="U1578" i="1" s="1"/>
  <c r="R1529" i="1"/>
  <c r="T1529" i="1"/>
  <c r="U1529" i="1" s="1"/>
  <c r="R1521" i="1"/>
  <c r="T1521" i="1" s="1"/>
  <c r="U1521" i="1" s="1"/>
  <c r="R1498" i="1"/>
  <c r="T1498" i="1" s="1"/>
  <c r="U1498" i="1" s="1"/>
  <c r="R1480" i="1"/>
  <c r="T1480" i="1"/>
  <c r="U1480" i="1" s="1"/>
  <c r="R1472" i="1"/>
  <c r="T1472" i="1" s="1"/>
  <c r="U1472" i="1" s="1"/>
  <c r="R1440" i="1"/>
  <c r="T1440" i="1" s="1"/>
  <c r="U1440" i="1" s="1"/>
  <c r="R1439" i="1"/>
  <c r="T1439" i="1" s="1"/>
  <c r="U1439" i="1" s="1"/>
  <c r="R1437" i="1"/>
  <c r="T1437" i="1"/>
  <c r="U1437" i="1" s="1"/>
  <c r="R1433" i="1"/>
  <c r="T1433" i="1" s="1"/>
  <c r="U1433" i="1" s="1"/>
  <c r="R1413" i="1"/>
  <c r="T1413" i="1" s="1"/>
  <c r="U1413" i="1" s="1"/>
  <c r="R1412" i="1"/>
  <c r="T1412" i="1" s="1"/>
  <c r="U1412" i="1" s="1"/>
  <c r="R1407" i="1"/>
  <c r="T1407" i="1" s="1"/>
  <c r="U1407" i="1" s="1"/>
  <c r="R1406" i="1"/>
  <c r="T1406" i="1" s="1"/>
  <c r="U1406" i="1" s="1"/>
  <c r="R1405" i="1"/>
  <c r="T1405" i="1" s="1"/>
  <c r="U1405" i="1" s="1"/>
  <c r="R1402" i="1"/>
  <c r="T1402" i="1" s="1"/>
  <c r="U1402" i="1" s="1"/>
  <c r="R1401" i="1"/>
  <c r="T1401" i="1" s="1"/>
  <c r="U1401" i="1" s="1"/>
  <c r="R1400" i="1"/>
  <c r="T1400" i="1"/>
  <c r="U1400" i="1" s="1"/>
  <c r="R1398" i="1"/>
  <c r="T1398" i="1" s="1"/>
  <c r="U1398" i="1" s="1"/>
  <c r="R1397" i="1"/>
  <c r="T1397" i="1" s="1"/>
  <c r="U1397" i="1" s="1"/>
  <c r="R1396" i="1"/>
  <c r="T1396" i="1"/>
  <c r="U1396" i="1" s="1"/>
  <c r="R1394" i="1"/>
  <c r="T1394" i="1" s="1"/>
  <c r="U1394" i="1" s="1"/>
  <c r="R1392" i="1"/>
  <c r="T1392" i="1" s="1"/>
  <c r="U1392" i="1" s="1"/>
  <c r="R1390" i="1"/>
  <c r="T1390" i="1" s="1"/>
  <c r="U1390" i="1" s="1"/>
  <c r="R1385" i="1"/>
  <c r="T1385" i="1"/>
  <c r="U1385" i="1" s="1"/>
  <c r="R1383" i="1"/>
  <c r="T1383" i="1" s="1"/>
  <c r="U1383" i="1" s="1"/>
  <c r="R1382" i="1"/>
  <c r="T1382" i="1" s="1"/>
  <c r="U1382" i="1" s="1"/>
  <c r="R1381" i="1"/>
  <c r="T1381" i="1"/>
  <c r="U1381" i="1" s="1"/>
  <c r="R1379" i="1"/>
  <c r="T1379" i="1" s="1"/>
  <c r="U1379" i="1" s="1"/>
  <c r="R1377" i="1"/>
  <c r="T1377" i="1" s="1"/>
  <c r="U1377" i="1" s="1"/>
  <c r="R1375" i="1"/>
  <c r="T1375" i="1" s="1"/>
  <c r="U1375" i="1" s="1"/>
  <c r="R1374" i="1"/>
  <c r="T1374" i="1"/>
  <c r="U1374" i="1" s="1"/>
  <c r="R1357" i="1"/>
  <c r="T1357" i="1" s="1"/>
  <c r="U1357" i="1" s="1"/>
  <c r="R1355" i="1"/>
  <c r="T1355" i="1" s="1"/>
  <c r="U1355" i="1" s="1"/>
  <c r="R1354" i="1"/>
  <c r="T1354" i="1" s="1"/>
  <c r="U1354" i="1" s="1"/>
  <c r="R1353" i="1"/>
  <c r="T1353" i="1"/>
  <c r="U1353" i="1" s="1"/>
  <c r="R1346" i="1"/>
  <c r="T1346" i="1" s="1"/>
  <c r="U1346" i="1" s="1"/>
  <c r="R1345" i="1"/>
  <c r="T1345" i="1" s="1"/>
  <c r="U1345" i="1" s="1"/>
  <c r="R1343" i="1"/>
  <c r="T1343" i="1" s="1"/>
  <c r="U1343" i="1" s="1"/>
  <c r="R1338" i="1"/>
  <c r="T1338" i="1" s="1"/>
  <c r="U1338" i="1" s="1"/>
  <c r="R1337" i="1"/>
  <c r="T1337" i="1" s="1"/>
  <c r="U1337" i="1" s="1"/>
  <c r="R1334" i="1"/>
  <c r="T1334" i="1" s="1"/>
  <c r="U1334" i="1" s="1"/>
  <c r="R1274" i="1"/>
  <c r="T1274" i="1" s="1"/>
  <c r="U1274" i="1" s="1"/>
  <c r="R1267" i="1"/>
  <c r="T1267" i="1" s="1"/>
  <c r="U1267" i="1" s="1"/>
  <c r="R1263" i="1"/>
  <c r="T1263" i="1"/>
  <c r="U1263" i="1" s="1"/>
  <c r="R1255" i="1"/>
  <c r="T1255" i="1" s="1"/>
  <c r="U1255" i="1" s="1"/>
  <c r="R1253" i="1"/>
  <c r="T1253" i="1" s="1"/>
  <c r="U1253" i="1" s="1"/>
  <c r="R1245" i="1"/>
  <c r="T1245" i="1" s="1"/>
  <c r="U1245" i="1" s="1"/>
  <c r="R1244" i="1"/>
  <c r="T1244" i="1" s="1"/>
  <c r="U1244" i="1" s="1"/>
  <c r="R1240" i="1"/>
  <c r="T1240" i="1" s="1"/>
  <c r="U1240" i="1" s="1"/>
  <c r="R1236" i="1"/>
  <c r="T1236" i="1"/>
  <c r="U1236" i="1" s="1"/>
  <c r="R1233" i="1"/>
  <c r="T1233" i="1" s="1"/>
  <c r="U1233" i="1" s="1"/>
  <c r="R1229" i="1"/>
  <c r="T1229" i="1" s="1"/>
  <c r="U1229" i="1" s="1"/>
  <c r="R1227" i="1"/>
  <c r="T1227" i="1" s="1"/>
  <c r="U1227" i="1" s="1"/>
  <c r="R1195" i="1"/>
  <c r="T1195" i="1" s="1"/>
  <c r="U1195" i="1" s="1"/>
  <c r="R1194" i="1"/>
  <c r="T1194" i="1" s="1"/>
  <c r="U1194" i="1" s="1"/>
  <c r="R1193" i="1"/>
  <c r="T1193" i="1" s="1"/>
  <c r="U1193" i="1" s="1"/>
  <c r="R1191" i="1"/>
  <c r="T1191" i="1" s="1"/>
  <c r="U1191" i="1" s="1"/>
  <c r="R1190" i="1"/>
  <c r="T1190" i="1" s="1"/>
  <c r="U1190" i="1" s="1"/>
  <c r="R1189" i="1"/>
  <c r="T1189" i="1" s="1"/>
  <c r="U1189" i="1" s="1"/>
  <c r="R1187" i="1"/>
  <c r="T1187" i="1" s="1"/>
  <c r="U1187" i="1" s="1"/>
  <c r="R1186" i="1"/>
  <c r="T1186" i="1" s="1"/>
  <c r="U1186" i="1" s="1"/>
  <c r="R1185" i="1"/>
  <c r="T1185" i="1" s="1"/>
  <c r="U1185" i="1" s="1"/>
  <c r="R1184" i="1"/>
  <c r="T1184" i="1"/>
  <c r="U1184" i="1" s="1"/>
  <c r="R1181" i="1"/>
  <c r="T1181" i="1" s="1"/>
  <c r="U1181" i="1" s="1"/>
  <c r="R1180" i="1"/>
  <c r="T1180" i="1" s="1"/>
  <c r="U1180" i="1" s="1"/>
  <c r="R1178" i="1"/>
  <c r="T1178" i="1"/>
  <c r="U1178" i="1" s="1"/>
  <c r="R1176" i="1"/>
  <c r="T1176" i="1" s="1"/>
  <c r="U1176" i="1" s="1"/>
  <c r="R1173" i="1"/>
  <c r="T1173" i="1" s="1"/>
  <c r="U1173" i="1" s="1"/>
  <c r="R1172" i="1"/>
  <c r="T1172" i="1" s="1"/>
  <c r="U1172" i="1" s="1"/>
  <c r="R1171" i="1"/>
  <c r="T1171" i="1"/>
  <c r="U1171" i="1" s="1"/>
  <c r="R1170" i="1"/>
  <c r="T1170" i="1" s="1"/>
  <c r="U1170" i="1" s="1"/>
  <c r="R1169" i="1"/>
  <c r="T1169" i="1" s="1"/>
  <c r="U1169" i="1" s="1"/>
  <c r="R1168" i="1"/>
  <c r="T1168" i="1" s="1"/>
  <c r="U1168" i="1" s="1"/>
  <c r="R1167" i="1"/>
  <c r="T1167" i="1"/>
  <c r="U1167" i="1" s="1"/>
  <c r="R1166" i="1"/>
  <c r="T1166" i="1" s="1"/>
  <c r="U1166" i="1" s="1"/>
  <c r="R1165" i="1"/>
  <c r="T1165" i="1" s="1"/>
  <c r="U1165" i="1" s="1"/>
  <c r="R1164" i="1"/>
  <c r="T1164" i="1" s="1"/>
  <c r="U1164" i="1" s="1"/>
  <c r="R1163" i="1"/>
  <c r="T1163" i="1"/>
  <c r="U1163" i="1" s="1"/>
  <c r="R1162" i="1"/>
  <c r="T1162" i="1" s="1"/>
  <c r="U1162" i="1" s="1"/>
  <c r="R1161" i="1"/>
  <c r="T1161" i="1" s="1"/>
  <c r="U1161" i="1" s="1"/>
  <c r="R1160" i="1"/>
  <c r="T1160" i="1" s="1"/>
  <c r="U1160" i="1" s="1"/>
  <c r="R1158" i="1"/>
  <c r="T1158" i="1" s="1"/>
  <c r="U1158" i="1" s="1"/>
  <c r="R1157" i="1"/>
  <c r="T1157" i="1" s="1"/>
  <c r="U1157" i="1" s="1"/>
  <c r="R1156" i="1"/>
  <c r="T1156" i="1" s="1"/>
  <c r="U1156" i="1" s="1"/>
  <c r="R1155" i="1"/>
  <c r="T1155" i="1"/>
  <c r="U1155" i="1" s="1"/>
  <c r="R1154" i="1"/>
  <c r="T1154" i="1" s="1"/>
  <c r="U1154" i="1" s="1"/>
  <c r="R1153" i="1"/>
  <c r="T1153" i="1" s="1"/>
  <c r="U1153" i="1" s="1"/>
  <c r="R1152" i="1"/>
  <c r="T1152" i="1" s="1"/>
  <c r="U1152" i="1" s="1"/>
  <c r="R1151" i="1"/>
  <c r="T1151" i="1"/>
  <c r="U1151" i="1" s="1"/>
  <c r="R1150" i="1"/>
  <c r="T1150" i="1" s="1"/>
  <c r="U1150" i="1" s="1"/>
  <c r="R1148" i="1"/>
  <c r="T1148" i="1" s="1"/>
  <c r="U1148" i="1" s="1"/>
  <c r="R1147" i="1"/>
  <c r="T1147" i="1" s="1"/>
  <c r="U1147" i="1" s="1"/>
  <c r="R1146" i="1"/>
  <c r="T1146" i="1"/>
  <c r="U1146" i="1" s="1"/>
  <c r="R1145" i="1"/>
  <c r="T1145" i="1" s="1"/>
  <c r="U1145" i="1" s="1"/>
  <c r="R1142" i="1"/>
  <c r="T1142" i="1" s="1"/>
  <c r="U1142" i="1" s="1"/>
  <c r="R1141" i="1"/>
  <c r="T1141" i="1" s="1"/>
  <c r="U1141" i="1" s="1"/>
  <c r="R1140" i="1"/>
  <c r="T1140" i="1"/>
  <c r="U1140" i="1" s="1"/>
  <c r="R1139" i="1"/>
  <c r="T1139" i="1" s="1"/>
  <c r="U1139" i="1" s="1"/>
  <c r="R1138" i="1"/>
  <c r="T1138" i="1" s="1"/>
  <c r="U1138" i="1" s="1"/>
  <c r="R1136" i="1"/>
  <c r="T1136" i="1" s="1"/>
  <c r="U1136" i="1" s="1"/>
  <c r="R1134" i="1"/>
  <c r="T1134" i="1"/>
  <c r="U1134" i="1" s="1"/>
  <c r="R1133" i="1"/>
  <c r="T1133" i="1" s="1"/>
  <c r="U1133" i="1" s="1"/>
  <c r="R1132" i="1"/>
  <c r="T1132" i="1" s="1"/>
  <c r="U1132" i="1" s="1"/>
  <c r="R1131" i="1"/>
  <c r="T1131" i="1" s="1"/>
  <c r="U1131" i="1" s="1"/>
  <c r="R1130" i="1"/>
  <c r="T1130" i="1"/>
  <c r="U1130" i="1" s="1"/>
  <c r="R1129" i="1"/>
  <c r="T1129" i="1" s="1"/>
  <c r="U1129" i="1" s="1"/>
  <c r="R1122" i="1"/>
  <c r="T1122" i="1" s="1"/>
  <c r="U1122" i="1" s="1"/>
  <c r="R1120" i="1"/>
  <c r="T1120" i="1" s="1"/>
  <c r="U1120" i="1" s="1"/>
  <c r="R1117" i="1"/>
  <c r="T1117" i="1"/>
  <c r="U1117" i="1" s="1"/>
  <c r="R1115" i="1"/>
  <c r="T1115" i="1" s="1"/>
  <c r="U1115" i="1" s="1"/>
  <c r="R1113" i="1"/>
  <c r="T1113" i="1" s="1"/>
  <c r="U1113" i="1" s="1"/>
  <c r="R1111" i="1"/>
  <c r="T1111" i="1" s="1"/>
  <c r="U1111" i="1" s="1"/>
  <c r="R1109" i="1"/>
  <c r="T1109" i="1"/>
  <c r="U1109" i="1" s="1"/>
  <c r="R1107" i="1"/>
  <c r="T1107" i="1" s="1"/>
  <c r="U1107" i="1" s="1"/>
  <c r="R1106" i="1"/>
  <c r="T1106" i="1" s="1"/>
  <c r="U1106" i="1" s="1"/>
  <c r="R1105" i="1"/>
  <c r="T1105" i="1" s="1"/>
  <c r="U1105" i="1" s="1"/>
  <c r="R1104" i="1"/>
  <c r="T1104" i="1"/>
  <c r="U1104" i="1" s="1"/>
  <c r="R1103" i="1"/>
  <c r="T1103" i="1" s="1"/>
  <c r="U1103" i="1" s="1"/>
  <c r="R1101" i="1"/>
  <c r="T1101" i="1" s="1"/>
  <c r="U1101" i="1" s="1"/>
  <c r="R1100" i="1"/>
  <c r="T1100" i="1" s="1"/>
  <c r="U1100" i="1" s="1"/>
  <c r="R1099" i="1"/>
  <c r="T1099" i="1"/>
  <c r="U1099" i="1" s="1"/>
  <c r="R1098" i="1"/>
  <c r="T1098" i="1" s="1"/>
  <c r="U1098" i="1" s="1"/>
  <c r="R1097" i="1"/>
  <c r="T1097" i="1" s="1"/>
  <c r="U1097" i="1" s="1"/>
  <c r="R1095" i="1"/>
  <c r="T1095" i="1" s="1"/>
  <c r="U1095" i="1" s="1"/>
  <c r="R1094" i="1"/>
  <c r="T1094" i="1"/>
  <c r="U1094" i="1" s="1"/>
  <c r="R1089" i="1"/>
  <c r="T1089" i="1" s="1"/>
  <c r="U1089" i="1" s="1"/>
  <c r="R1088" i="1"/>
  <c r="T1088" i="1" s="1"/>
  <c r="U1088" i="1" s="1"/>
  <c r="R1087" i="1"/>
  <c r="T1087" i="1" s="1"/>
  <c r="U1087" i="1" s="1"/>
  <c r="R1086" i="1"/>
  <c r="T1086" i="1"/>
  <c r="U1086" i="1" s="1"/>
  <c r="R1085" i="1"/>
  <c r="T1085" i="1" s="1"/>
  <c r="U1085" i="1" s="1"/>
  <c r="R862" i="1"/>
  <c r="T862" i="1" s="1"/>
  <c r="U862" i="1" s="1"/>
  <c r="R844" i="1"/>
  <c r="T844" i="1" s="1"/>
  <c r="U844" i="1" s="1"/>
  <c r="R843" i="1"/>
  <c r="T843" i="1"/>
  <c r="U843" i="1" s="1"/>
  <c r="R836" i="1"/>
  <c r="T836" i="1" s="1"/>
  <c r="U836" i="1" s="1"/>
  <c r="R618" i="1"/>
  <c r="T618" i="1" s="1"/>
  <c r="U618" i="1" s="1"/>
  <c r="R615" i="1"/>
  <c r="T615" i="1" s="1"/>
  <c r="U615" i="1" s="1"/>
  <c r="R614" i="1"/>
  <c r="T614" i="1"/>
  <c r="U614" i="1" s="1"/>
  <c r="R611" i="1"/>
  <c r="T611" i="1" s="1"/>
  <c r="U611" i="1" s="1"/>
  <c r="R604" i="1"/>
  <c r="T604" i="1" s="1"/>
  <c r="U604" i="1" s="1"/>
  <c r="R602" i="1"/>
  <c r="T602" i="1" s="1"/>
  <c r="U602" i="1" s="1"/>
  <c r="R601" i="1"/>
  <c r="T601" i="1"/>
  <c r="U601" i="1" s="1"/>
  <c r="R598" i="1"/>
  <c r="T598" i="1" s="1"/>
  <c r="U598" i="1" s="1"/>
  <c r="R597" i="1"/>
  <c r="T597" i="1" s="1"/>
  <c r="U597" i="1" s="1"/>
  <c r="R594" i="1"/>
  <c r="T594" i="1" s="1"/>
  <c r="U594" i="1" s="1"/>
  <c r="R593" i="1"/>
  <c r="T593" i="1"/>
  <c r="U593" i="1" s="1"/>
  <c r="R592" i="1"/>
  <c r="T592" i="1" s="1"/>
  <c r="U592" i="1" s="1"/>
  <c r="R589" i="1"/>
  <c r="T589" i="1" s="1"/>
  <c r="U589" i="1" s="1"/>
  <c r="R588" i="1"/>
  <c r="T588" i="1" s="1"/>
  <c r="U588" i="1" s="1"/>
  <c r="R584" i="1"/>
  <c r="T584" i="1"/>
  <c r="U584" i="1" s="1"/>
  <c r="R582" i="1"/>
  <c r="T582" i="1" s="1"/>
  <c r="U582" i="1" s="1"/>
  <c r="R581" i="1"/>
  <c r="T581" i="1" s="1"/>
  <c r="U581" i="1" s="1"/>
  <c r="R577" i="1"/>
  <c r="T577" i="1" s="1"/>
  <c r="U577" i="1" s="1"/>
  <c r="R576" i="1"/>
  <c r="T576" i="1"/>
  <c r="U576" i="1" s="1"/>
  <c r="R575" i="1"/>
  <c r="T575" i="1" s="1"/>
  <c r="U575" i="1" s="1"/>
  <c r="R574" i="1"/>
  <c r="T574" i="1" s="1"/>
  <c r="U574" i="1" s="1"/>
  <c r="R573" i="1"/>
  <c r="T573" i="1" s="1"/>
  <c r="U573" i="1" s="1"/>
  <c r="R572" i="1"/>
  <c r="T572" i="1"/>
  <c r="U572" i="1" s="1"/>
  <c r="R568" i="1"/>
  <c r="T568" i="1" s="1"/>
  <c r="U568" i="1" s="1"/>
  <c r="R566" i="1"/>
  <c r="T566" i="1" s="1"/>
  <c r="U566" i="1" s="1"/>
  <c r="R564" i="1"/>
  <c r="T564" i="1" s="1"/>
  <c r="U564" i="1" s="1"/>
  <c r="R562" i="1"/>
  <c r="T562" i="1"/>
  <c r="U562" i="1" s="1"/>
  <c r="R561" i="1"/>
  <c r="T561" i="1" s="1"/>
  <c r="U561" i="1" s="1"/>
  <c r="R560" i="1"/>
  <c r="T560" i="1" s="1"/>
  <c r="U560" i="1" s="1"/>
  <c r="R559" i="1"/>
  <c r="T559" i="1" s="1"/>
  <c r="U559" i="1" s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L53" i="1" s="1"/>
  <c r="N53" i="1" s="1"/>
  <c r="K54" i="1"/>
  <c r="L54" i="1" s="1"/>
  <c r="N54" i="1" s="1"/>
  <c r="K55" i="1"/>
  <c r="L55" i="1" s="1"/>
  <c r="N55" i="1" s="1"/>
  <c r="K56" i="1"/>
  <c r="L56" i="1" s="1"/>
  <c r="N56" i="1" s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L599" i="1" s="1"/>
  <c r="N599" i="1" s="1"/>
  <c r="K600" i="1"/>
  <c r="K601" i="1"/>
  <c r="K602" i="1"/>
  <c r="K603" i="1"/>
  <c r="K604" i="1"/>
  <c r="K605" i="1"/>
  <c r="L605" i="1" s="1"/>
  <c r="N605" i="1" s="1"/>
  <c r="K606" i="1"/>
  <c r="L606" i="1" s="1"/>
  <c r="N606" i="1" s="1"/>
  <c r="K607" i="1"/>
  <c r="L607" i="1" s="1"/>
  <c r="N607" i="1" s="1"/>
  <c r="K608" i="1"/>
  <c r="L608" i="1" s="1"/>
  <c r="N608" i="1" s="1"/>
  <c r="K609" i="1"/>
  <c r="L609" i="1" s="1"/>
  <c r="N609" i="1" s="1"/>
  <c r="K610" i="1"/>
  <c r="L610" i="1" s="1"/>
  <c r="N610" i="1" s="1"/>
  <c r="K611" i="1"/>
  <c r="K612" i="1"/>
  <c r="K613" i="1"/>
  <c r="K614" i="1"/>
  <c r="K615" i="1"/>
  <c r="K616" i="1"/>
  <c r="L616" i="1" s="1"/>
  <c r="N616" i="1" s="1"/>
  <c r="K617" i="1"/>
  <c r="L617" i="1" s="1"/>
  <c r="N617" i="1" s="1"/>
  <c r="K618" i="1"/>
  <c r="K619" i="1"/>
  <c r="K620" i="1"/>
  <c r="L620" i="1" s="1"/>
  <c r="N620" i="1" s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L795" i="1" s="1"/>
  <c r="N795" i="1" s="1"/>
  <c r="K796" i="1"/>
  <c r="K797" i="1"/>
  <c r="K798" i="1"/>
  <c r="K799" i="1"/>
  <c r="K800" i="1"/>
  <c r="K801" i="1"/>
  <c r="K802" i="1"/>
  <c r="L802" i="1" s="1"/>
  <c r="N802" i="1" s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L939" i="1" s="1"/>
  <c r="N939" i="1" s="1"/>
  <c r="K940" i="1"/>
  <c r="K941" i="1"/>
  <c r="K942" i="1"/>
  <c r="K943" i="1"/>
  <c r="K944" i="1"/>
  <c r="K945" i="1"/>
  <c r="K946" i="1"/>
  <c r="K947" i="1"/>
  <c r="K948" i="1"/>
  <c r="K949" i="1"/>
  <c r="L949" i="1" s="1"/>
  <c r="N949" i="1" s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L1118" i="1"/>
  <c r="N1118" i="1" s="1"/>
  <c r="K1119" i="1"/>
  <c r="K1120" i="1"/>
  <c r="K1121" i="1"/>
  <c r="L1121" i="1"/>
  <c r="N1121" i="1" s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L1197" i="1" s="1"/>
  <c r="N1197" i="1" s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L1214" i="1"/>
  <c r="N1214" i="1" s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L1316" i="1" s="1"/>
  <c r="N1316" i="1" s="1"/>
  <c r="K1317" i="1"/>
  <c r="K1318" i="1"/>
  <c r="K1319" i="1"/>
  <c r="L1319" i="1" s="1"/>
  <c r="N1319" i="1" s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L1333" i="1"/>
  <c r="N1333" i="1" s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L1408" i="1"/>
  <c r="N1408" i="1" s="1"/>
  <c r="K1409" i="1"/>
  <c r="L1409" i="1"/>
  <c r="N1409" i="1" s="1"/>
  <c r="K1410" i="1"/>
  <c r="L1410" i="1"/>
  <c r="N1410" i="1" s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L1455" i="1"/>
  <c r="N1455" i="1" s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L1495" i="1" s="1"/>
  <c r="N1495" i="1" s="1"/>
  <c r="K1496" i="1"/>
  <c r="K1497" i="1"/>
  <c r="K1498" i="1"/>
  <c r="K1499" i="1"/>
  <c r="K1500" i="1"/>
  <c r="L1500" i="1" s="1"/>
  <c r="N1500" i="1" s="1"/>
  <c r="K1501" i="1"/>
  <c r="K1502" i="1"/>
  <c r="K1503" i="1"/>
  <c r="K1504" i="1"/>
  <c r="K1505" i="1"/>
  <c r="K1506" i="1"/>
  <c r="L1506" i="1"/>
  <c r="N1506" i="1" s="1"/>
  <c r="K1507" i="1"/>
  <c r="K1508" i="1"/>
  <c r="K1509" i="1"/>
  <c r="L1509" i="1"/>
  <c r="N1509" i="1" s="1"/>
  <c r="K1510" i="1"/>
  <c r="L1510" i="1"/>
  <c r="N1510" i="1" s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L1696" i="1" s="1"/>
  <c r="N1696" i="1" s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L1734" i="1"/>
  <c r="N1734" i="1" s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L1754" i="1" s="1"/>
  <c r="N1754" i="1" s="1"/>
  <c r="K1755" i="1"/>
  <c r="L1755" i="1" s="1"/>
  <c r="N1755" i="1" s="1"/>
  <c r="K1756" i="1"/>
  <c r="K1757" i="1"/>
  <c r="K1758" i="1"/>
  <c r="K1759" i="1"/>
  <c r="K1760" i="1"/>
  <c r="L1760" i="1" s="1"/>
  <c r="N1760" i="1" s="1"/>
  <c r="K1761" i="1"/>
  <c r="K1762" i="1"/>
  <c r="K1763" i="1"/>
  <c r="L1763" i="1" s="1"/>
  <c r="N1763" i="1" s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L1920" i="1" s="1"/>
  <c r="N1920" i="1" s="1"/>
  <c r="K1921" i="1"/>
  <c r="L1921" i="1" s="1"/>
  <c r="N1921" i="1" s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L1968" i="1" s="1"/>
  <c r="N1968" i="1" s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R2432" i="1"/>
  <c r="T2432" i="1"/>
  <c r="U2432" i="1" s="1"/>
  <c r="K2433" i="1"/>
  <c r="R2433" i="1"/>
  <c r="T2433" i="1" s="1"/>
  <c r="U2433" i="1" s="1"/>
  <c r="K2434" i="1"/>
  <c r="R2434" i="1"/>
  <c r="T2434" i="1"/>
  <c r="U2434" i="1" s="1"/>
  <c r="K2435" i="1"/>
  <c r="R2435" i="1"/>
  <c r="T2435" i="1" s="1"/>
  <c r="U2435" i="1" s="1"/>
  <c r="K2436" i="1"/>
  <c r="R2436" i="1"/>
  <c r="T2436" i="1"/>
  <c r="U2436" i="1" s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L3214" i="1" s="1"/>
  <c r="N3214" i="1" s="1"/>
  <c r="K3215" i="1"/>
  <c r="K3216" i="1"/>
  <c r="K3217" i="1"/>
  <c r="K3218" i="1"/>
  <c r="L3218" i="1" s="1"/>
  <c r="N3218" i="1" s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L3520" i="1"/>
  <c r="N3520" i="1" s="1"/>
  <c r="K3521" i="1"/>
  <c r="K3522" i="1"/>
  <c r="L3522" i="1" s="1"/>
  <c r="N3522" i="1" s="1"/>
  <c r="K3523" i="1"/>
  <c r="L3523" i="1"/>
  <c r="N3523" i="1" s="1"/>
  <c r="K3524" i="1"/>
  <c r="K3525" i="1"/>
  <c r="K3526" i="1"/>
  <c r="K3527" i="1"/>
  <c r="K3528" i="1"/>
  <c r="K3529" i="1"/>
  <c r="L3529" i="1" s="1"/>
  <c r="N3529" i="1" s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L3649" i="1" s="1"/>
  <c r="N3649" i="1" s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L3664" i="1" s="1"/>
  <c r="N3664" i="1" s="1"/>
  <c r="K3665" i="1"/>
  <c r="K3666" i="1"/>
  <c r="K3667" i="1"/>
  <c r="K3668" i="1"/>
  <c r="K3669" i="1"/>
  <c r="K3670" i="1"/>
  <c r="K3671" i="1"/>
  <c r="K3672" i="1"/>
  <c r="K3673" i="1"/>
  <c r="L3673" i="1" s="1"/>
  <c r="N3673" i="1" s="1"/>
  <c r="K3674" i="1"/>
  <c r="K3675" i="1"/>
  <c r="K3676" i="1"/>
  <c r="K3677" i="1"/>
  <c r="K3678" i="1"/>
  <c r="K3679" i="1"/>
  <c r="L3679" i="1" s="1"/>
  <c r="N3679" i="1" s="1"/>
  <c r="K3680" i="1"/>
  <c r="K3681" i="1"/>
  <c r="K3682" i="1"/>
  <c r="L3682" i="1" s="1"/>
  <c r="N3682" i="1" s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L3836" i="1"/>
  <c r="N3836" i="1" s="1"/>
  <c r="K3837" i="1"/>
  <c r="L3837" i="1" s="1"/>
  <c r="N3837" i="1" s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L3850" i="1" s="1"/>
  <c r="N3850" i="1" s="1"/>
  <c r="K3851" i="1"/>
  <c r="K3852" i="1"/>
  <c r="K3853" i="1"/>
  <c r="K3854" i="1"/>
  <c r="K3855" i="1"/>
  <c r="K3856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X124" i="15"/>
  <c r="AP48" i="15"/>
  <c r="W124" i="15"/>
  <c r="AO48" i="15" s="1"/>
  <c r="AQ48" i="15" s="1"/>
  <c r="AT48" i="15" s="1"/>
  <c r="X101" i="15"/>
  <c r="AP47" i="15"/>
  <c r="W101" i="15"/>
  <c r="AO47" i="15" s="1"/>
  <c r="X85" i="15"/>
  <c r="AP46" i="15"/>
  <c r="W85" i="15"/>
  <c r="AO46" i="15" s="1"/>
  <c r="AQ46" i="15" s="1"/>
  <c r="X66" i="15"/>
  <c r="AP45" i="15"/>
  <c r="W66" i="15"/>
  <c r="AO45" i="15" s="1"/>
  <c r="X46" i="15"/>
  <c r="AP44" i="15"/>
  <c r="W46" i="15"/>
  <c r="AO44" i="15" s="1"/>
  <c r="X11" i="15"/>
  <c r="AP43" i="15" s="1"/>
  <c r="W11" i="15"/>
  <c r="AO43" i="15" s="1"/>
  <c r="AN49" i="15"/>
  <c r="AX69" i="15" s="1"/>
  <c r="AL49" i="15"/>
  <c r="AM48" i="15"/>
  <c r="AR48" i="15" s="1"/>
  <c r="AM47" i="15"/>
  <c r="AR47" i="15" s="1"/>
  <c r="AM46" i="15"/>
  <c r="AR46" i="15" s="1"/>
  <c r="AM45" i="15"/>
  <c r="AR45" i="15" s="1"/>
  <c r="AM44" i="15"/>
  <c r="AR44" i="15" s="1"/>
  <c r="AM43" i="15"/>
  <c r="AM49" i="15" s="1"/>
  <c r="AX48" i="15"/>
  <c r="AX46" i="15"/>
  <c r="AX44" i="15"/>
  <c r="AX49" i="15"/>
  <c r="AX45" i="15"/>
  <c r="AX47" i="15"/>
  <c r="AX43" i="15"/>
  <c r="AX59" i="15"/>
  <c r="AQ43" i="15"/>
  <c r="T2" i="1"/>
  <c r="U2" i="1" s="1"/>
  <c r="P2" i="1"/>
  <c r="R16" i="1"/>
  <c r="T16" i="1" s="1"/>
  <c r="U16" i="1" s="1"/>
  <c r="O16" i="1"/>
  <c r="P16" i="1"/>
  <c r="R18" i="1"/>
  <c r="T18" i="1"/>
  <c r="U18" i="1" s="1"/>
  <c r="O18" i="1"/>
  <c r="P18" i="1" s="1"/>
  <c r="R36" i="1"/>
  <c r="T36" i="1" s="1"/>
  <c r="U36" i="1" s="1"/>
  <c r="O36" i="1"/>
  <c r="P36" i="1"/>
  <c r="R43" i="1"/>
  <c r="T43" i="1"/>
  <c r="U43" i="1" s="1"/>
  <c r="O43" i="1"/>
  <c r="P43" i="1" s="1"/>
  <c r="R123" i="1"/>
  <c r="T123" i="1" s="1"/>
  <c r="U123" i="1" s="1"/>
  <c r="O123" i="1"/>
  <c r="P123" i="1"/>
  <c r="R125" i="1"/>
  <c r="T125" i="1"/>
  <c r="U125" i="1" s="1"/>
  <c r="O125" i="1"/>
  <c r="P125" i="1" s="1"/>
  <c r="R129" i="1"/>
  <c r="T129" i="1" s="1"/>
  <c r="U129" i="1" s="1"/>
  <c r="O129" i="1"/>
  <c r="P129" i="1"/>
  <c r="R132" i="1"/>
  <c r="T132" i="1"/>
  <c r="U132" i="1" s="1"/>
  <c r="O132" i="1"/>
  <c r="P132" i="1" s="1"/>
  <c r="R134" i="1"/>
  <c r="T134" i="1" s="1"/>
  <c r="U134" i="1" s="1"/>
  <c r="O134" i="1"/>
  <c r="P134" i="1"/>
  <c r="R137" i="1"/>
  <c r="T137" i="1"/>
  <c r="U137" i="1" s="1"/>
  <c r="O137" i="1"/>
  <c r="P137" i="1" s="1"/>
  <c r="R139" i="1"/>
  <c r="T139" i="1" s="1"/>
  <c r="U139" i="1" s="1"/>
  <c r="O139" i="1"/>
  <c r="P139" i="1"/>
  <c r="R142" i="1"/>
  <c r="T142" i="1"/>
  <c r="U142" i="1" s="1"/>
  <c r="O142" i="1"/>
  <c r="P142" i="1" s="1"/>
  <c r="R144" i="1"/>
  <c r="T144" i="1" s="1"/>
  <c r="U144" i="1" s="1"/>
  <c r="O144" i="1"/>
  <c r="P144" i="1"/>
  <c r="R150" i="1"/>
  <c r="T150" i="1"/>
  <c r="U150" i="1" s="1"/>
  <c r="O150" i="1"/>
  <c r="P150" i="1" s="1"/>
  <c r="R153" i="1"/>
  <c r="T153" i="1" s="1"/>
  <c r="U153" i="1" s="1"/>
  <c r="O153" i="1"/>
  <c r="P153" i="1"/>
  <c r="R155" i="1"/>
  <c r="T155" i="1"/>
  <c r="U155" i="1" s="1"/>
  <c r="O155" i="1"/>
  <c r="P155" i="1" s="1"/>
  <c r="R163" i="1"/>
  <c r="T163" i="1" s="1"/>
  <c r="U163" i="1" s="1"/>
  <c r="O163" i="1"/>
  <c r="P163" i="1"/>
  <c r="R177" i="1"/>
  <c r="T177" i="1"/>
  <c r="U177" i="1" s="1"/>
  <c r="O177" i="1"/>
  <c r="P177" i="1" s="1"/>
  <c r="R179" i="1"/>
  <c r="T179" i="1" s="1"/>
  <c r="U179" i="1" s="1"/>
  <c r="O179" i="1"/>
  <c r="P179" i="1"/>
  <c r="R192" i="1"/>
  <c r="T192" i="1"/>
  <c r="U192" i="1" s="1"/>
  <c r="O192" i="1"/>
  <c r="P192" i="1" s="1"/>
  <c r="R194" i="1"/>
  <c r="T194" i="1" s="1"/>
  <c r="U194" i="1" s="1"/>
  <c r="O194" i="1"/>
  <c r="P194" i="1"/>
  <c r="R196" i="1"/>
  <c r="T196" i="1"/>
  <c r="U196" i="1" s="1"/>
  <c r="O196" i="1"/>
  <c r="P196" i="1" s="1"/>
  <c r="R200" i="1"/>
  <c r="T200" i="1" s="1"/>
  <c r="U200" i="1" s="1"/>
  <c r="O200" i="1"/>
  <c r="P200" i="1"/>
  <c r="R205" i="1"/>
  <c r="T205" i="1"/>
  <c r="U205" i="1" s="1"/>
  <c r="O205" i="1"/>
  <c r="P205" i="1" s="1"/>
  <c r="R207" i="1"/>
  <c r="T207" i="1" s="1"/>
  <c r="U207" i="1" s="1"/>
  <c r="O207" i="1"/>
  <c r="P207" i="1"/>
  <c r="R215" i="1"/>
  <c r="T215" i="1"/>
  <c r="U215" i="1" s="1"/>
  <c r="O215" i="1"/>
  <c r="P215" i="1" s="1"/>
  <c r="R217" i="1"/>
  <c r="T217" i="1" s="1"/>
  <c r="U217" i="1" s="1"/>
  <c r="O217" i="1"/>
  <c r="P217" i="1"/>
  <c r="R225" i="1"/>
  <c r="T225" i="1"/>
  <c r="U225" i="1" s="1"/>
  <c r="O225" i="1"/>
  <c r="P225" i="1" s="1"/>
  <c r="R231" i="1"/>
  <c r="T231" i="1" s="1"/>
  <c r="U231" i="1" s="1"/>
  <c r="O231" i="1"/>
  <c r="P231" i="1"/>
  <c r="R236" i="1"/>
  <c r="T236" i="1"/>
  <c r="U236" i="1" s="1"/>
  <c r="O236" i="1"/>
  <c r="P236" i="1" s="1"/>
  <c r="R247" i="1"/>
  <c r="T247" i="1" s="1"/>
  <c r="U247" i="1" s="1"/>
  <c r="O247" i="1"/>
  <c r="P247" i="1"/>
  <c r="R160" i="1"/>
  <c r="T160" i="1"/>
  <c r="U160" i="1" s="1"/>
  <c r="O160" i="1"/>
  <c r="P160" i="1" s="1"/>
  <c r="R162" i="1"/>
  <c r="T162" i="1" s="1"/>
  <c r="U162" i="1" s="1"/>
  <c r="O162" i="1"/>
  <c r="P162" i="1"/>
  <c r="R165" i="1"/>
  <c r="T165" i="1"/>
  <c r="U165" i="1" s="1"/>
  <c r="O165" i="1"/>
  <c r="P165" i="1" s="1"/>
  <c r="R167" i="1"/>
  <c r="T167" i="1" s="1"/>
  <c r="U167" i="1" s="1"/>
  <c r="O167" i="1"/>
  <c r="P167" i="1"/>
  <c r="R169" i="1"/>
  <c r="T169" i="1"/>
  <c r="U169" i="1" s="1"/>
  <c r="O169" i="1"/>
  <c r="P169" i="1" s="1"/>
  <c r="R171" i="1"/>
  <c r="T171" i="1" s="1"/>
  <c r="U171" i="1" s="1"/>
  <c r="O171" i="1"/>
  <c r="P171" i="1"/>
  <c r="R173" i="1"/>
  <c r="T173" i="1"/>
  <c r="U173" i="1" s="1"/>
  <c r="O173" i="1"/>
  <c r="P173" i="1" s="1"/>
  <c r="R175" i="1"/>
  <c r="T175" i="1" s="1"/>
  <c r="U175" i="1" s="1"/>
  <c r="O175" i="1"/>
  <c r="P175" i="1"/>
  <c r="R181" i="1"/>
  <c r="T181" i="1"/>
  <c r="U181" i="1" s="1"/>
  <c r="O181" i="1"/>
  <c r="P181" i="1" s="1"/>
  <c r="R183" i="1"/>
  <c r="T183" i="1" s="1"/>
  <c r="U183" i="1" s="1"/>
  <c r="O183" i="1"/>
  <c r="P183" i="1"/>
  <c r="R185" i="1"/>
  <c r="T185" i="1"/>
  <c r="U185" i="1" s="1"/>
  <c r="O185" i="1"/>
  <c r="P185" i="1" s="1"/>
  <c r="R187" i="1"/>
  <c r="T187" i="1" s="1"/>
  <c r="U187" i="1" s="1"/>
  <c r="O187" i="1"/>
  <c r="P187" i="1"/>
  <c r="R189" i="1"/>
  <c r="T189" i="1"/>
  <c r="U189" i="1" s="1"/>
  <c r="O189" i="1"/>
  <c r="P189" i="1" s="1"/>
  <c r="R197" i="1"/>
  <c r="T197" i="1" s="1"/>
  <c r="U197" i="1" s="1"/>
  <c r="O197" i="1"/>
  <c r="P197" i="1"/>
  <c r="R109" i="1"/>
  <c r="T109" i="1"/>
  <c r="U109" i="1" s="1"/>
  <c r="O109" i="1"/>
  <c r="P109" i="1" s="1"/>
  <c r="R118" i="1"/>
  <c r="T118" i="1" s="1"/>
  <c r="U118" i="1" s="1"/>
  <c r="O118" i="1"/>
  <c r="P118" i="1"/>
  <c r="R4" i="1"/>
  <c r="T4" i="1"/>
  <c r="U4" i="1" s="1"/>
  <c r="O4" i="1"/>
  <c r="P4" i="1" s="1"/>
  <c r="R6" i="1"/>
  <c r="T6" i="1" s="1"/>
  <c r="U6" i="1" s="1"/>
  <c r="O6" i="1"/>
  <c r="P6" i="1"/>
  <c r="R8" i="1"/>
  <c r="T8" i="1"/>
  <c r="U8" i="1" s="1"/>
  <c r="O8" i="1"/>
  <c r="P8" i="1" s="1"/>
  <c r="R10" i="1"/>
  <c r="T10" i="1" s="1"/>
  <c r="U10" i="1" s="1"/>
  <c r="P10" i="1"/>
  <c r="R12" i="1"/>
  <c r="T12" i="1" s="1"/>
  <c r="U12" i="1" s="1"/>
  <c r="P12" i="1"/>
  <c r="R14" i="1"/>
  <c r="T14" i="1"/>
  <c r="U14" i="1" s="1"/>
  <c r="O14" i="1"/>
  <c r="P14" i="1" s="1"/>
  <c r="R19" i="1"/>
  <c r="T19" i="1" s="1"/>
  <c r="U19" i="1" s="1"/>
  <c r="O19" i="1"/>
  <c r="P19" i="1"/>
  <c r="R21" i="1"/>
  <c r="T21" i="1"/>
  <c r="U21" i="1" s="1"/>
  <c r="O21" i="1"/>
  <c r="P21" i="1" s="1"/>
  <c r="R23" i="1"/>
  <c r="T23" i="1" s="1"/>
  <c r="U23" i="1" s="1"/>
  <c r="O23" i="1"/>
  <c r="P23" i="1"/>
  <c r="R25" i="1"/>
  <c r="T25" i="1"/>
  <c r="U25" i="1" s="1"/>
  <c r="O25" i="1"/>
  <c r="P25" i="1" s="1"/>
  <c r="R27" i="1"/>
  <c r="T27" i="1" s="1"/>
  <c r="U27" i="1" s="1"/>
  <c r="O27" i="1"/>
  <c r="P27" i="1"/>
  <c r="R29" i="1"/>
  <c r="T29" i="1"/>
  <c r="U29" i="1" s="1"/>
  <c r="O29" i="1"/>
  <c r="P29" i="1" s="1"/>
  <c r="R31" i="1"/>
  <c r="T31" i="1" s="1"/>
  <c r="U31" i="1" s="1"/>
  <c r="O31" i="1"/>
  <c r="P31" i="1"/>
  <c r="R33" i="1"/>
  <c r="T33" i="1"/>
  <c r="U33" i="1" s="1"/>
  <c r="O33" i="1"/>
  <c r="P33" i="1" s="1"/>
  <c r="R37" i="1"/>
  <c r="T37" i="1" s="1"/>
  <c r="U37" i="1" s="1"/>
  <c r="O37" i="1"/>
  <c r="P37" i="1"/>
  <c r="R40" i="1"/>
  <c r="T40" i="1"/>
  <c r="U40" i="1" s="1"/>
  <c r="O40" i="1"/>
  <c r="P40" i="1" s="1"/>
  <c r="R44" i="1"/>
  <c r="T44" i="1" s="1"/>
  <c r="U44" i="1" s="1"/>
  <c r="O44" i="1"/>
  <c r="P44" i="1"/>
  <c r="R46" i="1"/>
  <c r="T46" i="1"/>
  <c r="U46" i="1" s="1"/>
  <c r="O46" i="1"/>
  <c r="P46" i="1" s="1"/>
  <c r="R48" i="1"/>
  <c r="T48" i="1" s="1"/>
  <c r="U48" i="1" s="1"/>
  <c r="O48" i="1"/>
  <c r="P48" i="1"/>
  <c r="R50" i="1"/>
  <c r="T50" i="1"/>
  <c r="U50" i="1" s="1"/>
  <c r="O50" i="1"/>
  <c r="P50" i="1" s="1"/>
  <c r="R58" i="1"/>
  <c r="T58" i="1" s="1"/>
  <c r="U58" i="1" s="1"/>
  <c r="O58" i="1"/>
  <c r="P58" i="1"/>
  <c r="R60" i="1"/>
  <c r="T60" i="1"/>
  <c r="U60" i="1" s="1"/>
  <c r="O60" i="1"/>
  <c r="P60" i="1" s="1"/>
  <c r="R62" i="1"/>
  <c r="T62" i="1" s="1"/>
  <c r="U62" i="1" s="1"/>
  <c r="O62" i="1"/>
  <c r="P62" i="1"/>
  <c r="R64" i="1"/>
  <c r="T64" i="1"/>
  <c r="U64" i="1" s="1"/>
  <c r="O64" i="1"/>
  <c r="P64" i="1" s="1"/>
  <c r="R66" i="1"/>
  <c r="T66" i="1" s="1"/>
  <c r="U66" i="1" s="1"/>
  <c r="O66" i="1"/>
  <c r="P66" i="1"/>
  <c r="R68" i="1"/>
  <c r="T68" i="1"/>
  <c r="U68" i="1" s="1"/>
  <c r="O68" i="1"/>
  <c r="P68" i="1" s="1"/>
  <c r="R70" i="1"/>
  <c r="T70" i="1" s="1"/>
  <c r="U70" i="1" s="1"/>
  <c r="O70" i="1"/>
  <c r="P70" i="1"/>
  <c r="R72" i="1"/>
  <c r="T72" i="1"/>
  <c r="U72" i="1" s="1"/>
  <c r="O72" i="1"/>
  <c r="P72" i="1" s="1"/>
  <c r="R74" i="1"/>
  <c r="T74" i="1" s="1"/>
  <c r="U74" i="1" s="1"/>
  <c r="O74" i="1"/>
  <c r="P74" i="1"/>
  <c r="R76" i="1"/>
  <c r="T76" i="1"/>
  <c r="U76" i="1" s="1"/>
  <c r="O76" i="1"/>
  <c r="P76" i="1" s="1"/>
  <c r="R78" i="1"/>
  <c r="T78" i="1" s="1"/>
  <c r="U78" i="1" s="1"/>
  <c r="O78" i="1"/>
  <c r="P78" i="1"/>
  <c r="R80" i="1"/>
  <c r="T80" i="1"/>
  <c r="U80" i="1" s="1"/>
  <c r="O80" i="1"/>
  <c r="P80" i="1" s="1"/>
  <c r="R82" i="1"/>
  <c r="T82" i="1" s="1"/>
  <c r="U82" i="1" s="1"/>
  <c r="O82" i="1"/>
  <c r="P82" i="1"/>
  <c r="R84" i="1"/>
  <c r="T84" i="1"/>
  <c r="U84" i="1" s="1"/>
  <c r="O84" i="1"/>
  <c r="P84" i="1" s="1"/>
  <c r="R86" i="1"/>
  <c r="T86" i="1" s="1"/>
  <c r="U86" i="1" s="1"/>
  <c r="O86" i="1"/>
  <c r="P86" i="1"/>
  <c r="O88" i="1"/>
  <c r="P88" i="1"/>
  <c r="R90" i="1"/>
  <c r="T90" i="1"/>
  <c r="U90" i="1" s="1"/>
  <c r="O90" i="1"/>
  <c r="P90" i="1" s="1"/>
  <c r="R92" i="1"/>
  <c r="T92" i="1" s="1"/>
  <c r="U92" i="1" s="1"/>
  <c r="O92" i="1"/>
  <c r="P92" i="1"/>
  <c r="R94" i="1"/>
  <c r="T94" i="1"/>
  <c r="U94" i="1" s="1"/>
  <c r="O94" i="1"/>
  <c r="P94" i="1" s="1"/>
  <c r="R96" i="1"/>
  <c r="T96" i="1" s="1"/>
  <c r="U96" i="1" s="1"/>
  <c r="O96" i="1"/>
  <c r="P96" i="1"/>
  <c r="R98" i="1"/>
  <c r="T98" i="1"/>
  <c r="U98" i="1" s="1"/>
  <c r="O98" i="1"/>
  <c r="P98" i="1" s="1"/>
  <c r="R100" i="1"/>
  <c r="T100" i="1" s="1"/>
  <c r="U100" i="1" s="1"/>
  <c r="O100" i="1"/>
  <c r="P100" i="1"/>
  <c r="R102" i="1"/>
  <c r="T102" i="1"/>
  <c r="U102" i="1" s="1"/>
  <c r="O102" i="1"/>
  <c r="P102" i="1" s="1"/>
  <c r="R104" i="1"/>
  <c r="T104" i="1" s="1"/>
  <c r="U104" i="1" s="1"/>
  <c r="R106" i="1"/>
  <c r="T106" i="1"/>
  <c r="U106" i="1" s="1"/>
  <c r="O106" i="1"/>
  <c r="P106" i="1" s="1"/>
  <c r="R108" i="1"/>
  <c r="T108" i="1" s="1"/>
  <c r="U108" i="1" s="1"/>
  <c r="O108" i="1"/>
  <c r="P108" i="1"/>
  <c r="R112" i="1"/>
  <c r="T112" i="1"/>
  <c r="U112" i="1" s="1"/>
  <c r="O112" i="1"/>
  <c r="P112" i="1" s="1"/>
  <c r="R114" i="1"/>
  <c r="T114" i="1" s="1"/>
  <c r="U114" i="1" s="1"/>
  <c r="O114" i="1"/>
  <c r="P114" i="1"/>
  <c r="R117" i="1"/>
  <c r="T117" i="1"/>
  <c r="U117" i="1" s="1"/>
  <c r="O117" i="1"/>
  <c r="P117" i="1" s="1"/>
  <c r="R120" i="1"/>
  <c r="T120" i="1" s="1"/>
  <c r="U120" i="1" s="1"/>
  <c r="O120" i="1"/>
  <c r="P120" i="1"/>
  <c r="R122" i="1"/>
  <c r="T122" i="1"/>
  <c r="U122" i="1" s="1"/>
  <c r="O122" i="1"/>
  <c r="P122" i="1" s="1"/>
  <c r="R127" i="1"/>
  <c r="T127" i="1" s="1"/>
  <c r="U127" i="1" s="1"/>
  <c r="O127" i="1"/>
  <c r="P127" i="1"/>
  <c r="R135" i="1"/>
  <c r="T135" i="1"/>
  <c r="U135" i="1" s="1"/>
  <c r="O135" i="1"/>
  <c r="P135" i="1" s="1"/>
  <c r="R145" i="1"/>
  <c r="T145" i="1" s="1"/>
  <c r="U145" i="1" s="1"/>
  <c r="O145" i="1"/>
  <c r="P145" i="1"/>
  <c r="R148" i="1"/>
  <c r="T148" i="1"/>
  <c r="U148" i="1" s="1"/>
  <c r="O148" i="1"/>
  <c r="P148" i="1" s="1"/>
  <c r="R151" i="1"/>
  <c r="T151" i="1" s="1"/>
  <c r="U151" i="1" s="1"/>
  <c r="O151" i="1"/>
  <c r="P151" i="1"/>
  <c r="R157" i="1"/>
  <c r="T157" i="1"/>
  <c r="U157" i="1" s="1"/>
  <c r="O157" i="1"/>
  <c r="P157" i="1" s="1"/>
  <c r="R203" i="1"/>
  <c r="T203" i="1" s="1"/>
  <c r="U203" i="1" s="1"/>
  <c r="O203" i="1"/>
  <c r="P203" i="1"/>
  <c r="R208" i="1"/>
  <c r="T208" i="1"/>
  <c r="U208" i="1" s="1"/>
  <c r="O208" i="1"/>
  <c r="P208" i="1" s="1"/>
  <c r="R210" i="1"/>
  <c r="T210" i="1" s="1"/>
  <c r="U210" i="1" s="1"/>
  <c r="O210" i="1"/>
  <c r="P210" i="1"/>
  <c r="R213" i="1"/>
  <c r="T213" i="1"/>
  <c r="U213" i="1" s="1"/>
  <c r="O213" i="1"/>
  <c r="P213" i="1" s="1"/>
  <c r="R220" i="1"/>
  <c r="T220" i="1" s="1"/>
  <c r="U220" i="1" s="1"/>
  <c r="O220" i="1"/>
  <c r="P220" i="1"/>
  <c r="R222" i="1"/>
  <c r="T222" i="1"/>
  <c r="U222" i="1" s="1"/>
  <c r="O222" i="1"/>
  <c r="P222" i="1" s="1"/>
  <c r="R227" i="1"/>
  <c r="T227" i="1" s="1"/>
  <c r="U227" i="1" s="1"/>
  <c r="O227" i="1"/>
  <c r="P227" i="1"/>
  <c r="R229" i="1"/>
  <c r="T229" i="1"/>
  <c r="U229" i="1" s="1"/>
  <c r="O229" i="1"/>
  <c r="P229" i="1" s="1"/>
  <c r="R233" i="1"/>
  <c r="T233" i="1" s="1"/>
  <c r="U233" i="1" s="1"/>
  <c r="O233" i="1"/>
  <c r="P233" i="1"/>
  <c r="R235" i="1"/>
  <c r="T235" i="1"/>
  <c r="U235" i="1" s="1"/>
  <c r="O235" i="1"/>
  <c r="P235" i="1" s="1"/>
  <c r="R239" i="1"/>
  <c r="T239" i="1" s="1"/>
  <c r="U239" i="1" s="1"/>
  <c r="O239" i="1"/>
  <c r="P239" i="1"/>
  <c r="R241" i="1"/>
  <c r="T241" i="1"/>
  <c r="U241" i="1" s="1"/>
  <c r="O241" i="1"/>
  <c r="P241" i="1" s="1"/>
  <c r="R243" i="1"/>
  <c r="T243" i="1" s="1"/>
  <c r="U243" i="1" s="1"/>
  <c r="O243" i="1"/>
  <c r="P243" i="1"/>
  <c r="R245" i="1"/>
  <c r="T245" i="1"/>
  <c r="U245" i="1" s="1"/>
  <c r="O245" i="1"/>
  <c r="P245" i="1" s="1"/>
  <c r="R249" i="1"/>
  <c r="T249" i="1" s="1"/>
  <c r="U249" i="1" s="1"/>
  <c r="O249" i="1"/>
  <c r="P249" i="1"/>
  <c r="R251" i="1"/>
  <c r="T251" i="1"/>
  <c r="U251" i="1" s="1"/>
  <c r="O251" i="1"/>
  <c r="P251" i="1" s="1"/>
  <c r="R253" i="1"/>
  <c r="T253" i="1" s="1"/>
  <c r="U253" i="1" s="1"/>
  <c r="O253" i="1"/>
  <c r="P253" i="1"/>
  <c r="R255" i="1"/>
  <c r="T255" i="1"/>
  <c r="U255" i="1" s="1"/>
  <c r="O255" i="1"/>
  <c r="P255" i="1" s="1"/>
  <c r="R257" i="1"/>
  <c r="T257" i="1" s="1"/>
  <c r="U257" i="1" s="1"/>
  <c r="O257" i="1"/>
  <c r="P257" i="1"/>
  <c r="R259" i="1"/>
  <c r="T259" i="1"/>
  <c r="U259" i="1" s="1"/>
  <c r="O259" i="1"/>
  <c r="P259" i="1" s="1"/>
  <c r="R261" i="1"/>
  <c r="T261" i="1" s="1"/>
  <c r="U261" i="1" s="1"/>
  <c r="O261" i="1"/>
  <c r="P261" i="1"/>
  <c r="R263" i="1"/>
  <c r="T263" i="1"/>
  <c r="U263" i="1" s="1"/>
  <c r="O263" i="1"/>
  <c r="P263" i="1" s="1"/>
  <c r="R265" i="1"/>
  <c r="T265" i="1" s="1"/>
  <c r="U265" i="1" s="1"/>
  <c r="O265" i="1"/>
  <c r="P265" i="1"/>
  <c r="R267" i="1"/>
  <c r="T267" i="1"/>
  <c r="U267" i="1" s="1"/>
  <c r="O267" i="1"/>
  <c r="P267" i="1" s="1"/>
  <c r="R269" i="1"/>
  <c r="T269" i="1" s="1"/>
  <c r="U269" i="1" s="1"/>
  <c r="O269" i="1"/>
  <c r="P269" i="1"/>
  <c r="R271" i="1"/>
  <c r="T271" i="1"/>
  <c r="U271" i="1" s="1"/>
  <c r="O271" i="1"/>
  <c r="P271" i="1" s="1"/>
  <c r="R273" i="1"/>
  <c r="T273" i="1" s="1"/>
  <c r="U273" i="1" s="1"/>
  <c r="O273" i="1"/>
  <c r="P273" i="1"/>
  <c r="R275" i="1"/>
  <c r="T275" i="1"/>
  <c r="U275" i="1" s="1"/>
  <c r="O275" i="1"/>
  <c r="P275" i="1" s="1"/>
  <c r="R277" i="1"/>
  <c r="T277" i="1" s="1"/>
  <c r="U277" i="1" s="1"/>
  <c r="O277" i="1"/>
  <c r="P277" i="1"/>
  <c r="R279" i="1"/>
  <c r="T279" i="1"/>
  <c r="U279" i="1" s="1"/>
  <c r="O279" i="1"/>
  <c r="P279" i="1" s="1"/>
  <c r="R281" i="1"/>
  <c r="T281" i="1" s="1"/>
  <c r="U281" i="1" s="1"/>
  <c r="O281" i="1"/>
  <c r="P281" i="1"/>
  <c r="R283" i="1"/>
  <c r="T283" i="1"/>
  <c r="U283" i="1" s="1"/>
  <c r="O283" i="1"/>
  <c r="P283" i="1" s="1"/>
  <c r="R285" i="1"/>
  <c r="T285" i="1" s="1"/>
  <c r="U285" i="1" s="1"/>
  <c r="O285" i="1"/>
  <c r="P285" i="1"/>
  <c r="R287" i="1"/>
  <c r="T287" i="1"/>
  <c r="U287" i="1" s="1"/>
  <c r="R289" i="1"/>
  <c r="T289" i="1" s="1"/>
  <c r="U289" i="1" s="1"/>
  <c r="O289" i="1"/>
  <c r="P289" i="1" s="1"/>
  <c r="R291" i="1"/>
  <c r="T291" i="1" s="1"/>
  <c r="U291" i="1" s="1"/>
  <c r="R370" i="1"/>
  <c r="T370" i="1" s="1"/>
  <c r="U370" i="1" s="1"/>
  <c r="O370" i="1"/>
  <c r="P370" i="1"/>
  <c r="R372" i="1"/>
  <c r="T372" i="1"/>
  <c r="U372" i="1" s="1"/>
  <c r="O372" i="1"/>
  <c r="P372" i="1" s="1"/>
  <c r="R374" i="1"/>
  <c r="T374" i="1" s="1"/>
  <c r="U374" i="1" s="1"/>
  <c r="O374" i="1"/>
  <c r="P374" i="1"/>
  <c r="R376" i="1"/>
  <c r="T376" i="1"/>
  <c r="U376" i="1" s="1"/>
  <c r="O376" i="1"/>
  <c r="P376" i="1" s="1"/>
  <c r="R378" i="1"/>
  <c r="T378" i="1" s="1"/>
  <c r="U378" i="1" s="1"/>
  <c r="O378" i="1"/>
  <c r="P378" i="1"/>
  <c r="R380" i="1"/>
  <c r="T380" i="1"/>
  <c r="U380" i="1" s="1"/>
  <c r="O380" i="1"/>
  <c r="P380" i="1" s="1"/>
  <c r="R382" i="1"/>
  <c r="T382" i="1" s="1"/>
  <c r="U382" i="1" s="1"/>
  <c r="O382" i="1"/>
  <c r="P382" i="1"/>
  <c r="R384" i="1"/>
  <c r="T384" i="1"/>
  <c r="U384" i="1" s="1"/>
  <c r="O384" i="1"/>
  <c r="P384" i="1" s="1"/>
  <c r="R386" i="1"/>
  <c r="T386" i="1" s="1"/>
  <c r="U386" i="1" s="1"/>
  <c r="O386" i="1"/>
  <c r="P386" i="1"/>
  <c r="R388" i="1"/>
  <c r="T388" i="1"/>
  <c r="U388" i="1" s="1"/>
  <c r="O388" i="1"/>
  <c r="P388" i="1" s="1"/>
  <c r="R390" i="1"/>
  <c r="T390" i="1" s="1"/>
  <c r="U390" i="1" s="1"/>
  <c r="O390" i="1"/>
  <c r="P390" i="1"/>
  <c r="R392" i="1"/>
  <c r="T392" i="1"/>
  <c r="U392" i="1" s="1"/>
  <c r="O392" i="1"/>
  <c r="P392" i="1" s="1"/>
  <c r="R394" i="1"/>
  <c r="T394" i="1" s="1"/>
  <c r="U394" i="1" s="1"/>
  <c r="R396" i="1"/>
  <c r="T396" i="1"/>
  <c r="U396" i="1" s="1"/>
  <c r="O396" i="1"/>
  <c r="P396" i="1" s="1"/>
  <c r="R398" i="1"/>
  <c r="T398" i="1" s="1"/>
  <c r="U398" i="1" s="1"/>
  <c r="O398" i="1"/>
  <c r="P398" i="1"/>
  <c r="R400" i="1"/>
  <c r="T400" i="1"/>
  <c r="U400" i="1" s="1"/>
  <c r="O400" i="1"/>
  <c r="P400" i="1" s="1"/>
  <c r="R402" i="1"/>
  <c r="T402" i="1" s="1"/>
  <c r="U402" i="1" s="1"/>
  <c r="O402" i="1"/>
  <c r="P402" i="1"/>
  <c r="O404" i="1"/>
  <c r="P404" i="1"/>
  <c r="O406" i="1"/>
  <c r="P406" i="1"/>
  <c r="R408" i="1"/>
  <c r="T408" i="1"/>
  <c r="U408" i="1" s="1"/>
  <c r="O408" i="1"/>
  <c r="P408" i="1" s="1"/>
  <c r="R410" i="1"/>
  <c r="T410" i="1" s="1"/>
  <c r="U410" i="1" s="1"/>
  <c r="O410" i="1"/>
  <c r="P410" i="1"/>
  <c r="R412" i="1"/>
  <c r="T412" i="1"/>
  <c r="U412" i="1" s="1"/>
  <c r="O412" i="1"/>
  <c r="P412" i="1" s="1"/>
  <c r="R414" i="1"/>
  <c r="T414" i="1" s="1"/>
  <c r="U414" i="1" s="1"/>
  <c r="O414" i="1"/>
  <c r="P414" i="1"/>
  <c r="R416" i="1"/>
  <c r="T416" i="1"/>
  <c r="U416" i="1" s="1"/>
  <c r="O416" i="1"/>
  <c r="P416" i="1" s="1"/>
  <c r="R418" i="1"/>
  <c r="T418" i="1" s="1"/>
  <c r="U418" i="1" s="1"/>
  <c r="O418" i="1"/>
  <c r="P418" i="1"/>
  <c r="R420" i="1"/>
  <c r="T420" i="1"/>
  <c r="U420" i="1" s="1"/>
  <c r="O420" i="1"/>
  <c r="P420" i="1" s="1"/>
  <c r="R422" i="1"/>
  <c r="T422" i="1" s="1"/>
  <c r="U422" i="1" s="1"/>
  <c r="O422" i="1"/>
  <c r="P422" i="1"/>
  <c r="R424" i="1"/>
  <c r="T424" i="1"/>
  <c r="U424" i="1" s="1"/>
  <c r="O424" i="1"/>
  <c r="P424" i="1" s="1"/>
  <c r="R426" i="1"/>
  <c r="T426" i="1" s="1"/>
  <c r="U426" i="1" s="1"/>
  <c r="O426" i="1"/>
  <c r="P426" i="1"/>
  <c r="R428" i="1"/>
  <c r="T428" i="1"/>
  <c r="U428" i="1" s="1"/>
  <c r="O428" i="1"/>
  <c r="P428" i="1" s="1"/>
  <c r="R430" i="1"/>
  <c r="T430" i="1" s="1"/>
  <c r="U430" i="1" s="1"/>
  <c r="O430" i="1"/>
  <c r="P430" i="1"/>
  <c r="R432" i="1"/>
  <c r="T432" i="1"/>
  <c r="U432" i="1" s="1"/>
  <c r="O432" i="1"/>
  <c r="P432" i="1" s="1"/>
  <c r="R434" i="1"/>
  <c r="T434" i="1" s="1"/>
  <c r="U434" i="1" s="1"/>
  <c r="O434" i="1"/>
  <c r="P434" i="1"/>
  <c r="R436" i="1"/>
  <c r="T436" i="1"/>
  <c r="U436" i="1" s="1"/>
  <c r="O436" i="1"/>
  <c r="P436" i="1" s="1"/>
  <c r="R438" i="1"/>
  <c r="T438" i="1" s="1"/>
  <c r="U438" i="1" s="1"/>
  <c r="O438" i="1"/>
  <c r="P438" i="1"/>
  <c r="R440" i="1"/>
  <c r="T440" i="1"/>
  <c r="U440" i="1" s="1"/>
  <c r="O440" i="1"/>
  <c r="P440" i="1" s="1"/>
  <c r="R442" i="1"/>
  <c r="T442" i="1" s="1"/>
  <c r="U442" i="1" s="1"/>
  <c r="O442" i="1"/>
  <c r="P442" i="1"/>
  <c r="R444" i="1"/>
  <c r="T444" i="1"/>
  <c r="U444" i="1" s="1"/>
  <c r="O444" i="1"/>
  <c r="P444" i="1" s="1"/>
  <c r="R446" i="1"/>
  <c r="T446" i="1" s="1"/>
  <c r="U446" i="1" s="1"/>
  <c r="O446" i="1"/>
  <c r="P446" i="1"/>
  <c r="R448" i="1"/>
  <c r="T448" i="1"/>
  <c r="U448" i="1" s="1"/>
  <c r="O448" i="1"/>
  <c r="P448" i="1" s="1"/>
  <c r="R450" i="1"/>
  <c r="T450" i="1" s="1"/>
  <c r="U450" i="1" s="1"/>
  <c r="O450" i="1"/>
  <c r="P450" i="1"/>
  <c r="R452" i="1"/>
  <c r="T452" i="1"/>
  <c r="U452" i="1" s="1"/>
  <c r="O452" i="1"/>
  <c r="P452" i="1" s="1"/>
  <c r="R293" i="1"/>
  <c r="T293" i="1" s="1"/>
  <c r="U293" i="1" s="1"/>
  <c r="O293" i="1"/>
  <c r="P293" i="1"/>
  <c r="R295" i="1"/>
  <c r="T295" i="1"/>
  <c r="U295" i="1" s="1"/>
  <c r="O295" i="1"/>
  <c r="P295" i="1" s="1"/>
  <c r="R297" i="1"/>
  <c r="T297" i="1" s="1"/>
  <c r="U297" i="1" s="1"/>
  <c r="O297" i="1"/>
  <c r="P297" i="1"/>
  <c r="R299" i="1"/>
  <c r="T299" i="1"/>
  <c r="U299" i="1" s="1"/>
  <c r="O299" i="1"/>
  <c r="P299" i="1" s="1"/>
  <c r="R301" i="1"/>
  <c r="T301" i="1" s="1"/>
  <c r="U301" i="1" s="1"/>
  <c r="O301" i="1"/>
  <c r="P301" i="1"/>
  <c r="R303" i="1"/>
  <c r="T303" i="1"/>
  <c r="U303" i="1" s="1"/>
  <c r="O303" i="1"/>
  <c r="P303" i="1" s="1"/>
  <c r="R305" i="1"/>
  <c r="T305" i="1" s="1"/>
  <c r="U305" i="1" s="1"/>
  <c r="O305" i="1"/>
  <c r="P305" i="1"/>
  <c r="R307" i="1"/>
  <c r="T307" i="1"/>
  <c r="U307" i="1" s="1"/>
  <c r="O307" i="1"/>
  <c r="P307" i="1" s="1"/>
  <c r="R309" i="1"/>
  <c r="T309" i="1" s="1"/>
  <c r="U309" i="1" s="1"/>
  <c r="O309" i="1"/>
  <c r="P309" i="1"/>
  <c r="R311" i="1"/>
  <c r="T311" i="1"/>
  <c r="U311" i="1" s="1"/>
  <c r="O311" i="1"/>
  <c r="P311" i="1" s="1"/>
  <c r="R313" i="1"/>
  <c r="T313" i="1" s="1"/>
  <c r="U313" i="1" s="1"/>
  <c r="O313" i="1"/>
  <c r="P313" i="1"/>
  <c r="R315" i="1"/>
  <c r="T315" i="1"/>
  <c r="U315" i="1" s="1"/>
  <c r="O315" i="1"/>
  <c r="P315" i="1" s="1"/>
  <c r="R317" i="1"/>
  <c r="T317" i="1" s="1"/>
  <c r="U317" i="1" s="1"/>
  <c r="O317" i="1"/>
  <c r="P317" i="1"/>
  <c r="R319" i="1"/>
  <c r="T319" i="1"/>
  <c r="U319" i="1" s="1"/>
  <c r="O319" i="1"/>
  <c r="P319" i="1" s="1"/>
  <c r="R321" i="1"/>
  <c r="T321" i="1" s="1"/>
  <c r="U321" i="1" s="1"/>
  <c r="O321" i="1"/>
  <c r="P321" i="1"/>
  <c r="R323" i="1"/>
  <c r="T323" i="1"/>
  <c r="U323" i="1" s="1"/>
  <c r="O323" i="1"/>
  <c r="P323" i="1" s="1"/>
  <c r="R325" i="1"/>
  <c r="T325" i="1" s="1"/>
  <c r="U325" i="1" s="1"/>
  <c r="O325" i="1"/>
  <c r="P325" i="1"/>
  <c r="R327" i="1"/>
  <c r="T327" i="1"/>
  <c r="U327" i="1" s="1"/>
  <c r="O327" i="1"/>
  <c r="P327" i="1" s="1"/>
  <c r="R329" i="1"/>
  <c r="T329" i="1" s="1"/>
  <c r="U329" i="1" s="1"/>
  <c r="O329" i="1"/>
  <c r="P329" i="1"/>
  <c r="R331" i="1"/>
  <c r="T331" i="1"/>
  <c r="U331" i="1" s="1"/>
  <c r="O331" i="1"/>
  <c r="P331" i="1" s="1"/>
  <c r="R333" i="1"/>
  <c r="T333" i="1" s="1"/>
  <c r="U333" i="1" s="1"/>
  <c r="O333" i="1"/>
  <c r="P333" i="1"/>
  <c r="R335" i="1"/>
  <c r="T335" i="1"/>
  <c r="U335" i="1" s="1"/>
  <c r="O335" i="1"/>
  <c r="P335" i="1" s="1"/>
  <c r="R337" i="1"/>
  <c r="T337" i="1" s="1"/>
  <c r="U337" i="1" s="1"/>
  <c r="O337" i="1"/>
  <c r="P337" i="1"/>
  <c r="R339" i="1"/>
  <c r="T339" i="1"/>
  <c r="U339" i="1" s="1"/>
  <c r="O339" i="1"/>
  <c r="P339" i="1" s="1"/>
  <c r="R341" i="1"/>
  <c r="T341" i="1" s="1"/>
  <c r="U341" i="1" s="1"/>
  <c r="O341" i="1"/>
  <c r="P341" i="1"/>
  <c r="R343" i="1"/>
  <c r="T343" i="1"/>
  <c r="U343" i="1" s="1"/>
  <c r="O343" i="1"/>
  <c r="P343" i="1" s="1"/>
  <c r="R345" i="1"/>
  <c r="T345" i="1" s="1"/>
  <c r="U345" i="1" s="1"/>
  <c r="O345" i="1"/>
  <c r="P345" i="1"/>
  <c r="R347" i="1"/>
  <c r="T347" i="1"/>
  <c r="U347" i="1" s="1"/>
  <c r="O347" i="1"/>
  <c r="P347" i="1" s="1"/>
  <c r="R349" i="1"/>
  <c r="T349" i="1" s="1"/>
  <c r="U349" i="1" s="1"/>
  <c r="O349" i="1"/>
  <c r="P349" i="1"/>
  <c r="R351" i="1"/>
  <c r="T351" i="1"/>
  <c r="U351" i="1" s="1"/>
  <c r="O351" i="1"/>
  <c r="P351" i="1" s="1"/>
  <c r="R353" i="1"/>
  <c r="T353" i="1" s="1"/>
  <c r="U353" i="1" s="1"/>
  <c r="O353" i="1"/>
  <c r="P353" i="1"/>
  <c r="R355" i="1"/>
  <c r="T355" i="1"/>
  <c r="U355" i="1" s="1"/>
  <c r="O355" i="1"/>
  <c r="P355" i="1" s="1"/>
  <c r="R357" i="1"/>
  <c r="T357" i="1" s="1"/>
  <c r="U357" i="1" s="1"/>
  <c r="O357" i="1"/>
  <c r="P357" i="1"/>
  <c r="R359" i="1"/>
  <c r="T359" i="1"/>
  <c r="U359" i="1" s="1"/>
  <c r="O359" i="1"/>
  <c r="P359" i="1" s="1"/>
  <c r="R361" i="1"/>
  <c r="T361" i="1" s="1"/>
  <c r="U361" i="1" s="1"/>
  <c r="O361" i="1"/>
  <c r="P361" i="1"/>
  <c r="R363" i="1"/>
  <c r="T363" i="1"/>
  <c r="U363" i="1" s="1"/>
  <c r="O363" i="1"/>
  <c r="P363" i="1" s="1"/>
  <c r="R365" i="1"/>
  <c r="T365" i="1" s="1"/>
  <c r="U365" i="1" s="1"/>
  <c r="O365" i="1"/>
  <c r="P365" i="1"/>
  <c r="R367" i="1"/>
  <c r="T367" i="1"/>
  <c r="U367" i="1" s="1"/>
  <c r="O367" i="1"/>
  <c r="P367" i="1" s="1"/>
  <c r="R369" i="1"/>
  <c r="T369" i="1" s="1"/>
  <c r="U369" i="1" s="1"/>
  <c r="O369" i="1"/>
  <c r="P369" i="1"/>
  <c r="O3856" i="1"/>
  <c r="P3856" i="1"/>
  <c r="O3854" i="1"/>
  <c r="P3854" i="1"/>
  <c r="O3852" i="1"/>
  <c r="P3852" i="1"/>
  <c r="O3848" i="1"/>
  <c r="P3848" i="1"/>
  <c r="O3846" i="1"/>
  <c r="P3846" i="1"/>
  <c r="O3844" i="1"/>
  <c r="P3844" i="1"/>
  <c r="O3842" i="1"/>
  <c r="P3842" i="1"/>
  <c r="O3840" i="1"/>
  <c r="P3840" i="1"/>
  <c r="O3838" i="1"/>
  <c r="P3838" i="1"/>
  <c r="O3834" i="1"/>
  <c r="P3834" i="1"/>
  <c r="O3832" i="1"/>
  <c r="P3832" i="1"/>
  <c r="O3830" i="1"/>
  <c r="P3830" i="1"/>
  <c r="O3828" i="1"/>
  <c r="P3828" i="1"/>
  <c r="O3826" i="1"/>
  <c r="P3826" i="1"/>
  <c r="O3824" i="1"/>
  <c r="P3824" i="1"/>
  <c r="O3822" i="1"/>
  <c r="P3822" i="1"/>
  <c r="O3820" i="1"/>
  <c r="P3820" i="1"/>
  <c r="O3818" i="1"/>
  <c r="P3818" i="1"/>
  <c r="O3816" i="1"/>
  <c r="P3816" i="1"/>
  <c r="O3814" i="1"/>
  <c r="P3814" i="1"/>
  <c r="O3812" i="1"/>
  <c r="P3812" i="1"/>
  <c r="O3810" i="1"/>
  <c r="P3810" i="1"/>
  <c r="O3808" i="1"/>
  <c r="P3808" i="1"/>
  <c r="O3806" i="1"/>
  <c r="P3806" i="1"/>
  <c r="O3804" i="1"/>
  <c r="P3804" i="1"/>
  <c r="O3802" i="1"/>
  <c r="P3802" i="1"/>
  <c r="O3800" i="1"/>
  <c r="P3800" i="1"/>
  <c r="O3798" i="1"/>
  <c r="P3798" i="1"/>
  <c r="O3796" i="1"/>
  <c r="P3796" i="1"/>
  <c r="O3794" i="1"/>
  <c r="P3794" i="1"/>
  <c r="O3792" i="1"/>
  <c r="P3792" i="1"/>
  <c r="O3790" i="1"/>
  <c r="P3790" i="1"/>
  <c r="O3788" i="1"/>
  <c r="P3788" i="1"/>
  <c r="O3786" i="1"/>
  <c r="P3786" i="1"/>
  <c r="O3784" i="1"/>
  <c r="P3784" i="1"/>
  <c r="O3782" i="1"/>
  <c r="P3782" i="1"/>
  <c r="O3780" i="1"/>
  <c r="P3780" i="1"/>
  <c r="O3778" i="1"/>
  <c r="P3778" i="1"/>
  <c r="O3776" i="1"/>
  <c r="P3776" i="1"/>
  <c r="O3774" i="1"/>
  <c r="P3774" i="1"/>
  <c r="O3772" i="1"/>
  <c r="P3772" i="1"/>
  <c r="O3770" i="1"/>
  <c r="P3770" i="1"/>
  <c r="O3768" i="1"/>
  <c r="P3768" i="1"/>
  <c r="O3766" i="1"/>
  <c r="P3766" i="1"/>
  <c r="O3764" i="1"/>
  <c r="P3764" i="1"/>
  <c r="O3762" i="1"/>
  <c r="P3762" i="1"/>
  <c r="O3760" i="1"/>
  <c r="P3760" i="1"/>
  <c r="O3758" i="1"/>
  <c r="P3758" i="1"/>
  <c r="O3756" i="1"/>
  <c r="P3756" i="1"/>
  <c r="O3754" i="1"/>
  <c r="P3754" i="1"/>
  <c r="O3752" i="1"/>
  <c r="P3752" i="1"/>
  <c r="O3750" i="1"/>
  <c r="P3750" i="1"/>
  <c r="O3748" i="1"/>
  <c r="P3748" i="1"/>
  <c r="O3746" i="1"/>
  <c r="P3746" i="1"/>
  <c r="O3744" i="1"/>
  <c r="P3744" i="1"/>
  <c r="O3742" i="1"/>
  <c r="P3742" i="1"/>
  <c r="O3740" i="1"/>
  <c r="P3740" i="1"/>
  <c r="O3738" i="1"/>
  <c r="P3738" i="1"/>
  <c r="O3736" i="1"/>
  <c r="P3736" i="1"/>
  <c r="O3734" i="1"/>
  <c r="P3734" i="1"/>
  <c r="O3732" i="1"/>
  <c r="P3732" i="1"/>
  <c r="O3730" i="1"/>
  <c r="P3730" i="1"/>
  <c r="O3728" i="1"/>
  <c r="P3728" i="1"/>
  <c r="O3724" i="1"/>
  <c r="P3724" i="1"/>
  <c r="O3722" i="1"/>
  <c r="P3722" i="1"/>
  <c r="O3718" i="1"/>
  <c r="P3718" i="1"/>
  <c r="O3716" i="1"/>
  <c r="P3716" i="1"/>
  <c r="O3714" i="1"/>
  <c r="P3714" i="1"/>
  <c r="O3712" i="1"/>
  <c r="P3712" i="1"/>
  <c r="O3710" i="1"/>
  <c r="P3710" i="1"/>
  <c r="O3708" i="1"/>
  <c r="P3708" i="1"/>
  <c r="O3706" i="1"/>
  <c r="P3706" i="1"/>
  <c r="O3704" i="1"/>
  <c r="P3704" i="1"/>
  <c r="O3702" i="1"/>
  <c r="P3702" i="1"/>
  <c r="O3700" i="1"/>
  <c r="P3700" i="1"/>
  <c r="O3698" i="1"/>
  <c r="P3698" i="1"/>
  <c r="O3694" i="1"/>
  <c r="P3694" i="1"/>
  <c r="O3690" i="1"/>
  <c r="P3690" i="1"/>
  <c r="O3688" i="1"/>
  <c r="P3688" i="1"/>
  <c r="O3686" i="1"/>
  <c r="P3686" i="1"/>
  <c r="O3684" i="1"/>
  <c r="P3684" i="1"/>
  <c r="O3680" i="1"/>
  <c r="P3680" i="1"/>
  <c r="O3678" i="1"/>
  <c r="P3678" i="1"/>
  <c r="O3676" i="1"/>
  <c r="P3676" i="1"/>
  <c r="O3674" i="1"/>
  <c r="P3674" i="1"/>
  <c r="O3672" i="1"/>
  <c r="P3672" i="1"/>
  <c r="O3670" i="1"/>
  <c r="P3670" i="1"/>
  <c r="O3668" i="1"/>
  <c r="P3668" i="1"/>
  <c r="O3666" i="1"/>
  <c r="P3666" i="1"/>
  <c r="O3662" i="1"/>
  <c r="P3662" i="1"/>
  <c r="O3660" i="1"/>
  <c r="P3660" i="1"/>
  <c r="O3658" i="1"/>
  <c r="P3658" i="1"/>
  <c r="O3656" i="1"/>
  <c r="P3656" i="1"/>
  <c r="O3654" i="1"/>
  <c r="P3654" i="1"/>
  <c r="O3652" i="1"/>
  <c r="P3652" i="1"/>
  <c r="O3650" i="1"/>
  <c r="P3650" i="1"/>
  <c r="O3648" i="1"/>
  <c r="P3648" i="1"/>
  <c r="O3646" i="1"/>
  <c r="P3646" i="1"/>
  <c r="O3644" i="1"/>
  <c r="P3644" i="1"/>
  <c r="O3642" i="1"/>
  <c r="P3642" i="1"/>
  <c r="O3640" i="1"/>
  <c r="P3640" i="1"/>
  <c r="O3638" i="1"/>
  <c r="P3638" i="1"/>
  <c r="O3636" i="1"/>
  <c r="P3636" i="1"/>
  <c r="O3634" i="1"/>
  <c r="P3634" i="1"/>
  <c r="O3632" i="1"/>
  <c r="P3632" i="1"/>
  <c r="O3630" i="1"/>
  <c r="P3630" i="1"/>
  <c r="O3628" i="1"/>
  <c r="P3628" i="1"/>
  <c r="O3626" i="1"/>
  <c r="P3626" i="1"/>
  <c r="O3624" i="1"/>
  <c r="P3624" i="1"/>
  <c r="O3622" i="1"/>
  <c r="P3622" i="1"/>
  <c r="O3620" i="1"/>
  <c r="P3620" i="1"/>
  <c r="O3618" i="1"/>
  <c r="P3618" i="1"/>
  <c r="O3616" i="1"/>
  <c r="P3616" i="1"/>
  <c r="O3614" i="1"/>
  <c r="P3614" i="1"/>
  <c r="O3612" i="1"/>
  <c r="P3612" i="1"/>
  <c r="O3610" i="1"/>
  <c r="P3610" i="1"/>
  <c r="O3608" i="1"/>
  <c r="P3608" i="1"/>
  <c r="O3606" i="1"/>
  <c r="P3606" i="1"/>
  <c r="O3604" i="1"/>
  <c r="P3604" i="1"/>
  <c r="O3602" i="1"/>
  <c r="P3602" i="1"/>
  <c r="O3600" i="1"/>
  <c r="P3600" i="1"/>
  <c r="O3598" i="1"/>
  <c r="P3598" i="1"/>
  <c r="O3596" i="1"/>
  <c r="P3596" i="1"/>
  <c r="O3594" i="1"/>
  <c r="P3594" i="1"/>
  <c r="O3592" i="1"/>
  <c r="P3592" i="1"/>
  <c r="O3590" i="1"/>
  <c r="P3590" i="1"/>
  <c r="O3588" i="1"/>
  <c r="P3588" i="1"/>
  <c r="O3586" i="1"/>
  <c r="P3586" i="1"/>
  <c r="O3584" i="1"/>
  <c r="P3584" i="1"/>
  <c r="O3582" i="1"/>
  <c r="P3582" i="1"/>
  <c r="O3580" i="1"/>
  <c r="P3580" i="1"/>
  <c r="O3578" i="1"/>
  <c r="P3578" i="1"/>
  <c r="O3576" i="1"/>
  <c r="P3576" i="1"/>
  <c r="O3574" i="1"/>
  <c r="P3574" i="1"/>
  <c r="O3572" i="1"/>
  <c r="P3572" i="1"/>
  <c r="O3570" i="1"/>
  <c r="P3570" i="1"/>
  <c r="O3568" i="1"/>
  <c r="P3568" i="1"/>
  <c r="O3566" i="1"/>
  <c r="P3566" i="1"/>
  <c r="O3564" i="1"/>
  <c r="P3564" i="1"/>
  <c r="O3562" i="1"/>
  <c r="P3562" i="1"/>
  <c r="O3560" i="1"/>
  <c r="P3560" i="1"/>
  <c r="O3558" i="1"/>
  <c r="P3558" i="1"/>
  <c r="O3556" i="1"/>
  <c r="P3556" i="1"/>
  <c r="O3554" i="1"/>
  <c r="P3554" i="1"/>
  <c r="O3552" i="1"/>
  <c r="P3552" i="1"/>
  <c r="O3550" i="1"/>
  <c r="P3550" i="1"/>
  <c r="O3548" i="1"/>
  <c r="P3548" i="1"/>
  <c r="O3546" i="1"/>
  <c r="P3546" i="1"/>
  <c r="O3544" i="1"/>
  <c r="P3544" i="1"/>
  <c r="O3542" i="1"/>
  <c r="P3542" i="1"/>
  <c r="O3540" i="1"/>
  <c r="P3540" i="1"/>
  <c r="O3538" i="1"/>
  <c r="P3538" i="1"/>
  <c r="O3536" i="1"/>
  <c r="P3536" i="1"/>
  <c r="O3534" i="1"/>
  <c r="P3534" i="1"/>
  <c r="O3532" i="1"/>
  <c r="P3532" i="1"/>
  <c r="O3530" i="1"/>
  <c r="P3530" i="1"/>
  <c r="O3528" i="1"/>
  <c r="P3528" i="1"/>
  <c r="O3526" i="1"/>
  <c r="P3526" i="1"/>
  <c r="O3524" i="1"/>
  <c r="P3524" i="1"/>
  <c r="O3518" i="1"/>
  <c r="P3518" i="1"/>
  <c r="O3516" i="1"/>
  <c r="P3516" i="1"/>
  <c r="O3514" i="1"/>
  <c r="P3514" i="1"/>
  <c r="O3512" i="1"/>
  <c r="P3512" i="1"/>
  <c r="O3510" i="1"/>
  <c r="P3510" i="1"/>
  <c r="O3508" i="1"/>
  <c r="P3508" i="1"/>
  <c r="O3506" i="1"/>
  <c r="P3506" i="1"/>
  <c r="O3504" i="1"/>
  <c r="P3504" i="1"/>
  <c r="O3502" i="1"/>
  <c r="P3502" i="1"/>
  <c r="O3500" i="1"/>
  <c r="P3500" i="1"/>
  <c r="O3498" i="1"/>
  <c r="P3498" i="1"/>
  <c r="O3496" i="1"/>
  <c r="P3496" i="1"/>
  <c r="O3494" i="1"/>
  <c r="P3494" i="1"/>
  <c r="O3492" i="1"/>
  <c r="P3492" i="1"/>
  <c r="O3490" i="1"/>
  <c r="P3490" i="1"/>
  <c r="O3488" i="1"/>
  <c r="P3488" i="1"/>
  <c r="O3486" i="1"/>
  <c r="P3486" i="1"/>
  <c r="O3484" i="1"/>
  <c r="P3484" i="1"/>
  <c r="O3482" i="1"/>
  <c r="P3482" i="1"/>
  <c r="O3480" i="1"/>
  <c r="P3480" i="1"/>
  <c r="O3478" i="1"/>
  <c r="P3478" i="1"/>
  <c r="O3476" i="1"/>
  <c r="P3476" i="1"/>
  <c r="O3474" i="1"/>
  <c r="P3474" i="1"/>
  <c r="O3472" i="1"/>
  <c r="P3472" i="1"/>
  <c r="O3470" i="1"/>
  <c r="P3470" i="1"/>
  <c r="O3468" i="1"/>
  <c r="P3468" i="1"/>
  <c r="O3466" i="1"/>
  <c r="P3466" i="1"/>
  <c r="O3464" i="1"/>
  <c r="P3464" i="1"/>
  <c r="O3462" i="1"/>
  <c r="P3462" i="1"/>
  <c r="O3460" i="1"/>
  <c r="P3460" i="1"/>
  <c r="O3458" i="1"/>
  <c r="P3458" i="1"/>
  <c r="O3456" i="1"/>
  <c r="P3456" i="1"/>
  <c r="O3454" i="1"/>
  <c r="P3454" i="1"/>
  <c r="O3452" i="1"/>
  <c r="P3452" i="1"/>
  <c r="O3450" i="1"/>
  <c r="P3450" i="1"/>
  <c r="O3448" i="1"/>
  <c r="P3448" i="1"/>
  <c r="O3446" i="1"/>
  <c r="P3446" i="1"/>
  <c r="O3444" i="1"/>
  <c r="P3444" i="1"/>
  <c r="O3442" i="1"/>
  <c r="P3442" i="1"/>
  <c r="O3440" i="1"/>
  <c r="P3440" i="1"/>
  <c r="O3438" i="1"/>
  <c r="P3438" i="1"/>
  <c r="O3436" i="1"/>
  <c r="P3436" i="1"/>
  <c r="O3434" i="1"/>
  <c r="P3434" i="1"/>
  <c r="O3432" i="1"/>
  <c r="P3432" i="1"/>
  <c r="O3430" i="1"/>
  <c r="P3430" i="1"/>
  <c r="O3428" i="1"/>
  <c r="P3428" i="1"/>
  <c r="O3426" i="1"/>
  <c r="P3426" i="1"/>
  <c r="O3424" i="1"/>
  <c r="P3424" i="1"/>
  <c r="O3422" i="1"/>
  <c r="P3422" i="1"/>
  <c r="O3420" i="1"/>
  <c r="P3420" i="1"/>
  <c r="O3418" i="1"/>
  <c r="P3418" i="1"/>
  <c r="O3416" i="1"/>
  <c r="P3416" i="1"/>
  <c r="O3414" i="1"/>
  <c r="P3414" i="1"/>
  <c r="O3412" i="1"/>
  <c r="P3412" i="1"/>
  <c r="O3410" i="1"/>
  <c r="P3410" i="1"/>
  <c r="O3408" i="1"/>
  <c r="P3408" i="1"/>
  <c r="O3406" i="1"/>
  <c r="P3406" i="1"/>
  <c r="O3404" i="1"/>
  <c r="P3404" i="1"/>
  <c r="O3402" i="1"/>
  <c r="P3402" i="1"/>
  <c r="O3400" i="1"/>
  <c r="P3400" i="1"/>
  <c r="O3398" i="1"/>
  <c r="P3398" i="1"/>
  <c r="O3396" i="1"/>
  <c r="P3396" i="1"/>
  <c r="O3394" i="1"/>
  <c r="P3394" i="1"/>
  <c r="O3392" i="1"/>
  <c r="P3392" i="1"/>
  <c r="O3390" i="1"/>
  <c r="P3390" i="1"/>
  <c r="O3388" i="1"/>
  <c r="P3388" i="1"/>
  <c r="O3386" i="1"/>
  <c r="P3386" i="1"/>
  <c r="O3384" i="1"/>
  <c r="P3384" i="1"/>
  <c r="O3382" i="1"/>
  <c r="P3382" i="1"/>
  <c r="O3380" i="1"/>
  <c r="P3380" i="1"/>
  <c r="O3378" i="1"/>
  <c r="P3378" i="1"/>
  <c r="O3376" i="1"/>
  <c r="P3376" i="1"/>
  <c r="O3374" i="1"/>
  <c r="P3374" i="1"/>
  <c r="O3372" i="1"/>
  <c r="P3372" i="1"/>
  <c r="O3370" i="1"/>
  <c r="P3370" i="1"/>
  <c r="O3368" i="1"/>
  <c r="P3368" i="1"/>
  <c r="O3366" i="1"/>
  <c r="P3366" i="1"/>
  <c r="O3364" i="1"/>
  <c r="P3364" i="1"/>
  <c r="O3362" i="1"/>
  <c r="P3362" i="1"/>
  <c r="O3360" i="1"/>
  <c r="P3360" i="1"/>
  <c r="O3358" i="1"/>
  <c r="P3358" i="1"/>
  <c r="O3356" i="1"/>
  <c r="P3356" i="1"/>
  <c r="O3354" i="1"/>
  <c r="P3354" i="1"/>
  <c r="O3352" i="1"/>
  <c r="P3352" i="1"/>
  <c r="O3350" i="1"/>
  <c r="P3350" i="1"/>
  <c r="O3348" i="1"/>
  <c r="P3348" i="1"/>
  <c r="O3346" i="1"/>
  <c r="P3346" i="1"/>
  <c r="O3344" i="1"/>
  <c r="P3344" i="1"/>
  <c r="O3342" i="1"/>
  <c r="P3342" i="1"/>
  <c r="O3340" i="1"/>
  <c r="P3340" i="1"/>
  <c r="O3338" i="1"/>
  <c r="P3338" i="1"/>
  <c r="O3336" i="1"/>
  <c r="P3336" i="1"/>
  <c r="O3334" i="1"/>
  <c r="P3334" i="1"/>
  <c r="O3332" i="1"/>
  <c r="P3332" i="1"/>
  <c r="O3330" i="1"/>
  <c r="P3330" i="1"/>
  <c r="O3328" i="1"/>
  <c r="P3328" i="1"/>
  <c r="O3326" i="1"/>
  <c r="P3326" i="1"/>
  <c r="O3324" i="1"/>
  <c r="P3324" i="1"/>
  <c r="O3322" i="1"/>
  <c r="P3322" i="1"/>
  <c r="O3320" i="1"/>
  <c r="P3320" i="1"/>
  <c r="O3318" i="1"/>
  <c r="P3318" i="1"/>
  <c r="O3316" i="1"/>
  <c r="P3316" i="1"/>
  <c r="O3314" i="1"/>
  <c r="P3314" i="1"/>
  <c r="O3312" i="1"/>
  <c r="P3312" i="1"/>
  <c r="O3310" i="1"/>
  <c r="P3310" i="1"/>
  <c r="O3308" i="1"/>
  <c r="P3308" i="1"/>
  <c r="O3306" i="1"/>
  <c r="P3306" i="1"/>
  <c r="O3304" i="1"/>
  <c r="P3304" i="1"/>
  <c r="O3302" i="1"/>
  <c r="P3302" i="1"/>
  <c r="O3300" i="1"/>
  <c r="P3300" i="1"/>
  <c r="O3298" i="1"/>
  <c r="P3298" i="1"/>
  <c r="O3296" i="1"/>
  <c r="P3296" i="1"/>
  <c r="O3294" i="1"/>
  <c r="P3294" i="1"/>
  <c r="O3292" i="1"/>
  <c r="P3292" i="1"/>
  <c r="O3290" i="1"/>
  <c r="P3290" i="1"/>
  <c r="O3288" i="1"/>
  <c r="P3288" i="1"/>
  <c r="O3286" i="1"/>
  <c r="P3286" i="1"/>
  <c r="O3284" i="1"/>
  <c r="P3284" i="1"/>
  <c r="O3282" i="1"/>
  <c r="P3282" i="1"/>
  <c r="O3280" i="1"/>
  <c r="P3280" i="1"/>
  <c r="O3278" i="1"/>
  <c r="P3278" i="1"/>
  <c r="O3276" i="1"/>
  <c r="P3276" i="1"/>
  <c r="O3274" i="1"/>
  <c r="P3274" i="1"/>
  <c r="O3272" i="1"/>
  <c r="P3272" i="1"/>
  <c r="O3270" i="1"/>
  <c r="P3270" i="1"/>
  <c r="O3268" i="1"/>
  <c r="P3268" i="1"/>
  <c r="O3266" i="1"/>
  <c r="P3266" i="1"/>
  <c r="O3264" i="1"/>
  <c r="P3264" i="1"/>
  <c r="O3262" i="1"/>
  <c r="P3262" i="1"/>
  <c r="O3260" i="1"/>
  <c r="P3260" i="1"/>
  <c r="O3258" i="1"/>
  <c r="P3258" i="1"/>
  <c r="O3256" i="1"/>
  <c r="P3256" i="1"/>
  <c r="O3254" i="1"/>
  <c r="P3254" i="1"/>
  <c r="O3252" i="1"/>
  <c r="P3252" i="1"/>
  <c r="O3250" i="1"/>
  <c r="P3250" i="1"/>
  <c r="O3248" i="1"/>
  <c r="P3248" i="1"/>
  <c r="O3246" i="1"/>
  <c r="P3246" i="1"/>
  <c r="O3244" i="1"/>
  <c r="P3244" i="1"/>
  <c r="O3242" i="1"/>
  <c r="P3242" i="1"/>
  <c r="O3240" i="1"/>
  <c r="P3240" i="1"/>
  <c r="O3238" i="1"/>
  <c r="P3238" i="1"/>
  <c r="O3236" i="1"/>
  <c r="P3236" i="1"/>
  <c r="O3234" i="1"/>
  <c r="P3234" i="1"/>
  <c r="O3232" i="1"/>
  <c r="P3232" i="1"/>
  <c r="O3230" i="1"/>
  <c r="P3230" i="1"/>
  <c r="O3228" i="1"/>
  <c r="P3228" i="1"/>
  <c r="O3226" i="1"/>
  <c r="P3226" i="1"/>
  <c r="O3224" i="1"/>
  <c r="P3224" i="1"/>
  <c r="O3222" i="1"/>
  <c r="P3222" i="1"/>
  <c r="O3220" i="1"/>
  <c r="P3220" i="1"/>
  <c r="O3216" i="1"/>
  <c r="P3216" i="1"/>
  <c r="O3212" i="1"/>
  <c r="P3212" i="1"/>
  <c r="O3210" i="1"/>
  <c r="P3210" i="1"/>
  <c r="O3208" i="1"/>
  <c r="P3208" i="1"/>
  <c r="O3206" i="1"/>
  <c r="P3206" i="1"/>
  <c r="O3204" i="1"/>
  <c r="P3204" i="1"/>
  <c r="O3202" i="1"/>
  <c r="P3202" i="1"/>
  <c r="O3200" i="1"/>
  <c r="P3200" i="1"/>
  <c r="O3198" i="1"/>
  <c r="P3198" i="1"/>
  <c r="O3196" i="1"/>
  <c r="P3196" i="1"/>
  <c r="O3194" i="1"/>
  <c r="P3194" i="1"/>
  <c r="O3192" i="1"/>
  <c r="P3192" i="1"/>
  <c r="O3190" i="1"/>
  <c r="P3190" i="1"/>
  <c r="O3188" i="1"/>
  <c r="P3188" i="1"/>
  <c r="O3186" i="1"/>
  <c r="P3186" i="1"/>
  <c r="O3184" i="1"/>
  <c r="P3184" i="1"/>
  <c r="O3182" i="1"/>
  <c r="P3182" i="1"/>
  <c r="O3180" i="1"/>
  <c r="P3180" i="1"/>
  <c r="O3178" i="1"/>
  <c r="P3178" i="1"/>
  <c r="O3176" i="1"/>
  <c r="P3176" i="1"/>
  <c r="O3174" i="1"/>
  <c r="P3174" i="1"/>
  <c r="O3172" i="1"/>
  <c r="P3172" i="1"/>
  <c r="O3170" i="1"/>
  <c r="P3170" i="1"/>
  <c r="O3168" i="1"/>
  <c r="P3168" i="1"/>
  <c r="O3166" i="1"/>
  <c r="P3166" i="1"/>
  <c r="O3164" i="1"/>
  <c r="P3164" i="1"/>
  <c r="O3162" i="1"/>
  <c r="P3162" i="1"/>
  <c r="O3160" i="1"/>
  <c r="P3160" i="1"/>
  <c r="O3158" i="1"/>
  <c r="P3158" i="1"/>
  <c r="O3156" i="1"/>
  <c r="P3156" i="1"/>
  <c r="O3154" i="1"/>
  <c r="P3154" i="1"/>
  <c r="O3152" i="1"/>
  <c r="P3152" i="1"/>
  <c r="O3150" i="1"/>
  <c r="P3150" i="1"/>
  <c r="O3148" i="1"/>
  <c r="P3148" i="1"/>
  <c r="O3146" i="1"/>
  <c r="P3146" i="1"/>
  <c r="O3144" i="1"/>
  <c r="P3144" i="1"/>
  <c r="O3142" i="1"/>
  <c r="P3142" i="1"/>
  <c r="O3140" i="1"/>
  <c r="P3140" i="1"/>
  <c r="O3138" i="1"/>
  <c r="P3138" i="1"/>
  <c r="O3136" i="1"/>
  <c r="P3136" i="1"/>
  <c r="O3134" i="1"/>
  <c r="P3134" i="1"/>
  <c r="O3132" i="1"/>
  <c r="P3132" i="1"/>
  <c r="O3130" i="1"/>
  <c r="P3130" i="1"/>
  <c r="O3128" i="1"/>
  <c r="P3128" i="1"/>
  <c r="O3126" i="1"/>
  <c r="P3126" i="1"/>
  <c r="O3124" i="1"/>
  <c r="P3124" i="1"/>
  <c r="O3122" i="1"/>
  <c r="P3122" i="1"/>
  <c r="O3120" i="1"/>
  <c r="P3120" i="1"/>
  <c r="O3118" i="1"/>
  <c r="P3118" i="1"/>
  <c r="O3116" i="1"/>
  <c r="P3116" i="1"/>
  <c r="O3114" i="1"/>
  <c r="P3114" i="1"/>
  <c r="O3112" i="1"/>
  <c r="P3112" i="1"/>
  <c r="O3110" i="1"/>
  <c r="P3110" i="1"/>
  <c r="O3108" i="1"/>
  <c r="P3108" i="1"/>
  <c r="O3106" i="1"/>
  <c r="P3106" i="1"/>
  <c r="O3104" i="1"/>
  <c r="P3104" i="1"/>
  <c r="O3102" i="1"/>
  <c r="P3102" i="1"/>
  <c r="O3100" i="1"/>
  <c r="P3100" i="1"/>
  <c r="O3098" i="1"/>
  <c r="P3098" i="1"/>
  <c r="O3096" i="1"/>
  <c r="P3096" i="1"/>
  <c r="O3094" i="1"/>
  <c r="P3094" i="1"/>
  <c r="O3092" i="1"/>
  <c r="P3092" i="1"/>
  <c r="O3090" i="1"/>
  <c r="P3090" i="1"/>
  <c r="O3088" i="1"/>
  <c r="P3088" i="1"/>
  <c r="O3086" i="1"/>
  <c r="P3086" i="1"/>
  <c r="O3084" i="1"/>
  <c r="P3084" i="1"/>
  <c r="O3082" i="1"/>
  <c r="P3082" i="1"/>
  <c r="O3080" i="1"/>
  <c r="P3080" i="1"/>
  <c r="O3078" i="1"/>
  <c r="P3078" i="1"/>
  <c r="O3076" i="1"/>
  <c r="P3076" i="1"/>
  <c r="O3074" i="1"/>
  <c r="P3074" i="1"/>
  <c r="O3072" i="1"/>
  <c r="P3072" i="1"/>
  <c r="O3070" i="1"/>
  <c r="P3070" i="1"/>
  <c r="O3068" i="1"/>
  <c r="P3068" i="1"/>
  <c r="O3066" i="1"/>
  <c r="P3066" i="1"/>
  <c r="O3064" i="1"/>
  <c r="P3064" i="1"/>
  <c r="O3062" i="1"/>
  <c r="P3062" i="1"/>
  <c r="O3060" i="1"/>
  <c r="P3060" i="1"/>
  <c r="O3058" i="1"/>
  <c r="P3058" i="1"/>
  <c r="O3056" i="1"/>
  <c r="P3056" i="1"/>
  <c r="O3054" i="1"/>
  <c r="P3054" i="1"/>
  <c r="O3052" i="1"/>
  <c r="P3052" i="1"/>
  <c r="O3050" i="1"/>
  <c r="P3050" i="1"/>
  <c r="O3048" i="1"/>
  <c r="P3048" i="1"/>
  <c r="O3046" i="1"/>
  <c r="P3046" i="1"/>
  <c r="O3044" i="1"/>
  <c r="P3044" i="1"/>
  <c r="O3042" i="1"/>
  <c r="P3042" i="1"/>
  <c r="O3040" i="1"/>
  <c r="P3040" i="1"/>
  <c r="O3038" i="1"/>
  <c r="P3038" i="1"/>
  <c r="O3036" i="1"/>
  <c r="P3036" i="1"/>
  <c r="O3034" i="1"/>
  <c r="P3034" i="1"/>
  <c r="O3032" i="1"/>
  <c r="P3032" i="1"/>
  <c r="O3030" i="1"/>
  <c r="P3030" i="1"/>
  <c r="O3028" i="1"/>
  <c r="P3028" i="1"/>
  <c r="O3026" i="1"/>
  <c r="P3026" i="1"/>
  <c r="O3024" i="1"/>
  <c r="P3024" i="1"/>
  <c r="O3022" i="1"/>
  <c r="P3022" i="1"/>
  <c r="O3020" i="1"/>
  <c r="P3020" i="1"/>
  <c r="O3018" i="1"/>
  <c r="P3018" i="1"/>
  <c r="O3016" i="1"/>
  <c r="P3016" i="1"/>
  <c r="O3014" i="1"/>
  <c r="P3014" i="1"/>
  <c r="O3012" i="1"/>
  <c r="P3012" i="1"/>
  <c r="O3010" i="1"/>
  <c r="P3010" i="1"/>
  <c r="O3008" i="1"/>
  <c r="P3008" i="1"/>
  <c r="O3006" i="1"/>
  <c r="P3006" i="1"/>
  <c r="O3004" i="1"/>
  <c r="P3004" i="1"/>
  <c r="O3002" i="1"/>
  <c r="P3002" i="1"/>
  <c r="O3000" i="1"/>
  <c r="P3000" i="1"/>
  <c r="O2998" i="1"/>
  <c r="P2998" i="1"/>
  <c r="O2996" i="1"/>
  <c r="P2996" i="1"/>
  <c r="O2994" i="1"/>
  <c r="P2994" i="1"/>
  <c r="O2992" i="1"/>
  <c r="P2992" i="1"/>
  <c r="O2990" i="1"/>
  <c r="P2990" i="1"/>
  <c r="O2988" i="1"/>
  <c r="P2988" i="1"/>
  <c r="O2986" i="1"/>
  <c r="P2986" i="1"/>
  <c r="O2984" i="1"/>
  <c r="P2984" i="1"/>
  <c r="O2982" i="1"/>
  <c r="P2982" i="1"/>
  <c r="O2980" i="1"/>
  <c r="P2980" i="1"/>
  <c r="O2978" i="1"/>
  <c r="P2978" i="1"/>
  <c r="O2976" i="1"/>
  <c r="P2976" i="1"/>
  <c r="O2974" i="1"/>
  <c r="P2974" i="1"/>
  <c r="O2972" i="1"/>
  <c r="P2972" i="1"/>
  <c r="O2970" i="1"/>
  <c r="P2970" i="1"/>
  <c r="O2968" i="1"/>
  <c r="P2968" i="1"/>
  <c r="O2966" i="1"/>
  <c r="P2966" i="1"/>
  <c r="O2964" i="1"/>
  <c r="P2964" i="1"/>
  <c r="O2962" i="1"/>
  <c r="P2962" i="1"/>
  <c r="O2960" i="1"/>
  <c r="P2960" i="1"/>
  <c r="O2958" i="1"/>
  <c r="P2958" i="1"/>
  <c r="O2956" i="1"/>
  <c r="P2956" i="1"/>
  <c r="O2954" i="1"/>
  <c r="P2954" i="1"/>
  <c r="O2952" i="1"/>
  <c r="P2952" i="1"/>
  <c r="O2950" i="1"/>
  <c r="P2950" i="1"/>
  <c r="O2948" i="1"/>
  <c r="P2948" i="1"/>
  <c r="O2946" i="1"/>
  <c r="P2946" i="1"/>
  <c r="O2944" i="1"/>
  <c r="P2944" i="1"/>
  <c r="O2942" i="1"/>
  <c r="P2942" i="1"/>
  <c r="O2940" i="1"/>
  <c r="P2940" i="1"/>
  <c r="O2938" i="1"/>
  <c r="P2938" i="1"/>
  <c r="O2936" i="1"/>
  <c r="P2936" i="1"/>
  <c r="O2934" i="1"/>
  <c r="P2934" i="1"/>
  <c r="O2932" i="1"/>
  <c r="P2932" i="1"/>
  <c r="O2930" i="1"/>
  <c r="P2930" i="1"/>
  <c r="O2928" i="1"/>
  <c r="P2928" i="1"/>
  <c r="O2926" i="1"/>
  <c r="P2926" i="1"/>
  <c r="O2924" i="1"/>
  <c r="P2924" i="1"/>
  <c r="O2922" i="1"/>
  <c r="P2922" i="1"/>
  <c r="O2920" i="1"/>
  <c r="P2920" i="1"/>
  <c r="O2918" i="1"/>
  <c r="P2918" i="1"/>
  <c r="O2916" i="1"/>
  <c r="P2916" i="1"/>
  <c r="O2914" i="1"/>
  <c r="P2914" i="1"/>
  <c r="O2912" i="1"/>
  <c r="P2912" i="1"/>
  <c r="O2910" i="1"/>
  <c r="P2910" i="1"/>
  <c r="O2908" i="1"/>
  <c r="P2908" i="1"/>
  <c r="O2906" i="1"/>
  <c r="P2906" i="1"/>
  <c r="O2904" i="1"/>
  <c r="P2904" i="1"/>
  <c r="O2902" i="1"/>
  <c r="P2902" i="1"/>
  <c r="O2900" i="1"/>
  <c r="P2900" i="1"/>
  <c r="O2898" i="1"/>
  <c r="P2898" i="1"/>
  <c r="O2896" i="1"/>
  <c r="P2896" i="1"/>
  <c r="O2894" i="1"/>
  <c r="P2894" i="1"/>
  <c r="O2892" i="1"/>
  <c r="P2892" i="1"/>
  <c r="O2890" i="1"/>
  <c r="P2890" i="1"/>
  <c r="O2888" i="1"/>
  <c r="P2888" i="1"/>
  <c r="O2886" i="1"/>
  <c r="P2886" i="1"/>
  <c r="O2884" i="1"/>
  <c r="P2884" i="1"/>
  <c r="O2882" i="1"/>
  <c r="P2882" i="1"/>
  <c r="O2880" i="1"/>
  <c r="P2880" i="1"/>
  <c r="O2878" i="1"/>
  <c r="P2878" i="1"/>
  <c r="O2876" i="1"/>
  <c r="P2876" i="1"/>
  <c r="O2874" i="1"/>
  <c r="P2874" i="1"/>
  <c r="O2872" i="1"/>
  <c r="P2872" i="1"/>
  <c r="O2870" i="1"/>
  <c r="P2870" i="1"/>
  <c r="O2868" i="1"/>
  <c r="P2868" i="1"/>
  <c r="O2866" i="1"/>
  <c r="P2866" i="1"/>
  <c r="O2864" i="1"/>
  <c r="P2864" i="1"/>
  <c r="O2862" i="1"/>
  <c r="P2862" i="1"/>
  <c r="O2860" i="1"/>
  <c r="P2860" i="1"/>
  <c r="O2858" i="1"/>
  <c r="P2858" i="1"/>
  <c r="O2856" i="1"/>
  <c r="P2856" i="1"/>
  <c r="O2854" i="1"/>
  <c r="P2854" i="1"/>
  <c r="O2852" i="1"/>
  <c r="P2852" i="1"/>
  <c r="O2850" i="1"/>
  <c r="P2850" i="1"/>
  <c r="O2848" i="1"/>
  <c r="P2848" i="1"/>
  <c r="O2846" i="1"/>
  <c r="P2846" i="1"/>
  <c r="O2844" i="1"/>
  <c r="P2844" i="1"/>
  <c r="O2842" i="1"/>
  <c r="P2842" i="1"/>
  <c r="O2840" i="1"/>
  <c r="P2840" i="1"/>
  <c r="O2838" i="1"/>
  <c r="P2838" i="1"/>
  <c r="O2836" i="1"/>
  <c r="P2836" i="1"/>
  <c r="O2834" i="1"/>
  <c r="P2834" i="1"/>
  <c r="O2832" i="1"/>
  <c r="P2832" i="1"/>
  <c r="O2830" i="1"/>
  <c r="P2830" i="1"/>
  <c r="O2828" i="1"/>
  <c r="P2828" i="1"/>
  <c r="O2826" i="1"/>
  <c r="P2826" i="1"/>
  <c r="O2824" i="1"/>
  <c r="P2824" i="1"/>
  <c r="O2822" i="1"/>
  <c r="P2822" i="1"/>
  <c r="O2820" i="1"/>
  <c r="P2820" i="1"/>
  <c r="O2818" i="1"/>
  <c r="P2818" i="1"/>
  <c r="O2816" i="1"/>
  <c r="P2816" i="1"/>
  <c r="O2814" i="1"/>
  <c r="P2814" i="1"/>
  <c r="O2812" i="1"/>
  <c r="P2812" i="1"/>
  <c r="O2810" i="1"/>
  <c r="P2810" i="1"/>
  <c r="O2808" i="1"/>
  <c r="P2808" i="1"/>
  <c r="O2806" i="1"/>
  <c r="P2806" i="1"/>
  <c r="O2804" i="1"/>
  <c r="P2804" i="1"/>
  <c r="O2802" i="1"/>
  <c r="P2802" i="1"/>
  <c r="O2800" i="1"/>
  <c r="P2800" i="1"/>
  <c r="O2798" i="1"/>
  <c r="P2798" i="1"/>
  <c r="O2796" i="1"/>
  <c r="P2796" i="1"/>
  <c r="O2794" i="1"/>
  <c r="P2794" i="1"/>
  <c r="O2792" i="1"/>
  <c r="P2792" i="1"/>
  <c r="O2790" i="1"/>
  <c r="P2790" i="1"/>
  <c r="O2788" i="1"/>
  <c r="P2788" i="1"/>
  <c r="O2786" i="1"/>
  <c r="P2786" i="1"/>
  <c r="O2784" i="1"/>
  <c r="P2784" i="1"/>
  <c r="O2782" i="1"/>
  <c r="P2782" i="1"/>
  <c r="O2780" i="1"/>
  <c r="P2780" i="1"/>
  <c r="O2778" i="1"/>
  <c r="P2778" i="1"/>
  <c r="O2776" i="1"/>
  <c r="P2776" i="1"/>
  <c r="O2774" i="1"/>
  <c r="P2774" i="1"/>
  <c r="O2772" i="1"/>
  <c r="P2772" i="1"/>
  <c r="O2770" i="1"/>
  <c r="P2770" i="1"/>
  <c r="O2768" i="1"/>
  <c r="P2768" i="1"/>
  <c r="O2766" i="1"/>
  <c r="P2766" i="1"/>
  <c r="O2764" i="1"/>
  <c r="P2764" i="1"/>
  <c r="O2762" i="1"/>
  <c r="P2762" i="1"/>
  <c r="O2760" i="1"/>
  <c r="P2760" i="1"/>
  <c r="O2758" i="1"/>
  <c r="P2758" i="1"/>
  <c r="O2756" i="1"/>
  <c r="P2756" i="1"/>
  <c r="O2754" i="1"/>
  <c r="P2754" i="1"/>
  <c r="O2752" i="1"/>
  <c r="P2752" i="1"/>
  <c r="O2750" i="1"/>
  <c r="P2750" i="1"/>
  <c r="O2748" i="1"/>
  <c r="P2748" i="1"/>
  <c r="O2746" i="1"/>
  <c r="P2746" i="1"/>
  <c r="O2744" i="1"/>
  <c r="P2744" i="1"/>
  <c r="O2742" i="1"/>
  <c r="P2742" i="1"/>
  <c r="O2740" i="1"/>
  <c r="P2740" i="1"/>
  <c r="O2738" i="1"/>
  <c r="P2738" i="1"/>
  <c r="O2736" i="1"/>
  <c r="P2736" i="1"/>
  <c r="O2734" i="1"/>
  <c r="P2734" i="1"/>
  <c r="O2732" i="1"/>
  <c r="P2732" i="1"/>
  <c r="O2730" i="1"/>
  <c r="P2730" i="1"/>
  <c r="O2728" i="1"/>
  <c r="P2728" i="1"/>
  <c r="O2726" i="1"/>
  <c r="P2726" i="1"/>
  <c r="O2724" i="1"/>
  <c r="P2724" i="1"/>
  <c r="O2722" i="1"/>
  <c r="P2722" i="1"/>
  <c r="O2720" i="1"/>
  <c r="P2720" i="1"/>
  <c r="O2718" i="1"/>
  <c r="P2718" i="1"/>
  <c r="O2716" i="1"/>
  <c r="P2716" i="1"/>
  <c r="O2714" i="1"/>
  <c r="P2714" i="1"/>
  <c r="O2712" i="1"/>
  <c r="P2712" i="1"/>
  <c r="O2710" i="1"/>
  <c r="P2710" i="1"/>
  <c r="O2708" i="1"/>
  <c r="P2708" i="1"/>
  <c r="O2706" i="1"/>
  <c r="P2706" i="1"/>
  <c r="O2704" i="1"/>
  <c r="P2704" i="1"/>
  <c r="O2702" i="1"/>
  <c r="P2702" i="1"/>
  <c r="O2700" i="1"/>
  <c r="P2700" i="1"/>
  <c r="O2698" i="1"/>
  <c r="P2698" i="1"/>
  <c r="O2696" i="1"/>
  <c r="P2696" i="1"/>
  <c r="O2694" i="1"/>
  <c r="P2694" i="1"/>
  <c r="O2692" i="1"/>
  <c r="P2692" i="1"/>
  <c r="O2690" i="1"/>
  <c r="P2690" i="1"/>
  <c r="O2688" i="1"/>
  <c r="P2688" i="1"/>
  <c r="O2686" i="1"/>
  <c r="P2686" i="1"/>
  <c r="O2684" i="1"/>
  <c r="P2684" i="1"/>
  <c r="O2682" i="1"/>
  <c r="P2682" i="1"/>
  <c r="O2680" i="1"/>
  <c r="P2680" i="1"/>
  <c r="O2678" i="1"/>
  <c r="P2678" i="1"/>
  <c r="O2676" i="1"/>
  <c r="P2676" i="1"/>
  <c r="O2674" i="1"/>
  <c r="P2674" i="1"/>
  <c r="O2672" i="1"/>
  <c r="P2672" i="1"/>
  <c r="O2670" i="1"/>
  <c r="P2670" i="1"/>
  <c r="O2668" i="1"/>
  <c r="P2668" i="1"/>
  <c r="O2666" i="1"/>
  <c r="P2666" i="1"/>
  <c r="O2664" i="1"/>
  <c r="P2664" i="1"/>
  <c r="O2662" i="1"/>
  <c r="P2662" i="1"/>
  <c r="O2660" i="1"/>
  <c r="P2660" i="1"/>
  <c r="O2658" i="1"/>
  <c r="P2658" i="1"/>
  <c r="O2656" i="1"/>
  <c r="P2656" i="1"/>
  <c r="O2654" i="1"/>
  <c r="P2654" i="1"/>
  <c r="O2652" i="1"/>
  <c r="P2652" i="1"/>
  <c r="O2650" i="1"/>
  <c r="P2650" i="1"/>
  <c r="O2648" i="1"/>
  <c r="P2648" i="1"/>
  <c r="O2646" i="1"/>
  <c r="P2646" i="1"/>
  <c r="O2644" i="1"/>
  <c r="P2644" i="1"/>
  <c r="O2642" i="1"/>
  <c r="P2642" i="1"/>
  <c r="O2640" i="1"/>
  <c r="P2640" i="1"/>
  <c r="O2638" i="1"/>
  <c r="P2638" i="1"/>
  <c r="O2636" i="1"/>
  <c r="P2636" i="1"/>
  <c r="O2634" i="1"/>
  <c r="P2634" i="1"/>
  <c r="O2632" i="1"/>
  <c r="P2632" i="1"/>
  <c r="O2630" i="1"/>
  <c r="P2630" i="1"/>
  <c r="O2628" i="1"/>
  <c r="P2628" i="1"/>
  <c r="O2626" i="1"/>
  <c r="P2626" i="1"/>
  <c r="O2624" i="1"/>
  <c r="P2624" i="1"/>
  <c r="O2622" i="1"/>
  <c r="P2622" i="1"/>
  <c r="O2620" i="1"/>
  <c r="P2620" i="1"/>
  <c r="O2618" i="1"/>
  <c r="P2618" i="1"/>
  <c r="O2616" i="1"/>
  <c r="P2616" i="1"/>
  <c r="O2614" i="1"/>
  <c r="P2614" i="1"/>
  <c r="O2612" i="1"/>
  <c r="P2612" i="1"/>
  <c r="O2610" i="1"/>
  <c r="P2610" i="1"/>
  <c r="O2608" i="1"/>
  <c r="P2608" i="1"/>
  <c r="O2606" i="1"/>
  <c r="P2606" i="1"/>
  <c r="O2604" i="1"/>
  <c r="P2604" i="1"/>
  <c r="O2602" i="1"/>
  <c r="P2602" i="1"/>
  <c r="O2600" i="1"/>
  <c r="P2600" i="1"/>
  <c r="O2596" i="1"/>
  <c r="P2596" i="1"/>
  <c r="O2594" i="1"/>
  <c r="P2594" i="1"/>
  <c r="O2592" i="1"/>
  <c r="P2592" i="1"/>
  <c r="O2590" i="1"/>
  <c r="P2590" i="1"/>
  <c r="O2588" i="1"/>
  <c r="P2588" i="1"/>
  <c r="O2586" i="1"/>
  <c r="P2586" i="1"/>
  <c r="O2584" i="1"/>
  <c r="P2584" i="1"/>
  <c r="O2582" i="1"/>
  <c r="P2582" i="1"/>
  <c r="O2580" i="1"/>
  <c r="P2580" i="1"/>
  <c r="O2576" i="1"/>
  <c r="P2576" i="1"/>
  <c r="O2574" i="1"/>
  <c r="P2574" i="1"/>
  <c r="O2572" i="1"/>
  <c r="P2572" i="1"/>
  <c r="O2570" i="1"/>
  <c r="P2570" i="1"/>
  <c r="O2568" i="1"/>
  <c r="P2568" i="1"/>
  <c r="O2566" i="1"/>
  <c r="P2566" i="1"/>
  <c r="O2564" i="1"/>
  <c r="P2564" i="1"/>
  <c r="O2562" i="1"/>
  <c r="P2562" i="1"/>
  <c r="O2560" i="1"/>
  <c r="P2560" i="1"/>
  <c r="O2558" i="1"/>
  <c r="P2558" i="1"/>
  <c r="O2556" i="1"/>
  <c r="P2556" i="1"/>
  <c r="O2554" i="1"/>
  <c r="P2554" i="1"/>
  <c r="O2552" i="1"/>
  <c r="P2552" i="1"/>
  <c r="O2550" i="1"/>
  <c r="P2550" i="1"/>
  <c r="O2548" i="1"/>
  <c r="P2548" i="1"/>
  <c r="O2546" i="1"/>
  <c r="P2546" i="1"/>
  <c r="O2544" i="1"/>
  <c r="P2544" i="1"/>
  <c r="O2542" i="1"/>
  <c r="P2542" i="1"/>
  <c r="O2540" i="1"/>
  <c r="P2540" i="1"/>
  <c r="O2538" i="1"/>
  <c r="P2538" i="1"/>
  <c r="O2536" i="1"/>
  <c r="P2536" i="1"/>
  <c r="O2534" i="1"/>
  <c r="P2534" i="1"/>
  <c r="O2532" i="1"/>
  <c r="P2532" i="1"/>
  <c r="O2530" i="1"/>
  <c r="P2530" i="1"/>
  <c r="O2528" i="1"/>
  <c r="P2528" i="1"/>
  <c r="O2526" i="1"/>
  <c r="P2526" i="1"/>
  <c r="O2524" i="1"/>
  <c r="P2524" i="1"/>
  <c r="O2522" i="1"/>
  <c r="P2522" i="1"/>
  <c r="O2520" i="1"/>
  <c r="P2520" i="1"/>
  <c r="O2518" i="1"/>
  <c r="P2518" i="1"/>
  <c r="O2516" i="1"/>
  <c r="P2516" i="1"/>
  <c r="O2514" i="1"/>
  <c r="P2514" i="1"/>
  <c r="O2512" i="1"/>
  <c r="P2512" i="1"/>
  <c r="O2510" i="1"/>
  <c r="P2510" i="1"/>
  <c r="O2508" i="1"/>
  <c r="P2508" i="1"/>
  <c r="O2506" i="1"/>
  <c r="P2506" i="1"/>
  <c r="O2504" i="1"/>
  <c r="P2504" i="1"/>
  <c r="O2502" i="1"/>
  <c r="P2502" i="1"/>
  <c r="O2500" i="1"/>
  <c r="P2500" i="1"/>
  <c r="O2498" i="1"/>
  <c r="P2498" i="1"/>
  <c r="O2496" i="1"/>
  <c r="P2496" i="1"/>
  <c r="O2494" i="1"/>
  <c r="P2494" i="1"/>
  <c r="O2492" i="1"/>
  <c r="P2492" i="1"/>
  <c r="O2490" i="1"/>
  <c r="P2490" i="1"/>
  <c r="O2488" i="1"/>
  <c r="P2488" i="1"/>
  <c r="O2486" i="1"/>
  <c r="P2486" i="1"/>
  <c r="O2484" i="1"/>
  <c r="P2484" i="1"/>
  <c r="O2482" i="1"/>
  <c r="P2482" i="1"/>
  <c r="O2480" i="1"/>
  <c r="P2480" i="1"/>
  <c r="O2478" i="1"/>
  <c r="P2478" i="1"/>
  <c r="O2476" i="1"/>
  <c r="P2476" i="1"/>
  <c r="O2474" i="1"/>
  <c r="P2474" i="1"/>
  <c r="O2472" i="1"/>
  <c r="P2472" i="1"/>
  <c r="O2470" i="1"/>
  <c r="P2470" i="1"/>
  <c r="O2468" i="1"/>
  <c r="P2468" i="1"/>
  <c r="O2466" i="1"/>
  <c r="P2466" i="1"/>
  <c r="O2464" i="1"/>
  <c r="P2464" i="1"/>
  <c r="O2462" i="1"/>
  <c r="P2462" i="1"/>
  <c r="O2460" i="1"/>
  <c r="P2460" i="1"/>
  <c r="O2458" i="1"/>
  <c r="P2458" i="1"/>
  <c r="O2456" i="1"/>
  <c r="P2456" i="1"/>
  <c r="O2454" i="1"/>
  <c r="P2454" i="1"/>
  <c r="O2452" i="1"/>
  <c r="P2452" i="1"/>
  <c r="O2450" i="1"/>
  <c r="P2450" i="1"/>
  <c r="O2448" i="1"/>
  <c r="P2448" i="1"/>
  <c r="O2446" i="1"/>
  <c r="P2446" i="1"/>
  <c r="O2444" i="1"/>
  <c r="P2444" i="1"/>
  <c r="O2442" i="1"/>
  <c r="P2442" i="1"/>
  <c r="O2440" i="1"/>
  <c r="P2440" i="1"/>
  <c r="O2438" i="1"/>
  <c r="P2438" i="1"/>
  <c r="O2436" i="1"/>
  <c r="P2436" i="1"/>
  <c r="O2434" i="1"/>
  <c r="P2434" i="1"/>
  <c r="O2432" i="1"/>
  <c r="P2432" i="1"/>
  <c r="O2430" i="1"/>
  <c r="P2430" i="1"/>
  <c r="O2428" i="1"/>
  <c r="P2428" i="1"/>
  <c r="O2426" i="1"/>
  <c r="P2426" i="1"/>
  <c r="O2424" i="1"/>
  <c r="P2424" i="1"/>
  <c r="O2422" i="1"/>
  <c r="P2422" i="1"/>
  <c r="O2420" i="1"/>
  <c r="P2420" i="1"/>
  <c r="O2418" i="1"/>
  <c r="P2418" i="1"/>
  <c r="O2416" i="1"/>
  <c r="P2416" i="1"/>
  <c r="O2414" i="1"/>
  <c r="P2414" i="1"/>
  <c r="O2412" i="1"/>
  <c r="P2412" i="1"/>
  <c r="O2410" i="1"/>
  <c r="P2410" i="1"/>
  <c r="O2408" i="1"/>
  <c r="P2408" i="1"/>
  <c r="O2406" i="1"/>
  <c r="P2406" i="1"/>
  <c r="O2404" i="1"/>
  <c r="P2404" i="1"/>
  <c r="O2402" i="1"/>
  <c r="P2402" i="1"/>
  <c r="O2400" i="1"/>
  <c r="P2400" i="1"/>
  <c r="O2398" i="1"/>
  <c r="P2398" i="1"/>
  <c r="O2396" i="1"/>
  <c r="P2396" i="1"/>
  <c r="O2394" i="1"/>
  <c r="P2394" i="1"/>
  <c r="O2392" i="1"/>
  <c r="P2392" i="1"/>
  <c r="O2390" i="1"/>
  <c r="P2390" i="1"/>
  <c r="O2388" i="1"/>
  <c r="P2388" i="1"/>
  <c r="O2386" i="1"/>
  <c r="P2386" i="1"/>
  <c r="O2384" i="1"/>
  <c r="P2384" i="1"/>
  <c r="O2382" i="1"/>
  <c r="P2382" i="1"/>
  <c r="O2380" i="1"/>
  <c r="P2380" i="1"/>
  <c r="O2376" i="1"/>
  <c r="P2376" i="1"/>
  <c r="O2374" i="1"/>
  <c r="P2374" i="1"/>
  <c r="O2372" i="1"/>
  <c r="P2372" i="1"/>
  <c r="O2370" i="1"/>
  <c r="P2370" i="1"/>
  <c r="O2368" i="1"/>
  <c r="P2368" i="1"/>
  <c r="O2366" i="1"/>
  <c r="P2366" i="1"/>
  <c r="O2362" i="1"/>
  <c r="P2362" i="1"/>
  <c r="O2360" i="1"/>
  <c r="P2360" i="1"/>
  <c r="O2358" i="1"/>
  <c r="P2358" i="1"/>
  <c r="O2356" i="1"/>
  <c r="P2356" i="1"/>
  <c r="O2354" i="1"/>
  <c r="P2354" i="1"/>
  <c r="O2352" i="1"/>
  <c r="P2352" i="1"/>
  <c r="O2350" i="1"/>
  <c r="P2350" i="1"/>
  <c r="O2348" i="1"/>
  <c r="P2348" i="1"/>
  <c r="O2346" i="1"/>
  <c r="P2346" i="1"/>
  <c r="O2344" i="1"/>
  <c r="P2344" i="1"/>
  <c r="O2342" i="1"/>
  <c r="P2342" i="1"/>
  <c r="O2340" i="1"/>
  <c r="P2340" i="1"/>
  <c r="O2338" i="1"/>
  <c r="P2338" i="1"/>
  <c r="O2336" i="1"/>
  <c r="P2336" i="1"/>
  <c r="O2334" i="1"/>
  <c r="P2334" i="1"/>
  <c r="O2332" i="1"/>
  <c r="P2332" i="1"/>
  <c r="O2330" i="1"/>
  <c r="P2330" i="1"/>
  <c r="O2328" i="1"/>
  <c r="P2328" i="1"/>
  <c r="O2326" i="1"/>
  <c r="P2326" i="1"/>
  <c r="O2324" i="1"/>
  <c r="P2324" i="1"/>
  <c r="O2322" i="1"/>
  <c r="P2322" i="1"/>
  <c r="O2320" i="1"/>
  <c r="P2320" i="1"/>
  <c r="O2318" i="1"/>
  <c r="P2318" i="1"/>
  <c r="O2316" i="1"/>
  <c r="P2316" i="1"/>
  <c r="O2314" i="1"/>
  <c r="P2314" i="1"/>
  <c r="O2312" i="1"/>
  <c r="P2312" i="1"/>
  <c r="O2310" i="1"/>
  <c r="P2310" i="1"/>
  <c r="O2308" i="1"/>
  <c r="P2308" i="1"/>
  <c r="O2306" i="1"/>
  <c r="P2306" i="1"/>
  <c r="O2304" i="1"/>
  <c r="P2304" i="1"/>
  <c r="O2302" i="1"/>
  <c r="P2302" i="1"/>
  <c r="O2300" i="1"/>
  <c r="P2300" i="1"/>
  <c r="O2298" i="1"/>
  <c r="P2298" i="1"/>
  <c r="O2296" i="1"/>
  <c r="P2296" i="1"/>
  <c r="O2294" i="1"/>
  <c r="P2294" i="1"/>
  <c r="O2292" i="1"/>
  <c r="P2292" i="1"/>
  <c r="O2290" i="1"/>
  <c r="P2290" i="1"/>
  <c r="O2288" i="1"/>
  <c r="P2288" i="1"/>
  <c r="O2286" i="1"/>
  <c r="P2286" i="1"/>
  <c r="O2284" i="1"/>
  <c r="P2284" i="1"/>
  <c r="O2282" i="1"/>
  <c r="P2282" i="1"/>
  <c r="O2280" i="1"/>
  <c r="P2280" i="1"/>
  <c r="O2278" i="1"/>
  <c r="P2278" i="1"/>
  <c r="O2276" i="1"/>
  <c r="P2276" i="1"/>
  <c r="O2274" i="1"/>
  <c r="P2274" i="1"/>
  <c r="O2272" i="1"/>
  <c r="P2272" i="1"/>
  <c r="O2270" i="1"/>
  <c r="P2270" i="1"/>
  <c r="O2268" i="1"/>
  <c r="P2268" i="1"/>
  <c r="O2266" i="1"/>
  <c r="P2266" i="1"/>
  <c r="O2264" i="1"/>
  <c r="P2264" i="1"/>
  <c r="O2262" i="1"/>
  <c r="P2262" i="1"/>
  <c r="O2260" i="1"/>
  <c r="P2260" i="1"/>
  <c r="O2258" i="1"/>
  <c r="P2258" i="1"/>
  <c r="O2256" i="1"/>
  <c r="P2256" i="1"/>
  <c r="O2254" i="1"/>
  <c r="P2254" i="1"/>
  <c r="O2252" i="1"/>
  <c r="P2252" i="1"/>
  <c r="O2250" i="1"/>
  <c r="P2250" i="1"/>
  <c r="O2248" i="1"/>
  <c r="P2248" i="1"/>
  <c r="O2246" i="1"/>
  <c r="P2246" i="1"/>
  <c r="O2244" i="1"/>
  <c r="P2244" i="1"/>
  <c r="O2242" i="1"/>
  <c r="P2242" i="1"/>
  <c r="O2240" i="1"/>
  <c r="P2240" i="1"/>
  <c r="O2238" i="1"/>
  <c r="P2238" i="1"/>
  <c r="O2236" i="1"/>
  <c r="P2236" i="1"/>
  <c r="O2234" i="1"/>
  <c r="P2234" i="1"/>
  <c r="O2232" i="1"/>
  <c r="P2232" i="1"/>
  <c r="O2230" i="1"/>
  <c r="P2230" i="1"/>
  <c r="O2228" i="1"/>
  <c r="P2228" i="1"/>
  <c r="O2226" i="1"/>
  <c r="P2226" i="1"/>
  <c r="O2224" i="1"/>
  <c r="P2224" i="1"/>
  <c r="O2222" i="1"/>
  <c r="P2222" i="1"/>
  <c r="O2220" i="1"/>
  <c r="P2220" i="1"/>
  <c r="O2218" i="1"/>
  <c r="P2218" i="1"/>
  <c r="O2216" i="1"/>
  <c r="P2216" i="1"/>
  <c r="O2214" i="1"/>
  <c r="P2214" i="1"/>
  <c r="O2212" i="1"/>
  <c r="P2212" i="1"/>
  <c r="O2210" i="1"/>
  <c r="P2210" i="1"/>
  <c r="O2208" i="1"/>
  <c r="P2208" i="1"/>
  <c r="O2206" i="1"/>
  <c r="P2206" i="1"/>
  <c r="O2204" i="1"/>
  <c r="P2204" i="1"/>
  <c r="O2202" i="1"/>
  <c r="P2202" i="1"/>
  <c r="O2200" i="1"/>
  <c r="P2200" i="1"/>
  <c r="O2198" i="1"/>
  <c r="P2198" i="1"/>
  <c r="O2196" i="1"/>
  <c r="P2196" i="1"/>
  <c r="O2194" i="1"/>
  <c r="P2194" i="1"/>
  <c r="O2192" i="1"/>
  <c r="P2192" i="1"/>
  <c r="O2190" i="1"/>
  <c r="P2190" i="1"/>
  <c r="O2188" i="1"/>
  <c r="P2188" i="1"/>
  <c r="O2186" i="1"/>
  <c r="P2186" i="1"/>
  <c r="O2184" i="1"/>
  <c r="P2184" i="1"/>
  <c r="O2182" i="1"/>
  <c r="P2182" i="1"/>
  <c r="O2180" i="1"/>
  <c r="P2180" i="1"/>
  <c r="O2178" i="1"/>
  <c r="P2178" i="1"/>
  <c r="O2176" i="1"/>
  <c r="P2176" i="1"/>
  <c r="O2174" i="1"/>
  <c r="P2174" i="1"/>
  <c r="O2172" i="1"/>
  <c r="P2172" i="1"/>
  <c r="O2170" i="1"/>
  <c r="P2170" i="1"/>
  <c r="O2168" i="1"/>
  <c r="P2168" i="1"/>
  <c r="O2166" i="1"/>
  <c r="P2166" i="1"/>
  <c r="O2164" i="1"/>
  <c r="P2164" i="1"/>
  <c r="O2162" i="1"/>
  <c r="P2162" i="1"/>
  <c r="O2160" i="1"/>
  <c r="P2160" i="1"/>
  <c r="O2158" i="1"/>
  <c r="P2158" i="1"/>
  <c r="O2156" i="1"/>
  <c r="P2156" i="1"/>
  <c r="O2154" i="1"/>
  <c r="P2154" i="1"/>
  <c r="O2152" i="1"/>
  <c r="P2152" i="1"/>
  <c r="O2150" i="1"/>
  <c r="P2150" i="1"/>
  <c r="O2148" i="1"/>
  <c r="P2148" i="1"/>
  <c r="O2146" i="1"/>
  <c r="P2146" i="1"/>
  <c r="O2144" i="1"/>
  <c r="P2144" i="1"/>
  <c r="O2142" i="1"/>
  <c r="P2142" i="1"/>
  <c r="O2140" i="1"/>
  <c r="P2140" i="1"/>
  <c r="O2138" i="1"/>
  <c r="P2138" i="1"/>
  <c r="O2136" i="1"/>
  <c r="P2136" i="1"/>
  <c r="O2134" i="1"/>
  <c r="P2134" i="1"/>
  <c r="O2132" i="1"/>
  <c r="P2132" i="1"/>
  <c r="O2130" i="1"/>
  <c r="P2130" i="1"/>
  <c r="O2128" i="1"/>
  <c r="P2128" i="1"/>
  <c r="O2126" i="1"/>
  <c r="P2126" i="1"/>
  <c r="O2124" i="1"/>
  <c r="P2124" i="1"/>
  <c r="O2122" i="1"/>
  <c r="P2122" i="1"/>
  <c r="O2120" i="1"/>
  <c r="P2120" i="1"/>
  <c r="O2118" i="1"/>
  <c r="P2118" i="1"/>
  <c r="O2116" i="1"/>
  <c r="P2116" i="1"/>
  <c r="O2114" i="1"/>
  <c r="P2114" i="1"/>
  <c r="O2112" i="1"/>
  <c r="P2112" i="1"/>
  <c r="O2110" i="1"/>
  <c r="P2110" i="1"/>
  <c r="O2108" i="1"/>
  <c r="P2108" i="1"/>
  <c r="O2106" i="1"/>
  <c r="P2106" i="1"/>
  <c r="O2104" i="1"/>
  <c r="P2104" i="1"/>
  <c r="O2102" i="1"/>
  <c r="P2102" i="1"/>
  <c r="O2100" i="1"/>
  <c r="P2100" i="1"/>
  <c r="O2098" i="1"/>
  <c r="P2098" i="1"/>
  <c r="O2096" i="1"/>
  <c r="P2096" i="1"/>
  <c r="O2094" i="1"/>
  <c r="P2094" i="1"/>
  <c r="O2092" i="1"/>
  <c r="P2092" i="1"/>
  <c r="O2090" i="1"/>
  <c r="P2090" i="1"/>
  <c r="O2088" i="1"/>
  <c r="P2088" i="1"/>
  <c r="O2086" i="1"/>
  <c r="P2086" i="1"/>
  <c r="O2084" i="1"/>
  <c r="P2084" i="1"/>
  <c r="O2082" i="1"/>
  <c r="P2082" i="1"/>
  <c r="O2080" i="1"/>
  <c r="P2080" i="1"/>
  <c r="O2078" i="1"/>
  <c r="P2078" i="1"/>
  <c r="O2076" i="1"/>
  <c r="P2076" i="1"/>
  <c r="O2074" i="1"/>
  <c r="P2074" i="1"/>
  <c r="O2072" i="1"/>
  <c r="P2072" i="1"/>
  <c r="O2070" i="1"/>
  <c r="P2070" i="1"/>
  <c r="O2068" i="1"/>
  <c r="P2068" i="1"/>
  <c r="O2066" i="1"/>
  <c r="P2066" i="1"/>
  <c r="O2064" i="1"/>
  <c r="P2064" i="1"/>
  <c r="O2062" i="1"/>
  <c r="P2062" i="1"/>
  <c r="O2060" i="1"/>
  <c r="P2060" i="1"/>
  <c r="O2058" i="1"/>
  <c r="P2058" i="1"/>
  <c r="O2056" i="1"/>
  <c r="P2056" i="1"/>
  <c r="O2054" i="1"/>
  <c r="P2054" i="1"/>
  <c r="O2052" i="1"/>
  <c r="P2052" i="1"/>
  <c r="O2050" i="1"/>
  <c r="P2050" i="1"/>
  <c r="O2048" i="1"/>
  <c r="P2048" i="1"/>
  <c r="O2046" i="1"/>
  <c r="P2046" i="1"/>
  <c r="O2044" i="1"/>
  <c r="P2044" i="1"/>
  <c r="O2042" i="1"/>
  <c r="P2042" i="1"/>
  <c r="O2040" i="1"/>
  <c r="P2040" i="1"/>
  <c r="O2038" i="1"/>
  <c r="P2038" i="1"/>
  <c r="O2036" i="1"/>
  <c r="P2036" i="1"/>
  <c r="O2034" i="1"/>
  <c r="P2034" i="1"/>
  <c r="O2032" i="1"/>
  <c r="P2032" i="1"/>
  <c r="O2030" i="1"/>
  <c r="P2030" i="1"/>
  <c r="O2028" i="1"/>
  <c r="P2028" i="1"/>
  <c r="O2026" i="1"/>
  <c r="P2026" i="1"/>
  <c r="O2024" i="1"/>
  <c r="P2024" i="1"/>
  <c r="O2022" i="1"/>
  <c r="P2022" i="1"/>
  <c r="O2020" i="1"/>
  <c r="P2020" i="1"/>
  <c r="O2018" i="1"/>
  <c r="P2018" i="1"/>
  <c r="O2016" i="1"/>
  <c r="P2016" i="1"/>
  <c r="O2014" i="1"/>
  <c r="P2014" i="1"/>
  <c r="O2012" i="1"/>
  <c r="P2012" i="1"/>
  <c r="O2010" i="1"/>
  <c r="P2010" i="1"/>
  <c r="O2008" i="1"/>
  <c r="P2008" i="1"/>
  <c r="O2006" i="1"/>
  <c r="P2006" i="1"/>
  <c r="O2004" i="1"/>
  <c r="P2004" i="1"/>
  <c r="O2002" i="1"/>
  <c r="P2002" i="1"/>
  <c r="O2000" i="1"/>
  <c r="P2000" i="1"/>
  <c r="O1998" i="1"/>
  <c r="P1998" i="1"/>
  <c r="O1996" i="1"/>
  <c r="P1996" i="1"/>
  <c r="O1994" i="1"/>
  <c r="P1994" i="1"/>
  <c r="O1992" i="1"/>
  <c r="P1992" i="1"/>
  <c r="O1990" i="1"/>
  <c r="P1990" i="1"/>
  <c r="O1988" i="1"/>
  <c r="P1988" i="1"/>
  <c r="O1986" i="1"/>
  <c r="P1986" i="1"/>
  <c r="O1984" i="1"/>
  <c r="P1984" i="1"/>
  <c r="O1982" i="1"/>
  <c r="P1982" i="1"/>
  <c r="O1980" i="1"/>
  <c r="P1980" i="1"/>
  <c r="O1978" i="1"/>
  <c r="P1978" i="1"/>
  <c r="O1976" i="1"/>
  <c r="P1976" i="1"/>
  <c r="O1974" i="1"/>
  <c r="P1974" i="1"/>
  <c r="O1972" i="1"/>
  <c r="P1972" i="1"/>
  <c r="O1970" i="1"/>
  <c r="P1970" i="1"/>
  <c r="O1966" i="1"/>
  <c r="P1966" i="1"/>
  <c r="O1964" i="1"/>
  <c r="P1964" i="1"/>
  <c r="O1962" i="1"/>
  <c r="P1962" i="1"/>
  <c r="O1960" i="1"/>
  <c r="P1960" i="1"/>
  <c r="O1958" i="1"/>
  <c r="P1958" i="1"/>
  <c r="O1956" i="1"/>
  <c r="P1956" i="1"/>
  <c r="O1954" i="1"/>
  <c r="P1954" i="1"/>
  <c r="O1952" i="1"/>
  <c r="P1952" i="1"/>
  <c r="O1950" i="1"/>
  <c r="P1950" i="1"/>
  <c r="O1948" i="1"/>
  <c r="P1948" i="1"/>
  <c r="O1946" i="1"/>
  <c r="P1946" i="1"/>
  <c r="O1944" i="1"/>
  <c r="P1944" i="1"/>
  <c r="O1942" i="1"/>
  <c r="P1942" i="1"/>
  <c r="O1940" i="1"/>
  <c r="P1940" i="1"/>
  <c r="O1938" i="1"/>
  <c r="P1938" i="1"/>
  <c r="O1936" i="1"/>
  <c r="P1936" i="1"/>
  <c r="O1934" i="1"/>
  <c r="P1934" i="1"/>
  <c r="O1932" i="1"/>
  <c r="P1932" i="1"/>
  <c r="O1930" i="1"/>
  <c r="P1930" i="1"/>
  <c r="O1928" i="1"/>
  <c r="P1928" i="1"/>
  <c r="O1926" i="1"/>
  <c r="P1926" i="1"/>
  <c r="O1924" i="1"/>
  <c r="P1924" i="1"/>
  <c r="O1922" i="1"/>
  <c r="P1922" i="1"/>
  <c r="O1918" i="1"/>
  <c r="P1918" i="1"/>
  <c r="O1916" i="1"/>
  <c r="P1916" i="1"/>
  <c r="O1914" i="1"/>
  <c r="P1914" i="1"/>
  <c r="O1912" i="1"/>
  <c r="P1912" i="1"/>
  <c r="O1910" i="1"/>
  <c r="P1910" i="1"/>
  <c r="O1908" i="1"/>
  <c r="P1908" i="1"/>
  <c r="O1906" i="1"/>
  <c r="P1906" i="1"/>
  <c r="O1904" i="1"/>
  <c r="P1904" i="1"/>
  <c r="O1902" i="1"/>
  <c r="P1902" i="1"/>
  <c r="O1900" i="1"/>
  <c r="P1900" i="1"/>
  <c r="O1898" i="1"/>
  <c r="P1898" i="1"/>
  <c r="O1896" i="1"/>
  <c r="P1896" i="1"/>
  <c r="O1894" i="1"/>
  <c r="P1894" i="1"/>
  <c r="O1892" i="1"/>
  <c r="P1892" i="1"/>
  <c r="O1890" i="1"/>
  <c r="P1890" i="1"/>
  <c r="O1888" i="1"/>
  <c r="P1888" i="1"/>
  <c r="O1886" i="1"/>
  <c r="P1886" i="1"/>
  <c r="O1884" i="1"/>
  <c r="P1884" i="1"/>
  <c r="O1882" i="1"/>
  <c r="P1882" i="1"/>
  <c r="O1880" i="1"/>
  <c r="P1880" i="1"/>
  <c r="O1878" i="1"/>
  <c r="P1878" i="1"/>
  <c r="O1876" i="1"/>
  <c r="P1876" i="1"/>
  <c r="O1874" i="1"/>
  <c r="P1874" i="1"/>
  <c r="O1872" i="1"/>
  <c r="P1872" i="1"/>
  <c r="O1870" i="1"/>
  <c r="P1870" i="1"/>
  <c r="O1868" i="1"/>
  <c r="P1868" i="1"/>
  <c r="O1866" i="1"/>
  <c r="P1866" i="1"/>
  <c r="O1864" i="1"/>
  <c r="P1864" i="1"/>
  <c r="O1862" i="1"/>
  <c r="P1862" i="1"/>
  <c r="O1860" i="1"/>
  <c r="P1860" i="1"/>
  <c r="O1858" i="1"/>
  <c r="P1858" i="1"/>
  <c r="O1856" i="1"/>
  <c r="P1856" i="1"/>
  <c r="O1854" i="1"/>
  <c r="P1854" i="1"/>
  <c r="O1852" i="1"/>
  <c r="P1852" i="1"/>
  <c r="O1850" i="1"/>
  <c r="P1850" i="1"/>
  <c r="O1848" i="1"/>
  <c r="P1848" i="1"/>
  <c r="O1846" i="1"/>
  <c r="P1846" i="1"/>
  <c r="O1844" i="1"/>
  <c r="P1844" i="1"/>
  <c r="O1842" i="1"/>
  <c r="P1842" i="1"/>
  <c r="O1840" i="1"/>
  <c r="P1840" i="1"/>
  <c r="O1838" i="1"/>
  <c r="P1838" i="1"/>
  <c r="O1836" i="1"/>
  <c r="P1836" i="1"/>
  <c r="O1834" i="1"/>
  <c r="P1834" i="1"/>
  <c r="O1832" i="1"/>
  <c r="P1832" i="1"/>
  <c r="O1830" i="1"/>
  <c r="P1830" i="1"/>
  <c r="O1828" i="1"/>
  <c r="P1828" i="1"/>
  <c r="O1826" i="1"/>
  <c r="P1826" i="1"/>
  <c r="O1824" i="1"/>
  <c r="P1824" i="1"/>
  <c r="O1822" i="1"/>
  <c r="P1822" i="1"/>
  <c r="O1820" i="1"/>
  <c r="P1820" i="1"/>
  <c r="O1818" i="1"/>
  <c r="P1818" i="1"/>
  <c r="O1816" i="1"/>
  <c r="P1816" i="1"/>
  <c r="O1814" i="1"/>
  <c r="P1814" i="1"/>
  <c r="O1812" i="1"/>
  <c r="P1812" i="1"/>
  <c r="O1810" i="1"/>
  <c r="P1810" i="1"/>
  <c r="O1808" i="1"/>
  <c r="P1808" i="1"/>
  <c r="O1806" i="1"/>
  <c r="P1806" i="1"/>
  <c r="O1804" i="1"/>
  <c r="P1804" i="1"/>
  <c r="O1802" i="1"/>
  <c r="P1802" i="1"/>
  <c r="O1800" i="1"/>
  <c r="P1800" i="1"/>
  <c r="O1798" i="1"/>
  <c r="P1798" i="1"/>
  <c r="O1796" i="1"/>
  <c r="P1796" i="1"/>
  <c r="O1794" i="1"/>
  <c r="P1794" i="1"/>
  <c r="O1792" i="1"/>
  <c r="P1792" i="1"/>
  <c r="O1790" i="1"/>
  <c r="P1790" i="1"/>
  <c r="O1788" i="1"/>
  <c r="P1788" i="1"/>
  <c r="O1786" i="1"/>
  <c r="P1786" i="1"/>
  <c r="O1784" i="1"/>
  <c r="P1784" i="1"/>
  <c r="O1782" i="1"/>
  <c r="P1782" i="1"/>
  <c r="O1780" i="1"/>
  <c r="P1780" i="1"/>
  <c r="O1778" i="1"/>
  <c r="P1778" i="1"/>
  <c r="O1776" i="1"/>
  <c r="P1776" i="1"/>
  <c r="O1774" i="1"/>
  <c r="P1774" i="1"/>
  <c r="O1772" i="1"/>
  <c r="P1772" i="1"/>
  <c r="O1770" i="1"/>
  <c r="P1770" i="1"/>
  <c r="O1768" i="1"/>
  <c r="P1768" i="1"/>
  <c r="O1766" i="1"/>
  <c r="P1766" i="1"/>
  <c r="O1764" i="1"/>
  <c r="P1764" i="1"/>
  <c r="O1762" i="1"/>
  <c r="P1762" i="1"/>
  <c r="O1758" i="1"/>
  <c r="P1758" i="1"/>
  <c r="O1756" i="1"/>
  <c r="P1756" i="1"/>
  <c r="O1752" i="1"/>
  <c r="P1752" i="1"/>
  <c r="O1750" i="1"/>
  <c r="P1750" i="1"/>
  <c r="O1748" i="1"/>
  <c r="P1748" i="1"/>
  <c r="O1746" i="1"/>
  <c r="P1746" i="1"/>
  <c r="O1744" i="1"/>
  <c r="P1744" i="1"/>
  <c r="O1742" i="1"/>
  <c r="P1742" i="1"/>
  <c r="O1738" i="1"/>
  <c r="P1738" i="1"/>
  <c r="O1736" i="1"/>
  <c r="P1736" i="1"/>
  <c r="O1732" i="1"/>
  <c r="P1732" i="1"/>
  <c r="O1730" i="1"/>
  <c r="P1730" i="1"/>
  <c r="O1728" i="1"/>
  <c r="P1728" i="1"/>
  <c r="O1726" i="1"/>
  <c r="P1726" i="1"/>
  <c r="O1724" i="1"/>
  <c r="P1724" i="1"/>
  <c r="O1722" i="1"/>
  <c r="P1722" i="1"/>
  <c r="O1720" i="1"/>
  <c r="P1720" i="1"/>
  <c r="O1718" i="1"/>
  <c r="P1718" i="1"/>
  <c r="O1716" i="1"/>
  <c r="P1716" i="1"/>
  <c r="O1714" i="1"/>
  <c r="P1714" i="1"/>
  <c r="O1712" i="1"/>
  <c r="P1712" i="1"/>
  <c r="O1710" i="1"/>
  <c r="P1710" i="1"/>
  <c r="O1708" i="1"/>
  <c r="P1708" i="1"/>
  <c r="O1706" i="1"/>
  <c r="P1706" i="1"/>
  <c r="O1704" i="1"/>
  <c r="P1704" i="1"/>
  <c r="O1702" i="1"/>
  <c r="P1702" i="1"/>
  <c r="O1700" i="1"/>
  <c r="P1700" i="1"/>
  <c r="O1694" i="1"/>
  <c r="P1694" i="1"/>
  <c r="O1692" i="1"/>
  <c r="P1692" i="1"/>
  <c r="O1690" i="1"/>
  <c r="P1690" i="1"/>
  <c r="O1688" i="1"/>
  <c r="P1688" i="1"/>
  <c r="O1686" i="1"/>
  <c r="P1686" i="1"/>
  <c r="O1684" i="1"/>
  <c r="P1684" i="1"/>
  <c r="O1680" i="1"/>
  <c r="P1680" i="1"/>
  <c r="O1678" i="1"/>
  <c r="P1678" i="1"/>
  <c r="O1676" i="1"/>
  <c r="P1676" i="1"/>
  <c r="O1674" i="1"/>
  <c r="P1674" i="1"/>
  <c r="O1672" i="1"/>
  <c r="P1672" i="1"/>
  <c r="O1670" i="1"/>
  <c r="P1670" i="1"/>
  <c r="O1668" i="1"/>
  <c r="P1668" i="1"/>
  <c r="O1666" i="1"/>
  <c r="P1666" i="1"/>
  <c r="O1664" i="1"/>
  <c r="P1664" i="1"/>
  <c r="O1662" i="1"/>
  <c r="P1662" i="1"/>
  <c r="O1660" i="1"/>
  <c r="P1660" i="1"/>
  <c r="O1658" i="1"/>
  <c r="P1658" i="1"/>
  <c r="O1656" i="1"/>
  <c r="P1656" i="1"/>
  <c r="O1654" i="1"/>
  <c r="P1654" i="1"/>
  <c r="O1652" i="1"/>
  <c r="P1652" i="1"/>
  <c r="O1650" i="1"/>
  <c r="P1650" i="1"/>
  <c r="O1648" i="1"/>
  <c r="P1648" i="1"/>
  <c r="O1646" i="1"/>
  <c r="P1646" i="1"/>
  <c r="O1644" i="1"/>
  <c r="P1644" i="1"/>
  <c r="O1642" i="1"/>
  <c r="P1642" i="1"/>
  <c r="O1640" i="1"/>
  <c r="P1640" i="1"/>
  <c r="O1638" i="1"/>
  <c r="P1638" i="1"/>
  <c r="O1636" i="1"/>
  <c r="P1636" i="1"/>
  <c r="O1634" i="1"/>
  <c r="P1634" i="1"/>
  <c r="O1632" i="1"/>
  <c r="P1632" i="1"/>
  <c r="O1630" i="1"/>
  <c r="P1630" i="1"/>
  <c r="O1628" i="1"/>
  <c r="P1628" i="1"/>
  <c r="O1626" i="1"/>
  <c r="P1626" i="1"/>
  <c r="O1624" i="1"/>
  <c r="P1624" i="1"/>
  <c r="O1622" i="1"/>
  <c r="P1622" i="1"/>
  <c r="O1620" i="1"/>
  <c r="P1620" i="1"/>
  <c r="O1618" i="1"/>
  <c r="P1618" i="1"/>
  <c r="O1616" i="1"/>
  <c r="P1616" i="1"/>
  <c r="O1614" i="1"/>
  <c r="P1614" i="1"/>
  <c r="O1612" i="1"/>
  <c r="P1612" i="1"/>
  <c r="O1610" i="1"/>
  <c r="P1610" i="1"/>
  <c r="O1608" i="1"/>
  <c r="P1608" i="1"/>
  <c r="O1606" i="1"/>
  <c r="P1606" i="1"/>
  <c r="O1604" i="1"/>
  <c r="P1604" i="1"/>
  <c r="O1602" i="1"/>
  <c r="P1602" i="1"/>
  <c r="O1600" i="1"/>
  <c r="P1600" i="1"/>
  <c r="O1598" i="1"/>
  <c r="P1598" i="1"/>
  <c r="O1596" i="1"/>
  <c r="P1596" i="1"/>
  <c r="O1594" i="1"/>
  <c r="P1594" i="1"/>
  <c r="O1592" i="1"/>
  <c r="P1592" i="1"/>
  <c r="O1590" i="1"/>
  <c r="P1590" i="1"/>
  <c r="O1588" i="1"/>
  <c r="P1588" i="1"/>
  <c r="O1586" i="1"/>
  <c r="P1586" i="1"/>
  <c r="O1584" i="1"/>
  <c r="P1584" i="1"/>
  <c r="O1582" i="1"/>
  <c r="P1582" i="1"/>
  <c r="O1580" i="1"/>
  <c r="P1580" i="1"/>
  <c r="O1578" i="1"/>
  <c r="P1578" i="1"/>
  <c r="O1576" i="1"/>
  <c r="P1576" i="1"/>
  <c r="O1574" i="1"/>
  <c r="P1574" i="1"/>
  <c r="O1572" i="1"/>
  <c r="P1572" i="1"/>
  <c r="O1568" i="1"/>
  <c r="P1568" i="1"/>
  <c r="O1564" i="1"/>
  <c r="P1564" i="1"/>
  <c r="O1562" i="1"/>
  <c r="P1562" i="1"/>
  <c r="O1554" i="1"/>
  <c r="P1554" i="1"/>
  <c r="O1552" i="1"/>
  <c r="P1552" i="1"/>
  <c r="O1548" i="1"/>
  <c r="P1548" i="1"/>
  <c r="O1546" i="1"/>
  <c r="P1546" i="1"/>
  <c r="O1544" i="1"/>
  <c r="P1544" i="1"/>
  <c r="O1542" i="1"/>
  <c r="P1542" i="1"/>
  <c r="O1540" i="1"/>
  <c r="P1540" i="1"/>
  <c r="O1538" i="1"/>
  <c r="P1538" i="1"/>
  <c r="O1536" i="1"/>
  <c r="P1536" i="1"/>
  <c r="O1534" i="1"/>
  <c r="P1534" i="1"/>
  <c r="O1532" i="1"/>
  <c r="P1532" i="1"/>
  <c r="O1530" i="1"/>
  <c r="P1530" i="1"/>
  <c r="O1528" i="1"/>
  <c r="P1528" i="1"/>
  <c r="O1526" i="1"/>
  <c r="P1526" i="1"/>
  <c r="O1524" i="1"/>
  <c r="P1524" i="1"/>
  <c r="O1522" i="1"/>
  <c r="P1522" i="1"/>
  <c r="O1520" i="1"/>
  <c r="P1520" i="1"/>
  <c r="O1518" i="1"/>
  <c r="P1518" i="1"/>
  <c r="O1516" i="1"/>
  <c r="P1516" i="1"/>
  <c r="O1514" i="1"/>
  <c r="P1514" i="1"/>
  <c r="O1512" i="1"/>
  <c r="P1512" i="1"/>
  <c r="O1508" i="1"/>
  <c r="P1508" i="1"/>
  <c r="O1504" i="1"/>
  <c r="P1504" i="1"/>
  <c r="O1502" i="1"/>
  <c r="P1502" i="1"/>
  <c r="O1498" i="1"/>
  <c r="P1498" i="1"/>
  <c r="O1496" i="1"/>
  <c r="P1496" i="1"/>
  <c r="O1494" i="1"/>
  <c r="P1494" i="1"/>
  <c r="O1492" i="1"/>
  <c r="P1492" i="1"/>
  <c r="O1490" i="1"/>
  <c r="P1490" i="1"/>
  <c r="O1488" i="1"/>
  <c r="P1488" i="1"/>
  <c r="O1486" i="1"/>
  <c r="P1486" i="1"/>
  <c r="O1484" i="1"/>
  <c r="P1484" i="1"/>
  <c r="O1482" i="1"/>
  <c r="P1482" i="1"/>
  <c r="O1480" i="1"/>
  <c r="P1480" i="1"/>
  <c r="O1478" i="1"/>
  <c r="P1478" i="1"/>
  <c r="O1476" i="1"/>
  <c r="P1476" i="1"/>
  <c r="O1474" i="1"/>
  <c r="P1474" i="1"/>
  <c r="O1472" i="1"/>
  <c r="P1472" i="1"/>
  <c r="O1470" i="1"/>
  <c r="P1470" i="1"/>
  <c r="O1468" i="1"/>
  <c r="P1468" i="1"/>
  <c r="O1466" i="1"/>
  <c r="P1466" i="1"/>
  <c r="O1464" i="1"/>
  <c r="P1464" i="1"/>
  <c r="O1462" i="1"/>
  <c r="P1462" i="1"/>
  <c r="O1460" i="1"/>
  <c r="P1460" i="1"/>
  <c r="O1458" i="1"/>
  <c r="P1458" i="1"/>
  <c r="O1454" i="1"/>
  <c r="P1454" i="1"/>
  <c r="O1452" i="1"/>
  <c r="P1452" i="1"/>
  <c r="O1450" i="1"/>
  <c r="P1450" i="1"/>
  <c r="O1448" i="1"/>
  <c r="P1448" i="1"/>
  <c r="O1446" i="1"/>
  <c r="P1446" i="1"/>
  <c r="O1444" i="1"/>
  <c r="P1444" i="1"/>
  <c r="O1442" i="1"/>
  <c r="P1442" i="1"/>
  <c r="O1440" i="1"/>
  <c r="P1440" i="1"/>
  <c r="O1438" i="1"/>
  <c r="P1438" i="1"/>
  <c r="O1436" i="1"/>
  <c r="P1436" i="1"/>
  <c r="O1434" i="1"/>
  <c r="P1434" i="1"/>
  <c r="O1432" i="1"/>
  <c r="P1432" i="1"/>
  <c r="O1430" i="1"/>
  <c r="P1430" i="1"/>
  <c r="O1428" i="1"/>
  <c r="P1428" i="1"/>
  <c r="O1426" i="1"/>
  <c r="P1426" i="1"/>
  <c r="O1424" i="1"/>
  <c r="P1424" i="1"/>
  <c r="O1422" i="1"/>
  <c r="P1422" i="1"/>
  <c r="O1420" i="1"/>
  <c r="P1420" i="1"/>
  <c r="O1418" i="1"/>
  <c r="P1418" i="1"/>
  <c r="O1416" i="1"/>
  <c r="P1416" i="1"/>
  <c r="O1414" i="1"/>
  <c r="P1414" i="1"/>
  <c r="O1412" i="1"/>
  <c r="P1412" i="1"/>
  <c r="O1406" i="1"/>
  <c r="P1406" i="1"/>
  <c r="O1404" i="1"/>
  <c r="P1404" i="1"/>
  <c r="O1402" i="1"/>
  <c r="P1402" i="1"/>
  <c r="O1400" i="1"/>
  <c r="P1400" i="1"/>
  <c r="O1398" i="1"/>
  <c r="P1398" i="1"/>
  <c r="O1396" i="1"/>
  <c r="P1396" i="1"/>
  <c r="O1394" i="1"/>
  <c r="P1394" i="1"/>
  <c r="O1392" i="1"/>
  <c r="P1392" i="1"/>
  <c r="O1390" i="1"/>
  <c r="P1390" i="1"/>
  <c r="O1388" i="1"/>
  <c r="P1388" i="1"/>
  <c r="O1386" i="1"/>
  <c r="P1386" i="1"/>
  <c r="O1384" i="1"/>
  <c r="P1384" i="1"/>
  <c r="O1382" i="1"/>
  <c r="P1382" i="1"/>
  <c r="O1380" i="1"/>
  <c r="P1380" i="1"/>
  <c r="O1378" i="1"/>
  <c r="P1378" i="1"/>
  <c r="O1374" i="1"/>
  <c r="P1374" i="1"/>
  <c r="O1372" i="1"/>
  <c r="P1372" i="1"/>
  <c r="O1370" i="1"/>
  <c r="P1370" i="1"/>
  <c r="O1368" i="1"/>
  <c r="P1368" i="1"/>
  <c r="O1366" i="1"/>
  <c r="P1366" i="1"/>
  <c r="O1364" i="1"/>
  <c r="P1364" i="1"/>
  <c r="O1362" i="1"/>
  <c r="P1362" i="1"/>
  <c r="O1360" i="1"/>
  <c r="P1360" i="1"/>
  <c r="O1358" i="1"/>
  <c r="P1358" i="1"/>
  <c r="O1356" i="1"/>
  <c r="P1356" i="1"/>
  <c r="O1354" i="1"/>
  <c r="P1354" i="1"/>
  <c r="O1352" i="1"/>
  <c r="P1352" i="1"/>
  <c r="O1350" i="1"/>
  <c r="P1350" i="1"/>
  <c r="O1348" i="1"/>
  <c r="P1348" i="1"/>
  <c r="O1346" i="1"/>
  <c r="P1346" i="1"/>
  <c r="O1344" i="1"/>
  <c r="P1344" i="1"/>
  <c r="O1342" i="1"/>
  <c r="P1342" i="1"/>
  <c r="O1340" i="1"/>
  <c r="P1340" i="1"/>
  <c r="O1338" i="1"/>
  <c r="P1338" i="1"/>
  <c r="O1336" i="1"/>
  <c r="P1336" i="1"/>
  <c r="O1334" i="1"/>
  <c r="P1334" i="1"/>
  <c r="O1332" i="1"/>
  <c r="P1332" i="1"/>
  <c r="O1330" i="1"/>
  <c r="P1330" i="1"/>
  <c r="O1328" i="1"/>
  <c r="P1328" i="1"/>
  <c r="O1326" i="1"/>
  <c r="P1326" i="1"/>
  <c r="O1324" i="1"/>
  <c r="P1324" i="1"/>
  <c r="O1322" i="1"/>
  <c r="P1322" i="1"/>
  <c r="O1320" i="1"/>
  <c r="P1320" i="1"/>
  <c r="O1318" i="1"/>
  <c r="P1318" i="1"/>
  <c r="O1314" i="1"/>
  <c r="P1314" i="1"/>
  <c r="O1312" i="1"/>
  <c r="P1312" i="1"/>
  <c r="O1310" i="1"/>
  <c r="P1310" i="1"/>
  <c r="O1308" i="1"/>
  <c r="P1308" i="1"/>
  <c r="O1306" i="1"/>
  <c r="P1306" i="1"/>
  <c r="O1304" i="1"/>
  <c r="P1304" i="1"/>
  <c r="O1302" i="1"/>
  <c r="P1302" i="1"/>
  <c r="O1300" i="1"/>
  <c r="P1300" i="1"/>
  <c r="O1298" i="1"/>
  <c r="P1298" i="1"/>
  <c r="O1296" i="1"/>
  <c r="P1296" i="1"/>
  <c r="O1294" i="1"/>
  <c r="P1294" i="1"/>
  <c r="O1292" i="1"/>
  <c r="P1292" i="1"/>
  <c r="O1290" i="1"/>
  <c r="P1290" i="1"/>
  <c r="O1288" i="1"/>
  <c r="P1288" i="1"/>
  <c r="O1286" i="1"/>
  <c r="P1286" i="1"/>
  <c r="O1284" i="1"/>
  <c r="P1284" i="1"/>
  <c r="O1282" i="1"/>
  <c r="P1282" i="1"/>
  <c r="O1280" i="1"/>
  <c r="P1280" i="1"/>
  <c r="O1278" i="1"/>
  <c r="P1278" i="1"/>
  <c r="O1276" i="1"/>
  <c r="P1276" i="1"/>
  <c r="O1274" i="1"/>
  <c r="P1274" i="1"/>
  <c r="O1272" i="1"/>
  <c r="P1272" i="1"/>
  <c r="O1270" i="1"/>
  <c r="P1270" i="1"/>
  <c r="O1268" i="1"/>
  <c r="P1268" i="1"/>
  <c r="O1266" i="1"/>
  <c r="P1266" i="1"/>
  <c r="O1264" i="1"/>
  <c r="P1264" i="1"/>
  <c r="O1262" i="1"/>
  <c r="P1262" i="1"/>
  <c r="O1260" i="1"/>
  <c r="P1260" i="1"/>
  <c r="O1258" i="1"/>
  <c r="P1258" i="1"/>
  <c r="O1256" i="1"/>
  <c r="P1256" i="1"/>
  <c r="O1254" i="1"/>
  <c r="P1254" i="1"/>
  <c r="O1252" i="1"/>
  <c r="P1252" i="1"/>
  <c r="O1250" i="1"/>
  <c r="P1250" i="1"/>
  <c r="O1248" i="1"/>
  <c r="P1248" i="1"/>
  <c r="O1246" i="1"/>
  <c r="P1246" i="1"/>
  <c r="O1244" i="1"/>
  <c r="P1244" i="1"/>
  <c r="O1242" i="1"/>
  <c r="P1242" i="1"/>
  <c r="O1240" i="1"/>
  <c r="P1240" i="1"/>
  <c r="O1238" i="1"/>
  <c r="P1238" i="1"/>
  <c r="O1236" i="1"/>
  <c r="P1236" i="1"/>
  <c r="O1234" i="1"/>
  <c r="P1234" i="1"/>
  <c r="O1232" i="1"/>
  <c r="P1232" i="1"/>
  <c r="O1230" i="1"/>
  <c r="P1230" i="1"/>
  <c r="O1228" i="1"/>
  <c r="P1228" i="1"/>
  <c r="O1226" i="1"/>
  <c r="P1226" i="1"/>
  <c r="O1224" i="1"/>
  <c r="P1224" i="1"/>
  <c r="O1222" i="1"/>
  <c r="P1222" i="1"/>
  <c r="O1220" i="1"/>
  <c r="P1220" i="1"/>
  <c r="O1218" i="1"/>
  <c r="P1218" i="1"/>
  <c r="O1216" i="1"/>
  <c r="P1216" i="1"/>
  <c r="O1212" i="1"/>
  <c r="P1212" i="1"/>
  <c r="O1210" i="1"/>
  <c r="P1210" i="1"/>
  <c r="O1208" i="1"/>
  <c r="P1208" i="1"/>
  <c r="O1206" i="1"/>
  <c r="P1206" i="1"/>
  <c r="O1204" i="1"/>
  <c r="P1204" i="1"/>
  <c r="O1202" i="1"/>
  <c r="P1202" i="1"/>
  <c r="O1200" i="1"/>
  <c r="P1200" i="1"/>
  <c r="O1198" i="1"/>
  <c r="P1198" i="1"/>
  <c r="O1196" i="1"/>
  <c r="P1196" i="1"/>
  <c r="O1194" i="1"/>
  <c r="P1194" i="1"/>
  <c r="O1192" i="1"/>
  <c r="P1192" i="1"/>
  <c r="O1190" i="1"/>
  <c r="P1190" i="1"/>
  <c r="O1188" i="1"/>
  <c r="P1188" i="1"/>
  <c r="O1186" i="1"/>
  <c r="P1186" i="1"/>
  <c r="O1184" i="1"/>
  <c r="P1184" i="1"/>
  <c r="O1182" i="1"/>
  <c r="P1182" i="1"/>
  <c r="O1180" i="1"/>
  <c r="P1180" i="1"/>
  <c r="O1178" i="1"/>
  <c r="P1178" i="1"/>
  <c r="O1176" i="1"/>
  <c r="P1176" i="1"/>
  <c r="O1174" i="1"/>
  <c r="P1174" i="1"/>
  <c r="O1172" i="1"/>
  <c r="P1172" i="1"/>
  <c r="O1170" i="1"/>
  <c r="P1170" i="1"/>
  <c r="O1168" i="1"/>
  <c r="P1168" i="1"/>
  <c r="O1166" i="1"/>
  <c r="P1166" i="1"/>
  <c r="O1164" i="1"/>
  <c r="P1164" i="1"/>
  <c r="O1162" i="1"/>
  <c r="P1162" i="1"/>
  <c r="O1160" i="1"/>
  <c r="P1160" i="1"/>
  <c r="O1158" i="1"/>
  <c r="P1158" i="1"/>
  <c r="O1156" i="1"/>
  <c r="P1156" i="1"/>
  <c r="O1154" i="1"/>
  <c r="P1154" i="1"/>
  <c r="O1152" i="1"/>
  <c r="P1152" i="1"/>
  <c r="O1150" i="1"/>
  <c r="P1150" i="1"/>
  <c r="O1148" i="1"/>
  <c r="P1148" i="1"/>
  <c r="O1146" i="1"/>
  <c r="P1146" i="1"/>
  <c r="O1144" i="1"/>
  <c r="P1144" i="1"/>
  <c r="O1142" i="1"/>
  <c r="P1142" i="1"/>
  <c r="O1140" i="1"/>
  <c r="P1140" i="1"/>
  <c r="O1138" i="1"/>
  <c r="P1138" i="1"/>
  <c r="O1136" i="1"/>
  <c r="P1136" i="1"/>
  <c r="O1134" i="1"/>
  <c r="P1134" i="1"/>
  <c r="O1132" i="1"/>
  <c r="P1132" i="1"/>
  <c r="O1130" i="1"/>
  <c r="P1130" i="1"/>
  <c r="O1128" i="1"/>
  <c r="P1128" i="1"/>
  <c r="O1126" i="1"/>
  <c r="P1126" i="1"/>
  <c r="O1124" i="1"/>
  <c r="P1124" i="1"/>
  <c r="O1122" i="1"/>
  <c r="P1122" i="1"/>
  <c r="O1120" i="1"/>
  <c r="P1120" i="1"/>
  <c r="O1114" i="1"/>
  <c r="P1114" i="1"/>
  <c r="O1110" i="1"/>
  <c r="P1110" i="1"/>
  <c r="O1106" i="1"/>
  <c r="P1106" i="1"/>
  <c r="O1102" i="1"/>
  <c r="P1102" i="1"/>
  <c r="O1100" i="1"/>
  <c r="P1100" i="1"/>
  <c r="O1098" i="1"/>
  <c r="P1098" i="1"/>
  <c r="O1096" i="1"/>
  <c r="P1096" i="1"/>
  <c r="O1094" i="1"/>
  <c r="P1094" i="1"/>
  <c r="O1092" i="1"/>
  <c r="P1092" i="1"/>
  <c r="O1090" i="1"/>
  <c r="P1090" i="1"/>
  <c r="O1088" i="1"/>
  <c r="P1088" i="1"/>
  <c r="O1086" i="1"/>
  <c r="P1086" i="1"/>
  <c r="O1084" i="1"/>
  <c r="P1084" i="1"/>
  <c r="O1082" i="1"/>
  <c r="P1082" i="1"/>
  <c r="O1080" i="1"/>
  <c r="P1080" i="1"/>
  <c r="O1078" i="1"/>
  <c r="P1078" i="1"/>
  <c r="O1076" i="1"/>
  <c r="P1076" i="1"/>
  <c r="O1074" i="1"/>
  <c r="P1074" i="1"/>
  <c r="O1072" i="1"/>
  <c r="P1072" i="1"/>
  <c r="O1070" i="1"/>
  <c r="P1070" i="1"/>
  <c r="O1068" i="1"/>
  <c r="P1068" i="1"/>
  <c r="O1066" i="1"/>
  <c r="P1066" i="1"/>
  <c r="O1064" i="1"/>
  <c r="P1064" i="1"/>
  <c r="O1062" i="1"/>
  <c r="P1062" i="1"/>
  <c r="O1060" i="1"/>
  <c r="P1060" i="1"/>
  <c r="O1058" i="1"/>
  <c r="P1058" i="1"/>
  <c r="O1056" i="1"/>
  <c r="P1056" i="1"/>
  <c r="O1054" i="1"/>
  <c r="P1054" i="1"/>
  <c r="O1052" i="1"/>
  <c r="P1052" i="1"/>
  <c r="O1050" i="1"/>
  <c r="P1050" i="1"/>
  <c r="O1048" i="1"/>
  <c r="P1048" i="1"/>
  <c r="O1046" i="1"/>
  <c r="P1046" i="1"/>
  <c r="O1044" i="1"/>
  <c r="P1044" i="1"/>
  <c r="O1042" i="1"/>
  <c r="P1042" i="1"/>
  <c r="O1040" i="1"/>
  <c r="P1040" i="1"/>
  <c r="O1038" i="1"/>
  <c r="P1038" i="1"/>
  <c r="O1036" i="1"/>
  <c r="P1036" i="1"/>
  <c r="O1034" i="1"/>
  <c r="P1034" i="1"/>
  <c r="O1032" i="1"/>
  <c r="P1032" i="1"/>
  <c r="O1030" i="1"/>
  <c r="P1030" i="1"/>
  <c r="O1028" i="1"/>
  <c r="P1028" i="1"/>
  <c r="O1026" i="1"/>
  <c r="P1026" i="1"/>
  <c r="O1024" i="1"/>
  <c r="P1024" i="1"/>
  <c r="O1022" i="1"/>
  <c r="P1022" i="1"/>
  <c r="O1020" i="1"/>
  <c r="P1020" i="1"/>
  <c r="O1018" i="1"/>
  <c r="P1018" i="1"/>
  <c r="O1016" i="1"/>
  <c r="P1016" i="1"/>
  <c r="O1014" i="1"/>
  <c r="P1014" i="1"/>
  <c r="O1012" i="1"/>
  <c r="P1012" i="1"/>
  <c r="O1010" i="1"/>
  <c r="P1010" i="1"/>
  <c r="O1008" i="1"/>
  <c r="P1008" i="1"/>
  <c r="O1006" i="1"/>
  <c r="P1006" i="1"/>
  <c r="O1004" i="1"/>
  <c r="P1004" i="1"/>
  <c r="O1002" i="1"/>
  <c r="P1002" i="1"/>
  <c r="O1000" i="1"/>
  <c r="P1000" i="1"/>
  <c r="O998" i="1"/>
  <c r="P998" i="1"/>
  <c r="O996" i="1"/>
  <c r="P996" i="1"/>
  <c r="O994" i="1"/>
  <c r="P994" i="1"/>
  <c r="O992" i="1"/>
  <c r="P992" i="1"/>
  <c r="O990" i="1"/>
  <c r="P990" i="1"/>
  <c r="O988" i="1"/>
  <c r="P988" i="1"/>
  <c r="O986" i="1"/>
  <c r="P986" i="1"/>
  <c r="O984" i="1"/>
  <c r="P984" i="1"/>
  <c r="O982" i="1"/>
  <c r="P982" i="1"/>
  <c r="O980" i="1"/>
  <c r="P980" i="1"/>
  <c r="O978" i="1"/>
  <c r="P978" i="1"/>
  <c r="O976" i="1"/>
  <c r="P976" i="1"/>
  <c r="O974" i="1"/>
  <c r="P974" i="1"/>
  <c r="O972" i="1"/>
  <c r="P972" i="1"/>
  <c r="O970" i="1"/>
  <c r="P970" i="1"/>
  <c r="O968" i="1"/>
  <c r="P968" i="1"/>
  <c r="O966" i="1"/>
  <c r="P966" i="1"/>
  <c r="O964" i="1"/>
  <c r="P964" i="1"/>
  <c r="O962" i="1"/>
  <c r="P962" i="1"/>
  <c r="O960" i="1"/>
  <c r="P960" i="1"/>
  <c r="O958" i="1"/>
  <c r="P958" i="1"/>
  <c r="O956" i="1"/>
  <c r="P956" i="1"/>
  <c r="O954" i="1"/>
  <c r="P954" i="1"/>
  <c r="O952" i="1"/>
  <c r="P952" i="1"/>
  <c r="O950" i="1"/>
  <c r="P950" i="1"/>
  <c r="O948" i="1"/>
  <c r="P948" i="1"/>
  <c r="O946" i="1"/>
  <c r="P946" i="1"/>
  <c r="O944" i="1"/>
  <c r="P944" i="1"/>
  <c r="O942" i="1"/>
  <c r="P942" i="1"/>
  <c r="O940" i="1"/>
  <c r="P940" i="1"/>
  <c r="O938" i="1"/>
  <c r="P938" i="1"/>
  <c r="O936" i="1"/>
  <c r="P936" i="1"/>
  <c r="O934" i="1"/>
  <c r="P934" i="1"/>
  <c r="O932" i="1"/>
  <c r="P932" i="1"/>
  <c r="O930" i="1"/>
  <c r="P930" i="1"/>
  <c r="O928" i="1"/>
  <c r="P928" i="1"/>
  <c r="O926" i="1"/>
  <c r="P926" i="1"/>
  <c r="O924" i="1"/>
  <c r="P924" i="1"/>
  <c r="O922" i="1"/>
  <c r="P922" i="1"/>
  <c r="O920" i="1"/>
  <c r="P920" i="1"/>
  <c r="O918" i="1"/>
  <c r="P918" i="1"/>
  <c r="O916" i="1"/>
  <c r="P916" i="1"/>
  <c r="O914" i="1"/>
  <c r="P914" i="1"/>
  <c r="O912" i="1"/>
  <c r="P912" i="1"/>
  <c r="O910" i="1"/>
  <c r="P910" i="1"/>
  <c r="O908" i="1"/>
  <c r="P908" i="1"/>
  <c r="O906" i="1"/>
  <c r="P906" i="1"/>
  <c r="O904" i="1"/>
  <c r="P904" i="1"/>
  <c r="O902" i="1"/>
  <c r="P902" i="1"/>
  <c r="O900" i="1"/>
  <c r="P900" i="1"/>
  <c r="O898" i="1"/>
  <c r="P898" i="1"/>
  <c r="O896" i="1"/>
  <c r="P896" i="1"/>
  <c r="O894" i="1"/>
  <c r="P894" i="1"/>
  <c r="O892" i="1"/>
  <c r="P892" i="1"/>
  <c r="O890" i="1"/>
  <c r="P890" i="1"/>
  <c r="O888" i="1"/>
  <c r="P888" i="1"/>
  <c r="O886" i="1"/>
  <c r="P886" i="1"/>
  <c r="O884" i="1"/>
  <c r="P884" i="1"/>
  <c r="O882" i="1"/>
  <c r="P882" i="1"/>
  <c r="O880" i="1"/>
  <c r="P880" i="1"/>
  <c r="O878" i="1"/>
  <c r="P878" i="1"/>
  <c r="O876" i="1"/>
  <c r="P876" i="1"/>
  <c r="O874" i="1"/>
  <c r="P874" i="1"/>
  <c r="O872" i="1"/>
  <c r="P872" i="1"/>
  <c r="O870" i="1"/>
  <c r="P870" i="1"/>
  <c r="O868" i="1"/>
  <c r="P868" i="1"/>
  <c r="O866" i="1"/>
  <c r="P866" i="1"/>
  <c r="O864" i="1"/>
  <c r="P864" i="1"/>
  <c r="O862" i="1"/>
  <c r="P862" i="1"/>
  <c r="O860" i="1"/>
  <c r="P860" i="1"/>
  <c r="O858" i="1"/>
  <c r="P858" i="1"/>
  <c r="O856" i="1"/>
  <c r="P856" i="1"/>
  <c r="O854" i="1"/>
  <c r="P854" i="1"/>
  <c r="O852" i="1"/>
  <c r="P852" i="1"/>
  <c r="O850" i="1"/>
  <c r="P850" i="1"/>
  <c r="O848" i="1"/>
  <c r="P848" i="1"/>
  <c r="O846" i="1"/>
  <c r="P846" i="1"/>
  <c r="O844" i="1"/>
  <c r="P844" i="1"/>
  <c r="O842" i="1"/>
  <c r="P842" i="1"/>
  <c r="O840" i="1"/>
  <c r="P840" i="1"/>
  <c r="O838" i="1"/>
  <c r="P838" i="1"/>
  <c r="O836" i="1"/>
  <c r="P836" i="1"/>
  <c r="O834" i="1"/>
  <c r="P834" i="1"/>
  <c r="O832" i="1"/>
  <c r="P832" i="1"/>
  <c r="O830" i="1"/>
  <c r="P830" i="1"/>
  <c r="O828" i="1"/>
  <c r="P828" i="1"/>
  <c r="O826" i="1"/>
  <c r="P826" i="1"/>
  <c r="O824" i="1"/>
  <c r="P824" i="1"/>
  <c r="O822" i="1"/>
  <c r="P822" i="1"/>
  <c r="O820" i="1"/>
  <c r="P820" i="1"/>
  <c r="O818" i="1"/>
  <c r="P818" i="1"/>
  <c r="O816" i="1"/>
  <c r="P816" i="1"/>
  <c r="O814" i="1"/>
  <c r="P814" i="1"/>
  <c r="O812" i="1"/>
  <c r="P812" i="1"/>
  <c r="O810" i="1"/>
  <c r="P810" i="1"/>
  <c r="O808" i="1"/>
  <c r="P808" i="1"/>
  <c r="O806" i="1"/>
  <c r="P806" i="1"/>
  <c r="O804" i="1"/>
  <c r="P804" i="1"/>
  <c r="O800" i="1"/>
  <c r="P800" i="1"/>
  <c r="O798" i="1"/>
  <c r="P798" i="1"/>
  <c r="O796" i="1"/>
  <c r="P796" i="1"/>
  <c r="O794" i="1"/>
  <c r="P794" i="1"/>
  <c r="O792" i="1"/>
  <c r="P792" i="1"/>
  <c r="O790" i="1"/>
  <c r="P790" i="1"/>
  <c r="O788" i="1"/>
  <c r="P788" i="1"/>
  <c r="O786" i="1"/>
  <c r="P786" i="1"/>
  <c r="O784" i="1"/>
  <c r="P784" i="1"/>
  <c r="O782" i="1"/>
  <c r="P782" i="1"/>
  <c r="O780" i="1"/>
  <c r="P780" i="1"/>
  <c r="O778" i="1"/>
  <c r="P778" i="1"/>
  <c r="O776" i="1"/>
  <c r="P776" i="1"/>
  <c r="O774" i="1"/>
  <c r="P774" i="1"/>
  <c r="O772" i="1"/>
  <c r="P772" i="1"/>
  <c r="O770" i="1"/>
  <c r="P770" i="1"/>
  <c r="O768" i="1"/>
  <c r="P768" i="1"/>
  <c r="O766" i="1"/>
  <c r="P766" i="1"/>
  <c r="O764" i="1"/>
  <c r="P764" i="1"/>
  <c r="O762" i="1"/>
  <c r="P762" i="1"/>
  <c r="O760" i="1"/>
  <c r="P760" i="1"/>
  <c r="O758" i="1"/>
  <c r="P758" i="1"/>
  <c r="O756" i="1"/>
  <c r="P756" i="1"/>
  <c r="O754" i="1"/>
  <c r="P754" i="1"/>
  <c r="O752" i="1"/>
  <c r="P752" i="1"/>
  <c r="O750" i="1"/>
  <c r="P750" i="1"/>
  <c r="O748" i="1"/>
  <c r="P748" i="1"/>
  <c r="O746" i="1"/>
  <c r="P746" i="1"/>
  <c r="O744" i="1"/>
  <c r="P744" i="1"/>
  <c r="O742" i="1"/>
  <c r="P742" i="1"/>
  <c r="O740" i="1"/>
  <c r="P740" i="1"/>
  <c r="O738" i="1"/>
  <c r="P738" i="1"/>
  <c r="O736" i="1"/>
  <c r="P736" i="1"/>
  <c r="O734" i="1"/>
  <c r="P734" i="1"/>
  <c r="O732" i="1"/>
  <c r="P732" i="1"/>
  <c r="O730" i="1"/>
  <c r="P730" i="1"/>
  <c r="O728" i="1"/>
  <c r="P728" i="1"/>
  <c r="O726" i="1"/>
  <c r="P726" i="1"/>
  <c r="O724" i="1"/>
  <c r="P724" i="1"/>
  <c r="O722" i="1"/>
  <c r="P722" i="1"/>
  <c r="O720" i="1"/>
  <c r="P720" i="1"/>
  <c r="O718" i="1"/>
  <c r="P718" i="1"/>
  <c r="O716" i="1"/>
  <c r="P716" i="1"/>
  <c r="O714" i="1"/>
  <c r="P714" i="1"/>
  <c r="O712" i="1"/>
  <c r="P712" i="1"/>
  <c r="O710" i="1"/>
  <c r="P710" i="1"/>
  <c r="O708" i="1"/>
  <c r="P708" i="1"/>
  <c r="O706" i="1"/>
  <c r="P706" i="1"/>
  <c r="O704" i="1"/>
  <c r="P704" i="1"/>
  <c r="O702" i="1"/>
  <c r="P702" i="1"/>
  <c r="O700" i="1"/>
  <c r="P700" i="1"/>
  <c r="O698" i="1"/>
  <c r="P698" i="1"/>
  <c r="O696" i="1"/>
  <c r="P696" i="1"/>
  <c r="O694" i="1"/>
  <c r="P694" i="1"/>
  <c r="O692" i="1"/>
  <c r="P692" i="1"/>
  <c r="O690" i="1"/>
  <c r="P690" i="1"/>
  <c r="O688" i="1"/>
  <c r="P688" i="1"/>
  <c r="O686" i="1"/>
  <c r="P686" i="1"/>
  <c r="O684" i="1"/>
  <c r="P684" i="1"/>
  <c r="O682" i="1"/>
  <c r="P682" i="1"/>
  <c r="O680" i="1"/>
  <c r="P680" i="1"/>
  <c r="O678" i="1"/>
  <c r="P678" i="1"/>
  <c r="O676" i="1"/>
  <c r="P676" i="1"/>
  <c r="O674" i="1"/>
  <c r="P674" i="1"/>
  <c r="O672" i="1"/>
  <c r="P672" i="1"/>
  <c r="O670" i="1"/>
  <c r="P670" i="1"/>
  <c r="O668" i="1"/>
  <c r="P668" i="1"/>
  <c r="O666" i="1"/>
  <c r="P666" i="1"/>
  <c r="O664" i="1"/>
  <c r="P664" i="1"/>
  <c r="O662" i="1"/>
  <c r="P662" i="1"/>
  <c r="O660" i="1"/>
  <c r="P660" i="1"/>
  <c r="O658" i="1"/>
  <c r="P658" i="1"/>
  <c r="O656" i="1"/>
  <c r="P656" i="1"/>
  <c r="O654" i="1"/>
  <c r="P654" i="1"/>
  <c r="O652" i="1"/>
  <c r="P652" i="1"/>
  <c r="O650" i="1"/>
  <c r="P650" i="1"/>
  <c r="O648" i="1"/>
  <c r="P648" i="1"/>
  <c r="O646" i="1"/>
  <c r="P646" i="1"/>
  <c r="O644" i="1"/>
  <c r="P644" i="1"/>
  <c r="O642" i="1"/>
  <c r="P642" i="1"/>
  <c r="O640" i="1"/>
  <c r="P640" i="1"/>
  <c r="O638" i="1"/>
  <c r="P638" i="1"/>
  <c r="O636" i="1"/>
  <c r="P636" i="1"/>
  <c r="O634" i="1"/>
  <c r="P634" i="1"/>
  <c r="O632" i="1"/>
  <c r="P632" i="1"/>
  <c r="O630" i="1"/>
  <c r="P630" i="1"/>
  <c r="O628" i="1"/>
  <c r="P628" i="1"/>
  <c r="O626" i="1"/>
  <c r="P626" i="1"/>
  <c r="O624" i="1"/>
  <c r="P624" i="1"/>
  <c r="O622" i="1"/>
  <c r="P622" i="1"/>
  <c r="O618" i="1"/>
  <c r="P618" i="1"/>
  <c r="O614" i="1"/>
  <c r="P614" i="1"/>
  <c r="O612" i="1"/>
  <c r="P612" i="1"/>
  <c r="O604" i="1"/>
  <c r="P604" i="1"/>
  <c r="O602" i="1"/>
  <c r="P602" i="1"/>
  <c r="O600" i="1"/>
  <c r="P600" i="1"/>
  <c r="O598" i="1"/>
  <c r="P598" i="1"/>
  <c r="O596" i="1"/>
  <c r="P596" i="1"/>
  <c r="O594" i="1"/>
  <c r="P594" i="1"/>
  <c r="O592" i="1"/>
  <c r="P592" i="1"/>
  <c r="O590" i="1"/>
  <c r="P590" i="1"/>
  <c r="O588" i="1"/>
  <c r="P588" i="1"/>
  <c r="O586" i="1"/>
  <c r="P586" i="1"/>
  <c r="O584" i="1"/>
  <c r="P584" i="1"/>
  <c r="O582" i="1"/>
  <c r="P582" i="1"/>
  <c r="O580" i="1"/>
  <c r="P580" i="1"/>
  <c r="O578" i="1"/>
  <c r="P578" i="1"/>
  <c r="O576" i="1"/>
  <c r="P576" i="1"/>
  <c r="O574" i="1"/>
  <c r="P574" i="1"/>
  <c r="O572" i="1"/>
  <c r="P572" i="1"/>
  <c r="O570" i="1"/>
  <c r="P570" i="1"/>
  <c r="O568" i="1"/>
  <c r="P568" i="1"/>
  <c r="O566" i="1"/>
  <c r="P566" i="1"/>
  <c r="O564" i="1"/>
  <c r="P564" i="1"/>
  <c r="O562" i="1"/>
  <c r="P562" i="1"/>
  <c r="O560" i="1"/>
  <c r="P560" i="1"/>
  <c r="O558" i="1"/>
  <c r="P558" i="1"/>
  <c r="O556" i="1"/>
  <c r="P556" i="1"/>
  <c r="O554" i="1"/>
  <c r="P554" i="1"/>
  <c r="O552" i="1"/>
  <c r="P552" i="1"/>
  <c r="O550" i="1"/>
  <c r="P550" i="1"/>
  <c r="O548" i="1"/>
  <c r="P548" i="1"/>
  <c r="O546" i="1"/>
  <c r="P546" i="1"/>
  <c r="O544" i="1"/>
  <c r="P544" i="1"/>
  <c r="O542" i="1"/>
  <c r="P542" i="1"/>
  <c r="O540" i="1"/>
  <c r="P540" i="1"/>
  <c r="O538" i="1"/>
  <c r="P538" i="1"/>
  <c r="O536" i="1"/>
  <c r="P536" i="1"/>
  <c r="O534" i="1"/>
  <c r="P534" i="1"/>
  <c r="O532" i="1"/>
  <c r="P532" i="1"/>
  <c r="O530" i="1"/>
  <c r="P530" i="1"/>
  <c r="O528" i="1"/>
  <c r="P528" i="1"/>
  <c r="O526" i="1"/>
  <c r="P526" i="1"/>
  <c r="O524" i="1"/>
  <c r="P524" i="1"/>
  <c r="O522" i="1"/>
  <c r="P522" i="1"/>
  <c r="O520" i="1"/>
  <c r="P520" i="1"/>
  <c r="O518" i="1"/>
  <c r="P518" i="1"/>
  <c r="O516" i="1"/>
  <c r="P516" i="1"/>
  <c r="O514" i="1"/>
  <c r="P514" i="1"/>
  <c r="O512" i="1"/>
  <c r="P512" i="1"/>
  <c r="O510" i="1"/>
  <c r="P510" i="1"/>
  <c r="O508" i="1"/>
  <c r="P508" i="1"/>
  <c r="O506" i="1"/>
  <c r="P506" i="1"/>
  <c r="O504" i="1"/>
  <c r="P504" i="1"/>
  <c r="O502" i="1"/>
  <c r="P502" i="1"/>
  <c r="O500" i="1"/>
  <c r="P500" i="1"/>
  <c r="O498" i="1"/>
  <c r="P498" i="1"/>
  <c r="O496" i="1"/>
  <c r="P496" i="1"/>
  <c r="O494" i="1"/>
  <c r="P494" i="1"/>
  <c r="O492" i="1"/>
  <c r="P492" i="1"/>
  <c r="O490" i="1"/>
  <c r="P490" i="1"/>
  <c r="O488" i="1"/>
  <c r="P488" i="1"/>
  <c r="O486" i="1"/>
  <c r="P486" i="1"/>
  <c r="O484" i="1"/>
  <c r="P484" i="1"/>
  <c r="O482" i="1"/>
  <c r="P482" i="1"/>
  <c r="O480" i="1"/>
  <c r="P480" i="1"/>
  <c r="O478" i="1"/>
  <c r="P478" i="1"/>
  <c r="O476" i="1"/>
  <c r="P476" i="1"/>
  <c r="O474" i="1"/>
  <c r="P474" i="1"/>
  <c r="O472" i="1"/>
  <c r="P472" i="1"/>
  <c r="O470" i="1"/>
  <c r="P470" i="1"/>
  <c r="O468" i="1"/>
  <c r="P468" i="1"/>
  <c r="O466" i="1"/>
  <c r="P466" i="1"/>
  <c r="O464" i="1"/>
  <c r="P464" i="1"/>
  <c r="O462" i="1"/>
  <c r="P462" i="1"/>
  <c r="O460" i="1"/>
  <c r="P460" i="1"/>
  <c r="O458" i="1"/>
  <c r="P458" i="1"/>
  <c r="O456" i="1"/>
  <c r="P456" i="1"/>
  <c r="O454" i="1"/>
  <c r="P454" i="1"/>
  <c r="R3" i="1"/>
  <c r="T3" i="1"/>
  <c r="U3" i="1" s="1"/>
  <c r="O3" i="1"/>
  <c r="P3" i="1" s="1"/>
  <c r="R17" i="1"/>
  <c r="T17" i="1" s="1"/>
  <c r="U17" i="1" s="1"/>
  <c r="O17" i="1"/>
  <c r="P17" i="1"/>
  <c r="R35" i="1"/>
  <c r="T35" i="1"/>
  <c r="U35" i="1" s="1"/>
  <c r="O35" i="1"/>
  <c r="P35" i="1" s="1"/>
  <c r="R42" i="1"/>
  <c r="T42" i="1" s="1"/>
  <c r="U42" i="1" s="1"/>
  <c r="O42" i="1"/>
  <c r="P42" i="1"/>
  <c r="R115" i="1"/>
  <c r="T115" i="1"/>
  <c r="U115" i="1" s="1"/>
  <c r="O115" i="1"/>
  <c r="P115" i="1" s="1"/>
  <c r="R124" i="1"/>
  <c r="T124" i="1" s="1"/>
  <c r="U124" i="1" s="1"/>
  <c r="O124" i="1"/>
  <c r="P124" i="1"/>
  <c r="R128" i="1"/>
  <c r="T128" i="1"/>
  <c r="U128" i="1" s="1"/>
  <c r="O128" i="1"/>
  <c r="P128" i="1" s="1"/>
  <c r="R131" i="1"/>
  <c r="T131" i="1" s="1"/>
  <c r="U131" i="1" s="1"/>
  <c r="O131" i="1"/>
  <c r="P131" i="1"/>
  <c r="R133" i="1"/>
  <c r="T133" i="1"/>
  <c r="U133" i="1" s="1"/>
  <c r="O133" i="1"/>
  <c r="P133" i="1" s="1"/>
  <c r="R136" i="1"/>
  <c r="T136" i="1" s="1"/>
  <c r="U136" i="1" s="1"/>
  <c r="O136" i="1"/>
  <c r="P136" i="1"/>
  <c r="R138" i="1"/>
  <c r="T138" i="1"/>
  <c r="U138" i="1" s="1"/>
  <c r="O138" i="1"/>
  <c r="P138" i="1" s="1"/>
  <c r="R141" i="1"/>
  <c r="T141" i="1" s="1"/>
  <c r="U141" i="1" s="1"/>
  <c r="O141" i="1"/>
  <c r="P141" i="1"/>
  <c r="R143" i="1"/>
  <c r="T143" i="1"/>
  <c r="U143" i="1" s="1"/>
  <c r="O143" i="1"/>
  <c r="P143" i="1" s="1"/>
  <c r="R147" i="1"/>
  <c r="T147" i="1" s="1"/>
  <c r="U147" i="1" s="1"/>
  <c r="O147" i="1"/>
  <c r="P147" i="1"/>
  <c r="R152" i="1"/>
  <c r="T152" i="1"/>
  <c r="U152" i="1" s="1"/>
  <c r="O152" i="1"/>
  <c r="P152" i="1" s="1"/>
  <c r="R154" i="1"/>
  <c r="T154" i="1" s="1"/>
  <c r="U154" i="1" s="1"/>
  <c r="O154" i="1"/>
  <c r="P154" i="1"/>
  <c r="R159" i="1"/>
  <c r="T159" i="1"/>
  <c r="U159" i="1" s="1"/>
  <c r="O159" i="1"/>
  <c r="P159" i="1" s="1"/>
  <c r="R176" i="1"/>
  <c r="T176" i="1" s="1"/>
  <c r="U176" i="1" s="1"/>
  <c r="O176" i="1"/>
  <c r="P176" i="1"/>
  <c r="R178" i="1"/>
  <c r="T178" i="1"/>
  <c r="U178" i="1" s="1"/>
  <c r="O178" i="1"/>
  <c r="P178" i="1" s="1"/>
  <c r="R191" i="1"/>
  <c r="T191" i="1" s="1"/>
  <c r="U191" i="1" s="1"/>
  <c r="O191" i="1"/>
  <c r="P191" i="1"/>
  <c r="R193" i="1"/>
  <c r="T193" i="1"/>
  <c r="U193" i="1" s="1"/>
  <c r="O193" i="1"/>
  <c r="P193" i="1" s="1"/>
  <c r="R195" i="1"/>
  <c r="T195" i="1" s="1"/>
  <c r="U195" i="1" s="1"/>
  <c r="O195" i="1"/>
  <c r="P195" i="1"/>
  <c r="R199" i="1"/>
  <c r="T199" i="1"/>
  <c r="U199" i="1" s="1"/>
  <c r="O199" i="1"/>
  <c r="P199" i="1" s="1"/>
  <c r="R201" i="1"/>
  <c r="T201" i="1" s="1"/>
  <c r="U201" i="1" s="1"/>
  <c r="O201" i="1"/>
  <c r="P201" i="1"/>
  <c r="R206" i="1"/>
  <c r="T206" i="1"/>
  <c r="U206" i="1" s="1"/>
  <c r="O206" i="1"/>
  <c r="P206" i="1" s="1"/>
  <c r="R214" i="1"/>
  <c r="T214" i="1" s="1"/>
  <c r="U214" i="1" s="1"/>
  <c r="O214" i="1"/>
  <c r="P214" i="1"/>
  <c r="R216" i="1"/>
  <c r="T216" i="1"/>
  <c r="U216" i="1" s="1"/>
  <c r="O216" i="1"/>
  <c r="P216" i="1" s="1"/>
  <c r="R218" i="1"/>
  <c r="T218" i="1" s="1"/>
  <c r="U218" i="1" s="1"/>
  <c r="O218" i="1"/>
  <c r="P218" i="1"/>
  <c r="R226" i="1"/>
  <c r="T226" i="1"/>
  <c r="U226" i="1" s="1"/>
  <c r="O226" i="1"/>
  <c r="P226" i="1" s="1"/>
  <c r="R232" i="1"/>
  <c r="T232" i="1" s="1"/>
  <c r="U232" i="1" s="1"/>
  <c r="O232" i="1"/>
  <c r="P232" i="1"/>
  <c r="R237" i="1"/>
  <c r="T237" i="1"/>
  <c r="U237" i="1" s="1"/>
  <c r="O237" i="1"/>
  <c r="P237" i="1" s="1"/>
  <c r="R248" i="1"/>
  <c r="T248" i="1" s="1"/>
  <c r="U248" i="1" s="1"/>
  <c r="O248" i="1"/>
  <c r="P248" i="1"/>
  <c r="R161" i="1"/>
  <c r="T161" i="1"/>
  <c r="U161" i="1" s="1"/>
  <c r="O161" i="1"/>
  <c r="P161" i="1" s="1"/>
  <c r="R164" i="1"/>
  <c r="T164" i="1" s="1"/>
  <c r="U164" i="1" s="1"/>
  <c r="O164" i="1"/>
  <c r="P164" i="1"/>
  <c r="R166" i="1"/>
  <c r="T166" i="1"/>
  <c r="U166" i="1" s="1"/>
  <c r="O166" i="1"/>
  <c r="P166" i="1" s="1"/>
  <c r="R168" i="1"/>
  <c r="T168" i="1" s="1"/>
  <c r="U168" i="1" s="1"/>
  <c r="O168" i="1"/>
  <c r="P168" i="1"/>
  <c r="R170" i="1"/>
  <c r="T170" i="1"/>
  <c r="U170" i="1" s="1"/>
  <c r="O170" i="1"/>
  <c r="P170" i="1" s="1"/>
  <c r="R172" i="1"/>
  <c r="T172" i="1" s="1"/>
  <c r="U172" i="1" s="1"/>
  <c r="O172" i="1"/>
  <c r="P172" i="1"/>
  <c r="R174" i="1"/>
  <c r="T174" i="1"/>
  <c r="U174" i="1" s="1"/>
  <c r="O174" i="1"/>
  <c r="P174" i="1" s="1"/>
  <c r="R180" i="1"/>
  <c r="T180" i="1" s="1"/>
  <c r="U180" i="1" s="1"/>
  <c r="O180" i="1"/>
  <c r="P180" i="1"/>
  <c r="R182" i="1"/>
  <c r="T182" i="1"/>
  <c r="U182" i="1" s="1"/>
  <c r="O182" i="1"/>
  <c r="P182" i="1" s="1"/>
  <c r="R184" i="1"/>
  <c r="T184" i="1" s="1"/>
  <c r="U184" i="1" s="1"/>
  <c r="O184" i="1"/>
  <c r="P184" i="1"/>
  <c r="R186" i="1"/>
  <c r="T186" i="1"/>
  <c r="U186" i="1" s="1"/>
  <c r="O186" i="1"/>
  <c r="P186" i="1" s="1"/>
  <c r="R188" i="1"/>
  <c r="T188" i="1" s="1"/>
  <c r="U188" i="1" s="1"/>
  <c r="O188" i="1"/>
  <c r="P188" i="1"/>
  <c r="R190" i="1"/>
  <c r="T190" i="1"/>
  <c r="U190" i="1" s="1"/>
  <c r="O190" i="1"/>
  <c r="P190" i="1" s="1"/>
  <c r="R198" i="1"/>
  <c r="T198" i="1" s="1"/>
  <c r="U198" i="1" s="1"/>
  <c r="O198" i="1"/>
  <c r="P198" i="1"/>
  <c r="R39" i="1"/>
  <c r="T39" i="1"/>
  <c r="U39" i="1" s="1"/>
  <c r="O39" i="1"/>
  <c r="P39" i="1" s="1"/>
  <c r="R111" i="1"/>
  <c r="T111" i="1" s="1"/>
  <c r="U111" i="1" s="1"/>
  <c r="O111" i="1"/>
  <c r="P111" i="1"/>
  <c r="R158" i="1"/>
  <c r="T158" i="1"/>
  <c r="U158" i="1" s="1"/>
  <c r="O158" i="1"/>
  <c r="P158" i="1" s="1"/>
  <c r="R5" i="1"/>
  <c r="T5" i="1" s="1"/>
  <c r="U5" i="1" s="1"/>
  <c r="O5" i="1"/>
  <c r="P5" i="1"/>
  <c r="R7" i="1"/>
  <c r="T7" i="1"/>
  <c r="U7" i="1" s="1"/>
  <c r="O7" i="1"/>
  <c r="P7" i="1" s="1"/>
  <c r="R9" i="1"/>
  <c r="T9" i="1" s="1"/>
  <c r="U9" i="1" s="1"/>
  <c r="O9" i="1"/>
  <c r="P9" i="1"/>
  <c r="R11" i="1"/>
  <c r="T11" i="1"/>
  <c r="U11" i="1" s="1"/>
  <c r="O11" i="1"/>
  <c r="P11" i="1" s="1"/>
  <c r="R13" i="1"/>
  <c r="T13" i="1" s="1"/>
  <c r="U13" i="1" s="1"/>
  <c r="O13" i="1"/>
  <c r="P13" i="1"/>
  <c r="R15" i="1"/>
  <c r="T15" i="1"/>
  <c r="U15" i="1" s="1"/>
  <c r="O15" i="1"/>
  <c r="P15" i="1" s="1"/>
  <c r="R20" i="1"/>
  <c r="T20" i="1" s="1"/>
  <c r="U20" i="1" s="1"/>
  <c r="O20" i="1"/>
  <c r="P20" i="1"/>
  <c r="R22" i="1"/>
  <c r="T22" i="1"/>
  <c r="U22" i="1" s="1"/>
  <c r="O22" i="1"/>
  <c r="P22" i="1" s="1"/>
  <c r="R24" i="1"/>
  <c r="T24" i="1" s="1"/>
  <c r="U24" i="1" s="1"/>
  <c r="O24" i="1"/>
  <c r="P24" i="1"/>
  <c r="R26" i="1"/>
  <c r="T26" i="1"/>
  <c r="U26" i="1" s="1"/>
  <c r="O26" i="1"/>
  <c r="P26" i="1" s="1"/>
  <c r="R28" i="1"/>
  <c r="T28" i="1" s="1"/>
  <c r="U28" i="1" s="1"/>
  <c r="O28" i="1"/>
  <c r="P28" i="1"/>
  <c r="R30" i="1"/>
  <c r="T30" i="1"/>
  <c r="U30" i="1" s="1"/>
  <c r="O30" i="1"/>
  <c r="P30" i="1" s="1"/>
  <c r="R32" i="1"/>
  <c r="T32" i="1" s="1"/>
  <c r="U32" i="1" s="1"/>
  <c r="O32" i="1"/>
  <c r="P32" i="1"/>
  <c r="R34" i="1"/>
  <c r="T34" i="1"/>
  <c r="U34" i="1" s="1"/>
  <c r="O34" i="1"/>
  <c r="P34" i="1" s="1"/>
  <c r="R38" i="1"/>
  <c r="T38" i="1" s="1"/>
  <c r="U38" i="1" s="1"/>
  <c r="O38" i="1"/>
  <c r="P38" i="1"/>
  <c r="R41" i="1"/>
  <c r="T41" i="1"/>
  <c r="U41" i="1" s="1"/>
  <c r="O41" i="1"/>
  <c r="P41" i="1" s="1"/>
  <c r="R45" i="1"/>
  <c r="T45" i="1" s="1"/>
  <c r="U45" i="1" s="1"/>
  <c r="O45" i="1"/>
  <c r="P45" i="1"/>
  <c r="R47" i="1"/>
  <c r="T47" i="1"/>
  <c r="U47" i="1" s="1"/>
  <c r="O47" i="1"/>
  <c r="P47" i="1" s="1"/>
  <c r="R49" i="1"/>
  <c r="T49" i="1" s="1"/>
  <c r="U49" i="1" s="1"/>
  <c r="O49" i="1"/>
  <c r="P49" i="1"/>
  <c r="R51" i="1"/>
  <c r="T51" i="1" s="1"/>
  <c r="U51" i="1" s="1"/>
  <c r="O51" i="1"/>
  <c r="P51" i="1" s="1"/>
  <c r="R57" i="1"/>
  <c r="T57" i="1" s="1"/>
  <c r="U57" i="1" s="1"/>
  <c r="O57" i="1"/>
  <c r="P57" i="1"/>
  <c r="R59" i="1"/>
  <c r="T59" i="1"/>
  <c r="U59" i="1" s="1"/>
  <c r="O59" i="1"/>
  <c r="P59" i="1" s="1"/>
  <c r="R61" i="1"/>
  <c r="T61" i="1" s="1"/>
  <c r="U61" i="1" s="1"/>
  <c r="O61" i="1"/>
  <c r="P61" i="1"/>
  <c r="R63" i="1"/>
  <c r="T63" i="1"/>
  <c r="U63" i="1" s="1"/>
  <c r="O63" i="1"/>
  <c r="P63" i="1" s="1"/>
  <c r="R65" i="1"/>
  <c r="T65" i="1" s="1"/>
  <c r="U65" i="1" s="1"/>
  <c r="O65" i="1"/>
  <c r="P65" i="1"/>
  <c r="R67" i="1"/>
  <c r="T67" i="1"/>
  <c r="U67" i="1" s="1"/>
  <c r="O67" i="1"/>
  <c r="P67" i="1" s="1"/>
  <c r="R69" i="1"/>
  <c r="T69" i="1" s="1"/>
  <c r="U69" i="1" s="1"/>
  <c r="O69" i="1"/>
  <c r="P69" i="1"/>
  <c r="R71" i="1"/>
  <c r="T71" i="1"/>
  <c r="U71" i="1" s="1"/>
  <c r="O71" i="1"/>
  <c r="P71" i="1" s="1"/>
  <c r="R73" i="1"/>
  <c r="T73" i="1" s="1"/>
  <c r="U73" i="1" s="1"/>
  <c r="O73" i="1"/>
  <c r="P73" i="1"/>
  <c r="R75" i="1"/>
  <c r="T75" i="1"/>
  <c r="U75" i="1" s="1"/>
  <c r="O75" i="1"/>
  <c r="P75" i="1" s="1"/>
  <c r="R77" i="1"/>
  <c r="T77" i="1" s="1"/>
  <c r="U77" i="1" s="1"/>
  <c r="O77" i="1"/>
  <c r="P77" i="1"/>
  <c r="R79" i="1"/>
  <c r="T79" i="1"/>
  <c r="U79" i="1" s="1"/>
  <c r="O79" i="1"/>
  <c r="P79" i="1" s="1"/>
  <c r="R81" i="1"/>
  <c r="T81" i="1" s="1"/>
  <c r="U81" i="1" s="1"/>
  <c r="O81" i="1"/>
  <c r="P81" i="1"/>
  <c r="R83" i="1"/>
  <c r="T83" i="1"/>
  <c r="U83" i="1" s="1"/>
  <c r="O83" i="1"/>
  <c r="P83" i="1" s="1"/>
  <c r="R85" i="1"/>
  <c r="T85" i="1" s="1"/>
  <c r="U85" i="1" s="1"/>
  <c r="O85" i="1"/>
  <c r="P85" i="1"/>
  <c r="R87" i="1"/>
  <c r="T87" i="1"/>
  <c r="U87" i="1" s="1"/>
  <c r="O87" i="1"/>
  <c r="P87" i="1" s="1"/>
  <c r="R89" i="1"/>
  <c r="T89" i="1" s="1"/>
  <c r="U89" i="1" s="1"/>
  <c r="O89" i="1"/>
  <c r="P89" i="1"/>
  <c r="R91" i="1"/>
  <c r="T91" i="1"/>
  <c r="U91" i="1" s="1"/>
  <c r="O91" i="1"/>
  <c r="P91" i="1" s="1"/>
  <c r="O93" i="1"/>
  <c r="P93" i="1" s="1"/>
  <c r="R95" i="1"/>
  <c r="T95" i="1" s="1"/>
  <c r="U95" i="1" s="1"/>
  <c r="O95" i="1"/>
  <c r="P95" i="1" s="1"/>
  <c r="R97" i="1"/>
  <c r="T97" i="1" s="1"/>
  <c r="U97" i="1" s="1"/>
  <c r="O97" i="1"/>
  <c r="P97" i="1" s="1"/>
  <c r="R99" i="1"/>
  <c r="T99" i="1" s="1"/>
  <c r="U99" i="1" s="1"/>
  <c r="O99" i="1"/>
  <c r="P99" i="1" s="1"/>
  <c r="R101" i="1"/>
  <c r="T101" i="1" s="1"/>
  <c r="U101" i="1" s="1"/>
  <c r="O101" i="1"/>
  <c r="P101" i="1" s="1"/>
  <c r="R103" i="1"/>
  <c r="T103" i="1" s="1"/>
  <c r="U103" i="1" s="1"/>
  <c r="O103" i="1"/>
  <c r="P103" i="1" s="1"/>
  <c r="R105" i="1"/>
  <c r="T105" i="1" s="1"/>
  <c r="U105" i="1" s="1"/>
  <c r="O105" i="1"/>
  <c r="P105" i="1" s="1"/>
  <c r="R107" i="1"/>
  <c r="T107" i="1" s="1"/>
  <c r="U107" i="1" s="1"/>
  <c r="O107" i="1"/>
  <c r="P107" i="1" s="1"/>
  <c r="R110" i="1"/>
  <c r="T110" i="1" s="1"/>
  <c r="U110" i="1" s="1"/>
  <c r="O110" i="1"/>
  <c r="P110" i="1" s="1"/>
  <c r="R113" i="1"/>
  <c r="T113" i="1" s="1"/>
  <c r="U113" i="1" s="1"/>
  <c r="O113" i="1"/>
  <c r="P113" i="1" s="1"/>
  <c r="R116" i="1"/>
  <c r="T116" i="1" s="1"/>
  <c r="U116" i="1" s="1"/>
  <c r="O116" i="1"/>
  <c r="P116" i="1" s="1"/>
  <c r="R119" i="1"/>
  <c r="T119" i="1" s="1"/>
  <c r="U119" i="1" s="1"/>
  <c r="O119" i="1"/>
  <c r="P119" i="1" s="1"/>
  <c r="R121" i="1"/>
  <c r="T121" i="1" s="1"/>
  <c r="U121" i="1" s="1"/>
  <c r="O121" i="1"/>
  <c r="P121" i="1" s="1"/>
  <c r="R126" i="1"/>
  <c r="T126" i="1" s="1"/>
  <c r="U126" i="1" s="1"/>
  <c r="O126" i="1"/>
  <c r="P126" i="1" s="1"/>
  <c r="R130" i="1"/>
  <c r="T130" i="1" s="1"/>
  <c r="U130" i="1" s="1"/>
  <c r="O130" i="1"/>
  <c r="P130" i="1" s="1"/>
  <c r="R140" i="1"/>
  <c r="T140" i="1" s="1"/>
  <c r="U140" i="1" s="1"/>
  <c r="O140" i="1"/>
  <c r="P140" i="1" s="1"/>
  <c r="R146" i="1"/>
  <c r="T146" i="1" s="1"/>
  <c r="U146" i="1" s="1"/>
  <c r="O146" i="1"/>
  <c r="P146" i="1" s="1"/>
  <c r="R149" i="1"/>
  <c r="T149" i="1" s="1"/>
  <c r="U149" i="1" s="1"/>
  <c r="O149" i="1"/>
  <c r="P149" i="1" s="1"/>
  <c r="R156" i="1"/>
  <c r="T156" i="1" s="1"/>
  <c r="U156" i="1" s="1"/>
  <c r="O156" i="1"/>
  <c r="P156" i="1" s="1"/>
  <c r="R202" i="1"/>
  <c r="T202" i="1" s="1"/>
  <c r="U202" i="1" s="1"/>
  <c r="O202" i="1"/>
  <c r="P202" i="1" s="1"/>
  <c r="R204" i="1"/>
  <c r="T204" i="1" s="1"/>
  <c r="U204" i="1" s="1"/>
  <c r="O204" i="1"/>
  <c r="P204" i="1" s="1"/>
  <c r="R209" i="1"/>
  <c r="T209" i="1" s="1"/>
  <c r="U209" i="1" s="1"/>
  <c r="O209" i="1"/>
  <c r="P209" i="1" s="1"/>
  <c r="R211" i="1"/>
  <c r="T211" i="1" s="1"/>
  <c r="U211" i="1" s="1"/>
  <c r="O211" i="1"/>
  <c r="P211" i="1" s="1"/>
  <c r="R219" i="1"/>
  <c r="T219" i="1" s="1"/>
  <c r="U219" i="1" s="1"/>
  <c r="O219" i="1"/>
  <c r="P219" i="1" s="1"/>
  <c r="R221" i="1"/>
  <c r="T221" i="1" s="1"/>
  <c r="U221" i="1" s="1"/>
  <c r="O221" i="1"/>
  <c r="P221" i="1" s="1"/>
  <c r="R224" i="1"/>
  <c r="T224" i="1" s="1"/>
  <c r="U224" i="1" s="1"/>
  <c r="O224" i="1"/>
  <c r="P224" i="1" s="1"/>
  <c r="R228" i="1"/>
  <c r="T228" i="1" s="1"/>
  <c r="U228" i="1" s="1"/>
  <c r="O228" i="1"/>
  <c r="P228" i="1" s="1"/>
  <c r="R230" i="1"/>
  <c r="T230" i="1" s="1"/>
  <c r="U230" i="1" s="1"/>
  <c r="O230" i="1"/>
  <c r="P230" i="1" s="1"/>
  <c r="R234" i="1"/>
  <c r="T234" i="1" s="1"/>
  <c r="U234" i="1" s="1"/>
  <c r="O234" i="1"/>
  <c r="P234" i="1" s="1"/>
  <c r="R238" i="1"/>
  <c r="T238" i="1" s="1"/>
  <c r="U238" i="1" s="1"/>
  <c r="O238" i="1"/>
  <c r="P238" i="1" s="1"/>
  <c r="R240" i="1"/>
  <c r="T240" i="1" s="1"/>
  <c r="U240" i="1" s="1"/>
  <c r="O240" i="1"/>
  <c r="P240" i="1" s="1"/>
  <c r="R242" i="1"/>
  <c r="T242" i="1" s="1"/>
  <c r="U242" i="1" s="1"/>
  <c r="O242" i="1"/>
  <c r="P242" i="1" s="1"/>
  <c r="R244" i="1"/>
  <c r="T244" i="1" s="1"/>
  <c r="U244" i="1" s="1"/>
  <c r="O244" i="1"/>
  <c r="P244" i="1" s="1"/>
  <c r="R246" i="1"/>
  <c r="T246" i="1" s="1"/>
  <c r="U246" i="1" s="1"/>
  <c r="O246" i="1"/>
  <c r="P246" i="1" s="1"/>
  <c r="O250" i="1"/>
  <c r="P250" i="1" s="1"/>
  <c r="O252" i="1"/>
  <c r="P252" i="1" s="1"/>
  <c r="O254" i="1"/>
  <c r="P254" i="1" s="1"/>
  <c r="O256" i="1"/>
  <c r="P256" i="1" s="1"/>
  <c r="O258" i="1"/>
  <c r="P258" i="1" s="1"/>
  <c r="O260" i="1"/>
  <c r="P260" i="1" s="1"/>
  <c r="O262" i="1"/>
  <c r="P262" i="1" s="1"/>
  <c r="O264" i="1"/>
  <c r="P264" i="1" s="1"/>
  <c r="O266" i="1"/>
  <c r="P266" i="1" s="1"/>
  <c r="O268" i="1"/>
  <c r="P268" i="1" s="1"/>
  <c r="O270" i="1"/>
  <c r="P270" i="1" s="1"/>
  <c r="O272" i="1"/>
  <c r="P272" i="1" s="1"/>
  <c r="R274" i="1"/>
  <c r="T274" i="1" s="1"/>
  <c r="U274" i="1" s="1"/>
  <c r="O274" i="1"/>
  <c r="P274" i="1" s="1"/>
  <c r="R276" i="1"/>
  <c r="T276" i="1" s="1"/>
  <c r="U276" i="1" s="1"/>
  <c r="O276" i="1"/>
  <c r="P276" i="1" s="1"/>
  <c r="R278" i="1"/>
  <c r="T278" i="1" s="1"/>
  <c r="U278" i="1" s="1"/>
  <c r="O278" i="1"/>
  <c r="P278" i="1" s="1"/>
  <c r="R280" i="1"/>
  <c r="T280" i="1" s="1"/>
  <c r="U280" i="1" s="1"/>
  <c r="O280" i="1"/>
  <c r="P280" i="1" s="1"/>
  <c r="R282" i="1"/>
  <c r="T282" i="1" s="1"/>
  <c r="U282" i="1" s="1"/>
  <c r="O282" i="1"/>
  <c r="P282" i="1" s="1"/>
  <c r="R284" i="1"/>
  <c r="T284" i="1" s="1"/>
  <c r="U284" i="1" s="1"/>
  <c r="O284" i="1"/>
  <c r="P284" i="1" s="1"/>
  <c r="R286" i="1"/>
  <c r="T286" i="1" s="1"/>
  <c r="U286" i="1" s="1"/>
  <c r="O286" i="1"/>
  <c r="P286" i="1" s="1"/>
  <c r="R288" i="1"/>
  <c r="T288" i="1" s="1"/>
  <c r="U288" i="1" s="1"/>
  <c r="O288" i="1"/>
  <c r="P288" i="1" s="1"/>
  <c r="R290" i="1"/>
  <c r="T290" i="1" s="1"/>
  <c r="U290" i="1" s="1"/>
  <c r="O290" i="1"/>
  <c r="P290" i="1" s="1"/>
  <c r="R292" i="1"/>
  <c r="T292" i="1" s="1"/>
  <c r="U292" i="1" s="1"/>
  <c r="O292" i="1"/>
  <c r="P292" i="1" s="1"/>
  <c r="R371" i="1"/>
  <c r="T371" i="1" s="1"/>
  <c r="U371" i="1" s="1"/>
  <c r="O371" i="1"/>
  <c r="P371" i="1" s="1"/>
  <c r="R373" i="1"/>
  <c r="T373" i="1" s="1"/>
  <c r="U373" i="1" s="1"/>
  <c r="O373" i="1"/>
  <c r="P373" i="1" s="1"/>
  <c r="R375" i="1"/>
  <c r="T375" i="1" s="1"/>
  <c r="U375" i="1" s="1"/>
  <c r="O375" i="1"/>
  <c r="P375" i="1" s="1"/>
  <c r="R377" i="1"/>
  <c r="T377" i="1" s="1"/>
  <c r="U377" i="1" s="1"/>
  <c r="O377" i="1"/>
  <c r="P377" i="1" s="1"/>
  <c r="R379" i="1"/>
  <c r="T379" i="1" s="1"/>
  <c r="U379" i="1" s="1"/>
  <c r="O379" i="1"/>
  <c r="P379" i="1" s="1"/>
  <c r="R381" i="1"/>
  <c r="T381" i="1" s="1"/>
  <c r="U381" i="1" s="1"/>
  <c r="O381" i="1"/>
  <c r="P381" i="1" s="1"/>
  <c r="R383" i="1"/>
  <c r="T383" i="1" s="1"/>
  <c r="U383" i="1" s="1"/>
  <c r="O383" i="1"/>
  <c r="P383" i="1" s="1"/>
  <c r="R385" i="1"/>
  <c r="T385" i="1" s="1"/>
  <c r="U385" i="1" s="1"/>
  <c r="O385" i="1"/>
  <c r="P385" i="1" s="1"/>
  <c r="R387" i="1"/>
  <c r="T387" i="1" s="1"/>
  <c r="U387" i="1" s="1"/>
  <c r="O387" i="1"/>
  <c r="P387" i="1" s="1"/>
  <c r="R389" i="1"/>
  <c r="T389" i="1" s="1"/>
  <c r="U389" i="1" s="1"/>
  <c r="O389" i="1"/>
  <c r="P389" i="1" s="1"/>
  <c r="R391" i="1"/>
  <c r="T391" i="1" s="1"/>
  <c r="U391" i="1" s="1"/>
  <c r="O391" i="1"/>
  <c r="P391" i="1" s="1"/>
  <c r="R393" i="1"/>
  <c r="T393" i="1" s="1"/>
  <c r="U393" i="1" s="1"/>
  <c r="O393" i="1"/>
  <c r="P393" i="1" s="1"/>
  <c r="R395" i="1"/>
  <c r="T395" i="1" s="1"/>
  <c r="U395" i="1" s="1"/>
  <c r="O395" i="1"/>
  <c r="P395" i="1" s="1"/>
  <c r="R397" i="1"/>
  <c r="T397" i="1" s="1"/>
  <c r="U397" i="1" s="1"/>
  <c r="O397" i="1"/>
  <c r="P397" i="1" s="1"/>
  <c r="R399" i="1"/>
  <c r="T399" i="1" s="1"/>
  <c r="U399" i="1" s="1"/>
  <c r="O399" i="1"/>
  <c r="P399" i="1" s="1"/>
  <c r="R401" i="1"/>
  <c r="T401" i="1" s="1"/>
  <c r="U401" i="1" s="1"/>
  <c r="O401" i="1"/>
  <c r="P401" i="1" s="1"/>
  <c r="R403" i="1"/>
  <c r="T403" i="1" s="1"/>
  <c r="U403" i="1" s="1"/>
  <c r="O403" i="1"/>
  <c r="P403" i="1" s="1"/>
  <c r="R405" i="1"/>
  <c r="T405" i="1" s="1"/>
  <c r="U405" i="1" s="1"/>
  <c r="O405" i="1"/>
  <c r="P405" i="1" s="1"/>
  <c r="R407" i="1"/>
  <c r="T407" i="1" s="1"/>
  <c r="U407" i="1" s="1"/>
  <c r="O407" i="1"/>
  <c r="P407" i="1" s="1"/>
  <c r="R409" i="1"/>
  <c r="T409" i="1" s="1"/>
  <c r="U409" i="1" s="1"/>
  <c r="O409" i="1"/>
  <c r="P409" i="1" s="1"/>
  <c r="R411" i="1"/>
  <c r="T411" i="1" s="1"/>
  <c r="U411" i="1" s="1"/>
  <c r="O411" i="1"/>
  <c r="P411" i="1" s="1"/>
  <c r="R413" i="1"/>
  <c r="T413" i="1" s="1"/>
  <c r="U413" i="1" s="1"/>
  <c r="O413" i="1"/>
  <c r="P413" i="1" s="1"/>
  <c r="R415" i="1"/>
  <c r="T415" i="1" s="1"/>
  <c r="U415" i="1" s="1"/>
  <c r="O415" i="1"/>
  <c r="P415" i="1" s="1"/>
  <c r="R417" i="1"/>
  <c r="T417" i="1" s="1"/>
  <c r="U417" i="1" s="1"/>
  <c r="O417" i="1"/>
  <c r="P417" i="1" s="1"/>
  <c r="R419" i="1"/>
  <c r="T419" i="1" s="1"/>
  <c r="U419" i="1" s="1"/>
  <c r="O419" i="1"/>
  <c r="P419" i="1" s="1"/>
  <c r="R421" i="1"/>
  <c r="T421" i="1" s="1"/>
  <c r="U421" i="1" s="1"/>
  <c r="O421" i="1"/>
  <c r="P421" i="1" s="1"/>
  <c r="R423" i="1"/>
  <c r="T423" i="1" s="1"/>
  <c r="U423" i="1" s="1"/>
  <c r="O423" i="1"/>
  <c r="P423" i="1" s="1"/>
  <c r="R425" i="1"/>
  <c r="T425" i="1" s="1"/>
  <c r="U425" i="1" s="1"/>
  <c r="O425" i="1"/>
  <c r="P425" i="1" s="1"/>
  <c r="R427" i="1"/>
  <c r="T427" i="1" s="1"/>
  <c r="U427" i="1" s="1"/>
  <c r="O427" i="1"/>
  <c r="P427" i="1" s="1"/>
  <c r="R429" i="1"/>
  <c r="T429" i="1" s="1"/>
  <c r="U429" i="1" s="1"/>
  <c r="O429" i="1"/>
  <c r="P429" i="1" s="1"/>
  <c r="R431" i="1"/>
  <c r="T431" i="1" s="1"/>
  <c r="U431" i="1" s="1"/>
  <c r="O431" i="1"/>
  <c r="P431" i="1" s="1"/>
  <c r="R433" i="1"/>
  <c r="T433" i="1" s="1"/>
  <c r="U433" i="1" s="1"/>
  <c r="O433" i="1"/>
  <c r="P433" i="1" s="1"/>
  <c r="R435" i="1"/>
  <c r="T435" i="1" s="1"/>
  <c r="U435" i="1" s="1"/>
  <c r="O435" i="1"/>
  <c r="P435" i="1" s="1"/>
  <c r="R437" i="1"/>
  <c r="T437" i="1" s="1"/>
  <c r="U437" i="1" s="1"/>
  <c r="O437" i="1"/>
  <c r="P437" i="1" s="1"/>
  <c r="R439" i="1"/>
  <c r="T439" i="1" s="1"/>
  <c r="U439" i="1" s="1"/>
  <c r="O439" i="1"/>
  <c r="P439" i="1" s="1"/>
  <c r="R441" i="1"/>
  <c r="T441" i="1" s="1"/>
  <c r="U441" i="1" s="1"/>
  <c r="O441" i="1"/>
  <c r="P441" i="1" s="1"/>
  <c r="R443" i="1"/>
  <c r="T443" i="1" s="1"/>
  <c r="U443" i="1" s="1"/>
  <c r="O443" i="1"/>
  <c r="P443" i="1" s="1"/>
  <c r="R445" i="1"/>
  <c r="T445" i="1" s="1"/>
  <c r="U445" i="1" s="1"/>
  <c r="O445" i="1"/>
  <c r="P445" i="1" s="1"/>
  <c r="R447" i="1"/>
  <c r="T447" i="1" s="1"/>
  <c r="U447" i="1" s="1"/>
  <c r="O447" i="1"/>
  <c r="P447" i="1" s="1"/>
  <c r="R449" i="1"/>
  <c r="T449" i="1" s="1"/>
  <c r="U449" i="1" s="1"/>
  <c r="O449" i="1"/>
  <c r="P449" i="1" s="1"/>
  <c r="R451" i="1"/>
  <c r="T451" i="1" s="1"/>
  <c r="U451" i="1" s="1"/>
  <c r="O451" i="1"/>
  <c r="P451" i="1" s="1"/>
  <c r="R294" i="1"/>
  <c r="T294" i="1" s="1"/>
  <c r="U294" i="1" s="1"/>
  <c r="O294" i="1"/>
  <c r="P294" i="1" s="1"/>
  <c r="R296" i="1"/>
  <c r="T296" i="1" s="1"/>
  <c r="U296" i="1" s="1"/>
  <c r="O296" i="1"/>
  <c r="P296" i="1" s="1"/>
  <c r="R298" i="1"/>
  <c r="T298" i="1" s="1"/>
  <c r="U298" i="1" s="1"/>
  <c r="O298" i="1"/>
  <c r="P298" i="1" s="1"/>
  <c r="R300" i="1"/>
  <c r="T300" i="1" s="1"/>
  <c r="U300" i="1" s="1"/>
  <c r="O300" i="1"/>
  <c r="P300" i="1" s="1"/>
  <c r="R302" i="1"/>
  <c r="T302" i="1" s="1"/>
  <c r="U302" i="1" s="1"/>
  <c r="O302" i="1"/>
  <c r="P302" i="1" s="1"/>
  <c r="R304" i="1"/>
  <c r="T304" i="1" s="1"/>
  <c r="U304" i="1" s="1"/>
  <c r="O304" i="1"/>
  <c r="P304" i="1" s="1"/>
  <c r="R306" i="1"/>
  <c r="T306" i="1" s="1"/>
  <c r="U306" i="1" s="1"/>
  <c r="O306" i="1"/>
  <c r="P306" i="1" s="1"/>
  <c r="R308" i="1"/>
  <c r="T308" i="1" s="1"/>
  <c r="U308" i="1" s="1"/>
  <c r="O308" i="1"/>
  <c r="P308" i="1" s="1"/>
  <c r="R310" i="1"/>
  <c r="T310" i="1" s="1"/>
  <c r="U310" i="1" s="1"/>
  <c r="O310" i="1"/>
  <c r="P310" i="1" s="1"/>
  <c r="R312" i="1"/>
  <c r="T312" i="1" s="1"/>
  <c r="U312" i="1" s="1"/>
  <c r="O312" i="1"/>
  <c r="P312" i="1" s="1"/>
  <c r="R314" i="1"/>
  <c r="T314" i="1" s="1"/>
  <c r="U314" i="1" s="1"/>
  <c r="O314" i="1"/>
  <c r="P314" i="1" s="1"/>
  <c r="R316" i="1"/>
  <c r="T316" i="1" s="1"/>
  <c r="U316" i="1" s="1"/>
  <c r="O316" i="1"/>
  <c r="P316" i="1" s="1"/>
  <c r="R318" i="1"/>
  <c r="T318" i="1" s="1"/>
  <c r="U318" i="1" s="1"/>
  <c r="O318" i="1"/>
  <c r="P318" i="1" s="1"/>
  <c r="R320" i="1"/>
  <c r="T320" i="1" s="1"/>
  <c r="U320" i="1" s="1"/>
  <c r="O320" i="1"/>
  <c r="P320" i="1" s="1"/>
  <c r="R322" i="1"/>
  <c r="T322" i="1" s="1"/>
  <c r="U322" i="1" s="1"/>
  <c r="O322" i="1"/>
  <c r="P322" i="1" s="1"/>
  <c r="R324" i="1"/>
  <c r="T324" i="1" s="1"/>
  <c r="U324" i="1" s="1"/>
  <c r="O324" i="1"/>
  <c r="P324" i="1" s="1"/>
  <c r="R326" i="1"/>
  <c r="T326" i="1" s="1"/>
  <c r="U326" i="1" s="1"/>
  <c r="O326" i="1"/>
  <c r="P326" i="1" s="1"/>
  <c r="R328" i="1"/>
  <c r="T328" i="1" s="1"/>
  <c r="U328" i="1" s="1"/>
  <c r="O328" i="1"/>
  <c r="P328" i="1" s="1"/>
  <c r="R330" i="1"/>
  <c r="T330" i="1" s="1"/>
  <c r="U330" i="1" s="1"/>
  <c r="O330" i="1"/>
  <c r="P330" i="1" s="1"/>
  <c r="R332" i="1"/>
  <c r="T332" i="1" s="1"/>
  <c r="U332" i="1" s="1"/>
  <c r="O332" i="1"/>
  <c r="P332" i="1" s="1"/>
  <c r="R334" i="1"/>
  <c r="T334" i="1" s="1"/>
  <c r="U334" i="1" s="1"/>
  <c r="O334" i="1"/>
  <c r="P334" i="1" s="1"/>
  <c r="R336" i="1"/>
  <c r="T336" i="1" s="1"/>
  <c r="U336" i="1" s="1"/>
  <c r="O336" i="1"/>
  <c r="P336" i="1" s="1"/>
  <c r="R338" i="1"/>
  <c r="T338" i="1" s="1"/>
  <c r="U338" i="1" s="1"/>
  <c r="O338" i="1"/>
  <c r="P338" i="1" s="1"/>
  <c r="R340" i="1"/>
  <c r="T340" i="1" s="1"/>
  <c r="U340" i="1" s="1"/>
  <c r="O340" i="1"/>
  <c r="P340" i="1" s="1"/>
  <c r="R342" i="1"/>
  <c r="T342" i="1" s="1"/>
  <c r="U342" i="1" s="1"/>
  <c r="O342" i="1"/>
  <c r="P342" i="1" s="1"/>
  <c r="R344" i="1"/>
  <c r="T344" i="1" s="1"/>
  <c r="U344" i="1" s="1"/>
  <c r="O344" i="1"/>
  <c r="P344" i="1" s="1"/>
  <c r="R346" i="1"/>
  <c r="T346" i="1" s="1"/>
  <c r="U346" i="1" s="1"/>
  <c r="O346" i="1"/>
  <c r="P346" i="1" s="1"/>
  <c r="R348" i="1"/>
  <c r="T348" i="1" s="1"/>
  <c r="U348" i="1" s="1"/>
  <c r="O348" i="1"/>
  <c r="P348" i="1" s="1"/>
  <c r="R350" i="1"/>
  <c r="T350" i="1" s="1"/>
  <c r="U350" i="1" s="1"/>
  <c r="O350" i="1"/>
  <c r="P350" i="1" s="1"/>
  <c r="R352" i="1"/>
  <c r="T352" i="1" s="1"/>
  <c r="U352" i="1" s="1"/>
  <c r="O352" i="1"/>
  <c r="P352" i="1" s="1"/>
  <c r="R354" i="1"/>
  <c r="T354" i="1" s="1"/>
  <c r="U354" i="1" s="1"/>
  <c r="O354" i="1"/>
  <c r="P354" i="1" s="1"/>
  <c r="R356" i="1"/>
  <c r="T356" i="1" s="1"/>
  <c r="U356" i="1" s="1"/>
  <c r="O356" i="1"/>
  <c r="P356" i="1" s="1"/>
  <c r="R358" i="1"/>
  <c r="T358" i="1" s="1"/>
  <c r="U358" i="1" s="1"/>
  <c r="O358" i="1"/>
  <c r="P358" i="1" s="1"/>
  <c r="R360" i="1"/>
  <c r="T360" i="1" s="1"/>
  <c r="U360" i="1" s="1"/>
  <c r="O360" i="1"/>
  <c r="P360" i="1" s="1"/>
  <c r="R362" i="1"/>
  <c r="T362" i="1" s="1"/>
  <c r="U362" i="1" s="1"/>
  <c r="O362" i="1"/>
  <c r="P362" i="1" s="1"/>
  <c r="R364" i="1"/>
  <c r="T364" i="1" s="1"/>
  <c r="U364" i="1" s="1"/>
  <c r="O364" i="1"/>
  <c r="P364" i="1" s="1"/>
  <c r="R366" i="1"/>
  <c r="T366" i="1" s="1"/>
  <c r="U366" i="1" s="1"/>
  <c r="O366" i="1"/>
  <c r="P366" i="1" s="1"/>
  <c r="R368" i="1"/>
  <c r="T368" i="1" s="1"/>
  <c r="U368" i="1" s="1"/>
  <c r="O368" i="1"/>
  <c r="P368" i="1" s="1"/>
  <c r="O3855" i="1"/>
  <c r="P3855" i="1" s="1"/>
  <c r="O3853" i="1"/>
  <c r="P3853" i="1" s="1"/>
  <c r="O3851" i="1"/>
  <c r="P3851" i="1" s="1"/>
  <c r="O3849" i="1"/>
  <c r="P3849" i="1" s="1"/>
  <c r="O3847" i="1"/>
  <c r="P3847" i="1" s="1"/>
  <c r="O3845" i="1"/>
  <c r="P3845" i="1" s="1"/>
  <c r="O3843" i="1"/>
  <c r="P3843" i="1" s="1"/>
  <c r="O3841" i="1"/>
  <c r="P3841" i="1" s="1"/>
  <c r="O3839" i="1"/>
  <c r="P3839" i="1" s="1"/>
  <c r="O3835" i="1"/>
  <c r="P3835" i="1" s="1"/>
  <c r="O3833" i="1"/>
  <c r="P3833" i="1" s="1"/>
  <c r="O3831" i="1"/>
  <c r="P3831" i="1" s="1"/>
  <c r="O3829" i="1"/>
  <c r="P3829" i="1" s="1"/>
  <c r="O3827" i="1"/>
  <c r="P3827" i="1" s="1"/>
  <c r="O3825" i="1"/>
  <c r="P3825" i="1" s="1"/>
  <c r="O3823" i="1"/>
  <c r="P3823" i="1" s="1"/>
  <c r="O3821" i="1"/>
  <c r="P3821" i="1" s="1"/>
  <c r="O3819" i="1"/>
  <c r="P3819" i="1" s="1"/>
  <c r="O3817" i="1"/>
  <c r="P3817" i="1" s="1"/>
  <c r="O3815" i="1"/>
  <c r="P3815" i="1" s="1"/>
  <c r="O3813" i="1"/>
  <c r="P3813" i="1" s="1"/>
  <c r="O3811" i="1"/>
  <c r="P3811" i="1" s="1"/>
  <c r="O3809" i="1"/>
  <c r="P3809" i="1" s="1"/>
  <c r="O3807" i="1"/>
  <c r="P3807" i="1" s="1"/>
  <c r="O3805" i="1"/>
  <c r="P3805" i="1" s="1"/>
  <c r="O3803" i="1"/>
  <c r="P3803" i="1" s="1"/>
  <c r="O3801" i="1"/>
  <c r="P3801" i="1" s="1"/>
  <c r="O3799" i="1"/>
  <c r="P3799" i="1" s="1"/>
  <c r="O3797" i="1"/>
  <c r="P3797" i="1" s="1"/>
  <c r="O3795" i="1"/>
  <c r="P3795" i="1" s="1"/>
  <c r="O3793" i="1"/>
  <c r="P3793" i="1" s="1"/>
  <c r="O3791" i="1"/>
  <c r="P3791" i="1" s="1"/>
  <c r="O3789" i="1"/>
  <c r="P3789" i="1" s="1"/>
  <c r="O3787" i="1"/>
  <c r="P3787" i="1" s="1"/>
  <c r="O3785" i="1"/>
  <c r="P3785" i="1" s="1"/>
  <c r="O3783" i="1"/>
  <c r="P3783" i="1" s="1"/>
  <c r="O3781" i="1"/>
  <c r="P3781" i="1" s="1"/>
  <c r="O3779" i="1"/>
  <c r="P3779" i="1" s="1"/>
  <c r="O3777" i="1"/>
  <c r="P3777" i="1" s="1"/>
  <c r="O3775" i="1"/>
  <c r="P3775" i="1" s="1"/>
  <c r="O3773" i="1"/>
  <c r="P3773" i="1" s="1"/>
  <c r="O3771" i="1"/>
  <c r="P3771" i="1" s="1"/>
  <c r="O3769" i="1"/>
  <c r="P3769" i="1" s="1"/>
  <c r="O3767" i="1"/>
  <c r="P3767" i="1" s="1"/>
  <c r="O3765" i="1"/>
  <c r="P3765" i="1" s="1"/>
  <c r="O3763" i="1"/>
  <c r="P3763" i="1" s="1"/>
  <c r="O3761" i="1"/>
  <c r="P3761" i="1" s="1"/>
  <c r="O3759" i="1"/>
  <c r="P3759" i="1" s="1"/>
  <c r="O3757" i="1"/>
  <c r="P3757" i="1" s="1"/>
  <c r="O3755" i="1"/>
  <c r="P3755" i="1" s="1"/>
  <c r="O3753" i="1"/>
  <c r="P3753" i="1" s="1"/>
  <c r="O3751" i="1"/>
  <c r="P3751" i="1" s="1"/>
  <c r="O3749" i="1"/>
  <c r="P3749" i="1" s="1"/>
  <c r="O3747" i="1"/>
  <c r="P3747" i="1" s="1"/>
  <c r="O3745" i="1"/>
  <c r="P3745" i="1" s="1"/>
  <c r="O3743" i="1"/>
  <c r="P3743" i="1" s="1"/>
  <c r="O3741" i="1"/>
  <c r="P3741" i="1" s="1"/>
  <c r="O3739" i="1"/>
  <c r="P3739" i="1" s="1"/>
  <c r="O3737" i="1"/>
  <c r="P3737" i="1" s="1"/>
  <c r="O3735" i="1"/>
  <c r="P3735" i="1" s="1"/>
  <c r="O3733" i="1"/>
  <c r="P3733" i="1" s="1"/>
  <c r="O3731" i="1"/>
  <c r="P3731" i="1" s="1"/>
  <c r="O3727" i="1"/>
  <c r="P3727" i="1" s="1"/>
  <c r="O3725" i="1"/>
  <c r="P3725" i="1" s="1"/>
  <c r="O3723" i="1"/>
  <c r="P3723" i="1" s="1"/>
  <c r="O3721" i="1"/>
  <c r="P3721" i="1" s="1"/>
  <c r="O3719" i="1"/>
  <c r="P3719" i="1" s="1"/>
  <c r="O3717" i="1"/>
  <c r="P3717" i="1" s="1"/>
  <c r="O3715" i="1"/>
  <c r="P3715" i="1" s="1"/>
  <c r="O3713" i="1"/>
  <c r="P3713" i="1" s="1"/>
  <c r="O3709" i="1"/>
  <c r="P3709" i="1" s="1"/>
  <c r="O3707" i="1"/>
  <c r="P3707" i="1" s="1"/>
  <c r="O3705" i="1"/>
  <c r="P3705" i="1" s="1"/>
  <c r="O3703" i="1"/>
  <c r="P3703" i="1" s="1"/>
  <c r="O3701" i="1"/>
  <c r="P3701" i="1" s="1"/>
  <c r="O3699" i="1"/>
  <c r="P3699" i="1" s="1"/>
  <c r="O3697" i="1"/>
  <c r="P3697" i="1" s="1"/>
  <c r="O3695" i="1"/>
  <c r="P3695" i="1" s="1"/>
  <c r="O3693" i="1"/>
  <c r="P3693" i="1" s="1"/>
  <c r="O3689" i="1"/>
  <c r="P3689" i="1" s="1"/>
  <c r="O3687" i="1"/>
  <c r="P3687" i="1" s="1"/>
  <c r="O3685" i="1"/>
  <c r="P3685" i="1" s="1"/>
  <c r="O3677" i="1"/>
  <c r="P3677" i="1" s="1"/>
  <c r="O3675" i="1"/>
  <c r="P3675" i="1" s="1"/>
  <c r="O3671" i="1"/>
  <c r="P3671" i="1" s="1"/>
  <c r="O3669" i="1"/>
  <c r="P3669" i="1" s="1"/>
  <c r="O3667" i="1"/>
  <c r="P3667" i="1" s="1"/>
  <c r="O3665" i="1"/>
  <c r="P3665" i="1" s="1"/>
  <c r="O3663" i="1"/>
  <c r="P3663" i="1" s="1"/>
  <c r="O3661" i="1"/>
  <c r="P3661" i="1" s="1"/>
  <c r="O3659" i="1"/>
  <c r="P3659" i="1" s="1"/>
  <c r="O3657" i="1"/>
  <c r="P3657" i="1" s="1"/>
  <c r="O3655" i="1"/>
  <c r="P3655" i="1" s="1"/>
  <c r="O3653" i="1"/>
  <c r="P3653" i="1" s="1"/>
  <c r="O3651" i="1"/>
  <c r="P3651" i="1" s="1"/>
  <c r="O3647" i="1"/>
  <c r="P3647" i="1" s="1"/>
  <c r="O3645" i="1"/>
  <c r="P3645" i="1" s="1"/>
  <c r="O3643" i="1"/>
  <c r="P3643" i="1" s="1"/>
  <c r="O3641" i="1"/>
  <c r="P3641" i="1" s="1"/>
  <c r="O3639" i="1"/>
  <c r="P3639" i="1" s="1"/>
  <c r="O3637" i="1"/>
  <c r="P3637" i="1" s="1"/>
  <c r="O3635" i="1"/>
  <c r="P3635" i="1" s="1"/>
  <c r="O3633" i="1"/>
  <c r="P3633" i="1" s="1"/>
  <c r="O3631" i="1"/>
  <c r="P3631" i="1" s="1"/>
  <c r="O3629" i="1"/>
  <c r="P3629" i="1" s="1"/>
  <c r="O3627" i="1"/>
  <c r="P3627" i="1" s="1"/>
  <c r="O3625" i="1"/>
  <c r="P3625" i="1" s="1"/>
  <c r="O3623" i="1"/>
  <c r="P3623" i="1" s="1"/>
  <c r="O3621" i="1"/>
  <c r="P3621" i="1" s="1"/>
  <c r="O3619" i="1"/>
  <c r="P3619" i="1" s="1"/>
  <c r="O3617" i="1"/>
  <c r="P3617" i="1" s="1"/>
  <c r="O3615" i="1"/>
  <c r="P3615" i="1" s="1"/>
  <c r="O3613" i="1"/>
  <c r="P3613" i="1" s="1"/>
  <c r="O3611" i="1"/>
  <c r="P3611" i="1" s="1"/>
  <c r="O3609" i="1"/>
  <c r="P3609" i="1" s="1"/>
  <c r="O3607" i="1"/>
  <c r="P3607" i="1" s="1"/>
  <c r="O3605" i="1"/>
  <c r="P3605" i="1" s="1"/>
  <c r="O3603" i="1"/>
  <c r="P3603" i="1" s="1"/>
  <c r="O3601" i="1"/>
  <c r="P3601" i="1" s="1"/>
  <c r="O3599" i="1"/>
  <c r="P3599" i="1" s="1"/>
  <c r="O3597" i="1"/>
  <c r="P3597" i="1" s="1"/>
  <c r="O3595" i="1"/>
  <c r="P3595" i="1" s="1"/>
  <c r="O3593" i="1"/>
  <c r="P3593" i="1" s="1"/>
  <c r="O3591" i="1"/>
  <c r="P3591" i="1" s="1"/>
  <c r="O3589" i="1"/>
  <c r="P3589" i="1" s="1"/>
  <c r="O3587" i="1"/>
  <c r="P3587" i="1" s="1"/>
  <c r="O3585" i="1"/>
  <c r="P3585" i="1" s="1"/>
  <c r="O3583" i="1"/>
  <c r="P3583" i="1" s="1"/>
  <c r="O3581" i="1"/>
  <c r="P3581" i="1" s="1"/>
  <c r="O3579" i="1"/>
  <c r="P3579" i="1" s="1"/>
  <c r="O3577" i="1"/>
  <c r="P3577" i="1" s="1"/>
  <c r="O3575" i="1"/>
  <c r="P3575" i="1" s="1"/>
  <c r="O3573" i="1"/>
  <c r="P3573" i="1" s="1"/>
  <c r="O3571" i="1"/>
  <c r="P3571" i="1" s="1"/>
  <c r="O3569" i="1"/>
  <c r="P3569" i="1" s="1"/>
  <c r="O3567" i="1"/>
  <c r="P3567" i="1" s="1"/>
  <c r="O3565" i="1"/>
  <c r="P3565" i="1" s="1"/>
  <c r="O3563" i="1"/>
  <c r="P3563" i="1" s="1"/>
  <c r="O3561" i="1"/>
  <c r="P3561" i="1" s="1"/>
  <c r="O3559" i="1"/>
  <c r="P3559" i="1" s="1"/>
  <c r="O3557" i="1"/>
  <c r="P3557" i="1" s="1"/>
  <c r="O3555" i="1"/>
  <c r="P3555" i="1" s="1"/>
  <c r="O3553" i="1"/>
  <c r="P3553" i="1" s="1"/>
  <c r="O3551" i="1"/>
  <c r="P3551" i="1" s="1"/>
  <c r="O3549" i="1"/>
  <c r="P3549" i="1" s="1"/>
  <c r="O3547" i="1"/>
  <c r="P3547" i="1" s="1"/>
  <c r="O3545" i="1"/>
  <c r="P3545" i="1" s="1"/>
  <c r="O3543" i="1"/>
  <c r="P3543" i="1" s="1"/>
  <c r="O3541" i="1"/>
  <c r="P3541" i="1" s="1"/>
  <c r="O3539" i="1"/>
  <c r="P3539" i="1" s="1"/>
  <c r="O3537" i="1"/>
  <c r="P3537" i="1" s="1"/>
  <c r="O3535" i="1"/>
  <c r="P3535" i="1" s="1"/>
  <c r="O3533" i="1"/>
  <c r="P3533" i="1" s="1"/>
  <c r="O3531" i="1"/>
  <c r="P3531" i="1" s="1"/>
  <c r="O3527" i="1"/>
  <c r="P3527" i="1" s="1"/>
  <c r="O3525" i="1"/>
  <c r="P3525" i="1" s="1"/>
  <c r="O3521" i="1"/>
  <c r="P3521" i="1" s="1"/>
  <c r="O3519" i="1"/>
  <c r="P3519" i="1" s="1"/>
  <c r="O3517" i="1"/>
  <c r="P3517" i="1" s="1"/>
  <c r="O3515" i="1"/>
  <c r="P3515" i="1" s="1"/>
  <c r="O3513" i="1"/>
  <c r="P3513" i="1" s="1"/>
  <c r="O3511" i="1"/>
  <c r="P3511" i="1" s="1"/>
  <c r="O3509" i="1"/>
  <c r="P3509" i="1" s="1"/>
  <c r="O3507" i="1"/>
  <c r="P3507" i="1" s="1"/>
  <c r="O3505" i="1"/>
  <c r="P3505" i="1" s="1"/>
  <c r="O3503" i="1"/>
  <c r="P3503" i="1" s="1"/>
  <c r="O3501" i="1"/>
  <c r="P3501" i="1" s="1"/>
  <c r="O3499" i="1"/>
  <c r="P3499" i="1" s="1"/>
  <c r="O3497" i="1"/>
  <c r="P3497" i="1" s="1"/>
  <c r="O3495" i="1"/>
  <c r="P3495" i="1" s="1"/>
  <c r="O3493" i="1"/>
  <c r="P3493" i="1" s="1"/>
  <c r="O3491" i="1"/>
  <c r="P3491" i="1" s="1"/>
  <c r="O3489" i="1"/>
  <c r="P3489" i="1" s="1"/>
  <c r="O3487" i="1"/>
  <c r="P3487" i="1" s="1"/>
  <c r="O3485" i="1"/>
  <c r="P3485" i="1" s="1"/>
  <c r="O3483" i="1"/>
  <c r="P3483" i="1" s="1"/>
  <c r="O3481" i="1"/>
  <c r="P3481" i="1" s="1"/>
  <c r="O3479" i="1"/>
  <c r="P3479" i="1" s="1"/>
  <c r="O3477" i="1"/>
  <c r="P3477" i="1" s="1"/>
  <c r="O3475" i="1"/>
  <c r="P3475" i="1" s="1"/>
  <c r="O3473" i="1"/>
  <c r="P3473" i="1" s="1"/>
  <c r="O3471" i="1"/>
  <c r="P3471" i="1" s="1"/>
  <c r="O3469" i="1"/>
  <c r="P3469" i="1" s="1"/>
  <c r="O3467" i="1"/>
  <c r="P3467" i="1" s="1"/>
  <c r="O3465" i="1"/>
  <c r="P3465" i="1" s="1"/>
  <c r="O3463" i="1"/>
  <c r="P3463" i="1" s="1"/>
  <c r="O3461" i="1"/>
  <c r="P3461" i="1" s="1"/>
  <c r="O3459" i="1"/>
  <c r="P3459" i="1" s="1"/>
  <c r="O3457" i="1"/>
  <c r="P3457" i="1" s="1"/>
  <c r="O3455" i="1"/>
  <c r="P3455" i="1" s="1"/>
  <c r="O3453" i="1"/>
  <c r="P3453" i="1" s="1"/>
  <c r="O3451" i="1"/>
  <c r="P3451" i="1" s="1"/>
  <c r="O3449" i="1"/>
  <c r="P3449" i="1" s="1"/>
  <c r="O3447" i="1"/>
  <c r="P3447" i="1" s="1"/>
  <c r="O3445" i="1"/>
  <c r="P3445" i="1" s="1"/>
  <c r="O3443" i="1"/>
  <c r="P3443" i="1" s="1"/>
  <c r="O3441" i="1"/>
  <c r="P3441" i="1" s="1"/>
  <c r="O3439" i="1"/>
  <c r="P3439" i="1" s="1"/>
  <c r="O3437" i="1"/>
  <c r="P3437" i="1" s="1"/>
  <c r="O3435" i="1"/>
  <c r="P3435" i="1" s="1"/>
  <c r="O3433" i="1"/>
  <c r="P3433" i="1" s="1"/>
  <c r="O3431" i="1"/>
  <c r="P3431" i="1" s="1"/>
  <c r="O3429" i="1"/>
  <c r="P3429" i="1" s="1"/>
  <c r="O3427" i="1"/>
  <c r="P3427" i="1" s="1"/>
  <c r="O3425" i="1"/>
  <c r="P3425" i="1" s="1"/>
  <c r="O3423" i="1"/>
  <c r="P3423" i="1" s="1"/>
  <c r="O3421" i="1"/>
  <c r="P3421" i="1" s="1"/>
  <c r="O3419" i="1"/>
  <c r="P3419" i="1" s="1"/>
  <c r="O3417" i="1"/>
  <c r="P3417" i="1" s="1"/>
  <c r="O3415" i="1"/>
  <c r="P3415" i="1" s="1"/>
  <c r="O3413" i="1"/>
  <c r="P3413" i="1" s="1"/>
  <c r="O3411" i="1"/>
  <c r="P3411" i="1" s="1"/>
  <c r="O3409" i="1"/>
  <c r="P3409" i="1" s="1"/>
  <c r="O3407" i="1"/>
  <c r="P3407" i="1" s="1"/>
  <c r="O3405" i="1"/>
  <c r="P3405" i="1" s="1"/>
  <c r="O3403" i="1"/>
  <c r="P3403" i="1" s="1"/>
  <c r="O3401" i="1"/>
  <c r="P3401" i="1" s="1"/>
  <c r="O3399" i="1"/>
  <c r="P3399" i="1" s="1"/>
  <c r="O3397" i="1"/>
  <c r="P3397" i="1" s="1"/>
  <c r="O3395" i="1"/>
  <c r="P3395" i="1" s="1"/>
  <c r="O3393" i="1"/>
  <c r="P3393" i="1" s="1"/>
  <c r="O3391" i="1"/>
  <c r="P3391" i="1" s="1"/>
  <c r="O3389" i="1"/>
  <c r="P3389" i="1" s="1"/>
  <c r="O3387" i="1"/>
  <c r="P3387" i="1" s="1"/>
  <c r="O3385" i="1"/>
  <c r="P3385" i="1" s="1"/>
  <c r="O3383" i="1"/>
  <c r="P3383" i="1" s="1"/>
  <c r="O3381" i="1"/>
  <c r="P3381" i="1" s="1"/>
  <c r="O3379" i="1"/>
  <c r="P3379" i="1" s="1"/>
  <c r="O3377" i="1"/>
  <c r="P3377" i="1" s="1"/>
  <c r="O3375" i="1"/>
  <c r="P3375" i="1" s="1"/>
  <c r="O3373" i="1"/>
  <c r="P3373" i="1" s="1"/>
  <c r="O3371" i="1"/>
  <c r="P3371" i="1" s="1"/>
  <c r="O3369" i="1"/>
  <c r="P3369" i="1" s="1"/>
  <c r="O3367" i="1"/>
  <c r="P3367" i="1" s="1"/>
  <c r="O3365" i="1"/>
  <c r="P3365" i="1" s="1"/>
  <c r="O3363" i="1"/>
  <c r="P3363" i="1" s="1"/>
  <c r="O3361" i="1"/>
  <c r="P3361" i="1" s="1"/>
  <c r="O3359" i="1"/>
  <c r="P3359" i="1" s="1"/>
  <c r="O3357" i="1"/>
  <c r="P3357" i="1" s="1"/>
  <c r="O3355" i="1"/>
  <c r="P3355" i="1" s="1"/>
  <c r="O3353" i="1"/>
  <c r="P3353" i="1" s="1"/>
  <c r="O3351" i="1"/>
  <c r="P3351" i="1" s="1"/>
  <c r="O3349" i="1"/>
  <c r="P3349" i="1" s="1"/>
  <c r="O3347" i="1"/>
  <c r="P3347" i="1" s="1"/>
  <c r="O3345" i="1"/>
  <c r="P3345" i="1" s="1"/>
  <c r="O3343" i="1"/>
  <c r="P3343" i="1" s="1"/>
  <c r="O3341" i="1"/>
  <c r="P3341" i="1" s="1"/>
  <c r="O3339" i="1"/>
  <c r="P3339" i="1" s="1"/>
  <c r="O3337" i="1"/>
  <c r="P3337" i="1" s="1"/>
  <c r="O3335" i="1"/>
  <c r="P3335" i="1" s="1"/>
  <c r="O3333" i="1"/>
  <c r="P3333" i="1" s="1"/>
  <c r="O3331" i="1"/>
  <c r="P3331" i="1" s="1"/>
  <c r="O3329" i="1"/>
  <c r="P3329" i="1" s="1"/>
  <c r="O3327" i="1"/>
  <c r="P3327" i="1" s="1"/>
  <c r="O3325" i="1"/>
  <c r="P3325" i="1" s="1"/>
  <c r="O3323" i="1"/>
  <c r="P3323" i="1" s="1"/>
  <c r="O3321" i="1"/>
  <c r="P3321" i="1" s="1"/>
  <c r="O3319" i="1"/>
  <c r="P3319" i="1" s="1"/>
  <c r="O3317" i="1"/>
  <c r="P3317" i="1" s="1"/>
  <c r="O3315" i="1"/>
  <c r="P3315" i="1" s="1"/>
  <c r="O3313" i="1"/>
  <c r="P3313" i="1" s="1"/>
  <c r="O3311" i="1"/>
  <c r="P3311" i="1" s="1"/>
  <c r="O3309" i="1"/>
  <c r="P3309" i="1" s="1"/>
  <c r="O3307" i="1"/>
  <c r="P3307" i="1" s="1"/>
  <c r="O3305" i="1"/>
  <c r="P3305" i="1" s="1"/>
  <c r="O3303" i="1"/>
  <c r="P3303" i="1" s="1"/>
  <c r="O3301" i="1"/>
  <c r="P3301" i="1" s="1"/>
  <c r="O3299" i="1"/>
  <c r="P3299" i="1" s="1"/>
  <c r="O3297" i="1"/>
  <c r="P3297" i="1" s="1"/>
  <c r="O3295" i="1"/>
  <c r="P3295" i="1" s="1"/>
  <c r="O3293" i="1"/>
  <c r="P3293" i="1" s="1"/>
  <c r="O3291" i="1"/>
  <c r="P3291" i="1" s="1"/>
  <c r="O3289" i="1"/>
  <c r="P3289" i="1" s="1"/>
  <c r="O3287" i="1"/>
  <c r="P3287" i="1" s="1"/>
  <c r="O3285" i="1"/>
  <c r="P3285" i="1" s="1"/>
  <c r="O3283" i="1"/>
  <c r="P3283" i="1" s="1"/>
  <c r="O3281" i="1"/>
  <c r="P3281" i="1" s="1"/>
  <c r="O3279" i="1"/>
  <c r="P3279" i="1" s="1"/>
  <c r="O3277" i="1"/>
  <c r="P3277" i="1" s="1"/>
  <c r="O3275" i="1"/>
  <c r="P3275" i="1" s="1"/>
  <c r="O3273" i="1"/>
  <c r="P3273" i="1" s="1"/>
  <c r="O3271" i="1"/>
  <c r="P3271" i="1" s="1"/>
  <c r="O3269" i="1"/>
  <c r="P3269" i="1" s="1"/>
  <c r="O3267" i="1"/>
  <c r="P3267" i="1" s="1"/>
  <c r="O3265" i="1"/>
  <c r="P3265" i="1" s="1"/>
  <c r="O3263" i="1"/>
  <c r="P3263" i="1" s="1"/>
  <c r="O3261" i="1"/>
  <c r="P3261" i="1" s="1"/>
  <c r="O3259" i="1"/>
  <c r="P3259" i="1" s="1"/>
  <c r="O3257" i="1"/>
  <c r="P3257" i="1" s="1"/>
  <c r="O3255" i="1"/>
  <c r="P3255" i="1" s="1"/>
  <c r="O3253" i="1"/>
  <c r="P3253" i="1" s="1"/>
  <c r="O3251" i="1"/>
  <c r="P3251" i="1" s="1"/>
  <c r="O3249" i="1"/>
  <c r="P3249" i="1" s="1"/>
  <c r="O3247" i="1"/>
  <c r="P3247" i="1" s="1"/>
  <c r="O3245" i="1"/>
  <c r="P3245" i="1" s="1"/>
  <c r="O3243" i="1"/>
  <c r="P3243" i="1" s="1"/>
  <c r="O3241" i="1"/>
  <c r="P3241" i="1" s="1"/>
  <c r="O3239" i="1"/>
  <c r="P3239" i="1" s="1"/>
  <c r="O3237" i="1"/>
  <c r="P3237" i="1" s="1"/>
  <c r="O3235" i="1"/>
  <c r="P3235" i="1" s="1"/>
  <c r="O3233" i="1"/>
  <c r="P3233" i="1" s="1"/>
  <c r="O3231" i="1"/>
  <c r="P3231" i="1" s="1"/>
  <c r="O3229" i="1"/>
  <c r="P3229" i="1" s="1"/>
  <c r="O3227" i="1"/>
  <c r="P3227" i="1" s="1"/>
  <c r="O3225" i="1"/>
  <c r="P3225" i="1" s="1"/>
  <c r="O3223" i="1"/>
  <c r="P3223" i="1" s="1"/>
  <c r="O3221" i="1"/>
  <c r="P3221" i="1" s="1"/>
  <c r="O3219" i="1"/>
  <c r="P3219" i="1" s="1"/>
  <c r="O3217" i="1"/>
  <c r="P3217" i="1" s="1"/>
  <c r="O3215" i="1"/>
  <c r="P3215" i="1" s="1"/>
  <c r="O3213" i="1"/>
  <c r="P3213" i="1" s="1"/>
  <c r="O3211" i="1"/>
  <c r="P3211" i="1" s="1"/>
  <c r="O3209" i="1"/>
  <c r="P3209" i="1" s="1"/>
  <c r="O3207" i="1"/>
  <c r="P3207" i="1" s="1"/>
  <c r="O3205" i="1"/>
  <c r="P3205" i="1" s="1"/>
  <c r="O3203" i="1"/>
  <c r="P3203" i="1" s="1"/>
  <c r="O3201" i="1"/>
  <c r="P3201" i="1" s="1"/>
  <c r="O3199" i="1"/>
  <c r="P3199" i="1" s="1"/>
  <c r="O3197" i="1"/>
  <c r="P3197" i="1" s="1"/>
  <c r="O3195" i="1"/>
  <c r="P3195" i="1" s="1"/>
  <c r="O3193" i="1"/>
  <c r="P3193" i="1" s="1"/>
  <c r="O3191" i="1"/>
  <c r="P3191" i="1" s="1"/>
  <c r="O3189" i="1"/>
  <c r="P3189" i="1" s="1"/>
  <c r="O3187" i="1"/>
  <c r="P3187" i="1" s="1"/>
  <c r="O3185" i="1"/>
  <c r="P3185" i="1" s="1"/>
  <c r="O3183" i="1"/>
  <c r="P3183" i="1" s="1"/>
  <c r="O3181" i="1"/>
  <c r="P3181" i="1" s="1"/>
  <c r="O3179" i="1"/>
  <c r="P3179" i="1" s="1"/>
  <c r="O3177" i="1"/>
  <c r="P3177" i="1" s="1"/>
  <c r="O3175" i="1"/>
  <c r="P3175" i="1" s="1"/>
  <c r="O3173" i="1"/>
  <c r="P3173" i="1" s="1"/>
  <c r="O3171" i="1"/>
  <c r="P3171" i="1" s="1"/>
  <c r="O3169" i="1"/>
  <c r="P3169" i="1" s="1"/>
  <c r="O3167" i="1"/>
  <c r="P3167" i="1" s="1"/>
  <c r="O3165" i="1"/>
  <c r="P3165" i="1" s="1"/>
  <c r="O3163" i="1"/>
  <c r="P3163" i="1" s="1"/>
  <c r="O3161" i="1"/>
  <c r="P3161" i="1" s="1"/>
  <c r="O3159" i="1"/>
  <c r="P3159" i="1" s="1"/>
  <c r="O3157" i="1"/>
  <c r="P3157" i="1" s="1"/>
  <c r="O3155" i="1"/>
  <c r="P3155" i="1" s="1"/>
  <c r="O3153" i="1"/>
  <c r="P3153" i="1" s="1"/>
  <c r="O3151" i="1"/>
  <c r="P3151" i="1" s="1"/>
  <c r="O3149" i="1"/>
  <c r="P3149" i="1" s="1"/>
  <c r="O3147" i="1"/>
  <c r="P3147" i="1" s="1"/>
  <c r="O3145" i="1"/>
  <c r="P3145" i="1" s="1"/>
  <c r="O3143" i="1"/>
  <c r="P3143" i="1" s="1"/>
  <c r="O3141" i="1"/>
  <c r="P3141" i="1" s="1"/>
  <c r="O3139" i="1"/>
  <c r="P3139" i="1" s="1"/>
  <c r="O3137" i="1"/>
  <c r="P3137" i="1" s="1"/>
  <c r="O3135" i="1"/>
  <c r="P3135" i="1" s="1"/>
  <c r="O3133" i="1"/>
  <c r="P3133" i="1" s="1"/>
  <c r="O3131" i="1"/>
  <c r="P3131" i="1" s="1"/>
  <c r="O3129" i="1"/>
  <c r="P3129" i="1" s="1"/>
  <c r="O3127" i="1"/>
  <c r="P3127" i="1" s="1"/>
  <c r="O3125" i="1"/>
  <c r="P3125" i="1" s="1"/>
  <c r="O3123" i="1"/>
  <c r="P3123" i="1" s="1"/>
  <c r="O3121" i="1"/>
  <c r="P3121" i="1" s="1"/>
  <c r="O3119" i="1"/>
  <c r="P3119" i="1" s="1"/>
  <c r="O3117" i="1"/>
  <c r="P3117" i="1" s="1"/>
  <c r="O3115" i="1"/>
  <c r="P3115" i="1" s="1"/>
  <c r="O3113" i="1"/>
  <c r="P3113" i="1" s="1"/>
  <c r="O3111" i="1"/>
  <c r="P3111" i="1" s="1"/>
  <c r="O3109" i="1"/>
  <c r="P3109" i="1" s="1"/>
  <c r="O3107" i="1"/>
  <c r="P3107" i="1" s="1"/>
  <c r="O3105" i="1"/>
  <c r="P3105" i="1" s="1"/>
  <c r="O3103" i="1"/>
  <c r="P3103" i="1" s="1"/>
  <c r="O3101" i="1"/>
  <c r="P3101" i="1" s="1"/>
  <c r="O3099" i="1"/>
  <c r="P3099" i="1" s="1"/>
  <c r="O3097" i="1"/>
  <c r="P3097" i="1" s="1"/>
  <c r="O3095" i="1"/>
  <c r="P3095" i="1" s="1"/>
  <c r="O3093" i="1"/>
  <c r="P3093" i="1" s="1"/>
  <c r="O3091" i="1"/>
  <c r="P3091" i="1" s="1"/>
  <c r="O3089" i="1"/>
  <c r="P3089" i="1" s="1"/>
  <c r="O3087" i="1"/>
  <c r="P3087" i="1" s="1"/>
  <c r="O3085" i="1"/>
  <c r="P3085" i="1" s="1"/>
  <c r="O3083" i="1"/>
  <c r="P3083" i="1" s="1"/>
  <c r="O3081" i="1"/>
  <c r="P3081" i="1" s="1"/>
  <c r="O3079" i="1"/>
  <c r="P3079" i="1" s="1"/>
  <c r="O3077" i="1"/>
  <c r="P3077" i="1" s="1"/>
  <c r="O3075" i="1"/>
  <c r="P3075" i="1" s="1"/>
  <c r="O3073" i="1"/>
  <c r="P3073" i="1" s="1"/>
  <c r="O3071" i="1"/>
  <c r="P3071" i="1" s="1"/>
  <c r="O3069" i="1"/>
  <c r="P3069" i="1" s="1"/>
  <c r="O3067" i="1"/>
  <c r="P3067" i="1" s="1"/>
  <c r="O3065" i="1"/>
  <c r="P3065" i="1" s="1"/>
  <c r="O3063" i="1"/>
  <c r="P3063" i="1" s="1"/>
  <c r="O3061" i="1"/>
  <c r="P3061" i="1" s="1"/>
  <c r="O3059" i="1"/>
  <c r="P3059" i="1" s="1"/>
  <c r="O3057" i="1"/>
  <c r="P3057" i="1" s="1"/>
  <c r="O3055" i="1"/>
  <c r="P3055" i="1" s="1"/>
  <c r="O3053" i="1"/>
  <c r="P3053" i="1" s="1"/>
  <c r="O3051" i="1"/>
  <c r="P3051" i="1" s="1"/>
  <c r="O3049" i="1"/>
  <c r="P3049" i="1" s="1"/>
  <c r="O3047" i="1"/>
  <c r="P3047" i="1" s="1"/>
  <c r="O3045" i="1"/>
  <c r="P3045" i="1" s="1"/>
  <c r="O3043" i="1"/>
  <c r="P3043" i="1" s="1"/>
  <c r="O3041" i="1"/>
  <c r="P3041" i="1" s="1"/>
  <c r="O3039" i="1"/>
  <c r="P3039" i="1" s="1"/>
  <c r="O3037" i="1"/>
  <c r="P3037" i="1" s="1"/>
  <c r="O3035" i="1"/>
  <c r="P3035" i="1" s="1"/>
  <c r="O3033" i="1"/>
  <c r="P3033" i="1" s="1"/>
  <c r="O3031" i="1"/>
  <c r="P3031" i="1" s="1"/>
  <c r="O3029" i="1"/>
  <c r="P3029" i="1" s="1"/>
  <c r="O3027" i="1"/>
  <c r="P3027" i="1" s="1"/>
  <c r="O3025" i="1"/>
  <c r="P3025" i="1" s="1"/>
  <c r="O3023" i="1"/>
  <c r="P3023" i="1" s="1"/>
  <c r="O3021" i="1"/>
  <c r="P3021" i="1" s="1"/>
  <c r="O3019" i="1"/>
  <c r="P3019" i="1" s="1"/>
  <c r="O3017" i="1"/>
  <c r="P3017" i="1" s="1"/>
  <c r="O3015" i="1"/>
  <c r="P3015" i="1" s="1"/>
  <c r="O3013" i="1"/>
  <c r="P3013" i="1" s="1"/>
  <c r="O3011" i="1"/>
  <c r="P3011" i="1" s="1"/>
  <c r="O3009" i="1"/>
  <c r="P3009" i="1" s="1"/>
  <c r="O3007" i="1"/>
  <c r="P3007" i="1" s="1"/>
  <c r="O3005" i="1"/>
  <c r="P3005" i="1" s="1"/>
  <c r="O3003" i="1"/>
  <c r="P3003" i="1" s="1"/>
  <c r="O3001" i="1"/>
  <c r="P3001" i="1" s="1"/>
  <c r="O2999" i="1"/>
  <c r="P2999" i="1" s="1"/>
  <c r="O2997" i="1"/>
  <c r="P2997" i="1" s="1"/>
  <c r="O2995" i="1"/>
  <c r="P2995" i="1" s="1"/>
  <c r="O2993" i="1"/>
  <c r="P2993" i="1" s="1"/>
  <c r="O2991" i="1"/>
  <c r="P2991" i="1" s="1"/>
  <c r="O2989" i="1"/>
  <c r="P2989" i="1" s="1"/>
  <c r="O2987" i="1"/>
  <c r="P2987" i="1" s="1"/>
  <c r="O2985" i="1"/>
  <c r="P2985" i="1" s="1"/>
  <c r="O2983" i="1"/>
  <c r="P2983" i="1" s="1"/>
  <c r="O2981" i="1"/>
  <c r="P2981" i="1" s="1"/>
  <c r="O2979" i="1"/>
  <c r="P2979" i="1" s="1"/>
  <c r="O2977" i="1"/>
  <c r="P2977" i="1" s="1"/>
  <c r="O2975" i="1"/>
  <c r="P2975" i="1" s="1"/>
  <c r="O2973" i="1"/>
  <c r="P2973" i="1" s="1"/>
  <c r="O2971" i="1"/>
  <c r="P2971" i="1" s="1"/>
  <c r="O2969" i="1"/>
  <c r="P2969" i="1" s="1"/>
  <c r="O2967" i="1"/>
  <c r="P2967" i="1" s="1"/>
  <c r="O2965" i="1"/>
  <c r="P2965" i="1" s="1"/>
  <c r="O2963" i="1"/>
  <c r="P2963" i="1" s="1"/>
  <c r="O2961" i="1"/>
  <c r="P2961" i="1" s="1"/>
  <c r="O2959" i="1"/>
  <c r="P2959" i="1" s="1"/>
  <c r="O2957" i="1"/>
  <c r="P2957" i="1" s="1"/>
  <c r="O2955" i="1"/>
  <c r="P2955" i="1" s="1"/>
  <c r="O2953" i="1"/>
  <c r="P2953" i="1" s="1"/>
  <c r="O2951" i="1"/>
  <c r="P2951" i="1" s="1"/>
  <c r="O2949" i="1"/>
  <c r="P2949" i="1" s="1"/>
  <c r="O2947" i="1"/>
  <c r="P2947" i="1" s="1"/>
  <c r="O2945" i="1"/>
  <c r="P2945" i="1" s="1"/>
  <c r="O2943" i="1"/>
  <c r="P2943" i="1" s="1"/>
  <c r="O2941" i="1"/>
  <c r="P2941" i="1" s="1"/>
  <c r="O2939" i="1"/>
  <c r="P2939" i="1" s="1"/>
  <c r="O2937" i="1"/>
  <c r="P2937" i="1" s="1"/>
  <c r="O2935" i="1"/>
  <c r="P2935" i="1" s="1"/>
  <c r="O2933" i="1"/>
  <c r="P2933" i="1" s="1"/>
  <c r="O2931" i="1"/>
  <c r="P2931" i="1" s="1"/>
  <c r="O2929" i="1"/>
  <c r="P2929" i="1" s="1"/>
  <c r="O2927" i="1"/>
  <c r="P2927" i="1" s="1"/>
  <c r="O2925" i="1"/>
  <c r="P2925" i="1" s="1"/>
  <c r="O2923" i="1"/>
  <c r="P2923" i="1" s="1"/>
  <c r="O2921" i="1"/>
  <c r="P2921" i="1" s="1"/>
  <c r="O2919" i="1"/>
  <c r="P2919" i="1" s="1"/>
  <c r="O2917" i="1"/>
  <c r="P2917" i="1" s="1"/>
  <c r="O2915" i="1"/>
  <c r="P2915" i="1" s="1"/>
  <c r="O2913" i="1"/>
  <c r="P2913" i="1" s="1"/>
  <c r="O2911" i="1"/>
  <c r="P2911" i="1" s="1"/>
  <c r="O2909" i="1"/>
  <c r="P2909" i="1" s="1"/>
  <c r="O2907" i="1"/>
  <c r="P2907" i="1" s="1"/>
  <c r="O2905" i="1"/>
  <c r="P2905" i="1" s="1"/>
  <c r="O2903" i="1"/>
  <c r="P2903" i="1" s="1"/>
  <c r="O2901" i="1"/>
  <c r="P2901" i="1" s="1"/>
  <c r="O2899" i="1"/>
  <c r="P2899" i="1" s="1"/>
  <c r="O2897" i="1"/>
  <c r="P2897" i="1" s="1"/>
  <c r="O2895" i="1"/>
  <c r="P2895" i="1" s="1"/>
  <c r="O2893" i="1"/>
  <c r="P2893" i="1" s="1"/>
  <c r="O2891" i="1"/>
  <c r="P2891" i="1" s="1"/>
  <c r="O2889" i="1"/>
  <c r="P2889" i="1" s="1"/>
  <c r="O2887" i="1"/>
  <c r="P2887" i="1" s="1"/>
  <c r="O2885" i="1"/>
  <c r="P2885" i="1" s="1"/>
  <c r="O2883" i="1"/>
  <c r="P2883" i="1" s="1"/>
  <c r="O2881" i="1"/>
  <c r="P2881" i="1" s="1"/>
  <c r="O2879" i="1"/>
  <c r="P2879" i="1" s="1"/>
  <c r="O2877" i="1"/>
  <c r="P2877" i="1" s="1"/>
  <c r="O2875" i="1"/>
  <c r="P2875" i="1" s="1"/>
  <c r="O2873" i="1"/>
  <c r="P2873" i="1" s="1"/>
  <c r="O2871" i="1"/>
  <c r="P2871" i="1" s="1"/>
  <c r="O2869" i="1"/>
  <c r="P2869" i="1" s="1"/>
  <c r="O2867" i="1"/>
  <c r="P2867" i="1" s="1"/>
  <c r="O2865" i="1"/>
  <c r="P2865" i="1" s="1"/>
  <c r="O2863" i="1"/>
  <c r="P2863" i="1" s="1"/>
  <c r="O2861" i="1"/>
  <c r="P2861" i="1" s="1"/>
  <c r="O2859" i="1"/>
  <c r="P2859" i="1" s="1"/>
  <c r="O2857" i="1"/>
  <c r="P2857" i="1" s="1"/>
  <c r="O2855" i="1"/>
  <c r="P2855" i="1" s="1"/>
  <c r="O2853" i="1"/>
  <c r="P2853" i="1" s="1"/>
  <c r="O2851" i="1"/>
  <c r="P2851" i="1" s="1"/>
  <c r="O2849" i="1"/>
  <c r="P2849" i="1" s="1"/>
  <c r="O2847" i="1"/>
  <c r="P2847" i="1" s="1"/>
  <c r="O2845" i="1"/>
  <c r="P2845" i="1" s="1"/>
  <c r="O2843" i="1"/>
  <c r="P2843" i="1" s="1"/>
  <c r="O2841" i="1"/>
  <c r="P2841" i="1" s="1"/>
  <c r="O2839" i="1"/>
  <c r="P2839" i="1" s="1"/>
  <c r="O2837" i="1"/>
  <c r="P2837" i="1" s="1"/>
  <c r="O2835" i="1"/>
  <c r="P2835" i="1" s="1"/>
  <c r="O2833" i="1"/>
  <c r="P2833" i="1" s="1"/>
  <c r="O2831" i="1"/>
  <c r="P2831" i="1" s="1"/>
  <c r="O2829" i="1"/>
  <c r="P2829" i="1" s="1"/>
  <c r="O2827" i="1"/>
  <c r="P2827" i="1" s="1"/>
  <c r="O2825" i="1"/>
  <c r="P2825" i="1" s="1"/>
  <c r="O2823" i="1"/>
  <c r="P2823" i="1" s="1"/>
  <c r="O2821" i="1"/>
  <c r="P2821" i="1" s="1"/>
  <c r="O2819" i="1"/>
  <c r="P2819" i="1" s="1"/>
  <c r="O2817" i="1"/>
  <c r="P2817" i="1" s="1"/>
  <c r="O2815" i="1"/>
  <c r="P2815" i="1" s="1"/>
  <c r="O2813" i="1"/>
  <c r="P2813" i="1" s="1"/>
  <c r="O2811" i="1"/>
  <c r="P2811" i="1" s="1"/>
  <c r="O2809" i="1"/>
  <c r="P2809" i="1" s="1"/>
  <c r="O2807" i="1"/>
  <c r="P2807" i="1" s="1"/>
  <c r="O2805" i="1"/>
  <c r="P2805" i="1" s="1"/>
  <c r="O2803" i="1"/>
  <c r="P2803" i="1" s="1"/>
  <c r="O2801" i="1"/>
  <c r="P2801" i="1" s="1"/>
  <c r="O2799" i="1"/>
  <c r="P2799" i="1" s="1"/>
  <c r="O2797" i="1"/>
  <c r="P2797" i="1" s="1"/>
  <c r="O2795" i="1"/>
  <c r="P2795" i="1" s="1"/>
  <c r="O2793" i="1"/>
  <c r="P2793" i="1" s="1"/>
  <c r="O2791" i="1"/>
  <c r="P2791" i="1" s="1"/>
  <c r="O2789" i="1"/>
  <c r="P2789" i="1" s="1"/>
  <c r="O2787" i="1"/>
  <c r="P2787" i="1" s="1"/>
  <c r="O2785" i="1"/>
  <c r="P2785" i="1" s="1"/>
  <c r="O2783" i="1"/>
  <c r="P2783" i="1" s="1"/>
  <c r="O2781" i="1"/>
  <c r="P2781" i="1" s="1"/>
  <c r="O2779" i="1"/>
  <c r="P2779" i="1" s="1"/>
  <c r="O2777" i="1"/>
  <c r="P2777" i="1" s="1"/>
  <c r="O2775" i="1"/>
  <c r="P2775" i="1" s="1"/>
  <c r="O2773" i="1"/>
  <c r="P2773" i="1" s="1"/>
  <c r="O2771" i="1"/>
  <c r="P2771" i="1" s="1"/>
  <c r="O2769" i="1"/>
  <c r="P2769" i="1" s="1"/>
  <c r="O2767" i="1"/>
  <c r="P2767" i="1" s="1"/>
  <c r="O2765" i="1"/>
  <c r="P2765" i="1" s="1"/>
  <c r="O2763" i="1"/>
  <c r="P2763" i="1" s="1"/>
  <c r="O2761" i="1"/>
  <c r="P2761" i="1" s="1"/>
  <c r="O2759" i="1"/>
  <c r="P2759" i="1" s="1"/>
  <c r="O2757" i="1"/>
  <c r="P2757" i="1" s="1"/>
  <c r="O2755" i="1"/>
  <c r="P2755" i="1" s="1"/>
  <c r="O2753" i="1"/>
  <c r="P2753" i="1" s="1"/>
  <c r="O2751" i="1"/>
  <c r="P2751" i="1" s="1"/>
  <c r="O2749" i="1"/>
  <c r="P2749" i="1" s="1"/>
  <c r="O2747" i="1"/>
  <c r="P2747" i="1" s="1"/>
  <c r="O2745" i="1"/>
  <c r="P2745" i="1" s="1"/>
  <c r="O2743" i="1"/>
  <c r="P2743" i="1" s="1"/>
  <c r="O2741" i="1"/>
  <c r="P2741" i="1" s="1"/>
  <c r="O2739" i="1"/>
  <c r="P2739" i="1" s="1"/>
  <c r="O2737" i="1"/>
  <c r="P2737" i="1" s="1"/>
  <c r="O2735" i="1"/>
  <c r="P2735" i="1" s="1"/>
  <c r="O2733" i="1"/>
  <c r="P2733" i="1" s="1"/>
  <c r="O2731" i="1"/>
  <c r="P2731" i="1" s="1"/>
  <c r="O2729" i="1"/>
  <c r="P2729" i="1" s="1"/>
  <c r="O2727" i="1"/>
  <c r="P2727" i="1" s="1"/>
  <c r="O2725" i="1"/>
  <c r="P2725" i="1" s="1"/>
  <c r="O2723" i="1"/>
  <c r="P2723" i="1" s="1"/>
  <c r="O2721" i="1"/>
  <c r="P2721" i="1" s="1"/>
  <c r="O2719" i="1"/>
  <c r="P2719" i="1" s="1"/>
  <c r="O2717" i="1"/>
  <c r="P2717" i="1" s="1"/>
  <c r="O2715" i="1"/>
  <c r="P2715" i="1" s="1"/>
  <c r="O2713" i="1"/>
  <c r="P2713" i="1" s="1"/>
  <c r="O2711" i="1"/>
  <c r="P2711" i="1" s="1"/>
  <c r="O2709" i="1"/>
  <c r="P2709" i="1" s="1"/>
  <c r="O2707" i="1"/>
  <c r="P2707" i="1" s="1"/>
  <c r="O2705" i="1"/>
  <c r="P2705" i="1" s="1"/>
  <c r="O2703" i="1"/>
  <c r="P2703" i="1" s="1"/>
  <c r="O2701" i="1"/>
  <c r="P2701" i="1" s="1"/>
  <c r="O2699" i="1"/>
  <c r="P2699" i="1" s="1"/>
  <c r="O2697" i="1"/>
  <c r="P2697" i="1" s="1"/>
  <c r="O2695" i="1"/>
  <c r="P2695" i="1" s="1"/>
  <c r="O2693" i="1"/>
  <c r="P2693" i="1" s="1"/>
  <c r="O2691" i="1"/>
  <c r="P2691" i="1" s="1"/>
  <c r="O2689" i="1"/>
  <c r="P2689" i="1" s="1"/>
  <c r="O2687" i="1"/>
  <c r="P2687" i="1" s="1"/>
  <c r="O2685" i="1"/>
  <c r="P2685" i="1" s="1"/>
  <c r="O2683" i="1"/>
  <c r="P2683" i="1" s="1"/>
  <c r="O2681" i="1"/>
  <c r="P2681" i="1" s="1"/>
  <c r="O2679" i="1"/>
  <c r="P2679" i="1" s="1"/>
  <c r="O2677" i="1"/>
  <c r="P2677" i="1" s="1"/>
  <c r="O2675" i="1"/>
  <c r="P2675" i="1" s="1"/>
  <c r="O2673" i="1"/>
  <c r="P2673" i="1" s="1"/>
  <c r="O2671" i="1"/>
  <c r="P2671" i="1" s="1"/>
  <c r="O2669" i="1"/>
  <c r="P2669" i="1" s="1"/>
  <c r="O2667" i="1"/>
  <c r="P2667" i="1" s="1"/>
  <c r="O2665" i="1"/>
  <c r="P2665" i="1" s="1"/>
  <c r="O2663" i="1"/>
  <c r="P2663" i="1" s="1"/>
  <c r="O2661" i="1"/>
  <c r="P2661" i="1" s="1"/>
  <c r="O2659" i="1"/>
  <c r="P2659" i="1" s="1"/>
  <c r="O2657" i="1"/>
  <c r="P2657" i="1" s="1"/>
  <c r="O2655" i="1"/>
  <c r="P2655" i="1" s="1"/>
  <c r="O2653" i="1"/>
  <c r="P2653" i="1" s="1"/>
  <c r="O2651" i="1"/>
  <c r="P2651" i="1" s="1"/>
  <c r="O2649" i="1"/>
  <c r="P2649" i="1" s="1"/>
  <c r="O2647" i="1"/>
  <c r="P2647" i="1" s="1"/>
  <c r="O2645" i="1"/>
  <c r="P2645" i="1" s="1"/>
  <c r="O2643" i="1"/>
  <c r="P2643" i="1" s="1"/>
  <c r="O2641" i="1"/>
  <c r="P2641" i="1" s="1"/>
  <c r="O2639" i="1"/>
  <c r="P2639" i="1" s="1"/>
  <c r="O2637" i="1"/>
  <c r="P2637" i="1" s="1"/>
  <c r="O2635" i="1"/>
  <c r="P2635" i="1" s="1"/>
  <c r="O2633" i="1"/>
  <c r="P2633" i="1" s="1"/>
  <c r="O2631" i="1"/>
  <c r="P2631" i="1" s="1"/>
  <c r="O2629" i="1"/>
  <c r="P2629" i="1" s="1"/>
  <c r="O2627" i="1"/>
  <c r="P2627" i="1" s="1"/>
  <c r="O2625" i="1"/>
  <c r="P2625" i="1" s="1"/>
  <c r="O2623" i="1"/>
  <c r="P2623" i="1" s="1"/>
  <c r="O2621" i="1"/>
  <c r="P2621" i="1" s="1"/>
  <c r="O2619" i="1"/>
  <c r="P2619" i="1" s="1"/>
  <c r="O2617" i="1"/>
  <c r="P2617" i="1" s="1"/>
  <c r="O2615" i="1"/>
  <c r="P2615" i="1" s="1"/>
  <c r="O2613" i="1"/>
  <c r="P2613" i="1" s="1"/>
  <c r="O2611" i="1"/>
  <c r="P2611" i="1" s="1"/>
  <c r="O2609" i="1"/>
  <c r="P2609" i="1" s="1"/>
  <c r="O2607" i="1"/>
  <c r="P2607" i="1" s="1"/>
  <c r="O2605" i="1"/>
  <c r="P2605" i="1" s="1"/>
  <c r="O2603" i="1"/>
  <c r="P2603" i="1" s="1"/>
  <c r="O2601" i="1"/>
  <c r="P2601" i="1" s="1"/>
  <c r="O2597" i="1"/>
  <c r="P2597" i="1" s="1"/>
  <c r="O2595" i="1"/>
  <c r="P2595" i="1" s="1"/>
  <c r="O2593" i="1"/>
  <c r="P2593" i="1" s="1"/>
  <c r="O2591" i="1"/>
  <c r="P2591" i="1" s="1"/>
  <c r="O2589" i="1"/>
  <c r="P2589" i="1" s="1"/>
  <c r="O2587" i="1"/>
  <c r="P2587" i="1" s="1"/>
  <c r="O2585" i="1"/>
  <c r="P2585" i="1" s="1"/>
  <c r="O2583" i="1"/>
  <c r="P2583" i="1" s="1"/>
  <c r="O2581" i="1"/>
  <c r="P2581" i="1" s="1"/>
  <c r="O2579" i="1"/>
  <c r="P2579" i="1" s="1"/>
  <c r="O2577" i="1"/>
  <c r="P2577" i="1" s="1"/>
  <c r="O2575" i="1"/>
  <c r="P2575" i="1" s="1"/>
  <c r="O2573" i="1"/>
  <c r="P2573" i="1" s="1"/>
  <c r="O2571" i="1"/>
  <c r="P2571" i="1" s="1"/>
  <c r="O2569" i="1"/>
  <c r="P2569" i="1" s="1"/>
  <c r="O2567" i="1"/>
  <c r="P2567" i="1" s="1"/>
  <c r="O2565" i="1"/>
  <c r="P2565" i="1" s="1"/>
  <c r="O2563" i="1"/>
  <c r="P2563" i="1" s="1"/>
  <c r="O2561" i="1"/>
  <c r="P2561" i="1" s="1"/>
  <c r="O2559" i="1"/>
  <c r="P2559" i="1" s="1"/>
  <c r="O2557" i="1"/>
  <c r="P2557" i="1" s="1"/>
  <c r="O2555" i="1"/>
  <c r="P2555" i="1" s="1"/>
  <c r="O2553" i="1"/>
  <c r="P2553" i="1" s="1"/>
  <c r="O2551" i="1"/>
  <c r="P2551" i="1" s="1"/>
  <c r="O2549" i="1"/>
  <c r="P2549" i="1" s="1"/>
  <c r="O2547" i="1"/>
  <c r="P2547" i="1" s="1"/>
  <c r="O2545" i="1"/>
  <c r="P2545" i="1" s="1"/>
  <c r="O2543" i="1"/>
  <c r="P2543" i="1" s="1"/>
  <c r="O2541" i="1"/>
  <c r="P2541" i="1" s="1"/>
  <c r="O2539" i="1"/>
  <c r="P2539" i="1" s="1"/>
  <c r="O2537" i="1"/>
  <c r="P2537" i="1" s="1"/>
  <c r="O2535" i="1"/>
  <c r="P2535" i="1" s="1"/>
  <c r="O2533" i="1"/>
  <c r="P2533" i="1" s="1"/>
  <c r="O2531" i="1"/>
  <c r="P2531" i="1" s="1"/>
  <c r="O2529" i="1"/>
  <c r="P2529" i="1" s="1"/>
  <c r="O2527" i="1"/>
  <c r="P2527" i="1" s="1"/>
  <c r="O2525" i="1"/>
  <c r="P2525" i="1" s="1"/>
  <c r="O2523" i="1"/>
  <c r="P2523" i="1" s="1"/>
  <c r="O2521" i="1"/>
  <c r="P2521" i="1" s="1"/>
  <c r="O2519" i="1"/>
  <c r="P2519" i="1" s="1"/>
  <c r="O2517" i="1"/>
  <c r="P2517" i="1" s="1"/>
  <c r="O2515" i="1"/>
  <c r="P2515" i="1" s="1"/>
  <c r="O2513" i="1"/>
  <c r="P2513" i="1" s="1"/>
  <c r="O2511" i="1"/>
  <c r="P2511" i="1" s="1"/>
  <c r="O2509" i="1"/>
  <c r="P2509" i="1" s="1"/>
  <c r="O2507" i="1"/>
  <c r="P2507" i="1" s="1"/>
  <c r="O2505" i="1"/>
  <c r="P2505" i="1" s="1"/>
  <c r="O2503" i="1"/>
  <c r="P2503" i="1" s="1"/>
  <c r="O2501" i="1"/>
  <c r="P2501" i="1" s="1"/>
  <c r="O2499" i="1"/>
  <c r="P2499" i="1" s="1"/>
  <c r="O2497" i="1"/>
  <c r="P2497" i="1" s="1"/>
  <c r="O2495" i="1"/>
  <c r="P2495" i="1" s="1"/>
  <c r="O2493" i="1"/>
  <c r="P2493" i="1" s="1"/>
  <c r="O2491" i="1"/>
  <c r="P2491" i="1" s="1"/>
  <c r="O2489" i="1"/>
  <c r="P2489" i="1" s="1"/>
  <c r="O2487" i="1"/>
  <c r="P2487" i="1" s="1"/>
  <c r="O2485" i="1"/>
  <c r="P2485" i="1" s="1"/>
  <c r="O2483" i="1"/>
  <c r="P2483" i="1" s="1"/>
  <c r="O2481" i="1"/>
  <c r="P2481" i="1" s="1"/>
  <c r="O2479" i="1"/>
  <c r="P2479" i="1" s="1"/>
  <c r="O2477" i="1"/>
  <c r="P2477" i="1" s="1"/>
  <c r="O2475" i="1"/>
  <c r="P2475" i="1" s="1"/>
  <c r="O2473" i="1"/>
  <c r="P2473" i="1" s="1"/>
  <c r="O2471" i="1"/>
  <c r="P2471" i="1" s="1"/>
  <c r="O2469" i="1"/>
  <c r="P2469" i="1" s="1"/>
  <c r="O2467" i="1"/>
  <c r="P2467" i="1" s="1"/>
  <c r="O2465" i="1"/>
  <c r="P2465" i="1" s="1"/>
  <c r="O2463" i="1"/>
  <c r="P2463" i="1" s="1"/>
  <c r="O2461" i="1"/>
  <c r="P2461" i="1" s="1"/>
  <c r="O2459" i="1"/>
  <c r="P2459" i="1" s="1"/>
  <c r="O2457" i="1"/>
  <c r="P2457" i="1" s="1"/>
  <c r="O2455" i="1"/>
  <c r="P2455" i="1" s="1"/>
  <c r="O2451" i="1"/>
  <c r="P2451" i="1" s="1"/>
  <c r="O2447" i="1"/>
  <c r="P2447" i="1" s="1"/>
  <c r="O2445" i="1"/>
  <c r="P2445" i="1" s="1"/>
  <c r="O2443" i="1"/>
  <c r="P2443" i="1" s="1"/>
  <c r="O2441" i="1"/>
  <c r="P2441" i="1" s="1"/>
  <c r="O2439" i="1"/>
  <c r="P2439" i="1" s="1"/>
  <c r="O2437" i="1"/>
  <c r="P2437" i="1" s="1"/>
  <c r="O2435" i="1"/>
  <c r="P2435" i="1" s="1"/>
  <c r="O2433" i="1"/>
  <c r="P2433" i="1" s="1"/>
  <c r="O2431" i="1"/>
  <c r="P2431" i="1" s="1"/>
  <c r="O2429" i="1"/>
  <c r="P2429" i="1" s="1"/>
  <c r="O2427" i="1"/>
  <c r="P2427" i="1" s="1"/>
  <c r="O2425" i="1"/>
  <c r="P2425" i="1" s="1"/>
  <c r="O2423" i="1"/>
  <c r="P2423" i="1" s="1"/>
  <c r="O2421" i="1"/>
  <c r="P2421" i="1" s="1"/>
  <c r="O2419" i="1"/>
  <c r="P2419" i="1" s="1"/>
  <c r="O2417" i="1"/>
  <c r="P2417" i="1" s="1"/>
  <c r="O2415" i="1"/>
  <c r="P2415" i="1" s="1"/>
  <c r="O2413" i="1"/>
  <c r="P2413" i="1" s="1"/>
  <c r="O2411" i="1"/>
  <c r="P2411" i="1" s="1"/>
  <c r="O2409" i="1"/>
  <c r="P2409" i="1" s="1"/>
  <c r="O2407" i="1"/>
  <c r="P2407" i="1" s="1"/>
  <c r="O2405" i="1"/>
  <c r="P2405" i="1" s="1"/>
  <c r="O2403" i="1"/>
  <c r="P2403" i="1" s="1"/>
  <c r="O2401" i="1"/>
  <c r="P2401" i="1" s="1"/>
  <c r="O2399" i="1"/>
  <c r="P2399" i="1" s="1"/>
  <c r="O2397" i="1"/>
  <c r="P2397" i="1" s="1"/>
  <c r="O2395" i="1"/>
  <c r="P2395" i="1" s="1"/>
  <c r="O2393" i="1"/>
  <c r="P2393" i="1" s="1"/>
  <c r="O2391" i="1"/>
  <c r="P2391" i="1" s="1"/>
  <c r="O2389" i="1"/>
  <c r="P2389" i="1" s="1"/>
  <c r="O2387" i="1"/>
  <c r="P2387" i="1" s="1"/>
  <c r="O2385" i="1"/>
  <c r="P2385" i="1" s="1"/>
  <c r="O2383" i="1"/>
  <c r="P2383" i="1" s="1"/>
  <c r="O2381" i="1"/>
  <c r="P2381" i="1" s="1"/>
  <c r="O2379" i="1"/>
  <c r="P2379" i="1" s="1"/>
  <c r="O2377" i="1"/>
  <c r="P2377" i="1" s="1"/>
  <c r="O2375" i="1"/>
  <c r="P2375" i="1" s="1"/>
  <c r="O2373" i="1"/>
  <c r="P2373" i="1" s="1"/>
  <c r="O2371" i="1"/>
  <c r="P2371" i="1" s="1"/>
  <c r="O2369" i="1"/>
  <c r="P2369" i="1" s="1"/>
  <c r="O2367" i="1"/>
  <c r="P2367" i="1" s="1"/>
  <c r="O2365" i="1"/>
  <c r="P2365" i="1" s="1"/>
  <c r="O2363" i="1"/>
  <c r="P2363" i="1" s="1"/>
  <c r="O2359" i="1"/>
  <c r="P2359" i="1" s="1"/>
  <c r="O2357" i="1"/>
  <c r="P2357" i="1" s="1"/>
  <c r="O2355" i="1"/>
  <c r="P2355" i="1" s="1"/>
  <c r="O2353" i="1"/>
  <c r="P2353" i="1" s="1"/>
  <c r="O2351" i="1"/>
  <c r="P2351" i="1" s="1"/>
  <c r="O2349" i="1"/>
  <c r="P2349" i="1" s="1"/>
  <c r="O2347" i="1"/>
  <c r="P2347" i="1" s="1"/>
  <c r="O2345" i="1"/>
  <c r="P2345" i="1" s="1"/>
  <c r="O2343" i="1"/>
  <c r="P2343" i="1" s="1"/>
  <c r="O2341" i="1"/>
  <c r="P2341" i="1" s="1"/>
  <c r="O2339" i="1"/>
  <c r="P2339" i="1" s="1"/>
  <c r="O2337" i="1"/>
  <c r="P2337" i="1" s="1"/>
  <c r="O2335" i="1"/>
  <c r="P2335" i="1" s="1"/>
  <c r="O2333" i="1"/>
  <c r="P2333" i="1" s="1"/>
  <c r="O2331" i="1"/>
  <c r="P2331" i="1" s="1"/>
  <c r="O2329" i="1"/>
  <c r="P2329" i="1" s="1"/>
  <c r="O2327" i="1"/>
  <c r="P2327" i="1" s="1"/>
  <c r="O2325" i="1"/>
  <c r="P2325" i="1" s="1"/>
  <c r="O2323" i="1"/>
  <c r="P2323" i="1" s="1"/>
  <c r="O2321" i="1"/>
  <c r="P2321" i="1" s="1"/>
  <c r="O2319" i="1"/>
  <c r="P2319" i="1" s="1"/>
  <c r="O2317" i="1"/>
  <c r="P2317" i="1" s="1"/>
  <c r="O2315" i="1"/>
  <c r="P2315" i="1" s="1"/>
  <c r="O2313" i="1"/>
  <c r="P2313" i="1" s="1"/>
  <c r="O2311" i="1"/>
  <c r="P2311" i="1" s="1"/>
  <c r="O2309" i="1"/>
  <c r="P2309" i="1" s="1"/>
  <c r="O2307" i="1"/>
  <c r="P2307" i="1" s="1"/>
  <c r="O2305" i="1"/>
  <c r="P2305" i="1" s="1"/>
  <c r="O2303" i="1"/>
  <c r="P2303" i="1" s="1"/>
  <c r="O2301" i="1"/>
  <c r="P2301" i="1" s="1"/>
  <c r="O2299" i="1"/>
  <c r="P2299" i="1" s="1"/>
  <c r="O2297" i="1"/>
  <c r="P2297" i="1" s="1"/>
  <c r="O2295" i="1"/>
  <c r="P2295" i="1" s="1"/>
  <c r="O2293" i="1"/>
  <c r="P2293" i="1" s="1"/>
  <c r="O2291" i="1"/>
  <c r="P2291" i="1" s="1"/>
  <c r="O2289" i="1"/>
  <c r="P2289" i="1" s="1"/>
  <c r="O2287" i="1"/>
  <c r="P2287" i="1" s="1"/>
  <c r="O2285" i="1"/>
  <c r="P2285" i="1" s="1"/>
  <c r="O2283" i="1"/>
  <c r="P2283" i="1" s="1"/>
  <c r="O2281" i="1"/>
  <c r="P2281" i="1" s="1"/>
  <c r="O2279" i="1"/>
  <c r="P2279" i="1" s="1"/>
  <c r="O2277" i="1"/>
  <c r="P2277" i="1" s="1"/>
  <c r="O2275" i="1"/>
  <c r="P2275" i="1" s="1"/>
  <c r="O2273" i="1"/>
  <c r="P2273" i="1" s="1"/>
  <c r="O2271" i="1"/>
  <c r="P2271" i="1" s="1"/>
  <c r="O2269" i="1"/>
  <c r="P2269" i="1" s="1"/>
  <c r="O2267" i="1"/>
  <c r="P2267" i="1" s="1"/>
  <c r="O2265" i="1"/>
  <c r="P2265" i="1" s="1"/>
  <c r="O2263" i="1"/>
  <c r="P2263" i="1" s="1"/>
  <c r="O2261" i="1"/>
  <c r="P2261" i="1" s="1"/>
  <c r="O2259" i="1"/>
  <c r="P2259" i="1" s="1"/>
  <c r="O2257" i="1"/>
  <c r="P2257" i="1" s="1"/>
  <c r="O2255" i="1"/>
  <c r="P2255" i="1" s="1"/>
  <c r="O2253" i="1"/>
  <c r="P2253" i="1" s="1"/>
  <c r="O2251" i="1"/>
  <c r="P2251" i="1" s="1"/>
  <c r="O2249" i="1"/>
  <c r="P2249" i="1" s="1"/>
  <c r="O2247" i="1"/>
  <c r="P2247" i="1" s="1"/>
  <c r="O2245" i="1"/>
  <c r="P2245" i="1" s="1"/>
  <c r="O2243" i="1"/>
  <c r="P2243" i="1" s="1"/>
  <c r="O2241" i="1"/>
  <c r="P2241" i="1" s="1"/>
  <c r="O2239" i="1"/>
  <c r="P2239" i="1" s="1"/>
  <c r="O2237" i="1"/>
  <c r="P2237" i="1" s="1"/>
  <c r="O2235" i="1"/>
  <c r="P2235" i="1" s="1"/>
  <c r="O2233" i="1"/>
  <c r="P2233" i="1" s="1"/>
  <c r="O2231" i="1"/>
  <c r="P2231" i="1" s="1"/>
  <c r="O2229" i="1"/>
  <c r="P2229" i="1" s="1"/>
  <c r="O2227" i="1"/>
  <c r="P2227" i="1" s="1"/>
  <c r="O2225" i="1"/>
  <c r="P2225" i="1" s="1"/>
  <c r="O2223" i="1"/>
  <c r="P2223" i="1" s="1"/>
  <c r="O2221" i="1"/>
  <c r="P2221" i="1" s="1"/>
  <c r="O2219" i="1"/>
  <c r="P2219" i="1" s="1"/>
  <c r="O2217" i="1"/>
  <c r="P2217" i="1" s="1"/>
  <c r="O2215" i="1"/>
  <c r="P2215" i="1" s="1"/>
  <c r="O2213" i="1"/>
  <c r="P2213" i="1" s="1"/>
  <c r="O2211" i="1"/>
  <c r="P2211" i="1" s="1"/>
  <c r="O2209" i="1"/>
  <c r="P2209" i="1" s="1"/>
  <c r="O2207" i="1"/>
  <c r="P2207" i="1" s="1"/>
  <c r="O2205" i="1"/>
  <c r="P2205" i="1" s="1"/>
  <c r="O2203" i="1"/>
  <c r="P2203" i="1" s="1"/>
  <c r="O2201" i="1"/>
  <c r="P2201" i="1" s="1"/>
  <c r="O2199" i="1"/>
  <c r="P2199" i="1" s="1"/>
  <c r="O2197" i="1"/>
  <c r="P2197" i="1" s="1"/>
  <c r="O2195" i="1"/>
  <c r="P2195" i="1" s="1"/>
  <c r="O2193" i="1"/>
  <c r="P2193" i="1" s="1"/>
  <c r="O2191" i="1"/>
  <c r="P2191" i="1" s="1"/>
  <c r="O2189" i="1"/>
  <c r="P2189" i="1" s="1"/>
  <c r="O2187" i="1"/>
  <c r="P2187" i="1" s="1"/>
  <c r="O2185" i="1"/>
  <c r="P2185" i="1" s="1"/>
  <c r="O2183" i="1"/>
  <c r="P2183" i="1" s="1"/>
  <c r="O2181" i="1"/>
  <c r="P2181" i="1" s="1"/>
  <c r="O2179" i="1"/>
  <c r="P2179" i="1" s="1"/>
  <c r="O2177" i="1"/>
  <c r="P2177" i="1" s="1"/>
  <c r="O2175" i="1"/>
  <c r="P2175" i="1" s="1"/>
  <c r="O2173" i="1"/>
  <c r="P2173" i="1" s="1"/>
  <c r="O2171" i="1"/>
  <c r="P2171" i="1" s="1"/>
  <c r="O2169" i="1"/>
  <c r="P2169" i="1" s="1"/>
  <c r="O2167" i="1"/>
  <c r="P2167" i="1" s="1"/>
  <c r="O2165" i="1"/>
  <c r="P2165" i="1" s="1"/>
  <c r="O2163" i="1"/>
  <c r="P2163" i="1" s="1"/>
  <c r="O2161" i="1"/>
  <c r="P2161" i="1" s="1"/>
  <c r="O2159" i="1"/>
  <c r="P2159" i="1" s="1"/>
  <c r="O2157" i="1"/>
  <c r="P2157" i="1" s="1"/>
  <c r="O2155" i="1"/>
  <c r="P2155" i="1" s="1"/>
  <c r="O2153" i="1"/>
  <c r="P2153" i="1" s="1"/>
  <c r="O2151" i="1"/>
  <c r="P2151" i="1" s="1"/>
  <c r="O2149" i="1"/>
  <c r="P2149" i="1" s="1"/>
  <c r="O2147" i="1"/>
  <c r="P2147" i="1" s="1"/>
  <c r="O2145" i="1"/>
  <c r="P2145" i="1" s="1"/>
  <c r="O2143" i="1"/>
  <c r="P2143" i="1" s="1"/>
  <c r="O2141" i="1"/>
  <c r="P2141" i="1" s="1"/>
  <c r="O2139" i="1"/>
  <c r="P2139" i="1" s="1"/>
  <c r="O2137" i="1"/>
  <c r="P2137" i="1" s="1"/>
  <c r="O2135" i="1"/>
  <c r="P2135" i="1" s="1"/>
  <c r="O2133" i="1"/>
  <c r="P2133" i="1" s="1"/>
  <c r="O2131" i="1"/>
  <c r="P2131" i="1" s="1"/>
  <c r="O2129" i="1"/>
  <c r="P2129" i="1" s="1"/>
  <c r="O2127" i="1"/>
  <c r="P2127" i="1" s="1"/>
  <c r="O2125" i="1"/>
  <c r="P2125" i="1" s="1"/>
  <c r="O2123" i="1"/>
  <c r="P2123" i="1" s="1"/>
  <c r="O2121" i="1"/>
  <c r="P2121" i="1" s="1"/>
  <c r="O2119" i="1"/>
  <c r="P2119" i="1" s="1"/>
  <c r="O2117" i="1"/>
  <c r="P2117" i="1" s="1"/>
  <c r="O2115" i="1"/>
  <c r="P2115" i="1" s="1"/>
  <c r="O2113" i="1"/>
  <c r="P2113" i="1" s="1"/>
  <c r="O2111" i="1"/>
  <c r="P2111" i="1" s="1"/>
  <c r="O2109" i="1"/>
  <c r="P2109" i="1" s="1"/>
  <c r="O2107" i="1"/>
  <c r="P2107" i="1" s="1"/>
  <c r="O2105" i="1"/>
  <c r="P2105" i="1" s="1"/>
  <c r="O2103" i="1"/>
  <c r="P2103" i="1" s="1"/>
  <c r="O2101" i="1"/>
  <c r="P2101" i="1" s="1"/>
  <c r="O2099" i="1"/>
  <c r="P2099" i="1" s="1"/>
  <c r="O2097" i="1"/>
  <c r="P2097" i="1" s="1"/>
  <c r="O2095" i="1"/>
  <c r="P2095" i="1" s="1"/>
  <c r="O2093" i="1"/>
  <c r="P2093" i="1" s="1"/>
  <c r="O2091" i="1"/>
  <c r="P2091" i="1" s="1"/>
  <c r="O2089" i="1"/>
  <c r="P2089" i="1" s="1"/>
  <c r="O2087" i="1"/>
  <c r="P2087" i="1" s="1"/>
  <c r="O2085" i="1"/>
  <c r="P2085" i="1" s="1"/>
  <c r="O2083" i="1"/>
  <c r="P2083" i="1" s="1"/>
  <c r="O2081" i="1"/>
  <c r="P2081" i="1" s="1"/>
  <c r="O2079" i="1"/>
  <c r="P2079" i="1" s="1"/>
  <c r="O2077" i="1"/>
  <c r="P2077" i="1" s="1"/>
  <c r="O2075" i="1"/>
  <c r="P2075" i="1" s="1"/>
  <c r="O2073" i="1"/>
  <c r="P2073" i="1" s="1"/>
  <c r="O2071" i="1"/>
  <c r="P2071" i="1" s="1"/>
  <c r="O2069" i="1"/>
  <c r="P2069" i="1" s="1"/>
  <c r="O2067" i="1"/>
  <c r="P2067" i="1" s="1"/>
  <c r="O2065" i="1"/>
  <c r="P2065" i="1" s="1"/>
  <c r="O2063" i="1"/>
  <c r="P2063" i="1" s="1"/>
  <c r="O2061" i="1"/>
  <c r="P2061" i="1" s="1"/>
  <c r="O2059" i="1"/>
  <c r="P2059" i="1" s="1"/>
  <c r="O2057" i="1"/>
  <c r="P2057" i="1" s="1"/>
  <c r="O2055" i="1"/>
  <c r="P2055" i="1" s="1"/>
  <c r="O2053" i="1"/>
  <c r="P2053" i="1" s="1"/>
  <c r="O2051" i="1"/>
  <c r="P2051" i="1" s="1"/>
  <c r="O2049" i="1"/>
  <c r="P2049" i="1" s="1"/>
  <c r="O2047" i="1"/>
  <c r="P2047" i="1" s="1"/>
  <c r="O2045" i="1"/>
  <c r="P2045" i="1" s="1"/>
  <c r="O2043" i="1"/>
  <c r="P2043" i="1" s="1"/>
  <c r="O2041" i="1"/>
  <c r="P2041" i="1" s="1"/>
  <c r="O2039" i="1"/>
  <c r="P2039" i="1" s="1"/>
  <c r="O2037" i="1"/>
  <c r="P2037" i="1" s="1"/>
  <c r="O2035" i="1"/>
  <c r="P2035" i="1" s="1"/>
  <c r="O2033" i="1"/>
  <c r="P2033" i="1" s="1"/>
  <c r="O2031" i="1"/>
  <c r="P2031" i="1" s="1"/>
  <c r="O2029" i="1"/>
  <c r="P2029" i="1" s="1"/>
  <c r="O2027" i="1"/>
  <c r="P2027" i="1" s="1"/>
  <c r="O2025" i="1"/>
  <c r="P2025" i="1" s="1"/>
  <c r="O2023" i="1"/>
  <c r="P2023" i="1" s="1"/>
  <c r="O2021" i="1"/>
  <c r="P2021" i="1" s="1"/>
  <c r="O2019" i="1"/>
  <c r="P2019" i="1" s="1"/>
  <c r="O2017" i="1"/>
  <c r="P2017" i="1" s="1"/>
  <c r="O2015" i="1"/>
  <c r="P2015" i="1" s="1"/>
  <c r="O2013" i="1"/>
  <c r="P2013" i="1" s="1"/>
  <c r="O2011" i="1"/>
  <c r="P2011" i="1" s="1"/>
  <c r="O2009" i="1"/>
  <c r="P2009" i="1" s="1"/>
  <c r="O2007" i="1"/>
  <c r="P2007" i="1" s="1"/>
  <c r="O2005" i="1"/>
  <c r="P2005" i="1" s="1"/>
  <c r="O2003" i="1"/>
  <c r="P2003" i="1" s="1"/>
  <c r="O2001" i="1"/>
  <c r="P2001" i="1" s="1"/>
  <c r="O1999" i="1"/>
  <c r="P1999" i="1" s="1"/>
  <c r="O1997" i="1"/>
  <c r="P1997" i="1" s="1"/>
  <c r="O1995" i="1"/>
  <c r="P1995" i="1" s="1"/>
  <c r="O1993" i="1"/>
  <c r="P1993" i="1" s="1"/>
  <c r="O1991" i="1"/>
  <c r="P1991" i="1" s="1"/>
  <c r="O1989" i="1"/>
  <c r="P1989" i="1" s="1"/>
  <c r="O1987" i="1"/>
  <c r="P1987" i="1" s="1"/>
  <c r="O1985" i="1"/>
  <c r="P1985" i="1" s="1"/>
  <c r="O1983" i="1"/>
  <c r="P1983" i="1" s="1"/>
  <c r="O1981" i="1"/>
  <c r="P1981" i="1" s="1"/>
  <c r="O1979" i="1"/>
  <c r="P1979" i="1" s="1"/>
  <c r="O1977" i="1"/>
  <c r="P1977" i="1" s="1"/>
  <c r="O1975" i="1"/>
  <c r="P1975" i="1" s="1"/>
  <c r="O1973" i="1"/>
  <c r="P1973" i="1" s="1"/>
  <c r="O1971" i="1"/>
  <c r="P1971" i="1" s="1"/>
  <c r="O1969" i="1"/>
  <c r="P1969" i="1" s="1"/>
  <c r="O1967" i="1"/>
  <c r="P1967" i="1" s="1"/>
  <c r="O1965" i="1"/>
  <c r="P1965" i="1" s="1"/>
  <c r="O1963" i="1"/>
  <c r="P1963" i="1" s="1"/>
  <c r="O1961" i="1"/>
  <c r="P1961" i="1" s="1"/>
  <c r="O1959" i="1"/>
  <c r="P1959" i="1" s="1"/>
  <c r="O1957" i="1"/>
  <c r="P1957" i="1" s="1"/>
  <c r="O1955" i="1"/>
  <c r="P1955" i="1" s="1"/>
  <c r="O1953" i="1"/>
  <c r="P1953" i="1" s="1"/>
  <c r="O1951" i="1"/>
  <c r="P1951" i="1" s="1"/>
  <c r="O1949" i="1"/>
  <c r="P1949" i="1" s="1"/>
  <c r="O1947" i="1"/>
  <c r="P1947" i="1" s="1"/>
  <c r="O1945" i="1"/>
  <c r="P1945" i="1" s="1"/>
  <c r="O1943" i="1"/>
  <c r="P1943" i="1" s="1"/>
  <c r="O1941" i="1"/>
  <c r="P1941" i="1" s="1"/>
  <c r="O1939" i="1"/>
  <c r="P1939" i="1" s="1"/>
  <c r="O1937" i="1"/>
  <c r="P1937" i="1" s="1"/>
  <c r="O1935" i="1"/>
  <c r="P1935" i="1" s="1"/>
  <c r="O1933" i="1"/>
  <c r="P1933" i="1" s="1"/>
  <c r="O1931" i="1"/>
  <c r="P1931" i="1" s="1"/>
  <c r="O1929" i="1"/>
  <c r="P1929" i="1" s="1"/>
  <c r="O1927" i="1"/>
  <c r="P1927" i="1" s="1"/>
  <c r="O1925" i="1"/>
  <c r="P1925" i="1" s="1"/>
  <c r="O1923" i="1"/>
  <c r="P1923" i="1" s="1"/>
  <c r="O1919" i="1"/>
  <c r="P1919" i="1" s="1"/>
  <c r="O1917" i="1"/>
  <c r="P1917" i="1" s="1"/>
  <c r="O1915" i="1"/>
  <c r="P1915" i="1" s="1"/>
  <c r="O1913" i="1"/>
  <c r="P1913" i="1" s="1"/>
  <c r="O1911" i="1"/>
  <c r="P1911" i="1" s="1"/>
  <c r="O1909" i="1"/>
  <c r="P1909" i="1" s="1"/>
  <c r="O1907" i="1"/>
  <c r="P1907" i="1" s="1"/>
  <c r="O1905" i="1"/>
  <c r="P1905" i="1" s="1"/>
  <c r="O1903" i="1"/>
  <c r="P1903" i="1" s="1"/>
  <c r="O1901" i="1"/>
  <c r="P1901" i="1" s="1"/>
  <c r="O1899" i="1"/>
  <c r="P1899" i="1" s="1"/>
  <c r="O1897" i="1"/>
  <c r="P1897" i="1" s="1"/>
  <c r="O1895" i="1"/>
  <c r="P1895" i="1" s="1"/>
  <c r="O1893" i="1"/>
  <c r="P1893" i="1" s="1"/>
  <c r="O1891" i="1"/>
  <c r="P1891" i="1" s="1"/>
  <c r="O1889" i="1"/>
  <c r="P1889" i="1" s="1"/>
  <c r="O1887" i="1"/>
  <c r="P1887" i="1" s="1"/>
  <c r="O1885" i="1"/>
  <c r="P1885" i="1" s="1"/>
  <c r="O1883" i="1"/>
  <c r="P1883" i="1" s="1"/>
  <c r="O1881" i="1"/>
  <c r="P1881" i="1" s="1"/>
  <c r="O1879" i="1"/>
  <c r="P1879" i="1" s="1"/>
  <c r="O1877" i="1"/>
  <c r="P1877" i="1" s="1"/>
  <c r="O1875" i="1"/>
  <c r="P1875" i="1" s="1"/>
  <c r="O1873" i="1"/>
  <c r="P1873" i="1" s="1"/>
  <c r="O1871" i="1"/>
  <c r="P1871" i="1" s="1"/>
  <c r="O1869" i="1"/>
  <c r="P1869" i="1" s="1"/>
  <c r="O1867" i="1"/>
  <c r="P1867" i="1" s="1"/>
  <c r="O1865" i="1"/>
  <c r="P1865" i="1" s="1"/>
  <c r="O1863" i="1"/>
  <c r="P1863" i="1" s="1"/>
  <c r="O1861" i="1"/>
  <c r="P1861" i="1" s="1"/>
  <c r="O1859" i="1"/>
  <c r="P1859" i="1" s="1"/>
  <c r="O1857" i="1"/>
  <c r="P1857" i="1" s="1"/>
  <c r="O1855" i="1"/>
  <c r="P1855" i="1" s="1"/>
  <c r="O1853" i="1"/>
  <c r="P1853" i="1" s="1"/>
  <c r="O1851" i="1"/>
  <c r="P1851" i="1" s="1"/>
  <c r="O1849" i="1"/>
  <c r="P1849" i="1" s="1"/>
  <c r="O1847" i="1"/>
  <c r="P1847" i="1" s="1"/>
  <c r="O1845" i="1"/>
  <c r="P1845" i="1" s="1"/>
  <c r="O1843" i="1"/>
  <c r="P1843" i="1" s="1"/>
  <c r="O1841" i="1"/>
  <c r="P1841" i="1" s="1"/>
  <c r="O1839" i="1"/>
  <c r="P1839" i="1" s="1"/>
  <c r="O1837" i="1"/>
  <c r="P1837" i="1" s="1"/>
  <c r="O1835" i="1"/>
  <c r="P1835" i="1" s="1"/>
  <c r="O1833" i="1"/>
  <c r="P1833" i="1" s="1"/>
  <c r="O1831" i="1"/>
  <c r="P1831" i="1" s="1"/>
  <c r="O1829" i="1"/>
  <c r="P1829" i="1" s="1"/>
  <c r="O1827" i="1"/>
  <c r="P1827" i="1" s="1"/>
  <c r="O1825" i="1"/>
  <c r="P1825" i="1" s="1"/>
  <c r="O1823" i="1"/>
  <c r="P1823" i="1" s="1"/>
  <c r="O1821" i="1"/>
  <c r="P1821" i="1" s="1"/>
  <c r="O1819" i="1"/>
  <c r="P1819" i="1" s="1"/>
  <c r="O1817" i="1"/>
  <c r="P1817" i="1" s="1"/>
  <c r="O1815" i="1"/>
  <c r="P1815" i="1" s="1"/>
  <c r="O1813" i="1"/>
  <c r="P1813" i="1" s="1"/>
  <c r="O1811" i="1"/>
  <c r="P1811" i="1" s="1"/>
  <c r="O1809" i="1"/>
  <c r="P1809" i="1" s="1"/>
  <c r="O1807" i="1"/>
  <c r="P1807" i="1" s="1"/>
  <c r="O1805" i="1"/>
  <c r="P1805" i="1" s="1"/>
  <c r="O1803" i="1"/>
  <c r="P1803" i="1" s="1"/>
  <c r="O1801" i="1"/>
  <c r="P1801" i="1" s="1"/>
  <c r="O1799" i="1"/>
  <c r="P1799" i="1" s="1"/>
  <c r="O1797" i="1"/>
  <c r="P1797" i="1" s="1"/>
  <c r="O1795" i="1"/>
  <c r="P1795" i="1" s="1"/>
  <c r="O1793" i="1"/>
  <c r="P1793" i="1" s="1"/>
  <c r="O1791" i="1"/>
  <c r="P1791" i="1" s="1"/>
  <c r="O1789" i="1"/>
  <c r="P1789" i="1" s="1"/>
  <c r="O1787" i="1"/>
  <c r="P1787" i="1" s="1"/>
  <c r="O1785" i="1"/>
  <c r="P1785" i="1" s="1"/>
  <c r="O1783" i="1"/>
  <c r="P1783" i="1" s="1"/>
  <c r="O1781" i="1"/>
  <c r="P1781" i="1" s="1"/>
  <c r="O1779" i="1"/>
  <c r="P1779" i="1" s="1"/>
  <c r="O1777" i="1"/>
  <c r="P1777" i="1" s="1"/>
  <c r="O1775" i="1"/>
  <c r="P1775" i="1" s="1"/>
  <c r="O1773" i="1"/>
  <c r="P1773" i="1" s="1"/>
  <c r="O1771" i="1"/>
  <c r="P1771" i="1" s="1"/>
  <c r="O1769" i="1"/>
  <c r="P1769" i="1" s="1"/>
  <c r="O1767" i="1"/>
  <c r="P1767" i="1" s="1"/>
  <c r="O1765" i="1"/>
  <c r="P1765" i="1" s="1"/>
  <c r="O1761" i="1"/>
  <c r="P1761" i="1" s="1"/>
  <c r="O1759" i="1"/>
  <c r="P1759" i="1" s="1"/>
  <c r="O1757" i="1"/>
  <c r="P1757" i="1" s="1"/>
  <c r="O1753" i="1"/>
  <c r="P1753" i="1" s="1"/>
  <c r="O1751" i="1"/>
  <c r="P1751" i="1" s="1"/>
  <c r="O1749" i="1"/>
  <c r="P1749" i="1" s="1"/>
  <c r="O1747" i="1"/>
  <c r="P1747" i="1" s="1"/>
  <c r="O1745" i="1"/>
  <c r="P1745" i="1" s="1"/>
  <c r="O1743" i="1"/>
  <c r="P1743" i="1" s="1"/>
  <c r="O1741" i="1"/>
  <c r="P1741" i="1" s="1"/>
  <c r="O1739" i="1"/>
  <c r="P1739" i="1" s="1"/>
  <c r="O1737" i="1"/>
  <c r="P1737" i="1" s="1"/>
  <c r="O1735" i="1"/>
  <c r="P1735" i="1" s="1"/>
  <c r="O1733" i="1"/>
  <c r="P1733" i="1" s="1"/>
  <c r="O1731" i="1"/>
  <c r="P1731" i="1" s="1"/>
  <c r="O1729" i="1"/>
  <c r="P1729" i="1" s="1"/>
  <c r="O1727" i="1"/>
  <c r="P1727" i="1" s="1"/>
  <c r="O1725" i="1"/>
  <c r="P1725" i="1" s="1"/>
  <c r="O1723" i="1"/>
  <c r="P1723" i="1" s="1"/>
  <c r="O1721" i="1"/>
  <c r="P1721" i="1" s="1"/>
  <c r="O1719" i="1"/>
  <c r="P1719" i="1" s="1"/>
  <c r="O1717" i="1"/>
  <c r="P1717" i="1" s="1"/>
  <c r="O1715" i="1"/>
  <c r="P1715" i="1" s="1"/>
  <c r="O1713" i="1"/>
  <c r="P1713" i="1" s="1"/>
  <c r="O1711" i="1"/>
  <c r="P1711" i="1" s="1"/>
  <c r="O1709" i="1"/>
  <c r="P1709" i="1" s="1"/>
  <c r="O1707" i="1"/>
  <c r="P1707" i="1" s="1"/>
  <c r="O1705" i="1"/>
  <c r="P1705" i="1" s="1"/>
  <c r="O1703" i="1"/>
  <c r="P1703" i="1" s="1"/>
  <c r="O1701" i="1"/>
  <c r="P1701" i="1" s="1"/>
  <c r="O1699" i="1"/>
  <c r="P1699" i="1" s="1"/>
  <c r="O1697" i="1"/>
  <c r="P1697" i="1" s="1"/>
  <c r="O1695" i="1"/>
  <c r="P1695" i="1" s="1"/>
  <c r="O1693" i="1"/>
  <c r="P1693" i="1" s="1"/>
  <c r="O1691" i="1"/>
  <c r="P1691" i="1" s="1"/>
  <c r="O1689" i="1"/>
  <c r="P1689" i="1" s="1"/>
  <c r="O1687" i="1"/>
  <c r="P1687" i="1" s="1"/>
  <c r="O1685" i="1"/>
  <c r="P1685" i="1" s="1"/>
  <c r="O1683" i="1"/>
  <c r="P1683" i="1" s="1"/>
  <c r="O1681" i="1"/>
  <c r="P1681" i="1" s="1"/>
  <c r="O1679" i="1"/>
  <c r="P1679" i="1" s="1"/>
  <c r="O1677" i="1"/>
  <c r="P1677" i="1" s="1"/>
  <c r="O1675" i="1"/>
  <c r="P1675" i="1" s="1"/>
  <c r="O1673" i="1"/>
  <c r="P1673" i="1" s="1"/>
  <c r="O1671" i="1"/>
  <c r="P1671" i="1" s="1"/>
  <c r="O1669" i="1"/>
  <c r="P1669" i="1" s="1"/>
  <c r="O1667" i="1"/>
  <c r="P1667" i="1" s="1"/>
  <c r="O1665" i="1"/>
  <c r="P1665" i="1" s="1"/>
  <c r="O1663" i="1"/>
  <c r="P1663" i="1" s="1"/>
  <c r="O1661" i="1"/>
  <c r="P1661" i="1" s="1"/>
  <c r="O1659" i="1"/>
  <c r="P1659" i="1" s="1"/>
  <c r="O1657" i="1"/>
  <c r="P1657" i="1" s="1"/>
  <c r="O1655" i="1"/>
  <c r="P1655" i="1" s="1"/>
  <c r="O1653" i="1"/>
  <c r="P1653" i="1" s="1"/>
  <c r="O1649" i="1"/>
  <c r="P1649" i="1" s="1"/>
  <c r="O1647" i="1"/>
  <c r="P1647" i="1" s="1"/>
  <c r="O1645" i="1"/>
  <c r="P1645" i="1" s="1"/>
  <c r="O1643" i="1"/>
  <c r="P1643" i="1" s="1"/>
  <c r="O1641" i="1"/>
  <c r="P1641" i="1" s="1"/>
  <c r="O1639" i="1"/>
  <c r="P1639" i="1" s="1"/>
  <c r="O1637" i="1"/>
  <c r="P1637" i="1" s="1"/>
  <c r="O1635" i="1"/>
  <c r="P1635" i="1" s="1"/>
  <c r="O1633" i="1"/>
  <c r="P1633" i="1" s="1"/>
  <c r="O1631" i="1"/>
  <c r="P1631" i="1" s="1"/>
  <c r="O1629" i="1"/>
  <c r="P1629" i="1" s="1"/>
  <c r="O1627" i="1"/>
  <c r="P1627" i="1" s="1"/>
  <c r="O1625" i="1"/>
  <c r="P1625" i="1" s="1"/>
  <c r="O1623" i="1"/>
  <c r="P1623" i="1" s="1"/>
  <c r="O1621" i="1"/>
  <c r="P1621" i="1" s="1"/>
  <c r="O1619" i="1"/>
  <c r="P1619" i="1" s="1"/>
  <c r="O1617" i="1"/>
  <c r="P1617" i="1" s="1"/>
  <c r="O1615" i="1"/>
  <c r="P1615" i="1" s="1"/>
  <c r="O1613" i="1"/>
  <c r="P1613" i="1" s="1"/>
  <c r="O1611" i="1"/>
  <c r="P1611" i="1" s="1"/>
  <c r="O1609" i="1"/>
  <c r="P1609" i="1" s="1"/>
  <c r="O1607" i="1"/>
  <c r="P1607" i="1" s="1"/>
  <c r="O1605" i="1"/>
  <c r="P1605" i="1" s="1"/>
  <c r="O1603" i="1"/>
  <c r="P1603" i="1" s="1"/>
  <c r="O1601" i="1"/>
  <c r="P1601" i="1" s="1"/>
  <c r="O1599" i="1"/>
  <c r="P1599" i="1" s="1"/>
  <c r="O1597" i="1"/>
  <c r="P1597" i="1" s="1"/>
  <c r="O1595" i="1"/>
  <c r="P1595" i="1" s="1"/>
  <c r="O1593" i="1"/>
  <c r="P1593" i="1" s="1"/>
  <c r="O1591" i="1"/>
  <c r="P1591" i="1" s="1"/>
  <c r="O1589" i="1"/>
  <c r="P1589" i="1" s="1"/>
  <c r="O1587" i="1"/>
  <c r="P1587" i="1" s="1"/>
  <c r="O1585" i="1"/>
  <c r="P1585" i="1" s="1"/>
  <c r="O1583" i="1"/>
  <c r="P1583" i="1" s="1"/>
  <c r="O1581" i="1"/>
  <c r="P1581" i="1" s="1"/>
  <c r="O1579" i="1"/>
  <c r="P1579" i="1" s="1"/>
  <c r="O1577" i="1"/>
  <c r="P1577" i="1" s="1"/>
  <c r="O1575" i="1"/>
  <c r="P1575" i="1" s="1"/>
  <c r="O1573" i="1"/>
  <c r="P1573" i="1" s="1"/>
  <c r="O1571" i="1"/>
  <c r="P1571" i="1" s="1"/>
  <c r="O1569" i="1"/>
  <c r="P1569" i="1" s="1"/>
  <c r="O1565" i="1"/>
  <c r="P1565" i="1" s="1"/>
  <c r="O1563" i="1"/>
  <c r="P1563" i="1" s="1"/>
  <c r="O1561" i="1"/>
  <c r="P1561" i="1" s="1"/>
  <c r="O1555" i="1"/>
  <c r="P1555" i="1" s="1"/>
  <c r="O1553" i="1"/>
  <c r="P1553" i="1" s="1"/>
  <c r="O1551" i="1"/>
  <c r="P1551" i="1" s="1"/>
  <c r="O1549" i="1"/>
  <c r="P1549" i="1" s="1"/>
  <c r="O1547" i="1"/>
  <c r="P1547" i="1" s="1"/>
  <c r="O1545" i="1"/>
  <c r="P1545" i="1" s="1"/>
  <c r="O1543" i="1"/>
  <c r="P1543" i="1" s="1"/>
  <c r="O1541" i="1"/>
  <c r="P1541" i="1" s="1"/>
  <c r="O1539" i="1"/>
  <c r="P1539" i="1" s="1"/>
  <c r="O1537" i="1"/>
  <c r="P1537" i="1" s="1"/>
  <c r="O1535" i="1"/>
  <c r="P1535" i="1" s="1"/>
  <c r="O1533" i="1"/>
  <c r="P1533" i="1" s="1"/>
  <c r="O1531" i="1"/>
  <c r="P1531" i="1" s="1"/>
  <c r="O1529" i="1"/>
  <c r="P1529" i="1" s="1"/>
  <c r="O1527" i="1"/>
  <c r="P1527" i="1" s="1"/>
  <c r="O1525" i="1"/>
  <c r="P1525" i="1" s="1"/>
  <c r="O1523" i="1"/>
  <c r="P1523" i="1" s="1"/>
  <c r="O1521" i="1"/>
  <c r="P1521" i="1" s="1"/>
  <c r="O1519" i="1"/>
  <c r="P1519" i="1" s="1"/>
  <c r="O1517" i="1"/>
  <c r="P1517" i="1" s="1"/>
  <c r="O1515" i="1"/>
  <c r="P1515" i="1" s="1"/>
  <c r="O1513" i="1"/>
  <c r="P1513" i="1" s="1"/>
  <c r="O1511" i="1"/>
  <c r="P1511" i="1" s="1"/>
  <c r="O1507" i="1"/>
  <c r="P1507" i="1" s="1"/>
  <c r="O1505" i="1"/>
  <c r="P1505" i="1" s="1"/>
  <c r="O1503" i="1"/>
  <c r="P1503" i="1" s="1"/>
  <c r="O1501" i="1"/>
  <c r="P1501" i="1" s="1"/>
  <c r="O1499" i="1"/>
  <c r="P1499" i="1" s="1"/>
  <c r="O1497" i="1"/>
  <c r="P1497" i="1" s="1"/>
  <c r="O1493" i="1"/>
  <c r="P1493" i="1" s="1"/>
  <c r="O1491" i="1"/>
  <c r="P1491" i="1" s="1"/>
  <c r="O1489" i="1"/>
  <c r="P1489" i="1" s="1"/>
  <c r="O1487" i="1"/>
  <c r="P1487" i="1" s="1"/>
  <c r="O1485" i="1"/>
  <c r="P1485" i="1" s="1"/>
  <c r="O1483" i="1"/>
  <c r="P1483" i="1" s="1"/>
  <c r="O1481" i="1"/>
  <c r="P1481" i="1" s="1"/>
  <c r="O1479" i="1"/>
  <c r="P1479" i="1" s="1"/>
  <c r="O1477" i="1"/>
  <c r="P1477" i="1" s="1"/>
  <c r="O1475" i="1"/>
  <c r="P1475" i="1" s="1"/>
  <c r="O1473" i="1"/>
  <c r="P1473" i="1" s="1"/>
  <c r="O1471" i="1"/>
  <c r="P1471" i="1" s="1"/>
  <c r="O1469" i="1"/>
  <c r="P1469" i="1" s="1"/>
  <c r="O1467" i="1"/>
  <c r="P1467" i="1" s="1"/>
  <c r="O1465" i="1"/>
  <c r="P1465" i="1" s="1"/>
  <c r="O1463" i="1"/>
  <c r="P1463" i="1" s="1"/>
  <c r="O1461" i="1"/>
  <c r="P1461" i="1" s="1"/>
  <c r="O1457" i="1"/>
  <c r="P1457" i="1" s="1"/>
  <c r="O1453" i="1"/>
  <c r="P1453" i="1" s="1"/>
  <c r="O1451" i="1"/>
  <c r="P1451" i="1" s="1"/>
  <c r="O1449" i="1"/>
  <c r="P1449" i="1" s="1"/>
  <c r="O1447" i="1"/>
  <c r="P1447" i="1" s="1"/>
  <c r="O1445" i="1"/>
  <c r="P1445" i="1" s="1"/>
  <c r="O1443" i="1"/>
  <c r="P1443" i="1" s="1"/>
  <c r="O1441" i="1"/>
  <c r="P1441" i="1" s="1"/>
  <c r="O1439" i="1"/>
  <c r="P1439" i="1" s="1"/>
  <c r="O1437" i="1"/>
  <c r="P1437" i="1" s="1"/>
  <c r="O1435" i="1"/>
  <c r="P1435" i="1" s="1"/>
  <c r="O1433" i="1"/>
  <c r="P1433" i="1" s="1"/>
  <c r="O1431" i="1"/>
  <c r="P1431" i="1" s="1"/>
  <c r="O1429" i="1"/>
  <c r="P1429" i="1" s="1"/>
  <c r="O1427" i="1"/>
  <c r="P1427" i="1" s="1"/>
  <c r="O1425" i="1"/>
  <c r="P1425" i="1" s="1"/>
  <c r="O1423" i="1"/>
  <c r="P1423" i="1" s="1"/>
  <c r="O1421" i="1"/>
  <c r="P1421" i="1" s="1"/>
  <c r="O1419" i="1"/>
  <c r="P1419" i="1" s="1"/>
  <c r="O1417" i="1"/>
  <c r="P1417" i="1" s="1"/>
  <c r="O1415" i="1"/>
  <c r="P1415" i="1" s="1"/>
  <c r="O1413" i="1"/>
  <c r="P1413" i="1" s="1"/>
  <c r="O1411" i="1"/>
  <c r="P1411" i="1" s="1"/>
  <c r="O1407" i="1"/>
  <c r="P1407" i="1" s="1"/>
  <c r="O1405" i="1"/>
  <c r="P1405" i="1" s="1"/>
  <c r="O1403" i="1"/>
  <c r="P1403" i="1" s="1"/>
  <c r="O1401" i="1"/>
  <c r="P1401" i="1" s="1"/>
  <c r="O1399" i="1"/>
  <c r="P1399" i="1" s="1"/>
  <c r="O1397" i="1"/>
  <c r="P1397" i="1" s="1"/>
  <c r="O1395" i="1"/>
  <c r="P1395" i="1" s="1"/>
  <c r="O1393" i="1"/>
  <c r="P1393" i="1" s="1"/>
  <c r="O1391" i="1"/>
  <c r="P1391" i="1" s="1"/>
  <c r="O1389" i="1"/>
  <c r="P1389" i="1" s="1"/>
  <c r="O1387" i="1"/>
  <c r="P1387" i="1" s="1"/>
  <c r="O1385" i="1"/>
  <c r="P1385" i="1" s="1"/>
  <c r="O1383" i="1"/>
  <c r="P1383" i="1" s="1"/>
  <c r="O1381" i="1"/>
  <c r="P1381" i="1" s="1"/>
  <c r="O1379" i="1"/>
  <c r="P1379" i="1" s="1"/>
  <c r="O1377" i="1"/>
  <c r="P1377" i="1" s="1"/>
  <c r="O1375" i="1"/>
  <c r="P1375" i="1" s="1"/>
  <c r="O1373" i="1"/>
  <c r="P1373" i="1" s="1"/>
  <c r="O1371" i="1"/>
  <c r="P1371" i="1" s="1"/>
  <c r="O1369" i="1"/>
  <c r="P1369" i="1" s="1"/>
  <c r="O1367" i="1"/>
  <c r="P1367" i="1" s="1"/>
  <c r="O1365" i="1"/>
  <c r="P1365" i="1" s="1"/>
  <c r="O1363" i="1"/>
  <c r="P1363" i="1" s="1"/>
  <c r="O1361" i="1"/>
  <c r="P1361" i="1" s="1"/>
  <c r="O1359" i="1"/>
  <c r="P1359" i="1" s="1"/>
  <c r="O1357" i="1"/>
  <c r="P1357" i="1" s="1"/>
  <c r="O1355" i="1"/>
  <c r="P1355" i="1" s="1"/>
  <c r="O1353" i="1"/>
  <c r="P1353" i="1" s="1"/>
  <c r="O1351" i="1"/>
  <c r="P1351" i="1" s="1"/>
  <c r="O1349" i="1"/>
  <c r="P1349" i="1" s="1"/>
  <c r="O1347" i="1"/>
  <c r="P1347" i="1" s="1"/>
  <c r="O1345" i="1"/>
  <c r="P1345" i="1" s="1"/>
  <c r="O1343" i="1"/>
  <c r="P1343" i="1" s="1"/>
  <c r="O1341" i="1"/>
  <c r="P1341" i="1" s="1"/>
  <c r="O1339" i="1"/>
  <c r="P1339" i="1" s="1"/>
  <c r="O1337" i="1"/>
  <c r="P1337" i="1" s="1"/>
  <c r="O1335" i="1"/>
  <c r="P1335" i="1" s="1"/>
  <c r="O1331" i="1"/>
  <c r="P1331" i="1" s="1"/>
  <c r="O1329" i="1"/>
  <c r="P1329" i="1" s="1"/>
  <c r="O1327" i="1"/>
  <c r="P1327" i="1" s="1"/>
  <c r="O1325" i="1"/>
  <c r="P1325" i="1" s="1"/>
  <c r="O1323" i="1"/>
  <c r="P1323" i="1" s="1"/>
  <c r="O1321" i="1"/>
  <c r="P1321" i="1" s="1"/>
  <c r="O1317" i="1"/>
  <c r="P1317" i="1" s="1"/>
  <c r="O1315" i="1"/>
  <c r="P1315" i="1" s="1"/>
  <c r="O1313" i="1"/>
  <c r="P1313" i="1" s="1"/>
  <c r="O1311" i="1"/>
  <c r="P1311" i="1" s="1"/>
  <c r="O1309" i="1"/>
  <c r="P1309" i="1" s="1"/>
  <c r="O1307" i="1"/>
  <c r="P1307" i="1" s="1"/>
  <c r="O1305" i="1"/>
  <c r="P1305" i="1" s="1"/>
  <c r="O1303" i="1"/>
  <c r="P1303" i="1" s="1"/>
  <c r="O1301" i="1"/>
  <c r="P1301" i="1" s="1"/>
  <c r="O1299" i="1"/>
  <c r="P1299" i="1" s="1"/>
  <c r="O1297" i="1"/>
  <c r="P1297" i="1" s="1"/>
  <c r="O1295" i="1"/>
  <c r="P1295" i="1" s="1"/>
  <c r="O1293" i="1"/>
  <c r="P1293" i="1" s="1"/>
  <c r="O1291" i="1"/>
  <c r="P1291" i="1" s="1"/>
  <c r="O1289" i="1"/>
  <c r="P1289" i="1" s="1"/>
  <c r="O1287" i="1"/>
  <c r="P1287" i="1" s="1"/>
  <c r="O1285" i="1"/>
  <c r="P1285" i="1" s="1"/>
  <c r="O1283" i="1"/>
  <c r="P1283" i="1" s="1"/>
  <c r="O1281" i="1"/>
  <c r="P1281" i="1" s="1"/>
  <c r="O1279" i="1"/>
  <c r="P1279" i="1" s="1"/>
  <c r="O1277" i="1"/>
  <c r="P1277" i="1" s="1"/>
  <c r="O1275" i="1"/>
  <c r="P1275" i="1" s="1"/>
  <c r="O1273" i="1"/>
  <c r="P1273" i="1" s="1"/>
  <c r="O1271" i="1"/>
  <c r="P1271" i="1" s="1"/>
  <c r="O1269" i="1"/>
  <c r="P1269" i="1" s="1"/>
  <c r="O1267" i="1"/>
  <c r="P1267" i="1" s="1"/>
  <c r="O1265" i="1"/>
  <c r="P1265" i="1" s="1"/>
  <c r="O1263" i="1"/>
  <c r="P1263" i="1" s="1"/>
  <c r="O1261" i="1"/>
  <c r="P1261" i="1" s="1"/>
  <c r="O1259" i="1"/>
  <c r="P1259" i="1" s="1"/>
  <c r="O1257" i="1"/>
  <c r="P1257" i="1" s="1"/>
  <c r="O1255" i="1"/>
  <c r="P1255" i="1" s="1"/>
  <c r="O1253" i="1"/>
  <c r="P1253" i="1" s="1"/>
  <c r="O1251" i="1"/>
  <c r="P1251" i="1" s="1"/>
  <c r="O1249" i="1"/>
  <c r="P1249" i="1" s="1"/>
  <c r="O1247" i="1"/>
  <c r="P1247" i="1" s="1"/>
  <c r="O1245" i="1"/>
  <c r="P1245" i="1" s="1"/>
  <c r="O1243" i="1"/>
  <c r="P1243" i="1" s="1"/>
  <c r="O1241" i="1"/>
  <c r="P1241" i="1" s="1"/>
  <c r="O1239" i="1"/>
  <c r="P1239" i="1" s="1"/>
  <c r="O1237" i="1"/>
  <c r="P1237" i="1" s="1"/>
  <c r="O1235" i="1"/>
  <c r="P1235" i="1" s="1"/>
  <c r="O1233" i="1"/>
  <c r="P1233" i="1" s="1"/>
  <c r="O1231" i="1"/>
  <c r="P1231" i="1" s="1"/>
  <c r="O1229" i="1"/>
  <c r="P1229" i="1" s="1"/>
  <c r="O1227" i="1"/>
  <c r="P1227" i="1" s="1"/>
  <c r="O1225" i="1"/>
  <c r="P1225" i="1" s="1"/>
  <c r="O1223" i="1"/>
  <c r="P1223" i="1" s="1"/>
  <c r="O1221" i="1"/>
  <c r="P1221" i="1" s="1"/>
  <c r="O1219" i="1"/>
  <c r="P1219" i="1" s="1"/>
  <c r="O1217" i="1"/>
  <c r="P1217" i="1" s="1"/>
  <c r="O1215" i="1"/>
  <c r="P1215" i="1" s="1"/>
  <c r="O1213" i="1"/>
  <c r="P1213" i="1" s="1"/>
  <c r="O1211" i="1"/>
  <c r="P1211" i="1" s="1"/>
  <c r="O1209" i="1"/>
  <c r="P1209" i="1" s="1"/>
  <c r="O1207" i="1"/>
  <c r="P1207" i="1" s="1"/>
  <c r="O1205" i="1"/>
  <c r="P1205" i="1" s="1"/>
  <c r="O1203" i="1"/>
  <c r="P1203" i="1" s="1"/>
  <c r="O1201" i="1"/>
  <c r="P1201" i="1" s="1"/>
  <c r="O1199" i="1"/>
  <c r="P1199" i="1" s="1"/>
  <c r="O1195" i="1"/>
  <c r="P1195" i="1" s="1"/>
  <c r="O1193" i="1"/>
  <c r="P1193" i="1" s="1"/>
  <c r="O1191" i="1"/>
  <c r="P1191" i="1" s="1"/>
  <c r="O1189" i="1"/>
  <c r="P1189" i="1" s="1"/>
  <c r="O1187" i="1"/>
  <c r="P1187" i="1" s="1"/>
  <c r="O1185" i="1"/>
  <c r="P1185" i="1" s="1"/>
  <c r="O1183" i="1"/>
  <c r="P1183" i="1" s="1"/>
  <c r="O1181" i="1"/>
  <c r="P1181" i="1" s="1"/>
  <c r="O1179" i="1"/>
  <c r="P1179" i="1" s="1"/>
  <c r="O1175" i="1"/>
  <c r="P1175" i="1" s="1"/>
  <c r="O1171" i="1"/>
  <c r="P1171" i="1" s="1"/>
  <c r="O1167" i="1"/>
  <c r="P1167" i="1" s="1"/>
  <c r="O1163" i="1"/>
  <c r="P1163" i="1" s="1"/>
  <c r="O1159" i="1"/>
  <c r="P1159" i="1" s="1"/>
  <c r="O1157" i="1"/>
  <c r="P1157" i="1" s="1"/>
  <c r="O1155" i="1"/>
  <c r="P1155" i="1" s="1"/>
  <c r="O1153" i="1"/>
  <c r="P1153" i="1" s="1"/>
  <c r="O1151" i="1"/>
  <c r="P1151" i="1" s="1"/>
  <c r="O1149" i="1"/>
  <c r="P1149" i="1" s="1"/>
  <c r="O1147" i="1"/>
  <c r="P1147" i="1" s="1"/>
  <c r="O1143" i="1"/>
  <c r="P1143" i="1" s="1"/>
  <c r="O1141" i="1"/>
  <c r="P1141" i="1" s="1"/>
  <c r="O1139" i="1"/>
  <c r="P1139" i="1" s="1"/>
  <c r="O1137" i="1"/>
  <c r="P1137" i="1" s="1"/>
  <c r="O1133" i="1"/>
  <c r="P1133" i="1" s="1"/>
  <c r="O1131" i="1"/>
  <c r="P1131" i="1" s="1"/>
  <c r="O1129" i="1"/>
  <c r="P1129" i="1" s="1"/>
  <c r="O1127" i="1"/>
  <c r="P1127" i="1" s="1"/>
  <c r="O1125" i="1"/>
  <c r="P1125" i="1" s="1"/>
  <c r="O1123" i="1"/>
  <c r="P1123" i="1" s="1"/>
  <c r="O1119" i="1"/>
  <c r="P1119" i="1" s="1"/>
  <c r="O1117" i="1"/>
  <c r="P1117" i="1" s="1"/>
  <c r="O1115" i="1"/>
  <c r="P1115" i="1" s="1"/>
  <c r="O1113" i="1"/>
  <c r="P1113" i="1" s="1"/>
  <c r="O1111" i="1"/>
  <c r="P1111" i="1" s="1"/>
  <c r="O1109" i="1"/>
  <c r="P1109" i="1" s="1"/>
  <c r="O1107" i="1"/>
  <c r="P1107" i="1" s="1"/>
  <c r="O1105" i="1"/>
  <c r="P1105" i="1" s="1"/>
  <c r="O1103" i="1"/>
  <c r="P1103" i="1" s="1"/>
  <c r="O1101" i="1"/>
  <c r="P1101" i="1" s="1"/>
  <c r="O1099" i="1"/>
  <c r="P1099" i="1" s="1"/>
  <c r="O1097" i="1"/>
  <c r="P1097" i="1" s="1"/>
  <c r="O1095" i="1"/>
  <c r="P1095" i="1" s="1"/>
  <c r="O1093" i="1"/>
  <c r="P1093" i="1" s="1"/>
  <c r="O1091" i="1"/>
  <c r="P1091" i="1" s="1"/>
  <c r="O1089" i="1"/>
  <c r="P1089" i="1" s="1"/>
  <c r="O1087" i="1"/>
  <c r="P1087" i="1" s="1"/>
  <c r="O1085" i="1"/>
  <c r="P1085" i="1" s="1"/>
  <c r="O1083" i="1"/>
  <c r="P1083" i="1" s="1"/>
  <c r="O1081" i="1"/>
  <c r="P1081" i="1" s="1"/>
  <c r="O1079" i="1"/>
  <c r="P1079" i="1" s="1"/>
  <c r="O1077" i="1"/>
  <c r="P1077" i="1" s="1"/>
  <c r="O1075" i="1"/>
  <c r="P1075" i="1" s="1"/>
  <c r="O1073" i="1"/>
  <c r="P1073" i="1" s="1"/>
  <c r="O1071" i="1"/>
  <c r="P1071" i="1" s="1"/>
  <c r="O1069" i="1"/>
  <c r="P1069" i="1" s="1"/>
  <c r="O1067" i="1"/>
  <c r="P1067" i="1" s="1"/>
  <c r="O1065" i="1"/>
  <c r="P1065" i="1" s="1"/>
  <c r="O1063" i="1"/>
  <c r="P1063" i="1" s="1"/>
  <c r="O1061" i="1"/>
  <c r="P1061" i="1" s="1"/>
  <c r="O1059" i="1"/>
  <c r="P1059" i="1" s="1"/>
  <c r="O1057" i="1"/>
  <c r="P1057" i="1" s="1"/>
  <c r="O1055" i="1"/>
  <c r="P1055" i="1" s="1"/>
  <c r="O1053" i="1"/>
  <c r="P1053" i="1" s="1"/>
  <c r="O1051" i="1"/>
  <c r="P1051" i="1" s="1"/>
  <c r="O1049" i="1"/>
  <c r="P1049" i="1" s="1"/>
  <c r="O1047" i="1"/>
  <c r="P1047" i="1" s="1"/>
  <c r="O1045" i="1"/>
  <c r="P1045" i="1" s="1"/>
  <c r="O1043" i="1"/>
  <c r="P1043" i="1" s="1"/>
  <c r="O1041" i="1"/>
  <c r="P1041" i="1" s="1"/>
  <c r="O1039" i="1"/>
  <c r="P1039" i="1" s="1"/>
  <c r="O1037" i="1"/>
  <c r="P1037" i="1" s="1"/>
  <c r="O1035" i="1"/>
  <c r="P1035" i="1" s="1"/>
  <c r="O1033" i="1"/>
  <c r="P1033" i="1" s="1"/>
  <c r="O1031" i="1"/>
  <c r="P1031" i="1" s="1"/>
  <c r="O1029" i="1"/>
  <c r="P1029" i="1" s="1"/>
  <c r="O1027" i="1"/>
  <c r="P1027" i="1" s="1"/>
  <c r="O1025" i="1"/>
  <c r="P1025" i="1" s="1"/>
  <c r="O1023" i="1"/>
  <c r="P1023" i="1" s="1"/>
  <c r="O1021" i="1"/>
  <c r="P1021" i="1" s="1"/>
  <c r="O1019" i="1"/>
  <c r="P1019" i="1" s="1"/>
  <c r="O1017" i="1"/>
  <c r="P1017" i="1" s="1"/>
  <c r="O1015" i="1"/>
  <c r="P1015" i="1" s="1"/>
  <c r="O1013" i="1"/>
  <c r="P1013" i="1" s="1"/>
  <c r="O1011" i="1"/>
  <c r="P1011" i="1" s="1"/>
  <c r="O1009" i="1"/>
  <c r="P1009" i="1" s="1"/>
  <c r="O1007" i="1"/>
  <c r="P1007" i="1" s="1"/>
  <c r="O1005" i="1"/>
  <c r="P1005" i="1" s="1"/>
  <c r="O1003" i="1"/>
  <c r="P1003" i="1" s="1"/>
  <c r="O1001" i="1"/>
  <c r="P1001" i="1" s="1"/>
  <c r="O999" i="1"/>
  <c r="P999" i="1" s="1"/>
  <c r="O997" i="1"/>
  <c r="P997" i="1" s="1"/>
  <c r="O995" i="1"/>
  <c r="P995" i="1" s="1"/>
  <c r="O993" i="1"/>
  <c r="P993" i="1" s="1"/>
  <c r="O991" i="1"/>
  <c r="P991" i="1" s="1"/>
  <c r="O989" i="1"/>
  <c r="P989" i="1" s="1"/>
  <c r="O987" i="1"/>
  <c r="P987" i="1" s="1"/>
  <c r="O985" i="1"/>
  <c r="P985" i="1" s="1"/>
  <c r="O983" i="1"/>
  <c r="P983" i="1" s="1"/>
  <c r="O981" i="1"/>
  <c r="P981" i="1" s="1"/>
  <c r="O979" i="1"/>
  <c r="P979" i="1" s="1"/>
  <c r="O977" i="1"/>
  <c r="P977" i="1" s="1"/>
  <c r="O975" i="1"/>
  <c r="P975" i="1" s="1"/>
  <c r="O973" i="1"/>
  <c r="P973" i="1" s="1"/>
  <c r="O971" i="1"/>
  <c r="P971" i="1" s="1"/>
  <c r="O969" i="1"/>
  <c r="P969" i="1" s="1"/>
  <c r="O967" i="1"/>
  <c r="P967" i="1" s="1"/>
  <c r="O965" i="1"/>
  <c r="P965" i="1" s="1"/>
  <c r="O963" i="1"/>
  <c r="P963" i="1" s="1"/>
  <c r="O961" i="1"/>
  <c r="P961" i="1" s="1"/>
  <c r="O959" i="1"/>
  <c r="P959" i="1" s="1"/>
  <c r="O957" i="1"/>
  <c r="P957" i="1" s="1"/>
  <c r="O955" i="1"/>
  <c r="P955" i="1" s="1"/>
  <c r="O953" i="1"/>
  <c r="P953" i="1" s="1"/>
  <c r="O951" i="1"/>
  <c r="P951" i="1" s="1"/>
  <c r="O947" i="1"/>
  <c r="P947" i="1" s="1"/>
  <c r="O945" i="1"/>
  <c r="P945" i="1" s="1"/>
  <c r="O943" i="1"/>
  <c r="P943" i="1" s="1"/>
  <c r="O941" i="1"/>
  <c r="P941" i="1" s="1"/>
  <c r="O937" i="1"/>
  <c r="P937" i="1" s="1"/>
  <c r="O935" i="1"/>
  <c r="P935" i="1" s="1"/>
  <c r="O933" i="1"/>
  <c r="P933" i="1" s="1"/>
  <c r="O931" i="1"/>
  <c r="P931" i="1" s="1"/>
  <c r="O929" i="1"/>
  <c r="P929" i="1" s="1"/>
  <c r="O927" i="1"/>
  <c r="P927" i="1" s="1"/>
  <c r="O925" i="1"/>
  <c r="P925" i="1" s="1"/>
  <c r="O923" i="1"/>
  <c r="P923" i="1" s="1"/>
  <c r="O921" i="1"/>
  <c r="P921" i="1" s="1"/>
  <c r="O919" i="1"/>
  <c r="P919" i="1" s="1"/>
  <c r="O917" i="1"/>
  <c r="P917" i="1" s="1"/>
  <c r="O915" i="1"/>
  <c r="P915" i="1" s="1"/>
  <c r="O913" i="1"/>
  <c r="P913" i="1" s="1"/>
  <c r="O911" i="1"/>
  <c r="P911" i="1" s="1"/>
  <c r="O909" i="1"/>
  <c r="P909" i="1" s="1"/>
  <c r="O907" i="1"/>
  <c r="P907" i="1" s="1"/>
  <c r="O905" i="1"/>
  <c r="P905" i="1" s="1"/>
  <c r="O903" i="1"/>
  <c r="P903" i="1" s="1"/>
  <c r="O901" i="1"/>
  <c r="P901" i="1" s="1"/>
  <c r="O899" i="1"/>
  <c r="P899" i="1" s="1"/>
  <c r="O897" i="1"/>
  <c r="P897" i="1" s="1"/>
  <c r="O895" i="1"/>
  <c r="P895" i="1" s="1"/>
  <c r="O893" i="1"/>
  <c r="P893" i="1" s="1"/>
  <c r="O891" i="1"/>
  <c r="P891" i="1" s="1"/>
  <c r="O889" i="1"/>
  <c r="P889" i="1" s="1"/>
  <c r="O887" i="1"/>
  <c r="P887" i="1" s="1"/>
  <c r="O885" i="1"/>
  <c r="P885" i="1" s="1"/>
  <c r="O883" i="1"/>
  <c r="P883" i="1" s="1"/>
  <c r="O881" i="1"/>
  <c r="P881" i="1" s="1"/>
  <c r="O879" i="1"/>
  <c r="P879" i="1" s="1"/>
  <c r="O877" i="1"/>
  <c r="P877" i="1" s="1"/>
  <c r="O875" i="1"/>
  <c r="P875" i="1" s="1"/>
  <c r="O873" i="1"/>
  <c r="P873" i="1" s="1"/>
  <c r="O871" i="1"/>
  <c r="P871" i="1" s="1"/>
  <c r="O869" i="1"/>
  <c r="P869" i="1" s="1"/>
  <c r="O867" i="1"/>
  <c r="P867" i="1" s="1"/>
  <c r="O865" i="1"/>
  <c r="P865" i="1" s="1"/>
  <c r="O863" i="1"/>
  <c r="P863" i="1" s="1"/>
  <c r="O861" i="1"/>
  <c r="P861" i="1" s="1"/>
  <c r="O859" i="1"/>
  <c r="P859" i="1" s="1"/>
  <c r="O857" i="1"/>
  <c r="P857" i="1" s="1"/>
  <c r="O855" i="1"/>
  <c r="P855" i="1" s="1"/>
  <c r="O853" i="1"/>
  <c r="P853" i="1" s="1"/>
  <c r="O851" i="1"/>
  <c r="P851" i="1" s="1"/>
  <c r="O849" i="1"/>
  <c r="P849" i="1" s="1"/>
  <c r="O847" i="1"/>
  <c r="P847" i="1" s="1"/>
  <c r="O845" i="1"/>
  <c r="P845" i="1" s="1"/>
  <c r="O843" i="1"/>
  <c r="P843" i="1" s="1"/>
  <c r="O841" i="1"/>
  <c r="P841" i="1" s="1"/>
  <c r="O839" i="1"/>
  <c r="P839" i="1" s="1"/>
  <c r="O837" i="1"/>
  <c r="P837" i="1" s="1"/>
  <c r="O835" i="1"/>
  <c r="P835" i="1" s="1"/>
  <c r="O833" i="1"/>
  <c r="P833" i="1" s="1"/>
  <c r="O831" i="1"/>
  <c r="P831" i="1" s="1"/>
  <c r="O829" i="1"/>
  <c r="P829" i="1" s="1"/>
  <c r="O827" i="1"/>
  <c r="P827" i="1" s="1"/>
  <c r="O825" i="1"/>
  <c r="P825" i="1" s="1"/>
  <c r="O823" i="1"/>
  <c r="P823" i="1" s="1"/>
  <c r="O821" i="1"/>
  <c r="P821" i="1" s="1"/>
  <c r="O819" i="1"/>
  <c r="P819" i="1" s="1"/>
  <c r="O817" i="1"/>
  <c r="P817" i="1" s="1"/>
  <c r="O815" i="1"/>
  <c r="P815" i="1" s="1"/>
  <c r="O813" i="1"/>
  <c r="P813" i="1" s="1"/>
  <c r="O811" i="1"/>
  <c r="P811" i="1" s="1"/>
  <c r="O809" i="1"/>
  <c r="P809" i="1" s="1"/>
  <c r="O807" i="1"/>
  <c r="P807" i="1" s="1"/>
  <c r="O805" i="1"/>
  <c r="P805" i="1" s="1"/>
  <c r="O803" i="1"/>
  <c r="P803" i="1" s="1"/>
  <c r="O801" i="1"/>
  <c r="P801" i="1" s="1"/>
  <c r="O799" i="1"/>
  <c r="P799" i="1" s="1"/>
  <c r="O797" i="1"/>
  <c r="P797" i="1" s="1"/>
  <c r="O793" i="1"/>
  <c r="P793" i="1" s="1"/>
  <c r="O791" i="1"/>
  <c r="P791" i="1" s="1"/>
  <c r="O789" i="1"/>
  <c r="P789" i="1" s="1"/>
  <c r="O787" i="1"/>
  <c r="P787" i="1" s="1"/>
  <c r="O785" i="1"/>
  <c r="P785" i="1" s="1"/>
  <c r="O783" i="1"/>
  <c r="P783" i="1" s="1"/>
  <c r="O781" i="1"/>
  <c r="P781" i="1" s="1"/>
  <c r="O779" i="1"/>
  <c r="P779" i="1" s="1"/>
  <c r="O777" i="1"/>
  <c r="P777" i="1" s="1"/>
  <c r="O775" i="1"/>
  <c r="P775" i="1" s="1"/>
  <c r="O773" i="1"/>
  <c r="P773" i="1" s="1"/>
  <c r="O771" i="1"/>
  <c r="P771" i="1" s="1"/>
  <c r="O769" i="1"/>
  <c r="P769" i="1" s="1"/>
  <c r="O767" i="1"/>
  <c r="P767" i="1" s="1"/>
  <c r="O765" i="1"/>
  <c r="P765" i="1" s="1"/>
  <c r="O763" i="1"/>
  <c r="P763" i="1" s="1"/>
  <c r="O761" i="1"/>
  <c r="P761" i="1" s="1"/>
  <c r="O759" i="1"/>
  <c r="P759" i="1" s="1"/>
  <c r="O757" i="1"/>
  <c r="P757" i="1" s="1"/>
  <c r="O755" i="1"/>
  <c r="P755" i="1" s="1"/>
  <c r="O753" i="1"/>
  <c r="P753" i="1" s="1"/>
  <c r="O751" i="1"/>
  <c r="P751" i="1" s="1"/>
  <c r="O749" i="1"/>
  <c r="P749" i="1" s="1"/>
  <c r="O747" i="1"/>
  <c r="P747" i="1" s="1"/>
  <c r="O745" i="1"/>
  <c r="P745" i="1" s="1"/>
  <c r="O743" i="1"/>
  <c r="P743" i="1" s="1"/>
  <c r="O741" i="1"/>
  <c r="P741" i="1" s="1"/>
  <c r="O739" i="1"/>
  <c r="P739" i="1" s="1"/>
  <c r="O737" i="1"/>
  <c r="P737" i="1" s="1"/>
  <c r="O735" i="1"/>
  <c r="P735" i="1" s="1"/>
  <c r="O733" i="1"/>
  <c r="P733" i="1" s="1"/>
  <c r="O731" i="1"/>
  <c r="P731" i="1" s="1"/>
  <c r="O729" i="1"/>
  <c r="P729" i="1" s="1"/>
  <c r="O727" i="1"/>
  <c r="P727" i="1" s="1"/>
  <c r="O725" i="1"/>
  <c r="P725" i="1" s="1"/>
  <c r="O723" i="1"/>
  <c r="P723" i="1" s="1"/>
  <c r="O721" i="1"/>
  <c r="P721" i="1" s="1"/>
  <c r="O719" i="1"/>
  <c r="P719" i="1" s="1"/>
  <c r="O717" i="1"/>
  <c r="P717" i="1" s="1"/>
  <c r="O715" i="1"/>
  <c r="P715" i="1" s="1"/>
  <c r="O711" i="1"/>
  <c r="P711" i="1" s="1"/>
  <c r="O707" i="1"/>
  <c r="P707" i="1" s="1"/>
  <c r="O703" i="1"/>
  <c r="P703" i="1" s="1"/>
  <c r="O699" i="1"/>
  <c r="P699" i="1" s="1"/>
  <c r="O695" i="1"/>
  <c r="P695" i="1" s="1"/>
  <c r="O691" i="1"/>
  <c r="P691" i="1" s="1"/>
  <c r="O687" i="1"/>
  <c r="P687" i="1" s="1"/>
  <c r="O683" i="1"/>
  <c r="P683" i="1" s="1"/>
  <c r="O679" i="1"/>
  <c r="P679" i="1" s="1"/>
  <c r="O675" i="1"/>
  <c r="P675" i="1" s="1"/>
  <c r="O671" i="1"/>
  <c r="P671" i="1" s="1"/>
  <c r="O667" i="1"/>
  <c r="P667" i="1" s="1"/>
  <c r="O663" i="1"/>
  <c r="P663" i="1" s="1"/>
  <c r="O659" i="1"/>
  <c r="P659" i="1" s="1"/>
  <c r="O655" i="1"/>
  <c r="P655" i="1" s="1"/>
  <c r="O651" i="1"/>
  <c r="P651" i="1" s="1"/>
  <c r="O647" i="1"/>
  <c r="P647" i="1" s="1"/>
  <c r="O643" i="1"/>
  <c r="P643" i="1" s="1"/>
  <c r="O639" i="1"/>
  <c r="P639" i="1" s="1"/>
  <c r="O635" i="1"/>
  <c r="P635" i="1" s="1"/>
  <c r="O631" i="1"/>
  <c r="P631" i="1" s="1"/>
  <c r="O627" i="1"/>
  <c r="P627" i="1" s="1"/>
  <c r="O623" i="1"/>
  <c r="P623" i="1" s="1"/>
  <c r="O621" i="1"/>
  <c r="P621" i="1" s="1"/>
  <c r="O619" i="1"/>
  <c r="P619" i="1" s="1"/>
  <c r="O615" i="1"/>
  <c r="P615" i="1" s="1"/>
  <c r="O613" i="1"/>
  <c r="P613" i="1" s="1"/>
  <c r="O611" i="1"/>
  <c r="P611" i="1" s="1"/>
  <c r="O603" i="1"/>
  <c r="P603" i="1" s="1"/>
  <c r="O601" i="1"/>
  <c r="P601" i="1" s="1"/>
  <c r="O597" i="1"/>
  <c r="P597" i="1" s="1"/>
  <c r="O593" i="1"/>
  <c r="P593" i="1" s="1"/>
  <c r="O589" i="1"/>
  <c r="P589" i="1" s="1"/>
  <c r="O585" i="1"/>
  <c r="P585" i="1" s="1"/>
  <c r="O581" i="1"/>
  <c r="P581" i="1" s="1"/>
  <c r="O577" i="1"/>
  <c r="P577" i="1" s="1"/>
  <c r="O575" i="1"/>
  <c r="P575" i="1" s="1"/>
  <c r="O573" i="1"/>
  <c r="P573" i="1" s="1"/>
  <c r="O571" i="1"/>
  <c r="P571" i="1" s="1"/>
  <c r="O569" i="1"/>
  <c r="P569" i="1" s="1"/>
  <c r="O567" i="1"/>
  <c r="P567" i="1" s="1"/>
  <c r="O565" i="1"/>
  <c r="P565" i="1" s="1"/>
  <c r="O563" i="1"/>
  <c r="P563" i="1" s="1"/>
  <c r="O561" i="1"/>
  <c r="P561" i="1" s="1"/>
  <c r="O559" i="1"/>
  <c r="P559" i="1" s="1"/>
  <c r="O557" i="1"/>
  <c r="P557" i="1" s="1"/>
  <c r="O555" i="1"/>
  <c r="P555" i="1" s="1"/>
  <c r="O551" i="1"/>
  <c r="P551" i="1" s="1"/>
  <c r="O549" i="1"/>
  <c r="P549" i="1" s="1"/>
  <c r="O547" i="1"/>
  <c r="P547" i="1" s="1"/>
  <c r="O545" i="1"/>
  <c r="P545" i="1" s="1"/>
  <c r="O543" i="1"/>
  <c r="P543" i="1" s="1"/>
  <c r="O541" i="1"/>
  <c r="P541" i="1" s="1"/>
  <c r="O539" i="1"/>
  <c r="P539" i="1" s="1"/>
  <c r="O537" i="1"/>
  <c r="P537" i="1" s="1"/>
  <c r="O535" i="1"/>
  <c r="P535" i="1" s="1"/>
  <c r="O533" i="1"/>
  <c r="P533" i="1" s="1"/>
  <c r="O531" i="1"/>
  <c r="P531" i="1" s="1"/>
  <c r="O529" i="1"/>
  <c r="P529" i="1" s="1"/>
  <c r="O527" i="1"/>
  <c r="P527" i="1" s="1"/>
  <c r="O525" i="1"/>
  <c r="P525" i="1" s="1"/>
  <c r="O523" i="1"/>
  <c r="P523" i="1" s="1"/>
  <c r="O521" i="1"/>
  <c r="P521" i="1" s="1"/>
  <c r="O519" i="1"/>
  <c r="P519" i="1" s="1"/>
  <c r="O517" i="1"/>
  <c r="P517" i="1" s="1"/>
  <c r="O515" i="1"/>
  <c r="P515" i="1" s="1"/>
  <c r="O513" i="1"/>
  <c r="P513" i="1" s="1"/>
  <c r="O511" i="1"/>
  <c r="P511" i="1" s="1"/>
  <c r="O509" i="1"/>
  <c r="P509" i="1" s="1"/>
  <c r="O507" i="1"/>
  <c r="P507" i="1" s="1"/>
  <c r="O505" i="1"/>
  <c r="P505" i="1" s="1"/>
  <c r="O503" i="1"/>
  <c r="P503" i="1" s="1"/>
  <c r="O501" i="1"/>
  <c r="P501" i="1" s="1"/>
  <c r="O499" i="1"/>
  <c r="P499" i="1" s="1"/>
  <c r="O497" i="1"/>
  <c r="P497" i="1" s="1"/>
  <c r="O495" i="1"/>
  <c r="P495" i="1" s="1"/>
  <c r="O493" i="1"/>
  <c r="P493" i="1" s="1"/>
  <c r="O491" i="1"/>
  <c r="P491" i="1" s="1"/>
  <c r="O489" i="1"/>
  <c r="P489" i="1" s="1"/>
  <c r="O487" i="1"/>
  <c r="P487" i="1" s="1"/>
  <c r="O485" i="1"/>
  <c r="P485" i="1" s="1"/>
  <c r="O483" i="1"/>
  <c r="P483" i="1" s="1"/>
  <c r="O481" i="1"/>
  <c r="P481" i="1" s="1"/>
  <c r="O479" i="1"/>
  <c r="P479" i="1" s="1"/>
  <c r="O477" i="1"/>
  <c r="P477" i="1" s="1"/>
  <c r="O475" i="1"/>
  <c r="P475" i="1" s="1"/>
  <c r="O473" i="1"/>
  <c r="P473" i="1" s="1"/>
  <c r="O471" i="1"/>
  <c r="P471" i="1" s="1"/>
  <c r="O469" i="1"/>
  <c r="P469" i="1" s="1"/>
  <c r="O467" i="1"/>
  <c r="P467" i="1" s="1"/>
  <c r="O465" i="1"/>
  <c r="P465" i="1" s="1"/>
  <c r="O463" i="1"/>
  <c r="P463" i="1" s="1"/>
  <c r="O461" i="1"/>
  <c r="P461" i="1" s="1"/>
  <c r="O459" i="1"/>
  <c r="P459" i="1" s="1"/>
  <c r="O457" i="1"/>
  <c r="P457" i="1" s="1"/>
  <c r="O455" i="1"/>
  <c r="P455" i="1" s="1"/>
  <c r="O453" i="1"/>
  <c r="P453" i="1" s="1"/>
  <c r="AT43" i="15"/>
  <c r="R3711" i="1"/>
  <c r="T3711" i="1"/>
  <c r="U3711" i="1" s="1"/>
  <c r="O3711" i="1"/>
  <c r="P3711" i="1" s="1"/>
  <c r="R3683" i="1"/>
  <c r="T3683" i="1" s="1"/>
  <c r="U3683" i="1" s="1"/>
  <c r="O3683" i="1"/>
  <c r="P3683" i="1"/>
  <c r="R2578" i="1"/>
  <c r="T2578" i="1"/>
  <c r="U2578" i="1" s="1"/>
  <c r="O2578" i="1"/>
  <c r="P2578" i="1" s="1"/>
  <c r="R2364" i="1"/>
  <c r="T2364" i="1" s="1"/>
  <c r="U2364" i="1" s="1"/>
  <c r="O2364" i="1"/>
  <c r="P2364" i="1"/>
  <c r="R1570" i="1"/>
  <c r="T1570" i="1"/>
  <c r="U1570" i="1" s="1"/>
  <c r="O1570" i="1"/>
  <c r="P1570" i="1" s="1"/>
  <c r="R1559" i="1"/>
  <c r="T1559" i="1" s="1"/>
  <c r="U1559" i="1" s="1"/>
  <c r="O1559" i="1"/>
  <c r="P1559" i="1"/>
  <c r="R1550" i="1"/>
  <c r="T1550" i="1"/>
  <c r="U1550" i="1" s="1"/>
  <c r="O1550" i="1"/>
  <c r="P1550" i="1" s="1"/>
  <c r="R223" i="1"/>
  <c r="T223" i="1" s="1"/>
  <c r="U223" i="1" s="1"/>
  <c r="O223" i="1"/>
  <c r="P223" i="1"/>
  <c r="R3720" i="1"/>
  <c r="T3720" i="1"/>
  <c r="U3720" i="1" s="1"/>
  <c r="O3720" i="1"/>
  <c r="P3720" i="1" s="1"/>
  <c r="R3691" i="1"/>
  <c r="T3691" i="1" s="1"/>
  <c r="U3691" i="1" s="1"/>
  <c r="O3691" i="1"/>
  <c r="P3691" i="1"/>
  <c r="R2598" i="1"/>
  <c r="T2598" i="1"/>
  <c r="U2598" i="1" s="1"/>
  <c r="O2598" i="1"/>
  <c r="P2598" i="1" s="1"/>
  <c r="R2378" i="1"/>
  <c r="T2378" i="1" s="1"/>
  <c r="U2378" i="1" s="1"/>
  <c r="O2378" i="1"/>
  <c r="P2378" i="1"/>
  <c r="R1698" i="1"/>
  <c r="T1698" i="1"/>
  <c r="U1698" i="1" s="1"/>
  <c r="O1698" i="1"/>
  <c r="P1698" i="1" s="1"/>
  <c r="R1560" i="1"/>
  <c r="T1560" i="1" s="1"/>
  <c r="U1560" i="1" s="1"/>
  <c r="O1560" i="1"/>
  <c r="P1560" i="1"/>
  <c r="R1556" i="1"/>
  <c r="T1556" i="1"/>
  <c r="U1556" i="1" s="1"/>
  <c r="O1556" i="1"/>
  <c r="P1556" i="1" s="1"/>
  <c r="R1376" i="1"/>
  <c r="T1376" i="1" s="1"/>
  <c r="U1376" i="1" s="1"/>
  <c r="O1376" i="1"/>
  <c r="P1376" i="1"/>
  <c r="R3726" i="1"/>
  <c r="T3726" i="1"/>
  <c r="U3726" i="1" s="1"/>
  <c r="O3726" i="1"/>
  <c r="P3726" i="1" s="1"/>
  <c r="R3692" i="1"/>
  <c r="T3692" i="1" s="1"/>
  <c r="U3692" i="1" s="1"/>
  <c r="O3692" i="1"/>
  <c r="P3692" i="1"/>
  <c r="R2599" i="1"/>
  <c r="T2599" i="1"/>
  <c r="U2599" i="1" s="1"/>
  <c r="O2599" i="1"/>
  <c r="P2599" i="1" s="1"/>
  <c r="R2449" i="1"/>
  <c r="T2449" i="1" s="1"/>
  <c r="U2449" i="1" s="1"/>
  <c r="O2449" i="1"/>
  <c r="P2449" i="1"/>
  <c r="R1740" i="1"/>
  <c r="T1740" i="1"/>
  <c r="U1740" i="1" s="1"/>
  <c r="O1740" i="1"/>
  <c r="P1740" i="1" s="1"/>
  <c r="R1566" i="1"/>
  <c r="T1566" i="1" s="1"/>
  <c r="U1566" i="1" s="1"/>
  <c r="O1566" i="1"/>
  <c r="P1566" i="1"/>
  <c r="R1557" i="1"/>
  <c r="T1557" i="1"/>
  <c r="U1557" i="1" s="1"/>
  <c r="O1557" i="1"/>
  <c r="P1557" i="1" s="1"/>
  <c r="R1456" i="1"/>
  <c r="T1456" i="1" s="1"/>
  <c r="U1456" i="1" s="1"/>
  <c r="O1456" i="1"/>
  <c r="P1456" i="1"/>
  <c r="R3729" i="1"/>
  <c r="T3729" i="1"/>
  <c r="U3729" i="1" s="1"/>
  <c r="O3729" i="1"/>
  <c r="P3729" i="1" s="1"/>
  <c r="R3696" i="1"/>
  <c r="T3696" i="1" s="1"/>
  <c r="U3696" i="1" s="1"/>
  <c r="O3696" i="1"/>
  <c r="P3696" i="1"/>
  <c r="R3681" i="1"/>
  <c r="T3681" i="1"/>
  <c r="U3681" i="1" s="1"/>
  <c r="O3681" i="1"/>
  <c r="P3681" i="1" s="1"/>
  <c r="R2453" i="1"/>
  <c r="T2453" i="1" s="1"/>
  <c r="U2453" i="1" s="1"/>
  <c r="O2453" i="1"/>
  <c r="P2453" i="1"/>
  <c r="R2361" i="1"/>
  <c r="T2361" i="1"/>
  <c r="U2361" i="1" s="1"/>
  <c r="O2361" i="1"/>
  <c r="P2361" i="1" s="1"/>
  <c r="R1567" i="1"/>
  <c r="T1567" i="1" s="1"/>
  <c r="U1567" i="1" s="1"/>
  <c r="O1567" i="1"/>
  <c r="P1567" i="1"/>
  <c r="R1558" i="1"/>
  <c r="T1558" i="1"/>
  <c r="U1558" i="1" s="1"/>
  <c r="O1558" i="1"/>
  <c r="P1558" i="1" s="1"/>
  <c r="R1459" i="1"/>
  <c r="T1459" i="1" s="1"/>
  <c r="U1459" i="1" s="1"/>
  <c r="O1459" i="1"/>
  <c r="P1459" i="1"/>
  <c r="R212" i="1"/>
  <c r="T212" i="1"/>
  <c r="U212" i="1" s="1"/>
  <c r="O212" i="1"/>
  <c r="P212" i="1" s="1"/>
  <c r="S46" i="15"/>
  <c r="AP34" i="15" s="1"/>
  <c r="AR34" i="15" s="1"/>
  <c r="R46" i="15"/>
  <c r="AO34" i="15"/>
  <c r="S11" i="15"/>
  <c r="AP33" i="15" s="1"/>
  <c r="R11" i="15"/>
  <c r="AO33" i="15" s="1"/>
  <c r="AO39" i="15" s="1"/>
  <c r="S124" i="15"/>
  <c r="AP38" i="15" s="1"/>
  <c r="AR38" i="15" s="1"/>
  <c r="R124" i="15"/>
  <c r="AO38" i="15"/>
  <c r="S101" i="15"/>
  <c r="AP37" i="15" s="1"/>
  <c r="R101" i="15"/>
  <c r="AO37" i="15"/>
  <c r="S85" i="15"/>
  <c r="AP36" i="15" s="1"/>
  <c r="AR36" i="15" s="1"/>
  <c r="R85" i="15"/>
  <c r="AO36" i="15"/>
  <c r="S66" i="15"/>
  <c r="AP35" i="15" s="1"/>
  <c r="R66" i="15"/>
  <c r="AO35" i="15"/>
  <c r="D109" i="15"/>
  <c r="AP8" i="15" s="1"/>
  <c r="C109" i="15"/>
  <c r="AO8" i="15"/>
  <c r="D93" i="15"/>
  <c r="AP7" i="15" s="1"/>
  <c r="AR7" i="15" s="1"/>
  <c r="AS7" i="15" s="1"/>
  <c r="C93" i="15"/>
  <c r="AO7" i="15"/>
  <c r="D78" i="15"/>
  <c r="AP6" i="15" s="1"/>
  <c r="C78" i="15"/>
  <c r="AO6" i="15"/>
  <c r="D61" i="15"/>
  <c r="AP5" i="15" s="1"/>
  <c r="AR5" i="15" s="1"/>
  <c r="AS5" i="15" s="1"/>
  <c r="AV5" i="15" s="1"/>
  <c r="C61" i="15"/>
  <c r="AO5" i="15"/>
  <c r="D42" i="15"/>
  <c r="AP4" i="15" s="1"/>
  <c r="C42" i="15"/>
  <c r="AO4" i="15"/>
  <c r="D8" i="15"/>
  <c r="AP3" i="15" s="1"/>
  <c r="AP9" i="15" s="1"/>
  <c r="C8" i="15"/>
  <c r="AO3" i="15" s="1"/>
  <c r="AQ3" i="15" s="1"/>
  <c r="D124" i="3"/>
  <c r="M7" i="3" s="1"/>
  <c r="D101" i="3"/>
  <c r="M6" i="3" s="1"/>
  <c r="D85" i="3"/>
  <c r="M5" i="3" s="1"/>
  <c r="D66" i="3"/>
  <c r="M4" i="3" s="1"/>
  <c r="C124" i="3"/>
  <c r="L7" i="3" s="1"/>
  <c r="O7" i="3" s="1"/>
  <c r="R7" i="3" s="1"/>
  <c r="C101" i="3"/>
  <c r="L6" i="3" s="1"/>
  <c r="C85" i="3"/>
  <c r="L5" i="3" s="1"/>
  <c r="O5" i="3" s="1"/>
  <c r="R5" i="3" s="1"/>
  <c r="C66" i="3"/>
  <c r="AP28" i="15"/>
  <c r="AO28" i="15"/>
  <c r="AP27" i="15"/>
  <c r="AO27" i="15"/>
  <c r="AQ27" i="15" s="1"/>
  <c r="AP26" i="15"/>
  <c r="AR26" i="15"/>
  <c r="AS26" i="15" s="1"/>
  <c r="AV26" i="15" s="1"/>
  <c r="AO26" i="15"/>
  <c r="AP25" i="15"/>
  <c r="AO25" i="15"/>
  <c r="AP24" i="15"/>
  <c r="AO24" i="15"/>
  <c r="AO29" i="15" s="1"/>
  <c r="AP23" i="15"/>
  <c r="AP29" i="15"/>
  <c r="AO23" i="15"/>
  <c r="I124" i="15"/>
  <c r="AP18" i="15" s="1"/>
  <c r="H124" i="15"/>
  <c r="AO18" i="15"/>
  <c r="I101" i="15"/>
  <c r="AP17" i="15" s="1"/>
  <c r="AR17" i="15" s="1"/>
  <c r="H101" i="15"/>
  <c r="AO17" i="15"/>
  <c r="I85" i="15"/>
  <c r="AP16" i="15" s="1"/>
  <c r="H85" i="15"/>
  <c r="AO16" i="15"/>
  <c r="I66" i="15"/>
  <c r="AP15" i="15" s="1"/>
  <c r="AR15" i="15" s="1"/>
  <c r="AS15" i="15" s="1"/>
  <c r="H66" i="15"/>
  <c r="AO15" i="15"/>
  <c r="I46" i="15"/>
  <c r="AP14" i="15" s="1"/>
  <c r="AP19" i="15" s="1"/>
  <c r="H46" i="15"/>
  <c r="AO14" i="15"/>
  <c r="I11" i="15"/>
  <c r="AP13" i="15" s="1"/>
  <c r="AR13" i="15" s="1"/>
  <c r="AU13" i="15" s="1"/>
  <c r="H11" i="15"/>
  <c r="AO13" i="15" s="1"/>
  <c r="C84" i="10"/>
  <c r="C77" i="10"/>
  <c r="C13" i="10"/>
  <c r="C14" i="10"/>
  <c r="AM28" i="15"/>
  <c r="AR28" i="15" s="1"/>
  <c r="AM27" i="15"/>
  <c r="AR27" i="15"/>
  <c r="AU27" i="15" s="1"/>
  <c r="AM26" i="15"/>
  <c r="AM25" i="15"/>
  <c r="AR25" i="15" s="1"/>
  <c r="AM24" i="15"/>
  <c r="AR24" i="15"/>
  <c r="AU24" i="15" s="1"/>
  <c r="AM23" i="15"/>
  <c r="AQ23" i="15"/>
  <c r="AT23" i="15" s="1"/>
  <c r="AM18" i="15"/>
  <c r="AQ18" i="15" s="1"/>
  <c r="AT18" i="15" s="1"/>
  <c r="AM17" i="15"/>
  <c r="AQ17" i="15" s="1"/>
  <c r="AT17" i="15" s="1"/>
  <c r="AM16" i="15"/>
  <c r="AQ16" i="15" s="1"/>
  <c r="AM15" i="15"/>
  <c r="AQ15" i="15" s="1"/>
  <c r="AM14" i="15"/>
  <c r="AQ14" i="15" s="1"/>
  <c r="AT14" i="15" s="1"/>
  <c r="AM13" i="15"/>
  <c r="AM8" i="15"/>
  <c r="AQ8" i="15" s="1"/>
  <c r="AT8" i="15" s="1"/>
  <c r="AM7" i="15"/>
  <c r="AQ7" i="15" s="1"/>
  <c r="AM6" i="15"/>
  <c r="AQ6" i="15" s="1"/>
  <c r="AM5" i="15"/>
  <c r="AQ5" i="15" s="1"/>
  <c r="AM4" i="15"/>
  <c r="AQ4" i="15" s="1"/>
  <c r="AM3" i="15"/>
  <c r="AN39" i="15"/>
  <c r="AX34" i="15" s="1"/>
  <c r="AL39" i="15"/>
  <c r="AM38" i="15"/>
  <c r="AQ38" i="15" s="1"/>
  <c r="AM37" i="15"/>
  <c r="AQ37" i="15" s="1"/>
  <c r="AT37" i="15" s="1"/>
  <c r="AM36" i="15"/>
  <c r="AQ36" i="15" s="1"/>
  <c r="AM35" i="15"/>
  <c r="AQ35" i="15" s="1"/>
  <c r="AM34" i="15"/>
  <c r="AQ34" i="15" s="1"/>
  <c r="AT34" i="15" s="1"/>
  <c r="AM33" i="15"/>
  <c r="AN29" i="15"/>
  <c r="AX24" i="15"/>
  <c r="AL29" i="15"/>
  <c r="AN19" i="15"/>
  <c r="AX15" i="15" s="1"/>
  <c r="AL19" i="15"/>
  <c r="AN9" i="15"/>
  <c r="AL9" i="15"/>
  <c r="I26" i="10"/>
  <c r="J26" i="10"/>
  <c r="I25" i="10"/>
  <c r="J25" i="10"/>
  <c r="I24" i="10"/>
  <c r="J24" i="10"/>
  <c r="I23" i="10"/>
  <c r="J23" i="10"/>
  <c r="I22" i="10"/>
  <c r="J22" i="10"/>
  <c r="G26" i="10"/>
  <c r="G25" i="10"/>
  <c r="G24" i="10"/>
  <c r="G23" i="10"/>
  <c r="G22" i="10"/>
  <c r="G27" i="10"/>
  <c r="G13" i="10"/>
  <c r="H13" i="10"/>
  <c r="I13" i="10"/>
  <c r="J13" i="10"/>
  <c r="K13" i="10"/>
  <c r="L13" i="10"/>
  <c r="H27" i="10"/>
  <c r="L23" i="10" s="1"/>
  <c r="M23" i="10" s="1"/>
  <c r="F27" i="10"/>
  <c r="J27" i="10" s="1"/>
  <c r="J8" i="3"/>
  <c r="V7" i="3"/>
  <c r="C123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E47" i="3"/>
  <c r="C47" i="10"/>
  <c r="C48" i="10"/>
  <c r="C49" i="10"/>
  <c r="H11" i="10" s="1"/>
  <c r="H12" i="10" s="1"/>
  <c r="H14" i="10" s="1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E67" i="3"/>
  <c r="C67" i="10"/>
  <c r="C68" i="10"/>
  <c r="C69" i="10"/>
  <c r="I11" i="10" s="1"/>
  <c r="I12" i="10" s="1"/>
  <c r="I14" i="10" s="1"/>
  <c r="C70" i="10"/>
  <c r="C71" i="10"/>
  <c r="C72" i="10"/>
  <c r="C73" i="10"/>
  <c r="C74" i="10"/>
  <c r="C75" i="10"/>
  <c r="C76" i="10"/>
  <c r="C78" i="10"/>
  <c r="C79" i="10"/>
  <c r="C80" i="10"/>
  <c r="C81" i="10"/>
  <c r="C82" i="10"/>
  <c r="C83" i="10"/>
  <c r="C87" i="10"/>
  <c r="J11" i="10" s="1"/>
  <c r="J12" i="10" s="1"/>
  <c r="J14" i="10" s="1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E102" i="3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N21" i="3"/>
  <c r="N25" i="3" s="1"/>
  <c r="M21" i="3"/>
  <c r="M25" i="3" s="1"/>
  <c r="L21" i="3"/>
  <c r="L25" i="3" s="1"/>
  <c r="K21" i="3"/>
  <c r="K25" i="3" s="1"/>
  <c r="J21" i="3"/>
  <c r="J25" i="3" s="1"/>
  <c r="I21" i="3"/>
  <c r="I25" i="3" s="1"/>
  <c r="N18" i="3"/>
  <c r="M18" i="3"/>
  <c r="L18" i="3"/>
  <c r="K18" i="3"/>
  <c r="J18" i="3"/>
  <c r="I18" i="3"/>
  <c r="H8" i="3"/>
  <c r="I27" i="10"/>
  <c r="L27" i="10"/>
  <c r="AS24" i="15"/>
  <c r="AV24" i="15" s="1"/>
  <c r="AX8" i="15"/>
  <c r="AX6" i="15"/>
  <c r="AX4" i="15"/>
  <c r="AX9" i="15"/>
  <c r="AX7" i="15"/>
  <c r="AX5" i="15"/>
  <c r="AX3" i="15"/>
  <c r="AM9" i="15"/>
  <c r="C86" i="10"/>
  <c r="C12" i="10"/>
  <c r="AQ26" i="15"/>
  <c r="I125" i="15"/>
  <c r="M125" i="15"/>
  <c r="AM39" i="15"/>
  <c r="AX13" i="15"/>
  <c r="AX16" i="15"/>
  <c r="AQ25" i="15"/>
  <c r="AT25" i="15" s="1"/>
  <c r="AX29" i="15"/>
  <c r="AX27" i="15"/>
  <c r="AX25" i="15"/>
  <c r="AX39" i="15"/>
  <c r="AX35" i="15"/>
  <c r="AX17" i="15"/>
  <c r="AQ24" i="15"/>
  <c r="AT24" i="15" s="1"/>
  <c r="AQ28" i="15"/>
  <c r="AT28" i="15" s="1"/>
  <c r="AX23" i="15"/>
  <c r="AX28" i="15"/>
  <c r="AX26" i="15"/>
  <c r="AX38" i="15"/>
  <c r="R3857" i="1"/>
  <c r="T3857" i="1" s="1"/>
  <c r="U3857" i="1" s="1"/>
  <c r="R3869" i="1"/>
  <c r="T3869" i="1" s="1"/>
  <c r="U3869" i="1" s="1"/>
  <c r="O1177" i="1"/>
  <c r="P1177" i="1"/>
  <c r="O1135" i="1"/>
  <c r="P1135" i="1"/>
  <c r="O1108" i="1"/>
  <c r="P1108" i="1"/>
  <c r="O1112" i="1"/>
  <c r="P1112" i="1"/>
  <c r="O1116" i="1"/>
  <c r="P1116" i="1"/>
  <c r="O685" i="1"/>
  <c r="P685" i="1"/>
  <c r="O701" i="1"/>
  <c r="P701" i="1"/>
  <c r="O705" i="1"/>
  <c r="P705" i="1"/>
  <c r="O709" i="1"/>
  <c r="P709" i="1"/>
  <c r="O713" i="1"/>
  <c r="P713" i="1"/>
  <c r="L1682" i="1"/>
  <c r="N1682" i="1"/>
  <c r="R1682" i="1" s="1"/>
  <c r="T1682" i="1" s="1"/>
  <c r="U1682" i="1" s="1"/>
  <c r="L1651" i="1"/>
  <c r="N1651" i="1" s="1"/>
  <c r="O579" i="1"/>
  <c r="P579" i="1" s="1"/>
  <c r="O583" i="1"/>
  <c r="P583" i="1" s="1"/>
  <c r="O587" i="1"/>
  <c r="P587" i="1" s="1"/>
  <c r="O595" i="1"/>
  <c r="P595" i="1" s="1"/>
  <c r="O553" i="1"/>
  <c r="P553" i="1" s="1"/>
  <c r="AG125" i="15"/>
  <c r="AH125" i="15"/>
  <c r="AP68" i="15"/>
  <c r="AP69" i="15" s="1"/>
  <c r="AR68" i="15"/>
  <c r="AS68" i="15" s="1"/>
  <c r="S125" i="15"/>
  <c r="AT26" i="15"/>
  <c r="AU26" i="15"/>
  <c r="AR23" i="15"/>
  <c r="AU23" i="15" s="1"/>
  <c r="AS27" i="15"/>
  <c r="AT15" i="15"/>
  <c r="AU15" i="15"/>
  <c r="AU7" i="15"/>
  <c r="AT6" i="15"/>
  <c r="AT5" i="15"/>
  <c r="AR3" i="15"/>
  <c r="AU3" i="15" s="1"/>
  <c r="AO9" i="15"/>
  <c r="AU58" i="15"/>
  <c r="AS58" i="15"/>
  <c r="AU57" i="15"/>
  <c r="AS57" i="15"/>
  <c r="AU56" i="15"/>
  <c r="AS56" i="15"/>
  <c r="AT56" i="15"/>
  <c r="AT55" i="15"/>
  <c r="AU54" i="15"/>
  <c r="AS54" i="15"/>
  <c r="AT54" i="15"/>
  <c r="AR53" i="15"/>
  <c r="AS53" i="15" s="1"/>
  <c r="AV53" i="15" s="1"/>
  <c r="AP59" i="15"/>
  <c r="AT64" i="15"/>
  <c r="AT66" i="15"/>
  <c r="AT65" i="15"/>
  <c r="AU66" i="15"/>
  <c r="AS66" i="15"/>
  <c r="AV66" i="15"/>
  <c r="AT67" i="15"/>
  <c r="AU68" i="15"/>
  <c r="AR63" i="15"/>
  <c r="AS63" i="15" s="1"/>
  <c r="AR65" i="15"/>
  <c r="AR67" i="15"/>
  <c r="AU67" i="15" s="1"/>
  <c r="V2" i="3"/>
  <c r="V4" i="3"/>
  <c r="V6" i="3"/>
  <c r="V8" i="3"/>
  <c r="V3" i="3"/>
  <c r="V5" i="3"/>
  <c r="M23" i="3"/>
  <c r="C102" i="10"/>
  <c r="E101" i="3"/>
  <c r="C101" i="10" s="1"/>
  <c r="E66" i="3"/>
  <c r="C66" i="10" s="1"/>
  <c r="O3873" i="1"/>
  <c r="P3873" i="1" s="1"/>
  <c r="R3873" i="1"/>
  <c r="T3873" i="1" s="1"/>
  <c r="U3873" i="1" s="1"/>
  <c r="O3892" i="1"/>
  <c r="P3892" i="1" s="1"/>
  <c r="R3892" i="1"/>
  <c r="T3892" i="1" s="1"/>
  <c r="U3892" i="1" s="1"/>
  <c r="O3877" i="1"/>
  <c r="P3877" i="1" s="1"/>
  <c r="R3877" i="1"/>
  <c r="T3877" i="1" s="1"/>
  <c r="U3877" i="1" s="1"/>
  <c r="O3886" i="1"/>
  <c r="P3886" i="1" s="1"/>
  <c r="R3886" i="1"/>
  <c r="T3886" i="1" s="1"/>
  <c r="U3886" i="1" s="1"/>
  <c r="O3890" i="1"/>
  <c r="P3890" i="1" s="1"/>
  <c r="R3890" i="1"/>
  <c r="T3890" i="1" s="1"/>
  <c r="U3890" i="1" s="1"/>
  <c r="O3894" i="1"/>
  <c r="P3894" i="1" s="1"/>
  <c r="R3894" i="1"/>
  <c r="T3894" i="1" s="1"/>
  <c r="U3894" i="1" s="1"/>
  <c r="O3862" i="1"/>
  <c r="P3862" i="1" s="1"/>
  <c r="R3862" i="1"/>
  <c r="T3862" i="1" s="1"/>
  <c r="U3862" i="1" s="1"/>
  <c r="O3867" i="1"/>
  <c r="P3867" i="1" s="1"/>
  <c r="R3867" i="1"/>
  <c r="T3867" i="1" s="1"/>
  <c r="U3867" i="1" s="1"/>
  <c r="O625" i="1"/>
  <c r="P625" i="1" s="1"/>
  <c r="R625" i="1"/>
  <c r="T625" i="1" s="1"/>
  <c r="U625" i="1" s="1"/>
  <c r="O629" i="1"/>
  <c r="P629" i="1" s="1"/>
  <c r="R629" i="1"/>
  <c r="T629" i="1" s="1"/>
  <c r="U629" i="1" s="1"/>
  <c r="O633" i="1"/>
  <c r="P633" i="1" s="1"/>
  <c r="R633" i="1"/>
  <c r="T633" i="1" s="1"/>
  <c r="U633" i="1" s="1"/>
  <c r="O637" i="1"/>
  <c r="P637" i="1" s="1"/>
  <c r="R637" i="1"/>
  <c r="T637" i="1" s="1"/>
  <c r="U637" i="1" s="1"/>
  <c r="O641" i="1"/>
  <c r="P641" i="1" s="1"/>
  <c r="R641" i="1"/>
  <c r="T641" i="1" s="1"/>
  <c r="U641" i="1" s="1"/>
  <c r="L3864" i="1"/>
  <c r="N3864" i="1" s="1"/>
  <c r="L23" i="3"/>
  <c r="L24" i="3" s="1"/>
  <c r="L26" i="3"/>
  <c r="E46" i="3"/>
  <c r="C46" i="10"/>
  <c r="J52" i="1"/>
  <c r="L52" i="1"/>
  <c r="N52" i="1" s="1"/>
  <c r="O52" i="1" s="1"/>
  <c r="P52" i="1" s="1"/>
  <c r="O25" i="10"/>
  <c r="N23" i="3"/>
  <c r="N24" i="3" s="1"/>
  <c r="N26" i="3" s="1"/>
  <c r="D125" i="3"/>
  <c r="J23" i="3"/>
  <c r="J24" i="3"/>
  <c r="J26" i="3" s="1"/>
  <c r="AV68" i="15"/>
  <c r="AQ68" i="15"/>
  <c r="AO69" i="15"/>
  <c r="AR29" i="15"/>
  <c r="AU29" i="15" s="1"/>
  <c r="AS23" i="15"/>
  <c r="AV27" i="15"/>
  <c r="AV15" i="15"/>
  <c r="AS13" i="15"/>
  <c r="AV13" i="15" s="1"/>
  <c r="AV7" i="15"/>
  <c r="AS3" i="15"/>
  <c r="AQ9" i="15"/>
  <c r="AV58" i="15"/>
  <c r="AV57" i="15"/>
  <c r="AV56" i="15"/>
  <c r="AV54" i="15"/>
  <c r="AU53" i="15"/>
  <c r="AS67" i="15"/>
  <c r="AU63" i="15"/>
  <c r="AT68" i="15"/>
  <c r="AU65" i="15"/>
  <c r="AS65" i="15"/>
  <c r="AV65" i="15"/>
  <c r="AV67" i="15"/>
  <c r="AQ69" i="15"/>
  <c r="AW5" i="15"/>
  <c r="AW6" i="15"/>
  <c r="AV3" i="15"/>
  <c r="AV63" i="15"/>
  <c r="AT69" i="15"/>
  <c r="AW67" i="15"/>
  <c r="AW63" i="15"/>
  <c r="AW64" i="15"/>
  <c r="J10" i="10" l="1"/>
  <c r="K25" i="10" s="1"/>
  <c r="O24" i="10"/>
  <c r="O23" i="10"/>
  <c r="C125" i="3"/>
  <c r="G11" i="10"/>
  <c r="G12" i="10" s="1"/>
  <c r="G14" i="10" s="1"/>
  <c r="L3" i="3"/>
  <c r="O3" i="3" s="1"/>
  <c r="R3" i="3" s="1"/>
  <c r="L11" i="10"/>
  <c r="L12" i="10" s="1"/>
  <c r="L14" i="10" s="1"/>
  <c r="O2" i="3"/>
  <c r="R2" i="3" s="1"/>
  <c r="AT9" i="15"/>
  <c r="AW9" i="15"/>
  <c r="AT16" i="15"/>
  <c r="AO19" i="15"/>
  <c r="AQ13" i="15"/>
  <c r="AS34" i="15"/>
  <c r="AV34" i="15" s="1"/>
  <c r="AU34" i="15"/>
  <c r="AU44" i="15"/>
  <c r="AS44" i="15"/>
  <c r="AV44" i="15" s="1"/>
  <c r="AS46" i="15"/>
  <c r="AV46" i="15" s="1"/>
  <c r="AU46" i="15"/>
  <c r="AU48" i="15"/>
  <c r="AS48" i="15"/>
  <c r="AV48" i="15" s="1"/>
  <c r="AP49" i="15"/>
  <c r="AR43" i="15"/>
  <c r="K11" i="10"/>
  <c r="K12" i="10" s="1"/>
  <c r="K14" i="10" s="1"/>
  <c r="O26" i="10"/>
  <c r="AT36" i="15"/>
  <c r="AT38" i="15"/>
  <c r="AT4" i="15"/>
  <c r="AW4" i="15"/>
  <c r="AW8" i="15"/>
  <c r="AV23" i="15"/>
  <c r="AW68" i="15"/>
  <c r="AW69" i="15"/>
  <c r="AW65" i="15"/>
  <c r="AW66" i="15"/>
  <c r="S23" i="10"/>
  <c r="AU5" i="15"/>
  <c r="M24" i="3"/>
  <c r="M26" i="3" s="1"/>
  <c r="Q23" i="10"/>
  <c r="AQ33" i="15"/>
  <c r="AT35" i="15"/>
  <c r="AT7" i="15"/>
  <c r="AW7" i="15"/>
  <c r="AS25" i="15"/>
  <c r="AV25" i="15" s="1"/>
  <c r="AU25" i="15"/>
  <c r="AU28" i="15"/>
  <c r="AS28" i="15"/>
  <c r="AV28" i="15" s="1"/>
  <c r="AU17" i="15"/>
  <c r="AS17" i="15"/>
  <c r="AV17" i="15" s="1"/>
  <c r="AT27" i="15"/>
  <c r="AT3" i="15"/>
  <c r="AW3" i="15"/>
  <c r="AU36" i="15"/>
  <c r="AS36" i="15"/>
  <c r="AV36" i="15" s="1"/>
  <c r="AS38" i="15"/>
  <c r="AV38" i="15" s="1"/>
  <c r="AU38" i="15"/>
  <c r="AP39" i="15"/>
  <c r="AR33" i="15"/>
  <c r="AU45" i="15"/>
  <c r="AS45" i="15"/>
  <c r="AV45" i="15" s="1"/>
  <c r="AS47" i="15"/>
  <c r="AV47" i="15" s="1"/>
  <c r="AU47" i="15"/>
  <c r="AO49" i="15"/>
  <c r="AT46" i="15"/>
  <c r="AR14" i="15"/>
  <c r="AR16" i="15"/>
  <c r="AR18" i="15"/>
  <c r="AR4" i="15"/>
  <c r="AR6" i="15"/>
  <c r="AR8" i="15"/>
  <c r="AR35" i="15"/>
  <c r="AR37" i="15"/>
  <c r="AQ45" i="15"/>
  <c r="AQ47" i="15"/>
  <c r="AO58" i="15"/>
  <c r="AB125" i="15"/>
  <c r="R3868" i="1"/>
  <c r="T3868" i="1" s="1"/>
  <c r="U3868" i="1" s="1"/>
  <c r="O3868" i="1"/>
  <c r="P3868" i="1" s="1"/>
  <c r="O3871" i="1"/>
  <c r="P3871" i="1" s="1"/>
  <c r="R3871" i="1"/>
  <c r="T3871" i="1" s="1"/>
  <c r="U3871" i="1" s="1"/>
  <c r="O3893" i="1"/>
  <c r="P3893" i="1" s="1"/>
  <c r="R3893" i="1"/>
  <c r="T3893" i="1" s="1"/>
  <c r="U3893" i="1" s="1"/>
  <c r="M8" i="3"/>
  <c r="K10" i="10"/>
  <c r="K26" i="10" s="1"/>
  <c r="E124" i="3"/>
  <c r="C110" i="15"/>
  <c r="H125" i="15"/>
  <c r="AQ29" i="15"/>
  <c r="W125" i="15"/>
  <c r="X125" i="15"/>
  <c r="K23" i="3"/>
  <c r="K24" i="3" s="1"/>
  <c r="K26" i="3" s="1"/>
  <c r="AX36" i="15"/>
  <c r="AX33" i="15"/>
  <c r="AM29" i="15"/>
  <c r="AX19" i="15"/>
  <c r="AX37" i="15"/>
  <c r="AX14" i="15"/>
  <c r="AX18" i="15"/>
  <c r="AM19" i="15"/>
  <c r="R125" i="15"/>
  <c r="G10" i="10"/>
  <c r="K22" i="10" s="1"/>
  <c r="D110" i="15"/>
  <c r="M22" i="3"/>
  <c r="E85" i="3"/>
  <c r="C85" i="10" s="1"/>
  <c r="K22" i="3"/>
  <c r="J22" i="3"/>
  <c r="I23" i="3"/>
  <c r="I24" i="3" s="1"/>
  <c r="I26" i="3" s="1"/>
  <c r="I27" i="3" s="1"/>
  <c r="L21" i="10"/>
  <c r="M21" i="10" s="1"/>
  <c r="L26" i="10"/>
  <c r="M26" i="10" s="1"/>
  <c r="Q26" i="10" s="1"/>
  <c r="L24" i="10"/>
  <c r="M24" i="10" s="1"/>
  <c r="L22" i="10"/>
  <c r="M22" i="10" s="1"/>
  <c r="L25" i="10"/>
  <c r="M25" i="10" s="1"/>
  <c r="Q25" i="10" s="1"/>
  <c r="AQ44" i="15"/>
  <c r="O3880" i="1"/>
  <c r="P3880" i="1" s="1"/>
  <c r="O3889" i="1"/>
  <c r="P3889" i="1" s="1"/>
  <c r="AQ53" i="15"/>
  <c r="AM59" i="15"/>
  <c r="AR55" i="15"/>
  <c r="AQ57" i="15"/>
  <c r="AX65" i="15"/>
  <c r="AX64" i="15"/>
  <c r="AX63" i="15"/>
  <c r="AX68" i="15"/>
  <c r="AX67" i="15"/>
  <c r="AX66" i="15"/>
  <c r="AX58" i="15"/>
  <c r="AX56" i="15"/>
  <c r="AX54" i="15"/>
  <c r="P6" i="3"/>
  <c r="L8" i="3"/>
  <c r="L22" i="3"/>
  <c r="P3" i="3"/>
  <c r="P5" i="3"/>
  <c r="P7" i="3"/>
  <c r="P2" i="3"/>
  <c r="O21" i="10"/>
  <c r="F11" i="10"/>
  <c r="F12" i="10" s="1"/>
  <c r="F14" i="10" s="1"/>
  <c r="AR64" i="15"/>
  <c r="N22" i="3"/>
  <c r="N27" i="3" s="1"/>
  <c r="I22" i="3"/>
  <c r="O4" i="3"/>
  <c r="O6" i="3"/>
  <c r="I8" i="3"/>
  <c r="P4" i="3"/>
  <c r="H26" i="3"/>
  <c r="H22" i="3"/>
  <c r="R3836" i="1"/>
  <c r="T3836" i="1" s="1"/>
  <c r="U3836" i="1" s="1"/>
  <c r="O3836" i="1"/>
  <c r="P3836" i="1" s="1"/>
  <c r="O3679" i="1"/>
  <c r="P3679" i="1" s="1"/>
  <c r="R3679" i="1"/>
  <c r="T3679" i="1" s="1"/>
  <c r="U3679" i="1" s="1"/>
  <c r="R3673" i="1"/>
  <c r="T3673" i="1" s="1"/>
  <c r="U3673" i="1" s="1"/>
  <c r="O3673" i="1"/>
  <c r="P3673" i="1" s="1"/>
  <c r="O3523" i="1"/>
  <c r="P3523" i="1" s="1"/>
  <c r="R3523" i="1"/>
  <c r="T3523" i="1" s="1"/>
  <c r="U3523" i="1" s="1"/>
  <c r="O3522" i="1"/>
  <c r="P3522" i="1" s="1"/>
  <c r="R3522" i="1"/>
  <c r="T3522" i="1" s="1"/>
  <c r="U3522" i="1" s="1"/>
  <c r="R3520" i="1"/>
  <c r="T3520" i="1" s="1"/>
  <c r="U3520" i="1" s="1"/>
  <c r="O3520" i="1"/>
  <c r="P3520" i="1" s="1"/>
  <c r="O1968" i="1"/>
  <c r="P1968" i="1" s="1"/>
  <c r="R1968" i="1"/>
  <c r="T1968" i="1" s="1"/>
  <c r="U1968" i="1" s="1"/>
  <c r="R1920" i="1"/>
  <c r="T1920" i="1" s="1"/>
  <c r="U1920" i="1" s="1"/>
  <c r="O1920" i="1"/>
  <c r="P1920" i="1" s="1"/>
  <c r="O1760" i="1"/>
  <c r="P1760" i="1" s="1"/>
  <c r="R1760" i="1"/>
  <c r="T1760" i="1" s="1"/>
  <c r="U1760" i="1" s="1"/>
  <c r="O1754" i="1"/>
  <c r="P1754" i="1" s="1"/>
  <c r="R1754" i="1"/>
  <c r="T1754" i="1" s="1"/>
  <c r="U1754" i="1" s="1"/>
  <c r="R1734" i="1"/>
  <c r="T1734" i="1" s="1"/>
  <c r="U1734" i="1" s="1"/>
  <c r="O1734" i="1"/>
  <c r="P1734" i="1" s="1"/>
  <c r="O1510" i="1"/>
  <c r="P1510" i="1" s="1"/>
  <c r="R1510" i="1"/>
  <c r="T1510" i="1" s="1"/>
  <c r="U1510" i="1" s="1"/>
  <c r="R1509" i="1"/>
  <c r="T1509" i="1" s="1"/>
  <c r="U1509" i="1" s="1"/>
  <c r="O1509" i="1"/>
  <c r="P1509" i="1" s="1"/>
  <c r="R1506" i="1"/>
  <c r="T1506" i="1" s="1"/>
  <c r="U1506" i="1" s="1"/>
  <c r="O1506" i="1"/>
  <c r="P1506" i="1" s="1"/>
  <c r="O1455" i="1"/>
  <c r="P1455" i="1" s="1"/>
  <c r="R1455" i="1"/>
  <c r="T1455" i="1" s="1"/>
  <c r="U1455" i="1" s="1"/>
  <c r="R1410" i="1"/>
  <c r="T1410" i="1" s="1"/>
  <c r="U1410" i="1" s="1"/>
  <c r="O1410" i="1"/>
  <c r="P1410" i="1" s="1"/>
  <c r="R1409" i="1"/>
  <c r="T1409" i="1" s="1"/>
  <c r="U1409" i="1" s="1"/>
  <c r="O1409" i="1"/>
  <c r="P1409" i="1" s="1"/>
  <c r="R1408" i="1"/>
  <c r="T1408" i="1" s="1"/>
  <c r="U1408" i="1" s="1"/>
  <c r="O1408" i="1"/>
  <c r="P1408" i="1" s="1"/>
  <c r="R1333" i="1"/>
  <c r="T1333" i="1" s="1"/>
  <c r="U1333" i="1" s="1"/>
  <c r="O1333" i="1"/>
  <c r="P1333" i="1" s="1"/>
  <c r="R1316" i="1"/>
  <c r="T1316" i="1" s="1"/>
  <c r="U1316" i="1" s="1"/>
  <c r="O1316" i="1"/>
  <c r="P1316" i="1" s="1"/>
  <c r="R1214" i="1"/>
  <c r="T1214" i="1" s="1"/>
  <c r="U1214" i="1" s="1"/>
  <c r="O1214" i="1"/>
  <c r="P1214" i="1" s="1"/>
  <c r="R1197" i="1"/>
  <c r="T1197" i="1" s="1"/>
  <c r="U1197" i="1" s="1"/>
  <c r="O1197" i="1"/>
  <c r="P1197" i="1" s="1"/>
  <c r="R1121" i="1"/>
  <c r="T1121" i="1" s="1"/>
  <c r="U1121" i="1" s="1"/>
  <c r="O1121" i="1"/>
  <c r="P1121" i="1" s="1"/>
  <c r="R1118" i="1"/>
  <c r="T1118" i="1" s="1"/>
  <c r="U1118" i="1" s="1"/>
  <c r="O1118" i="1"/>
  <c r="P1118" i="1" s="1"/>
  <c r="R949" i="1"/>
  <c r="T949" i="1" s="1"/>
  <c r="U949" i="1" s="1"/>
  <c r="O949" i="1"/>
  <c r="P949" i="1" s="1"/>
  <c r="O939" i="1"/>
  <c r="P939" i="1" s="1"/>
  <c r="R939" i="1"/>
  <c r="T939" i="1" s="1"/>
  <c r="U939" i="1" s="1"/>
  <c r="O617" i="1"/>
  <c r="P617" i="1" s="1"/>
  <c r="R617" i="1"/>
  <c r="T617" i="1" s="1"/>
  <c r="U617" i="1" s="1"/>
  <c r="O599" i="1"/>
  <c r="P599" i="1" s="1"/>
  <c r="R599" i="1"/>
  <c r="T599" i="1" s="1"/>
  <c r="U599" i="1" s="1"/>
  <c r="R54" i="1"/>
  <c r="T54" i="1" s="1"/>
  <c r="U54" i="1" s="1"/>
  <c r="O54" i="1"/>
  <c r="P54" i="1" s="1"/>
  <c r="G17" i="10"/>
  <c r="G16" i="10"/>
  <c r="G15" i="10"/>
  <c r="O3864" i="1"/>
  <c r="P3864" i="1" s="1"/>
  <c r="R3864" i="1"/>
  <c r="T3864" i="1" s="1"/>
  <c r="U3864" i="1" s="1"/>
  <c r="J15" i="10"/>
  <c r="J17" i="10"/>
  <c r="J16" i="10"/>
  <c r="K17" i="10"/>
  <c r="K15" i="10"/>
  <c r="R1651" i="1"/>
  <c r="T1651" i="1" s="1"/>
  <c r="U1651" i="1" s="1"/>
  <c r="O1651" i="1"/>
  <c r="P1651" i="1" s="1"/>
  <c r="O3850" i="1"/>
  <c r="P3850" i="1" s="1"/>
  <c r="R3850" i="1"/>
  <c r="T3850" i="1" s="1"/>
  <c r="U3850" i="1" s="1"/>
  <c r="O3837" i="1"/>
  <c r="P3837" i="1" s="1"/>
  <c r="R3837" i="1"/>
  <c r="T3837" i="1" s="1"/>
  <c r="U3837" i="1" s="1"/>
  <c r="R3682" i="1"/>
  <c r="T3682" i="1" s="1"/>
  <c r="U3682" i="1" s="1"/>
  <c r="O3682" i="1"/>
  <c r="P3682" i="1" s="1"/>
  <c r="O3664" i="1"/>
  <c r="P3664" i="1" s="1"/>
  <c r="R3664" i="1"/>
  <c r="T3664" i="1" s="1"/>
  <c r="U3664" i="1" s="1"/>
  <c r="O3649" i="1"/>
  <c r="P3649" i="1" s="1"/>
  <c r="R3649" i="1"/>
  <c r="T3649" i="1" s="1"/>
  <c r="U3649" i="1" s="1"/>
  <c r="R3529" i="1"/>
  <c r="T3529" i="1" s="1"/>
  <c r="U3529" i="1" s="1"/>
  <c r="O3529" i="1"/>
  <c r="P3529" i="1" s="1"/>
  <c r="R3218" i="1"/>
  <c r="T3218" i="1" s="1"/>
  <c r="U3218" i="1" s="1"/>
  <c r="O3218" i="1"/>
  <c r="P3218" i="1" s="1"/>
  <c r="R3214" i="1"/>
  <c r="T3214" i="1" s="1"/>
  <c r="U3214" i="1" s="1"/>
  <c r="O3214" i="1"/>
  <c r="P3214" i="1" s="1"/>
  <c r="O1921" i="1"/>
  <c r="P1921" i="1" s="1"/>
  <c r="R1921" i="1"/>
  <c r="T1921" i="1" s="1"/>
  <c r="U1921" i="1" s="1"/>
  <c r="O1763" i="1"/>
  <c r="P1763" i="1" s="1"/>
  <c r="R1763" i="1"/>
  <c r="T1763" i="1" s="1"/>
  <c r="U1763" i="1" s="1"/>
  <c r="O1755" i="1"/>
  <c r="P1755" i="1" s="1"/>
  <c r="R1755" i="1"/>
  <c r="T1755" i="1" s="1"/>
  <c r="U1755" i="1" s="1"/>
  <c r="O1696" i="1"/>
  <c r="P1696" i="1" s="1"/>
  <c r="R1696" i="1"/>
  <c r="T1696" i="1" s="1"/>
  <c r="U1696" i="1" s="1"/>
  <c r="O1500" i="1"/>
  <c r="P1500" i="1" s="1"/>
  <c r="R1500" i="1"/>
  <c r="T1500" i="1" s="1"/>
  <c r="U1500" i="1" s="1"/>
  <c r="R1495" i="1"/>
  <c r="T1495" i="1" s="1"/>
  <c r="U1495" i="1" s="1"/>
  <c r="O1495" i="1"/>
  <c r="P1495" i="1" s="1"/>
  <c r="O1319" i="1"/>
  <c r="P1319" i="1" s="1"/>
  <c r="R1319" i="1"/>
  <c r="T1319" i="1" s="1"/>
  <c r="U1319" i="1" s="1"/>
  <c r="O802" i="1"/>
  <c r="P802" i="1" s="1"/>
  <c r="R802" i="1"/>
  <c r="T802" i="1" s="1"/>
  <c r="U802" i="1" s="1"/>
  <c r="R795" i="1"/>
  <c r="T795" i="1" s="1"/>
  <c r="U795" i="1" s="1"/>
  <c r="O795" i="1"/>
  <c r="P795" i="1" s="1"/>
  <c r="R620" i="1"/>
  <c r="T620" i="1" s="1"/>
  <c r="U620" i="1" s="1"/>
  <c r="O620" i="1"/>
  <c r="P620" i="1" s="1"/>
  <c r="O616" i="1"/>
  <c r="P616" i="1" s="1"/>
  <c r="R616" i="1"/>
  <c r="T616" i="1" s="1"/>
  <c r="U616" i="1" s="1"/>
  <c r="R610" i="1"/>
  <c r="T610" i="1" s="1"/>
  <c r="U610" i="1" s="1"/>
  <c r="O610" i="1"/>
  <c r="P610" i="1" s="1"/>
  <c r="R609" i="1"/>
  <c r="T609" i="1" s="1"/>
  <c r="U609" i="1" s="1"/>
  <c r="O609" i="1"/>
  <c r="P609" i="1" s="1"/>
  <c r="R608" i="1"/>
  <c r="T608" i="1" s="1"/>
  <c r="U608" i="1" s="1"/>
  <c r="O608" i="1"/>
  <c r="P608" i="1" s="1"/>
  <c r="R607" i="1"/>
  <c r="T607" i="1" s="1"/>
  <c r="U607" i="1" s="1"/>
  <c r="O607" i="1"/>
  <c r="P607" i="1" s="1"/>
  <c r="R606" i="1"/>
  <c r="T606" i="1" s="1"/>
  <c r="U606" i="1" s="1"/>
  <c r="O606" i="1"/>
  <c r="P606" i="1" s="1"/>
  <c r="R605" i="1"/>
  <c r="T605" i="1" s="1"/>
  <c r="U605" i="1" s="1"/>
  <c r="O605" i="1"/>
  <c r="P605" i="1" s="1"/>
  <c r="R56" i="1"/>
  <c r="T56" i="1" s="1"/>
  <c r="U56" i="1" s="1"/>
  <c r="O56" i="1"/>
  <c r="P56" i="1" s="1"/>
  <c r="O55" i="1"/>
  <c r="P55" i="1" s="1"/>
  <c r="R55" i="1"/>
  <c r="T55" i="1" s="1"/>
  <c r="U55" i="1" s="1"/>
  <c r="R53" i="1"/>
  <c r="T53" i="1" s="1"/>
  <c r="U53" i="1" s="1"/>
  <c r="O53" i="1"/>
  <c r="P53" i="1" s="1"/>
  <c r="S24" i="10"/>
  <c r="R52" i="1"/>
  <c r="T52" i="1" s="1"/>
  <c r="U52" i="1" s="1"/>
  <c r="R25" i="10"/>
  <c r="S25" i="10"/>
  <c r="R26" i="10"/>
  <c r="O22" i="10"/>
  <c r="O27" i="10" s="1"/>
  <c r="O1682" i="1"/>
  <c r="P1682" i="1" s="1"/>
  <c r="I10" i="10"/>
  <c r="H10" i="10"/>
  <c r="H15" i="10" s="1"/>
  <c r="F10" i="10"/>
  <c r="L10" i="10"/>
  <c r="K27" i="10" s="1"/>
  <c r="K16" i="10" l="1"/>
  <c r="P23" i="10"/>
  <c r="R23" i="10"/>
  <c r="H28" i="3"/>
  <c r="H29" i="3"/>
  <c r="Q4" i="3"/>
  <c r="T4" i="3" s="1"/>
  <c r="S4" i="3"/>
  <c r="R6" i="3"/>
  <c r="O8" i="3"/>
  <c r="U6" i="3" s="1"/>
  <c r="I28" i="3"/>
  <c r="I29" i="3"/>
  <c r="AS64" i="15"/>
  <c r="AU64" i="15"/>
  <c r="AR69" i="15"/>
  <c r="AU69" i="15" s="1"/>
  <c r="P21" i="10"/>
  <c r="S21" i="10"/>
  <c r="Q7" i="3"/>
  <c r="T7" i="3" s="1"/>
  <c r="S7" i="3"/>
  <c r="Q3" i="3"/>
  <c r="T3" i="3" s="1"/>
  <c r="S3" i="3"/>
  <c r="AS55" i="15"/>
  <c r="AU55" i="15"/>
  <c r="AR59" i="15"/>
  <c r="AU59" i="15" s="1"/>
  <c r="AT53" i="15"/>
  <c r="Q24" i="10"/>
  <c r="R24" i="10"/>
  <c r="Q21" i="10"/>
  <c r="R21" i="10"/>
  <c r="M27" i="10"/>
  <c r="J29" i="3"/>
  <c r="J28" i="3"/>
  <c r="AT29" i="15"/>
  <c r="AW23" i="15"/>
  <c r="AW29" i="15"/>
  <c r="AW26" i="15"/>
  <c r="AW25" i="15"/>
  <c r="E125" i="3"/>
  <c r="C125" i="10" s="1"/>
  <c r="C124" i="10"/>
  <c r="AT47" i="15"/>
  <c r="AU37" i="15"/>
  <c r="AS37" i="15"/>
  <c r="AV37" i="15" s="1"/>
  <c r="AS8" i="15"/>
  <c r="AV8" i="15" s="1"/>
  <c r="AU8" i="15"/>
  <c r="AS4" i="15"/>
  <c r="AU4" i="15"/>
  <c r="AS16" i="15"/>
  <c r="AV16" i="15" s="1"/>
  <c r="AU16" i="15"/>
  <c r="AU33" i="15"/>
  <c r="AR39" i="15"/>
  <c r="AU39" i="15" s="1"/>
  <c r="AS33" i="15"/>
  <c r="T23" i="10"/>
  <c r="U23" i="10" s="1"/>
  <c r="W23" i="10"/>
  <c r="P26" i="10"/>
  <c r="N25" i="10"/>
  <c r="AS29" i="15"/>
  <c r="AV29" i="15" s="1"/>
  <c r="K21" i="10"/>
  <c r="N21" i="10" s="1"/>
  <c r="F16" i="10"/>
  <c r="H27" i="3"/>
  <c r="R4" i="3"/>
  <c r="U4" i="3"/>
  <c r="N28" i="3"/>
  <c r="N29" i="3"/>
  <c r="F15" i="10"/>
  <c r="Q2" i="3"/>
  <c r="P8" i="3"/>
  <c r="S8" i="3" s="1"/>
  <c r="S2" i="3"/>
  <c r="Q5" i="3"/>
  <c r="T5" i="3" s="1"/>
  <c r="S5" i="3"/>
  <c r="L28" i="3"/>
  <c r="L29" i="3"/>
  <c r="Q6" i="3"/>
  <c r="T6" i="3" s="1"/>
  <c r="S6" i="3"/>
  <c r="AT57" i="15"/>
  <c r="AW44" i="15"/>
  <c r="AQ49" i="15"/>
  <c r="AT44" i="15"/>
  <c r="K29" i="3"/>
  <c r="K28" i="3"/>
  <c r="M28" i="3"/>
  <c r="M29" i="3"/>
  <c r="N22" i="10"/>
  <c r="K27" i="3"/>
  <c r="AW24" i="15"/>
  <c r="AW28" i="15"/>
  <c r="N26" i="10"/>
  <c r="AQ58" i="15"/>
  <c r="AO59" i="15"/>
  <c r="AT45" i="15"/>
  <c r="AW45" i="15"/>
  <c r="AS35" i="15"/>
  <c r="AV35" i="15" s="1"/>
  <c r="AU35" i="15"/>
  <c r="AS6" i="15"/>
  <c r="AV6" i="15" s="1"/>
  <c r="AU6" i="15"/>
  <c r="AS18" i="15"/>
  <c r="AV18" i="15" s="1"/>
  <c r="AU18" i="15"/>
  <c r="AS14" i="15"/>
  <c r="AR19" i="15"/>
  <c r="AU19" i="15" s="1"/>
  <c r="AU14" i="15"/>
  <c r="AW27" i="15"/>
  <c r="AQ39" i="15"/>
  <c r="AT33" i="15"/>
  <c r="AW33" i="15"/>
  <c r="M27" i="3"/>
  <c r="AR9" i="15"/>
  <c r="AU9" i="15" s="1"/>
  <c r="P24" i="10"/>
  <c r="J27" i="3"/>
  <c r="AR49" i="15"/>
  <c r="AU49" i="15" s="1"/>
  <c r="AU43" i="15"/>
  <c r="AS43" i="15"/>
  <c r="AQ19" i="15"/>
  <c r="AT13" i="15"/>
  <c r="AW13" i="15"/>
  <c r="S26" i="10"/>
  <c r="P25" i="10"/>
  <c r="L27" i="3"/>
  <c r="L16" i="10"/>
  <c r="L17" i="10"/>
  <c r="F17" i="10"/>
  <c r="I16" i="10"/>
  <c r="K24" i="10"/>
  <c r="N24" i="10" s="1"/>
  <c r="I17" i="10"/>
  <c r="H17" i="10"/>
  <c r="K23" i="10"/>
  <c r="H16" i="10"/>
  <c r="S22" i="10"/>
  <c r="R22" i="10"/>
  <c r="R27" i="10" s="1"/>
  <c r="Q22" i="10"/>
  <c r="P22" i="10"/>
  <c r="P27" i="10" s="1"/>
  <c r="T25" i="10"/>
  <c r="U25" i="10" s="1"/>
  <c r="W25" i="10"/>
  <c r="X25" i="10" s="1"/>
  <c r="W24" i="10"/>
  <c r="T24" i="10"/>
  <c r="U24" i="10" s="1"/>
  <c r="L15" i="10"/>
  <c r="I15" i="10"/>
  <c r="Q27" i="10" l="1"/>
  <c r="S27" i="10" s="1"/>
  <c r="AW19" i="15"/>
  <c r="AT19" i="15"/>
  <c r="AW17" i="15"/>
  <c r="AW14" i="15"/>
  <c r="AW16" i="15"/>
  <c r="AW18" i="15"/>
  <c r="AW15" i="15"/>
  <c r="AT39" i="15"/>
  <c r="AW39" i="15"/>
  <c r="AW34" i="15"/>
  <c r="AW37" i="15"/>
  <c r="AW36" i="15"/>
  <c r="AW38" i="15"/>
  <c r="AW35" i="15"/>
  <c r="AV14" i="15"/>
  <c r="AS19" i="15"/>
  <c r="AV19" i="15" s="1"/>
  <c r="AT58" i="15"/>
  <c r="AS59" i="15"/>
  <c r="AV59" i="15" s="1"/>
  <c r="AV55" i="15"/>
  <c r="X24" i="10"/>
  <c r="T26" i="10"/>
  <c r="U26" i="10" s="1"/>
  <c r="W26" i="10"/>
  <c r="X26" i="10" s="1"/>
  <c r="AS49" i="15"/>
  <c r="AV49" i="15" s="1"/>
  <c r="AV43" i="15"/>
  <c r="AT49" i="15"/>
  <c r="AW43" i="15"/>
  <c r="AW49" i="15"/>
  <c r="AW48" i="15"/>
  <c r="AW46" i="15"/>
  <c r="Q8" i="3"/>
  <c r="T8" i="3" s="1"/>
  <c r="T2" i="3"/>
  <c r="AS39" i="15"/>
  <c r="AV39" i="15" s="1"/>
  <c r="AV33" i="15"/>
  <c r="AV4" i="15"/>
  <c r="AS9" i="15"/>
  <c r="AV9" i="15" s="1"/>
  <c r="AW47" i="15"/>
  <c r="AQ59" i="15"/>
  <c r="W21" i="10"/>
  <c r="X21" i="10" s="1"/>
  <c r="T21" i="10"/>
  <c r="U21" i="10" s="1"/>
  <c r="AV64" i="15"/>
  <c r="AS69" i="15"/>
  <c r="AV69" i="15" s="1"/>
  <c r="R8" i="3"/>
  <c r="U2" i="3"/>
  <c r="U3" i="3"/>
  <c r="U5" i="3"/>
  <c r="U8" i="3"/>
  <c r="U7" i="3"/>
  <c r="W22" i="10"/>
  <c r="X22" i="10" s="1"/>
  <c r="T22" i="10"/>
  <c r="U22" i="10" s="1"/>
  <c r="N23" i="10"/>
  <c r="N27" i="10" s="1"/>
  <c r="X23" i="10"/>
  <c r="U27" i="10" l="1"/>
  <c r="W27" i="10" s="1"/>
  <c r="X27" i="10" s="1"/>
  <c r="AW56" i="15"/>
  <c r="AW59" i="15"/>
  <c r="AT59" i="15"/>
  <c r="AW54" i="15"/>
  <c r="AW55" i="15"/>
  <c r="AW53" i="15"/>
  <c r="AW57" i="15"/>
  <c r="AW58" i="15"/>
</calcChain>
</file>

<file path=xl/comments1.xml><?xml version="1.0" encoding="utf-8"?>
<comments xmlns="http://schemas.openxmlformats.org/spreadsheetml/2006/main">
  <authors>
    <author>Federico Russo</author>
  </authors>
  <commentList>
    <comment ref="K1" authorId="0">
      <text>
        <r>
          <rPr>
            <b/>
            <u/>
            <sz val="10"/>
            <color indexed="81"/>
            <rFont val="Tahoma"/>
            <family val="2"/>
          </rPr>
          <t>Species Density (t/m3)</t>
        </r>
        <r>
          <rPr>
            <u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
Parapiptadenia rigida 1.07 
Araucaria angustifolia 0.47 
Peltophorum dubium 0.74 
Grevillea robusta 0.55 
Patagonula americana 0.72 
Myrocarpus frondosus 0.8 
Inga uruguensis 0.63 
Tabebuia ochracea/pulcherrima 0.87 
Tabebuia heptaphylla 0.89 
Tabebuia impetiginosa 0.92 
Bastardiopsis densiflora 0.6 
Cordia trichotoma 0.6 
Pinus elliottii 0.54 
Pinus elliottii x Pinus caribaea 
var. hondurensis 0.409
Pinus taeda 0.349
Enterolobium contortisiliquum 0.4 
Pterogyne nitens 0.69</t>
        </r>
      </text>
    </comment>
  </commentList>
</comments>
</file>

<file path=xl/sharedStrings.xml><?xml version="1.0" encoding="utf-8"?>
<sst xmlns="http://schemas.openxmlformats.org/spreadsheetml/2006/main" count="9449" uniqueCount="373">
  <si>
    <t>ID Parcela</t>
  </si>
  <si>
    <t>N° árbol</t>
  </si>
  <si>
    <t>Especie</t>
  </si>
  <si>
    <t>Diámetro (cm)</t>
  </si>
  <si>
    <t>Altura (m)</t>
  </si>
  <si>
    <t>Biomasa fuste (tn)</t>
  </si>
  <si>
    <t>BEF</t>
  </si>
  <si>
    <t>Fracción Carbono</t>
  </si>
  <si>
    <t xml:space="preserve">Relación Parte Aérea-Raíces </t>
  </si>
  <si>
    <t>cf</t>
  </si>
  <si>
    <t>pe</t>
  </si>
  <si>
    <t>pt</t>
  </si>
  <si>
    <t>lr</t>
  </si>
  <si>
    <t>la</t>
  </si>
  <si>
    <t>tb</t>
  </si>
  <si>
    <t>ln</t>
  </si>
  <si>
    <t>gr</t>
  </si>
  <si>
    <t>gy</t>
  </si>
  <si>
    <t>lon</t>
  </si>
  <si>
    <t>ph</t>
  </si>
  <si>
    <t>ar</t>
  </si>
  <si>
    <t>lob</t>
  </si>
  <si>
    <t>tc</t>
  </si>
  <si>
    <t>ac</t>
  </si>
  <si>
    <t>Total general</t>
  </si>
  <si>
    <t>Total</t>
  </si>
  <si>
    <t>104 SD</t>
  </si>
  <si>
    <t>105 SD</t>
  </si>
  <si>
    <t>10 SD</t>
  </si>
  <si>
    <t>113 SD</t>
  </si>
  <si>
    <t>119 SD</t>
  </si>
  <si>
    <t>11 SD</t>
  </si>
  <si>
    <t>120 SD</t>
  </si>
  <si>
    <t>129 SD</t>
  </si>
  <si>
    <t>12 SD</t>
  </si>
  <si>
    <t>130 SD</t>
  </si>
  <si>
    <t>13 SD</t>
  </si>
  <si>
    <t>179 SD</t>
  </si>
  <si>
    <t>17 SD</t>
  </si>
  <si>
    <t>180 SD</t>
  </si>
  <si>
    <t>183 SD</t>
  </si>
  <si>
    <t>184 SD</t>
  </si>
  <si>
    <t>185 SD</t>
  </si>
  <si>
    <t>186 SD</t>
  </si>
  <si>
    <t>187 SD</t>
  </si>
  <si>
    <t>188 SD</t>
  </si>
  <si>
    <t>189 SD</t>
  </si>
  <si>
    <t>193 SD</t>
  </si>
  <si>
    <t>194 SD</t>
  </si>
  <si>
    <t>195 SD</t>
  </si>
  <si>
    <t>196 SD</t>
  </si>
  <si>
    <t>199 SD</t>
  </si>
  <si>
    <t>19 SD</t>
  </si>
  <si>
    <t>1 SD</t>
  </si>
  <si>
    <t>200 SD</t>
  </si>
  <si>
    <t>202 SD</t>
  </si>
  <si>
    <t>203 SD</t>
  </si>
  <si>
    <t>204 SD</t>
  </si>
  <si>
    <t>205 SD</t>
  </si>
  <si>
    <t>209 SD</t>
  </si>
  <si>
    <t>20 SD</t>
  </si>
  <si>
    <t>210 SD</t>
  </si>
  <si>
    <t>211 SD</t>
  </si>
  <si>
    <t>212 SD</t>
  </si>
  <si>
    <t>215 SD</t>
  </si>
  <si>
    <t>218 SD</t>
  </si>
  <si>
    <t>219 SD</t>
  </si>
  <si>
    <t>21 SD</t>
  </si>
  <si>
    <t>220 SD</t>
  </si>
  <si>
    <t>225 SD</t>
  </si>
  <si>
    <t>228 SD</t>
  </si>
  <si>
    <t>231 SD</t>
  </si>
  <si>
    <t>232 SD</t>
  </si>
  <si>
    <t>233 SD</t>
  </si>
  <si>
    <t>234 SD</t>
  </si>
  <si>
    <t>23 SD</t>
  </si>
  <si>
    <t>241 SD</t>
  </si>
  <si>
    <t>242 SD</t>
  </si>
  <si>
    <t>243 SD</t>
  </si>
  <si>
    <t>247 SD</t>
  </si>
  <si>
    <t>249 SD</t>
  </si>
  <si>
    <t>259 SD</t>
  </si>
  <si>
    <t>25 SD</t>
  </si>
  <si>
    <t>26 SD</t>
  </si>
  <si>
    <t>27 SD</t>
  </si>
  <si>
    <t>28 SD</t>
  </si>
  <si>
    <t>2 SD</t>
  </si>
  <si>
    <t>33 SD</t>
  </si>
  <si>
    <t>34 SD</t>
  </si>
  <si>
    <t>35 SD</t>
  </si>
  <si>
    <t>36 SD</t>
  </si>
  <si>
    <t>37 SD</t>
  </si>
  <si>
    <t>39 SD</t>
  </si>
  <si>
    <t>3 SD</t>
  </si>
  <si>
    <t>40 SD</t>
  </si>
  <si>
    <t>42 SD</t>
  </si>
  <si>
    <t>43 SD</t>
  </si>
  <si>
    <t>49 SD</t>
  </si>
  <si>
    <t>4 SD</t>
  </si>
  <si>
    <t>50 SD</t>
  </si>
  <si>
    <t>52 SD</t>
  </si>
  <si>
    <t>55 SD</t>
  </si>
  <si>
    <t>56 SD</t>
  </si>
  <si>
    <t>57 SD</t>
  </si>
  <si>
    <t>58 SD</t>
  </si>
  <si>
    <t>59 SD</t>
  </si>
  <si>
    <t>5 SD</t>
  </si>
  <si>
    <t>60 SD</t>
  </si>
  <si>
    <t>65 SD</t>
  </si>
  <si>
    <t>66 SD</t>
  </si>
  <si>
    <t>67 SD</t>
  </si>
  <si>
    <t>69 SD</t>
  </si>
  <si>
    <t>71 SD</t>
  </si>
  <si>
    <t>72 SD</t>
  </si>
  <si>
    <t>73 SD</t>
  </si>
  <si>
    <t>74 SD</t>
  </si>
  <si>
    <t>75 SD</t>
  </si>
  <si>
    <t>81 SD</t>
  </si>
  <si>
    <t>82 SD</t>
  </si>
  <si>
    <t>83 SD</t>
  </si>
  <si>
    <t>87 SD</t>
  </si>
  <si>
    <t>89 SD</t>
  </si>
  <si>
    <t>8 SD</t>
  </si>
  <si>
    <t>90 SD</t>
  </si>
  <si>
    <t>97 SD</t>
  </si>
  <si>
    <t>99 SD</t>
  </si>
  <si>
    <t>9 SD</t>
  </si>
  <si>
    <t>A10 SD</t>
  </si>
  <si>
    <t>A11 SD</t>
  </si>
  <si>
    <t>A12 SD</t>
  </si>
  <si>
    <t>A13 SD</t>
  </si>
  <si>
    <t>A14 SD</t>
  </si>
  <si>
    <t>A15 SD</t>
  </si>
  <si>
    <t>A1 SD</t>
  </si>
  <si>
    <t>A2 SD</t>
  </si>
  <si>
    <t>A3 SD</t>
  </si>
  <si>
    <t>A4 SD</t>
  </si>
  <si>
    <t>A5 SD</t>
  </si>
  <si>
    <t>A6 SD</t>
  </si>
  <si>
    <t>A7 SD</t>
  </si>
  <si>
    <t>A8 SD</t>
  </si>
  <si>
    <t>A9 SD</t>
  </si>
  <si>
    <t>Estrato</t>
  </si>
  <si>
    <t>Total 1</t>
  </si>
  <si>
    <t>Total 2</t>
  </si>
  <si>
    <t>Total 3</t>
  </si>
  <si>
    <t>Total 4</t>
  </si>
  <si>
    <t>Total 5</t>
  </si>
  <si>
    <t>Total 6</t>
  </si>
  <si>
    <t>Cantidad de Parcelas</t>
  </si>
  <si>
    <t>Superfície total de parcelas (ha)</t>
  </si>
  <si>
    <t>Superfície total del estrato (ha)</t>
  </si>
  <si>
    <t>Carbono total parcelas (tn)</t>
  </si>
  <si>
    <t>Carbono total Estrato (tn)</t>
  </si>
  <si>
    <t>Co2 (tn)</t>
  </si>
  <si>
    <t>Biomasa total Estrato (tn)</t>
  </si>
  <si>
    <t>Carbono total (tn)</t>
  </si>
  <si>
    <t>Biomasa aérea (tn)</t>
  </si>
  <si>
    <t>Biomasa raíces (tn)</t>
  </si>
  <si>
    <t>Biomasa Total (tn)</t>
  </si>
  <si>
    <t xml:space="preserve">Carbono-Parte Aérea (tn) </t>
  </si>
  <si>
    <t>Carbono Raíces (tn)</t>
  </si>
  <si>
    <t>Suma de Biomasa Total (tn)</t>
  </si>
  <si>
    <t>Suma de Carbono total (tn)</t>
  </si>
  <si>
    <r>
      <t>Volumen parcela (m</t>
    </r>
    <r>
      <rPr>
        <b/>
        <vertAlign val="superscript"/>
        <sz val="11"/>
        <color indexed="8"/>
        <rFont val="Calibri"/>
        <family val="2"/>
      </rPr>
      <t>3</t>
    </r>
    <r>
      <rPr>
        <b/>
        <sz val="11"/>
        <color indexed="8"/>
        <rFont val="Calibri"/>
        <family val="2"/>
      </rPr>
      <t>)</t>
    </r>
  </si>
  <si>
    <t>Biomasa parcela (tn)</t>
  </si>
  <si>
    <r>
      <t>Volumen total Estrato (m</t>
    </r>
    <r>
      <rPr>
        <b/>
        <vertAlign val="superscript"/>
        <sz val="11"/>
        <color indexed="8"/>
        <rFont val="Calibri"/>
        <family val="2"/>
      </rPr>
      <t>3</t>
    </r>
    <r>
      <rPr>
        <b/>
        <sz val="11"/>
        <color indexed="8"/>
        <rFont val="Calibri"/>
        <family val="2"/>
      </rPr>
      <t>)</t>
    </r>
  </si>
  <si>
    <t>Área de la UM:</t>
  </si>
  <si>
    <t>Área inventariada</t>
  </si>
  <si>
    <t>Área muestreada:</t>
  </si>
  <si>
    <t>Intensidad de muestreo:</t>
  </si>
  <si>
    <t>Probabilidad</t>
  </si>
  <si>
    <t>Número de parcelas</t>
  </si>
  <si>
    <t>Grados de libertad</t>
  </si>
  <si>
    <t>Promedio</t>
  </si>
  <si>
    <t>Desv. Est.</t>
  </si>
  <si>
    <t>Error est.</t>
  </si>
  <si>
    <t>t de student</t>
  </si>
  <si>
    <t>Error abs.</t>
  </si>
  <si>
    <t>Error %</t>
  </si>
  <si>
    <t>Lim. Inf.</t>
  </si>
  <si>
    <t>Lim. Sup.</t>
  </si>
  <si>
    <t>Carbono (tn/ha)</t>
  </si>
  <si>
    <t>in</t>
  </si>
  <si>
    <t>ce</t>
  </si>
  <si>
    <t>Vol Nativas 1 CF</t>
  </si>
  <si>
    <t>Vol Nativas 2 L</t>
  </si>
  <si>
    <t>Densidad</t>
  </si>
  <si>
    <t>ig</t>
  </si>
  <si>
    <t>Biomasa Estrato (tn/ha)</t>
  </si>
  <si>
    <t>Carbono Estrato (tn/ha)</t>
  </si>
  <si>
    <t>Co2 (tn/ha)</t>
  </si>
  <si>
    <t>Varianza de la muestra por estrato</t>
  </si>
  <si>
    <t>Varianza estratificada</t>
  </si>
  <si>
    <t>Var. de la media</t>
  </si>
  <si>
    <r>
      <t>N</t>
    </r>
    <r>
      <rPr>
        <b/>
        <vertAlign val="subscript"/>
        <sz val="11"/>
        <color indexed="8"/>
        <rFont val="Calibri"/>
        <family val="2"/>
      </rPr>
      <t>h</t>
    </r>
  </si>
  <si>
    <t>f</t>
  </si>
  <si>
    <t>Promedio C (tn/ha)</t>
  </si>
  <si>
    <r>
      <t>W</t>
    </r>
    <r>
      <rPr>
        <b/>
        <vertAlign val="subscript"/>
        <sz val="11"/>
        <color indexed="8"/>
        <rFont val="Calibri"/>
        <family val="2"/>
      </rPr>
      <t>j</t>
    </r>
  </si>
  <si>
    <r>
      <t>W</t>
    </r>
    <r>
      <rPr>
        <b/>
        <vertAlign val="subscript"/>
        <sz val="11"/>
        <color indexed="8"/>
        <rFont val="Calibri"/>
        <family val="2"/>
      </rPr>
      <t>j</t>
    </r>
    <r>
      <rPr>
        <b/>
        <vertAlign val="superscript"/>
        <sz val="11"/>
        <color indexed="8"/>
        <rFont val="Calibri"/>
        <family val="2"/>
      </rPr>
      <t>2</t>
    </r>
  </si>
  <si>
    <t>Promedio C str (tn/ha)</t>
  </si>
  <si>
    <r>
      <t>S</t>
    </r>
    <r>
      <rPr>
        <b/>
        <vertAlign val="subscript"/>
        <sz val="11"/>
        <color indexed="8"/>
        <rFont val="Calibri"/>
        <family val="2"/>
      </rPr>
      <t>h</t>
    </r>
    <r>
      <rPr>
        <b/>
        <vertAlign val="superscript"/>
        <sz val="11"/>
        <color indexed="8"/>
        <rFont val="Calibri"/>
        <family val="2"/>
      </rPr>
      <t>2</t>
    </r>
  </si>
  <si>
    <r>
      <t>S</t>
    </r>
    <r>
      <rPr>
        <b/>
        <vertAlign val="subscript"/>
        <sz val="11"/>
        <color indexed="8"/>
        <rFont val="Calibri"/>
        <family val="2"/>
      </rPr>
      <t>st</t>
    </r>
    <r>
      <rPr>
        <b/>
        <vertAlign val="superscript"/>
        <sz val="11"/>
        <color indexed="8"/>
        <rFont val="Calibri"/>
        <family val="2"/>
      </rPr>
      <t>2</t>
    </r>
  </si>
  <si>
    <r>
      <t>W</t>
    </r>
    <r>
      <rPr>
        <b/>
        <vertAlign val="subscript"/>
        <sz val="11"/>
        <color indexed="8"/>
        <rFont val="Calibri"/>
        <family val="2"/>
      </rPr>
      <t>j</t>
    </r>
    <r>
      <rPr>
        <b/>
        <vertAlign val="superscript"/>
        <sz val="11"/>
        <color indexed="8"/>
        <rFont val="Calibri"/>
        <family val="2"/>
      </rPr>
      <t xml:space="preserve">2 </t>
    </r>
    <r>
      <rPr>
        <b/>
        <sz val="11"/>
        <color indexed="8"/>
        <rFont val="Calibri"/>
        <family val="2"/>
      </rPr>
      <t>* S</t>
    </r>
    <r>
      <rPr>
        <b/>
        <vertAlign val="subscript"/>
        <sz val="11"/>
        <color indexed="8"/>
        <rFont val="Calibri"/>
        <family val="2"/>
      </rPr>
      <t>h</t>
    </r>
    <r>
      <rPr>
        <b/>
        <vertAlign val="superscript"/>
        <sz val="11"/>
        <color indexed="8"/>
        <rFont val="Calibri"/>
        <family val="2"/>
      </rPr>
      <t>2</t>
    </r>
  </si>
  <si>
    <t>Var Población</t>
  </si>
  <si>
    <t>Error estandar media (tn/ha)</t>
  </si>
  <si>
    <t>t student</t>
  </si>
  <si>
    <t>Error abs</t>
  </si>
  <si>
    <t>Sup total de parcelas (ha)</t>
  </si>
  <si>
    <t>Sup total del estrato (ha)</t>
  </si>
  <si>
    <t>P. dubium</t>
  </si>
  <si>
    <t>G. robusta</t>
  </si>
  <si>
    <r>
      <rPr>
        <i/>
        <sz val="11"/>
        <color indexed="8"/>
        <rFont val="Calibri"/>
        <family val="2"/>
      </rPr>
      <t>Tabebuia</t>
    </r>
    <r>
      <rPr>
        <sz val="11"/>
        <color theme="1"/>
        <rFont val="Calibri"/>
        <family val="2"/>
        <scheme val="minor"/>
      </rPr>
      <t xml:space="preserve"> sp.</t>
    </r>
  </si>
  <si>
    <t>Ecuación Utilizada Biomasa (Kg)</t>
  </si>
  <si>
    <t>% Biomasa Total</t>
  </si>
  <si>
    <t>% Sup Campo</t>
  </si>
  <si>
    <t>Datos extraidos de la tabla dinámica</t>
  </si>
  <si>
    <t>A4SD</t>
  </si>
  <si>
    <t>A5SD</t>
  </si>
  <si>
    <t>204SD</t>
  </si>
  <si>
    <t>26SD</t>
  </si>
  <si>
    <t>27SD</t>
  </si>
  <si>
    <t>189SD</t>
  </si>
  <si>
    <t>215SD</t>
  </si>
  <si>
    <t>225SD</t>
  </si>
  <si>
    <t>243SD</t>
  </si>
  <si>
    <t>242SD</t>
  </si>
  <si>
    <t>259SD</t>
  </si>
  <si>
    <t>2SD</t>
  </si>
  <si>
    <t>3SD</t>
  </si>
  <si>
    <t>4SD</t>
  </si>
  <si>
    <t>5SD</t>
  </si>
  <si>
    <t>69SD</t>
  </si>
  <si>
    <t>82SD</t>
  </si>
  <si>
    <t>83SD</t>
  </si>
  <si>
    <t>99SD</t>
  </si>
  <si>
    <t>211SD</t>
  </si>
  <si>
    <t>A14SD</t>
  </si>
  <si>
    <t>A15SD</t>
  </si>
  <si>
    <t>A11SD</t>
  </si>
  <si>
    <t>228SD</t>
  </si>
  <si>
    <t>37SD</t>
  </si>
  <si>
    <t>52SD</t>
  </si>
  <si>
    <t>A12SD</t>
  </si>
  <si>
    <t>36SD</t>
  </si>
  <si>
    <t>34SD</t>
  </si>
  <si>
    <t>55SD</t>
  </si>
  <si>
    <t>71SD</t>
  </si>
  <si>
    <t>97SD</t>
  </si>
  <si>
    <t>A1SD</t>
  </si>
  <si>
    <t>81SD</t>
  </si>
  <si>
    <t>A3SD</t>
  </si>
  <si>
    <t>89SD</t>
  </si>
  <si>
    <t>72SD</t>
  </si>
  <si>
    <t>87SD</t>
  </si>
  <si>
    <t>8SD</t>
  </si>
  <si>
    <t>25SD</t>
  </si>
  <si>
    <t>90SD</t>
  </si>
  <si>
    <t>42SD</t>
  </si>
  <si>
    <t>43SD</t>
  </si>
  <si>
    <t>60SD</t>
  </si>
  <si>
    <t>75SD</t>
  </si>
  <si>
    <t>9SD</t>
  </si>
  <si>
    <t>28SD</t>
  </si>
  <si>
    <t>40SD</t>
  </si>
  <si>
    <t>57SD</t>
  </si>
  <si>
    <t>58SD</t>
  </si>
  <si>
    <t>59SD</t>
  </si>
  <si>
    <t>205SD</t>
  </si>
  <si>
    <t>21SD</t>
  </si>
  <si>
    <t>35SD</t>
  </si>
  <si>
    <t>39SD</t>
  </si>
  <si>
    <t>56SD</t>
  </si>
  <si>
    <t>73SD</t>
  </si>
  <si>
    <t>74SD</t>
  </si>
  <si>
    <t>A2SD</t>
  </si>
  <si>
    <t>49SD</t>
  </si>
  <si>
    <t>65SD</t>
  </si>
  <si>
    <t>A10SD</t>
  </si>
  <si>
    <t>33SD</t>
  </si>
  <si>
    <t>50SD</t>
  </si>
  <si>
    <t>23SD</t>
  </si>
  <si>
    <t>66SD</t>
  </si>
  <si>
    <t>67SD</t>
  </si>
  <si>
    <t>212SD</t>
  </si>
  <si>
    <t>A13SD</t>
  </si>
  <si>
    <t>231SD</t>
  </si>
  <si>
    <t>232SD</t>
  </si>
  <si>
    <t>233SD</t>
  </si>
  <si>
    <t>241SD</t>
  </si>
  <si>
    <t>247SD</t>
  </si>
  <si>
    <t>249SD</t>
  </si>
  <si>
    <t>220SD</t>
  </si>
  <si>
    <t>219SD</t>
  </si>
  <si>
    <t>234SD</t>
  </si>
  <si>
    <t>218SD</t>
  </si>
  <si>
    <t>202SD</t>
  </si>
  <si>
    <t>211 SD b</t>
  </si>
  <si>
    <t>69 SD 2</t>
  </si>
  <si>
    <t>83 SD 2</t>
  </si>
  <si>
    <t>99 SD 2</t>
  </si>
  <si>
    <t>130 SD 2</t>
  </si>
  <si>
    <t>146 SD 2</t>
  </si>
  <si>
    <t>23SD2</t>
  </si>
  <si>
    <t>234SD2</t>
  </si>
  <si>
    <t>24 SD2</t>
  </si>
  <si>
    <t xml:space="preserve">13 SD </t>
  </si>
  <si>
    <t>59 SD 1</t>
  </si>
  <si>
    <t>36 SD 2</t>
  </si>
  <si>
    <t>82 SD 2</t>
  </si>
  <si>
    <t>97 SD 2</t>
  </si>
  <si>
    <t>129 SD 2</t>
  </si>
  <si>
    <t>199 SD 2</t>
  </si>
  <si>
    <t>185 SD2</t>
  </si>
  <si>
    <t>35sd</t>
  </si>
  <si>
    <t>200 Sd</t>
  </si>
  <si>
    <t>203 SD2</t>
  </si>
  <si>
    <t>231sd2</t>
  </si>
  <si>
    <t>241 SD2</t>
  </si>
  <si>
    <t>226SD</t>
  </si>
  <si>
    <t>33 SD 2</t>
  </si>
  <si>
    <t>212 SD 2</t>
  </si>
  <si>
    <t>67 SD 2</t>
  </si>
  <si>
    <r>
      <t>CO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 xml:space="preserve"> (tn/ha)</t>
    </r>
  </si>
  <si>
    <r>
      <t>CO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 xml:space="preserve"> (tn)</t>
    </r>
  </si>
  <si>
    <t>Carbono Total (tn)</t>
  </si>
  <si>
    <t>Año</t>
  </si>
  <si>
    <t>2013-2014</t>
  </si>
  <si>
    <t>Incremento Biomasa Total (tn)</t>
  </si>
  <si>
    <t>Incremento Carbono Total (tn)</t>
  </si>
  <si>
    <t>Período</t>
  </si>
  <si>
    <t>Biomasa (tn/ha)</t>
  </si>
  <si>
    <t>Incremento CO2 (tn)</t>
  </si>
  <si>
    <r>
      <t>Incremento CO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 xml:space="preserve"> (%)</t>
    </r>
  </si>
  <si>
    <t>Área sección</t>
  </si>
  <si>
    <t>Rótulos de fila</t>
  </si>
  <si>
    <t>Valores</t>
  </si>
  <si>
    <t>2014-2015</t>
  </si>
  <si>
    <t>2015-2016</t>
  </si>
  <si>
    <t>P. taeda</t>
  </si>
  <si>
    <t>P. elliottii</t>
  </si>
  <si>
    <t>P. elliottii x P. caribaea var. hondurensis</t>
  </si>
  <si>
    <r>
      <t>Ecuación Utilizada Vol Fuste (m</t>
    </r>
    <r>
      <rPr>
        <b/>
        <vertAlign val="superscript"/>
        <sz val="11"/>
        <color indexed="8"/>
        <rFont val="Calibri"/>
        <family val="2"/>
      </rPr>
      <t>3</t>
    </r>
    <r>
      <rPr>
        <b/>
        <sz val="11"/>
        <color indexed="8"/>
        <rFont val="Calibri"/>
        <family val="2"/>
      </rPr>
      <t>)</t>
    </r>
  </si>
  <si>
    <t>0,000107384*DAP^1,88222*HT^0,67717</t>
  </si>
  <si>
    <t>0,0000949251*DAP^1,21565*HT^1,5574</t>
  </si>
  <si>
    <t>Modelo</t>
  </si>
  <si>
    <t>a+b*DAP^c</t>
  </si>
  <si>
    <t>a*DAP^b</t>
  </si>
  <si>
    <t>Coeficiente 'a'</t>
  </si>
  <si>
    <t>Coeficiente 'b'</t>
  </si>
  <si>
    <t>Coeficiente 'c'</t>
  </si>
  <si>
    <t>-</t>
  </si>
  <si>
    <t>0,214828*dap^2,0402</t>
  </si>
  <si>
    <t>1,8894+0,00853085*DAP^3,32222</t>
  </si>
  <si>
    <t>0,0883215*DAP^2,37334</t>
  </si>
  <si>
    <t>0,193936*DAP^2,24268</t>
  </si>
  <si>
    <t>0,204628*DAP^2,0181</t>
  </si>
  <si>
    <t>0,489461*DAP^1,79018</t>
  </si>
  <si>
    <t>2016-2017</t>
  </si>
  <si>
    <t>6 estratos divididos por estructura</t>
  </si>
  <si>
    <t>n</t>
  </si>
  <si>
    <t>Suma de la sup de parcelas</t>
  </si>
  <si>
    <t>Sup total</t>
  </si>
  <si>
    <t>relacion sup estrato - sup parcelas</t>
  </si>
  <si>
    <t>Dato prom de C por estrato</t>
  </si>
  <si>
    <t>ponderacion del estrato</t>
  </si>
  <si>
    <t>S2 del estrato</t>
  </si>
  <si>
    <t>s2 ponderada</t>
  </si>
  <si>
    <r>
      <t>Volumen (m</t>
    </r>
    <r>
      <rPr>
        <b/>
        <vertAlign val="superscript"/>
        <sz val="11"/>
        <color indexed="8"/>
        <rFont val="Arial"/>
        <family val="2"/>
      </rPr>
      <t>3</t>
    </r>
    <r>
      <rPr>
        <b/>
        <sz val="11"/>
        <color indexed="8"/>
        <rFont val="Arial"/>
        <family val="2"/>
      </rPr>
      <t>)</t>
    </r>
  </si>
  <si>
    <r>
      <t>Densidad Madera (tn/m</t>
    </r>
    <r>
      <rPr>
        <vertAlign val="superscript"/>
        <sz val="11"/>
        <color indexed="8"/>
        <rFont val="Arial"/>
        <family val="2"/>
      </rPr>
      <t>3</t>
    </r>
    <r>
      <rPr>
        <sz val="11"/>
        <color indexed="8"/>
        <rFont val="Arial"/>
        <family val="2"/>
      </rPr>
      <t>)</t>
    </r>
  </si>
  <si>
    <t>Completar usando tabla dinamica</t>
  </si>
  <si>
    <t>2018-2019</t>
  </si>
  <si>
    <t>2017-2018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</si>
</sst>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 * #,##0.00_ ;_ * \-#,##0.00_ ;_ * &quot;-&quot;??_ ;_ @_ "/>
    <numFmt numFmtId="165" formatCode="0.0000"/>
    <numFmt numFmtId="166" formatCode="0.00000000"/>
    <numFmt numFmtId="167" formatCode="0.000000"/>
    <numFmt numFmtId="168" formatCode="0.0"/>
    <numFmt numFmtId="169" formatCode="0.00000"/>
  </numFmts>
  <fonts count="36" x14ac:knownFonts="1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sz val="11"/>
      <color indexed="63"/>
      <name val="Arial"/>
      <family val="2"/>
    </font>
    <font>
      <b/>
      <sz val="11"/>
      <color indexed="63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u/>
      <sz val="10"/>
      <color indexed="81"/>
      <name val="Tahoma"/>
      <family val="2"/>
    </font>
    <font>
      <b/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Tahoma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vertAlign val="superscript"/>
      <sz val="11"/>
      <color indexed="8"/>
      <name val="Arial"/>
      <family val="2"/>
    </font>
    <font>
      <vertAlign val="superscript"/>
      <sz val="11"/>
      <color indexed="8"/>
      <name val="Arial"/>
      <family val="2"/>
    </font>
    <font>
      <sz val="11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5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" fillId="0" borderId="0"/>
  </cellStyleXfs>
  <cellXfs count="18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4" xfId="0" applyBorder="1"/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0" fillId="3" borderId="0" xfId="0" applyFill="1" applyAlignment="1">
      <alignment horizontal="center"/>
    </xf>
    <xf numFmtId="0" fontId="17" fillId="3" borderId="0" xfId="0" applyFont="1" applyFill="1" applyAlignment="1">
      <alignment horizontal="center"/>
    </xf>
    <xf numFmtId="0" fontId="4" fillId="0" borderId="9" xfId="0" applyNumberFormat="1" applyFont="1" applyFill="1" applyBorder="1" applyAlignment="1" applyProtection="1">
      <alignment horizontal="left"/>
    </xf>
    <xf numFmtId="0" fontId="5" fillId="2" borderId="9" xfId="0" applyNumberFormat="1" applyFont="1" applyFill="1" applyBorder="1" applyProtection="1"/>
    <xf numFmtId="0" fontId="6" fillId="0" borderId="9" xfId="0" applyFont="1" applyBorder="1" applyAlignment="1">
      <alignment horizontal="center"/>
    </xf>
    <xf numFmtId="0" fontId="5" fillId="2" borderId="9" xfId="0" applyNumberFormat="1" applyFont="1" applyFill="1" applyBorder="1" applyAlignment="1" applyProtection="1">
      <alignment horizontal="left"/>
    </xf>
    <xf numFmtId="2" fontId="6" fillId="0" borderId="9" xfId="0" applyNumberFormat="1" applyFont="1" applyBorder="1" applyAlignment="1">
      <alignment horizontal="center"/>
    </xf>
    <xf numFmtId="2" fontId="7" fillId="0" borderId="9" xfId="0" applyNumberFormat="1" applyFont="1" applyFill="1" applyBorder="1" applyAlignment="1" applyProtection="1">
      <alignment horizontal="center"/>
    </xf>
    <xf numFmtId="1" fontId="7" fillId="0" borderId="9" xfId="0" applyNumberFormat="1" applyFont="1" applyFill="1" applyBorder="1" applyAlignment="1" applyProtection="1">
      <alignment horizontal="center"/>
    </xf>
    <xf numFmtId="165" fontId="7" fillId="0" borderId="9" xfId="0" applyNumberFormat="1" applyFont="1" applyFill="1" applyBorder="1" applyAlignment="1" applyProtection="1">
      <alignment horizontal="center"/>
    </xf>
    <xf numFmtId="165" fontId="7" fillId="0" borderId="9" xfId="0" applyNumberFormat="1" applyFont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 applyBorder="1"/>
    <xf numFmtId="0" fontId="17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0" fontId="1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8" xfId="0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4" borderId="0" xfId="0" applyNumberFormat="1" applyFill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2" fontId="0" fillId="3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2" fontId="17" fillId="3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5" borderId="0" xfId="0" applyFont="1" applyFill="1" applyAlignment="1">
      <alignment horizontal="left"/>
    </xf>
    <xf numFmtId="0" fontId="0" fillId="5" borderId="0" xfId="0" applyFill="1" applyAlignment="1">
      <alignment horizontal="center"/>
    </xf>
    <xf numFmtId="0" fontId="16" fillId="6" borderId="0" xfId="0" applyFont="1" applyFill="1" applyAlignment="1">
      <alignment horizontal="left"/>
    </xf>
    <xf numFmtId="0" fontId="0" fillId="6" borderId="0" xfId="0" applyFill="1" applyAlignment="1">
      <alignment horizontal="center"/>
    </xf>
    <xf numFmtId="0" fontId="16" fillId="5" borderId="0" xfId="0" applyFont="1" applyFill="1" applyBorder="1" applyAlignment="1">
      <alignment horizontal="left"/>
    </xf>
    <xf numFmtId="0" fontId="0" fillId="5" borderId="0" xfId="0" applyFill="1" applyBorder="1" applyAlignment="1">
      <alignment horizontal="center"/>
    </xf>
    <xf numFmtId="0" fontId="16" fillId="6" borderId="0" xfId="0" applyFont="1" applyFill="1" applyBorder="1" applyAlignment="1">
      <alignment horizontal="left"/>
    </xf>
    <xf numFmtId="0" fontId="0" fillId="6" borderId="0" xfId="0" applyFill="1" applyBorder="1" applyAlignment="1">
      <alignment horizontal="center"/>
    </xf>
    <xf numFmtId="0" fontId="16" fillId="5" borderId="8" xfId="0" applyFont="1" applyFill="1" applyBorder="1" applyAlignment="1">
      <alignment horizontal="left"/>
    </xf>
    <xf numFmtId="0" fontId="0" fillId="5" borderId="8" xfId="0" applyFill="1" applyBorder="1" applyAlignment="1">
      <alignment horizontal="center"/>
    </xf>
    <xf numFmtId="0" fontId="16" fillId="7" borderId="8" xfId="0" applyFont="1" applyFill="1" applyBorder="1" applyAlignment="1">
      <alignment horizontal="left"/>
    </xf>
    <xf numFmtId="0" fontId="16" fillId="7" borderId="8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19" fillId="3" borderId="0" xfId="0" applyNumberFormat="1" applyFont="1" applyFill="1" applyAlignment="1">
      <alignment horizontal="center"/>
    </xf>
    <xf numFmtId="0" fontId="20" fillId="0" borderId="14" xfId="0" applyFont="1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 wrapText="1"/>
    </xf>
    <xf numFmtId="0" fontId="21" fillId="0" borderId="22" xfId="0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left"/>
    </xf>
    <xf numFmtId="0" fontId="16" fillId="0" borderId="0" xfId="0" applyFont="1"/>
    <xf numFmtId="0" fontId="23" fillId="0" borderId="0" xfId="0" applyFont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2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2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0" fillId="5" borderId="0" xfId="0" applyFill="1"/>
    <xf numFmtId="0" fontId="0" fillId="0" borderId="0" xfId="0" applyNumberFormat="1" applyFill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0" borderId="0" xfId="0" applyFont="1" applyFill="1"/>
    <xf numFmtId="2" fontId="0" fillId="5" borderId="0" xfId="0" applyNumberForma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2" fillId="0" borderId="0" xfId="0" applyFont="1" applyAlignment="1">
      <alignment horizontal="right"/>
    </xf>
    <xf numFmtId="0" fontId="0" fillId="0" borderId="24" xfId="0" applyFill="1" applyBorder="1" applyAlignment="1">
      <alignment horizontal="center"/>
    </xf>
    <xf numFmtId="0" fontId="26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168" fontId="26" fillId="0" borderId="0" xfId="0" applyNumberFormat="1" applyFont="1" applyFill="1" applyBorder="1" applyAlignment="1">
      <alignment horizontal="center"/>
    </xf>
    <xf numFmtId="168" fontId="26" fillId="0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26" fillId="0" borderId="0" xfId="0" applyNumberFormat="1" applyFont="1" applyFill="1" applyBorder="1" applyAlignment="1">
      <alignment horizontal="center"/>
    </xf>
    <xf numFmtId="169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2" fontId="26" fillId="0" borderId="0" xfId="0" applyNumberFormat="1" applyFont="1" applyFill="1" applyAlignment="1">
      <alignment horizontal="center"/>
    </xf>
    <xf numFmtId="166" fontId="26" fillId="0" borderId="0" xfId="0" applyNumberFormat="1" applyFont="1" applyFill="1" applyAlignment="1">
      <alignment horizontal="center"/>
    </xf>
    <xf numFmtId="0" fontId="26" fillId="0" borderId="0" xfId="0" applyFont="1"/>
    <xf numFmtId="0" fontId="26" fillId="0" borderId="0" xfId="0" applyNumberFormat="1" applyFont="1"/>
    <xf numFmtId="0" fontId="26" fillId="0" borderId="0" xfId="0" applyFont="1" applyAlignment="1">
      <alignment horizontal="left" indent="1"/>
    </xf>
    <xf numFmtId="167" fontId="26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1" fillId="0" borderId="8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/>
    </xf>
    <xf numFmtId="0" fontId="0" fillId="0" borderId="25" xfId="0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0" fontId="20" fillId="0" borderId="25" xfId="0" applyFont="1" applyFill="1" applyBorder="1" applyAlignment="1">
      <alignment horizontal="center"/>
    </xf>
    <xf numFmtId="0" fontId="20" fillId="0" borderId="26" xfId="0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0" fontId="20" fillId="0" borderId="25" xfId="0" applyNumberFormat="1" applyFont="1" applyFill="1" applyBorder="1" applyAlignment="1">
      <alignment horizontal="center"/>
    </xf>
    <xf numFmtId="0" fontId="20" fillId="0" borderId="23" xfId="0" applyNumberFormat="1" applyFont="1" applyFill="1" applyBorder="1" applyAlignment="1">
      <alignment horizontal="center"/>
    </xf>
    <xf numFmtId="0" fontId="20" fillId="0" borderId="15" xfId="0" applyNumberFormat="1" applyFont="1" applyFill="1" applyBorder="1" applyAlignment="1">
      <alignment horizontal="center"/>
    </xf>
    <xf numFmtId="0" fontId="21" fillId="0" borderId="27" xfId="0" applyFont="1" applyFill="1" applyBorder="1" applyAlignment="1">
      <alignment horizontal="center" vertical="center" wrapText="1"/>
    </xf>
    <xf numFmtId="0" fontId="20" fillId="0" borderId="28" xfId="0" applyNumberFormat="1" applyFont="1" applyFill="1" applyBorder="1" applyAlignment="1">
      <alignment horizontal="center"/>
    </xf>
    <xf numFmtId="0" fontId="20" fillId="0" borderId="29" xfId="0" applyNumberFormat="1" applyFont="1" applyFill="1" applyBorder="1" applyAlignment="1">
      <alignment horizontal="center"/>
    </xf>
    <xf numFmtId="2" fontId="18" fillId="3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28" fillId="0" borderId="8" xfId="0" applyFont="1" applyBorder="1" applyAlignment="1">
      <alignment horizontal="center"/>
    </xf>
    <xf numFmtId="2" fontId="15" fillId="3" borderId="0" xfId="0" applyNumberFormat="1" applyFont="1" applyFill="1" applyAlignment="1">
      <alignment horizontal="center"/>
    </xf>
    <xf numFmtId="2" fontId="15" fillId="0" borderId="0" xfId="0" applyNumberFormat="1" applyFont="1" applyAlignment="1">
      <alignment horizontal="center"/>
    </xf>
    <xf numFmtId="2" fontId="29" fillId="3" borderId="0" xfId="0" applyNumberFormat="1" applyFont="1" applyFill="1" applyAlignment="1">
      <alignment horizontal="center"/>
    </xf>
    <xf numFmtId="0" fontId="16" fillId="9" borderId="0" xfId="0" applyFont="1" applyFill="1" applyAlignment="1">
      <alignment horizontal="left"/>
    </xf>
    <xf numFmtId="0" fontId="15" fillId="0" borderId="0" xfId="0" applyFont="1"/>
    <xf numFmtId="0" fontId="0" fillId="3" borderId="32" xfId="0" applyFill="1" applyBorder="1" applyAlignment="1">
      <alignment horizontal="center"/>
    </xf>
    <xf numFmtId="2" fontId="0" fillId="3" borderId="32" xfId="0" applyNumberFormat="1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2" fontId="0" fillId="5" borderId="32" xfId="0" applyNumberForma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0" fontId="3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35" fillId="0" borderId="0" xfId="0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168" fontId="31" fillId="0" borderId="0" xfId="0" applyNumberFormat="1" applyFont="1" applyFill="1" applyBorder="1" applyAlignment="1">
      <alignment horizontal="center"/>
    </xf>
    <xf numFmtId="169" fontId="31" fillId="0" borderId="0" xfId="0" applyNumberFormat="1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2" fontId="31" fillId="0" borderId="0" xfId="0" applyNumberFormat="1" applyFont="1" applyFill="1" applyAlignment="1">
      <alignment horizontal="center"/>
    </xf>
    <xf numFmtId="166" fontId="31" fillId="0" borderId="0" xfId="0" applyNumberFormat="1" applyFont="1" applyFill="1" applyAlignment="1">
      <alignment horizontal="center"/>
    </xf>
    <xf numFmtId="0" fontId="31" fillId="0" borderId="0" xfId="0" applyFont="1"/>
    <xf numFmtId="0" fontId="31" fillId="0" borderId="0" xfId="0" pivotButton="1" applyFont="1"/>
    <xf numFmtId="0" fontId="31" fillId="0" borderId="0" xfId="0" applyNumberFormat="1" applyFont="1"/>
    <xf numFmtId="0" fontId="31" fillId="0" borderId="0" xfId="0" applyFont="1" applyAlignment="1">
      <alignment horizontal="left" indent="1"/>
    </xf>
    <xf numFmtId="167" fontId="31" fillId="0" borderId="0" xfId="0" applyNumberFormat="1" applyFont="1" applyFill="1" applyAlignment="1">
      <alignment horizontal="center"/>
    </xf>
    <xf numFmtId="1" fontId="35" fillId="0" borderId="0" xfId="0" applyNumberFormat="1" applyFont="1" applyFill="1" applyBorder="1" applyAlignment="1">
      <alignment horizontal="center" vertical="center"/>
    </xf>
    <xf numFmtId="168" fontId="31" fillId="0" borderId="0" xfId="0" applyNumberFormat="1" applyFont="1" applyFill="1" applyBorder="1" applyAlignment="1">
      <alignment horizontal="center" vertical="center"/>
    </xf>
    <xf numFmtId="1" fontId="31" fillId="0" borderId="0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168" fontId="0" fillId="0" borderId="1" xfId="0" applyNumberFormat="1" applyBorder="1" applyAlignment="1">
      <alignment horizontal="center"/>
    </xf>
    <xf numFmtId="168" fontId="0" fillId="0" borderId="5" xfId="0" applyNumberForma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168" fontId="16" fillId="0" borderId="8" xfId="0" applyNumberFormat="1" applyFont="1" applyBorder="1" applyAlignment="1">
      <alignment horizontal="center"/>
    </xf>
    <xf numFmtId="168" fontId="0" fillId="0" borderId="7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10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168" fontId="16" fillId="0" borderId="13" xfId="0" applyNumberFormat="1" applyFont="1" applyBorder="1" applyAlignment="1">
      <alignment horizontal="center"/>
    </xf>
    <xf numFmtId="168" fontId="18" fillId="0" borderId="0" xfId="0" applyNumberFormat="1" applyFont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8" borderId="4" xfId="0" applyNumberFormat="1" applyFill="1" applyBorder="1" applyAlignment="1">
      <alignment horizontal="center"/>
    </xf>
    <xf numFmtId="168" fontId="0" fillId="8" borderId="6" xfId="0" applyNumberFormat="1" applyFill="1" applyBorder="1" applyAlignment="1">
      <alignment horizontal="center"/>
    </xf>
    <xf numFmtId="168" fontId="0" fillId="8" borderId="0" xfId="0" applyNumberFormat="1" applyFill="1" applyBorder="1" applyAlignment="1">
      <alignment horizontal="center"/>
    </xf>
    <xf numFmtId="168" fontId="0" fillId="8" borderId="8" xfId="0" applyNumberFormat="1" applyFill="1" applyBorder="1" applyAlignment="1">
      <alignment horizontal="center"/>
    </xf>
    <xf numFmtId="168" fontId="28" fillId="8" borderId="4" xfId="0" applyNumberFormat="1" applyFont="1" applyFill="1" applyBorder="1" applyAlignment="1">
      <alignment horizontal="left"/>
    </xf>
    <xf numFmtId="168" fontId="0" fillId="8" borderId="0" xfId="0" applyNumberFormat="1" applyFill="1" applyAlignment="1">
      <alignment horizontal="center"/>
    </xf>
    <xf numFmtId="0" fontId="0" fillId="8" borderId="0" xfId="0" applyNumberFormat="1" applyFill="1" applyBorder="1" applyAlignment="1">
      <alignment horizontal="center"/>
    </xf>
    <xf numFmtId="0" fontId="0" fillId="8" borderId="8" xfId="0" applyNumberFormat="1" applyFill="1" applyBorder="1" applyAlignment="1">
      <alignment horizontal="center"/>
    </xf>
    <xf numFmtId="0" fontId="5" fillId="0" borderId="30" xfId="0" applyNumberFormat="1" applyFont="1" applyFill="1" applyBorder="1" applyAlignment="1" applyProtection="1">
      <alignment horizontal="center"/>
    </xf>
    <xf numFmtId="0" fontId="5" fillId="0" borderId="18" xfId="0" applyNumberFormat="1" applyFont="1" applyFill="1" applyBorder="1" applyAlignment="1" applyProtection="1">
      <alignment horizontal="center"/>
    </xf>
    <xf numFmtId="0" fontId="5" fillId="0" borderId="31" xfId="0" applyNumberFormat="1" applyFont="1" applyFill="1" applyBorder="1" applyAlignment="1" applyProtection="1">
      <alignment horizontal="center"/>
    </xf>
  </cellXfs>
  <cellStyles count="5">
    <cellStyle name="Millares 2 2" xfId="1"/>
    <cellStyle name="Millares 2 3" xfId="2"/>
    <cellStyle name="Millares 2 4" xfId="3"/>
    <cellStyle name="Normal" xfId="0" builtinId="0"/>
    <cellStyle name="Normal 3" xfId="4"/>
  </cellStyles>
  <dxfs count="3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6" formatCode="0.000000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6" formatCode="0.000000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6" formatCode="0.000000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6" formatCode="0.000000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6" formatCode="0.000000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6" formatCode="0.000000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69" formatCode="0.000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name val="Arial Narrow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name val="Arial Narro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name val="Arial Narrow"/>
        <scheme val="none"/>
      </font>
      <alignment horizontal="left" vertical="bottom" textRotation="0" wrapText="0" indent="0" justifyLastLine="0" shrinkToFit="0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 Narrow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05500982318272"/>
          <c:y val="3.7267080745341616E-2"/>
          <c:w val="0.86640471512770134"/>
          <c:h val="0.77018633540372672"/>
        </c:manualLayout>
      </c:layout>
      <c:lineChart>
        <c:grouping val="standard"/>
        <c:varyColors val="0"/>
        <c:ser>
          <c:idx val="0"/>
          <c:order val="0"/>
          <c:tx>
            <c:strRef>
              <c:f>'Tablas Comp'!$C$30</c:f>
              <c:strCache>
                <c:ptCount val="1"/>
                <c:pt idx="0">
                  <c:v>Biomasa (tn/ha)</c:v>
                </c:pt>
              </c:strCache>
            </c:strRef>
          </c:tx>
          <c:marker>
            <c:symbol val="none"/>
          </c:marker>
          <c:val>
            <c:numRef>
              <c:f>'Tablas Comp'!$C$31:$C$37</c:f>
              <c:numCache>
                <c:formatCode>0.00</c:formatCode>
                <c:ptCount val="7"/>
                <c:pt idx="0">
                  <c:v>17.886403273275935</c:v>
                </c:pt>
                <c:pt idx="1">
                  <c:v>35.819751798849474</c:v>
                </c:pt>
                <c:pt idx="2">
                  <c:v>59.213452660981517</c:v>
                </c:pt>
                <c:pt idx="3">
                  <c:v>68.020248075855648</c:v>
                </c:pt>
                <c:pt idx="4">
                  <c:v>76.503367781452212</c:v>
                </c:pt>
                <c:pt idx="5">
                  <c:v>89.117452947385473</c:v>
                </c:pt>
                <c:pt idx="6">
                  <c:v>103.09895004842339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Comp'!$D$30</c:f>
              <c:strCache>
                <c:ptCount val="1"/>
                <c:pt idx="0">
                  <c:v>Carbono (tn/ha)</c:v>
                </c:pt>
              </c:strCache>
            </c:strRef>
          </c:tx>
          <c:marker>
            <c:symbol val="none"/>
          </c:marker>
          <c:val>
            <c:numRef>
              <c:f>'Tablas Comp'!$D$31:$D$37</c:f>
              <c:numCache>
                <c:formatCode>0.00</c:formatCode>
                <c:ptCount val="7"/>
                <c:pt idx="0">
                  <c:v>8.4066095384396906</c:v>
                </c:pt>
                <c:pt idx="1">
                  <c:v>16.835283345459253</c:v>
                </c:pt>
                <c:pt idx="2">
                  <c:v>27.830322750661317</c:v>
                </c:pt>
                <c:pt idx="3">
                  <c:v>31.969516595652152</c:v>
                </c:pt>
                <c:pt idx="4">
                  <c:v>35.956582857282527</c:v>
                </c:pt>
                <c:pt idx="5">
                  <c:v>41.885202885271163</c:v>
                </c:pt>
                <c:pt idx="6">
                  <c:v>48.456506522758993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Comp'!$E$30</c:f>
              <c:strCache>
                <c:ptCount val="1"/>
                <c:pt idx="0">
                  <c:v>CO2 (tn/ha)</c:v>
                </c:pt>
              </c:strCache>
            </c:strRef>
          </c:tx>
          <c:marker>
            <c:symbol val="none"/>
          </c:marker>
          <c:val>
            <c:numRef>
              <c:f>'Tablas Comp'!$E$31:$E$37</c:f>
              <c:numCache>
                <c:formatCode>0.00</c:formatCode>
                <c:ptCount val="7"/>
                <c:pt idx="0">
                  <c:v>30.818630567919904</c:v>
                </c:pt>
                <c:pt idx="1">
                  <c:v>61.718148744453629</c:v>
                </c:pt>
                <c:pt idx="2">
                  <c:v>102.02596320392438</c:v>
                </c:pt>
                <c:pt idx="3">
                  <c:v>117.2002478396608</c:v>
                </c:pt>
                <c:pt idx="4">
                  <c:v>131.81683275479773</c:v>
                </c:pt>
                <c:pt idx="5">
                  <c:v>153.5511537774041</c:v>
                </c:pt>
                <c:pt idx="6">
                  <c:v>177.64155291243443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38144"/>
        <c:axId val="131240320"/>
      </c:lineChart>
      <c:catAx>
        <c:axId val="13123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AR"/>
                </a:pPr>
                <a:r>
                  <a:rPr lang="en-US"/>
                  <a:t>Año</a:t>
                </a:r>
              </a:p>
            </c:rich>
          </c:tx>
          <c:layout>
            <c:manualLayout>
              <c:xMode val="edge"/>
              <c:yMode val="edge"/>
              <c:x val="0.50838048976687333"/>
              <c:y val="0.872882737483901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AR"/>
            </a:pPr>
            <a:endParaRPr lang="en-US"/>
          </a:p>
        </c:txPr>
        <c:crossAx val="131240320"/>
        <c:crosses val="autoZero"/>
        <c:auto val="0"/>
        <c:lblAlgn val="ctr"/>
        <c:lblOffset val="100"/>
        <c:noMultiLvlLbl val="0"/>
      </c:catAx>
      <c:valAx>
        <c:axId val="131240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AR"/>
                </a:pPr>
                <a:r>
                  <a:rPr lang="en-US"/>
                  <a:t>toneladas / ha</a:t>
                </a:r>
              </a:p>
            </c:rich>
          </c:tx>
          <c:layout>
            <c:manualLayout>
              <c:xMode val="edge"/>
              <c:yMode val="edge"/>
              <c:x val="1.8676938467170973E-2"/>
              <c:y val="0.342773022937350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s-AR"/>
            </a:pPr>
            <a:endParaRPr lang="en-US"/>
          </a:p>
        </c:txPr>
        <c:crossAx val="131238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18382500812153"/>
          <c:y val="0.91278068502306764"/>
          <c:w val="0.786785885556054"/>
          <c:h val="7.4819451916336766E-2"/>
        </c:manualLayout>
      </c:layout>
      <c:overlay val="0"/>
      <c:txPr>
        <a:bodyPr/>
        <a:lstStyle/>
        <a:p>
          <a:pPr>
            <a:defRPr lang="es-AR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72727272727276"/>
          <c:y val="3.64741641337386E-2"/>
          <c:w val="0.80181818181818176"/>
          <c:h val="0.7720364741641339"/>
        </c:manualLayout>
      </c:layout>
      <c:lineChart>
        <c:grouping val="standard"/>
        <c:varyColors val="0"/>
        <c:ser>
          <c:idx val="0"/>
          <c:order val="0"/>
          <c:tx>
            <c:strRef>
              <c:f>'Tablas Comp'!$C$21</c:f>
              <c:strCache>
                <c:ptCount val="1"/>
                <c:pt idx="0">
                  <c:v>Biomasa Total (tn)</c:v>
                </c:pt>
              </c:strCache>
            </c:strRef>
          </c:tx>
          <c:marker>
            <c:symbol val="none"/>
          </c:marker>
          <c:val>
            <c:numRef>
              <c:f>'Tablas Comp'!$C$22:$C$28</c:f>
              <c:numCache>
                <c:formatCode>0.00</c:formatCode>
                <c:ptCount val="7"/>
                <c:pt idx="0">
                  <c:v>40964.442415039848</c:v>
                </c:pt>
                <c:pt idx="1">
                  <c:v>82036.401475825798</c:v>
                </c:pt>
                <c:pt idx="2">
                  <c:v>135613.96523752887</c:v>
                </c:pt>
                <c:pt idx="3">
                  <c:v>155783.78127721685</c:v>
                </c:pt>
                <c:pt idx="4">
                  <c:v>175212.29708167759</c:v>
                </c:pt>
                <c:pt idx="5">
                  <c:v>204101.78131746725</c:v>
                </c:pt>
                <c:pt idx="6">
                  <c:v>236122.98894210195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Comp'!$D$21</c:f>
              <c:strCache>
                <c:ptCount val="1"/>
                <c:pt idx="0">
                  <c:v>Carbono Total (tn)</c:v>
                </c:pt>
              </c:strCache>
            </c:strRef>
          </c:tx>
          <c:marker>
            <c:symbol val="none"/>
          </c:marker>
          <c:val>
            <c:numRef>
              <c:f>'Tablas Comp'!$D$22:$D$28</c:f>
              <c:numCache>
                <c:formatCode>0.00</c:formatCode>
                <c:ptCount val="7"/>
                <c:pt idx="0">
                  <c:v>19253.287935068729</c:v>
                </c:pt>
                <c:pt idx="1">
                  <c:v>38557.108693638125</c:v>
                </c:pt>
                <c:pt idx="2">
                  <c:v>63738.563661638582</c:v>
                </c:pt>
                <c:pt idx="3">
                  <c:v>73218.377200291914</c:v>
                </c:pt>
                <c:pt idx="4">
                  <c:v>82349.779628388453</c:v>
                </c:pt>
                <c:pt idx="5">
                  <c:v>95927.837219209585</c:v>
                </c:pt>
                <c:pt idx="6">
                  <c:v>110977.80480278791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Comp'!$E$21</c:f>
              <c:strCache>
                <c:ptCount val="1"/>
                <c:pt idx="0">
                  <c:v>CO2 (tn)</c:v>
                </c:pt>
              </c:strCache>
            </c:strRef>
          </c:tx>
          <c:marker>
            <c:symbol val="none"/>
          </c:marker>
          <c:val>
            <c:numRef>
              <c:f>'Tablas Comp'!$E$22:$E$28</c:f>
              <c:numCache>
                <c:formatCode>0.00</c:formatCode>
                <c:ptCount val="7"/>
                <c:pt idx="0">
                  <c:v>70582.553569961965</c:v>
                </c:pt>
                <c:pt idx="1">
                  <c:v>141350.36047087738</c:v>
                </c:pt>
                <c:pt idx="2">
                  <c:v>233665.57438356703</c:v>
                </c:pt>
                <c:pt idx="3">
                  <c:v>268418.57081627019</c:v>
                </c:pt>
                <c:pt idx="4">
                  <c:v>301894.29211767204</c:v>
                </c:pt>
                <c:pt idx="5">
                  <c:v>351671.45124562236</c:v>
                </c:pt>
                <c:pt idx="6">
                  <c:v>406844.63240702043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71296"/>
        <c:axId val="131285760"/>
      </c:lineChart>
      <c:catAx>
        <c:axId val="13127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AR"/>
                </a:pPr>
                <a:r>
                  <a:rPr lang="en-US"/>
                  <a:t>Año</a:t>
                </a:r>
              </a:p>
            </c:rich>
          </c:tx>
          <c:layout>
            <c:manualLayout>
              <c:xMode val="edge"/>
              <c:yMode val="edge"/>
              <c:x val="0.54229558577905024"/>
              <c:y val="0.873889699957718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AR"/>
            </a:pPr>
            <a:endParaRPr lang="en-US"/>
          </a:p>
        </c:txPr>
        <c:crossAx val="131285760"/>
        <c:crosses val="autoZero"/>
        <c:auto val="0"/>
        <c:lblAlgn val="ctr"/>
        <c:lblOffset val="100"/>
        <c:noMultiLvlLbl val="0"/>
      </c:catAx>
      <c:valAx>
        <c:axId val="131285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AR"/>
                </a:pPr>
                <a:r>
                  <a:rPr lang="en-US"/>
                  <a:t>toneladas</a:t>
                </a:r>
              </a:p>
            </c:rich>
          </c:tx>
          <c:layout>
            <c:manualLayout>
              <c:xMode val="edge"/>
              <c:yMode val="edge"/>
              <c:x val="1.8676974469100455E-2"/>
              <c:y val="0.3427732171776401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s-AR"/>
            </a:pPr>
            <a:endParaRPr lang="en-US"/>
          </a:p>
        </c:txPr>
        <c:crossAx val="13127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415748031496082E-2"/>
          <c:y val="0.92088393206168373"/>
          <c:w val="0.74144500119303269"/>
          <c:h val="7.3374338845942022E-2"/>
        </c:manualLayout>
      </c:layout>
      <c:overlay val="0"/>
      <c:txPr>
        <a:bodyPr/>
        <a:lstStyle/>
        <a:p>
          <a:pPr>
            <a:defRPr lang="es-AR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0</xdr:row>
      <xdr:rowOff>95250</xdr:rowOff>
    </xdr:from>
    <xdr:to>
      <xdr:col>8</xdr:col>
      <xdr:colOff>228600</xdr:colOff>
      <xdr:row>16</xdr:row>
      <xdr:rowOff>114300</xdr:rowOff>
    </xdr:to>
    <xdr:graphicFrame macro="">
      <xdr:nvGraphicFramePr>
        <xdr:cNvPr id="1340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390525</xdr:colOff>
      <xdr:row>0</xdr:row>
      <xdr:rowOff>47625</xdr:rowOff>
    </xdr:from>
    <xdr:to>
      <xdr:col>4</xdr:col>
      <xdr:colOff>923925</xdr:colOff>
      <xdr:row>16</xdr:row>
      <xdr:rowOff>133350</xdr:rowOff>
    </xdr:to>
    <xdr:graphicFrame macro="">
      <xdr:nvGraphicFramePr>
        <xdr:cNvPr id="1340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464344</xdr:colOff>
      <xdr:row>13</xdr:row>
      <xdr:rowOff>138294</xdr:rowOff>
    </xdr:from>
    <xdr:to>
      <xdr:col>4</xdr:col>
      <xdr:colOff>903044</xdr:colOff>
      <xdr:row>14</xdr:row>
      <xdr:rowOff>154782</xdr:rowOff>
    </xdr:to>
    <xdr:sp macro="" textlink="">
      <xdr:nvSpPr>
        <xdr:cNvPr id="5" name="4 CuadroTexto"/>
        <xdr:cNvSpPr txBox="1"/>
      </xdr:nvSpPr>
      <xdr:spPr>
        <a:xfrm>
          <a:off x="1666875" y="7496357"/>
          <a:ext cx="4165357" cy="2069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AR" sz="1050"/>
            <a:t>2011       2012           2013          2014           2015            2016           2017</a:t>
          </a:r>
          <a:endParaRPr lang="es-AR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0.12985</cdr:x>
      <cdr:y>0.81812</cdr:y>
    </cdr:from>
    <cdr:to>
      <cdr:x>0.98774</cdr:x>
      <cdr:y>0.88439</cdr:y>
    </cdr:to>
    <cdr:sp macro="" textlink="">
      <cdr:nvSpPr>
        <cdr:cNvPr id="2" name="4 CuadroTexto"/>
        <cdr:cNvSpPr txBox="1"/>
      </cdr:nvSpPr>
      <cdr:spPr>
        <a:xfrm xmlns:a="http://schemas.openxmlformats.org/drawingml/2006/main">
          <a:off x="630480" y="2500312"/>
          <a:ext cx="4165357" cy="20698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AR" sz="1050"/>
            <a:t>2011          2012            2013         2014           2015           2016           2017</a:t>
          </a:r>
          <a:endParaRPr lang="es-AR" sz="1100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derico Russo" refreshedDate="43001.719774421297" createdVersion="3" refreshedVersion="3" minRefreshableVersion="3" recordCount="3898">
  <cacheSource type="worksheet">
    <worksheetSource name="Tabla4[#Todo]"/>
  </cacheSource>
  <cacheFields count="21">
    <cacheField name="ID Parcela" numFmtId="0">
      <sharedItems count="116">
        <s v="1 SD"/>
        <s v="10 SD"/>
        <s v="104 SD"/>
        <s v="105 SD"/>
        <s v="11 SD"/>
        <s v="113 SD"/>
        <s v="119 SD"/>
        <s v="12 SD"/>
        <s v="120 SD"/>
        <s v="129 SD"/>
        <s v="13 SD"/>
        <s v="130 SD"/>
        <s v="17 SD"/>
        <s v="179 SD"/>
        <s v="180 SD"/>
        <s v="183 SD"/>
        <s v="184 SD"/>
        <s v="185 SD"/>
        <s v="186 SD"/>
        <s v="187 SD"/>
        <s v="188 SD"/>
        <s v="189 SD"/>
        <s v="19 SD"/>
        <s v="193 SD"/>
        <s v="194 SD"/>
        <s v="195 SD"/>
        <s v="196 SD"/>
        <s v="199 SD"/>
        <s v="2 SD"/>
        <s v="20 SD"/>
        <s v="200 SD"/>
        <s v="202 SD"/>
        <s v="203 SD"/>
        <s v="204 SD"/>
        <s v="205 SD"/>
        <s v="209 SD"/>
        <s v="21 SD"/>
        <s v="210 SD"/>
        <s v="211 SD"/>
        <s v="212 SD"/>
        <s v="215 SD"/>
        <s v="218 SD"/>
        <s v="219 SD"/>
        <s v="220 SD"/>
        <s v="225 SD"/>
        <s v="228 SD"/>
        <s v="23 SD"/>
        <s v="231 SD"/>
        <s v="232 SD"/>
        <s v="233 SD"/>
        <s v="234 SD"/>
        <s v="241 SD"/>
        <s v="242 SD"/>
        <s v="243 SD"/>
        <s v="247 SD"/>
        <s v="249 SD"/>
        <s v="25 SD"/>
        <s v="259 SD"/>
        <s v="26 SD"/>
        <s v="27 SD"/>
        <s v="28 SD"/>
        <s v="3 SD"/>
        <s v="33 SD"/>
        <s v="34 SD"/>
        <s v="35 SD"/>
        <s v="36 SD"/>
        <s v="37 SD"/>
        <s v="39 SD"/>
        <s v="4 SD"/>
        <s v="40 SD"/>
        <s v="42 SD"/>
        <s v="43 SD"/>
        <s v="49 SD"/>
        <s v="5 SD"/>
        <s v="50 SD"/>
        <s v="52 SD"/>
        <s v="55 SD"/>
        <s v="56 SD"/>
        <s v="57 SD"/>
        <s v="58 SD"/>
        <s v="59 SD"/>
        <s v="60 SD"/>
        <s v="65 SD"/>
        <s v="66 SD"/>
        <s v="67 SD"/>
        <s v="69 SD"/>
        <s v="71 SD"/>
        <s v="72 SD"/>
        <s v="73 SD"/>
        <s v="74 SD"/>
        <s v="75 SD"/>
        <s v="8 SD"/>
        <s v="81 SD"/>
        <s v="82 SD"/>
        <s v="83 SD"/>
        <s v="87 SD"/>
        <s v="89 SD"/>
        <s v="9 SD"/>
        <s v="90 SD"/>
        <s v="97 SD"/>
        <s v="99 SD"/>
        <s v="A1 SD"/>
        <s v="A10 SD"/>
        <s v="A11 SD"/>
        <s v="A12 SD"/>
        <s v="A13 SD"/>
        <s v="A14 SD"/>
        <s v="A15 SD"/>
        <s v="A2 SD"/>
        <s v="A3 SD"/>
        <s v="A4 SD"/>
        <s v="A5 SD"/>
        <s v="A6 SD"/>
        <s v="A7 SD"/>
        <s v="A8 SD"/>
        <s v="A9 SD"/>
      </sharedItems>
    </cacheField>
    <cacheField name="Estrato" numFmtId="0">
      <sharedItems containsSemiMixedTypes="0" containsString="0" containsNumber="1" containsInteger="1" minValue="1" maxValue="6" count="6">
        <n v="6"/>
        <n v="4"/>
        <n v="2"/>
        <n v="3"/>
        <n v="5"/>
        <n v="1"/>
      </sharedItems>
    </cacheField>
    <cacheField name="N° árbol" numFmtId="0">
      <sharedItems containsSemiMixedTypes="0" containsString="0" containsNumber="1" minValue="1" maxValue="85"/>
    </cacheField>
    <cacheField name="Especie" numFmtId="0">
      <sharedItems/>
    </cacheField>
    <cacheField name="Diámetro (cm)" numFmtId="0">
      <sharedItems containsSemiMixedTypes="0" containsString="0" containsNumber="1" minValue="2.0053522829578814" maxValue="37.751552501397576"/>
    </cacheField>
    <cacheField name="Área sección" numFmtId="0">
      <sharedItems containsSemiMixedTypes="0" containsString="0" containsNumber="1" minValue="3.1584298456586632E-4" maxValue="0.11193335316664384"/>
    </cacheField>
    <cacheField name="Altura (m)" numFmtId="0">
      <sharedItems containsString="0" containsBlank="1" containsNumber="1" minValue="1.4" maxValue="14.7"/>
    </cacheField>
    <cacheField name="Vol Nativas 1 CF" numFmtId="0">
      <sharedItems containsString="0" containsBlank="1" containsNumber="1" minValue="6.9375396283555583E-4" maxValue="0.19774233224301624"/>
    </cacheField>
    <cacheField name="Vol Nativas 2 L" numFmtId="0">
      <sharedItems containsString="0" containsBlank="1" containsNumber="1" minValue="4.6170954000753845E-4" maxValue="0.23438467295620288"/>
    </cacheField>
    <cacheField name="Volumen (m3)" numFmtId="0">
      <sharedItems containsString="0" containsBlank="1" containsNumber="1" minValue="4.6170954000753845E-4" maxValue="0.19774233224301624"/>
    </cacheField>
    <cacheField name="Densidad Madera (tn/m3)" numFmtId="0">
      <sharedItems containsSemiMixedTypes="0" containsString="0" containsNumber="1" minValue="0.34899999999999998" maxValue="1.07"/>
    </cacheField>
    <cacheField name="Biomasa fuste (tn)" numFmtId="0">
      <sharedItems containsString="0" containsBlank="1" containsNumber="1" minValue="2.1838861242356569E-4" maxValue="0.11864539934580974"/>
    </cacheField>
    <cacheField name="BEF" numFmtId="0">
      <sharedItems containsSemiMixedTypes="0" containsString="0" containsNumber="1" minValue="1.1499999999999999" maxValue="1.1499999999999999"/>
    </cacheField>
    <cacheField name="Biomasa aérea (tn)" numFmtId="0">
      <sharedItems containsSemiMixedTypes="0" containsString="0" containsNumber="1" minValue="2.5114690428710055E-4" maxValue="0.35428543427547426"/>
    </cacheField>
    <cacheField name="Biomasa raíces (tn)" numFmtId="0">
      <sharedItems containsSemiMixedTypes="0" containsString="0" containsNumber="1" minValue="5.0229380857420115E-5" maxValue="7.0857086855094856E-2"/>
    </cacheField>
    <cacheField name="Biomasa Total (tn)" numFmtId="0">
      <sharedItems containsSemiMixedTypes="0" containsString="0" containsNumber="1" minValue="3.0137628514452063E-4" maxValue="0.42514252113056911"/>
    </cacheField>
    <cacheField name="Fracción Carbono" numFmtId="0">
      <sharedItems containsSemiMixedTypes="0" containsString="0" containsNumber="1" minValue="0.47" maxValue="0.47"/>
    </cacheField>
    <cacheField name="Carbono-Parte Aérea (tn) " numFmtId="0">
      <sharedItems containsSemiMixedTypes="0" containsString="0" containsNumber="1" minValue="1.1803904501493725E-4" maxValue="0.1665141541094729"/>
    </cacheField>
    <cacheField name="Relación Parte Aérea-Raíces " numFmtId="0">
      <sharedItems containsSemiMixedTypes="0" containsString="0" containsNumber="1" minValue="0.2" maxValue="0.2"/>
    </cacheField>
    <cacheField name="Carbono Raíces (tn)" numFmtId="0">
      <sharedItems containsSemiMixedTypes="0" containsString="0" containsNumber="1" minValue="2.360780900298745E-5" maxValue="3.3302830821894579E-2"/>
    </cacheField>
    <cacheField name="Carbono total (tn)" numFmtId="0">
      <sharedItems containsSemiMixedTypes="0" containsString="0" containsNumber="1" minValue="1.416468540179247E-4" maxValue="0.199816984931367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98">
  <r>
    <x v="0"/>
    <x v="0"/>
    <n v="1"/>
    <s v="pe"/>
    <n v="28.807044699633057"/>
    <n v="6.5175938632919789E-2"/>
    <m/>
    <m/>
    <m/>
    <m/>
    <n v="0.54"/>
    <m/>
    <n v="1.1499999999999999"/>
    <n v="0.20406106377322325"/>
    <n v="4.0812212754644653E-2"/>
    <n v="0.24487327652786789"/>
    <n v="0.47"/>
    <n v="9.5908699973414918E-2"/>
    <n v="0.2"/>
    <n v="1.9181739994682985E-2"/>
    <n v="0.1150904399680979"/>
  </r>
  <r>
    <x v="0"/>
    <x v="0"/>
    <n v="2"/>
    <s v="cf"/>
    <n v="11.93662073189215"/>
    <n v="1.1190581936148891E-2"/>
    <m/>
    <m/>
    <m/>
    <m/>
    <n v="0.74"/>
    <m/>
    <n v="1.1499999999999999"/>
    <n v="3.4146789179526134E-2"/>
    <n v="6.8293578359052273E-3"/>
    <n v="4.0976147015431362E-2"/>
    <n v="0.47"/>
    <n v="1.6048990914377281E-2"/>
    <n v="0.2"/>
    <n v="3.2097981828754563E-3"/>
    <n v="1.9258789097252739E-2"/>
  </r>
  <r>
    <x v="0"/>
    <x v="0"/>
    <n v="4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0"/>
    <x v="0"/>
    <n v="4"/>
    <s v="pe"/>
    <n v="15.310705525440332"/>
    <n v="1.8411123394341998E-2"/>
    <m/>
    <m/>
    <m/>
    <m/>
    <n v="0.54"/>
    <m/>
    <n v="1.1499999999999999"/>
    <n v="5.619764283645088E-2"/>
    <n v="1.1239528567290177E-2"/>
    <n v="6.7437171403741059E-2"/>
    <n v="0.47"/>
    <n v="2.6412892133131912E-2"/>
    <n v="0.2"/>
    <n v="5.2825784266263831E-3"/>
    <n v="3.1695470559758299E-2"/>
  </r>
  <r>
    <x v="0"/>
    <x v="0"/>
    <n v="8"/>
    <s v="cf"/>
    <n v="10.599719209920229"/>
    <n v="8.8242662422585907E-3"/>
    <m/>
    <m/>
    <m/>
    <m/>
    <n v="0.74"/>
    <m/>
    <n v="1.1499999999999999"/>
    <n v="2.3628709074940971E-2"/>
    <n v="4.7257418149881944E-3"/>
    <n v="2.8354450889929165E-2"/>
    <n v="0.47"/>
    <n v="1.1105493265222257E-2"/>
    <n v="0.2"/>
    <n v="2.2210986530444513E-3"/>
    <n v="1.3326591918266708E-2"/>
  </r>
  <r>
    <x v="0"/>
    <x v="0"/>
    <n v="9"/>
    <s v="cf"/>
    <n v="4.4881693951914485"/>
    <n v="1.5820797118049857E-3"/>
    <m/>
    <m/>
    <m/>
    <m/>
    <n v="0.74"/>
    <m/>
    <n v="1.1499999999999999"/>
    <n v="3.1405511404015963E-3"/>
    <n v="6.2811022808031925E-4"/>
    <n v="3.7686613684819155E-3"/>
    <n v="0.47"/>
    <n v="1.4760590359887502E-3"/>
    <n v="0.2"/>
    <n v="2.9521180719775008E-4"/>
    <n v="1.7712708431865004E-3"/>
  </r>
  <r>
    <x v="0"/>
    <x v="0"/>
    <n v="10"/>
    <s v="cf"/>
    <n v="8.5625359383439683"/>
    <n v="5.7583054185363176E-3"/>
    <m/>
    <m/>
    <m/>
    <m/>
    <n v="0.74"/>
    <m/>
    <n v="1.1499999999999999"/>
    <n v="1.2587402014171457E-2"/>
    <n v="2.5174804028342914E-3"/>
    <n v="1.5104882417005748E-2"/>
    <n v="0.47"/>
    <n v="5.9160789466605841E-3"/>
    <n v="0.2"/>
    <n v="1.1832157893321169E-3"/>
    <n v="7.0992947359927007E-3"/>
  </r>
  <r>
    <x v="0"/>
    <x v="0"/>
    <n v="10"/>
    <s v="cf"/>
    <n v="6.2388737692022982"/>
    <n v="3.0570481469091261E-3"/>
    <m/>
    <m/>
    <m/>
    <m/>
    <n v="0.74"/>
    <m/>
    <n v="1.1499999999999999"/>
    <n v="5.6262874788646474E-3"/>
    <n v="1.1252574957729296E-3"/>
    <n v="6.7515449746375772E-3"/>
    <n v="0.47"/>
    <n v="2.6443551150663841E-3"/>
    <n v="0.2"/>
    <n v="5.2887102301327682E-4"/>
    <n v="3.1732261380796609E-3"/>
  </r>
  <r>
    <x v="0"/>
    <x v="0"/>
    <n v="11"/>
    <s v="pe"/>
    <n v="14.896902673401403"/>
    <n v="1.7429376127879637E-2"/>
    <m/>
    <m/>
    <m/>
    <m/>
    <n v="0.54"/>
    <m/>
    <n v="1.1499999999999999"/>
    <n v="5.3142417188340479E-2"/>
    <n v="1.0628483437668097E-2"/>
    <n v="6.377090062600857E-2"/>
    <n v="0.47"/>
    <n v="2.4976936078520025E-2"/>
    <n v="0.2"/>
    <n v="4.9953872157040054E-3"/>
    <n v="2.9972323294224029E-2"/>
  </r>
  <r>
    <x v="0"/>
    <x v="0"/>
    <n v="12"/>
    <s v="cf"/>
    <n v="16.138311229518187"/>
    <n v="2.0455309483414303E-2"/>
    <m/>
    <m/>
    <m/>
    <m/>
    <n v="0.74"/>
    <m/>
    <n v="1.1499999999999999"/>
    <n v="8.9743614139184927E-2"/>
    <n v="1.7948722827836987E-2"/>
    <n v="0.10769233696702191"/>
    <n v="0.47"/>
    <n v="4.217949864541691E-2"/>
    <n v="0.2"/>
    <n v="8.4358997290833824E-3"/>
    <n v="5.0615398374500291E-2"/>
  </r>
  <r>
    <x v="0"/>
    <x v="0"/>
    <n v="12"/>
    <s v="cf"/>
    <n v="15.438029479913848"/>
    <n v="1.8718610744395542E-2"/>
    <m/>
    <m/>
    <m/>
    <m/>
    <n v="0.74"/>
    <m/>
    <n v="1.1499999999999999"/>
    <n v="7.7704545795505536E-2"/>
    <n v="1.5540909159101108E-2"/>
    <n v="9.3245454954606649E-2"/>
    <n v="0.47"/>
    <n v="3.6521136523887603E-2"/>
    <n v="0.2"/>
    <n v="7.3042273047775209E-3"/>
    <n v="4.3825363828665122E-2"/>
  </r>
  <r>
    <x v="0"/>
    <x v="0"/>
    <n v="14"/>
    <s v="pe"/>
    <n v="20.180846784052328"/>
    <n v="3.1986642152722934E-2"/>
    <m/>
    <m/>
    <m/>
    <m/>
    <n v="0.54"/>
    <m/>
    <n v="1.1499999999999999"/>
    <n v="9.8725244720669833E-2"/>
    <n v="1.9745048944133967E-2"/>
    <n v="0.1184702936648038"/>
    <n v="0.47"/>
    <n v="4.6400865018714821E-2"/>
    <n v="0.2"/>
    <n v="9.2801730037429652E-3"/>
    <n v="5.5681038022457788E-2"/>
  </r>
  <r>
    <x v="0"/>
    <x v="0"/>
    <n v="15"/>
    <s v="pe"/>
    <n v="16.934085944977664"/>
    <n v="2.2522334306820293E-2"/>
    <m/>
    <m/>
    <m/>
    <m/>
    <n v="0.54"/>
    <m/>
    <n v="1.1499999999999999"/>
    <n v="6.9025669426813568E-2"/>
    <n v="1.3805133885362714E-2"/>
    <n v="8.2830803312176279E-2"/>
    <n v="0.47"/>
    <n v="3.2442064630602375E-2"/>
    <n v="0.2"/>
    <n v="6.4884129261204753E-3"/>
    <n v="3.8930477556722853E-2"/>
  </r>
  <r>
    <x v="0"/>
    <x v="0"/>
    <n v="16"/>
    <s v="cf"/>
    <n v="10.408733278209956"/>
    <n v="8.5091394549366393E-3"/>
    <m/>
    <m/>
    <m/>
    <m/>
    <n v="0.74"/>
    <m/>
    <n v="1.1499999999999999"/>
    <n v="2.2354406668677707E-2"/>
    <n v="4.4708813337355413E-3"/>
    <n v="2.6825288002413249E-2"/>
    <n v="0.47"/>
    <n v="1.0506571134278522E-2"/>
    <n v="0.2"/>
    <n v="2.1013142268557043E-3"/>
    <n v="1.2607885361134226E-2"/>
  </r>
  <r>
    <x v="0"/>
    <x v="0"/>
    <n v="18"/>
    <s v="pe"/>
    <n v="22.886480816614551"/>
    <n v="4.1138449267864662E-2"/>
    <m/>
    <m/>
    <m/>
    <m/>
    <n v="0.54"/>
    <m/>
    <n v="1.1499999999999999"/>
    <n v="0.12761566772174257"/>
    <n v="2.5523133544348514E-2"/>
    <n v="0.15313880126609108"/>
    <n v="0.47"/>
    <n v="5.9979363829219007E-2"/>
    <n v="0.2"/>
    <n v="1.1995872765843803E-2"/>
    <n v="7.1975236595062803E-2"/>
  </r>
  <r>
    <x v="0"/>
    <x v="0"/>
    <n v="19"/>
    <s v="pe"/>
    <n v="21.422255340169112"/>
    <n v="3.6042944609834537E-2"/>
    <m/>
    <m/>
    <m/>
    <m/>
    <n v="0.54"/>
    <m/>
    <n v="1.1499999999999999"/>
    <n v="0.11151211399341741"/>
    <n v="2.2302422798683483E-2"/>
    <n v="0.1338145367921009"/>
    <n v="0.47"/>
    <n v="5.2410693576906184E-2"/>
    <n v="0.2"/>
    <n v="1.0482138715381237E-2"/>
    <n v="6.2892832292287426E-2"/>
  </r>
  <r>
    <x v="0"/>
    <x v="0"/>
    <n v="23"/>
    <s v="pe"/>
    <n v="19.385072068592851"/>
    <n v="2.9513772224432615E-2"/>
    <m/>
    <m/>
    <m/>
    <m/>
    <n v="0.54"/>
    <m/>
    <n v="1.1499999999999999"/>
    <n v="9.0945646687483297E-2"/>
    <n v="1.8189129337496661E-2"/>
    <n v="0.10913477602497995"/>
    <n v="0.47"/>
    <n v="4.2744453943117149E-2"/>
    <n v="0.2"/>
    <n v="8.5488907886234304E-3"/>
    <n v="5.1293344731740576E-2"/>
  </r>
  <r>
    <x v="0"/>
    <x v="0"/>
    <n v="24"/>
    <s v="pe"/>
    <n v="25.050988042664329"/>
    <n v="4.9287818973942077E-2"/>
    <m/>
    <m/>
    <m/>
    <m/>
    <n v="0.54"/>
    <m/>
    <n v="1.1499999999999999"/>
    <n v="0.1534522864978084"/>
    <n v="3.0690457299561682E-2"/>
    <n v="0.18414274379737008"/>
    <n v="0.47"/>
    <n v="7.2122574653969942E-2"/>
    <n v="0.2"/>
    <n v="1.442451493079399E-2"/>
    <n v="8.6547089584763925E-2"/>
  </r>
  <r>
    <x v="0"/>
    <x v="0"/>
    <n v="25"/>
    <s v="cf"/>
    <n v="3.4695777594033186"/>
    <n v="9.4545993943740455E-4"/>
    <m/>
    <m/>
    <m/>
    <m/>
    <n v="0.74"/>
    <m/>
    <n v="1.1499999999999999"/>
    <n v="2.4213981421440825E-3"/>
    <n v="4.8427962842881653E-4"/>
    <n v="2.9056777705728991E-3"/>
    <n v="0.47"/>
    <n v="1.1380571268077187E-3"/>
    <n v="0.2"/>
    <n v="2.2761142536154374E-4"/>
    <n v="1.3656685521692624E-3"/>
  </r>
  <r>
    <x v="0"/>
    <x v="0"/>
    <n v="27"/>
    <s v="cf"/>
    <n v="6.1433808033471609"/>
    <n v="2.9641812376150051E-3"/>
    <m/>
    <m/>
    <m/>
    <m/>
    <n v="0.74"/>
    <m/>
    <n v="1.1499999999999999"/>
    <n v="5.4396199390398369E-3"/>
    <n v="1.0879239878079673E-3"/>
    <n v="6.5275439268478045E-3"/>
    <n v="0.47"/>
    <n v="2.5566213713487233E-3"/>
    <n v="0.2"/>
    <n v="5.1132427426974468E-4"/>
    <n v="3.0679456456184678E-3"/>
  </r>
  <r>
    <x v="0"/>
    <x v="0"/>
    <n v="30"/>
    <s v="cf"/>
    <n v="8.5943669269623477"/>
    <n v="5.8011976756995841E-3"/>
    <m/>
    <m/>
    <m/>
    <m/>
    <n v="0.74"/>
    <m/>
    <n v="1.1499999999999999"/>
    <n v="1.2720096352987582E-2"/>
    <n v="2.5440192705975164E-3"/>
    <n v="1.5264115623585098E-2"/>
    <n v="0.47"/>
    <n v="5.978445285904163E-3"/>
    <n v="0.2"/>
    <n v="1.1956890571808328E-3"/>
    <n v="7.1741343430849957E-3"/>
  </r>
  <r>
    <x v="0"/>
    <x v="0"/>
    <n v="32"/>
    <s v="cf"/>
    <n v="8.7216908814358636"/>
    <n v="5.9743582537835653E-3"/>
    <m/>
    <m/>
    <m/>
    <m/>
    <n v="0.74"/>
    <m/>
    <n v="1.1499999999999999"/>
    <n v="1.3262391916597635E-2"/>
    <n v="2.6524783833195269E-3"/>
    <n v="1.5914870299917162E-2"/>
    <n v="0.47"/>
    <n v="6.2333242008008882E-3"/>
    <n v="0.2"/>
    <n v="1.2466648401601777E-3"/>
    <n v="7.4799890409610655E-3"/>
  </r>
  <r>
    <x v="0"/>
    <x v="0"/>
    <n v="33"/>
    <s v="cf"/>
    <n v="6.429859700912572"/>
    <n v="3.2470791489608484E-3"/>
    <m/>
    <m/>
    <m/>
    <m/>
    <n v="0.74"/>
    <m/>
    <n v="1.1499999999999999"/>
    <n v="6.0200222707374584E-3"/>
    <n v="1.2040044541474918E-3"/>
    <n v="7.2240267248849504E-3"/>
    <n v="0.47"/>
    <n v="2.8294104672466052E-3"/>
    <n v="0.2"/>
    <n v="5.6588209344932106E-4"/>
    <n v="3.3952925606959262E-3"/>
  </r>
  <r>
    <x v="0"/>
    <x v="0"/>
    <n v="34"/>
    <s v="cf"/>
    <n v="7.352958370845565"/>
    <n v="4.2463334591633138E-3"/>
    <m/>
    <m/>
    <m/>
    <m/>
    <n v="0.74"/>
    <m/>
    <n v="1.1499999999999999"/>
    <n v="8.3395534620687908E-3"/>
    <n v="1.6679106924137582E-3"/>
    <n v="1.0007464154482549E-2"/>
    <n v="0.47"/>
    <n v="3.9195901271723314E-3"/>
    <n v="0.2"/>
    <n v="7.8391802543446637E-4"/>
    <n v="4.7035081526067973E-3"/>
  </r>
  <r>
    <x v="0"/>
    <x v="0"/>
    <n v="35"/>
    <s v="pe"/>
    <n v="16.934085944977664"/>
    <n v="2.2522334306820293E-2"/>
    <m/>
    <m/>
    <m/>
    <m/>
    <n v="0.54"/>
    <m/>
    <n v="1.1499999999999999"/>
    <n v="6.9025669426813568E-2"/>
    <n v="1.3805133885362714E-2"/>
    <n v="8.2830803312176279E-2"/>
    <n v="0.47"/>
    <n v="3.2442064630602375E-2"/>
    <n v="0.2"/>
    <n v="6.4884129261204753E-3"/>
    <n v="3.8930477556722853E-2"/>
  </r>
  <r>
    <x v="0"/>
    <x v="0"/>
    <n v="36"/>
    <s v="cf"/>
    <n v="8.403380995252073"/>
    <n v="5.5462314568663681E-3"/>
    <m/>
    <m/>
    <m/>
    <m/>
    <n v="0.74"/>
    <m/>
    <n v="1.1499999999999999"/>
    <n v="1.1940927231553544E-2"/>
    <n v="2.388185446310709E-3"/>
    <n v="1.4329112677864252E-2"/>
    <n v="0.47"/>
    <n v="5.6122357988301654E-3"/>
    <n v="0.2"/>
    <n v="1.122447159766033E-3"/>
    <n v="6.7346829585961986E-3"/>
  </r>
  <r>
    <x v="0"/>
    <x v="0"/>
    <n v="38"/>
    <s v="pe"/>
    <n v="24.98732606542757"/>
    <n v="4.9037627403401611E-2"/>
    <m/>
    <m/>
    <m/>
    <m/>
    <n v="0.54"/>
    <m/>
    <n v="1.1499999999999999"/>
    <n v="0.15265772596116825"/>
    <n v="3.0531545192233653E-2"/>
    <n v="0.18318927115340189"/>
    <n v="0.47"/>
    <n v="7.174913120174907E-2"/>
    <n v="0.2"/>
    <n v="1.4349826240349814E-2"/>
    <n v="8.6098957442098889E-2"/>
  </r>
  <r>
    <x v="0"/>
    <x v="0"/>
    <n v="39"/>
    <s v="pe"/>
    <n v="24.159720361349716"/>
    <n v="4.5843069385661087E-2"/>
    <m/>
    <m/>
    <m/>
    <m/>
    <n v="0.54"/>
    <m/>
    <n v="1.1499999999999999"/>
    <n v="0.14251972844881999"/>
    <n v="2.8503945689763999E-2"/>
    <n v="0.17102367413858399"/>
    <n v="0.47"/>
    <n v="6.6984272370945397E-2"/>
    <n v="0.2"/>
    <n v="1.339685447418908E-2"/>
    <n v="8.0381126845134473E-2"/>
  </r>
  <r>
    <x v="0"/>
    <x v="0"/>
    <n v="40"/>
    <s v="cf"/>
    <n v="9.26281768794831"/>
    <n v="6.7386998679823968E-3"/>
    <m/>
    <m/>
    <m/>
    <m/>
    <n v="0.74"/>
    <m/>
    <n v="1.1499999999999999"/>
    <n v="1.578014764575876E-2"/>
    <n v="3.1560295291517522E-3"/>
    <n v="1.8936177174910512E-2"/>
    <n v="0.47"/>
    <n v="7.4166693935066169E-3"/>
    <n v="0.2"/>
    <n v="1.4833338787013234E-3"/>
    <n v="8.9000032722079403E-3"/>
  </r>
  <r>
    <x v="0"/>
    <x v="0"/>
    <n v="42"/>
    <s v="pe"/>
    <n v="19.512396023066369"/>
    <n v="2.990274690534921E-2"/>
    <m/>
    <m/>
    <m/>
    <m/>
    <n v="0.54"/>
    <m/>
    <n v="1.1499999999999999"/>
    <n v="9.2168511782643583E-2"/>
    <n v="1.8433702356528716E-2"/>
    <n v="0.1106022141391723"/>
    <n v="0.47"/>
    <n v="4.3319200537842481E-2"/>
    <n v="0.2"/>
    <n v="8.6638401075684966E-3"/>
    <n v="5.1983040645410976E-2"/>
  </r>
  <r>
    <x v="0"/>
    <x v="0"/>
    <n v="43"/>
    <s v="pe"/>
    <n v="25.305635951611361"/>
    <n v="5.0294951453827584E-2"/>
    <m/>
    <m/>
    <m/>
    <m/>
    <n v="0.54"/>
    <m/>
    <n v="1.1499999999999999"/>
    <n v="0.15665156244396608"/>
    <n v="3.133031248879322E-2"/>
    <n v="0.18798187493275931"/>
    <n v="0.47"/>
    <n v="7.3626234348664055E-2"/>
    <n v="0.2"/>
    <n v="1.4725246869732811E-2"/>
    <n v="8.8351481218396866E-2"/>
  </r>
  <r>
    <x v="0"/>
    <x v="0"/>
    <n v="44"/>
    <s v="cf"/>
    <n v="11.745634800181875"/>
    <n v="1.083534810316778E-2"/>
    <m/>
    <m/>
    <m/>
    <m/>
    <n v="0.74"/>
    <m/>
    <n v="1.1499999999999999"/>
    <n v="3.2463761051390927E-2"/>
    <n v="6.4927522102781856E-3"/>
    <n v="3.8956513261669115E-2"/>
    <n v="0.47"/>
    <n v="1.5257967694153735E-2"/>
    <n v="0.2"/>
    <n v="3.0515935388307474E-3"/>
    <n v="1.8309561232984481E-2"/>
  </r>
  <r>
    <x v="0"/>
    <x v="0"/>
    <n v="44"/>
    <s v="cf"/>
    <n v="9.4856346082769623"/>
    <n v="7.066797783166337E-3"/>
    <m/>
    <m/>
    <m/>
    <m/>
    <n v="0.74"/>
    <m/>
    <n v="1.1499999999999999"/>
    <n v="1.6921574634831783E-2"/>
    <n v="3.3843149269663568E-3"/>
    <n v="2.030588956179814E-2"/>
    <n v="0.47"/>
    <n v="7.9531400783709374E-3"/>
    <n v="0.2"/>
    <n v="1.5906280156741876E-3"/>
    <n v="9.5437680940451252E-3"/>
  </r>
  <r>
    <x v="0"/>
    <x v="0"/>
    <n v="45"/>
    <s v="pe"/>
    <n v="19.894367886486918"/>
    <n v="3.1084949822635814E-2"/>
    <m/>
    <m/>
    <m/>
    <m/>
    <n v="0.54"/>
    <m/>
    <n v="1.1499999999999999"/>
    <n v="9.5887087267062576E-2"/>
    <n v="1.9177417453412518E-2"/>
    <n v="0.11506450472047509"/>
    <n v="0.47"/>
    <n v="4.506693101551941E-2"/>
    <n v="0.2"/>
    <n v="9.0133862031038826E-3"/>
    <n v="5.4080317218623289E-2"/>
  </r>
  <r>
    <x v="0"/>
    <x v="0"/>
    <n v="46"/>
    <s v="cf"/>
    <n v="10.249578335118061"/>
    <n v="8.2509105597700395E-3"/>
    <m/>
    <m/>
    <m/>
    <m/>
    <n v="0.74"/>
    <m/>
    <n v="1.1499999999999999"/>
    <n v="2.1333148265976671E-2"/>
    <n v="4.2666296531953347E-3"/>
    <n v="2.5599777919172007E-2"/>
    <n v="0.47"/>
    <n v="1.0026579685009035E-2"/>
    <n v="0.2"/>
    <n v="2.005315937001807E-3"/>
    <n v="1.2031895622010841E-2"/>
  </r>
  <r>
    <x v="0"/>
    <x v="0"/>
    <n v="48"/>
    <s v="pe"/>
    <n v="24.096058384112954"/>
    <n v="4.5601790491933761E-2"/>
    <m/>
    <m/>
    <m/>
    <m/>
    <n v="0.54"/>
    <m/>
    <n v="1.1499999999999999"/>
    <n v="0.14175458939973332"/>
    <n v="2.8350917879946664E-2"/>
    <n v="0.17010550727967999"/>
    <n v="0.47"/>
    <n v="6.662465701787465E-2"/>
    <n v="0.2"/>
    <n v="1.332493140357493E-2"/>
    <n v="7.9949588421449586E-2"/>
  </r>
  <r>
    <x v="0"/>
    <x v="0"/>
    <n v="49"/>
    <s v="pe"/>
    <n v="15.788170354716019"/>
    <n v="1.9577331239847864E-2"/>
    <m/>
    <m/>
    <m/>
    <m/>
    <n v="0.54"/>
    <m/>
    <n v="1.1499999999999999"/>
    <n v="5.9831161158439519E-2"/>
    <n v="1.1966232231687905E-2"/>
    <n v="7.1797393390127418E-2"/>
    <n v="0.47"/>
    <n v="2.8120645744466571E-2"/>
    <n v="0.2"/>
    <n v="5.6241291488933146E-3"/>
    <n v="3.3744774893359884E-2"/>
  </r>
  <r>
    <x v="0"/>
    <x v="0"/>
    <n v="50"/>
    <s v="cf"/>
    <n v="9.7402825172239957"/>
    <n v="7.4513161256763568E-3"/>
    <m/>
    <m/>
    <m/>
    <m/>
    <n v="0.74"/>
    <m/>
    <n v="1.1499999999999999"/>
    <n v="1.8304536299209351E-2"/>
    <n v="3.6609072598418704E-3"/>
    <n v="2.1965443559051223E-2"/>
    <n v="0.47"/>
    <n v="8.6031320606283941E-3"/>
    <n v="0.2"/>
    <n v="1.7206264121256789E-3"/>
    <n v="1.0323758472754073E-2"/>
  </r>
  <r>
    <x v="0"/>
    <x v="0"/>
    <n v="50"/>
    <s v="cf"/>
    <n v="5.6977469626898527"/>
    <n v="2.549741765803709E-3"/>
    <m/>
    <m/>
    <m/>
    <m/>
    <n v="0.74"/>
    <m/>
    <n v="1.1499999999999999"/>
    <n v="4.6538227109908185E-3"/>
    <n v="9.3076454219816369E-4"/>
    <n v="5.5845872531889822E-3"/>
    <n v="0.47"/>
    <n v="2.1872966741656847E-3"/>
    <n v="0.2"/>
    <n v="4.3745933483313698E-4"/>
    <n v="2.6247560089988214E-3"/>
  </r>
  <r>
    <x v="0"/>
    <x v="0"/>
    <n v="55"/>
    <s v="cf"/>
    <n v="7.7030992456477341"/>
    <n v="4.6603750436168788E-3"/>
    <m/>
    <m/>
    <m/>
    <m/>
    <n v="0.74"/>
    <m/>
    <n v="1.1499999999999999"/>
    <n v="9.4175825347801549E-3"/>
    <n v="1.883516506956031E-3"/>
    <n v="1.1301099041736186E-2"/>
    <n v="0.47"/>
    <n v="4.4262637913466728E-3"/>
    <n v="0.2"/>
    <n v="8.8525275826933458E-4"/>
    <n v="5.3115165496160077E-3"/>
  </r>
  <r>
    <x v="0"/>
    <x v="0"/>
    <n v="56"/>
    <s v="cf"/>
    <n v="8.1169020976866619"/>
    <n v="5.1745250872752471E-3"/>
    <m/>
    <m/>
    <m/>
    <m/>
    <n v="0.74"/>
    <m/>
    <n v="1.1499999999999999"/>
    <n v="1.0846903239417654E-2"/>
    <n v="2.1693806478835309E-3"/>
    <n v="1.3016283887301184E-2"/>
    <n v="0.47"/>
    <n v="5.0980445225262969E-3"/>
    <n v="0.2"/>
    <n v="1.0196089045052595E-3"/>
    <n v="6.1176534270315566E-3"/>
  </r>
  <r>
    <x v="0"/>
    <x v="0"/>
    <n v="58"/>
    <s v="cf"/>
    <n v="9.4856346082769623"/>
    <n v="7.066797783166337E-3"/>
    <m/>
    <m/>
    <m/>
    <m/>
    <n v="0.74"/>
    <m/>
    <n v="1.1499999999999999"/>
    <n v="1.6921574634831783E-2"/>
    <n v="3.3843149269663568E-3"/>
    <n v="2.030588956179814E-2"/>
    <n v="0.47"/>
    <n v="7.9531400783709374E-3"/>
    <n v="0.2"/>
    <n v="1.5906280156741876E-3"/>
    <n v="9.5437680940451252E-3"/>
  </r>
  <r>
    <x v="0"/>
    <x v="0"/>
    <n v="59"/>
    <s v="cf"/>
    <n v="7.8940851773580096"/>
    <n v="4.8943328099619659E-3"/>
    <m/>
    <m/>
    <m/>
    <m/>
    <n v="0.74"/>
    <m/>
    <n v="1.1499999999999999"/>
    <n v="1.0055718586622169E-2"/>
    <n v="2.0111437173244338E-3"/>
    <n v="1.2066862303946603E-2"/>
    <n v="0.47"/>
    <n v="4.7261877357124196E-3"/>
    <n v="0.2"/>
    <n v="9.4523754714248391E-4"/>
    <n v="5.6714252828549035E-3"/>
  </r>
  <r>
    <x v="0"/>
    <x v="0"/>
    <n v="61"/>
    <s v="pe"/>
    <n v="23.427607623126992"/>
    <n v="4.3106798026553664E-2"/>
    <m/>
    <m/>
    <m/>
    <m/>
    <n v="0.54"/>
    <m/>
    <n v="1.1499999999999999"/>
    <n v="0.13384736684874524"/>
    <n v="2.6769473369749049E-2"/>
    <n v="0.16061684021849429"/>
    <n v="0.47"/>
    <n v="6.290826241891026E-2"/>
    <n v="0.2"/>
    <n v="1.2581652483782053E-2"/>
    <n v="7.5489914902692315E-2"/>
  </r>
  <r>
    <x v="0"/>
    <x v="0"/>
    <n v="63"/>
    <s v="cf"/>
    <n v="9.326479665185067"/>
    <n v="6.831646354748061E-3"/>
    <m/>
    <m/>
    <m/>
    <m/>
    <n v="0.74"/>
    <m/>
    <n v="1.1499999999999999"/>
    <n v="1.6099855577961838E-2"/>
    <n v="3.2199711155923676E-3"/>
    <n v="1.9319826693554205E-2"/>
    <n v="0.47"/>
    <n v="7.5669321216420638E-3"/>
    <n v="0.2"/>
    <n v="1.5133864243284129E-3"/>
    <n v="9.0803185459704776E-3"/>
  </r>
  <r>
    <x v="0"/>
    <x v="0"/>
    <n v="63"/>
    <s v="cf"/>
    <n v="4.9019722472303764"/>
    <n v="1.8872593151836952E-3"/>
    <m/>
    <m/>
    <m/>
    <m/>
    <n v="0.74"/>
    <m/>
    <n v="1.1499999999999999"/>
    <n v="3.5664891328949428E-3"/>
    <n v="7.1329782657898863E-4"/>
    <n v="4.2797869594739316E-3"/>
    <n v="0.47"/>
    <n v="1.6762498924606231E-3"/>
    <n v="0.2"/>
    <n v="3.3524997849212465E-4"/>
    <n v="2.0114998709527478E-3"/>
  </r>
  <r>
    <x v="0"/>
    <x v="0"/>
    <n v="64"/>
    <s v="pe"/>
    <n v="18.52563537589662"/>
    <n v="2.6954799471929587E-2"/>
    <m/>
    <m/>
    <m/>
    <m/>
    <n v="0.54"/>
    <m/>
    <n v="1.1499999999999999"/>
    <n v="8.2908983071302678E-2"/>
    <n v="1.6581796614260538E-2"/>
    <n v="9.9490779685563219E-2"/>
    <n v="0.47"/>
    <n v="3.8967222043512259E-2"/>
    <n v="0.2"/>
    <n v="7.7934444087024522E-3"/>
    <n v="4.6760666452214709E-2"/>
  </r>
  <r>
    <x v="0"/>
    <x v="0"/>
    <n v="65"/>
    <s v="pe"/>
    <n v="24.98732606542757"/>
    <n v="4.9037627403401611E-2"/>
    <m/>
    <m/>
    <m/>
    <m/>
    <n v="0.54"/>
    <m/>
    <n v="1.1499999999999999"/>
    <n v="0.15265772596116825"/>
    <n v="3.0531545192233653E-2"/>
    <n v="0.18318927115340189"/>
    <n v="0.47"/>
    <n v="7.174913120174907E-2"/>
    <n v="0.2"/>
    <n v="1.4349826240349814E-2"/>
    <n v="8.6098957442098889E-2"/>
  </r>
  <r>
    <x v="0"/>
    <x v="0"/>
    <n v="68"/>
    <s v="pe"/>
    <n v="22.313523021483725"/>
    <n v="3.9104449095150227E-2"/>
    <m/>
    <m/>
    <m/>
    <m/>
    <n v="0.54"/>
    <m/>
    <n v="1.1499999999999999"/>
    <n v="0.12118241838303422"/>
    <n v="2.4236483676606843E-2"/>
    <n v="0.14541890205964106"/>
    <n v="0.47"/>
    <n v="5.6955736640026081E-2"/>
    <n v="0.2"/>
    <n v="1.1391147328005218E-2"/>
    <n v="6.8346883968031291E-2"/>
  </r>
  <r>
    <x v="0"/>
    <x v="0"/>
    <n v="69"/>
    <s v="pe"/>
    <n v="26.356058576017869"/>
    <n v="5.4557041252356997E-2"/>
    <m/>
    <m/>
    <m/>
    <m/>
    <n v="0.54"/>
    <m/>
    <n v="1.1499999999999999"/>
    <n v="0.17020456662527894"/>
    <n v="3.4040913325055787E-2"/>
    <n v="0.20424547995033474"/>
    <n v="0.47"/>
    <n v="7.9996146313881092E-2"/>
    <n v="0.2"/>
    <n v="1.5999229262776218E-2"/>
    <n v="9.5995375576657313E-2"/>
  </r>
  <r>
    <x v="0"/>
    <x v="0"/>
    <n v="71"/>
    <s v="tb"/>
    <n v="11.968451720510529"/>
    <n v="1.1250344617279898E-2"/>
    <n v="9.5"/>
    <n v="5.2738685763687343E-2"/>
    <n v="6.4655379793072468E-2"/>
    <n v="5.2738685763687343E-2"/>
    <n v="0.4"/>
    <n v="2.109547430547494E-2"/>
    <n v="1.1499999999999999"/>
    <n v="2.4259795451296178E-2"/>
    <n v="4.8519590902592362E-3"/>
    <n v="2.9111754541555415E-2"/>
    <n v="0.47"/>
    <n v="1.1402103862109204E-2"/>
    <n v="0.2"/>
    <n v="2.2804207724218409E-3"/>
    <n v="1.3682524634531044E-2"/>
  </r>
  <r>
    <x v="0"/>
    <x v="0"/>
    <n v="71"/>
    <s v="tb"/>
    <n v="8.6261979155807271"/>
    <n v="5.8442490878059423E-3"/>
    <n v="6.5"/>
    <n v="2.2021055941538439E-2"/>
    <n v="2.4045909080409468E-2"/>
    <n v="2.2021055941538439E-2"/>
    <n v="0.4"/>
    <n v="8.8084223766153758E-3"/>
    <n v="1.1499999999999999"/>
    <n v="1.0129685733107682E-2"/>
    <n v="2.0259371466215363E-3"/>
    <n v="1.2155622879729218E-2"/>
    <n v="0.47"/>
    <n v="4.76095229456061E-3"/>
    <n v="0.2"/>
    <n v="9.5219045891212206E-4"/>
    <n v="5.7131427534727322E-3"/>
  </r>
  <r>
    <x v="0"/>
    <x v="0"/>
    <n v="71"/>
    <s v="tb"/>
    <n v="8.1805640749234207"/>
    <n v="5.2560124181382974E-3"/>
    <n v="7.6"/>
    <n v="2.2154349742644856E-2"/>
    <n v="2.875975026795068E-2"/>
    <n v="2.2154349742644856E-2"/>
    <n v="0.4"/>
    <n v="8.8617398970579422E-3"/>
    <n v="1.1499999999999999"/>
    <n v="1.0191000881616633E-2"/>
    <n v="2.0382001763233266E-3"/>
    <n v="1.2229201057939959E-2"/>
    <n v="0.47"/>
    <n v="4.7897704143598169E-3"/>
    <n v="0.2"/>
    <n v="9.5795408287196343E-4"/>
    <n v="5.7477244972317801E-3"/>
  </r>
  <r>
    <x v="0"/>
    <x v="0"/>
    <n v="71"/>
    <s v="tb"/>
    <n v="7.7985922115028714"/>
    <n v="4.7766377295455084E-3"/>
    <n v="7"/>
    <n v="1.9150731654761582E-2"/>
    <n v="2.3873509052519951E-2"/>
    <n v="1.9150731654761582E-2"/>
    <n v="0.4"/>
    <n v="7.6602926619046335E-3"/>
    <n v="1.1499999999999999"/>
    <n v="8.8093365611903278E-3"/>
    <n v="1.7618673122380656E-3"/>
    <n v="1.0571203873428393E-2"/>
    <n v="0.47"/>
    <n v="4.1403881837594539E-3"/>
    <n v="0.2"/>
    <n v="8.2807763675189078E-4"/>
    <n v="4.9684658205113447E-3"/>
  </r>
  <r>
    <x v="0"/>
    <x v="0"/>
    <n v="71"/>
    <s v="tb"/>
    <n v="4.520000383809827"/>
    <n v="1.6046001362524888E-3"/>
    <n v="5.2"/>
    <n v="5.609321023729766E-3"/>
    <n v="7.7429018443577642E-3"/>
    <n v="5.609321023729766E-3"/>
    <n v="0.4"/>
    <n v="2.2437284094919065E-3"/>
    <n v="1.1499999999999999"/>
    <n v="2.580287670915692E-3"/>
    <n v="5.1605753418313847E-4"/>
    <n v="3.0963452050988306E-3"/>
    <n v="0.47"/>
    <n v="1.2127352053303753E-3"/>
    <n v="0.2"/>
    <n v="2.4254704106607507E-4"/>
    <n v="1.4552822463964504E-3"/>
  </r>
  <r>
    <x v="0"/>
    <x v="0"/>
    <n v="72"/>
    <s v="pe"/>
    <n v="16.902254956359286"/>
    <n v="2.2437743454566953E-2"/>
    <m/>
    <m/>
    <m/>
    <m/>
    <n v="0.54"/>
    <m/>
    <n v="1.1499999999999999"/>
    <n v="6.8761217362673932E-2"/>
    <n v="1.3752243472534786E-2"/>
    <n v="8.2513460835208718E-2"/>
    <n v="0.47"/>
    <n v="3.2317772160456747E-2"/>
    <n v="0.2"/>
    <n v="6.4635544320913495E-3"/>
    <n v="3.8781326592548099E-2"/>
  </r>
  <r>
    <x v="0"/>
    <x v="0"/>
    <n v="73"/>
    <s v="pe"/>
    <n v="19.416903057211233"/>
    <n v="2.9610777162247127E-2"/>
    <m/>
    <m/>
    <m/>
    <m/>
    <n v="0.54"/>
    <m/>
    <n v="1.1499999999999999"/>
    <n v="9.1250582276192385E-2"/>
    <n v="1.8250116455238479E-2"/>
    <n v="0.10950069873143087"/>
    <n v="0.47"/>
    <n v="4.2887773669810419E-2"/>
    <n v="0.2"/>
    <n v="8.5775547339620849E-3"/>
    <n v="5.1465328403772506E-2"/>
  </r>
  <r>
    <x v="0"/>
    <x v="0"/>
    <n v="74"/>
    <s v="cf"/>
    <n v="6.1115498147287806"/>
    <n v="2.9335439110698145E-3"/>
    <m/>
    <m/>
    <m/>
    <m/>
    <n v="0.74"/>
    <m/>
    <n v="1.1499999999999999"/>
    <n v="5.3788747787765672E-3"/>
    <n v="1.0757749557553135E-3"/>
    <n v="6.4546497345318804E-3"/>
    <n v="0.47"/>
    <n v="2.5280711460249866E-3"/>
    <n v="0.2"/>
    <n v="5.0561422920499736E-4"/>
    <n v="3.0336853752299837E-3"/>
  </r>
  <r>
    <x v="0"/>
    <x v="0"/>
    <n v="74"/>
    <s v="cf"/>
    <n v="5.156620156177409"/>
    <n v="2.0884311632518508E-3"/>
    <m/>
    <m/>
    <m/>
    <m/>
    <n v="0.74"/>
    <m/>
    <n v="1.1499999999999999"/>
    <n v="3.8737854191481223E-3"/>
    <n v="7.747570838296245E-4"/>
    <n v="4.6485425029777466E-3"/>
    <n v="0.47"/>
    <n v="1.8206791469996173E-3"/>
    <n v="0.2"/>
    <n v="3.6413582939992349E-4"/>
    <n v="2.1848149763995408E-3"/>
  </r>
  <r>
    <x v="0"/>
    <x v="0"/>
    <n v="75"/>
    <s v="cf"/>
    <n v="6.3980287122941935"/>
    <n v="3.2150094279278321E-3"/>
    <m/>
    <m/>
    <m/>
    <m/>
    <n v="0.74"/>
    <m/>
    <n v="1.1499999999999999"/>
    <n v="5.9524770818957257E-3"/>
    <n v="1.1904954163791453E-3"/>
    <n v="7.1429724982748711E-3"/>
    <n v="0.47"/>
    <n v="2.7976642284909909E-3"/>
    <n v="0.2"/>
    <n v="5.5953284569819817E-4"/>
    <n v="3.3571970741891892E-3"/>
  </r>
  <r>
    <x v="0"/>
    <x v="0"/>
    <n v="76"/>
    <s v="cf"/>
    <n v="8.753521870054243"/>
    <n v="6.0180462856622907E-3"/>
    <m/>
    <m/>
    <m/>
    <m/>
    <n v="0.74"/>
    <m/>
    <n v="1.1499999999999999"/>
    <n v="1.3400873491708426E-2"/>
    <n v="2.6801746983416853E-3"/>
    <n v="1.6081048190050112E-2"/>
    <n v="0.47"/>
    <n v="6.2984105411029601E-3"/>
    <n v="0.2"/>
    <n v="1.259682108220592E-3"/>
    <n v="7.5580926493235522E-3"/>
  </r>
  <r>
    <x v="0"/>
    <x v="0"/>
    <n v="77"/>
    <s v="cf"/>
    <n v="8.5307049497255907"/>
    <n v="5.7155723163161464E-3"/>
    <m/>
    <m/>
    <m/>
    <m/>
    <n v="0.74"/>
    <m/>
    <n v="1.1499999999999999"/>
    <n v="1.2455848266716391E-2"/>
    <n v="2.4911696533432785E-3"/>
    <n v="1.4947017920059669E-2"/>
    <n v="0.47"/>
    <n v="5.8542486853567031E-3"/>
    <n v="0.2"/>
    <n v="1.1708497370713407E-3"/>
    <n v="7.0250984224280435E-3"/>
  </r>
  <r>
    <x v="0"/>
    <x v="0"/>
    <n v="80"/>
    <s v="pe"/>
    <n v="23.332114657271855"/>
    <n v="4.2756100109450669E-2"/>
    <m/>
    <m/>
    <m/>
    <m/>
    <n v="0.54"/>
    <m/>
    <n v="1.1499999999999999"/>
    <n v="0.13273664734980703"/>
    <n v="2.6547329469961408E-2"/>
    <n v="0.15928397681976844"/>
    <n v="0.47"/>
    <n v="6.2386224254409303E-2"/>
    <n v="0.2"/>
    <n v="1.2477244850881862E-2"/>
    <n v="7.4863469105291167E-2"/>
  </r>
  <r>
    <x v="0"/>
    <x v="0"/>
    <n v="81"/>
    <s v="pe"/>
    <n v="18.302818455567966"/>
    <n v="2.6310301529878951E-2"/>
    <m/>
    <m/>
    <m/>
    <m/>
    <n v="0.54"/>
    <m/>
    <n v="1.1499999999999999"/>
    <n v="8.0887246498141399E-2"/>
    <n v="1.6177449299628281E-2"/>
    <n v="9.7064695797769676E-2"/>
    <n v="0.47"/>
    <n v="3.8017005854126457E-2"/>
    <n v="0.2"/>
    <n v="7.6034011708252915E-3"/>
    <n v="4.5620407024951751E-2"/>
  </r>
  <r>
    <x v="0"/>
    <x v="0"/>
    <n v="83"/>
    <s v="pe"/>
    <n v="21.676903249116144"/>
    <n v="3.6904927781620238E-2"/>
    <m/>
    <m/>
    <m/>
    <m/>
    <n v="0.54"/>
    <m/>
    <n v="1.1499999999999999"/>
    <n v="0.11423322891636259"/>
    <n v="2.2846645783272519E-2"/>
    <n v="0.13707987469963512"/>
    <n v="0.47"/>
    <n v="5.3689617590690415E-2"/>
    <n v="0.2"/>
    <n v="1.0737923518138084E-2"/>
    <n v="6.4427541108828507E-2"/>
  </r>
  <r>
    <x v="0"/>
    <x v="0"/>
    <n v="84"/>
    <s v="pe"/>
    <n v="24.287044315823227"/>
    <n v="4.6327537032432808E-2"/>
    <m/>
    <m/>
    <m/>
    <m/>
    <n v="0.54"/>
    <m/>
    <n v="1.1499999999999999"/>
    <n v="0.14405630708417166"/>
    <n v="2.8811261416834336E-2"/>
    <n v="0.17286756850100599"/>
    <n v="0.47"/>
    <n v="6.7706464329560678E-2"/>
    <n v="0.2"/>
    <n v="1.3541292865912137E-2"/>
    <n v="8.1247757195472808E-2"/>
  </r>
  <r>
    <x v="1"/>
    <x v="1"/>
    <n v="1"/>
    <s v="pe"/>
    <n v="21.931551158063179"/>
    <n v="3.7777096869763827E-2"/>
    <m/>
    <m/>
    <m/>
    <m/>
    <n v="0.54"/>
    <m/>
    <n v="1.1499999999999999"/>
    <n v="0.11698779934531317"/>
    <n v="2.3397559869062636E-2"/>
    <n v="0.14038535921437581"/>
    <n v="0.47"/>
    <n v="5.4984265692297189E-2"/>
    <n v="0.2"/>
    <n v="1.0996853138459439E-2"/>
    <n v="6.5981118830756635E-2"/>
  </r>
  <r>
    <x v="1"/>
    <x v="1"/>
    <n v="2"/>
    <s v="pe"/>
    <n v="25.210142985756224"/>
    <n v="4.9916083111797328E-2"/>
    <m/>
    <m/>
    <m/>
    <m/>
    <n v="0.54"/>
    <m/>
    <n v="1.1499999999999999"/>
    <n v="0.15544788965829584"/>
    <n v="3.108957793165917E-2"/>
    <n v="0.18653746758995501"/>
    <n v="0.47"/>
    <n v="7.3060508139399044E-2"/>
    <n v="0.2"/>
    <n v="1.461210162787981E-2"/>
    <n v="8.767260976727885E-2"/>
  </r>
  <r>
    <x v="1"/>
    <x v="1"/>
    <n v="4"/>
    <s v="cf"/>
    <n v="7.7985922115028714"/>
    <n v="4.7766377295455084E-3"/>
    <m/>
    <m/>
    <m/>
    <m/>
    <n v="0.74"/>
    <m/>
    <n v="1.1499999999999999"/>
    <n v="9.7321144795987809E-3"/>
    <n v="1.9464228959197563E-3"/>
    <n v="1.1678537375518537E-2"/>
    <n v="0.47"/>
    <n v="4.5740938054114264E-3"/>
    <n v="0.2"/>
    <n v="9.1481876108228527E-4"/>
    <n v="5.4889125664937116E-3"/>
  </r>
  <r>
    <x v="1"/>
    <x v="1"/>
    <n v="4"/>
    <s v="cf"/>
    <n v="4.169859509007658"/>
    <n v="1.3656289892000082E-3"/>
    <m/>
    <m/>
    <m/>
    <m/>
    <n v="0.74"/>
    <m/>
    <n v="1.1499999999999999"/>
    <n v="2.8692782085102211E-3"/>
    <n v="5.7385564170204422E-4"/>
    <n v="3.4431338502122653E-3"/>
    <n v="0.47"/>
    <n v="1.3485607579998039E-3"/>
    <n v="0.2"/>
    <n v="2.697121515999608E-4"/>
    <n v="1.6182729095997647E-3"/>
  </r>
  <r>
    <x v="1"/>
    <x v="1"/>
    <n v="5"/>
    <s v="pe"/>
    <n v="24.923664088190808"/>
    <n v="4.8788072452633509E-2"/>
    <m/>
    <m/>
    <m/>
    <m/>
    <n v="0.54"/>
    <m/>
    <n v="1.1499999999999999"/>
    <n v="0.15186526837502748"/>
    <n v="3.0373053675005496E-2"/>
    <n v="0.18223832205003299"/>
    <n v="0.47"/>
    <n v="7.1376676136262918E-2"/>
    <n v="0.2"/>
    <n v="1.4275335227252585E-2"/>
    <n v="8.5652011363515496E-2"/>
  </r>
  <r>
    <x v="1"/>
    <x v="1"/>
    <n v="6"/>
    <s v="pe"/>
    <n v="21.199438419840458"/>
    <n v="3.5297064969034363E-2"/>
    <m/>
    <m/>
    <m/>
    <m/>
    <n v="0.54"/>
    <m/>
    <n v="1.1499999999999999"/>
    <n v="0.10915856991891401"/>
    <n v="2.1831713983782804E-2"/>
    <n v="0.13099028390269682"/>
    <n v="0.47"/>
    <n v="5.1304527861889583E-2"/>
    <n v="0.2"/>
    <n v="1.0260905572377917E-2"/>
    <n v="6.15654334342675E-2"/>
  </r>
  <r>
    <x v="1"/>
    <x v="1"/>
    <n v="7"/>
    <s v="pe"/>
    <n v="26.196903632925974"/>
    <n v="5.3900129224745186E-2"/>
    <m/>
    <m/>
    <m/>
    <m/>
    <n v="0.54"/>
    <m/>
    <n v="1.1499999999999999"/>
    <n v="0.16811422343262822"/>
    <n v="3.3622844686525648E-2"/>
    <n v="0.20173706811915387"/>
    <n v="0.47"/>
    <n v="7.9013685013335264E-2"/>
    <n v="0.2"/>
    <n v="1.5802737002667055E-2"/>
    <n v="9.4816422016002322E-2"/>
  </r>
  <r>
    <x v="1"/>
    <x v="1"/>
    <n v="8"/>
    <s v="cf"/>
    <n v="9.2946486765666876"/>
    <n v="6.7850935338936809E-3"/>
    <m/>
    <m/>
    <m/>
    <m/>
    <n v="0.74"/>
    <m/>
    <n v="1.1499999999999999"/>
    <n v="1.593936597144293E-2"/>
    <n v="3.187873194288586E-3"/>
    <n v="1.9127239165731516E-2"/>
    <n v="0.47"/>
    <n v="7.4915020065781769E-3"/>
    <n v="0.2"/>
    <n v="1.4983004013156354E-3"/>
    <n v="8.9898024078938123E-3"/>
  </r>
  <r>
    <x v="1"/>
    <x v="1"/>
    <n v="10"/>
    <s v="pe"/>
    <n v="25.97408671259732"/>
    <n v="5.2987136893698536E-2"/>
    <m/>
    <m/>
    <m/>
    <m/>
    <n v="0.54"/>
    <m/>
    <n v="1.1499999999999999"/>
    <n v="0.16520986522068445"/>
    <n v="3.3041973044136891E-2"/>
    <n v="0.19825183826482135"/>
    <n v="0.47"/>
    <n v="7.7648636653721695E-2"/>
    <n v="0.2"/>
    <n v="1.552972733074434E-2"/>
    <n v="9.3178363984466037E-2"/>
  </r>
  <r>
    <x v="1"/>
    <x v="1"/>
    <n v="11"/>
    <s v="pe"/>
    <n v="23.809579486547541"/>
    <n v="4.4523913639843898E-2"/>
    <m/>
    <m/>
    <m/>
    <m/>
    <n v="0.54"/>
    <m/>
    <n v="1.1499999999999999"/>
    <n v="0.13833744649258473"/>
    <n v="2.7667489298516947E-2"/>
    <n v="0.16600493579110168"/>
    <n v="0.47"/>
    <n v="6.5018599851514813E-2"/>
    <n v="0.2"/>
    <n v="1.3003719970302963E-2"/>
    <n v="7.8022319821817773E-2"/>
  </r>
  <r>
    <x v="1"/>
    <x v="1"/>
    <n v="15"/>
    <s v="cf"/>
    <n v="12.127606663602425"/>
    <n v="1.155154534708131E-2"/>
    <m/>
    <m/>
    <m/>
    <m/>
    <n v="0.74"/>
    <m/>
    <n v="1.1499999999999999"/>
    <n v="3.5893526907314968E-2"/>
    <n v="7.1787053814629936E-3"/>
    <n v="4.3072232288777962E-2"/>
    <n v="0.47"/>
    <n v="1.6869957646438033E-2"/>
    <n v="0.2"/>
    <n v="3.3739915292876066E-3"/>
    <n v="2.024394917572564E-2"/>
  </r>
  <r>
    <x v="1"/>
    <x v="1"/>
    <n v="15"/>
    <s v="cf"/>
    <n v="2.2918311805232929"/>
    <n v="4.1252961249419275E-4"/>
    <m/>
    <m/>
    <m/>
    <m/>
    <n v="0.74"/>
    <m/>
    <n v="1.1499999999999999"/>
    <n v="2.0235523305909904E-3"/>
    <n v="4.047104661181981E-4"/>
    <n v="2.4282627967091887E-3"/>
    <n v="0.47"/>
    <n v="9.5106959537776545E-4"/>
    <n v="0.2"/>
    <n v="1.9021391907555311E-4"/>
    <n v="1.1412835144533186E-3"/>
  </r>
  <r>
    <x v="1"/>
    <x v="1"/>
    <n v="22"/>
    <s v="cf"/>
    <n v="9.1036627448564147"/>
    <n v="6.5091188625723386E-3"/>
    <m/>
    <m/>
    <m/>
    <m/>
    <n v="0.74"/>
    <m/>
    <n v="1.1499999999999999"/>
    <n v="1.5002924085107757E-2"/>
    <n v="3.0005848170215517E-3"/>
    <n v="1.800350890212931E-2"/>
    <n v="0.47"/>
    <n v="7.0513743200006449E-3"/>
    <n v="0.2"/>
    <n v="1.410274864000129E-3"/>
    <n v="8.4616491840007746E-3"/>
  </r>
  <r>
    <x v="1"/>
    <x v="1"/>
    <n v="22"/>
    <s v="cf"/>
    <n v="3.7878876455871091"/>
    <n v="1.1268965745621648E-3"/>
    <m/>
    <m/>
    <m/>
    <m/>
    <n v="0.74"/>
    <m/>
    <n v="1.1499999999999999"/>
    <n v="2.6015224572271344E-3"/>
    <n v="5.2030449144542686E-4"/>
    <n v="3.1218269486725614E-3"/>
    <n v="0.47"/>
    <n v="1.2227155548967532E-3"/>
    <n v="0.2"/>
    <n v="2.4454311097935066E-4"/>
    <n v="1.4672586658761038E-3"/>
  </r>
  <r>
    <x v="1"/>
    <x v="1"/>
    <n v="22"/>
    <s v="cf"/>
    <n v="3.1194368846011491"/>
    <n v="7.6426203672728152E-4"/>
    <m/>
    <m/>
    <m/>
    <m/>
    <n v="0.74"/>
    <m/>
    <n v="1.1499999999999999"/>
    <n v="2.2630131458927821E-3"/>
    <n v="4.5260262917855645E-4"/>
    <n v="2.7156157750713385E-3"/>
    <n v="0.47"/>
    <n v="1.0636161785696075E-3"/>
    <n v="0.2"/>
    <n v="2.1272323571392153E-4"/>
    <n v="1.276339414283529E-3"/>
  </r>
  <r>
    <x v="1"/>
    <x v="1"/>
    <n v="22"/>
    <s v="cf"/>
    <n v="2.7374650211805998"/>
    <n v="5.8855497955382892E-4"/>
    <m/>
    <m/>
    <m/>
    <m/>
    <n v="0.74"/>
    <m/>
    <n v="1.1499999999999999"/>
    <n v="2.1314808860979765E-3"/>
    <n v="4.2629617721959533E-4"/>
    <n v="2.5577770633175719E-3"/>
    <n v="0.47"/>
    <n v="1.0017960164660489E-3"/>
    <n v="0.2"/>
    <n v="2.0035920329320979E-4"/>
    <n v="1.2021552197592586E-3"/>
  </r>
  <r>
    <x v="1"/>
    <x v="1"/>
    <n v="24"/>
    <s v="pe"/>
    <n v="21.836058192208039"/>
    <n v="3.7448839799636778E-2"/>
    <m/>
    <m/>
    <m/>
    <m/>
    <n v="0.54"/>
    <m/>
    <n v="1.1499999999999999"/>
    <n v="0.11595091386621272"/>
    <n v="2.3190182773242543E-2"/>
    <n v="0.13914109663945526"/>
    <n v="0.47"/>
    <n v="5.4496929517119971E-2"/>
    <n v="0.2"/>
    <n v="1.0899385903423995E-2"/>
    <n v="6.5396315420543971E-2"/>
  </r>
  <r>
    <x v="1"/>
    <x v="1"/>
    <n v="25"/>
    <s v="pe"/>
    <n v="19.767043932013401"/>
    <n v="3.06883357044508E-2"/>
    <m/>
    <m/>
    <m/>
    <m/>
    <n v="0.54"/>
    <m/>
    <n v="1.1499999999999999"/>
    <n v="9.4639229901261349E-2"/>
    <n v="1.892784598025227E-2"/>
    <n v="0.11356707588151362"/>
    <n v="0.47"/>
    <n v="4.4480438053592829E-2"/>
    <n v="0.2"/>
    <n v="8.8960876107185664E-3"/>
    <n v="5.3376525664311392E-2"/>
  </r>
  <r>
    <x v="1"/>
    <x v="1"/>
    <n v="26"/>
    <s v="cf"/>
    <n v="10.376902289591577"/>
    <n v="8.4571753660171375E-3"/>
    <m/>
    <m/>
    <m/>
    <m/>
    <n v="0.74"/>
    <m/>
    <n v="1.1499999999999999"/>
    <n v="2.2147225739473184E-2"/>
    <n v="4.4294451478946372E-3"/>
    <n v="2.6576670887367822E-2"/>
    <n v="0.47"/>
    <n v="1.0409196097552396E-2"/>
    <n v="0.2"/>
    <n v="2.0818392195104791E-3"/>
    <n v="1.2491035317062875E-2"/>
  </r>
  <r>
    <x v="1"/>
    <x v="1"/>
    <n v="26"/>
    <s v="cf"/>
    <n v="4.8701412586119979"/>
    <n v="1.8628290314190892E-3"/>
    <m/>
    <m/>
    <m/>
    <m/>
    <n v="0.74"/>
    <m/>
    <n v="1.1499999999999999"/>
    <n v="3.5305815308042774E-3"/>
    <n v="7.0611630616085547E-4"/>
    <n v="4.2366978369651328E-3"/>
    <n v="0.47"/>
    <n v="1.6593733194780102E-3"/>
    <n v="0.2"/>
    <n v="3.3187466389560208E-4"/>
    <n v="1.9912479833736124E-3"/>
  </r>
  <r>
    <x v="1"/>
    <x v="1"/>
    <n v="29"/>
    <s v="pe"/>
    <n v="25.592114849176774"/>
    <n v="5.1440150846845313E-2"/>
    <m/>
    <m/>
    <m/>
    <m/>
    <n v="0.54"/>
    <m/>
    <n v="1.1499999999999999"/>
    <n v="0.16029098794717306"/>
    <n v="3.2058197589434616E-2"/>
    <n v="0.19234918553660768"/>
    <n v="0.47"/>
    <n v="7.5336764335171336E-2"/>
    <n v="0.2"/>
    <n v="1.5067352867034268E-2"/>
    <n v="9.0404117202205606E-2"/>
  </r>
  <r>
    <x v="1"/>
    <x v="1"/>
    <n v="34"/>
    <s v="pe"/>
    <n v="26.515213519109764"/>
    <n v="5.521793215354609E-2"/>
    <m/>
    <m/>
    <m/>
    <m/>
    <n v="0.54"/>
    <m/>
    <n v="1.1499999999999999"/>
    <n v="0.17230808146498622"/>
    <n v="3.4461616292997245E-2"/>
    <n v="0.20676969775798346"/>
    <n v="0.47"/>
    <n v="8.0984798288543519E-2"/>
    <n v="0.2"/>
    <n v="1.6196959657708704E-2"/>
    <n v="9.7181757946252223E-2"/>
  </r>
  <r>
    <x v="1"/>
    <x v="1"/>
    <n v="35"/>
    <s v="cf"/>
    <n v="7.9259161659763873"/>
    <n v="4.9338828133203014E-3"/>
    <m/>
    <m/>
    <m/>
    <m/>
    <n v="0.74"/>
    <m/>
    <n v="1.1499999999999999"/>
    <n v="1.0165628078558435E-2"/>
    <n v="2.0331256157116871E-3"/>
    <n v="1.2198753694270122E-2"/>
    <n v="0.47"/>
    <n v="4.7778451969224646E-3"/>
    <n v="0.2"/>
    <n v="9.5556903938449293E-4"/>
    <n v="5.7334142363069576E-3"/>
  </r>
  <r>
    <x v="1"/>
    <x v="1"/>
    <n v="38"/>
    <s v="pe"/>
    <n v="22.122537089773452"/>
    <n v="3.8437908193481377E-2"/>
    <m/>
    <m/>
    <m/>
    <m/>
    <n v="0.54"/>
    <m/>
    <n v="1.1499999999999999"/>
    <n v="0.11907569180069658"/>
    <n v="2.3815138360139317E-2"/>
    <n v="0.1428908301608359"/>
    <n v="0.47"/>
    <n v="5.5965575146327384E-2"/>
    <n v="0.2"/>
    <n v="1.1193115029265477E-2"/>
    <n v="6.7158690175592867E-2"/>
  </r>
  <r>
    <x v="1"/>
    <x v="1"/>
    <n v="39"/>
    <s v="cf"/>
    <n v="11.013522061959158"/>
    <n v="9.526696583594672E-3"/>
    <m/>
    <m/>
    <m/>
    <m/>
    <n v="0.74"/>
    <m/>
    <n v="1.1499999999999999"/>
    <n v="2.6578226777813223E-2"/>
    <n v="5.3156453555626452E-3"/>
    <n v="3.189387213337587E-2"/>
    <n v="0.47"/>
    <n v="1.2491766585572214E-2"/>
    <n v="0.2"/>
    <n v="2.4983533171144428E-3"/>
    <n v="1.4990119902686656E-2"/>
  </r>
  <r>
    <x v="1"/>
    <x v="1"/>
    <n v="41"/>
    <s v="pe"/>
    <n v="21.135776442603703"/>
    <n v="3.5085388894722153E-2"/>
    <m/>
    <m/>
    <m/>
    <m/>
    <n v="0.54"/>
    <m/>
    <n v="1.1499999999999999"/>
    <n v="0.10849082969843746"/>
    <n v="2.1698165939687493E-2"/>
    <n v="0.13018899563812494"/>
    <n v="0.47"/>
    <n v="5.0990689958265605E-2"/>
    <n v="0.2"/>
    <n v="1.0198137991653122E-2"/>
    <n v="6.1188827949918728E-2"/>
  </r>
  <r>
    <x v="1"/>
    <x v="1"/>
    <n v="42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1"/>
    <x v="1"/>
    <n v="43"/>
    <s v="cf"/>
    <n v="9.2309866993299305"/>
    <n v="6.6924653570142002E-3"/>
    <m/>
    <m/>
    <m/>
    <m/>
    <n v="0.74"/>
    <m/>
    <n v="1.1499999999999999"/>
    <n v="1.5622194847540332E-2"/>
    <n v="3.1244389695080665E-3"/>
    <n v="1.87466338170484E-2"/>
    <n v="0.47"/>
    <n v="7.342431578343956E-3"/>
    <n v="0.2"/>
    <n v="1.4684863156687912E-3"/>
    <n v="8.8109178940127472E-3"/>
  </r>
  <r>
    <x v="1"/>
    <x v="1"/>
    <n v="43"/>
    <s v="cf"/>
    <n v="2.8329579870357371"/>
    <n v="6.3033315211545138E-4"/>
    <m/>
    <m/>
    <m/>
    <m/>
    <n v="0.74"/>
    <m/>
    <n v="1.1499999999999999"/>
    <n v="2.1606898363190951E-3"/>
    <n v="4.3213796726381903E-4"/>
    <n v="2.592827803582914E-3"/>
    <n v="0.47"/>
    <n v="1.0155242230699747E-3"/>
    <n v="0.2"/>
    <n v="2.0310484461399494E-4"/>
    <n v="1.2186290676839697E-3"/>
  </r>
  <r>
    <x v="1"/>
    <x v="1"/>
    <n v="46"/>
    <s v="pe"/>
    <n v="22.981973782469687"/>
    <n v="4.1482462677357779E-2"/>
    <m/>
    <m/>
    <m/>
    <m/>
    <n v="0.54"/>
    <m/>
    <n v="1.1499999999999999"/>
    <n v="0.12870437367424248"/>
    <n v="2.5740874734848498E-2"/>
    <n v="0.15444524840909096"/>
    <n v="0.47"/>
    <n v="6.0491055626893962E-2"/>
    <n v="0.2"/>
    <n v="1.2098211125378793E-2"/>
    <n v="7.2589266752272757E-2"/>
  </r>
  <r>
    <x v="1"/>
    <x v="1"/>
    <n v="49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1"/>
    <x v="1"/>
    <n v="50"/>
    <s v="pe"/>
    <n v="19.544227011684747"/>
    <n v="3.0000388462936088E-2"/>
    <m/>
    <m/>
    <m/>
    <m/>
    <n v="0.54"/>
    <m/>
    <n v="1.1499999999999999"/>
    <n v="9.2475529312290958E-2"/>
    <n v="1.8495105862458193E-2"/>
    <n v="0.11097063517474914"/>
    <n v="0.47"/>
    <n v="4.346349877677675E-2"/>
    <n v="0.2"/>
    <n v="8.6926997553553511E-3"/>
    <n v="5.2156198532132103E-2"/>
  </r>
  <r>
    <x v="1"/>
    <x v="1"/>
    <n v="51"/>
    <s v="pe"/>
    <n v="22.886480816614551"/>
    <n v="4.1138449267864662E-2"/>
    <m/>
    <m/>
    <m/>
    <m/>
    <n v="0.54"/>
    <m/>
    <n v="1.1499999999999999"/>
    <n v="0.12761566772174257"/>
    <n v="2.5523133544348514E-2"/>
    <n v="0.15313880126609108"/>
    <n v="0.47"/>
    <n v="5.9979363829219007E-2"/>
    <n v="0.2"/>
    <n v="1.1995872765843803E-2"/>
    <n v="7.1975236595062803E-2"/>
  </r>
  <r>
    <x v="1"/>
    <x v="1"/>
    <n v="54"/>
    <s v="pe"/>
    <n v="25.17831199713784"/>
    <n v="4.9790111974340086E-2"/>
    <m/>
    <m/>
    <m/>
    <m/>
    <n v="0.54"/>
    <m/>
    <n v="1.1499999999999999"/>
    <n v="0.15504771728255279"/>
    <n v="3.1009543456510559E-2"/>
    <n v="0.18605726073906334"/>
    <n v="0.47"/>
    <n v="7.2872427122799802E-2"/>
    <n v="0.2"/>
    <n v="1.4574485424559962E-2"/>
    <n v="8.7446912547359756E-2"/>
  </r>
  <r>
    <x v="1"/>
    <x v="1"/>
    <n v="56"/>
    <s v="cf"/>
    <n v="10.567888221301851"/>
    <n v="8.7713472236805382E-3"/>
    <m/>
    <m/>
    <m/>
    <m/>
    <n v="0.74"/>
    <m/>
    <n v="1.1499999999999999"/>
    <n v="2.3412579125814483E-2"/>
    <n v="4.6825158251628972E-3"/>
    <n v="2.8095094950977381E-2"/>
    <n v="0.47"/>
    <n v="1.1003912189132806E-2"/>
    <n v="0.2"/>
    <n v="2.2007824378265611E-3"/>
    <n v="1.3204694626959368E-2"/>
  </r>
  <r>
    <x v="1"/>
    <x v="1"/>
    <n v="56"/>
    <s v="cf"/>
    <n v="2.7374650211805998"/>
    <n v="5.8855497955382892E-4"/>
    <m/>
    <m/>
    <m/>
    <m/>
    <n v="0.74"/>
    <m/>
    <n v="1.1499999999999999"/>
    <n v="2.1314808860979765E-3"/>
    <n v="4.2629617721959533E-4"/>
    <n v="2.5577770633175719E-3"/>
    <n v="0.47"/>
    <n v="1.0017960164660489E-3"/>
    <n v="0.2"/>
    <n v="2.0035920329320979E-4"/>
    <n v="1.2021552197592586E-3"/>
  </r>
  <r>
    <x v="1"/>
    <x v="1"/>
    <n v="57"/>
    <s v="pe"/>
    <n v="26.06957967845246"/>
    <n v="5.3377464391631421E-2"/>
    <m/>
    <m/>
    <m/>
    <m/>
    <n v="0.54"/>
    <m/>
    <n v="1.1499999999999999"/>
    <n v="0.16645143031005613"/>
    <n v="3.3290286062011225E-2"/>
    <n v="0.19974171637206736"/>
    <n v="0.47"/>
    <n v="7.8232172245726372E-2"/>
    <n v="0.2"/>
    <n v="1.5646434449145274E-2"/>
    <n v="9.387860669487165E-2"/>
  </r>
  <r>
    <x v="1"/>
    <x v="1"/>
    <n v="59"/>
    <s v="pe"/>
    <n v="23.045635759706446"/>
    <n v="4.1712600725068667E-2"/>
    <m/>
    <m/>
    <m/>
    <m/>
    <n v="0.54"/>
    <m/>
    <n v="1.1499999999999999"/>
    <n v="0.12943279745639205"/>
    <n v="2.588655949127841E-2"/>
    <n v="0.15531935694767046"/>
    <n v="0.47"/>
    <n v="6.0833414804504264E-2"/>
    <n v="0.2"/>
    <n v="1.2166682960900854E-2"/>
    <n v="7.3000097765405114E-2"/>
  </r>
  <r>
    <x v="1"/>
    <x v="1"/>
    <n v="60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1"/>
    <x v="1"/>
    <n v="62"/>
    <s v="pe"/>
    <n v="23.491269600363751"/>
    <n v="4.3341392412671119E-2"/>
    <m/>
    <m/>
    <m/>
    <m/>
    <n v="0.54"/>
    <m/>
    <n v="1.1499999999999999"/>
    <n v="0.13459046835283286"/>
    <n v="2.6918093670566575E-2"/>
    <n v="0.16150856202339944"/>
    <n v="0.47"/>
    <n v="6.325752012583144E-2"/>
    <n v="0.2"/>
    <n v="1.2651504025166288E-2"/>
    <n v="7.5909024150997734E-2"/>
  </r>
  <r>
    <x v="1"/>
    <x v="1"/>
    <n v="63"/>
    <s v="pe"/>
    <n v="22.377184998720484"/>
    <n v="3.9327902635251252E-2"/>
    <m/>
    <m/>
    <m/>
    <m/>
    <n v="0.54"/>
    <m/>
    <n v="1.1499999999999999"/>
    <n v="0.12188884706534034"/>
    <n v="2.437776941306807E-2"/>
    <n v="0.14626661647840841"/>
    <n v="0.47"/>
    <n v="5.7287758120709957E-2"/>
    <n v="0.2"/>
    <n v="1.1457551624141991E-2"/>
    <n v="6.8745309744851948E-2"/>
  </r>
  <r>
    <x v="1"/>
    <x v="1"/>
    <n v="65"/>
    <s v="cf"/>
    <n v="7.4484513367007015"/>
    <n v="4.3573440319699093E-3"/>
    <m/>
    <m/>
    <m/>
    <m/>
    <n v="0.74"/>
    <m/>
    <n v="1.1499999999999999"/>
    <n v="8.6220705162122629E-3"/>
    <n v="1.7244141032424526E-3"/>
    <n v="1.0346484619454716E-2"/>
    <n v="0.47"/>
    <n v="4.052373142619763E-3"/>
    <n v="0.2"/>
    <n v="8.1047462852395266E-4"/>
    <n v="4.8628477711437157E-3"/>
  </r>
  <r>
    <x v="1"/>
    <x v="1"/>
    <n v="65"/>
    <s v="cf"/>
    <n v="5.7295779513082321"/>
    <n v="2.5783100780887042E-3"/>
    <m/>
    <m/>
    <m/>
    <m/>
    <n v="0.74"/>
    <m/>
    <n v="1.1499999999999999"/>
    <n v="4.7054637203590736E-3"/>
    <n v="9.4109274407181472E-4"/>
    <n v="5.6465564644308883E-3"/>
    <n v="0.47"/>
    <n v="2.2115679485687646E-3"/>
    <n v="0.2"/>
    <n v="4.4231358971375293E-4"/>
    <n v="2.6538815382825174E-3"/>
  </r>
  <r>
    <x v="1"/>
    <x v="1"/>
    <n v="65"/>
    <s v="cf"/>
    <n v="4.2016904976260365"/>
    <n v="1.386557864216592E-3"/>
    <m/>
    <m/>
    <m/>
    <m/>
    <n v="0.74"/>
    <m/>
    <n v="1.1499999999999999"/>
    <n v="2.8943493679559926E-3"/>
    <n v="5.7886987359119849E-4"/>
    <n v="3.4732192415471911E-3"/>
    <n v="0.47"/>
    <n v="1.3603442029393165E-3"/>
    <n v="0.2"/>
    <n v="2.720688405878633E-4"/>
    <n v="1.6324130435271798E-3"/>
  </r>
  <r>
    <x v="1"/>
    <x v="1"/>
    <n v="66"/>
    <s v="pe"/>
    <n v="23.523100588982132"/>
    <n v="4.3458928338144492E-2"/>
    <m/>
    <m/>
    <m/>
    <m/>
    <n v="0.54"/>
    <m/>
    <n v="1.1499999999999999"/>
    <n v="0.13496280574218328"/>
    <n v="2.6992561148436657E-2"/>
    <n v="0.16195536689061993"/>
    <n v="0.47"/>
    <n v="6.3432518698826143E-2"/>
    <n v="0.2"/>
    <n v="1.268650373976523E-2"/>
    <n v="7.6119022438591366E-2"/>
  </r>
  <r>
    <x v="1"/>
    <x v="1"/>
    <n v="67"/>
    <s v="pe"/>
    <n v="17.0295789108328"/>
    <n v="2.2777061793238865E-2"/>
    <m/>
    <m/>
    <m/>
    <m/>
    <n v="0.54"/>
    <m/>
    <n v="1.1499999999999999"/>
    <n v="6.9822131251630351E-2"/>
    <n v="1.3964426250326071E-2"/>
    <n v="8.3786557501956418E-2"/>
    <n v="0.47"/>
    <n v="3.2816401688266265E-2"/>
    <n v="0.2"/>
    <n v="6.5632803376532538E-3"/>
    <n v="3.9379682025919516E-2"/>
  </r>
  <r>
    <x v="1"/>
    <x v="1"/>
    <n v="70"/>
    <s v="pe"/>
    <n v="23.395776634508614"/>
    <n v="4.2989739565909575E-2"/>
    <m/>
    <m/>
    <m/>
    <m/>
    <n v="0.54"/>
    <m/>
    <n v="1.1499999999999999"/>
    <n v="0.13347660267680006"/>
    <n v="2.6695320535360015E-2"/>
    <n v="0.16017192321216006"/>
    <n v="0.47"/>
    <n v="6.2734003258096027E-2"/>
    <n v="0.2"/>
    <n v="1.2546800651619207E-2"/>
    <n v="7.5280803909715227E-2"/>
  </r>
  <r>
    <x v="2"/>
    <x v="2"/>
    <n v="1"/>
    <s v="pe"/>
    <n v="22.24986104424697"/>
    <n v="3.888163217482158E-2"/>
    <m/>
    <m/>
    <m/>
    <m/>
    <n v="0.54"/>
    <m/>
    <n v="1.1499999999999999"/>
    <n v="0.12047808310522107"/>
    <n v="2.4095616621044216E-2"/>
    <n v="0.14457369972626527"/>
    <n v="0.47"/>
    <n v="5.6624699059453901E-2"/>
    <n v="0.2"/>
    <n v="1.1324939811890781E-2"/>
    <n v="6.7949638871344684E-2"/>
  </r>
  <r>
    <x v="2"/>
    <x v="2"/>
    <n v="2"/>
    <s v="pe"/>
    <n v="20.435494692999363"/>
    <n v="3.2798968982263976E-2"/>
    <m/>
    <m/>
    <m/>
    <m/>
    <n v="0.54"/>
    <m/>
    <n v="1.1499999999999999"/>
    <n v="0.10128349502352917"/>
    <n v="2.0256699004705836E-2"/>
    <n v="0.121540194028235"/>
    <n v="0.47"/>
    <n v="4.7603242661058705E-2"/>
    <n v="0.2"/>
    <n v="9.5206485322117413E-3"/>
    <n v="5.7123891193270444E-2"/>
  </r>
  <r>
    <x v="2"/>
    <x v="2"/>
    <n v="3"/>
    <s v="pe"/>
    <n v="24.796340133717298"/>
    <n v="4.8290872410414444E-2"/>
    <m/>
    <m/>
    <m/>
    <m/>
    <n v="0.54"/>
    <m/>
    <n v="1.1499999999999999"/>
    <n v="0.15028666119111964"/>
    <n v="3.0057332238223929E-2"/>
    <n v="0.18034399342934357"/>
    <n v="0.47"/>
    <n v="7.0634730759826223E-2"/>
    <n v="0.2"/>
    <n v="1.4126946151965246E-2"/>
    <n v="8.476167691179147E-2"/>
  </r>
  <r>
    <x v="2"/>
    <x v="2"/>
    <n v="5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2"/>
    <x v="2"/>
    <n v="7"/>
    <s v="pe"/>
    <n v="23.523100588982132"/>
    <n v="4.3458928338144492E-2"/>
    <m/>
    <m/>
    <m/>
    <m/>
    <n v="0.54"/>
    <m/>
    <n v="1.1499999999999999"/>
    <n v="0.13496280574218328"/>
    <n v="2.6992561148436657E-2"/>
    <n v="0.16195536689061993"/>
    <n v="0.47"/>
    <n v="6.3432518698826143E-2"/>
    <n v="0.2"/>
    <n v="1.268650373976523E-2"/>
    <n v="7.6119022438591366E-2"/>
  </r>
  <r>
    <x v="2"/>
    <x v="2"/>
    <n v="8"/>
    <s v="pe"/>
    <n v="25.337466940229735"/>
    <n v="5.0421559211057169E-2"/>
    <m/>
    <m/>
    <m/>
    <m/>
    <n v="0.54"/>
    <m/>
    <n v="1.1499999999999999"/>
    <n v="0.15705383868082409"/>
    <n v="3.1410767736164823E-2"/>
    <n v="0.18846460641698892"/>
    <n v="0.47"/>
    <n v="7.3815304179987315E-2"/>
    <n v="0.2"/>
    <n v="1.4763060835997464E-2"/>
    <n v="8.8578365015984775E-2"/>
  </r>
  <r>
    <x v="2"/>
    <x v="2"/>
    <n v="11"/>
    <s v="pe"/>
    <n v="24.637185190625402"/>
    <n v="4.767295334386016E-2"/>
    <m/>
    <m/>
    <m/>
    <m/>
    <n v="0.54"/>
    <m/>
    <n v="1.1499999999999999"/>
    <n v="0.14832522745528826"/>
    <n v="2.9665045491057654E-2"/>
    <n v="0.1779902729463459"/>
    <n v="0.47"/>
    <n v="6.9712856903985473E-2"/>
    <n v="0.2"/>
    <n v="1.3942571380797096E-2"/>
    <n v="8.3655428284782563E-2"/>
  </r>
  <r>
    <x v="2"/>
    <x v="2"/>
    <n v="12"/>
    <s v="pe"/>
    <n v="29.09352359719847"/>
    <n v="6.6478701419598496E-2"/>
    <m/>
    <m/>
    <m/>
    <m/>
    <n v="0.54"/>
    <m/>
    <n v="1.1499999999999999"/>
    <n v="0.20822273352437856"/>
    <n v="4.1644546704875718E-2"/>
    <n v="0.24986728022925428"/>
    <n v="0.47"/>
    <n v="9.7864684756457918E-2"/>
    <n v="0.2"/>
    <n v="1.9572936951291586E-2"/>
    <n v="0.1174376217077495"/>
  </r>
  <r>
    <x v="2"/>
    <x v="2"/>
    <n v="15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2"/>
    <x v="2"/>
    <n v="16"/>
    <s v="pe"/>
    <n v="21.072114465366944"/>
    <n v="3.4874349440182299E-2"/>
    <m/>
    <m/>
    <m/>
    <m/>
    <n v="0.54"/>
    <m/>
    <n v="1.1499999999999999"/>
    <n v="0.10782517832405841"/>
    <n v="2.1565035664811685E-2"/>
    <n v="0.1293902139888701"/>
    <n v="0.47"/>
    <n v="5.0677833812307449E-2"/>
    <n v="0.2"/>
    <n v="1.013556676246149E-2"/>
    <n v="6.0813400574768937E-2"/>
  </r>
  <r>
    <x v="2"/>
    <x v="2"/>
    <n v="17"/>
    <s v="pt"/>
    <n v="35.396059343637525"/>
    <n v="9.8401044975312324E-2"/>
    <m/>
    <m/>
    <m/>
    <m/>
    <n v="0.34899999999999998"/>
    <m/>
    <n v="1.1499999999999999"/>
    <n v="0.29015242331745472"/>
    <n v="5.803048466349095E-2"/>
    <n v="0.34818290798094564"/>
    <n v="0.47"/>
    <n v="0.13637163895920371"/>
    <n v="0.2"/>
    <n v="2.7274327791840743E-2"/>
    <n v="0.16364596675104445"/>
  </r>
  <r>
    <x v="2"/>
    <x v="2"/>
    <n v="19"/>
    <s v="pe"/>
    <n v="27.215495268714104"/>
    <n v="5.8173121136876393E-2"/>
    <m/>
    <m/>
    <m/>
    <m/>
    <n v="0.54"/>
    <m/>
    <n v="1.1499999999999999"/>
    <n v="0.18172010633747498"/>
    <n v="3.6344021267494996E-2"/>
    <n v="0.21806412760496999"/>
    <n v="0.47"/>
    <n v="8.5408449978613243E-2"/>
    <n v="0.2"/>
    <n v="1.7081689995722651E-2"/>
    <n v="0.1024901399743359"/>
  </r>
  <r>
    <x v="2"/>
    <x v="2"/>
    <n v="20"/>
    <s v="pe"/>
    <n v="22.56817093043076"/>
    <n v="4.000208297418853E-2"/>
    <m/>
    <m/>
    <m/>
    <m/>
    <n v="0.54"/>
    <m/>
    <n v="1.1499999999999999"/>
    <n v="0.12402069593366823"/>
    <n v="2.4804139186733645E-2"/>
    <n v="0.14882483512040187"/>
    <n v="0.47"/>
    <n v="5.8289727088824066E-2"/>
    <n v="0.2"/>
    <n v="1.1657945417764813E-2"/>
    <n v="6.9947672506588884E-2"/>
  </r>
  <r>
    <x v="2"/>
    <x v="2"/>
    <n v="22"/>
    <s v="pe"/>
    <n v="21.294931385695598"/>
    <n v="3.5615772742575887E-2"/>
    <m/>
    <m/>
    <m/>
    <m/>
    <n v="0.54"/>
    <m/>
    <n v="1.1499999999999999"/>
    <n v="0.11016409738834244"/>
    <n v="2.203281947766849E-2"/>
    <n v="0.13219691686601093"/>
    <n v="0.47"/>
    <n v="5.1777125772520943E-2"/>
    <n v="0.2"/>
    <n v="1.0355425154504189E-2"/>
    <n v="6.2132550927025132E-2"/>
  </r>
  <r>
    <x v="2"/>
    <x v="2"/>
    <n v="23"/>
    <s v="pe"/>
    <n v="24.541692224770259"/>
    <n v="4.7304111763244672E-2"/>
    <m/>
    <m/>
    <m/>
    <m/>
    <n v="0.54"/>
    <m/>
    <n v="1.1499999999999999"/>
    <n v="0.14715467270512789"/>
    <n v="2.9430934541025577E-2"/>
    <n v="0.17658560724615346"/>
    <n v="0.47"/>
    <n v="6.9162696171410104E-2"/>
    <n v="0.2"/>
    <n v="1.3832539234282022E-2"/>
    <n v="8.2995235405692119E-2"/>
  </r>
  <r>
    <x v="2"/>
    <x v="2"/>
    <n v="26"/>
    <s v="pe"/>
    <n v="24.382537281678363"/>
    <n v="4.6692558894414059E-2"/>
    <m/>
    <m/>
    <m/>
    <m/>
    <n v="0.54"/>
    <m/>
    <n v="1.1499999999999999"/>
    <n v="0.1452142549041775"/>
    <n v="2.9042850980835502E-2"/>
    <n v="0.174257105885013"/>
    <n v="0.47"/>
    <n v="6.8250699804963413E-2"/>
    <n v="0.2"/>
    <n v="1.3650139960992683E-2"/>
    <n v="8.1900839765956093E-2"/>
  </r>
  <r>
    <x v="2"/>
    <x v="2"/>
    <n v="27"/>
    <s v="pe"/>
    <n v="18.812114273462029"/>
    <n v="2.7794898839040152E-2"/>
    <m/>
    <m/>
    <m/>
    <m/>
    <n v="0.54"/>
    <m/>
    <n v="1.1499999999999999"/>
    <n v="8.5545760889688266E-2"/>
    <n v="1.7109152177937653E-2"/>
    <n v="0.10265491306762592"/>
    <n v="0.47"/>
    <n v="4.0206507618153482E-2"/>
    <n v="0.2"/>
    <n v="8.0413015236306968E-3"/>
    <n v="4.8247809141784177E-2"/>
  </r>
  <r>
    <x v="2"/>
    <x v="2"/>
    <n v="28"/>
    <s v="pe"/>
    <n v="30.685073028117422"/>
    <n v="7.3951025997762987E-2"/>
    <m/>
    <m/>
    <m/>
    <m/>
    <n v="0.54"/>
    <m/>
    <n v="1.1499999999999999"/>
    <n v="0.23212380426451332"/>
    <n v="4.6424760852902668E-2"/>
    <n v="0.27854856511741599"/>
    <n v="0.47"/>
    <n v="0.10909818800432125"/>
    <n v="0.2"/>
    <n v="2.181963760086425E-2"/>
    <n v="0.1309178256051855"/>
  </r>
  <r>
    <x v="2"/>
    <x v="2"/>
    <n v="29"/>
    <s v="pe"/>
    <n v="28.39324184759413"/>
    <n v="6.3316929320134913E-2"/>
    <m/>
    <m/>
    <m/>
    <m/>
    <n v="0.54"/>
    <m/>
    <n v="1.1499999999999999"/>
    <n v="0.19812537013678702"/>
    <n v="3.9625074027357404E-2"/>
    <n v="0.23775044416414443"/>
    <n v="0.47"/>
    <n v="9.311892396428989E-2"/>
    <n v="0.2"/>
    <n v="1.8623784792857978E-2"/>
    <n v="0.11174270875714787"/>
  </r>
  <r>
    <x v="2"/>
    <x v="2"/>
    <n v="29"/>
    <s v="pe"/>
    <n v="11.204507993669433"/>
    <n v="9.8599670344291009E-3"/>
    <m/>
    <m/>
    <m/>
    <m/>
    <n v="0.54"/>
    <m/>
    <n v="1.1499999999999999"/>
    <n v="2.9720906882308926E-2"/>
    <n v="5.9441813764617851E-3"/>
    <n v="3.5665088258770711E-2"/>
    <n v="0.47"/>
    <n v="1.3968826234685195E-2"/>
    <n v="0.2"/>
    <n v="2.7937652469370391E-3"/>
    <n v="1.6762591481622235E-2"/>
  </r>
  <r>
    <x v="2"/>
    <x v="2"/>
    <n v="31"/>
    <s v="pe"/>
    <n v="22.918311805232928"/>
    <n v="4.1252961249419268E-2"/>
    <m/>
    <m/>
    <m/>
    <m/>
    <n v="0.54"/>
    <m/>
    <n v="1.1499999999999999"/>
    <n v="0.12797804578208355"/>
    <n v="2.5595609156416711E-2"/>
    <n v="0.15357365493850025"/>
    <n v="0.47"/>
    <n v="6.0149681517579268E-2"/>
    <n v="0.2"/>
    <n v="1.2029936303515855E-2"/>
    <n v="7.2179617821095124E-2"/>
  </r>
  <r>
    <x v="2"/>
    <x v="2"/>
    <n v="32"/>
    <s v="pe"/>
    <n v="17.347888797016591"/>
    <n v="2.3636498485935107E-2"/>
    <m/>
    <m/>
    <m/>
    <m/>
    <n v="0.54"/>
    <m/>
    <n v="1.1499999999999999"/>
    <n v="7.2510660135988725E-2"/>
    <n v="1.4502132027197745E-2"/>
    <n v="8.701279216318647E-2"/>
    <n v="0.47"/>
    <n v="3.4080010263914697E-2"/>
    <n v="0.2"/>
    <n v="6.8160020527829393E-3"/>
    <n v="4.0896012316697636E-2"/>
  </r>
  <r>
    <x v="2"/>
    <x v="2"/>
    <n v="35"/>
    <s v="pe"/>
    <n v="33.167890140350991"/>
    <n v="8.6402353815614341E-2"/>
    <m/>
    <m/>
    <m/>
    <m/>
    <n v="0.54"/>
    <m/>
    <n v="1.1499999999999999"/>
    <n v="0.27205670588935732"/>
    <n v="5.441134117787147E-2"/>
    <n v="0.32646804706722876"/>
    <n v="0.47"/>
    <n v="0.12786665176799794"/>
    <n v="0.2"/>
    <n v="2.5573330353599589E-2"/>
    <n v="0.15343998212159754"/>
  </r>
  <r>
    <x v="2"/>
    <x v="2"/>
    <n v="36"/>
    <s v="pe"/>
    <n v="24.032396406876195"/>
    <n v="4.5361148217978813E-2"/>
    <m/>
    <m/>
    <m/>
    <m/>
    <n v="0.54"/>
    <m/>
    <n v="1.1499999999999999"/>
    <n v="0.14099155023290164"/>
    <n v="2.8198310046580327E-2"/>
    <n v="0.16918986027948196"/>
    <n v="0.47"/>
    <n v="6.6266028609463762E-2"/>
    <n v="0.2"/>
    <n v="1.3253205721892753E-2"/>
    <n v="7.951923433135652E-2"/>
  </r>
  <r>
    <x v="2"/>
    <x v="2"/>
    <n v="37"/>
    <s v="pe"/>
    <n v="17.889015603529039"/>
    <n v="2.5134066922958304E-2"/>
    <m/>
    <m/>
    <m/>
    <m/>
    <n v="0.54"/>
    <m/>
    <n v="1.1499999999999999"/>
    <n v="7.7200079227369531E-2"/>
    <n v="1.5440015845473908E-2"/>
    <n v="9.2640095072843431E-2"/>
    <n v="0.47"/>
    <n v="3.628403723686368E-2"/>
    <n v="0.2"/>
    <n v="7.2568074473727366E-3"/>
    <n v="4.3540844684236413E-2"/>
  </r>
  <r>
    <x v="3"/>
    <x v="2"/>
    <n v="1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3"/>
    <x v="2"/>
    <n v="4"/>
    <s v="pe"/>
    <n v="23.650424543455646"/>
    <n v="4.393066358946885E-2"/>
    <m/>
    <m/>
    <m/>
    <m/>
    <n v="0.54"/>
    <m/>
    <n v="1.1499999999999999"/>
    <n v="0.13645740021398861"/>
    <n v="2.7291480042797724E-2"/>
    <n v="0.16374888025678633"/>
    <n v="0.47"/>
    <n v="6.4134978100574641E-2"/>
    <n v="0.2"/>
    <n v="1.2826995620114929E-2"/>
    <n v="7.6961973720689567E-2"/>
  </r>
  <r>
    <x v="3"/>
    <x v="2"/>
    <n v="5"/>
    <s v="pe"/>
    <n v="20.212677772670709"/>
    <n v="3.2087625964114755E-2"/>
    <m/>
    <m/>
    <m/>
    <m/>
    <n v="0.54"/>
    <m/>
    <n v="1.1499999999999999"/>
    <n v="9.9043201316006635E-2"/>
    <n v="1.9808640263201328E-2"/>
    <n v="0.11885184157920796"/>
    <n v="0.47"/>
    <n v="4.6550304618523115E-2"/>
    <n v="0.2"/>
    <n v="9.3100609237046234E-3"/>
    <n v="5.5860365542227737E-2"/>
  </r>
  <r>
    <x v="3"/>
    <x v="2"/>
    <n v="6"/>
    <s v="pe"/>
    <n v="21.86788918082642"/>
    <n v="3.7558099668069375E-2"/>
    <m/>
    <m/>
    <m/>
    <m/>
    <n v="0.54"/>
    <m/>
    <n v="1.1499999999999999"/>
    <n v="0.11629601942217463"/>
    <n v="2.3259203884434927E-2"/>
    <n v="0.13955522330660955"/>
    <n v="0.47"/>
    <n v="5.4659129128422072E-2"/>
    <n v="0.2"/>
    <n v="1.0931825825684416E-2"/>
    <n v="6.5590954954106495E-2"/>
  </r>
  <r>
    <x v="3"/>
    <x v="2"/>
    <n v="8"/>
    <s v="pe"/>
    <n v="20.944790510893426"/>
    <n v="3.4454180390419684E-2"/>
    <m/>
    <m/>
    <m/>
    <m/>
    <n v="0.54"/>
    <m/>
    <n v="1.1499999999999999"/>
    <n v="0.1065001410996847"/>
    <n v="2.1300028219936942E-2"/>
    <n v="0.12780016931962163"/>
    <n v="0.47"/>
    <n v="5.0055066316851804E-2"/>
    <n v="0.2"/>
    <n v="1.0011013263370361E-2"/>
    <n v="6.0066079580222163E-2"/>
  </r>
  <r>
    <x v="3"/>
    <x v="2"/>
    <n v="9"/>
    <s v="pe"/>
    <n v="17.793522637673899"/>
    <n v="2.4866447886149268E-2"/>
    <m/>
    <m/>
    <m/>
    <m/>
    <n v="0.54"/>
    <m/>
    <n v="1.1499999999999999"/>
    <n v="7.6361646752604845E-2"/>
    <n v="1.5272329350520969E-2"/>
    <n v="9.1633976103125819E-2"/>
    <n v="0.47"/>
    <n v="3.5889973973724273E-2"/>
    <n v="0.2"/>
    <n v="7.177994794744855E-3"/>
    <n v="4.3067968768469127E-2"/>
  </r>
  <r>
    <x v="3"/>
    <x v="2"/>
    <n v="10"/>
    <s v="pe"/>
    <n v="23.841410475165922"/>
    <n v="4.4643041114748191E-2"/>
    <m/>
    <m/>
    <m/>
    <m/>
    <n v="0.54"/>
    <m/>
    <n v="1.1499999999999999"/>
    <n v="0.13871502978999956"/>
    <n v="2.7743005957999913E-2"/>
    <n v="0.16645803574799947"/>
    <n v="0.47"/>
    <n v="6.5196064001299792E-2"/>
    <n v="0.2"/>
    <n v="1.3039212800259959E-2"/>
    <n v="7.8235276801559755E-2"/>
  </r>
  <r>
    <x v="3"/>
    <x v="2"/>
    <n v="12"/>
    <s v="pe"/>
    <n v="28.361410858975749"/>
    <n v="6.3175042688368488E-2"/>
    <m/>
    <m/>
    <m/>
    <m/>
    <n v="0.54"/>
    <m/>
    <n v="1.1499999999999999"/>
    <n v="0.19767247809965011"/>
    <n v="3.9534495619930027E-2"/>
    <n v="0.23720697371958013"/>
    <n v="0.47"/>
    <n v="9.2906064706835545E-2"/>
    <n v="0.2"/>
    <n v="1.8581212941367109E-2"/>
    <n v="0.11148727764820265"/>
  </r>
  <r>
    <x v="3"/>
    <x v="2"/>
    <n v="14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3"/>
    <x v="2"/>
    <n v="15"/>
    <s v="pe"/>
    <n v="26.960847359767072"/>
    <n v="5.7089594284306773E-2"/>
    <m/>
    <m/>
    <m/>
    <m/>
    <n v="0.54"/>
    <m/>
    <n v="1.1499999999999999"/>
    <n v="0.17826802324689903"/>
    <n v="3.5653604649379805E-2"/>
    <n v="0.21392162789627883"/>
    <n v="0.47"/>
    <n v="8.3785970926042536E-2"/>
    <n v="0.2"/>
    <n v="1.6757194185208508E-2"/>
    <n v="0.10054316511125104"/>
  </r>
  <r>
    <x v="3"/>
    <x v="2"/>
    <n v="18"/>
    <s v="pe"/>
    <n v="22.981973782469687"/>
    <n v="4.1482462677357779E-2"/>
    <m/>
    <m/>
    <m/>
    <m/>
    <n v="0.54"/>
    <m/>
    <n v="1.1499999999999999"/>
    <n v="0.12870437367424248"/>
    <n v="2.5740874734848498E-2"/>
    <n v="0.15444524840909096"/>
    <n v="0.47"/>
    <n v="6.0491055626893962E-2"/>
    <n v="0.2"/>
    <n v="1.2098211125378793E-2"/>
    <n v="7.2589266752272757E-2"/>
  </r>
  <r>
    <x v="3"/>
    <x v="2"/>
    <n v="19"/>
    <s v="pe"/>
    <n v="24.064227395494573"/>
    <n v="4.5481389777484733E-2"/>
    <m/>
    <m/>
    <m/>
    <m/>
    <n v="0.54"/>
    <m/>
    <n v="1.1499999999999999"/>
    <n v="0.14137280734497909"/>
    <n v="2.8274561468995818E-2"/>
    <n v="0.16964736881397491"/>
    <n v="0.47"/>
    <n v="6.6445219452140172E-2"/>
    <n v="0.2"/>
    <n v="1.3289043890428036E-2"/>
    <n v="7.973426334256821E-2"/>
  </r>
  <r>
    <x v="3"/>
    <x v="2"/>
    <n v="20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3"/>
    <x v="2"/>
    <n v="22"/>
    <s v="pe"/>
    <n v="21.040283476748563"/>
    <n v="3.4769068445326998E-2"/>
    <m/>
    <m/>
    <m/>
    <m/>
    <n v="0.54"/>
    <m/>
    <n v="1.1499999999999999"/>
    <n v="0.10749313587503"/>
    <n v="2.1498627175006002E-2"/>
    <n v="0.12899176305003601"/>
    <n v="0.47"/>
    <n v="5.0521773861264094E-2"/>
    <n v="0.2"/>
    <n v="1.010435477225282E-2"/>
    <n v="6.0626128633516914E-2"/>
  </r>
  <r>
    <x v="3"/>
    <x v="2"/>
    <n v="24"/>
    <s v="pe"/>
    <n v="21.199438419840458"/>
    <n v="3.5297064969034363E-2"/>
    <m/>
    <m/>
    <m/>
    <m/>
    <n v="0.54"/>
    <m/>
    <n v="1.1499999999999999"/>
    <n v="0.10915856991891401"/>
    <n v="2.1831713983782804E-2"/>
    <n v="0.13099028390269682"/>
    <n v="0.47"/>
    <n v="5.1304527861889583E-2"/>
    <n v="0.2"/>
    <n v="1.0260905572377917E-2"/>
    <n v="6.15654334342675E-2"/>
  </r>
  <r>
    <x v="3"/>
    <x v="2"/>
    <n v="25"/>
    <s v="pe"/>
    <n v="22.440846975957243"/>
    <n v="3.9551992795124641E-2"/>
    <m/>
    <m/>
    <m/>
    <m/>
    <n v="0.54"/>
    <m/>
    <n v="1.1499999999999999"/>
    <n v="0.1225973693919112"/>
    <n v="2.4519473878382242E-2"/>
    <n v="0.14711684327029345"/>
    <n v="0.47"/>
    <n v="5.762076361419826E-2"/>
    <n v="0.2"/>
    <n v="1.1524152722839652E-2"/>
    <n v="6.9144916337037912E-2"/>
  </r>
  <r>
    <x v="3"/>
    <x v="2"/>
    <n v="27"/>
    <s v="pe"/>
    <n v="23.204790702798341"/>
    <n v="4.2290731055849982E-2"/>
    <m/>
    <m/>
    <m/>
    <m/>
    <n v="0.54"/>
    <m/>
    <n v="1.1499999999999999"/>
    <n v="0.13126302795856698"/>
    <n v="2.6252605591713399E-2"/>
    <n v="0.15751563355028037"/>
    <n v="0.47"/>
    <n v="6.1693623140526475E-2"/>
    <n v="0.2"/>
    <n v="1.2338724628105296E-2"/>
    <n v="7.4032347768631768E-2"/>
  </r>
  <r>
    <x v="3"/>
    <x v="2"/>
    <n v="29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3"/>
    <x v="2"/>
    <n v="29"/>
    <s v="pe"/>
    <n v="14.38760685550734"/>
    <n v="1.6257995746723295E-2"/>
    <m/>
    <m/>
    <m/>
    <m/>
    <n v="0.54"/>
    <m/>
    <n v="1.1499999999999999"/>
    <n v="4.9501590106982116E-2"/>
    <n v="9.9003180213964245E-3"/>
    <n v="5.940190812837854E-2"/>
    <n v="0.47"/>
    <n v="2.3265747350281592E-2"/>
    <n v="0.2"/>
    <n v="4.6531494700563182E-3"/>
    <n v="2.7918896820337911E-2"/>
  </r>
  <r>
    <x v="3"/>
    <x v="2"/>
    <n v="30"/>
    <s v="pe"/>
    <n v="19.958029863723677"/>
    <n v="3.1284211811386867E-2"/>
    <m/>
    <m/>
    <m/>
    <m/>
    <n v="0.54"/>
    <m/>
    <n v="1.1499999999999999"/>
    <n v="9.6514141469866505E-2"/>
    <n v="1.9302828293973302E-2"/>
    <n v="0.1158169697638398"/>
    <n v="0.47"/>
    <n v="4.5361646490837251E-2"/>
    <n v="0.2"/>
    <n v="9.0723292981674513E-3"/>
    <n v="5.4433975789004704E-2"/>
  </r>
  <r>
    <x v="3"/>
    <x v="2"/>
    <n v="30"/>
    <s v="pe"/>
    <n v="18.74845229622527"/>
    <n v="2.7607096006191708E-2"/>
    <m/>
    <m/>
    <m/>
    <m/>
    <n v="0.54"/>
    <m/>
    <n v="1.1499999999999999"/>
    <n v="8.4956172768254096E-2"/>
    <n v="1.6991234553650821E-2"/>
    <n v="0.10194740732190491"/>
    <n v="0.47"/>
    <n v="3.992940120107942E-2"/>
    <n v="0.2"/>
    <n v="7.9858802402158844E-3"/>
    <n v="4.7915281441295303E-2"/>
  </r>
  <r>
    <x v="3"/>
    <x v="2"/>
    <n v="33"/>
    <s v="pe"/>
    <n v="22.218030055628589"/>
    <n v="3.8770462447071878E-2"/>
    <m/>
    <m/>
    <m/>
    <m/>
    <n v="0.54"/>
    <m/>
    <n v="1.1499999999999999"/>
    <n v="0.12012670041789118"/>
    <n v="2.4025340083578237E-2"/>
    <n v="0.14415204050146943"/>
    <n v="0.47"/>
    <n v="5.6459549196408852E-2"/>
    <n v="0.2"/>
    <n v="1.1291909839281772E-2"/>
    <n v="6.7751459035690631E-2"/>
  </r>
  <r>
    <x v="3"/>
    <x v="2"/>
    <n v="34"/>
    <s v="pe"/>
    <n v="24.159720361349716"/>
    <n v="4.5843069385661087E-2"/>
    <m/>
    <m/>
    <m/>
    <m/>
    <n v="0.54"/>
    <m/>
    <n v="1.1499999999999999"/>
    <n v="0.14251972844881999"/>
    <n v="2.8503945689763999E-2"/>
    <n v="0.17102367413858399"/>
    <n v="0.47"/>
    <n v="6.6984272370945397E-2"/>
    <n v="0.2"/>
    <n v="1.339685447418908E-2"/>
    <n v="8.0381126845134473E-2"/>
  </r>
  <r>
    <x v="3"/>
    <x v="2"/>
    <n v="35"/>
    <s v="pe"/>
    <n v="20.626480624709636"/>
    <n v="3.3414898612029613E-2"/>
    <m/>
    <m/>
    <m/>
    <m/>
    <n v="0.54"/>
    <m/>
    <n v="1.1499999999999999"/>
    <n v="0.10322408502427352"/>
    <n v="2.0644817004854706E-2"/>
    <n v="0.12386890202912823"/>
    <n v="0.47"/>
    <n v="4.8515319961408551E-2"/>
    <n v="0.2"/>
    <n v="9.7030639922817113E-3"/>
    <n v="5.8218383953690264E-2"/>
  </r>
  <r>
    <x v="3"/>
    <x v="2"/>
    <n v="38"/>
    <s v="pe"/>
    <n v="25.751269792268669"/>
    <n v="5.2081943154863398E-2"/>
    <m/>
    <m/>
    <m/>
    <m/>
    <n v="0.54"/>
    <m/>
    <n v="1.1499999999999999"/>
    <n v="0.16233130828740439"/>
    <n v="3.2466261657480878E-2"/>
    <n v="0.19479756994488526"/>
    <n v="0.47"/>
    <n v="7.6295714895080052E-2"/>
    <n v="0.2"/>
    <n v="1.525914297901601E-2"/>
    <n v="9.1554857874096063E-2"/>
  </r>
  <r>
    <x v="3"/>
    <x v="2"/>
    <n v="39"/>
    <s v="pe"/>
    <n v="18.557466364514998"/>
    <n v="2.7047507226280607E-2"/>
    <m/>
    <m/>
    <m/>
    <m/>
    <n v="0.54"/>
    <m/>
    <n v="1.1499999999999999"/>
    <n v="8.3199880100855134E-2"/>
    <n v="1.6639976020171029E-2"/>
    <n v="9.9839856121026166E-2"/>
    <n v="0.47"/>
    <n v="3.9103943647401912E-2"/>
    <n v="0.2"/>
    <n v="7.8207887294803827E-3"/>
    <n v="4.6924732376882293E-2"/>
  </r>
  <r>
    <x v="4"/>
    <x v="2"/>
    <n v="1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4"/>
    <x v="2"/>
    <n v="5"/>
    <s v="pt"/>
    <n v="25.464790894703256"/>
    <n v="5.0929581789406507E-2"/>
    <m/>
    <m/>
    <m/>
    <m/>
    <n v="0.34899999999999998"/>
    <m/>
    <n v="1.1499999999999999"/>
    <n v="0.16091775572998906"/>
    <n v="3.2183551145997816E-2"/>
    <n v="0.19310130687598687"/>
    <n v="0.47"/>
    <n v="7.5631345193094862E-2"/>
    <n v="0.2"/>
    <n v="1.5126269038618974E-2"/>
    <n v="9.0757614231713829E-2"/>
  </r>
  <r>
    <x v="4"/>
    <x v="2"/>
    <n v="7"/>
    <s v="pt"/>
    <n v="26.674368462201659"/>
    <n v="5.5882801928312471E-2"/>
    <m/>
    <m/>
    <m/>
    <m/>
    <n v="0.34899999999999998"/>
    <m/>
    <n v="1.1499999999999999"/>
    <n v="0.17485711609641333"/>
    <n v="3.497142321928267E-2"/>
    <n v="0.20982853931569601"/>
    <n v="0.47"/>
    <n v="8.2182844565314259E-2"/>
    <n v="0.2"/>
    <n v="1.6436568913062853E-2"/>
    <n v="9.8619413478377105E-2"/>
  </r>
  <r>
    <x v="4"/>
    <x v="2"/>
    <n v="9"/>
    <s v="pt"/>
    <n v="25.783100780887047"/>
    <n v="5.2210779081296281E-2"/>
    <m/>
    <m/>
    <m/>
    <m/>
    <n v="0.34899999999999998"/>
    <m/>
    <n v="1.1499999999999999"/>
    <n v="0.16453642056985068"/>
    <n v="3.2907284113970141E-2"/>
    <n v="0.19744370468382083"/>
    <n v="0.47"/>
    <n v="7.7332117667829811E-2"/>
    <n v="0.2"/>
    <n v="1.5466423533565962E-2"/>
    <n v="9.2798541201395773E-2"/>
  </r>
  <r>
    <x v="4"/>
    <x v="2"/>
    <n v="11"/>
    <s v="pt"/>
    <n v="28.329579870357371"/>
    <n v="6.3033315211545135E-2"/>
    <m/>
    <m/>
    <m/>
    <m/>
    <n v="0.34899999999999998"/>
    <m/>
    <n v="1.1499999999999999"/>
    <n v="0.19475532283267352"/>
    <n v="3.8951064566534709E-2"/>
    <n v="0.23370638739920824"/>
    <n v="0.47"/>
    <n v="9.1535001731356549E-2"/>
    <n v="0.2"/>
    <n v="1.8307000346271311E-2"/>
    <n v="0.10984200207762786"/>
  </r>
  <r>
    <x v="4"/>
    <x v="2"/>
    <n v="14"/>
    <s v="pt"/>
    <n v="26.738030439438418"/>
    <n v="5.6149863922820689E-2"/>
    <m/>
    <m/>
    <m/>
    <m/>
    <n v="0.34899999999999998"/>
    <m/>
    <n v="1.1499999999999999"/>
    <n v="0.17560489849721381"/>
    <n v="3.5120979699442764E-2"/>
    <n v="0.21072587819665656"/>
    <n v="0.47"/>
    <n v="8.2534302293690479E-2"/>
    <n v="0.2"/>
    <n v="1.6506860458738098E-2"/>
    <n v="9.904116275242858E-2"/>
  </r>
  <r>
    <x v="4"/>
    <x v="2"/>
    <n v="15"/>
    <s v="pt"/>
    <n v="21.676903249116144"/>
    <n v="3.6904927781620238E-2"/>
    <m/>
    <m/>
    <m/>
    <m/>
    <n v="0.34899999999999998"/>
    <m/>
    <n v="1.1499999999999999"/>
    <n v="0.12061286421758671"/>
    <n v="2.4122572843517345E-2"/>
    <n v="0.14473543706110406"/>
    <n v="0.47"/>
    <n v="5.668804618226575E-2"/>
    <n v="0.2"/>
    <n v="1.1337609236453151E-2"/>
    <n v="6.8025655418718897E-2"/>
  </r>
  <r>
    <x v="4"/>
    <x v="2"/>
    <n v="17"/>
    <s v="pt"/>
    <n v="23.8732414637843"/>
    <n v="4.4762327744595563E-2"/>
    <m/>
    <m/>
    <m/>
    <m/>
    <n v="0.34899999999999998"/>
    <m/>
    <n v="1.1499999999999999"/>
    <n v="0.14335983965084514"/>
    <n v="2.8671967930169032E-2"/>
    <n v="0.17203180758101416"/>
    <n v="0.47"/>
    <n v="6.7379124635897208E-2"/>
    <n v="0.2"/>
    <n v="1.3475824927179442E-2"/>
    <n v="8.085494956307665E-2"/>
  </r>
  <r>
    <x v="4"/>
    <x v="2"/>
    <n v="18"/>
    <s v="pt"/>
    <n v="25.019157054045944"/>
    <n v="4.9162643611200263E-2"/>
    <m/>
    <m/>
    <m/>
    <m/>
    <n v="0.34899999999999998"/>
    <m/>
    <n v="1.1499999999999999"/>
    <n v="0.15591139864915829"/>
    <n v="3.1182279729831661E-2"/>
    <n v="0.18709367837898994"/>
    <n v="0.47"/>
    <n v="7.3278357365104393E-2"/>
    <n v="0.2"/>
    <n v="1.465567147302088E-2"/>
    <n v="8.7934028838125275E-2"/>
  </r>
  <r>
    <x v="4"/>
    <x v="2"/>
    <n v="21"/>
    <s v="pt"/>
    <n v="25.560283860558393"/>
    <n v="5.1312269850070966E-2"/>
    <m/>
    <m/>
    <m/>
    <m/>
    <n v="0.34899999999999998"/>
    <m/>
    <n v="1.1499999999999999"/>
    <n v="0.16199962487864059"/>
    <n v="3.239992497572812E-2"/>
    <n v="0.19439954985436869"/>
    <n v="0.47"/>
    <n v="7.6139823692961073E-2"/>
    <n v="0.2"/>
    <n v="1.5227964738592215E-2"/>
    <n v="9.1367788431553285E-2"/>
  </r>
  <r>
    <x v="4"/>
    <x v="2"/>
    <n v="22"/>
    <s v="pt"/>
    <n v="27.056340325622209"/>
    <n v="5.7494723191947185E-2"/>
    <m/>
    <m/>
    <m/>
    <m/>
    <n v="0.34899999999999998"/>
    <m/>
    <n v="1.1499999999999999"/>
    <n v="0.17936491931115411"/>
    <n v="3.5872983862230826E-2"/>
    <n v="0.21523790317338493"/>
    <n v="0.47"/>
    <n v="8.4301512076242424E-2"/>
    <n v="0.2"/>
    <n v="1.6860302415248486E-2"/>
    <n v="0.10116181449149091"/>
  </r>
  <r>
    <x v="4"/>
    <x v="2"/>
    <n v="25"/>
    <s v="pt"/>
    <n v="24.541692224770259"/>
    <n v="4.7304111763244672E-2"/>
    <m/>
    <m/>
    <m/>
    <m/>
    <n v="0.34899999999999998"/>
    <m/>
    <n v="1.1499999999999999"/>
    <n v="0.15062509733288576"/>
    <n v="3.0125019466577155E-2"/>
    <n v="0.1807501167994629"/>
    <n v="0.47"/>
    <n v="7.0793795746456306E-2"/>
    <n v="0.2"/>
    <n v="1.4158759149291262E-2"/>
    <n v="8.4952554895747573E-2"/>
  </r>
  <r>
    <x v="4"/>
    <x v="2"/>
    <n v="26"/>
    <s v="pt"/>
    <n v="22.058875112536693"/>
    <n v="3.821700113246982E-2"/>
    <m/>
    <m/>
    <m/>
    <m/>
    <n v="0.34899999999999998"/>
    <m/>
    <n v="1.1499999999999999"/>
    <n v="0.12444405553742229"/>
    <n v="2.4888811107484459E-2"/>
    <n v="0.14933286664490675"/>
    <n v="0.47"/>
    <n v="5.8488706102588474E-2"/>
    <n v="0.2"/>
    <n v="1.1697741220517695E-2"/>
    <n v="7.0186447323106166E-2"/>
  </r>
  <r>
    <x v="4"/>
    <x v="2"/>
    <n v="29"/>
    <s v="pt"/>
    <n v="22.058875112536693"/>
    <n v="3.821700113246982E-2"/>
    <m/>
    <m/>
    <m/>
    <m/>
    <n v="0.34899999999999998"/>
    <m/>
    <n v="1.1499999999999999"/>
    <n v="0.12444405553742229"/>
    <n v="2.4888811107484459E-2"/>
    <n v="0.14933286664490675"/>
    <n v="0.47"/>
    <n v="5.8488706102588474E-2"/>
    <n v="0.2"/>
    <n v="1.1697741220517695E-2"/>
    <n v="7.0186447323106166E-2"/>
  </r>
  <r>
    <x v="4"/>
    <x v="2"/>
    <n v="30"/>
    <s v="pt"/>
    <n v="24.350706293059986"/>
    <n v="4.6570725785477225E-2"/>
    <m/>
    <m/>
    <m/>
    <m/>
    <n v="0.34899999999999998"/>
    <m/>
    <n v="1.1499999999999999"/>
    <n v="0.14853313995897696"/>
    <n v="2.9706627991795395E-2"/>
    <n v="0.17823976795077234"/>
    <n v="0.47"/>
    <n v="6.981057578071917E-2"/>
    <n v="0.2"/>
    <n v="1.3962115156143835E-2"/>
    <n v="8.3772690936863001E-2"/>
  </r>
  <r>
    <x v="4"/>
    <x v="2"/>
    <n v="31"/>
    <s v="pt"/>
    <n v="27.69296009798979"/>
    <n v="6.0232188213127785E-2"/>
    <m/>
    <m/>
    <m/>
    <m/>
    <n v="0.34899999999999998"/>
    <m/>
    <n v="1.1499999999999999"/>
    <n v="0.18699022737863519"/>
    <n v="3.7398045475727039E-2"/>
    <n v="0.22438827285436222"/>
    <n v="0.47"/>
    <n v="8.7885406867958538E-2"/>
    <n v="0.2"/>
    <n v="1.7577081373591708E-2"/>
    <n v="0.10546248824155025"/>
  </r>
  <r>
    <x v="4"/>
    <x v="2"/>
    <n v="32"/>
    <s v="pt"/>
    <n v="22.281692032865347"/>
    <n v="3.8992961057514354E-2"/>
    <m/>
    <m/>
    <m/>
    <m/>
    <n v="0.34899999999999998"/>
    <m/>
    <n v="1.1499999999999999"/>
    <n v="0.12670330497629881"/>
    <n v="2.5340660995259764E-2"/>
    <n v="0.15204396597155856"/>
    <n v="0.47"/>
    <n v="5.9550553338860439E-2"/>
    <n v="0.2"/>
    <n v="1.1910110667772089E-2"/>
    <n v="7.1460664006632535E-2"/>
  </r>
  <r>
    <x v="4"/>
    <x v="2"/>
    <n v="35"/>
    <s v="pt"/>
    <n v="29.539157437855774"/>
    <n v="6.8530845255825382E-2"/>
    <m/>
    <m/>
    <m/>
    <m/>
    <n v="0.34899999999999998"/>
    <m/>
    <n v="1.1499999999999999"/>
    <n v="0.2098917507615454"/>
    <n v="4.197835015230908E-2"/>
    <n v="0.25187010091385448"/>
    <n v="0.47"/>
    <n v="9.8649122857926333E-2"/>
    <n v="0.2"/>
    <n v="1.9729824571585269E-2"/>
    <n v="0.11837894742951161"/>
  </r>
  <r>
    <x v="4"/>
    <x v="2"/>
    <n v="37"/>
    <s v="pt"/>
    <n v="27.151833291477345"/>
    <n v="5.7901284494075438E-2"/>
    <m/>
    <m/>
    <m/>
    <m/>
    <n v="0.34899999999999998"/>
    <m/>
    <n v="1.1499999999999999"/>
    <n v="0.18049977740902842"/>
    <n v="3.6099955481805689E-2"/>
    <n v="0.21659973289083412"/>
    <n v="0.47"/>
    <n v="8.4834895382243355E-2"/>
    <n v="0.2"/>
    <n v="1.696697907644867E-2"/>
    <n v="0.10180187445869203"/>
  </r>
  <r>
    <x v="4"/>
    <x v="2"/>
    <n v="39"/>
    <s v="pt"/>
    <n v="25.783100780887047"/>
    <n v="5.2210779081296281E-2"/>
    <m/>
    <m/>
    <m/>
    <m/>
    <n v="0.34899999999999998"/>
    <m/>
    <n v="1.1499999999999999"/>
    <n v="0.16453642056985068"/>
    <n v="3.2907284113970141E-2"/>
    <n v="0.19744370468382083"/>
    <n v="0.47"/>
    <n v="7.7332117667829811E-2"/>
    <n v="0.2"/>
    <n v="1.5466423533565962E-2"/>
    <n v="9.2798541201395773E-2"/>
  </r>
  <r>
    <x v="4"/>
    <x v="2"/>
    <n v="40"/>
    <s v="pt"/>
    <n v="19.512396023066369"/>
    <n v="2.990274690534921E-2"/>
    <m/>
    <m/>
    <m/>
    <m/>
    <n v="0.34899999999999998"/>
    <m/>
    <n v="1.1499999999999999"/>
    <n v="9.9909394359594908E-2"/>
    <n v="1.9981878871918983E-2"/>
    <n v="0.11989127323151388"/>
    <n v="0.47"/>
    <n v="4.6957415349009601E-2"/>
    <n v="0.2"/>
    <n v="9.3914830698019203E-3"/>
    <n v="5.6348898418811522E-2"/>
  </r>
  <r>
    <x v="4"/>
    <x v="2"/>
    <n v="43"/>
    <s v="pt"/>
    <n v="25.082819031282703"/>
    <n v="4.9413153491626928E-2"/>
    <m/>
    <m/>
    <m/>
    <m/>
    <n v="0.34899999999999998"/>
    <m/>
    <n v="1.1499999999999999"/>
    <n v="0.1566223147090226"/>
    <n v="3.1324462941804521E-2"/>
    <n v="0.18794677765082712"/>
    <n v="0.47"/>
    <n v="7.3612487913240612E-2"/>
    <n v="0.2"/>
    <n v="1.4722497582648124E-2"/>
    <n v="8.8334985495888738E-2"/>
  </r>
  <r>
    <x v="4"/>
    <x v="2"/>
    <n v="44"/>
    <s v="pt"/>
    <n v="23.045635759706446"/>
    <n v="4.1712600725068667E-2"/>
    <m/>
    <m/>
    <m/>
    <m/>
    <n v="0.34899999999999998"/>
    <m/>
    <n v="1.1499999999999999"/>
    <n v="0.13458514306131994"/>
    <n v="2.6917028612263989E-2"/>
    <n v="0.16150217167358394"/>
    <n v="0.47"/>
    <n v="6.3255017238820363E-2"/>
    <n v="0.2"/>
    <n v="1.2651003447764073E-2"/>
    <n v="7.5906020686584433E-2"/>
  </r>
  <r>
    <x v="4"/>
    <x v="2"/>
    <n v="47"/>
    <s v="pt"/>
    <n v="28.902537665488193"/>
    <n v="6.5608760500658184E-2"/>
    <m/>
    <m/>
    <m/>
    <m/>
    <n v="0.34899999999999998"/>
    <m/>
    <n v="1.1499999999999999"/>
    <n v="0.20186287687396964"/>
    <n v="4.0372575374793933E-2"/>
    <n v="0.24223545224876358"/>
    <n v="0.47"/>
    <n v="9.4875552130765733E-2"/>
    <n v="0.2"/>
    <n v="1.8975110426153147E-2"/>
    <n v="0.11385066255691888"/>
  </r>
  <r>
    <x v="4"/>
    <x v="2"/>
    <n v="48"/>
    <s v="pt"/>
    <n v="24.828171122335672"/>
    <n v="4.8414933688554554E-2"/>
    <m/>
    <m/>
    <m/>
    <m/>
    <n v="0.34899999999999998"/>
    <m/>
    <n v="1.1499999999999999"/>
    <n v="0.15378722127663483"/>
    <n v="3.0757444255326966E-2"/>
    <n v="0.1845446655319618"/>
    <n v="0.47"/>
    <n v="7.2279994000018361E-2"/>
    <n v="0.2"/>
    <n v="1.4455998800003672E-2"/>
    <n v="8.6735992800022033E-2"/>
  </r>
  <r>
    <x v="4"/>
    <x v="2"/>
    <n v="49"/>
    <s v="pt"/>
    <n v="29.348171506145501"/>
    <n v="6.7647535321665397E-2"/>
    <m/>
    <m/>
    <m/>
    <m/>
    <n v="0.34899999999999998"/>
    <m/>
    <n v="1.1499999999999999"/>
    <n v="0.20746857992541523"/>
    <n v="4.149371598508305E-2"/>
    <n v="0.24896229591049829"/>
    <n v="0.47"/>
    <n v="9.7510232564945148E-2"/>
    <n v="0.2"/>
    <n v="1.9502046512989032E-2"/>
    <n v="0.11701227907793418"/>
  </r>
  <r>
    <x v="4"/>
    <x v="2"/>
    <n v="50"/>
    <s v="pt"/>
    <n v="24.98732606542757"/>
    <n v="4.9037627403401611E-2"/>
    <m/>
    <m/>
    <m/>
    <m/>
    <n v="0.34899999999999998"/>
    <m/>
    <n v="1.1499999999999999"/>
    <n v="0.15555647605596501"/>
    <n v="3.1111295211193005E-2"/>
    <n v="0.186667771267158"/>
    <n v="0.47"/>
    <n v="7.3111543746303548E-2"/>
    <n v="0.2"/>
    <n v="1.462230874926071E-2"/>
    <n v="8.7733852495564257E-2"/>
  </r>
  <r>
    <x v="4"/>
    <x v="2"/>
    <n v="53"/>
    <s v="pt"/>
    <n v="25.464790894703256"/>
    <n v="5.0929581789406507E-2"/>
    <m/>
    <m/>
    <m/>
    <m/>
    <n v="0.34899999999999998"/>
    <m/>
    <n v="1.1499999999999999"/>
    <n v="0.16091775572998906"/>
    <n v="3.2183551145997816E-2"/>
    <n v="0.19310130687598687"/>
    <n v="0.47"/>
    <n v="7.5631345193094862E-2"/>
    <n v="0.2"/>
    <n v="1.5126269038618974E-2"/>
    <n v="9.0757614231713829E-2"/>
  </r>
  <r>
    <x v="5"/>
    <x v="3"/>
    <n v="1"/>
    <s v="pe"/>
    <n v="26.515213519109764"/>
    <n v="5.521793215354609E-2"/>
    <m/>
    <m/>
    <m/>
    <m/>
    <n v="0.54"/>
    <m/>
    <n v="1.1499999999999999"/>
    <n v="0.17230808146498622"/>
    <n v="3.4461616292997245E-2"/>
    <n v="0.20676969775798346"/>
    <n v="0.47"/>
    <n v="8.0984798288543519E-2"/>
    <n v="0.2"/>
    <n v="1.6196959657708704E-2"/>
    <n v="9.7181757946252223E-2"/>
  </r>
  <r>
    <x v="5"/>
    <x v="3"/>
    <n v="2"/>
    <s v="pe"/>
    <n v="26.451551541873005"/>
    <n v="5.4953098328241162E-2"/>
    <m/>
    <m/>
    <m/>
    <m/>
    <n v="0.54"/>
    <m/>
    <n v="1.1499999999999999"/>
    <n v="0.17146509472699575"/>
    <n v="3.4293018945399149E-2"/>
    <n v="0.20575811367239491"/>
    <n v="0.47"/>
    <n v="8.0588594521687998E-2"/>
    <n v="0.2"/>
    <n v="1.6117718904337601E-2"/>
    <n v="9.6706313426025592E-2"/>
  </r>
  <r>
    <x v="5"/>
    <x v="3"/>
    <n v="3"/>
    <s v="pe"/>
    <n v="32.754087288312064"/>
    <n v="8.4259889549182773E-2"/>
    <m/>
    <m/>
    <m/>
    <m/>
    <n v="0.54"/>
    <m/>
    <n v="1.1499999999999999"/>
    <n v="0.26517682265890308"/>
    <n v="5.3035364531780621E-2"/>
    <n v="0.31821218719068367"/>
    <n v="0.47"/>
    <n v="0.12463310664968444"/>
    <n v="0.2"/>
    <n v="2.492662132993689E-2"/>
    <n v="0.14955972797962133"/>
  </r>
  <r>
    <x v="5"/>
    <x v="3"/>
    <n v="4"/>
    <s v="pe"/>
    <n v="21.899720169444798"/>
    <n v="3.7667518691445051E-2"/>
    <m/>
    <m/>
    <m/>
    <m/>
    <n v="0.54"/>
    <m/>
    <n v="1.1499999999999999"/>
    <n v="0.11664164790501545"/>
    <n v="2.3328329581003091E-2"/>
    <n v="0.13996997748601855"/>
    <n v="0.47"/>
    <n v="5.4821574515357262E-2"/>
    <n v="0.2"/>
    <n v="1.0964314903071454E-2"/>
    <n v="6.5785889418428722E-2"/>
  </r>
  <r>
    <x v="5"/>
    <x v="3"/>
    <n v="5"/>
    <s v="pe"/>
    <n v="28.584227779304403"/>
    <n v="6.41715913645384E-2"/>
    <m/>
    <m/>
    <m/>
    <m/>
    <n v="0.54"/>
    <m/>
    <n v="1.1499999999999999"/>
    <n v="0.20085382054141013"/>
    <n v="4.0170764108282027E-2"/>
    <n v="0.24102458464969215"/>
    <n v="0.47"/>
    <n v="9.4401295654462758E-2"/>
    <n v="0.2"/>
    <n v="1.8880259130892554E-2"/>
    <n v="0.11328155478535532"/>
  </r>
  <r>
    <x v="5"/>
    <x v="3"/>
    <n v="7"/>
    <s v="pe"/>
    <n v="31.735495652523934"/>
    <n v="7.91007229139159E-2"/>
    <m/>
    <m/>
    <m/>
    <m/>
    <n v="0.54"/>
    <m/>
    <n v="1.1499999999999999"/>
    <n v="0.24862430207091518"/>
    <n v="4.9724860414183038E-2"/>
    <n v="0.29834916248509824"/>
    <n v="0.47"/>
    <n v="0.11685342197333012"/>
    <n v="0.2"/>
    <n v="2.3370684394666025E-2"/>
    <n v="0.14022410636799615"/>
  </r>
  <r>
    <x v="5"/>
    <x v="3"/>
    <n v="9"/>
    <s v="pe"/>
    <n v="26.865354393911936"/>
    <n v="5.6685897771154181E-2"/>
    <m/>
    <m/>
    <m/>
    <m/>
    <n v="0.54"/>
    <m/>
    <n v="1.1499999999999999"/>
    <n v="0.17698219399463097"/>
    <n v="3.5396438798926198E-2"/>
    <n v="0.21237863279355718"/>
    <n v="0.47"/>
    <n v="8.3181631177476553E-2"/>
    <n v="0.2"/>
    <n v="1.6636326235495311E-2"/>
    <n v="9.9817957412971864E-2"/>
  </r>
  <r>
    <x v="5"/>
    <x v="3"/>
    <n v="11"/>
    <s v="pe"/>
    <n v="30.907889948446073"/>
    <n v="7.5028902849852835E-2"/>
    <m/>
    <m/>
    <m/>
    <m/>
    <n v="0.54"/>
    <m/>
    <n v="1.1499999999999999"/>
    <n v="0.23557564445245463"/>
    <n v="4.711512889049093E-2"/>
    <n v="0.28269077334294557"/>
    <n v="0.47"/>
    <n v="0.11072055289265367"/>
    <n v="0.2"/>
    <n v="2.2144110578530735E-2"/>
    <n v="0.13286466347118442"/>
  </r>
  <r>
    <x v="5"/>
    <x v="3"/>
    <n v="12"/>
    <s v="pe"/>
    <n v="29.157185574435225"/>
    <n v="6.6769954965456652E-2"/>
    <m/>
    <m/>
    <m/>
    <m/>
    <n v="0.54"/>
    <m/>
    <n v="1.1499999999999999"/>
    <n v="0.20915336701965767"/>
    <n v="4.183067340393154E-2"/>
    <n v="0.25098404042358924"/>
    <n v="0.47"/>
    <n v="9.8302082499239093E-2"/>
    <n v="0.2"/>
    <n v="1.9660416499847819E-2"/>
    <n v="0.11796249899908691"/>
  </r>
  <r>
    <x v="5"/>
    <x v="3"/>
    <n v="13"/>
    <s v="pe"/>
    <n v="31.162537857393108"/>
    <n v="7.6270311405969626E-2"/>
    <m/>
    <m/>
    <m/>
    <m/>
    <n v="0.54"/>
    <m/>
    <n v="1.1499999999999999"/>
    <n v="0.23955242016191416"/>
    <n v="4.7910484032382836E-2"/>
    <n v="0.28746290419429699"/>
    <n v="0.47"/>
    <n v="0.11258963747609965"/>
    <n v="0.2"/>
    <n v="2.2517927495219931E-2"/>
    <n v="0.13510756497131959"/>
  </r>
  <r>
    <x v="5"/>
    <x v="3"/>
    <n v="14"/>
    <s v="pe"/>
    <n v="23.968734429639436"/>
    <n v="4.5121142563796242E-2"/>
    <m/>
    <m/>
    <m/>
    <m/>
    <n v="0.54"/>
    <m/>
    <n v="1.1499999999999999"/>
    <n v="0.14023061072501586"/>
    <n v="2.8046122145003172E-2"/>
    <n v="0.16827673287001904"/>
    <n v="0.47"/>
    <n v="6.5908387040757452E-2"/>
    <n v="0.2"/>
    <n v="1.3181677408151491E-2"/>
    <n v="7.9090064448908939E-2"/>
  </r>
  <r>
    <x v="5"/>
    <x v="3"/>
    <n v="15"/>
    <s v="pe"/>
    <n v="22.663663896285897"/>
    <n v="4.0341321735388888E-2"/>
    <m/>
    <m/>
    <m/>
    <m/>
    <n v="0.54"/>
    <m/>
    <n v="1.1499999999999999"/>
    <n v="0.12509368842990021"/>
    <n v="2.5018737685980043E-2"/>
    <n v="0.15011242611588024"/>
    <n v="0.47"/>
    <n v="5.8794033562053094E-2"/>
    <n v="0.2"/>
    <n v="1.175880671241062E-2"/>
    <n v="7.0552840274463707E-2"/>
  </r>
  <r>
    <x v="5"/>
    <x v="3"/>
    <n v="16"/>
    <s v="pe"/>
    <n v="28.99803063134333"/>
    <n v="6.6043014762884433E-2"/>
    <m/>
    <m/>
    <m/>
    <m/>
    <n v="0.54"/>
    <m/>
    <n v="1.1499999999999999"/>
    <n v="0.20683075044614438"/>
    <n v="4.1366150089228879E-2"/>
    <n v="0.24819690053537324"/>
    <n v="0.47"/>
    <n v="9.7210452709687853E-2"/>
    <n v="0.2"/>
    <n v="1.9442090541937573E-2"/>
    <n v="0.11665254325162543"/>
  </r>
  <r>
    <x v="5"/>
    <x v="3"/>
    <n v="17"/>
    <s v="pe"/>
    <n v="24.764509145098913"/>
    <n v="4.8166970287217378E-2"/>
    <m/>
    <m/>
    <m/>
    <m/>
    <n v="0.54"/>
    <m/>
    <n v="1.1499999999999999"/>
    <n v="0.14989332340161179"/>
    <n v="2.997866468032236E-2"/>
    <n v="0.17987198808193416"/>
    <n v="0.47"/>
    <n v="7.0449861998757538E-2"/>
    <n v="0.2"/>
    <n v="1.4089972399751509E-2"/>
    <n v="8.4539834398509039E-2"/>
  </r>
  <r>
    <x v="5"/>
    <x v="3"/>
    <n v="18"/>
    <s v="pe"/>
    <n v="25.878593746742183"/>
    <n v="5.2598241790253492E-2"/>
    <m/>
    <m/>
    <m/>
    <m/>
    <n v="0.54"/>
    <m/>
    <n v="1.1499999999999999"/>
    <n v="0.1639730391425952"/>
    <n v="3.2794607828519041E-2"/>
    <n v="0.19676764697111424"/>
    <n v="0.47"/>
    <n v="7.7067328397019741E-2"/>
    <n v="0.2"/>
    <n v="1.5413465679403949E-2"/>
    <n v="9.2480794076423692E-2"/>
  </r>
  <r>
    <x v="5"/>
    <x v="3"/>
    <n v="19"/>
    <s v="pe"/>
    <n v="26.801692416675177"/>
    <n v="5.6417562537101257E-2"/>
    <m/>
    <m/>
    <m/>
    <m/>
    <n v="0.54"/>
    <m/>
    <n v="1.1499999999999999"/>
    <n v="0.17612761089224979"/>
    <n v="3.5225522178449958E-2"/>
    <n v="0.21135313307069975"/>
    <n v="0.47"/>
    <n v="8.2779977119357404E-2"/>
    <n v="0.2"/>
    <n v="1.655599542387148E-2"/>
    <n v="9.9335972543228887E-2"/>
  </r>
  <r>
    <x v="5"/>
    <x v="3"/>
    <n v="20"/>
    <s v="pe"/>
    <n v="22.85464982799617"/>
    <n v="4.1024096441253127E-2"/>
    <m/>
    <m/>
    <m/>
    <m/>
    <n v="0.54"/>
    <m/>
    <n v="1.1499999999999999"/>
    <n v="0.12725381354621174"/>
    <n v="2.5450762709242347E-2"/>
    <n v="0.15270457625545408"/>
    <n v="0.47"/>
    <n v="5.9809292366719516E-2"/>
    <n v="0.2"/>
    <n v="1.1961858473343905E-2"/>
    <n v="7.1771150840063414E-2"/>
  </r>
  <r>
    <x v="5"/>
    <x v="3"/>
    <n v="21"/>
    <s v="pe"/>
    <n v="20.340001727144223"/>
    <n v="3.2493152759112888E-2"/>
    <m/>
    <m/>
    <m/>
    <m/>
    <n v="0.54"/>
    <m/>
    <n v="1.1499999999999999"/>
    <n v="0.10032024077579227"/>
    <n v="2.0064048155158457E-2"/>
    <n v="0.12038428893095073"/>
    <n v="0.47"/>
    <n v="4.7150513164622362E-2"/>
    <n v="0.2"/>
    <n v="9.4301026329244725E-3"/>
    <n v="5.6580615797546835E-2"/>
  </r>
  <r>
    <x v="5"/>
    <x v="3"/>
    <n v="22"/>
    <s v="pe"/>
    <n v="23.905072452402678"/>
    <n v="4.4881773529386028E-2"/>
    <m/>
    <m/>
    <m/>
    <m/>
    <n v="0.54"/>
    <m/>
    <n v="1.1499999999999999"/>
    <n v="0.13947177065219829"/>
    <n v="2.7894354130439659E-2"/>
    <n v="0.16736612478263796"/>
    <n v="0.47"/>
    <n v="6.5551732206533195E-2"/>
    <n v="0.2"/>
    <n v="1.3110346441306639E-2"/>
    <n v="7.8662078647839834E-2"/>
  </r>
  <r>
    <x v="5"/>
    <x v="3"/>
    <n v="23"/>
    <s v="pe"/>
    <n v="29.443664472000638"/>
    <n v="6.8088474091501455E-2"/>
    <m/>
    <m/>
    <m/>
    <m/>
    <n v="0.54"/>
    <m/>
    <n v="1.1499999999999999"/>
    <n v="0.21336740639553697"/>
    <n v="4.2673481279107396E-2"/>
    <n v="0.25604088767464439"/>
    <n v="0.47"/>
    <n v="0.10028268100590237"/>
    <n v="0.2"/>
    <n v="2.0056536201180475E-2"/>
    <n v="0.12033921720708285"/>
  </r>
  <r>
    <x v="5"/>
    <x v="3"/>
    <n v="24"/>
    <s v="pe"/>
    <n v="22.027044123918316"/>
    <n v="3.8106786334378688E-2"/>
    <m/>
    <m/>
    <m/>
    <m/>
    <n v="0.54"/>
    <m/>
    <n v="1.1499999999999999"/>
    <n v="0.1180293917160868"/>
    <n v="2.3605878343217361E-2"/>
    <n v="0.14163527005930415"/>
    <n v="0.47"/>
    <n v="5.5473814106560791E-2"/>
    <n v="0.2"/>
    <n v="1.1094762821312158E-2"/>
    <n v="6.6568576927872949E-2"/>
  </r>
  <r>
    <x v="5"/>
    <x v="3"/>
    <n v="25"/>
    <s v="pe"/>
    <n v="32.085636527326102"/>
    <n v="8.0855804048861779E-2"/>
    <m/>
    <m/>
    <m/>
    <m/>
    <n v="0.54"/>
    <m/>
    <n v="1.1499999999999999"/>
    <n v="0.25425288679816843"/>
    <n v="5.0850577359633692E-2"/>
    <n v="0.3051034641578021"/>
    <n v="0.47"/>
    <n v="0.11949885679513915"/>
    <n v="0.2"/>
    <n v="2.3899771359027832E-2"/>
    <n v="0.14339862815416698"/>
  </r>
  <r>
    <x v="5"/>
    <x v="3"/>
    <n v="26"/>
    <s v="pe"/>
    <n v="24.573523213388643"/>
    <n v="4.7426899801840082E-2"/>
    <m/>
    <m/>
    <m/>
    <m/>
    <n v="0.54"/>
    <m/>
    <n v="1.1499999999999999"/>
    <n v="0.14754433222791402"/>
    <n v="2.9508866445582805E-2"/>
    <n v="0.17705319867349684"/>
    <n v="0.47"/>
    <n v="6.9345836147119588E-2"/>
    <n v="0.2"/>
    <n v="1.3869167229423919E-2"/>
    <n v="8.32150033765435E-2"/>
  </r>
  <r>
    <x v="5"/>
    <x v="3"/>
    <n v="27"/>
    <s v="pe"/>
    <n v="26.165072644307596"/>
    <n v="5.376922428405212E-2"/>
    <m/>
    <m/>
    <m/>
    <m/>
    <n v="0.54"/>
    <m/>
    <n v="1.1499999999999999"/>
    <n v="0.16769773510987634"/>
    <n v="3.3539547021975272E-2"/>
    <n v="0.2012372821318516"/>
    <n v="0.47"/>
    <n v="7.8817935501641873E-2"/>
    <n v="0.2"/>
    <n v="1.5763587100328377E-2"/>
    <n v="9.4581522601970253E-2"/>
  </r>
  <r>
    <x v="5"/>
    <x v="3"/>
    <n v="28"/>
    <s v="pe"/>
    <n v="21.103945453985322"/>
    <n v="3.4979789589980666E-2"/>
    <m/>
    <m/>
    <m/>
    <m/>
    <n v="0.54"/>
    <m/>
    <n v="1.1499999999999999"/>
    <n v="0.10815774292129934"/>
    <n v="2.163154858425987E-2"/>
    <n v="0.12978929150555921"/>
    <n v="0.47"/>
    <n v="5.083413917301069E-2"/>
    <n v="0.2"/>
    <n v="1.0166827834602139E-2"/>
    <n v="6.100096700761283E-2"/>
  </r>
  <r>
    <x v="5"/>
    <x v="3"/>
    <n v="29"/>
    <s v="pe"/>
    <n v="27.024509337003831"/>
    <n v="5.7359521067790645E-2"/>
    <m/>
    <m/>
    <m/>
    <m/>
    <n v="0.54"/>
    <m/>
    <n v="1.1499999999999999"/>
    <n v="0.1791278794400416"/>
    <n v="3.5825575888008325E-2"/>
    <n v="0.21495345532804994"/>
    <n v="0.47"/>
    <n v="8.4190103336819547E-2"/>
    <n v="0.2"/>
    <n v="1.6838020667363909E-2"/>
    <n v="0.10102812400418346"/>
  </r>
  <r>
    <x v="5"/>
    <x v="3"/>
    <n v="31"/>
    <s v="pe"/>
    <n v="23.013804771088065"/>
    <n v="4.159745212374167E-2"/>
    <m/>
    <m/>
    <m/>
    <m/>
    <n v="0.54"/>
    <m/>
    <n v="1.1499999999999999"/>
    <n v="0.12906832356448614"/>
    <n v="2.5813664712897227E-2"/>
    <n v="0.15488198827738336"/>
    <n v="0.47"/>
    <n v="6.0662112075308479E-2"/>
    <n v="0.2"/>
    <n v="1.2132422415061697E-2"/>
    <n v="7.2794534490370183E-2"/>
  </r>
  <r>
    <x v="5"/>
    <x v="3"/>
    <n v="32"/>
    <s v="pe"/>
    <n v="28.775213711014679"/>
    <n v="6.503198298689318E-2"/>
    <m/>
    <m/>
    <m/>
    <m/>
    <n v="0.54"/>
    <m/>
    <n v="1.1499999999999999"/>
    <n v="0.20360130009889552"/>
    <n v="4.0720260019779103E-2"/>
    <n v="0.24432156011867462"/>
    <n v="0.47"/>
    <n v="9.5692611046480885E-2"/>
    <n v="0.2"/>
    <n v="1.9138522209296179E-2"/>
    <n v="0.11483113325577707"/>
  </r>
  <r>
    <x v="6"/>
    <x v="3"/>
    <n v="1"/>
    <s v="pe"/>
    <n v="28.679720745159539"/>
    <n v="6.4601070978471856E-2"/>
    <m/>
    <m/>
    <m/>
    <m/>
    <n v="0.54"/>
    <m/>
    <n v="1.1499999999999999"/>
    <n v="0.20222518135685116"/>
    <n v="4.0445036271370235E-2"/>
    <n v="0.24267021762822139"/>
    <n v="0.47"/>
    <n v="9.5045835237720047E-2"/>
    <n v="0.2"/>
    <n v="1.9009167047544011E-2"/>
    <n v="0.11405500228526405"/>
  </r>
  <r>
    <x v="6"/>
    <x v="3"/>
    <n v="2"/>
    <s v="pe"/>
    <n v="25.592114849176774"/>
    <n v="5.1440150846845313E-2"/>
    <m/>
    <m/>
    <m/>
    <m/>
    <n v="0.54"/>
    <m/>
    <n v="1.1499999999999999"/>
    <n v="0.16029098794717306"/>
    <n v="3.2058197589434616E-2"/>
    <n v="0.19234918553660768"/>
    <n v="0.47"/>
    <n v="7.5336764335171336E-2"/>
    <n v="0.2"/>
    <n v="1.5067352867034268E-2"/>
    <n v="9.0404117202205606E-2"/>
  </r>
  <r>
    <x v="6"/>
    <x v="3"/>
    <n v="3"/>
    <s v="pe"/>
    <n v="26.324227587399491"/>
    <n v="5.442534053694844E-2"/>
    <m/>
    <m/>
    <m/>
    <m/>
    <n v="0.54"/>
    <m/>
    <n v="1.1499999999999999"/>
    <n v="0.16978544435733331"/>
    <n v="3.3957088871466666E-2"/>
    <n v="0.20374253322879998"/>
    <n v="0.47"/>
    <n v="7.9799158847946652E-2"/>
    <n v="0.2"/>
    <n v="1.595983176958933E-2"/>
    <n v="9.5758990617535983E-2"/>
  </r>
  <r>
    <x v="6"/>
    <x v="3"/>
    <n v="4"/>
    <s v="pe"/>
    <n v="24.000565418257818"/>
    <n v="4.5241065813415991E-2"/>
    <m/>
    <m/>
    <m/>
    <m/>
    <n v="0.54"/>
    <m/>
    <n v="1.1499999999999999"/>
    <n v="0.1406108180355696"/>
    <n v="2.812216360711392E-2"/>
    <n v="0.16873298164268352"/>
    <n v="0.47"/>
    <n v="6.6087084476717711E-2"/>
    <n v="0.2"/>
    <n v="1.3217416895343543E-2"/>
    <n v="7.9304501372061256E-2"/>
  </r>
  <r>
    <x v="6"/>
    <x v="3"/>
    <n v="5"/>
    <s v="pe"/>
    <n v="24.350706293059986"/>
    <n v="4.6570725785477225E-2"/>
    <m/>
    <m/>
    <m/>
    <m/>
    <n v="0.54"/>
    <m/>
    <n v="1.1499999999999999"/>
    <n v="0.14482774711423901"/>
    <n v="2.8965549422847806E-2"/>
    <n v="0.17379329653708681"/>
    <n v="0.47"/>
    <n v="6.8069041143692333E-2"/>
    <n v="0.2"/>
    <n v="1.3613808228738467E-2"/>
    <n v="8.1682849372430796E-2"/>
  </r>
  <r>
    <x v="6"/>
    <x v="3"/>
    <n v="6"/>
    <s v="pe"/>
    <n v="22.218030055628589"/>
    <n v="3.8770462447071878E-2"/>
    <m/>
    <m/>
    <m/>
    <m/>
    <n v="0.54"/>
    <m/>
    <n v="1.1499999999999999"/>
    <n v="0.12012670041789118"/>
    <n v="2.4025340083578237E-2"/>
    <n v="0.14415204050146943"/>
    <n v="0.47"/>
    <n v="5.6459549196408852E-2"/>
    <n v="0.2"/>
    <n v="1.1291909839281772E-2"/>
    <n v="6.7751459035690631E-2"/>
  </r>
  <r>
    <x v="6"/>
    <x v="3"/>
    <n v="7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6"/>
    <x v="3"/>
    <n v="8"/>
    <s v="pe"/>
    <n v="27.438312189042758"/>
    <n v="5.9129562767387144E-2"/>
    <m/>
    <m/>
    <m/>
    <m/>
    <n v="0.54"/>
    <m/>
    <n v="1.1499999999999999"/>
    <n v="0.18476837476641489"/>
    <n v="3.6953674953282979E-2"/>
    <n v="0.22172204971969786"/>
    <n v="0.47"/>
    <n v="8.6841136140214992E-2"/>
    <n v="0.2"/>
    <n v="1.7368227228042998E-2"/>
    <n v="0.10420936336825799"/>
  </r>
  <r>
    <x v="6"/>
    <x v="3"/>
    <n v="9"/>
    <s v="pe"/>
    <n v="24.127889372731332"/>
    <n v="4.5722350361325874E-2"/>
    <m/>
    <m/>
    <m/>
    <m/>
    <n v="0.54"/>
    <m/>
    <n v="1.1499999999999999"/>
    <n v="0.14213689642506003"/>
    <n v="2.8427379285012006E-2"/>
    <n v="0.17056427571007204"/>
    <n v="0.47"/>
    <n v="6.6804341319778207E-2"/>
    <n v="0.2"/>
    <n v="1.3360868263955642E-2"/>
    <n v="8.0165209583733854E-2"/>
  </r>
  <r>
    <x v="6"/>
    <x v="3"/>
    <n v="10"/>
    <s v="pe"/>
    <n v="24.287044315823227"/>
    <n v="4.6327537032432808E-2"/>
    <m/>
    <m/>
    <m/>
    <m/>
    <n v="0.54"/>
    <m/>
    <n v="1.1499999999999999"/>
    <n v="0.14405630708417166"/>
    <n v="2.8811261416834336E-2"/>
    <n v="0.17286756850100599"/>
    <n v="0.47"/>
    <n v="6.7706464329560678E-2"/>
    <n v="0.2"/>
    <n v="1.3541292865912137E-2"/>
    <n v="8.1247757195472808E-2"/>
  </r>
  <r>
    <x v="6"/>
    <x v="3"/>
    <n v="11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6"/>
    <x v="3"/>
    <n v="12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6"/>
    <x v="3"/>
    <n v="13"/>
    <s v="pe"/>
    <n v="13.973804003468411"/>
    <n v="1.5336249893806579E-2"/>
    <m/>
    <m/>
    <m/>
    <m/>
    <n v="0.54"/>
    <m/>
    <n v="1.1499999999999999"/>
    <n v="4.6640353049909523E-2"/>
    <n v="9.3280706099819043E-3"/>
    <n v="5.5968423659891429E-2"/>
    <n v="0.47"/>
    <n v="2.1920965933457475E-2"/>
    <n v="0.2"/>
    <n v="4.3841931866914954E-3"/>
    <n v="2.6305159120148969E-2"/>
  </r>
  <r>
    <x v="6"/>
    <x v="3"/>
    <n v="14"/>
    <s v="pe"/>
    <n v="25.305635951611361"/>
    <n v="5.0294951453827584E-2"/>
    <m/>
    <m/>
    <m/>
    <m/>
    <n v="0.54"/>
    <m/>
    <n v="1.1499999999999999"/>
    <n v="0.15665156244396608"/>
    <n v="3.133031248879322E-2"/>
    <n v="0.18798187493275931"/>
    <n v="0.47"/>
    <n v="7.3626234348664055E-2"/>
    <n v="0.2"/>
    <n v="1.4725246869732811E-2"/>
    <n v="8.8351481218396866E-2"/>
  </r>
  <r>
    <x v="6"/>
    <x v="3"/>
    <n v="15"/>
    <s v="pe"/>
    <n v="15.724508377479259"/>
    <n v="1.9419767846186889E-2"/>
    <m/>
    <m/>
    <m/>
    <m/>
    <n v="0.54"/>
    <m/>
    <n v="1.1499999999999999"/>
    <n v="5.9339985547298649E-2"/>
    <n v="1.1867997109459731E-2"/>
    <n v="7.1207982656758373E-2"/>
    <n v="0.47"/>
    <n v="2.7889793207230364E-2"/>
    <n v="0.2"/>
    <n v="5.5779586414460734E-3"/>
    <n v="3.3467751848676439E-2"/>
  </r>
  <r>
    <x v="6"/>
    <x v="3"/>
    <n v="16"/>
    <s v="pe"/>
    <n v="26.865354393911936"/>
    <n v="5.6685897771154181E-2"/>
    <m/>
    <m/>
    <m/>
    <m/>
    <n v="0.54"/>
    <m/>
    <n v="1.1499999999999999"/>
    <n v="0.17698219399463097"/>
    <n v="3.5396438798926198E-2"/>
    <n v="0.21237863279355718"/>
    <n v="0.47"/>
    <n v="8.3181631177476553E-2"/>
    <n v="0.2"/>
    <n v="1.6636326235495311E-2"/>
    <n v="9.9817957412971864E-2"/>
  </r>
  <r>
    <x v="6"/>
    <x v="3"/>
    <n v="17"/>
    <s v="pe"/>
    <n v="23.109297736943201"/>
    <n v="4.1943375392551913E-2"/>
    <m/>
    <m/>
    <m/>
    <m/>
    <n v="0.54"/>
    <m/>
    <n v="1.1499999999999999"/>
    <n v="0.13016331736161563"/>
    <n v="2.6032663472323126E-2"/>
    <n v="0.15619598083393876"/>
    <n v="0.47"/>
    <n v="6.1176759159959342E-2"/>
    <n v="0.2"/>
    <n v="1.223535183199187E-2"/>
    <n v="7.3412110991951218E-2"/>
  </r>
  <r>
    <x v="6"/>
    <x v="3"/>
    <n v="18"/>
    <s v="pe"/>
    <n v="26.483382530491387"/>
    <n v="5.5085435663422076E-2"/>
    <m/>
    <m/>
    <m/>
    <m/>
    <n v="0.54"/>
    <m/>
    <n v="1.1499999999999999"/>
    <n v="0.17188632461197911"/>
    <n v="3.4377264922395824E-2"/>
    <n v="0.20626358953437493"/>
    <n v="0.47"/>
    <n v="8.078657256763018E-2"/>
    <n v="0.2"/>
    <n v="1.6157314513526037E-2"/>
    <n v="9.6943887081156213E-2"/>
  </r>
  <r>
    <x v="6"/>
    <x v="3"/>
    <n v="19"/>
    <s v="pe"/>
    <n v="27.788453063844926"/>
    <n v="6.0648298811841549E-2"/>
    <m/>
    <m/>
    <m/>
    <m/>
    <n v="0.54"/>
    <m/>
    <n v="1.1499999999999999"/>
    <n v="0.18961075827393942"/>
    <n v="3.7922151654787885E-2"/>
    <n v="0.22753290992872729"/>
    <n v="0.47"/>
    <n v="8.9117056388751517E-2"/>
    <n v="0.2"/>
    <n v="1.7823411277750303E-2"/>
    <n v="0.10694046766650182"/>
  </r>
  <r>
    <x v="6"/>
    <x v="3"/>
    <n v="20"/>
    <s v="pe"/>
    <n v="26.865354393911936"/>
    <n v="5.6685897771154181E-2"/>
    <m/>
    <m/>
    <m/>
    <m/>
    <n v="0.54"/>
    <m/>
    <n v="1.1499999999999999"/>
    <n v="0.17698219399463097"/>
    <n v="3.5396438798926198E-2"/>
    <n v="0.21237863279355718"/>
    <n v="0.47"/>
    <n v="8.3181631177476553E-2"/>
    <n v="0.2"/>
    <n v="1.6636326235495311E-2"/>
    <n v="9.9817957412971864E-2"/>
  </r>
  <r>
    <x v="6"/>
    <x v="3"/>
    <n v="21"/>
    <s v="pe"/>
    <n v="22.409015987338865"/>
    <n v="3.9439868137716404E-2"/>
    <m/>
    <m/>
    <m/>
    <m/>
    <n v="0.54"/>
    <m/>
    <n v="1.1499999999999999"/>
    <n v="0.12224284650813255"/>
    <n v="2.4448569301626512E-2"/>
    <n v="0.14669141580975906"/>
    <n v="0.47"/>
    <n v="5.7454137858822293E-2"/>
    <n v="0.2"/>
    <n v="1.1490827571764459E-2"/>
    <n v="6.8944965430586758E-2"/>
  </r>
  <r>
    <x v="6"/>
    <x v="3"/>
    <n v="22"/>
    <s v="pe"/>
    <n v="23.936903441021059"/>
    <n v="4.5001378469119592E-2"/>
    <m/>
    <m/>
    <m/>
    <m/>
    <n v="0.54"/>
    <m/>
    <n v="1.1499999999999999"/>
    <n v="0.13985092827323828"/>
    <n v="2.7970185654647657E-2"/>
    <n v="0.16782111392788593"/>
    <n v="0.47"/>
    <n v="6.5729936288421983E-2"/>
    <n v="0.2"/>
    <n v="1.3145987257684398E-2"/>
    <n v="7.8875923546106383E-2"/>
  </r>
  <r>
    <x v="6"/>
    <x v="3"/>
    <n v="23"/>
    <s v="pe"/>
    <n v="26.133241655689215"/>
    <n v="5.3638478498302111E-2"/>
    <m/>
    <m/>
    <m/>
    <m/>
    <n v="0.54"/>
    <m/>
    <n v="1.1499999999999999"/>
    <n v="0.1672817734990513"/>
    <n v="3.3456354699810259E-2"/>
    <n v="0.20073812819886155"/>
    <n v="0.47"/>
    <n v="7.8622433544554102E-2"/>
    <n v="0.2"/>
    <n v="1.5724486708910822E-2"/>
    <n v="9.4346920253464917E-2"/>
  </r>
  <r>
    <x v="6"/>
    <x v="3"/>
    <n v="24"/>
    <s v="pe"/>
    <n v="26.06957967845246"/>
    <n v="5.3377464391631421E-2"/>
    <m/>
    <m/>
    <m/>
    <m/>
    <n v="0.54"/>
    <m/>
    <n v="1.1499999999999999"/>
    <n v="0.16645143031005613"/>
    <n v="3.3290286062011225E-2"/>
    <n v="0.19974171637206736"/>
    <n v="0.47"/>
    <n v="7.8232172245726372E-2"/>
    <n v="0.2"/>
    <n v="1.5646434449145274E-2"/>
    <n v="9.387860669487165E-2"/>
  </r>
  <r>
    <x v="6"/>
    <x v="3"/>
    <n v="25"/>
    <s v="pe"/>
    <n v="26.801692416675177"/>
    <n v="5.6417562537101257E-2"/>
    <m/>
    <m/>
    <m/>
    <m/>
    <n v="0.54"/>
    <m/>
    <n v="1.1499999999999999"/>
    <n v="0.17612761089224979"/>
    <n v="3.5225522178449958E-2"/>
    <n v="0.21135313307069975"/>
    <n v="0.47"/>
    <n v="8.2779977119357404E-2"/>
    <n v="0.2"/>
    <n v="1.655599542387148E-2"/>
    <n v="9.9335972543228887E-2"/>
  </r>
  <r>
    <x v="6"/>
    <x v="3"/>
    <n v="27"/>
    <s v="pe"/>
    <n v="25.68760781503191"/>
    <n v="5.1824748766826884E-2"/>
    <m/>
    <m/>
    <m/>
    <m/>
    <n v="0.54"/>
    <m/>
    <n v="1.1499999999999999"/>
    <n v="0.16151360121122099"/>
    <n v="3.2302720242244197E-2"/>
    <n v="0.1938163214534652"/>
    <n v="0.47"/>
    <n v="7.5911392569273858E-2"/>
    <n v="0.2"/>
    <n v="1.5182278513854772E-2"/>
    <n v="9.109367108312863E-2"/>
  </r>
  <r>
    <x v="6"/>
    <x v="3"/>
    <n v="28"/>
    <s v="pe"/>
    <n v="32.976904208640711"/>
    <n v="8.5410181900379439E-2"/>
    <m/>
    <m/>
    <m/>
    <m/>
    <n v="0.54"/>
    <m/>
    <n v="1.1499999999999999"/>
    <n v="0.26887021099888825"/>
    <n v="5.3774042199777654E-2"/>
    <n v="0.32264425319866591"/>
    <n v="0.47"/>
    <n v="0.12636899916947747"/>
    <n v="0.2"/>
    <n v="2.5273799833895494E-2"/>
    <n v="0.15164279900337296"/>
  </r>
  <r>
    <x v="7"/>
    <x v="2"/>
    <n v="1"/>
    <s v="pt"/>
    <n v="25.210142985756224"/>
    <n v="4.9916083111797328E-2"/>
    <m/>
    <m/>
    <m/>
    <m/>
    <n v="0.34899999999999998"/>
    <m/>
    <n v="1.1499999999999999"/>
    <n v="0.15804842766150443"/>
    <n v="3.1609685532300889E-2"/>
    <n v="0.18965811319380532"/>
    <n v="0.47"/>
    <n v="7.4282761000907083E-2"/>
    <n v="0.2"/>
    <n v="1.4856552200181417E-2"/>
    <n v="8.9139313201088505E-2"/>
  </r>
  <r>
    <x v="7"/>
    <x v="2"/>
    <n v="4"/>
    <s v="pt"/>
    <n v="21.963382146681557"/>
    <n v="3.7886834203025681E-2"/>
    <m/>
    <m/>
    <m/>
    <m/>
    <n v="0.34899999999999998"/>
    <m/>
    <n v="1.1499999999999999"/>
    <n v="0.12348130178174548"/>
    <n v="2.4696260356349097E-2"/>
    <n v="0.14817756213809458"/>
    <n v="0.47"/>
    <n v="5.8036211837420373E-2"/>
    <n v="0.2"/>
    <n v="1.1607242367484075E-2"/>
    <n v="6.9643454204904448E-2"/>
  </r>
  <r>
    <x v="7"/>
    <x v="2"/>
    <n v="5"/>
    <s v="pt"/>
    <n v="22.790987850759411"/>
    <n v="4.0795868252859344E-2"/>
    <m/>
    <m/>
    <m/>
    <m/>
    <n v="0.34899999999999998"/>
    <m/>
    <n v="1.1499999999999999"/>
    <n v="0.13193454641865116"/>
    <n v="2.6386909283730234E-2"/>
    <n v="0.15832145570238138"/>
    <n v="0.47"/>
    <n v="6.2009236816766039E-2"/>
    <n v="0.2"/>
    <n v="1.2401847363353209E-2"/>
    <n v="7.4411084180119241E-2"/>
  </r>
  <r>
    <x v="7"/>
    <x v="2"/>
    <n v="6"/>
    <s v="pt"/>
    <n v="24.98732606542757"/>
    <n v="4.9037627403401611E-2"/>
    <m/>
    <m/>
    <m/>
    <m/>
    <n v="0.34899999999999998"/>
    <m/>
    <n v="1.1499999999999999"/>
    <n v="0.15555647605596501"/>
    <n v="3.1111295211193005E-2"/>
    <n v="0.186667771267158"/>
    <n v="0.47"/>
    <n v="7.3111543746303548E-2"/>
    <n v="0.2"/>
    <n v="1.462230874926071E-2"/>
    <n v="8.7733852495564257E-2"/>
  </r>
  <r>
    <x v="7"/>
    <x v="2"/>
    <n v="8"/>
    <s v="pt"/>
    <n v="26.356058576017869"/>
    <n v="5.4557041252356997E-2"/>
    <m/>
    <m/>
    <m/>
    <m/>
    <n v="0.34899999999999998"/>
    <m/>
    <n v="1.1499999999999999"/>
    <n v="0.17113935165103583"/>
    <n v="3.4227870330207168E-2"/>
    <n v="0.20536722198124299"/>
    <n v="0.47"/>
    <n v="8.043549527598684E-2"/>
    <n v="0.2"/>
    <n v="1.6087099055197368E-2"/>
    <n v="9.6522594331184208E-2"/>
  </r>
  <r>
    <x v="7"/>
    <x v="2"/>
    <n v="10"/>
    <s v="pt"/>
    <n v="29.921129301276324"/>
    <n v="7.0314653857999357E-2"/>
    <m/>
    <m/>
    <m/>
    <m/>
    <n v="0.34899999999999998"/>
    <m/>
    <n v="1.1499999999999999"/>
    <n v="0.21477531022738072"/>
    <n v="4.2955062045476146E-2"/>
    <n v="0.25773037227285689"/>
    <n v="0.47"/>
    <n v="0.10094439580686894"/>
    <n v="0.2"/>
    <n v="2.0188879161373789E-2"/>
    <n v="0.12113327496824272"/>
  </r>
  <r>
    <x v="7"/>
    <x v="2"/>
    <n v="11"/>
    <s v="pt"/>
    <n v="23.236621691416719"/>
    <n v="4.2406834586835515E-2"/>
    <m/>
    <m/>
    <m/>
    <m/>
    <n v="0.34899999999999998"/>
    <m/>
    <n v="1.1499999999999999"/>
    <n v="0.13658834781309767"/>
    <n v="2.7317669562619537E-2"/>
    <n v="0.16390601737571719"/>
    <n v="0.47"/>
    <n v="6.4196523472155903E-2"/>
    <n v="0.2"/>
    <n v="1.2839304694431182E-2"/>
    <n v="7.7035828166587078E-2"/>
  </r>
  <r>
    <x v="7"/>
    <x v="2"/>
    <n v="14"/>
    <s v="pt"/>
    <n v="28.584227779304403"/>
    <n v="6.41715913645384E-2"/>
    <m/>
    <m/>
    <m/>
    <m/>
    <n v="0.34899999999999998"/>
    <m/>
    <n v="1.1499999999999999"/>
    <n v="0.19790035188971752"/>
    <n v="3.9580070377943505E-2"/>
    <n v="0.23748042226766103"/>
    <n v="0.47"/>
    <n v="9.3013165388167229E-2"/>
    <n v="0.2"/>
    <n v="1.8602633077633445E-2"/>
    <n v="0.11161579846580068"/>
  </r>
  <r>
    <x v="7"/>
    <x v="2"/>
    <n v="15"/>
    <s v="pt"/>
    <n v="24.509861236151881"/>
    <n v="4.7181482879592368E-2"/>
    <m/>
    <m/>
    <m/>
    <m/>
    <n v="0.34899999999999998"/>
    <m/>
    <n v="1.1499999999999999"/>
    <n v="0.15027554111080726"/>
    <n v="3.0055108222161453E-2"/>
    <n v="0.18033064933296872"/>
    <n v="0.47"/>
    <n v="7.0629504322079414E-2"/>
    <n v="0.2"/>
    <n v="1.4125900864415883E-2"/>
    <n v="8.4755405186495297E-2"/>
  </r>
  <r>
    <x v="7"/>
    <x v="2"/>
    <n v="17"/>
    <s v="pt"/>
    <n v="29.443664472000638"/>
    <n v="6.8088474091501455E-2"/>
    <m/>
    <m/>
    <m/>
    <m/>
    <n v="0.34899999999999998"/>
    <m/>
    <n v="1.1499999999999999"/>
    <n v="0.20867861284987446"/>
    <n v="4.1735722569974897E-2"/>
    <n v="0.25041433541984937"/>
    <n v="0.47"/>
    <n v="9.8078948039440991E-2"/>
    <n v="0.2"/>
    <n v="1.96157896078882E-2"/>
    <n v="0.11769473764732918"/>
  </r>
  <r>
    <x v="7"/>
    <x v="2"/>
    <n v="20"/>
    <s v="pt"/>
    <n v="22.759156862141033"/>
    <n v="4.0681992891077094E-2"/>
    <m/>
    <m/>
    <m/>
    <m/>
    <n v="0.34899999999999998"/>
    <m/>
    <n v="1.1499999999999999"/>
    <n v="0.13160485892505117"/>
    <n v="2.6320971785010236E-2"/>
    <n v="0.15792583071006139"/>
    <n v="0.47"/>
    <n v="6.1854283694774047E-2"/>
    <n v="0.2"/>
    <n v="1.237085673895481E-2"/>
    <n v="7.4225140433728853E-2"/>
  </r>
  <r>
    <x v="7"/>
    <x v="2"/>
    <n v="21"/>
    <s v="pt"/>
    <n v="33.422538049298019"/>
    <n v="8.7734162379407288E-2"/>
    <m/>
    <m/>
    <m/>
    <m/>
    <n v="0.34899999999999998"/>
    <m/>
    <n v="1.1499999999999999"/>
    <n v="0.26183216300537354"/>
    <n v="5.2366432601074708E-2"/>
    <n v="0.31419859560644825"/>
    <n v="0.47"/>
    <n v="0.12306111661252556"/>
    <n v="0.2"/>
    <n v="2.4612223322505112E-2"/>
    <n v="0.14767333993503068"/>
  </r>
  <r>
    <x v="7"/>
    <x v="2"/>
    <n v="24"/>
    <s v="pt"/>
    <n v="19.735212943395023"/>
    <n v="3.0589580062262284E-2"/>
    <m/>
    <m/>
    <m/>
    <m/>
    <n v="0.34899999999999998"/>
    <m/>
    <n v="1.1499999999999999"/>
    <n v="0.10196100059352259"/>
    <n v="2.0392200118704518E-2"/>
    <n v="0.12235320071222711"/>
    <n v="0.47"/>
    <n v="4.7921670278955615E-2"/>
    <n v="0.2"/>
    <n v="9.5843340557911234E-3"/>
    <n v="5.7506004334746737E-2"/>
  </r>
  <r>
    <x v="7"/>
    <x v="2"/>
    <n v="24"/>
    <s v="pt"/>
    <n v="16.552114081557114"/>
    <n v="2.1517748306024247E-2"/>
    <m/>
    <m/>
    <m/>
    <m/>
    <n v="0.34899999999999998"/>
    <m/>
    <n v="1.1499999999999999"/>
    <n v="7.4419234731185849E-2"/>
    <n v="1.4883846946237171E-2"/>
    <n v="8.9303081677423013E-2"/>
    <n v="0.47"/>
    <n v="3.4977040323657345E-2"/>
    <n v="0.2"/>
    <n v="6.9954080647314692E-3"/>
    <n v="4.1972448388388817E-2"/>
  </r>
  <r>
    <x v="7"/>
    <x v="2"/>
    <n v="25"/>
    <s v="pt"/>
    <n v="22.440846975957243"/>
    <n v="3.9551992795124641E-2"/>
    <m/>
    <m/>
    <m/>
    <m/>
    <n v="0.34899999999999998"/>
    <m/>
    <n v="1.1499999999999999"/>
    <n v="0.1283280300514015"/>
    <n v="2.5665606010280301E-2"/>
    <n v="0.15399363606168182"/>
    <n v="0.47"/>
    <n v="6.0314174124158702E-2"/>
    <n v="0.2"/>
    <n v="1.2062834824831741E-2"/>
    <n v="7.2377008948990448E-2"/>
  </r>
  <r>
    <x v="7"/>
    <x v="2"/>
    <n v="26"/>
    <s v="pt"/>
    <n v="23.650424543455646"/>
    <n v="4.393066358946885E-2"/>
    <m/>
    <m/>
    <m/>
    <m/>
    <n v="0.34899999999999998"/>
    <m/>
    <n v="1.1499999999999999"/>
    <n v="0.14097337224045123"/>
    <n v="2.8194674448090248E-2"/>
    <n v="0.16916804668854146"/>
    <n v="0.47"/>
    <n v="6.6257484953012077E-2"/>
    <n v="0.2"/>
    <n v="1.3251496990602416E-2"/>
    <n v="7.9508981943614498E-2"/>
  </r>
  <r>
    <x v="7"/>
    <x v="2"/>
    <n v="29"/>
    <s v="pt"/>
    <n v="25.623945837795151"/>
    <n v="5.1568190998562753E-2"/>
    <m/>
    <m/>
    <m/>
    <m/>
    <n v="0.34899999999999998"/>
    <m/>
    <n v="1.1499999999999999"/>
    <n v="0.162722648084757"/>
    <n v="3.2544529616951402E-2"/>
    <n v="0.1952671777017084"/>
    <n v="0.47"/>
    <n v="7.6479644599835792E-2"/>
    <n v="0.2"/>
    <n v="1.5295928919967158E-2"/>
    <n v="9.177557351980295E-2"/>
  </r>
  <r>
    <x v="7"/>
    <x v="2"/>
    <n v="31"/>
    <s v="pt"/>
    <n v="20.5309876588545"/>
    <n v="3.3106217599902878E-2"/>
    <m/>
    <m/>
    <m/>
    <m/>
    <n v="0.34899999999999998"/>
    <m/>
    <n v="1.1499999999999999"/>
    <n v="0.10943794868678235"/>
    <n v="2.188758973735647E-2"/>
    <n v="0.13132553842413883"/>
    <n v="0.47"/>
    <n v="5.1435835882787703E-2"/>
    <n v="0.2"/>
    <n v="1.0287167176557541E-2"/>
    <n v="6.1723003059345243E-2"/>
  </r>
  <r>
    <x v="7"/>
    <x v="2"/>
    <n v="33"/>
    <s v="pt"/>
    <n v="23.554931577600509"/>
    <n v="4.3576623418560945E-2"/>
    <m/>
    <m/>
    <m/>
    <m/>
    <n v="0.34899999999999998"/>
    <m/>
    <n v="1.1499999999999999"/>
    <n v="0.13995601689044404"/>
    <n v="2.7991203378088809E-2"/>
    <n v="0.16794722026853284"/>
    <n v="0.47"/>
    <n v="6.57793279385087E-2"/>
    <n v="0.2"/>
    <n v="1.3155865587701741E-2"/>
    <n v="7.8935193526210437E-2"/>
  </r>
  <r>
    <x v="7"/>
    <x v="2"/>
    <n v="34"/>
    <s v="pt"/>
    <n v="23.236621691416719"/>
    <n v="4.2406834586835515E-2"/>
    <m/>
    <m/>
    <m/>
    <m/>
    <n v="0.34899999999999998"/>
    <m/>
    <n v="1.1499999999999999"/>
    <n v="0.13658834781309767"/>
    <n v="2.7317669562619537E-2"/>
    <n v="0.16390601737571719"/>
    <n v="0.47"/>
    <n v="6.4196523472155903E-2"/>
    <n v="0.2"/>
    <n v="1.2839304694431182E-2"/>
    <n v="7.7035828166587078E-2"/>
  </r>
  <r>
    <x v="7"/>
    <x v="2"/>
    <n v="35"/>
    <s v="pt"/>
    <n v="23.17295971417996"/>
    <n v="4.2174786679807529E-2"/>
    <m/>
    <m/>
    <m/>
    <m/>
    <n v="0.34899999999999998"/>
    <m/>
    <n v="1.1499999999999999"/>
    <n v="0.13591916150525729"/>
    <n v="2.718383230105146E-2"/>
    <n v="0.16310299380630874"/>
    <n v="0.47"/>
    <n v="6.3882005907470923E-2"/>
    <n v="0.2"/>
    <n v="1.2776401181494186E-2"/>
    <n v="7.6658407088965111E-2"/>
  </r>
  <r>
    <x v="7"/>
    <x v="2"/>
    <n v="37"/>
    <s v="pt"/>
    <n v="24.509861236151881"/>
    <n v="4.7181482879592368E-2"/>
    <m/>
    <m/>
    <m/>
    <m/>
    <n v="0.34899999999999998"/>
    <m/>
    <n v="1.1499999999999999"/>
    <n v="0.15027554111080726"/>
    <n v="3.0055108222161453E-2"/>
    <n v="0.18033064933296872"/>
    <n v="0.47"/>
    <n v="7.0629504322079414E-2"/>
    <n v="0.2"/>
    <n v="1.4125900864415883E-2"/>
    <n v="8.4755405186495297E-2"/>
  </r>
  <r>
    <x v="7"/>
    <x v="2"/>
    <n v="38"/>
    <s v="pt"/>
    <n v="24.669016179243776"/>
    <n v="4.7796218847284813E-2"/>
    <m/>
    <m/>
    <m/>
    <m/>
    <n v="0.34899999999999998"/>
    <m/>
    <n v="1.1499999999999999"/>
    <n v="0.15202690560490129"/>
    <n v="3.0405381120980259E-2"/>
    <n v="0.18243228672588155"/>
    <n v="0.47"/>
    <n v="7.1452645634303605E-2"/>
    <n v="0.2"/>
    <n v="1.4290529126860721E-2"/>
    <n v="8.5743174761164331E-2"/>
  </r>
  <r>
    <x v="7"/>
    <x v="2"/>
    <n v="41"/>
    <s v="pt"/>
    <n v="27.374650211805999"/>
    <n v="5.8855497955382904E-2"/>
    <m/>
    <m/>
    <m/>
    <m/>
    <n v="0.34899999999999998"/>
    <m/>
    <n v="1.1499999999999999"/>
    <n v="0.18316005763072304"/>
    <n v="3.6632011526144613E-2"/>
    <n v="0.21979206915686766"/>
    <n v="0.47"/>
    <n v="8.6085227086439828E-2"/>
    <n v="0.2"/>
    <n v="1.7217045417287965E-2"/>
    <n v="0.1033022725037278"/>
  </r>
  <r>
    <x v="7"/>
    <x v="2"/>
    <n v="42"/>
    <s v="pt"/>
    <n v="25.019157054045944"/>
    <n v="4.9162643611200263E-2"/>
    <m/>
    <m/>
    <m/>
    <m/>
    <n v="0.34899999999999998"/>
    <m/>
    <n v="1.1499999999999999"/>
    <n v="0.15591139864915829"/>
    <n v="3.1182279729831661E-2"/>
    <n v="0.18709367837898994"/>
    <n v="0.47"/>
    <n v="7.3278357365104393E-2"/>
    <n v="0.2"/>
    <n v="1.465567147302088E-2"/>
    <n v="8.7934028838125275E-2"/>
  </r>
  <r>
    <x v="8"/>
    <x v="3"/>
    <n v="1"/>
    <s v="pe"/>
    <n v="26.29239659878111"/>
    <n v="5.4293798976482996E-2"/>
    <m/>
    <m/>
    <m/>
    <m/>
    <n v="0.54"/>
    <m/>
    <n v="1.1499999999999999"/>
    <n v="0.1693668489297345"/>
    <n v="3.3873369785946898E-2"/>
    <n v="0.2032402187156814"/>
    <n v="0.47"/>
    <n v="7.9602418996975205E-2"/>
    <n v="0.2"/>
    <n v="1.5920483799395042E-2"/>
    <n v="9.552290279637024E-2"/>
  </r>
  <r>
    <x v="8"/>
    <x v="3"/>
    <n v="2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8"/>
    <x v="3"/>
    <n v="5"/>
    <s v="pe"/>
    <n v="26.706199450820041"/>
    <n v="5.6016253348095034E-2"/>
    <m/>
    <m/>
    <m/>
    <m/>
    <n v="0.54"/>
    <m/>
    <n v="1.1499999999999999"/>
    <n v="0.17484969033451911"/>
    <n v="3.4969938066903822E-2"/>
    <n v="0.20981962840142293"/>
    <n v="0.47"/>
    <n v="8.2179354457223977E-2"/>
    <n v="0.2"/>
    <n v="1.6435870891444795E-2"/>
    <n v="9.8615225348668775E-2"/>
  </r>
  <r>
    <x v="8"/>
    <x v="3"/>
    <n v="6"/>
    <s v="pe"/>
    <n v="27.342819223187622"/>
    <n v="5.8718704281795417E-2"/>
    <m/>
    <m/>
    <m/>
    <m/>
    <n v="0.54"/>
    <m/>
    <n v="1.1499999999999999"/>
    <n v="0.18345880819067836"/>
    <n v="3.6691761638135673E-2"/>
    <n v="0.22015056982881404"/>
    <n v="0.47"/>
    <n v="8.6225639849618826E-2"/>
    <n v="0.2"/>
    <n v="1.7245127969923765E-2"/>
    <n v="0.10347076781954259"/>
  </r>
  <r>
    <x v="8"/>
    <x v="3"/>
    <n v="7"/>
    <s v="pe"/>
    <n v="27.724791086608167"/>
    <n v="6.0370732591089292E-2"/>
    <m/>
    <m/>
    <m/>
    <m/>
    <n v="0.54"/>
    <m/>
    <n v="1.1499999999999999"/>
    <n v="0.18872557396778944"/>
    <n v="3.7745114793557889E-2"/>
    <n v="0.22647068876134732"/>
    <n v="0.47"/>
    <n v="8.8701019764861028E-2"/>
    <n v="0.2"/>
    <n v="1.7740203952972208E-2"/>
    <n v="0.10644122371783324"/>
  </r>
  <r>
    <x v="8"/>
    <x v="3"/>
    <n v="8"/>
    <s v="pe"/>
    <n v="26.801692416675177"/>
    <n v="5.6417562537101257E-2"/>
    <m/>
    <m/>
    <m/>
    <m/>
    <n v="0.54"/>
    <m/>
    <n v="1.1499999999999999"/>
    <n v="0.17612761089224979"/>
    <n v="3.5225522178449958E-2"/>
    <n v="0.21135313307069975"/>
    <n v="0.47"/>
    <n v="8.2779977119357404E-2"/>
    <n v="0.2"/>
    <n v="1.655599542387148E-2"/>
    <n v="9.9335972543228887E-2"/>
  </r>
  <r>
    <x v="8"/>
    <x v="3"/>
    <n v="11"/>
    <s v="pe"/>
    <n v="26.578875496346523"/>
    <n v="5.548340259862336E-2"/>
    <m/>
    <m/>
    <m/>
    <m/>
    <n v="0.54"/>
    <m/>
    <n v="1.1499999999999999"/>
    <n v="0.17315317617683162"/>
    <n v="3.4630635235366324E-2"/>
    <n v="0.20778381141219796"/>
    <n v="0.47"/>
    <n v="8.1381992803110856E-2"/>
    <n v="0.2"/>
    <n v="1.6276398560622171E-2"/>
    <n v="9.7658391363733027E-2"/>
  </r>
  <r>
    <x v="8"/>
    <x v="3"/>
    <n v="12"/>
    <s v="pe"/>
    <n v="19.385072068592851"/>
    <n v="2.9513772224432615E-2"/>
    <m/>
    <m/>
    <m/>
    <m/>
    <n v="0.54"/>
    <m/>
    <n v="1.1499999999999999"/>
    <n v="9.0945646687483297E-2"/>
    <n v="1.8189129337496661E-2"/>
    <n v="0.10913477602497995"/>
    <n v="0.47"/>
    <n v="4.2744453943117149E-2"/>
    <n v="0.2"/>
    <n v="8.5488907886234304E-3"/>
    <n v="5.1293344731740576E-2"/>
  </r>
  <r>
    <x v="8"/>
    <x v="3"/>
    <n v="13"/>
    <s v="pe"/>
    <n v="27.915777018318444"/>
    <n v="6.1205341112663188E-2"/>
    <m/>
    <m/>
    <m/>
    <m/>
    <n v="0.54"/>
    <m/>
    <n v="1.1499999999999999"/>
    <n v="0.1913874629368329"/>
    <n v="3.8277492587366582E-2"/>
    <n v="0.22966495552419947"/>
    <n v="0.47"/>
    <n v="8.9952107580311455E-2"/>
    <n v="0.2"/>
    <n v="1.7990421516062293E-2"/>
    <n v="0.10794252909637375"/>
  </r>
  <r>
    <x v="8"/>
    <x v="3"/>
    <n v="16"/>
    <s v="pe"/>
    <n v="37.751552501397576"/>
    <n v="0.11193335316664384"/>
    <m/>
    <m/>
    <m/>
    <m/>
    <n v="0.54"/>
    <m/>
    <n v="1.1499999999999999"/>
    <n v="0.35428543427547426"/>
    <n v="7.0857086855094856E-2"/>
    <n v="0.42514252113056911"/>
    <n v="0.47"/>
    <n v="0.1665141541094729"/>
    <n v="0.2"/>
    <n v="3.3302830821894579E-2"/>
    <n v="0.19981698493136749"/>
  </r>
  <r>
    <x v="8"/>
    <x v="3"/>
    <n v="18"/>
    <s v="pe"/>
    <n v="23.363945645890237"/>
    <n v="4.2872840260208579E-2"/>
    <m/>
    <m/>
    <m/>
    <m/>
    <n v="0.54"/>
    <m/>
    <n v="1.1499999999999999"/>
    <n v="0.13310636285338648"/>
    <n v="2.6621272570677298E-2"/>
    <n v="0.15972763542406376"/>
    <n v="0.47"/>
    <n v="6.255999054109164E-2"/>
    <n v="0.2"/>
    <n v="1.2511998108218328E-2"/>
    <n v="7.5071988649309973E-2"/>
  </r>
  <r>
    <x v="8"/>
    <x v="3"/>
    <n v="19"/>
    <s v="cf"/>
    <n v="4.1061975317709001"/>
    <n v="1.3242487039961152E-3"/>
    <m/>
    <m/>
    <m/>
    <m/>
    <n v="0.74"/>
    <m/>
    <n v="1.1499999999999999"/>
    <n v="2.8204529982805366E-3"/>
    <n v="5.6409059965610738E-4"/>
    <n v="3.384543597936644E-3"/>
    <n v="0.47"/>
    <n v="1.3256129091918521E-3"/>
    <n v="0.2"/>
    <n v="2.6512258183837041E-4"/>
    <n v="1.5907354910302226E-3"/>
  </r>
  <r>
    <x v="8"/>
    <x v="3"/>
    <n v="19"/>
    <s v="cf"/>
    <n v="2.5783100780887045"/>
    <n v="5.221077908129627E-4"/>
    <m/>
    <m/>
    <m/>
    <m/>
    <n v="0.74"/>
    <m/>
    <n v="1.1499999999999999"/>
    <n v="2.0877983952701058E-3"/>
    <n v="4.175596790540212E-4"/>
    <n v="2.5053580743241268E-3"/>
    <n v="0.47"/>
    <n v="9.8126524577694962E-4"/>
    <n v="0.2"/>
    <n v="1.9625304915538993E-4"/>
    <n v="1.1775182949323396E-3"/>
  </r>
  <r>
    <x v="8"/>
    <x v="3"/>
    <n v="20"/>
    <s v="pe"/>
    <n v="26.99267834838545"/>
    <n v="5.7224478098577163E-2"/>
    <m/>
    <m/>
    <m/>
    <m/>
    <n v="0.54"/>
    <m/>
    <n v="1.1499999999999999"/>
    <n v="0.17869768765762142"/>
    <n v="3.5739537531524285E-2"/>
    <n v="0.21443722518914571"/>
    <n v="0.47"/>
    <n v="8.3987913199082068E-2"/>
    <n v="0.2"/>
    <n v="1.6797582639816414E-2"/>
    <n v="0.10078549583889848"/>
  </r>
  <r>
    <x v="8"/>
    <x v="3"/>
    <n v="21"/>
    <s v="pe"/>
    <n v="30.7169040167358"/>
    <n v="7.4104530940375127E-2"/>
    <m/>
    <m/>
    <m/>
    <m/>
    <n v="0.54"/>
    <m/>
    <n v="1.1499999999999999"/>
    <n v="0.23261533382434915"/>
    <n v="4.6523066764869836E-2"/>
    <n v="0.27913840058921902"/>
    <n v="0.47"/>
    <n v="0.10932920689744409"/>
    <n v="0.2"/>
    <n v="2.1865841379488819E-2"/>
    <n v="0.1311950482769329"/>
  </r>
  <r>
    <x v="8"/>
    <x v="3"/>
    <n v="22"/>
    <s v="la"/>
    <n v="2.3236621691416719"/>
    <n v="4.2406834586835505E-4"/>
    <m/>
    <m/>
    <m/>
    <m/>
    <n v="0.87"/>
    <m/>
    <n v="1.1499999999999999"/>
    <n v="1.2848939059403324E-3"/>
    <n v="2.5697878118806648E-4"/>
    <n v="1.5418726871283988E-3"/>
    <n v="0.47"/>
    <n v="6.0390013579195623E-4"/>
    <n v="0.2"/>
    <n v="1.2078002715839125E-4"/>
    <n v="7.2468016295034745E-4"/>
  </r>
  <r>
    <x v="8"/>
    <x v="3"/>
    <n v="25"/>
    <s v="pe"/>
    <n v="27.024509337003831"/>
    <n v="5.7359521067790645E-2"/>
    <m/>
    <m/>
    <m/>
    <m/>
    <n v="0.54"/>
    <m/>
    <n v="1.1499999999999999"/>
    <n v="0.1791278794400416"/>
    <n v="3.5825575888008325E-2"/>
    <n v="0.21495345532804994"/>
    <n v="0.47"/>
    <n v="8.4190103336819547E-2"/>
    <n v="0.2"/>
    <n v="1.6838020667363909E-2"/>
    <n v="0.10102812400418346"/>
  </r>
  <r>
    <x v="8"/>
    <x v="3"/>
    <n v="26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8"/>
    <x v="3"/>
    <n v="27"/>
    <s v="cf"/>
    <n v="4.5836623610465859"/>
    <n v="1.650118449976771E-3"/>
    <m/>
    <m/>
    <m/>
    <m/>
    <n v="0.74"/>
    <m/>
    <n v="1.1499999999999999"/>
    <n v="3.2311947680830479E-3"/>
    <n v="6.4623895361660966E-4"/>
    <n v="3.8774337216996575E-3"/>
    <n v="0.47"/>
    <n v="1.5186615409990324E-3"/>
    <n v="0.2"/>
    <n v="3.0373230819980652E-4"/>
    <n v="1.8223938491988389E-3"/>
  </r>
  <r>
    <x v="8"/>
    <x v="3"/>
    <n v="27"/>
    <s v="cf"/>
    <n v="2.8011269984173581"/>
    <n v="6.1624793965181881E-4"/>
    <m/>
    <m/>
    <m/>
    <m/>
    <n v="0.74"/>
    <m/>
    <n v="1.1499999999999999"/>
    <n v="2.1506945062501003E-3"/>
    <n v="4.3013890125002008E-4"/>
    <n v="2.5808334075001203E-3"/>
    <n v="0.47"/>
    <n v="1.010826417937547E-3"/>
    <n v="0.2"/>
    <n v="2.0216528358750941E-4"/>
    <n v="1.2129917015250564E-3"/>
  </r>
  <r>
    <x v="8"/>
    <x v="3"/>
    <n v="28"/>
    <s v="pe"/>
    <n v="22.85464982799617"/>
    <n v="4.1024096441253127E-2"/>
    <m/>
    <m/>
    <m/>
    <m/>
    <n v="0.54"/>
    <m/>
    <n v="1.1499999999999999"/>
    <n v="0.12725381354621174"/>
    <n v="2.5450762709242347E-2"/>
    <n v="0.15270457625545408"/>
    <n v="0.47"/>
    <n v="5.9809292366719516E-2"/>
    <n v="0.2"/>
    <n v="1.1961858473343905E-2"/>
    <n v="7.1771150840063414E-2"/>
  </r>
  <r>
    <x v="8"/>
    <x v="3"/>
    <n v="29"/>
    <s v="pe"/>
    <n v="26.515213519109764"/>
    <n v="5.521793215354609E-2"/>
    <m/>
    <m/>
    <m/>
    <m/>
    <n v="0.54"/>
    <m/>
    <n v="1.1499999999999999"/>
    <n v="0.17230808146498622"/>
    <n v="3.4461616292997245E-2"/>
    <n v="0.20676969775798346"/>
    <n v="0.47"/>
    <n v="8.0984798288543519E-2"/>
    <n v="0.2"/>
    <n v="1.6196959657708704E-2"/>
    <n v="9.7181757946252223E-2"/>
  </r>
  <r>
    <x v="8"/>
    <x v="3"/>
    <n v="30"/>
    <s v="pe"/>
    <n v="26.06957967845246"/>
    <n v="5.3377464391631421E-2"/>
    <m/>
    <m/>
    <m/>
    <m/>
    <n v="0.54"/>
    <m/>
    <n v="1.1499999999999999"/>
    <n v="0.16645143031005613"/>
    <n v="3.3290286062011225E-2"/>
    <n v="0.19974171637206736"/>
    <n v="0.47"/>
    <n v="7.8232172245726372E-2"/>
    <n v="0.2"/>
    <n v="1.5646434449145274E-2"/>
    <n v="9.387860669487165E-2"/>
  </r>
  <r>
    <x v="8"/>
    <x v="3"/>
    <n v="31"/>
    <s v="pe"/>
    <n v="29.348171506145501"/>
    <n v="6.7647535321665397E-2"/>
    <m/>
    <m/>
    <m/>
    <m/>
    <n v="0.54"/>
    <m/>
    <n v="1.1499999999999999"/>
    <n v="0.21195796447606896"/>
    <n v="4.2391592895213798E-2"/>
    <n v="0.25434955737128273"/>
    <n v="0.47"/>
    <n v="9.9620243303752409E-2"/>
    <n v="0.2"/>
    <n v="1.9924048660750482E-2"/>
    <n v="0.11954429196450289"/>
  </r>
  <r>
    <x v="8"/>
    <x v="3"/>
    <n v="32"/>
    <s v="pe"/>
    <n v="19.353241079974474"/>
    <n v="2.9416926441561197E-2"/>
    <m/>
    <m/>
    <m/>
    <m/>
    <n v="0.54"/>
    <m/>
    <n v="1.1499999999999999"/>
    <n v="9.0641231498332073E-2"/>
    <n v="1.8128246299666414E-2"/>
    <n v="0.10876947779799849"/>
    <n v="0.47"/>
    <n v="4.2601378804216071E-2"/>
    <n v="0.2"/>
    <n v="8.5202757608432138E-3"/>
    <n v="5.1121654565059287E-2"/>
  </r>
  <r>
    <x v="8"/>
    <x v="3"/>
    <n v="33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8"/>
    <x v="3"/>
    <n v="34"/>
    <s v="pe"/>
    <n v="28.520565802067644"/>
    <n v="6.388606739663151E-2"/>
    <m/>
    <m/>
    <m/>
    <m/>
    <n v="0.54"/>
    <m/>
    <n v="1.1499999999999999"/>
    <n v="0.19994222297542391"/>
    <n v="3.9988444595084785E-2"/>
    <n v="0.23993066757050868"/>
    <n v="0.47"/>
    <n v="9.3972844798449237E-2"/>
    <n v="0.2"/>
    <n v="1.879456895968985E-2"/>
    <n v="0.11276741375813909"/>
  </r>
  <r>
    <x v="8"/>
    <x v="3"/>
    <n v="36"/>
    <s v="pe"/>
    <n v="11.26816997090619"/>
    <n v="9.9723304242519753E-3"/>
    <m/>
    <m/>
    <m/>
    <m/>
    <n v="0.54"/>
    <m/>
    <n v="1.1499999999999999"/>
    <n v="3.0066451177035592E-2"/>
    <n v="6.0132902354071184E-3"/>
    <n v="3.607974141244271E-2"/>
    <n v="0.47"/>
    <n v="1.4131232053206728E-2"/>
    <n v="0.2"/>
    <n v="2.8262464106413457E-3"/>
    <n v="1.6957478463848073E-2"/>
  </r>
  <r>
    <x v="8"/>
    <x v="3"/>
    <n v="37"/>
    <s v="pe"/>
    <n v="28.616058767922784"/>
    <n v="6.4314592080906466E-2"/>
    <m/>
    <m/>
    <m/>
    <m/>
    <n v="0.54"/>
    <m/>
    <n v="1.1499999999999999"/>
    <n v="0.20131041219404547"/>
    <n v="4.0262082438809098E-2"/>
    <n v="0.24157249463285457"/>
    <n v="0.47"/>
    <n v="9.461589373120137E-2"/>
    <n v="0.2"/>
    <n v="1.8923178746240277E-2"/>
    <n v="0.11353907247744165"/>
  </r>
  <r>
    <x v="9"/>
    <x v="3"/>
    <n v="1"/>
    <s v="pe"/>
    <n v="29.793805346802806"/>
    <n v="6.9717504511518549E-2"/>
    <m/>
    <m/>
    <m/>
    <m/>
    <n v="0.54"/>
    <m/>
    <n v="1.1499999999999999"/>
    <n v="0.21857611455632595"/>
    <n v="4.3715222911265193E-2"/>
    <n v="0.26229133746759115"/>
    <n v="0.47"/>
    <n v="0.10273077384147319"/>
    <n v="0.2"/>
    <n v="2.054615476829464E-2"/>
    <n v="0.12327692860976783"/>
  </r>
  <r>
    <x v="10"/>
    <x v="2"/>
    <n v="3"/>
    <s v="pt"/>
    <n v="27.247326257332482"/>
    <n v="5.830927819069151E-2"/>
    <m/>
    <m/>
    <m/>
    <m/>
    <n v="0.34899999999999998"/>
    <m/>
    <n v="1.1499999999999999"/>
    <n v="0.181637793738436"/>
    <n v="3.63275587476872E-2"/>
    <n v="0.2179653524861232"/>
    <n v="0.47"/>
    <n v="8.536976305706491E-2"/>
    <n v="0.2"/>
    <n v="1.7073952611412983E-2"/>
    <n v="0.10244371566847789"/>
  </r>
  <r>
    <x v="10"/>
    <x v="2"/>
    <n v="4"/>
    <s v="pt"/>
    <n v="28.647889756541161"/>
    <n v="6.4457751952217604E-2"/>
    <m/>
    <m/>
    <m/>
    <m/>
    <n v="0.34899999999999998"/>
    <m/>
    <n v="1.1499999999999999"/>
    <n v="0.198690082276644"/>
    <n v="3.9738016455328803E-2"/>
    <n v="0.23842809873197279"/>
    <n v="0.47"/>
    <n v="9.3384338670022674E-2"/>
    <n v="0.2"/>
    <n v="1.8676867734004534E-2"/>
    <n v="0.11206120640402721"/>
  </r>
  <r>
    <x v="10"/>
    <x v="2"/>
    <n v="6"/>
    <s v="pt"/>
    <n v="18.143663512476071"/>
    <n v="2.5854720505278404E-2"/>
    <m/>
    <m/>
    <m/>
    <m/>
    <n v="0.34899999999999998"/>
    <m/>
    <n v="1.1499999999999999"/>
    <n v="8.7712680486396175E-2"/>
    <n v="1.7542536097279234E-2"/>
    <n v="0.10525521658367541"/>
    <n v="0.47"/>
    <n v="4.1224959828606203E-2"/>
    <n v="0.2"/>
    <n v="8.2449919657212409E-3"/>
    <n v="4.9469951794327442E-2"/>
  </r>
  <r>
    <x v="10"/>
    <x v="2"/>
    <n v="7"/>
    <s v="pt"/>
    <n v="31.067044891537968"/>
    <n v="7.5803589535352642E-2"/>
    <m/>
    <m/>
    <m/>
    <m/>
    <n v="0.34899999999999998"/>
    <m/>
    <n v="1.1499999999999999"/>
    <n v="0.22972253952302293"/>
    <n v="4.5944507904604588E-2"/>
    <n v="0.27566704742762754"/>
    <n v="0.47"/>
    <n v="0.10796959357582077"/>
    <n v="0.2"/>
    <n v="2.1593918715164154E-2"/>
    <n v="0.12956351229098492"/>
  </r>
  <r>
    <x v="10"/>
    <x v="2"/>
    <n v="9"/>
    <s v="pt"/>
    <n v="28.584227779304403"/>
    <n v="6.41715913645384E-2"/>
    <m/>
    <m/>
    <m/>
    <m/>
    <n v="0.34899999999999998"/>
    <m/>
    <n v="1.1499999999999999"/>
    <n v="0.19790035188971752"/>
    <n v="3.9580070377943505E-2"/>
    <n v="0.23748042226766103"/>
    <n v="0.47"/>
    <n v="9.3013165388167229E-2"/>
    <n v="0.2"/>
    <n v="1.8602633077633445E-2"/>
    <n v="0.11161579846580068"/>
  </r>
  <r>
    <x v="10"/>
    <x v="2"/>
    <n v="11"/>
    <s v="pt"/>
    <n v="24.350706293059986"/>
    <n v="4.6570725785477225E-2"/>
    <m/>
    <m/>
    <m/>
    <m/>
    <n v="0.34899999999999998"/>
    <m/>
    <n v="1.1499999999999999"/>
    <n v="0.14853313995897696"/>
    <n v="2.9706627991795395E-2"/>
    <n v="0.17823976795077234"/>
    <n v="0.47"/>
    <n v="6.981057578071917E-2"/>
    <n v="0.2"/>
    <n v="1.3962115156143835E-2"/>
    <n v="8.3772690936863001E-2"/>
  </r>
  <r>
    <x v="10"/>
    <x v="2"/>
    <n v="12"/>
    <s v="pt"/>
    <n v="20.5309876588545"/>
    <n v="3.3106217599902878E-2"/>
    <m/>
    <m/>
    <m/>
    <m/>
    <n v="0.34899999999999998"/>
    <m/>
    <n v="1.1499999999999999"/>
    <n v="0.10943794868678235"/>
    <n v="2.188758973735647E-2"/>
    <n v="0.13132553842413883"/>
    <n v="0.47"/>
    <n v="5.1435835882787703E-2"/>
    <n v="0.2"/>
    <n v="1.0287167176557541E-2"/>
    <n v="6.1723003059345243E-2"/>
  </r>
  <r>
    <x v="10"/>
    <x v="2"/>
    <n v="14"/>
    <s v="pt"/>
    <n v="26.960847359767072"/>
    <n v="5.7089594284306773E-2"/>
    <m/>
    <m/>
    <m/>
    <m/>
    <n v="0.34899999999999998"/>
    <m/>
    <n v="1.1499999999999999"/>
    <n v="0.17823322178036544"/>
    <n v="3.5646644356073086E-2"/>
    <n v="0.21387986613643853"/>
    <n v="0.47"/>
    <n v="8.3769614236771747E-2"/>
    <n v="0.2"/>
    <n v="1.6753922847354351E-2"/>
    <n v="0.10052353708412609"/>
  </r>
  <r>
    <x v="10"/>
    <x v="2"/>
    <n v="18"/>
    <s v="pt"/>
    <n v="24.98732606542757"/>
    <n v="4.9037627403401611E-2"/>
    <m/>
    <m/>
    <m/>
    <m/>
    <n v="0.34899999999999998"/>
    <m/>
    <n v="1.1499999999999999"/>
    <n v="0.15555647605596501"/>
    <n v="3.1111295211193005E-2"/>
    <n v="0.186667771267158"/>
    <n v="0.47"/>
    <n v="7.3111543746303548E-2"/>
    <n v="0.2"/>
    <n v="1.462230874926071E-2"/>
    <n v="8.7733852495564257E-2"/>
  </r>
  <r>
    <x v="10"/>
    <x v="2"/>
    <n v="19"/>
    <s v="pt"/>
    <n v="24.000565418257818"/>
    <n v="4.5241065813415991E-2"/>
    <m/>
    <m/>
    <m/>
    <m/>
    <n v="0.34899999999999998"/>
    <m/>
    <n v="1.1499999999999999"/>
    <n v="0.14473146895378178"/>
    <n v="2.8946293790756358E-2"/>
    <n v="0.17367776274453814"/>
    <n v="0.47"/>
    <n v="6.8023790408277426E-2"/>
    <n v="0.2"/>
    <n v="1.3604758081655486E-2"/>
    <n v="8.1628548489932909E-2"/>
  </r>
  <r>
    <x v="10"/>
    <x v="2"/>
    <n v="22"/>
    <s v="pt"/>
    <n v="26.865354393911936"/>
    <n v="5.6685897771154181E-2"/>
    <m/>
    <m/>
    <m/>
    <m/>
    <n v="0.34899999999999998"/>
    <m/>
    <n v="1.1499999999999999"/>
    <n v="0.17710468716220792"/>
    <n v="3.5420937432441589E-2"/>
    <n v="0.21252562459464952"/>
    <n v="0.47"/>
    <n v="8.3239202966237713E-2"/>
    <n v="0.2"/>
    <n v="1.6647840593247542E-2"/>
    <n v="9.9887043559485258E-2"/>
  </r>
  <r>
    <x v="10"/>
    <x v="2"/>
    <n v="23"/>
    <s v="pt"/>
    <n v="32.149298504562857"/>
    <n v="8.1176978724021215E-2"/>
    <m/>
    <m/>
    <m/>
    <m/>
    <n v="0.34899999999999998"/>
    <m/>
    <n v="1.1499999999999999"/>
    <n v="0.24424538751532493"/>
    <n v="4.884907750306499E-2"/>
    <n v="0.29309446501838993"/>
    <n v="0.47"/>
    <n v="0.11479533213220271"/>
    <n v="0.2"/>
    <n v="2.2959066426440543E-2"/>
    <n v="0.13775439855864324"/>
  </r>
  <r>
    <x v="10"/>
    <x v="2"/>
    <n v="26"/>
    <s v="pt"/>
    <n v="17.984508569384175"/>
    <n v="2.5403118354255152E-2"/>
    <m/>
    <m/>
    <m/>
    <m/>
    <n v="0.34899999999999998"/>
    <m/>
    <n v="1.1499999999999999"/>
    <n v="8.6340075556939538E-2"/>
    <n v="1.7268015111387907E-2"/>
    <n v="0.10360809066832745"/>
    <n v="0.47"/>
    <n v="4.0579835511761579E-2"/>
    <n v="0.2"/>
    <n v="8.1159671023523158E-3"/>
    <n v="4.8695802614113895E-2"/>
  </r>
  <r>
    <x v="10"/>
    <x v="2"/>
    <n v="28"/>
    <s v="pt"/>
    <n v="28.616058767922784"/>
    <n v="6.4314592080906466E-2"/>
    <m/>
    <m/>
    <m/>
    <m/>
    <n v="0.34899999999999998"/>
    <m/>
    <n v="1.1499999999999999"/>
    <n v="0.19829504354892188"/>
    <n v="3.965900870978438E-2"/>
    <n v="0.23795405225870625"/>
    <n v="0.47"/>
    <n v="9.319867046799328E-2"/>
    <n v="0.2"/>
    <n v="1.8639734093598658E-2"/>
    <n v="0.11183840456159194"/>
  </r>
  <r>
    <x v="10"/>
    <x v="2"/>
    <n v="29"/>
    <s v="pt"/>
    <n v="24.382537281678363"/>
    <n v="4.6692558894414059E-2"/>
    <m/>
    <m/>
    <m/>
    <m/>
    <n v="0.34899999999999998"/>
    <m/>
    <n v="1.1499999999999999"/>
    <n v="0.14888090253484729"/>
    <n v="2.9776180506969459E-2"/>
    <n v="0.17865708304181674"/>
    <n v="0.47"/>
    <n v="6.9974024191378215E-2"/>
    <n v="0.2"/>
    <n v="1.3994804838275643E-2"/>
    <n v="8.3968829029653858E-2"/>
  </r>
  <r>
    <x v="10"/>
    <x v="2"/>
    <n v="33"/>
    <s v="pt"/>
    <n v="35.491552309492661"/>
    <n v="9.8932702062710792E-2"/>
    <m/>
    <m/>
    <m/>
    <m/>
    <n v="0.34899999999999998"/>
    <m/>
    <n v="1.1499999999999999"/>
    <n v="0.29155524331095828"/>
    <n v="5.831104866219166E-2"/>
    <n v="0.34986629197314995"/>
    <n v="0.47"/>
    <n v="0.13703096435615039"/>
    <n v="0.2"/>
    <n v="2.740619287123008E-2"/>
    <n v="0.16443715722738048"/>
  </r>
  <r>
    <x v="10"/>
    <x v="2"/>
    <n v="36"/>
    <s v="pt"/>
    <n v="27.852115041081685"/>
    <n v="6.0926501652366197E-2"/>
    <m/>
    <m/>
    <m/>
    <m/>
    <n v="0.34899999999999998"/>
    <m/>
    <n v="1.1499999999999999"/>
    <n v="0.18891842246872298"/>
    <n v="3.7783684493744599E-2"/>
    <n v="0.22670210696246756"/>
    <n v="0.47"/>
    <n v="8.8791658560299802E-2"/>
    <n v="0.2"/>
    <n v="1.7758331712059962E-2"/>
    <n v="0.10654999027235976"/>
  </r>
  <r>
    <x v="10"/>
    <x v="2"/>
    <n v="37"/>
    <s v="pt"/>
    <n v="32.785918276930438"/>
    <n v="8.4423739563095873E-2"/>
    <m/>
    <m/>
    <m/>
    <m/>
    <n v="0.34899999999999998"/>
    <m/>
    <n v="1.1499999999999999"/>
    <n v="0.25297131422201391"/>
    <n v="5.0594262844402785E-2"/>
    <n v="0.30356557706641668"/>
    <n v="0.47"/>
    <n v="0.11889651768434653"/>
    <n v="0.2"/>
    <n v="2.3779303536869308E-2"/>
    <n v="0.14267582122121583"/>
  </r>
  <r>
    <x v="10"/>
    <x v="2"/>
    <n v="38"/>
    <s v="pt"/>
    <n v="18.684790318988515"/>
    <n v="2.7419929793115649E-2"/>
    <m/>
    <m/>
    <m/>
    <m/>
    <n v="0.34899999999999998"/>
    <m/>
    <n v="1.1499999999999999"/>
    <n v="9.2450846104355347E-2"/>
    <n v="1.8490169220871069E-2"/>
    <n v="0.11094101532522642"/>
    <n v="0.47"/>
    <n v="4.3451897669047009E-2"/>
    <n v="0.2"/>
    <n v="8.6903795338094027E-3"/>
    <n v="5.2142277202856413E-2"/>
  </r>
  <r>
    <x v="10"/>
    <x v="2"/>
    <n v="40"/>
    <s v="pt"/>
    <n v="27.406481200424377"/>
    <n v="5.8992450783913464E-2"/>
    <m/>
    <m/>
    <m/>
    <m/>
    <n v="0.34899999999999998"/>
    <m/>
    <n v="1.1499999999999999"/>
    <n v="0.18354149960099539"/>
    <n v="3.6708299920199076E-2"/>
    <n v="0.22024979952119447"/>
    <n v="0.47"/>
    <n v="8.6264504812467835E-2"/>
    <n v="0.2"/>
    <n v="1.7252900962493569E-2"/>
    <n v="0.10351740577496141"/>
  </r>
  <r>
    <x v="10"/>
    <x v="2"/>
    <n v="41"/>
    <s v="pt"/>
    <n v="27.056340325622209"/>
    <n v="5.7494723191947185E-2"/>
    <m/>
    <m/>
    <m/>
    <m/>
    <n v="0.34899999999999998"/>
    <m/>
    <n v="1.1499999999999999"/>
    <n v="0.17936491931115411"/>
    <n v="3.5872983862230826E-2"/>
    <n v="0.21523790317338493"/>
    <n v="0.47"/>
    <n v="8.4301512076242424E-2"/>
    <n v="0.2"/>
    <n v="1.6860302415248486E-2"/>
    <n v="0.10116181449149091"/>
  </r>
  <r>
    <x v="10"/>
    <x v="2"/>
    <n v="44"/>
    <s v="pt"/>
    <n v="28.743382722396298"/>
    <n v="6.4888186495809644E-2"/>
    <m/>
    <m/>
    <m/>
    <m/>
    <n v="0.34899999999999998"/>
    <m/>
    <n v="1.1499999999999999"/>
    <n v="0.19987728006197153"/>
    <n v="3.9975456012394307E-2"/>
    <n v="0.23985273607436583"/>
    <n v="0.47"/>
    <n v="9.3942321629126607E-2"/>
    <n v="0.2"/>
    <n v="1.8788464325825323E-2"/>
    <n v="0.11273078595495192"/>
  </r>
  <r>
    <x v="10"/>
    <x v="2"/>
    <n v="45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10"/>
    <x v="2"/>
    <n v="46"/>
    <s v="pt"/>
    <n v="26.005917701215701"/>
    <n v="5.3117086904733074E-2"/>
    <m/>
    <m/>
    <m/>
    <m/>
    <n v="0.34899999999999998"/>
    <m/>
    <n v="1.1499999999999999"/>
    <n v="0.16709059873182427"/>
    <n v="3.3418119746364855E-2"/>
    <n v="0.20050871847818913"/>
    <n v="0.47"/>
    <n v="7.8532581403957399E-2"/>
    <n v="0.2"/>
    <n v="1.5706516280791481E-2"/>
    <n v="9.4239097684748876E-2"/>
  </r>
  <r>
    <x v="11"/>
    <x v="3"/>
    <n v="1"/>
    <s v="pe"/>
    <n v="24.669016179243776"/>
    <n v="4.7796218847284813E-2"/>
    <m/>
    <m/>
    <m/>
    <m/>
    <n v="0.54"/>
    <m/>
    <n v="1.1499999999999999"/>
    <n v="0.14871646321452472"/>
    <n v="2.9743292642904946E-2"/>
    <n v="0.17845975585742968"/>
    <n v="0.47"/>
    <n v="6.989673771082662E-2"/>
    <n v="0.2"/>
    <n v="1.3979347542165324E-2"/>
    <n v="8.387608525299195E-2"/>
  </r>
  <r>
    <x v="11"/>
    <x v="3"/>
    <n v="2"/>
    <s v="pe"/>
    <n v="30.239439187460114"/>
    <n v="7.1818668070217778E-2"/>
    <m/>
    <m/>
    <m/>
    <m/>
    <n v="0.54"/>
    <m/>
    <n v="1.1499999999999999"/>
    <n v="0.22529804050008009"/>
    <n v="4.5059608100016024E-2"/>
    <n v="0.27035764860009615"/>
    <n v="0.47"/>
    <n v="0.10589007903503764"/>
    <n v="0.2"/>
    <n v="2.1178015807007528E-2"/>
    <n v="0.12706809484204518"/>
  </r>
  <r>
    <x v="11"/>
    <x v="3"/>
    <n v="3"/>
    <s v="pe"/>
    <n v="27.533805154897895"/>
    <n v="5.954185364746669E-2"/>
    <m/>
    <m/>
    <m/>
    <m/>
    <n v="0.54"/>
    <m/>
    <n v="1.1499999999999999"/>
    <n v="0.18608269081262685"/>
    <n v="3.7216538162525369E-2"/>
    <n v="0.22329922897515223"/>
    <n v="0.47"/>
    <n v="8.7458864681934617E-2"/>
    <n v="0.2"/>
    <n v="1.7491772936386926E-2"/>
    <n v="0.10495063761832155"/>
  </r>
  <r>
    <x v="11"/>
    <x v="3"/>
    <n v="4"/>
    <s v="pe"/>
    <n v="20.371832715762604"/>
    <n v="3.2594932345220172E-2"/>
    <m/>
    <m/>
    <m/>
    <m/>
    <n v="0.54"/>
    <m/>
    <n v="1.1499999999999999"/>
    <n v="0.10064080407485353"/>
    <n v="2.0128160814970708E-2"/>
    <n v="0.12076896488982423"/>
    <n v="0.47"/>
    <n v="4.7301177915181153E-2"/>
    <n v="0.2"/>
    <n v="9.4602355830362313E-3"/>
    <n v="5.6761413498217381E-2"/>
  </r>
  <r>
    <x v="11"/>
    <x v="3"/>
    <n v="6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11"/>
    <x v="3"/>
    <n v="7"/>
    <s v="pe"/>
    <n v="21.804227203589662"/>
    <n v="3.7339739086147301E-2"/>
    <m/>
    <m/>
    <m/>
    <m/>
    <n v="0.54"/>
    <m/>
    <n v="1.1499999999999999"/>
    <n v="0.11560633120650916"/>
    <n v="2.3121266241301834E-2"/>
    <n v="0.13872759744781099"/>
    <n v="0.47"/>
    <n v="5.4334975667059304E-2"/>
    <n v="0.2"/>
    <n v="1.0866995133411862E-2"/>
    <n v="6.520197080047116E-2"/>
  </r>
  <r>
    <x v="11"/>
    <x v="3"/>
    <n v="8"/>
    <s v="pe"/>
    <n v="31.830988618379067"/>
    <n v="7.9577471545947673E-2"/>
    <m/>
    <m/>
    <m/>
    <m/>
    <n v="0.54"/>
    <m/>
    <n v="1.1499999999999999"/>
    <n v="0.2501529996625676"/>
    <n v="5.003059993251352E-2"/>
    <n v="0.30018359959508112"/>
    <n v="0.47"/>
    <n v="0.11757190984140677"/>
    <n v="0.2"/>
    <n v="2.3514381968281355E-2"/>
    <n v="0.14108629180968812"/>
  </r>
  <r>
    <x v="11"/>
    <x v="3"/>
    <n v="10"/>
    <s v="pe"/>
    <n v="29.602819415092533"/>
    <n v="6.8826555140090145E-2"/>
    <m/>
    <m/>
    <m/>
    <m/>
    <n v="0.54"/>
    <m/>
    <n v="1.1499999999999999"/>
    <n v="0.21572706091742863"/>
    <n v="4.3145412183485728E-2"/>
    <n v="0.25887247310091438"/>
    <n v="0.47"/>
    <n v="0.10139171863119145"/>
    <n v="0.2"/>
    <n v="2.0278343726238292E-2"/>
    <n v="0.12167006235742975"/>
  </r>
  <r>
    <x v="11"/>
    <x v="3"/>
    <n v="11"/>
    <s v="pe"/>
    <n v="25.623945837795151"/>
    <n v="5.1568190998562753E-2"/>
    <m/>
    <m/>
    <m/>
    <m/>
    <n v="0.54"/>
    <m/>
    <n v="1.1499999999999999"/>
    <n v="0.16069799942348104"/>
    <n v="3.213959988469621E-2"/>
    <n v="0.19283759930817723"/>
    <n v="0.47"/>
    <n v="7.5528059729036076E-2"/>
    <n v="0.2"/>
    <n v="1.5105611945807215E-2"/>
    <n v="9.0633671674843291E-2"/>
  </r>
  <r>
    <x v="11"/>
    <x v="3"/>
    <n v="12"/>
    <s v="pe"/>
    <n v="23.395776634508614"/>
    <n v="4.2989739565909575E-2"/>
    <m/>
    <m/>
    <m/>
    <m/>
    <n v="0.54"/>
    <m/>
    <n v="1.1499999999999999"/>
    <n v="0.13347660267680006"/>
    <n v="2.6695320535360015E-2"/>
    <n v="0.16017192321216006"/>
    <n v="0.47"/>
    <n v="6.2734003258096027E-2"/>
    <n v="0.2"/>
    <n v="1.2546800651619207E-2"/>
    <n v="7.5280803909715227E-2"/>
  </r>
  <r>
    <x v="11"/>
    <x v="3"/>
    <n v="13"/>
    <s v="pe"/>
    <n v="13.687325105903"/>
    <n v="1.4713874488845726E-2"/>
    <m/>
    <m/>
    <m/>
    <m/>
    <n v="0.54"/>
    <m/>
    <n v="1.1499999999999999"/>
    <n v="4.471034881344188E-2"/>
    <n v="8.9420697626883764E-3"/>
    <n v="5.3652418576130255E-2"/>
    <n v="0.47"/>
    <n v="2.1013863942317683E-2"/>
    <n v="0.2"/>
    <n v="4.2027727884635371E-3"/>
    <n v="2.5216636730781221E-2"/>
  </r>
  <r>
    <x v="11"/>
    <x v="3"/>
    <n v="14"/>
    <s v="pe"/>
    <n v="24.669016179243776"/>
    <n v="4.7796218847284813E-2"/>
    <m/>
    <m/>
    <m/>
    <m/>
    <n v="0.54"/>
    <m/>
    <n v="1.1499999999999999"/>
    <n v="0.14871646321452472"/>
    <n v="2.9743292642904946E-2"/>
    <n v="0.17845975585742968"/>
    <n v="0.47"/>
    <n v="6.989673771082662E-2"/>
    <n v="0.2"/>
    <n v="1.3979347542165324E-2"/>
    <n v="8.387608525299195E-2"/>
  </r>
  <r>
    <x v="11"/>
    <x v="3"/>
    <n v="15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11"/>
    <x v="3"/>
    <n v="16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11"/>
    <x v="3"/>
    <n v="17"/>
    <s v="pe"/>
    <n v="24.98732606542757"/>
    <n v="4.9037627403401611E-2"/>
    <m/>
    <m/>
    <m/>
    <m/>
    <n v="0.54"/>
    <m/>
    <n v="1.1499999999999999"/>
    <n v="0.15265772596116825"/>
    <n v="3.0531545192233653E-2"/>
    <n v="0.18318927115340189"/>
    <n v="0.47"/>
    <n v="7.174913120174907E-2"/>
    <n v="0.2"/>
    <n v="1.4349826240349814E-2"/>
    <n v="8.6098957442098889E-2"/>
  </r>
  <r>
    <x v="11"/>
    <x v="3"/>
    <n v="18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11"/>
    <x v="3"/>
    <n v="19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11"/>
    <x v="3"/>
    <n v="20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11"/>
    <x v="3"/>
    <n v="21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11"/>
    <x v="3"/>
    <n v="22"/>
    <s v="pe"/>
    <n v="24.191551349968091"/>
    <n v="4.5963947564939364E-2"/>
    <m/>
    <m/>
    <m/>
    <m/>
    <n v="0.54"/>
    <m/>
    <n v="1.1499999999999999"/>
    <n v="0.14290308549883846"/>
    <n v="2.8580617099767693E-2"/>
    <n v="0.17148370259860615"/>
    <n v="0.47"/>
    <n v="6.7164450184454064E-2"/>
    <n v="0.2"/>
    <n v="1.3432890036890813E-2"/>
    <n v="8.0597340221344876E-2"/>
  </r>
  <r>
    <x v="11"/>
    <x v="3"/>
    <n v="23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11"/>
    <x v="3"/>
    <n v="24"/>
    <s v="pe"/>
    <n v="33.422538049298019"/>
    <n v="8.7734162379407288E-2"/>
    <m/>
    <m/>
    <m/>
    <m/>
    <n v="0.54"/>
    <m/>
    <n v="1.1499999999999999"/>
    <n v="0.2763351449222996"/>
    <n v="5.5267028984459926E-2"/>
    <n v="0.3316021739067595"/>
    <n v="0.47"/>
    <n v="0.12987751811348081"/>
    <n v="0.2"/>
    <n v="2.5975503622696162E-2"/>
    <n v="0.15585302173617696"/>
  </r>
  <r>
    <x v="11"/>
    <x v="3"/>
    <n v="26"/>
    <s v="pe"/>
    <n v="31.512678732195276"/>
    <n v="7.7993879862183299E-2"/>
    <m/>
    <m/>
    <m/>
    <m/>
    <n v="0.54"/>
    <m/>
    <n v="1.1499999999999999"/>
    <n v="0.24507591853341321"/>
    <n v="4.9015183706682647E-2"/>
    <n v="0.29409110224009583"/>
    <n v="0.47"/>
    <n v="0.1151856817107042"/>
    <n v="0.2"/>
    <n v="2.3037136342140843E-2"/>
    <n v="0.13822281805284503"/>
  </r>
  <r>
    <x v="11"/>
    <x v="3"/>
    <n v="28"/>
    <s v="pe"/>
    <n v="32.308453447654756"/>
    <n v="8.1982700623423943E-2"/>
    <m/>
    <m/>
    <m/>
    <m/>
    <n v="0.54"/>
    <m/>
    <n v="1.1499999999999999"/>
    <n v="0.25786816772746896"/>
    <n v="5.1573633545493797E-2"/>
    <n v="0.30944180127296272"/>
    <n v="0.47"/>
    <n v="0.1211980388319104"/>
    <n v="0.2"/>
    <n v="2.4239607766382079E-2"/>
    <n v="0.14543764659829247"/>
  </r>
  <r>
    <x v="11"/>
    <x v="3"/>
    <n v="29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11"/>
    <x v="3"/>
    <n v="30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11"/>
    <x v="3"/>
    <n v="31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11"/>
    <x v="3"/>
    <n v="32"/>
    <s v="pe"/>
    <n v="27.215495268714104"/>
    <n v="5.8173121136876393E-2"/>
    <m/>
    <m/>
    <m/>
    <m/>
    <n v="0.54"/>
    <m/>
    <n v="1.1499999999999999"/>
    <n v="0.18172010633747498"/>
    <n v="3.6344021267494996E-2"/>
    <n v="0.21806412760496999"/>
    <n v="0.47"/>
    <n v="8.5408449978613243E-2"/>
    <n v="0.2"/>
    <n v="1.7081689995722651E-2"/>
    <n v="0.1024901399743359"/>
  </r>
  <r>
    <x v="11"/>
    <x v="3"/>
    <n v="33"/>
    <s v="pe"/>
    <n v="20.371832715762604"/>
    <n v="3.2594932345220172E-2"/>
    <m/>
    <m/>
    <m/>
    <m/>
    <n v="0.54"/>
    <m/>
    <n v="1.1499999999999999"/>
    <n v="0.10064080407485353"/>
    <n v="2.0128160814970708E-2"/>
    <n v="0.12076896488982423"/>
    <n v="0.47"/>
    <n v="4.7301177915181153E-2"/>
    <n v="0.2"/>
    <n v="9.4602355830362313E-3"/>
    <n v="5.6761413498217381E-2"/>
  </r>
  <r>
    <x v="11"/>
    <x v="3"/>
    <n v="34"/>
    <s v="pe"/>
    <n v="27.215495268714104"/>
    <n v="5.8173121136876393E-2"/>
    <m/>
    <m/>
    <m/>
    <m/>
    <n v="0.54"/>
    <m/>
    <n v="1.1499999999999999"/>
    <n v="0.18172010633747498"/>
    <n v="3.6344021267494996E-2"/>
    <n v="0.21806412760496999"/>
    <n v="0.47"/>
    <n v="8.5408449978613243E-2"/>
    <n v="0.2"/>
    <n v="1.7081689995722651E-2"/>
    <n v="0.1024901399743359"/>
  </r>
  <r>
    <x v="12"/>
    <x v="0"/>
    <n v="1"/>
    <s v="cf"/>
    <n v="10.026761414789407"/>
    <n v="7.8960746141466566E-3"/>
    <m/>
    <m/>
    <m/>
    <m/>
    <n v="0.74"/>
    <m/>
    <n v="1.1499999999999999"/>
    <n v="1.9963985381574966E-2"/>
    <n v="3.9927970763149936E-3"/>
    <n v="2.3956782457889958E-2"/>
    <n v="0.47"/>
    <n v="9.3830731293402334E-3"/>
    <n v="0.2"/>
    <n v="1.8766146258680468E-3"/>
    <n v="1.125968775520828E-2"/>
  </r>
  <r>
    <x v="12"/>
    <x v="0"/>
    <n v="2"/>
    <s v="pt"/>
    <n v="24.287044315823227"/>
    <n v="4.6327537032432808E-2"/>
    <m/>
    <m/>
    <m/>
    <m/>
    <n v="0.34899999999999998"/>
    <m/>
    <n v="1.1499999999999999"/>
    <n v="0.14783869197719049"/>
    <n v="2.9567738395438099E-2"/>
    <n v="0.1774064303726286"/>
    <n v="0.47"/>
    <n v="6.948418522927953E-2"/>
    <n v="0.2"/>
    <n v="1.3896837045855906E-2"/>
    <n v="8.3381022275135441E-2"/>
  </r>
  <r>
    <x v="12"/>
    <x v="0"/>
    <n v="3"/>
    <s v="pt"/>
    <n v="29.284509528908742"/>
    <n v="6.7354371916490102E-2"/>
    <m/>
    <m/>
    <m/>
    <m/>
    <n v="0.34899999999999998"/>
    <m/>
    <n v="1.1499999999999999"/>
    <n v="0.20666361734714045"/>
    <n v="4.1332723469428095E-2"/>
    <n v="0.24799634081656854"/>
    <n v="0.47"/>
    <n v="9.7131900153156009E-2"/>
    <n v="0.2"/>
    <n v="1.9426380030631202E-2"/>
    <n v="0.11655828018378721"/>
  </r>
  <r>
    <x v="12"/>
    <x v="0"/>
    <n v="5"/>
    <s v="cf"/>
    <n v="10.472395255446713"/>
    <n v="8.6135450976049209E-3"/>
    <m/>
    <m/>
    <m/>
    <m/>
    <n v="0.74"/>
    <m/>
    <n v="1.1499999999999999"/>
    <n v="2.2773204151667704E-2"/>
    <n v="4.5546408303335411E-3"/>
    <n v="2.7327844982001245E-2"/>
    <n v="0.47"/>
    <n v="1.070340595128382E-2"/>
    <n v="0.2"/>
    <n v="2.1406811902567641E-3"/>
    <n v="1.2844087141540584E-2"/>
  </r>
  <r>
    <x v="12"/>
    <x v="0"/>
    <n v="6"/>
    <s v="pt"/>
    <n v="22.218030055628589"/>
    <n v="3.8770462447071878E-2"/>
    <m/>
    <m/>
    <m/>
    <m/>
    <n v="0.34899999999999998"/>
    <m/>
    <n v="1.1499999999999999"/>
    <n v="0.12605597460929149"/>
    <n v="2.5211194921858301E-2"/>
    <n v="0.1512671695311498"/>
    <n v="0.47"/>
    <n v="5.9246308066367E-2"/>
    <n v="0.2"/>
    <n v="1.1849261613273401E-2"/>
    <n v="7.1095569679640397E-2"/>
  </r>
  <r>
    <x v="12"/>
    <x v="0"/>
    <n v="7"/>
    <s v="cf"/>
    <n v="4.45633840657307"/>
    <n v="1.5597184423005749E-3"/>
    <m/>
    <m/>
    <m/>
    <m/>
    <n v="0.74"/>
    <m/>
    <n v="1.1499999999999999"/>
    <n v="3.1113137119265135E-3"/>
    <n v="6.222627423853027E-4"/>
    <n v="3.7335764543118162E-3"/>
    <n v="0.47"/>
    <n v="1.4623174446054613E-3"/>
    <n v="0.2"/>
    <n v="2.9246348892109227E-4"/>
    <n v="1.7547809335265534E-3"/>
  </r>
  <r>
    <x v="12"/>
    <x v="0"/>
    <n v="7"/>
    <s v="cf"/>
    <n v="3.7878876455871091"/>
    <n v="1.1268965745621648E-3"/>
    <m/>
    <m/>
    <m/>
    <m/>
    <n v="0.74"/>
    <m/>
    <n v="1.1499999999999999"/>
    <n v="2.6015224572271344E-3"/>
    <n v="5.2030449144542686E-4"/>
    <n v="3.1218269486725614E-3"/>
    <n v="0.47"/>
    <n v="1.2227155548967532E-3"/>
    <n v="0.2"/>
    <n v="2.4454311097935066E-4"/>
    <n v="1.4672586658761038E-3"/>
  </r>
  <r>
    <x v="12"/>
    <x v="0"/>
    <n v="8"/>
    <s v="cf"/>
    <n v="5.156620156177409"/>
    <n v="2.0884311632518508E-3"/>
    <m/>
    <m/>
    <m/>
    <m/>
    <n v="0.74"/>
    <m/>
    <n v="1.1499999999999999"/>
    <n v="3.8737854191481223E-3"/>
    <n v="7.747570838296245E-4"/>
    <n v="4.6485425029777466E-3"/>
    <n v="0.47"/>
    <n v="1.8206791469996173E-3"/>
    <n v="0.2"/>
    <n v="3.6413582939992349E-4"/>
    <n v="2.1848149763995408E-3"/>
  </r>
  <r>
    <x v="12"/>
    <x v="0"/>
    <n v="8"/>
    <s v="cf"/>
    <n v="4.4245074179546906"/>
    <n v="1.5375163277392551E-3"/>
    <m/>
    <m/>
    <m/>
    <m/>
    <n v="0.74"/>
    <m/>
    <n v="1.1499999999999999"/>
    <n v="3.0825572523601138E-3"/>
    <n v="6.1651145047202278E-4"/>
    <n v="3.6990687028321365E-3"/>
    <n v="0.47"/>
    <n v="1.4488019086092534E-3"/>
    <n v="0.2"/>
    <n v="2.8976038172185071E-4"/>
    <n v="1.7385622903311041E-3"/>
  </r>
  <r>
    <x v="12"/>
    <x v="0"/>
    <n v="9"/>
    <s v="cf"/>
    <n v="5.0611271903222717"/>
    <n v="2.011798058153103E-3"/>
    <m/>
    <m/>
    <m/>
    <m/>
    <n v="0.74"/>
    <m/>
    <n v="1.1499999999999999"/>
    <n v="3.7543045563079263E-3"/>
    <n v="7.5086091126158529E-4"/>
    <n v="4.505165467569512E-3"/>
    <n v="0.47"/>
    <n v="1.7645231414647252E-3"/>
    <n v="0.2"/>
    <n v="3.5290462829294504E-4"/>
    <n v="2.1174277697576702E-3"/>
  </r>
  <r>
    <x v="12"/>
    <x v="0"/>
    <n v="12"/>
    <s v="pt"/>
    <n v="30.430425119170387"/>
    <n v="7.2728716034817203E-2"/>
    <m/>
    <m/>
    <m/>
    <m/>
    <n v="0.34899999999999998"/>
    <m/>
    <n v="1.1499999999999999"/>
    <n v="0.22136371957879872"/>
    <n v="4.4272743915759749E-2"/>
    <n v="0.26563646349455849"/>
    <n v="0.47"/>
    <n v="0.1040409482020354"/>
    <n v="0.2"/>
    <n v="2.0808189640407079E-2"/>
    <n v="0.12484913784244248"/>
  </r>
  <r>
    <x v="12"/>
    <x v="0"/>
    <n v="13"/>
    <s v="cf"/>
    <n v="9.7402825172239957"/>
    <n v="7.4513161256763568E-3"/>
    <m/>
    <m/>
    <m/>
    <m/>
    <n v="0.74"/>
    <m/>
    <n v="1.1499999999999999"/>
    <n v="1.8304536299209351E-2"/>
    <n v="3.6609072598418704E-3"/>
    <n v="2.1965443559051223E-2"/>
    <n v="0.47"/>
    <n v="8.6031320606283941E-3"/>
    <n v="0.2"/>
    <n v="1.7206264121256789E-3"/>
    <n v="1.0323758472754073E-2"/>
  </r>
  <r>
    <x v="12"/>
    <x v="0"/>
    <n v="15"/>
    <s v="pt"/>
    <n v="27.024509337003831"/>
    <n v="5.7359521067790645E-2"/>
    <m/>
    <m/>
    <m/>
    <m/>
    <n v="0.34899999999999998"/>
    <m/>
    <n v="1.1499999999999999"/>
    <n v="0.17898733551114768"/>
    <n v="3.5797467102229537E-2"/>
    <n v="0.21478480261337721"/>
    <n v="0.47"/>
    <n v="8.4124047690239401E-2"/>
    <n v="0.2"/>
    <n v="1.682480953804788E-2"/>
    <n v="0.10094885722828728"/>
  </r>
  <r>
    <x v="12"/>
    <x v="0"/>
    <n v="16"/>
    <s v="cf"/>
    <n v="10.122254380644543"/>
    <n v="8.0471922326124119E-3"/>
    <m/>
    <m/>
    <m/>
    <m/>
    <n v="0.74"/>
    <m/>
    <n v="1.1499999999999999"/>
    <n v="2.0542219266013274E-2"/>
    <n v="4.108443853202655E-3"/>
    <n v="2.4650663119215929E-2"/>
    <n v="0.47"/>
    <n v="9.6548430550262385E-3"/>
    <n v="0.2"/>
    <n v="1.9309686110052478E-3"/>
    <n v="1.1585811666031487E-2"/>
  </r>
  <r>
    <x v="12"/>
    <x v="0"/>
    <n v="20"/>
    <s v="pt"/>
    <n v="26.037748689834078"/>
    <n v="5.3247196070710691E-2"/>
    <m/>
    <m/>
    <m/>
    <m/>
    <n v="0.34899999999999998"/>
    <m/>
    <n v="1.1499999999999999"/>
    <n v="0.16745689847120973"/>
    <n v="3.349137969424195E-2"/>
    <n v="0.20094827816545169"/>
    <n v="0.47"/>
    <n v="7.8704742281468565E-2"/>
    <n v="0.2"/>
    <n v="1.5740948456293712E-2"/>
    <n v="9.4445690737762281E-2"/>
  </r>
  <r>
    <x v="12"/>
    <x v="0"/>
    <n v="21"/>
    <s v="pt"/>
    <n v="30.7169040167358"/>
    <n v="7.4104530940375127E-2"/>
    <m/>
    <m/>
    <m/>
    <m/>
    <n v="0.34899999999999998"/>
    <m/>
    <n v="1.1499999999999999"/>
    <n v="0.22510826456200125"/>
    <n v="4.5021652912400255E-2"/>
    <n v="0.27012991747440152"/>
    <n v="0.47"/>
    <n v="0.10580088434414059"/>
    <n v="0.2"/>
    <n v="2.116017686882812E-2"/>
    <n v="0.12696106121296871"/>
  </r>
  <r>
    <x v="12"/>
    <x v="0"/>
    <n v="23"/>
    <s v="cf"/>
    <n v="7.1619724391352904"/>
    <n v="4.0286094970136003E-3"/>
    <m/>
    <m/>
    <m/>
    <m/>
    <n v="0.74"/>
    <m/>
    <n v="1.1499999999999999"/>
    <n v="7.7995548655254276E-3"/>
    <n v="1.5599109731050855E-3"/>
    <n v="9.3594658386305131E-3"/>
    <n v="0.47"/>
    <n v="3.6657907867969509E-3"/>
    <n v="0.2"/>
    <n v="7.331581573593902E-4"/>
    <n v="4.3989489441563414E-3"/>
  </r>
  <r>
    <x v="12"/>
    <x v="0"/>
    <n v="25"/>
    <s v="cf"/>
    <n v="10.695212175775367"/>
    <n v="8.9839782276513094E-3"/>
    <m/>
    <m/>
    <m/>
    <m/>
    <n v="0.74"/>
    <m/>
    <n v="1.1499999999999999"/>
    <n v="2.4286197831622686E-2"/>
    <n v="4.8572395663245378E-3"/>
    <n v="2.9143437397947225E-2"/>
    <n v="0.47"/>
    <n v="1.1414512980862662E-2"/>
    <n v="0.2"/>
    <n v="2.2829025961725326E-3"/>
    <n v="1.3697415577035195E-2"/>
  </r>
  <r>
    <x v="12"/>
    <x v="0"/>
    <n v="27"/>
    <s v="cf"/>
    <n v="6.8436625529514998"/>
    <n v="3.6784686222114315E-3"/>
    <m/>
    <m/>
    <m/>
    <m/>
    <n v="0.74"/>
    <m/>
    <n v="1.1499999999999999"/>
    <n v="6.9710500744316626E-3"/>
    <n v="1.3942100148863325E-3"/>
    <n v="8.3652600893179951E-3"/>
    <n v="0.47"/>
    <n v="3.2763935349828812E-3"/>
    <n v="0.2"/>
    <n v="6.5527870699657632E-4"/>
    <n v="3.9316722419794579E-3"/>
  </r>
  <r>
    <x v="12"/>
    <x v="0"/>
    <n v="29"/>
    <s v="cf"/>
    <n v="9.1354937334747923"/>
    <n v="6.554716753768162E-3"/>
    <m/>
    <m/>
    <m/>
    <m/>
    <n v="0.74"/>
    <m/>
    <n v="1.1499999999999999"/>
    <n v="1.5155872179586485E-2"/>
    <n v="3.0311744359172972E-3"/>
    <n v="1.8187046615503782E-2"/>
    <n v="0.47"/>
    <n v="7.1232599244056474E-3"/>
    <n v="0.2"/>
    <n v="1.4246519848811296E-3"/>
    <n v="8.5479119092867761E-3"/>
  </r>
  <r>
    <x v="12"/>
    <x v="0"/>
    <n v="31"/>
    <s v="pt"/>
    <n v="27.406481200424377"/>
    <n v="5.8992450783913464E-2"/>
    <m/>
    <m/>
    <m/>
    <m/>
    <n v="0.34899999999999998"/>
    <m/>
    <n v="1.1499999999999999"/>
    <n v="0.18354149960099539"/>
    <n v="3.6708299920199076E-2"/>
    <n v="0.22024979952119447"/>
    <n v="0.47"/>
    <n v="8.6264504812467835E-2"/>
    <n v="0.2"/>
    <n v="1.7252900962493569E-2"/>
    <n v="0.10351740577496141"/>
  </r>
  <r>
    <x v="12"/>
    <x v="0"/>
    <n v="32"/>
    <s v="pt"/>
    <n v="27.979438995555203"/>
    <n v="6.1484817192732549E-2"/>
    <m/>
    <m/>
    <m/>
    <m/>
    <n v="0.34899999999999998"/>
    <m/>
    <n v="1.1499999999999999"/>
    <n v="0.19046726184965138"/>
    <n v="3.8093452369930281E-2"/>
    <n v="0.22856071421958166"/>
    <n v="0.47"/>
    <n v="8.9519613069336146E-2"/>
    <n v="0.2"/>
    <n v="1.7903922613867231E-2"/>
    <n v="0.10742353568320337"/>
  </r>
  <r>
    <x v="12"/>
    <x v="0"/>
    <n v="33"/>
    <s v="cf"/>
    <n v="11.363662936761328"/>
    <n v="1.0142069171059484E-2"/>
    <m/>
    <m/>
    <m/>
    <m/>
    <n v="0.74"/>
    <m/>
    <n v="1.1499999999999999"/>
    <n v="2.9283463402803082E-2"/>
    <n v="5.8566926805606167E-3"/>
    <n v="3.5140156083363697E-2"/>
    <n v="0.47"/>
    <n v="1.3763227799317448E-2"/>
    <n v="0.2"/>
    <n v="2.7526455598634899E-3"/>
    <n v="1.6515873359180939E-2"/>
  </r>
  <r>
    <x v="12"/>
    <x v="0"/>
    <n v="35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12"/>
    <x v="0"/>
    <n v="37"/>
    <s v="cf"/>
    <n v="11.650141834326739"/>
    <n v="1.0659879778408965E-2"/>
    <m/>
    <m/>
    <m/>
    <m/>
    <n v="0.74"/>
    <m/>
    <n v="1.1499999999999999"/>
    <n v="3.1645717718628584E-2"/>
    <n v="6.329143543725717E-3"/>
    <n v="3.7974861262354304E-2"/>
    <n v="0.47"/>
    <n v="1.4873487327755433E-2"/>
    <n v="0.2"/>
    <n v="2.9746974655510869E-3"/>
    <n v="1.7848184793306521E-2"/>
  </r>
  <r>
    <x v="12"/>
    <x v="0"/>
    <n v="39"/>
    <s v="pt"/>
    <n v="19.958029863723677"/>
    <n v="3.1284211811386867E-2"/>
    <m/>
    <m/>
    <m/>
    <m/>
    <n v="0.34899999999999998"/>
    <m/>
    <n v="1.1499999999999999"/>
    <n v="0.10403099212635537"/>
    <n v="2.0806198425271077E-2"/>
    <n v="0.12483719055162645"/>
    <n v="0.47"/>
    <n v="4.8894566299387023E-2"/>
    <n v="0.2"/>
    <n v="9.7789132598774045E-3"/>
    <n v="5.8673479559264427E-2"/>
  </r>
  <r>
    <x v="12"/>
    <x v="0"/>
    <n v="41"/>
    <s v="cf"/>
    <n v="10.058592403407786"/>
    <n v="7.9462879986921513E-3"/>
    <m/>
    <m/>
    <m/>
    <m/>
    <n v="0.74"/>
    <m/>
    <n v="1.1499999999999999"/>
    <n v="2.0155316805810286E-2"/>
    <n v="4.0310633611620574E-3"/>
    <n v="2.4186380166972343E-2"/>
    <n v="0.47"/>
    <n v="9.4729988987308344E-3"/>
    <n v="0.2"/>
    <n v="1.894599779746167E-3"/>
    <n v="1.1367598678477002E-2"/>
  </r>
  <r>
    <x v="12"/>
    <x v="0"/>
    <n v="42"/>
    <s v="pt"/>
    <n v="29.443664472000638"/>
    <n v="6.8088474091501455E-2"/>
    <m/>
    <m/>
    <m/>
    <m/>
    <n v="0.34899999999999998"/>
    <m/>
    <n v="1.1499999999999999"/>
    <n v="0.20867861284987446"/>
    <n v="4.1735722569974897E-2"/>
    <n v="0.25041433541984937"/>
    <n v="0.47"/>
    <n v="9.8078948039440991E-2"/>
    <n v="0.2"/>
    <n v="1.96157896078882E-2"/>
    <n v="0.11769473764732918"/>
  </r>
  <r>
    <x v="12"/>
    <x v="0"/>
    <n v="43"/>
    <s v="pt"/>
    <n v="16.297466172610083"/>
    <n v="2.0860756700940907E-2"/>
    <m/>
    <m/>
    <m/>
    <m/>
    <n v="0.34899999999999998"/>
    <m/>
    <n v="1.1499999999999999"/>
    <n v="7.2382108964625352E-2"/>
    <n v="1.4476421792925071E-2"/>
    <n v="8.6858530757550428E-2"/>
    <n v="0.47"/>
    <n v="3.4019591213373911E-2"/>
    <n v="0.2"/>
    <n v="6.8039182426747821E-3"/>
    <n v="4.0823509456048693E-2"/>
  </r>
  <r>
    <x v="12"/>
    <x v="0"/>
    <n v="45"/>
    <s v="cf"/>
    <n v="6.5890146440044672"/>
    <n v="3.4098150782723123E-3"/>
    <m/>
    <m/>
    <m/>
    <m/>
    <n v="0.74"/>
    <m/>
    <n v="1.1499999999999999"/>
    <n v="6.3695654932661603E-3"/>
    <n v="1.2739130986532321E-3"/>
    <n v="7.6434785919193924E-3"/>
    <n v="0.47"/>
    <n v="2.9936957818350951E-3"/>
    <n v="0.2"/>
    <n v="5.9873915636701909E-4"/>
    <n v="3.5924349382021143E-3"/>
  </r>
  <r>
    <x v="12"/>
    <x v="0"/>
    <n v="49"/>
    <s v="cf"/>
    <n v="5.5385920195979574"/>
    <n v="2.4092875285251108E-3"/>
    <m/>
    <m/>
    <m/>
    <m/>
    <n v="0.74"/>
    <m/>
    <n v="1.1499999999999999"/>
    <n v="4.4055039485789314E-3"/>
    <n v="8.8110078971578637E-4"/>
    <n v="5.2866047382947173E-3"/>
    <n v="0.47"/>
    <n v="2.0705868558320976E-3"/>
    <n v="0.2"/>
    <n v="4.1411737116641952E-4"/>
    <n v="2.4847042269985171E-3"/>
  </r>
  <r>
    <x v="12"/>
    <x v="0"/>
    <n v="51"/>
    <s v="cf"/>
    <n v="5.2202821334141669"/>
    <n v="2.140315674699808E-3"/>
    <m/>
    <m/>
    <m/>
    <m/>
    <n v="0.74"/>
    <m/>
    <n v="1.1499999999999999"/>
    <n v="3.9563481602698375E-3"/>
    <n v="7.9126963205396758E-4"/>
    <n v="4.7476177923238046E-3"/>
    <n v="0.47"/>
    <n v="1.8594836353268236E-3"/>
    <n v="0.2"/>
    <n v="3.7189672706536476E-4"/>
    <n v="2.2313803623921881E-3"/>
  </r>
  <r>
    <x v="12"/>
    <x v="0"/>
    <n v="52"/>
    <s v="cf"/>
    <n v="10.026761414789407"/>
    <n v="7.8960746141466566E-3"/>
    <m/>
    <m/>
    <m/>
    <m/>
    <n v="0.74"/>
    <m/>
    <n v="1.1499999999999999"/>
    <n v="1.9963985381574966E-2"/>
    <n v="3.9927970763149936E-3"/>
    <n v="2.3956782457889958E-2"/>
    <n v="0.47"/>
    <n v="9.3830731293402334E-3"/>
    <n v="0.2"/>
    <n v="1.8766146258680468E-3"/>
    <n v="1.125968775520828E-2"/>
  </r>
  <r>
    <x v="12"/>
    <x v="0"/>
    <n v="54"/>
    <s v="cf"/>
    <n v="11.363662936761328"/>
    <n v="1.0142069171059484E-2"/>
    <m/>
    <m/>
    <m/>
    <m/>
    <n v="0.74"/>
    <m/>
    <n v="1.1499999999999999"/>
    <n v="2.9283463402803082E-2"/>
    <n v="5.8566926805606167E-3"/>
    <n v="3.5140156083363697E-2"/>
    <n v="0.47"/>
    <n v="1.3763227799317448E-2"/>
    <n v="0.2"/>
    <n v="2.7526455598634899E-3"/>
    <n v="1.6515873359180939E-2"/>
  </r>
  <r>
    <x v="12"/>
    <x v="0"/>
    <n v="55"/>
    <s v="pt"/>
    <n v="24.509861236151881"/>
    <n v="4.7181482879592368E-2"/>
    <m/>
    <m/>
    <m/>
    <m/>
    <n v="0.34899999999999998"/>
    <m/>
    <n v="1.1499999999999999"/>
    <n v="0.15027554111080726"/>
    <n v="3.0055108222161453E-2"/>
    <n v="0.18033064933296872"/>
    <n v="0.47"/>
    <n v="7.0629504322079414E-2"/>
    <n v="0.2"/>
    <n v="1.4125900864415883E-2"/>
    <n v="8.4755405186495297E-2"/>
  </r>
  <r>
    <x v="12"/>
    <x v="0"/>
    <n v="56"/>
    <s v="cf"/>
    <n v="7.8304232001212517"/>
    <n v="4.8157102680745703E-3"/>
    <m/>
    <m/>
    <m/>
    <m/>
    <n v="0.74"/>
    <m/>
    <n v="1.1499999999999999"/>
    <n v="9.838967241466566E-3"/>
    <n v="1.9677934482933133E-3"/>
    <n v="1.1806760689759879E-2"/>
    <n v="0.47"/>
    <n v="4.6243146034892855E-3"/>
    <n v="0.2"/>
    <n v="9.2486292069785718E-4"/>
    <n v="5.5491775241871422E-3"/>
  </r>
  <r>
    <x v="12"/>
    <x v="0"/>
    <n v="57"/>
    <s v="pt"/>
    <n v="27.533805154897895"/>
    <n v="5.954185364746669E-2"/>
    <m/>
    <m/>
    <m/>
    <m/>
    <n v="0.34899999999999998"/>
    <m/>
    <n v="1.1499999999999999"/>
    <n v="0.1850707689086315"/>
    <n v="3.7014153781726303E-2"/>
    <n v="0.22208492269035779"/>
    <n v="0.47"/>
    <n v="8.6983261387056796E-2"/>
    <n v="0.2"/>
    <n v="1.739665227741136E-2"/>
    <n v="0.10437991366446815"/>
  </r>
  <r>
    <x v="12"/>
    <x v="0"/>
    <n v="58"/>
    <s v="pt"/>
    <n v="30.525918085025527"/>
    <n v="7.3185888608848698E-2"/>
    <m/>
    <m/>
    <m/>
    <m/>
    <n v="0.34899999999999998"/>
    <m/>
    <n v="1.1499999999999999"/>
    <n v="0.22260882035380955"/>
    <n v="4.4521764070761916E-2"/>
    <n v="0.26713058442457149"/>
    <n v="0.47"/>
    <n v="0.10462614556629048"/>
    <n v="0.2"/>
    <n v="2.0925229113258097E-2"/>
    <n v="0.12555137467954858"/>
  </r>
  <r>
    <x v="12"/>
    <x v="0"/>
    <n v="60"/>
    <s v="cf"/>
    <n v="8.403380995252073"/>
    <n v="5.5462314568663681E-3"/>
    <m/>
    <m/>
    <m/>
    <m/>
    <n v="0.74"/>
    <m/>
    <n v="1.1499999999999999"/>
    <n v="1.1940927231553544E-2"/>
    <n v="2.388185446310709E-3"/>
    <n v="1.4329112677864252E-2"/>
    <n v="0.47"/>
    <n v="5.6122357988301654E-3"/>
    <n v="0.2"/>
    <n v="1.122447159766033E-3"/>
    <n v="6.7346829585961986E-3"/>
  </r>
  <r>
    <x v="12"/>
    <x v="0"/>
    <n v="62"/>
    <s v="pt"/>
    <n v="22.981973782469687"/>
    <n v="4.1482462677357779E-2"/>
    <m/>
    <m/>
    <m/>
    <m/>
    <n v="0.34899999999999998"/>
    <m/>
    <n v="1.1499999999999999"/>
    <n v="0.13392031260373247"/>
    <n v="2.6784062520746495E-2"/>
    <n v="0.16070437512447897"/>
    <n v="0.47"/>
    <n v="6.2942546923754256E-2"/>
    <n v="0.2"/>
    <n v="1.2588509384750852E-2"/>
    <n v="7.553105630850511E-2"/>
  </r>
  <r>
    <x v="12"/>
    <x v="0"/>
    <n v="63"/>
    <s v="pt"/>
    <n v="28.488734813449266"/>
    <n v="6.3743544145092743E-2"/>
    <m/>
    <m/>
    <m/>
    <m/>
    <n v="0.34899999999999998"/>
    <m/>
    <n v="1.1499999999999999"/>
    <n v="0.19671836013433538"/>
    <n v="3.9343672026867081E-2"/>
    <n v="0.23606203216120247"/>
    <n v="0.47"/>
    <n v="9.2457629263137622E-2"/>
    <n v="0.2"/>
    <n v="1.8491525852627526E-2"/>
    <n v="0.11094915511576514"/>
  </r>
  <r>
    <x v="12"/>
    <x v="0"/>
    <n v="64"/>
    <s v="cf"/>
    <n v="10.663381187156988"/>
    <n v="8.9305817442439771E-3"/>
    <m/>
    <m/>
    <m/>
    <m/>
    <n v="0.74"/>
    <m/>
    <n v="1.1499999999999999"/>
    <n v="2.4065512416552047E-2"/>
    <n v="4.8131024833104096E-3"/>
    <n v="2.8878614899862456E-2"/>
    <n v="0.47"/>
    <n v="1.1310790835779461E-2"/>
    <n v="0.2"/>
    <n v="2.2621581671558922E-3"/>
    <n v="1.3572949002935352E-2"/>
  </r>
  <r>
    <x v="12"/>
    <x v="0"/>
    <n v="65"/>
    <s v="cf"/>
    <n v="8.1487330863050413"/>
    <n v="5.2151891752352268E-3"/>
    <m/>
    <m/>
    <m/>
    <m/>
    <n v="0.74"/>
    <m/>
    <n v="1.1499999999999999"/>
    <n v="1.0964136704416878E-2"/>
    <n v="2.1928273408833758E-3"/>
    <n v="1.3156964045300253E-2"/>
    <n v="0.47"/>
    <n v="5.1531442510759327E-3"/>
    <n v="0.2"/>
    <n v="1.0306288502151867E-3"/>
    <n v="6.1837731012911196E-3"/>
  </r>
  <r>
    <x v="12"/>
    <x v="0"/>
    <n v="66"/>
    <s v="cf"/>
    <n v="6.6208456326228466"/>
    <n v="3.4428397289638798E-3"/>
    <m/>
    <m/>
    <m/>
    <m/>
    <n v="0.74"/>
    <m/>
    <n v="1.1499999999999999"/>
    <n v="6.4418735198663018E-3"/>
    <n v="1.2883747039732604E-3"/>
    <n v="7.7302482238395618E-3"/>
    <n v="0.47"/>
    <n v="3.0276805543371617E-3"/>
    <n v="0.2"/>
    <n v="6.0553611086743237E-4"/>
    <n v="3.633216665204594E-3"/>
  </r>
  <r>
    <x v="12"/>
    <x v="0"/>
    <n v="67"/>
    <s v="cf"/>
    <n v="5.7295779513082321"/>
    <n v="2.5783100780887042E-3"/>
    <m/>
    <m/>
    <m/>
    <m/>
    <n v="0.74"/>
    <m/>
    <n v="1.1499999999999999"/>
    <n v="4.7054637203590736E-3"/>
    <n v="9.4109274407181472E-4"/>
    <n v="5.6465564644308883E-3"/>
    <n v="0.47"/>
    <n v="2.2115679485687646E-3"/>
    <n v="0.2"/>
    <n v="4.4231358971375293E-4"/>
    <n v="2.6538815382825174E-3"/>
  </r>
  <r>
    <x v="12"/>
    <x v="0"/>
    <n v="71"/>
    <s v="cf"/>
    <n v="5.6022539968347163"/>
    <n v="2.4649917586072752E-3"/>
    <m/>
    <m/>
    <m/>
    <m/>
    <n v="0.74"/>
    <m/>
    <n v="1.1499999999999999"/>
    <n v="4.5028738015410481E-3"/>
    <n v="9.0057476030820963E-4"/>
    <n v="5.403448561849258E-3"/>
    <n v="0.47"/>
    <n v="2.1163506867242924E-3"/>
    <n v="0.2"/>
    <n v="4.2327013734485847E-4"/>
    <n v="2.5396208240691508E-3"/>
  </r>
  <r>
    <x v="12"/>
    <x v="0"/>
    <n v="72"/>
    <s v="pt"/>
    <n v="27.120002302858968"/>
    <n v="5.7765604905089619E-2"/>
    <m/>
    <m/>
    <m/>
    <m/>
    <n v="0.34899999999999998"/>
    <m/>
    <n v="1.1499999999999999"/>
    <n v="0.18012114034665772"/>
    <n v="3.6024228069331546E-2"/>
    <n v="0.21614536841598925"/>
    <n v="0.47"/>
    <n v="8.4656935962929128E-2"/>
    <n v="0.2"/>
    <n v="1.6931387192585825E-2"/>
    <n v="0.10158832315551496"/>
  </r>
  <r>
    <x v="12"/>
    <x v="0"/>
    <n v="75"/>
    <s v="pt"/>
    <n v="22.56817093043076"/>
    <n v="4.000208297418853E-2"/>
    <m/>
    <m/>
    <m/>
    <m/>
    <n v="0.34899999999999998"/>
    <m/>
    <n v="1.1499999999999999"/>
    <n v="0.12963438490326529"/>
    <n v="2.592687698065306E-2"/>
    <n v="0.15556126188391833"/>
    <n v="0.47"/>
    <n v="6.0928160904534678E-2"/>
    <n v="0.2"/>
    <n v="1.2185632180906937E-2"/>
    <n v="7.3113793085441608E-2"/>
  </r>
  <r>
    <x v="12"/>
    <x v="0"/>
    <n v="79"/>
    <s v="pt"/>
    <n v="23.936903441021059"/>
    <n v="4.5001378469119592E-2"/>
    <m/>
    <m/>
    <m/>
    <m/>
    <n v="0.34899999999999998"/>
    <m/>
    <n v="1.1499999999999999"/>
    <n v="0.14404493366772794"/>
    <n v="2.8808986733545591E-2"/>
    <n v="0.17285392040127354"/>
    <n v="0.47"/>
    <n v="6.7701118823832132E-2"/>
    <n v="0.2"/>
    <n v="1.3540223764766428E-2"/>
    <n v="8.1241342588598553E-2"/>
  </r>
  <r>
    <x v="12"/>
    <x v="0"/>
    <n v="80"/>
    <s v="pt"/>
    <n v="30.239439187460114"/>
    <n v="7.1818668070217778E-2"/>
    <m/>
    <m/>
    <m/>
    <m/>
    <n v="0.34899999999999998"/>
    <m/>
    <n v="1.1499999999999999"/>
    <n v="0.21888277081943472"/>
    <n v="4.3776554163886948E-2"/>
    <n v="0.26265932498332167"/>
    <n v="0.47"/>
    <n v="0.10287490228513431"/>
    <n v="0.2"/>
    <n v="2.0574980457026864E-2"/>
    <n v="0.12344988274216118"/>
  </r>
  <r>
    <x v="12"/>
    <x v="0"/>
    <n v="81"/>
    <s v="cf"/>
    <n v="7.3211273822271856"/>
    <n v="4.2096482447806314E-3"/>
    <m/>
    <m/>
    <m/>
    <m/>
    <n v="0.74"/>
    <m/>
    <n v="1.1499999999999999"/>
    <n v="8.2472533610711309E-3"/>
    <n v="1.6494506722142263E-3"/>
    <n v="9.8967040332853563E-3"/>
    <n v="0.47"/>
    <n v="3.8762090797034312E-3"/>
    <n v="0.2"/>
    <n v="7.752418159406863E-4"/>
    <n v="4.6514508956441176E-3"/>
  </r>
  <r>
    <x v="12"/>
    <x v="0"/>
    <n v="81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13"/>
    <x v="0"/>
    <n v="4"/>
    <s v="pt"/>
    <n v="24.191551349968091"/>
    <n v="4.5963947564939364E-2"/>
    <m/>
    <m/>
    <m/>
    <m/>
    <n v="0.34899999999999998"/>
    <m/>
    <n v="1.1499999999999999"/>
    <n v="0.14679971440997824"/>
    <n v="2.935994288199565E-2"/>
    <n v="0.17615965729197389"/>
    <n v="0.47"/>
    <n v="6.8995865772689777E-2"/>
    <n v="0.2"/>
    <n v="1.3799173154537957E-2"/>
    <n v="8.2795038927227727E-2"/>
  </r>
  <r>
    <x v="13"/>
    <x v="0"/>
    <n v="6"/>
    <s v="pt"/>
    <n v="27.533805154897895"/>
    <n v="5.954185364746669E-2"/>
    <m/>
    <m/>
    <m/>
    <m/>
    <n v="0.34899999999999998"/>
    <m/>
    <n v="1.1499999999999999"/>
    <n v="0.1850707689086315"/>
    <n v="3.7014153781726303E-2"/>
    <n v="0.22208492269035779"/>
    <n v="0.47"/>
    <n v="8.6983261387056796E-2"/>
    <n v="0.2"/>
    <n v="1.739665227741136E-2"/>
    <n v="0.10437991366446815"/>
  </r>
  <r>
    <x v="13"/>
    <x v="0"/>
    <n v="8"/>
    <s v="pt"/>
    <n v="24.828171122335672"/>
    <n v="4.8414933688554554E-2"/>
    <m/>
    <m/>
    <m/>
    <m/>
    <n v="0.34899999999999998"/>
    <m/>
    <n v="1.1499999999999999"/>
    <n v="0.15378722127663483"/>
    <n v="3.0757444255326966E-2"/>
    <n v="0.1845446655319618"/>
    <n v="0.47"/>
    <n v="7.2279994000018361E-2"/>
    <n v="0.2"/>
    <n v="1.4455998800003672E-2"/>
    <n v="8.6735992800022033E-2"/>
  </r>
  <r>
    <x v="13"/>
    <x v="0"/>
    <n v="9"/>
    <s v="pt"/>
    <n v="27.374650211805999"/>
    <n v="5.8855497955382904E-2"/>
    <m/>
    <m/>
    <m/>
    <m/>
    <n v="0.34899999999999998"/>
    <m/>
    <n v="1.1499999999999999"/>
    <n v="0.18316005763072304"/>
    <n v="3.6632011526144613E-2"/>
    <n v="0.21979206915686766"/>
    <n v="0.47"/>
    <n v="8.6085227086439828E-2"/>
    <n v="0.2"/>
    <n v="1.7217045417287965E-2"/>
    <n v="0.1033022725037278"/>
  </r>
  <r>
    <x v="13"/>
    <x v="0"/>
    <n v="18"/>
    <s v="pt"/>
    <n v="25.464790894703256"/>
    <n v="5.0929581789406507E-2"/>
    <m/>
    <m/>
    <m/>
    <m/>
    <n v="0.34899999999999998"/>
    <m/>
    <n v="1.1499999999999999"/>
    <n v="0.16091775572998906"/>
    <n v="3.2183551145997816E-2"/>
    <n v="0.19310130687598687"/>
    <n v="0.47"/>
    <n v="7.5631345193094862E-2"/>
    <n v="0.2"/>
    <n v="1.5126269038618974E-2"/>
    <n v="9.0757614231713829E-2"/>
  </r>
  <r>
    <x v="13"/>
    <x v="0"/>
    <n v="19"/>
    <s v="pt"/>
    <n v="25.305635951611361"/>
    <n v="5.0294951453827584E-2"/>
    <m/>
    <m/>
    <m/>
    <m/>
    <n v="0.34899999999999998"/>
    <m/>
    <n v="1.1499999999999999"/>
    <n v="0.15912175512217"/>
    <n v="3.1824351024434004E-2"/>
    <n v="0.19094610614660401"/>
    <n v="0.47"/>
    <n v="7.4787224907419902E-2"/>
    <n v="0.2"/>
    <n v="1.4957444981483981E-2"/>
    <n v="8.974466988890388E-2"/>
  </r>
  <r>
    <x v="13"/>
    <x v="0"/>
    <n v="23"/>
    <s v="pt"/>
    <n v="28.01126998417358"/>
    <n v="6.162479396518189E-2"/>
    <m/>
    <m/>
    <m/>
    <m/>
    <n v="0.34899999999999998"/>
    <m/>
    <n v="1.1499999999999999"/>
    <n v="0.19085534368013773"/>
    <n v="3.8171068736027547E-2"/>
    <n v="0.22902641241616528"/>
    <n v="0.47"/>
    <n v="8.9702011529664727E-2"/>
    <n v="0.2"/>
    <n v="1.7940402305932947E-2"/>
    <n v="0.10764241383559767"/>
  </r>
  <r>
    <x v="13"/>
    <x v="0"/>
    <n v="25"/>
    <s v="pt"/>
    <n v="26.419720553254628"/>
    <n v="5.4820920148003355E-2"/>
    <m/>
    <m/>
    <m/>
    <m/>
    <n v="0.34899999999999998"/>
    <m/>
    <n v="1.1499999999999999"/>
    <n v="0.17188008250020992"/>
    <n v="3.4376016500041982E-2"/>
    <n v="0.20625609900025191"/>
    <n v="0.47"/>
    <n v="8.0783638775098657E-2"/>
    <n v="0.2"/>
    <n v="1.6156727755019733E-2"/>
    <n v="9.6940366530118394E-2"/>
  </r>
  <r>
    <x v="13"/>
    <x v="0"/>
    <n v="27"/>
    <s v="pt"/>
    <n v="29.602819415092533"/>
    <n v="6.8826555140090145E-2"/>
    <m/>
    <m/>
    <m/>
    <m/>
    <n v="0.34899999999999998"/>
    <m/>
    <n v="1.1499999999999999"/>
    <n v="0.21070223332049712"/>
    <n v="4.2140446664099426E-2"/>
    <n v="0.25284267998459653"/>
    <n v="0.47"/>
    <n v="9.903004966063364E-2"/>
    <n v="0.2"/>
    <n v="1.9806009932126729E-2"/>
    <n v="0.11883605959276036"/>
  </r>
  <r>
    <x v="13"/>
    <x v="0"/>
    <n v="38"/>
    <s v="pt"/>
    <n v="26.101410667070837"/>
    <n v="5.3507891867495209E-2"/>
    <m/>
    <m/>
    <m/>
    <m/>
    <n v="0.34899999999999998"/>
    <m/>
    <n v="1.1499999999999999"/>
    <n v="0.16819055989817647"/>
    <n v="3.3638111979635295E-2"/>
    <n v="0.20182867187781175"/>
    <n v="0.47"/>
    <n v="7.904956315214294E-2"/>
    <n v="0.2"/>
    <n v="1.580991263042859E-2"/>
    <n v="9.4859475782571534E-2"/>
  </r>
  <r>
    <x v="13"/>
    <x v="0"/>
    <n v="40"/>
    <s v="pt"/>
    <n v="29.921129301276324"/>
    <n v="7.0314653857999357E-2"/>
    <m/>
    <m/>
    <m/>
    <m/>
    <n v="0.34899999999999998"/>
    <m/>
    <n v="1.1499999999999999"/>
    <n v="0.21477531022738072"/>
    <n v="4.2955062045476146E-2"/>
    <n v="0.25773037227285689"/>
    <n v="0.47"/>
    <n v="0.10094439580686894"/>
    <n v="0.2"/>
    <n v="2.0188879161373789E-2"/>
    <n v="0.12113327496824272"/>
  </r>
  <r>
    <x v="13"/>
    <x v="0"/>
    <n v="44"/>
    <s v="pt"/>
    <n v="27.533805154897895"/>
    <n v="5.954185364746669E-2"/>
    <m/>
    <m/>
    <m/>
    <m/>
    <n v="0.34899999999999998"/>
    <m/>
    <n v="1.1499999999999999"/>
    <n v="0.1850707689086315"/>
    <n v="3.7014153781726303E-2"/>
    <n v="0.22208492269035779"/>
    <n v="0.47"/>
    <n v="8.6983261387056796E-2"/>
    <n v="0.2"/>
    <n v="1.739665227741136E-2"/>
    <n v="0.10437991366446815"/>
  </r>
  <r>
    <x v="13"/>
    <x v="0"/>
    <n v="45"/>
    <s v="pt"/>
    <n v="29.284509528908742"/>
    <n v="6.7354371916490102E-2"/>
    <m/>
    <m/>
    <m/>
    <m/>
    <n v="0.34899999999999998"/>
    <m/>
    <n v="1.1499999999999999"/>
    <n v="0.20666361734714045"/>
    <n v="4.1332723469428095E-2"/>
    <n v="0.24799634081656854"/>
    <n v="0.47"/>
    <n v="9.7131900153156009E-2"/>
    <n v="0.2"/>
    <n v="1.9426380030631202E-2"/>
    <n v="0.11655828018378721"/>
  </r>
  <r>
    <x v="13"/>
    <x v="0"/>
    <n v="50"/>
    <s v="cf"/>
    <n v="2.4191551349968092"/>
    <n v="4.596394756493937E-4"/>
    <m/>
    <m/>
    <m/>
    <m/>
    <n v="0.74"/>
    <m/>
    <n v="1.1499999999999999"/>
    <n v="2.0499489938453582E-3"/>
    <n v="4.0998979876907165E-4"/>
    <n v="2.4599387926144299E-3"/>
    <n v="0.47"/>
    <n v="9.6347602710731835E-4"/>
    <n v="0.2"/>
    <n v="1.9269520542146369E-4"/>
    <n v="1.1561712325287819E-3"/>
  </r>
  <r>
    <x v="13"/>
    <x v="0"/>
    <n v="50"/>
    <s v="cf"/>
    <n v="2.3236621691416719"/>
    <n v="4.2406834586835505E-4"/>
    <m/>
    <m/>
    <m/>
    <m/>
    <n v="0.74"/>
    <m/>
    <n v="1.1499999999999999"/>
    <n v="2.0298428157234996E-3"/>
    <n v="4.0596856314469997E-4"/>
    <n v="2.4358113788681994E-3"/>
    <n v="0.47"/>
    <n v="9.5402612339004478E-4"/>
    <n v="0.2"/>
    <n v="1.9080522467800897E-4"/>
    <n v="1.1448313480680538E-3"/>
  </r>
  <r>
    <x v="13"/>
    <x v="0"/>
    <n v="55"/>
    <s v="pt"/>
    <n v="21.008452488130185"/>
    <n v="3.4663946605414803E-2"/>
    <m/>
    <m/>
    <m/>
    <m/>
    <n v="0.34899999999999998"/>
    <m/>
    <n v="1.1499999999999999"/>
    <n v="0.11403587429730967"/>
    <n v="2.2807174859461935E-2"/>
    <n v="0.13684304915677162"/>
    <n v="0.47"/>
    <n v="5.3596860919735541E-2"/>
    <n v="0.2"/>
    <n v="1.0719372183947109E-2"/>
    <n v="6.4316233103682646E-2"/>
  </r>
  <r>
    <x v="13"/>
    <x v="0"/>
    <n v="57"/>
    <s v="pt"/>
    <n v="30.398594130552009"/>
    <n v="7.2576643486692918E-2"/>
    <m/>
    <m/>
    <m/>
    <m/>
    <n v="0.34899999999999998"/>
    <m/>
    <n v="1.1499999999999999"/>
    <n v="0.22094937112805293"/>
    <n v="4.418987422561059E-2"/>
    <n v="0.26513924535366351"/>
    <n v="0.47"/>
    <n v="0.10384620443018487"/>
    <n v="0.2"/>
    <n v="2.0769240886036974E-2"/>
    <n v="0.12461544531622185"/>
  </r>
  <r>
    <x v="13"/>
    <x v="0"/>
    <n v="59"/>
    <s v="pt"/>
    <n v="23.554931577600509"/>
    <n v="4.3576623418560945E-2"/>
    <m/>
    <m/>
    <m/>
    <m/>
    <n v="0.34899999999999998"/>
    <m/>
    <n v="1.1499999999999999"/>
    <n v="0.13995601689044404"/>
    <n v="2.7991203378088809E-2"/>
    <n v="0.16794722026853284"/>
    <n v="0.47"/>
    <n v="6.57793279385087E-2"/>
    <n v="0.2"/>
    <n v="1.3155865587701741E-2"/>
    <n v="7.8935193526210437E-2"/>
  </r>
  <r>
    <x v="13"/>
    <x v="0"/>
    <n v="60"/>
    <s v="pt"/>
    <n v="32.149298504562857"/>
    <n v="8.1176978724021215E-2"/>
    <m/>
    <m/>
    <m/>
    <m/>
    <n v="0.34899999999999998"/>
    <m/>
    <n v="1.1499999999999999"/>
    <n v="0.24424538751532493"/>
    <n v="4.884907750306499E-2"/>
    <n v="0.29309446501838993"/>
    <n v="0.47"/>
    <n v="0.11479533213220271"/>
    <n v="0.2"/>
    <n v="2.2959066426440543E-2"/>
    <n v="0.13775439855864324"/>
  </r>
  <r>
    <x v="14"/>
    <x v="3"/>
    <n v="1"/>
    <s v="pe"/>
    <n v="30.653242039499041"/>
    <n v="7.3797680210093933E-2"/>
    <m/>
    <m/>
    <m/>
    <m/>
    <n v="0.54"/>
    <m/>
    <n v="1.1499999999999999"/>
    <n v="0.23163280480150233"/>
    <n v="4.6326560960300467E-2"/>
    <n v="0.2779593657618028"/>
    <n v="0.47"/>
    <n v="0.10886741825670609"/>
    <n v="0.2"/>
    <n v="2.177348365134122E-2"/>
    <n v="0.13064090190804731"/>
  </r>
  <r>
    <x v="14"/>
    <x v="3"/>
    <n v="2"/>
    <s v="pe"/>
    <n v="29.125354585816847"/>
    <n v="6.6624248615056045E-2"/>
    <m/>
    <m/>
    <m/>
    <m/>
    <n v="0.54"/>
    <m/>
    <n v="1.1499999999999999"/>
    <n v="0.20868778577886246"/>
    <n v="4.1737557155772494E-2"/>
    <n v="0.25042534293463498"/>
    <n v="0.47"/>
    <n v="9.8083259316065347E-2"/>
    <n v="0.2"/>
    <n v="1.9616651863213069E-2"/>
    <n v="0.11769991117927842"/>
  </r>
  <r>
    <x v="14"/>
    <x v="3"/>
    <n v="3"/>
    <s v="pe"/>
    <n v="29.921129301276324"/>
    <n v="7.0314653857999357E-2"/>
    <m/>
    <m/>
    <m/>
    <m/>
    <n v="0.54"/>
    <m/>
    <n v="1.1499999999999999"/>
    <n v="0.2204860727260779"/>
    <n v="4.4097214545215584E-2"/>
    <n v="0.26458328727129349"/>
    <n v="0.47"/>
    <n v="0.1036284541812566"/>
    <n v="0.2"/>
    <n v="2.0725690836251323E-2"/>
    <n v="0.12435414501750792"/>
  </r>
  <r>
    <x v="14"/>
    <x v="3"/>
    <n v="4"/>
    <s v="pe"/>
    <n v="25.623945837795151"/>
    <n v="5.1568190998562753E-2"/>
    <m/>
    <m/>
    <m/>
    <m/>
    <n v="0.54"/>
    <m/>
    <n v="1.1499999999999999"/>
    <n v="0.16069799942348104"/>
    <n v="3.213959988469621E-2"/>
    <n v="0.19283759930817723"/>
    <n v="0.47"/>
    <n v="7.5528059729036076E-2"/>
    <n v="0.2"/>
    <n v="1.5105611945807215E-2"/>
    <n v="9.0633671674843291E-2"/>
  </r>
  <r>
    <x v="14"/>
    <x v="3"/>
    <n v="6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14"/>
    <x v="3"/>
    <n v="7"/>
    <s v="pe"/>
    <n v="29.921129301276324"/>
    <n v="7.0314653857999357E-2"/>
    <m/>
    <m/>
    <m/>
    <m/>
    <n v="0.54"/>
    <m/>
    <n v="1.1499999999999999"/>
    <n v="0.2204860727260779"/>
    <n v="4.4097214545215584E-2"/>
    <n v="0.26458328727129349"/>
    <n v="0.47"/>
    <n v="0.1036284541812566"/>
    <n v="0.2"/>
    <n v="2.0725690836251323E-2"/>
    <n v="0.12435414501750792"/>
  </r>
  <r>
    <x v="14"/>
    <x v="3"/>
    <n v="8"/>
    <s v="pe"/>
    <n v="18.143663512476071"/>
    <n v="2.5854720505278404E-2"/>
    <m/>
    <m/>
    <m/>
    <m/>
    <n v="0.54"/>
    <m/>
    <n v="1.1499999999999999"/>
    <n v="7.945872563982985E-2"/>
    <n v="1.589174512796597E-2"/>
    <n v="9.535047076779582E-2"/>
    <n v="0.47"/>
    <n v="3.7345601050720025E-2"/>
    <n v="0.2"/>
    <n v="7.4691202101440056E-3"/>
    <n v="4.4814721260864027E-2"/>
  </r>
  <r>
    <x v="14"/>
    <x v="3"/>
    <n v="9"/>
    <s v="pe"/>
    <n v="32.945073220022337"/>
    <n v="8.5245376956807797E-2"/>
    <m/>
    <m/>
    <m/>
    <m/>
    <n v="0.54"/>
    <m/>
    <n v="1.1499999999999999"/>
    <n v="0.26834098935640099"/>
    <n v="5.3668197871280202E-2"/>
    <n v="0.32200918722768118"/>
    <n v="0.47"/>
    <n v="0.12612026499750845"/>
    <n v="0.2"/>
    <n v="2.522405299950169E-2"/>
    <n v="0.15134431799701015"/>
  </r>
  <r>
    <x v="14"/>
    <x v="3"/>
    <n v="10"/>
    <s v="pe"/>
    <n v="22.186199067010211"/>
    <n v="3.8659451874265297E-2"/>
    <m/>
    <m/>
    <m/>
    <m/>
    <n v="0.54"/>
    <m/>
    <n v="1.1499999999999999"/>
    <n v="0.11977584099147214"/>
    <n v="2.3955168198294428E-2"/>
    <n v="0.14373100918976656"/>
    <n v="0.47"/>
    <n v="5.6294645265991899E-2"/>
    <n v="0.2"/>
    <n v="1.1258929053198381E-2"/>
    <n v="6.7553574319190277E-2"/>
  </r>
  <r>
    <x v="14"/>
    <x v="3"/>
    <n v="11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14"/>
    <x v="3"/>
    <n v="12"/>
    <s v="pe"/>
    <n v="32.467608390746648"/>
    <n v="8.2792401396403953E-2"/>
    <m/>
    <m/>
    <m/>
    <m/>
    <n v="0.54"/>
    <m/>
    <n v="1.1499999999999999"/>
    <n v="0.26046644672206948"/>
    <n v="5.2093289344413901E-2"/>
    <n v="0.31255973606648335"/>
    <n v="0.47"/>
    <n v="0.12241922995937264"/>
    <n v="0.2"/>
    <n v="2.4483845991874531E-2"/>
    <n v="0.14690307595124719"/>
  </r>
  <r>
    <x v="14"/>
    <x v="3"/>
    <n v="13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14"/>
    <x v="3"/>
    <n v="14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14"/>
    <x v="3"/>
    <n v="15"/>
    <s v="pe"/>
    <n v="27.533805154897895"/>
    <n v="5.954185364746669E-2"/>
    <m/>
    <m/>
    <m/>
    <m/>
    <n v="0.54"/>
    <m/>
    <n v="1.1499999999999999"/>
    <n v="0.18608269081262685"/>
    <n v="3.7216538162525369E-2"/>
    <n v="0.22329922897515223"/>
    <n v="0.47"/>
    <n v="8.7458864681934617E-2"/>
    <n v="0.2"/>
    <n v="1.7491772936386926E-2"/>
    <n v="0.10495063761832155"/>
  </r>
  <r>
    <x v="14"/>
    <x v="3"/>
    <n v="16"/>
    <s v="pe"/>
    <n v="28.966199642724952"/>
    <n v="6.5898104187199269E-2"/>
    <m/>
    <m/>
    <m/>
    <m/>
    <n v="0.54"/>
    <m/>
    <n v="1.1499999999999999"/>
    <n v="0.20636781390413272"/>
    <n v="4.1273562780826549E-2"/>
    <n v="0.24764137668495928"/>
    <n v="0.47"/>
    <n v="9.6992872534942376E-2"/>
    <n v="0.2"/>
    <n v="1.9398574506988477E-2"/>
    <n v="0.11639144704193086"/>
  </r>
  <r>
    <x v="14"/>
    <x v="3"/>
    <n v="17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14"/>
    <x v="3"/>
    <n v="18"/>
    <s v="pe"/>
    <n v="19.194086136882579"/>
    <n v="2.893508485135049E-2"/>
    <m/>
    <m/>
    <m/>
    <m/>
    <n v="0.54"/>
    <m/>
    <n v="1.1499999999999999"/>
    <n v="8.9126960340791234E-2"/>
    <n v="1.7825392068158249E-2"/>
    <n v="0.10695235240894949"/>
    <n v="0.47"/>
    <n v="4.1889671360171875E-2"/>
    <n v="0.2"/>
    <n v="8.377934272034376E-3"/>
    <n v="5.0267605632206253E-2"/>
  </r>
  <r>
    <x v="14"/>
    <x v="3"/>
    <n v="19"/>
    <s v="pe"/>
    <n v="29.602819415092533"/>
    <n v="6.8826555140090145E-2"/>
    <m/>
    <m/>
    <m/>
    <m/>
    <n v="0.54"/>
    <m/>
    <n v="1.1499999999999999"/>
    <n v="0.21572706091742863"/>
    <n v="4.3145412183485728E-2"/>
    <n v="0.25887247310091438"/>
    <n v="0.47"/>
    <n v="0.10139171863119145"/>
    <n v="0.2"/>
    <n v="2.0278343726238292E-2"/>
    <n v="0.12167006235742975"/>
  </r>
  <r>
    <x v="14"/>
    <x v="3"/>
    <n v="20"/>
    <s v="pe"/>
    <n v="25.305635951611361"/>
    <n v="5.0294951453827584E-2"/>
    <m/>
    <m/>
    <m/>
    <m/>
    <n v="0.54"/>
    <m/>
    <n v="1.1499999999999999"/>
    <n v="0.15665156244396608"/>
    <n v="3.133031248879322E-2"/>
    <n v="0.18798187493275931"/>
    <n v="0.47"/>
    <n v="7.3626234348664055E-2"/>
    <n v="0.2"/>
    <n v="1.4725246869732811E-2"/>
    <n v="8.8351481218396866E-2"/>
  </r>
  <r>
    <x v="14"/>
    <x v="3"/>
    <n v="21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14"/>
    <x v="3"/>
    <n v="22"/>
    <s v="pe"/>
    <n v="18.143663512476071"/>
    <n v="2.5854720505278404E-2"/>
    <m/>
    <m/>
    <m/>
    <m/>
    <n v="0.54"/>
    <m/>
    <n v="1.1499999999999999"/>
    <n v="7.945872563982985E-2"/>
    <n v="1.589174512796597E-2"/>
    <n v="9.535047076779582E-2"/>
    <n v="0.47"/>
    <n v="3.7345601050720025E-2"/>
    <n v="0.2"/>
    <n v="7.4691202101440056E-3"/>
    <n v="4.4814721260864027E-2"/>
  </r>
  <r>
    <x v="15"/>
    <x v="4"/>
    <n v="2"/>
    <s v="gr"/>
    <n v="15.278874536821952"/>
    <n v="1.8334649444186338E-2"/>
    <m/>
    <m/>
    <m/>
    <m/>
    <n v="0.55000000000000004"/>
    <m/>
    <n v="1.1499999999999999"/>
    <n v="5.7058169616399361E-2"/>
    <n v="1.1411633923279874E-2"/>
    <n v="6.8469803539679241E-2"/>
    <n v="0.47"/>
    <n v="2.6817339719707699E-2"/>
    <n v="0.2"/>
    <n v="5.3634679439415398E-3"/>
    <n v="3.2180807663649239E-2"/>
  </r>
  <r>
    <x v="15"/>
    <x v="4"/>
    <n v="3"/>
    <s v="gr"/>
    <n v="13.33718423110083"/>
    <n v="1.3970700482078118E-2"/>
    <m/>
    <m/>
    <m/>
    <m/>
    <n v="0.55000000000000004"/>
    <m/>
    <n v="1.1499999999999999"/>
    <n v="4.1326267894860179E-2"/>
    <n v="8.2652535789720354E-3"/>
    <n v="4.9591521473832216E-2"/>
    <n v="0.47"/>
    <n v="1.9423345910584283E-2"/>
    <n v="0.2"/>
    <n v="3.8846691821168566E-3"/>
    <n v="2.330801509270114E-2"/>
  </r>
  <r>
    <x v="15"/>
    <x v="4"/>
    <n v="4"/>
    <s v="gr"/>
    <n v="4.7746482927568605"/>
    <n v="1.7904931097838226E-3"/>
    <m/>
    <m/>
    <m/>
    <m/>
    <n v="0.55000000000000004"/>
    <m/>
    <n v="1.1499999999999999"/>
    <n v="3.6093183222058217E-3"/>
    <n v="7.2186366444116441E-4"/>
    <n v="4.3311819866469863E-3"/>
    <n v="0.47"/>
    <n v="1.6963796114367361E-3"/>
    <n v="0.2"/>
    <n v="3.3927592228734724E-4"/>
    <n v="2.0356555337240835E-3"/>
  </r>
  <r>
    <x v="15"/>
    <x v="4"/>
    <n v="5"/>
    <s v="gr"/>
    <n v="7.7985922115028714"/>
    <n v="4.7766377295455084E-3"/>
    <m/>
    <m/>
    <m/>
    <m/>
    <n v="0.55000000000000004"/>
    <m/>
    <n v="1.1499999999999999"/>
    <n v="1.1564428945277164E-2"/>
    <n v="2.3128857890554327E-3"/>
    <n v="1.3877314734332596E-2"/>
    <n v="0.47"/>
    <n v="5.4352816042802666E-3"/>
    <n v="0.2"/>
    <n v="1.0870563208560534E-3"/>
    <n v="6.5223379251363196E-3"/>
  </r>
  <r>
    <x v="15"/>
    <x v="4"/>
    <n v="6"/>
    <s v="cf"/>
    <n v="12.095775674984045"/>
    <n v="1.1490986891234841E-2"/>
    <m/>
    <m/>
    <m/>
    <m/>
    <n v="0.74"/>
    <m/>
    <n v="1.1499999999999999"/>
    <n v="3.5597922415570409E-2"/>
    <n v="7.1195844831140817E-3"/>
    <n v="4.271750689868449E-2"/>
    <n v="0.47"/>
    <n v="1.673102353531809E-2"/>
    <n v="0.2"/>
    <n v="3.3462047070636179E-3"/>
    <n v="2.0077228242381708E-2"/>
  </r>
  <r>
    <x v="15"/>
    <x v="4"/>
    <n v="8"/>
    <s v="gr"/>
    <n v="22.24986104424697"/>
    <n v="3.888163217482158E-2"/>
    <m/>
    <m/>
    <m/>
    <m/>
    <n v="0.55000000000000004"/>
    <m/>
    <n v="1.1499999999999999"/>
    <n v="0.1392298058942697"/>
    <n v="2.7845961178853941E-2"/>
    <n v="0.16707576707312363"/>
    <n v="0.47"/>
    <n v="6.5438008770306755E-2"/>
    <n v="0.2"/>
    <n v="1.3087601754061352E-2"/>
    <n v="7.85256105243681E-2"/>
  </r>
  <r>
    <x v="15"/>
    <x v="4"/>
    <n v="9"/>
    <s v="gr"/>
    <n v="11.650141834326739"/>
    <n v="1.0659879778408965E-2"/>
    <m/>
    <m/>
    <m/>
    <m/>
    <n v="0.55000000000000004"/>
    <m/>
    <n v="1.1499999999999999"/>
    <n v="2.998009167988324E-2"/>
    <n v="5.9960183359766481E-3"/>
    <n v="3.5976110015859888E-2"/>
    <n v="0.47"/>
    <n v="1.4090643089545123E-2"/>
    <n v="0.2"/>
    <n v="2.8181286179090248E-3"/>
    <n v="1.6908771707454147E-2"/>
  </r>
  <r>
    <x v="15"/>
    <x v="4"/>
    <n v="12"/>
    <s v="gr"/>
    <n v="14.674085753072751"/>
    <n v="1.6911883830416349E-2"/>
    <m/>
    <m/>
    <m/>
    <m/>
    <n v="0.55000000000000004"/>
    <m/>
    <n v="1.1499999999999999"/>
    <n v="5.1842831294623089E-2"/>
    <n v="1.0368566258924619E-2"/>
    <n v="6.2211397553547709E-2"/>
    <n v="0.47"/>
    <n v="2.436613070847285E-2"/>
    <n v="0.2"/>
    <n v="4.8732261416945706E-3"/>
    <n v="2.923935685016742E-2"/>
  </r>
  <r>
    <x v="15"/>
    <x v="4"/>
    <n v="13"/>
    <s v="cf"/>
    <n v="8.5307049497255907"/>
    <n v="5.7155723163161464E-3"/>
    <m/>
    <m/>
    <m/>
    <m/>
    <n v="0.74"/>
    <m/>
    <n v="1.1499999999999999"/>
    <n v="1.2455848266716391E-2"/>
    <n v="2.4911696533432785E-3"/>
    <n v="1.4947017920059669E-2"/>
    <n v="0.47"/>
    <n v="5.8542486853567031E-3"/>
    <n v="0.2"/>
    <n v="1.1708497370713407E-3"/>
    <n v="7.0250984224280435E-3"/>
  </r>
  <r>
    <x v="15"/>
    <x v="4"/>
    <n v="15"/>
    <s v="cf"/>
    <n v="12.923381379061903"/>
    <n v="1.3117232099747829E-2"/>
    <m/>
    <m/>
    <m/>
    <m/>
    <n v="0.74"/>
    <m/>
    <n v="1.1499999999999999"/>
    <n v="4.3887381211521664E-2"/>
    <n v="8.7774762423043339E-3"/>
    <n v="5.2664857453826E-2"/>
    <n v="0.47"/>
    <n v="2.0627069169415181E-2"/>
    <n v="0.2"/>
    <n v="4.1254138338830361E-3"/>
    <n v="2.4752483003298218E-2"/>
  </r>
  <r>
    <x v="15"/>
    <x v="4"/>
    <n v="15"/>
    <s v="cf"/>
    <n v="5.5385920195979574"/>
    <n v="2.4092875285251108E-3"/>
    <m/>
    <m/>
    <m/>
    <m/>
    <n v="0.74"/>
    <m/>
    <n v="1.1499999999999999"/>
    <n v="4.4055039485789314E-3"/>
    <n v="8.8110078971578637E-4"/>
    <n v="5.2866047382947173E-3"/>
    <n v="0.47"/>
    <n v="2.0705868558320976E-3"/>
    <n v="0.2"/>
    <n v="4.1411737116641952E-4"/>
    <n v="2.4847042269985171E-3"/>
  </r>
  <r>
    <x v="15"/>
    <x v="4"/>
    <n v="16"/>
    <s v="cf"/>
    <n v="12.541409515641352"/>
    <n v="1.2353288372906732E-2"/>
    <m/>
    <m/>
    <m/>
    <m/>
    <n v="0.74"/>
    <m/>
    <n v="1.1499999999999999"/>
    <n v="3.9903132450915806E-2"/>
    <n v="7.9806264901831608E-3"/>
    <n v="4.7883758941098968E-2"/>
    <n v="0.47"/>
    <n v="1.8754472251930429E-2"/>
    <n v="0.2"/>
    <n v="3.7508944503860859E-3"/>
    <n v="2.2505366702316516E-2"/>
  </r>
  <r>
    <x v="15"/>
    <x v="4"/>
    <n v="16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15"/>
    <x v="4"/>
    <n v="18"/>
    <s v="gr"/>
    <n v="9.7721135058423734"/>
    <n v="7.500097115734022E-3"/>
    <m/>
    <m/>
    <m/>
    <m/>
    <n v="0.55000000000000004"/>
    <m/>
    <n v="1.1499999999999999"/>
    <n v="1.9753576992026251E-2"/>
    <n v="3.9507153984052502E-3"/>
    <n v="2.3704292390431501E-2"/>
    <n v="0.47"/>
    <n v="9.2841811862523372E-3"/>
    <n v="0.2"/>
    <n v="1.8568362372504675E-3"/>
    <n v="1.1141017423502805E-2"/>
  </r>
  <r>
    <x v="15"/>
    <x v="4"/>
    <n v="18"/>
    <s v="gr"/>
    <n v="3.1512678732195281"/>
    <n v="7.7993879862183325E-4"/>
    <m/>
    <m/>
    <m/>
    <m/>
    <n v="0.55000000000000004"/>
    <m/>
    <n v="1.1499999999999999"/>
    <n v="1.3462992074672832E-3"/>
    <n v="2.6925984149345667E-4"/>
    <n v="1.6155590489607399E-3"/>
    <n v="0.47"/>
    <n v="6.3276062750962305E-4"/>
    <n v="0.2"/>
    <n v="1.2655212550192463E-4"/>
    <n v="7.593127530115477E-4"/>
  </r>
  <r>
    <x v="15"/>
    <x v="4"/>
    <n v="20"/>
    <s v="gr"/>
    <n v="18.080001535239308"/>
    <n v="2.567360218003982E-2"/>
    <m/>
    <m/>
    <m/>
    <m/>
    <n v="0.55000000000000004"/>
    <m/>
    <n v="1.1499999999999999"/>
    <n v="8.5079677784391544E-2"/>
    <n v="1.701593555687831E-2"/>
    <n v="0.10209561334126985"/>
    <n v="0.47"/>
    <n v="3.9987448558664027E-2"/>
    <n v="0.2"/>
    <n v="7.9974897117328064E-3"/>
    <n v="4.7984938270396835E-2"/>
  </r>
  <r>
    <x v="15"/>
    <x v="4"/>
    <n v="21"/>
    <s v="gr"/>
    <n v="13.082536322153798"/>
    <n v="1.344230607101303E-2"/>
    <m/>
    <m/>
    <m/>
    <m/>
    <n v="0.55000000000000004"/>
    <m/>
    <n v="1.1499999999999999"/>
    <n v="3.947808764842145E-2"/>
    <n v="7.8956175296842901E-3"/>
    <n v="4.7373705178105741E-2"/>
    <n v="0.47"/>
    <n v="1.8554701194758081E-2"/>
    <n v="0.2"/>
    <n v="3.7109402389516166E-3"/>
    <n v="2.2265641433709696E-2"/>
  </r>
  <r>
    <x v="15"/>
    <x v="4"/>
    <n v="22"/>
    <s v="cf"/>
    <n v="11.363662936761328"/>
    <n v="1.0142069171059484E-2"/>
    <m/>
    <m/>
    <m/>
    <m/>
    <n v="0.74"/>
    <m/>
    <n v="1.1499999999999999"/>
    <n v="2.9283463402803082E-2"/>
    <n v="5.8566926805606167E-3"/>
    <n v="3.5140156083363697E-2"/>
    <n v="0.47"/>
    <n v="1.3763227799317448E-2"/>
    <n v="0.2"/>
    <n v="2.7526455598634899E-3"/>
    <n v="1.6515873359180939E-2"/>
  </r>
  <r>
    <x v="15"/>
    <x v="4"/>
    <n v="22"/>
    <s v="cf"/>
    <n v="4.1380285203892786"/>
    <n v="1.3448592691265155E-3"/>
    <m/>
    <m/>
    <m/>
    <m/>
    <n v="0.74"/>
    <m/>
    <n v="1.1499999999999999"/>
    <n v="2.8446475655402675E-3"/>
    <n v="5.6892951310805347E-4"/>
    <n v="3.413577078648321E-3"/>
    <n v="0.47"/>
    <n v="1.3369843558039256E-3"/>
    <n v="0.2"/>
    <n v="2.6739687116078515E-4"/>
    <n v="1.6043812269647107E-3"/>
  </r>
  <r>
    <x v="15"/>
    <x v="4"/>
    <n v="23"/>
    <s v="cf"/>
    <n v="12.955212367680282"/>
    <n v="1.3181928584114688E-2"/>
    <m/>
    <m/>
    <m/>
    <m/>
    <n v="0.74"/>
    <m/>
    <n v="1.1499999999999999"/>
    <n v="4.4232026519650684E-2"/>
    <n v="8.8464053039301379E-3"/>
    <n v="5.3078431823580824E-2"/>
    <n v="0.47"/>
    <n v="2.0789052464235819E-2"/>
    <n v="0.2"/>
    <n v="4.1578104928471638E-3"/>
    <n v="2.4946862957082983E-2"/>
  </r>
  <r>
    <x v="15"/>
    <x v="4"/>
    <n v="24"/>
    <s v="cf"/>
    <n v="14.323944878270581"/>
    <n v="1.6114437988054401E-2"/>
    <m/>
    <m/>
    <m/>
    <m/>
    <n v="0.74"/>
    <m/>
    <n v="1.1499999999999999"/>
    <n v="6.1002908070915025E-2"/>
    <n v="1.2200581614183005E-2"/>
    <n v="7.320348968509803E-2"/>
    <n v="0.47"/>
    <n v="2.8671366793330062E-2"/>
    <n v="0.2"/>
    <n v="5.7342733586660125E-3"/>
    <n v="3.4405640151996077E-2"/>
  </r>
  <r>
    <x v="15"/>
    <x v="4"/>
    <n v="25"/>
    <s v="cf"/>
    <n v="12.414085561167836"/>
    <n v="1.2103733422138638E-2"/>
    <m/>
    <m/>
    <m/>
    <m/>
    <n v="0.74"/>
    <m/>
    <n v="1.1499999999999999"/>
    <n v="3.8636046746230841E-2"/>
    <n v="7.727209349246169E-3"/>
    <n v="4.6363256095477007E-2"/>
    <n v="0.47"/>
    <n v="1.8158941970728495E-2"/>
    <n v="0.2"/>
    <n v="3.6317883941456991E-3"/>
    <n v="2.1790730364874195E-2"/>
  </r>
  <r>
    <x v="15"/>
    <x v="4"/>
    <n v="25"/>
    <s v="cf"/>
    <n v="8.0850711090682825"/>
    <n v="5.1340201542583591E-3"/>
    <m/>
    <m/>
    <m/>
    <m/>
    <n v="0.74"/>
    <m/>
    <n v="1.1499999999999999"/>
    <n v="1.0730732542737317E-2"/>
    <n v="2.1461465085474635E-3"/>
    <n v="1.2876879051284779E-2"/>
    <n v="0.47"/>
    <n v="5.0434442950865388E-3"/>
    <n v="0.2"/>
    <n v="1.0086888590173078E-3"/>
    <n v="6.0521331541038463E-3"/>
  </r>
  <r>
    <x v="15"/>
    <x v="4"/>
    <n v="25"/>
    <s v="cf"/>
    <n v="4.2971834634811739"/>
    <n v="1.450299418924896E-3"/>
    <m/>
    <m/>
    <m/>
    <m/>
    <n v="0.74"/>
    <m/>
    <n v="1.1499999999999999"/>
    <n v="2.9722505165155769E-3"/>
    <n v="5.9445010330311547E-4"/>
    <n v="3.5667006198186924E-3"/>
    <n v="0.47"/>
    <n v="1.3969577427623212E-3"/>
    <n v="0.2"/>
    <n v="2.7939154855246423E-4"/>
    <n v="1.6763492913147854E-3"/>
  </r>
  <r>
    <x v="15"/>
    <x v="4"/>
    <n v="27"/>
    <s v="cf"/>
    <n v="14.865071684783025"/>
    <n v="1.7354971191984186E-2"/>
    <m/>
    <m/>
    <m/>
    <m/>
    <n v="0.74"/>
    <m/>
    <n v="1.1499999999999999"/>
    <n v="6.8752880973620367E-2"/>
    <n v="1.3750576194724074E-2"/>
    <n v="8.2503457168344438E-2"/>
    <n v="0.47"/>
    <n v="3.2313854057601572E-2"/>
    <n v="0.2"/>
    <n v="6.462770811520315E-3"/>
    <n v="3.8776624869121888E-2"/>
  </r>
  <r>
    <x v="15"/>
    <x v="4"/>
    <n v="28"/>
    <s v="cf"/>
    <n v="11.93662073189215"/>
    <n v="1.1190581936148891E-2"/>
    <m/>
    <m/>
    <m/>
    <m/>
    <n v="0.74"/>
    <m/>
    <n v="1.1499999999999999"/>
    <n v="3.4146789179526134E-2"/>
    <n v="6.8293578359052273E-3"/>
    <n v="4.0976147015431362E-2"/>
    <n v="0.47"/>
    <n v="1.6048990914377281E-2"/>
    <n v="0.2"/>
    <n v="3.2097981828754563E-3"/>
    <n v="1.9258789097252739E-2"/>
  </r>
  <r>
    <x v="15"/>
    <x v="4"/>
    <n v="29"/>
    <s v="cf"/>
    <n v="8.3078880293969366"/>
    <n v="5.4208969391815022E-3"/>
    <m/>
    <m/>
    <m/>
    <m/>
    <n v="0.74"/>
    <m/>
    <n v="1.1499999999999999"/>
    <n v="1.1566438790917954E-2"/>
    <n v="2.3132877581835908E-3"/>
    <n v="1.3879726549101546E-2"/>
    <n v="0.47"/>
    <n v="5.4362262317314385E-3"/>
    <n v="0.2"/>
    <n v="1.0872452463462877E-3"/>
    <n v="6.5234714780777261E-3"/>
  </r>
  <r>
    <x v="15"/>
    <x v="4"/>
    <n v="30"/>
    <s v="cf"/>
    <n v="14.069296969323549"/>
    <n v="1.5546573151102524E-2"/>
    <m/>
    <m/>
    <m/>
    <m/>
    <n v="0.74"/>
    <m/>
    <n v="1.1499999999999999"/>
    <n v="5.7583068737365004E-2"/>
    <n v="1.1516613747473002E-2"/>
    <n v="6.9099682484837999E-2"/>
    <n v="0.47"/>
    <n v="2.706404230656155E-2"/>
    <n v="0.2"/>
    <n v="5.4128084613123103E-3"/>
    <n v="3.2476850767873863E-2"/>
  </r>
  <r>
    <x v="15"/>
    <x v="4"/>
    <n v="33"/>
    <s v="cf"/>
    <n v="15.215212559585193"/>
    <n v="1.8182179008704301E-2"/>
    <m/>
    <m/>
    <m/>
    <m/>
    <n v="0.74"/>
    <m/>
    <n v="1.1499999999999999"/>
    <n v="7.4129776763845731E-2"/>
    <n v="1.4825955352769147E-2"/>
    <n v="8.895573211661488E-2"/>
    <n v="0.47"/>
    <n v="3.4840995079007495E-2"/>
    <n v="0.2"/>
    <n v="6.9681990158014994E-3"/>
    <n v="4.1809194094808995E-2"/>
  </r>
  <r>
    <x v="15"/>
    <x v="4"/>
    <n v="35"/>
    <s v="cf"/>
    <n v="2.928450952890874"/>
    <n v="6.73543719164901E-4"/>
    <m/>
    <m/>
    <m/>
    <m/>
    <n v="0.74"/>
    <m/>
    <n v="1.1499999999999999"/>
    <n v="2.1922769696428247E-3"/>
    <n v="4.3845539392856498E-4"/>
    <n v="2.6307323635713898E-3"/>
    <n v="0.47"/>
    <n v="1.0303701757321275E-3"/>
    <n v="0.2"/>
    <n v="2.060740351464255E-4"/>
    <n v="1.2364442108785531E-3"/>
  </r>
  <r>
    <x v="15"/>
    <x v="4"/>
    <n v="36"/>
    <s v="cf"/>
    <n v="12.668733470114868"/>
    <n v="1.2605389802764292E-2"/>
    <m/>
    <m/>
    <m/>
    <m/>
    <n v="0.74"/>
    <m/>
    <n v="1.1499999999999999"/>
    <n v="4.1200445597246532E-2"/>
    <n v="8.2400891194493071E-3"/>
    <n v="4.9440534716695836E-2"/>
    <n v="0.47"/>
    <n v="1.9364209430705871E-2"/>
    <n v="0.2"/>
    <n v="3.8728418861411745E-3"/>
    <n v="2.3237051316847043E-2"/>
  </r>
  <r>
    <x v="15"/>
    <x v="4"/>
    <n v="36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15"/>
    <x v="4"/>
    <n v="37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15"/>
    <x v="4"/>
    <n v="38"/>
    <s v="cf"/>
    <n v="13.528170162811104"/>
    <n v="1.4373680797986796E-2"/>
    <m/>
    <m/>
    <m/>
    <m/>
    <n v="0.74"/>
    <m/>
    <n v="1.1499999999999999"/>
    <n v="5.0779094880283489E-2"/>
    <n v="1.0155818976056698E-2"/>
    <n v="6.0934913856340187E-2"/>
    <n v="0.47"/>
    <n v="2.386617459373324E-2"/>
    <n v="0.2"/>
    <n v="4.7732349187466485E-3"/>
    <n v="2.8639409512479889E-2"/>
  </r>
  <r>
    <x v="15"/>
    <x v="4"/>
    <n v="38"/>
    <s v="cf"/>
    <n v="6.3343667350574338"/>
    <n v="3.1513474506910731E-3"/>
    <m/>
    <m/>
    <m/>
    <m/>
    <n v="0.74"/>
    <m/>
    <n v="1.1499999999999999"/>
    <n v="5.8197092471984659E-3"/>
    <n v="1.1639418494396932E-3"/>
    <n v="6.9836510966381589E-3"/>
    <n v="0.47"/>
    <n v="2.7352633461832786E-3"/>
    <n v="0.2"/>
    <n v="5.470526692366557E-4"/>
    <n v="3.2823160154199344E-3"/>
  </r>
  <r>
    <x v="15"/>
    <x v="4"/>
    <n v="39"/>
    <s v="cf"/>
    <n v="6.1115498147287806"/>
    <n v="2.9335439110698145E-3"/>
    <m/>
    <m/>
    <m/>
    <m/>
    <n v="0.74"/>
    <m/>
    <n v="1.1499999999999999"/>
    <n v="5.3788747787765672E-3"/>
    <n v="1.0757749557553135E-3"/>
    <n v="6.4546497345318804E-3"/>
    <n v="0.47"/>
    <n v="2.5280711460249866E-3"/>
    <n v="0.2"/>
    <n v="5.0561422920499736E-4"/>
    <n v="3.0336853752299837E-3"/>
  </r>
  <r>
    <x v="15"/>
    <x v="4"/>
    <n v="40"/>
    <s v="cf"/>
    <n v="4.45633840657307"/>
    <n v="1.5597184423005749E-3"/>
    <m/>
    <m/>
    <m/>
    <m/>
    <n v="0.74"/>
    <m/>
    <n v="1.1499999999999999"/>
    <n v="3.1113137119265135E-3"/>
    <n v="6.222627423853027E-4"/>
    <n v="3.7335764543118162E-3"/>
    <n v="0.47"/>
    <n v="1.4623174446054613E-3"/>
    <n v="0.2"/>
    <n v="2.9246348892109227E-4"/>
    <n v="1.7547809335265534E-3"/>
  </r>
  <r>
    <x v="15"/>
    <x v="4"/>
    <n v="41"/>
    <s v="cf"/>
    <n v="8.7216908814358636"/>
    <n v="5.9743582537835653E-3"/>
    <m/>
    <m/>
    <m/>
    <m/>
    <n v="0.74"/>
    <m/>
    <n v="1.1499999999999999"/>
    <n v="1.3262391916597635E-2"/>
    <n v="2.6524783833195269E-3"/>
    <n v="1.5914870299917162E-2"/>
    <n v="0.47"/>
    <n v="6.2333242008008882E-3"/>
    <n v="0.2"/>
    <n v="1.2466648401601777E-3"/>
    <n v="7.4799890409610655E-3"/>
  </r>
  <r>
    <x v="15"/>
    <x v="4"/>
    <n v="43"/>
    <s v="cf"/>
    <n v="11.522817879853223"/>
    <n v="1.0428150181267167E-2"/>
    <m/>
    <m/>
    <m/>
    <m/>
    <n v="0.74"/>
    <m/>
    <n v="1.1499999999999999"/>
    <n v="3.0578957037344253E-2"/>
    <n v="6.115791407468851E-3"/>
    <n v="3.6694748444813102E-2"/>
    <n v="0.47"/>
    <n v="1.4372109807551799E-2"/>
    <n v="0.2"/>
    <n v="2.8744219615103599E-3"/>
    <n v="1.724653176906216E-2"/>
  </r>
  <r>
    <x v="15"/>
    <x v="4"/>
    <n v="45"/>
    <s v="cf"/>
    <n v="11.427324913998085"/>
    <n v="1.0256024110313282E-2"/>
    <m/>
    <m/>
    <m/>
    <m/>
    <n v="0.74"/>
    <m/>
    <n v="1.1499999999999999"/>
    <n v="2.9796643040658492E-2"/>
    <n v="5.9593286081316985E-3"/>
    <n v="3.5755971648790193E-2"/>
    <n v="0.47"/>
    <n v="1.4004422229109491E-2"/>
    <n v="0.2"/>
    <n v="2.8008844458218985E-3"/>
    <n v="1.6805306674931388E-2"/>
  </r>
  <r>
    <x v="15"/>
    <x v="4"/>
    <n v="46"/>
    <s v="cf"/>
    <n v="14.323944878270581"/>
    <n v="1.6114437988054401E-2"/>
    <m/>
    <m/>
    <m/>
    <m/>
    <n v="0.74"/>
    <m/>
    <n v="1.1499999999999999"/>
    <n v="6.1002908070915025E-2"/>
    <n v="1.2200581614183005E-2"/>
    <n v="7.320348968509803E-2"/>
    <n v="0.47"/>
    <n v="2.8671366793330062E-2"/>
    <n v="0.2"/>
    <n v="5.7342733586660125E-3"/>
    <n v="3.4405640151996077E-2"/>
  </r>
  <r>
    <x v="15"/>
    <x v="4"/>
    <n v="47"/>
    <s v="cf"/>
    <n v="10.949860084722399"/>
    <n v="9.4168796728612628E-3"/>
    <m/>
    <m/>
    <m/>
    <m/>
    <n v="0.74"/>
    <m/>
    <n v="1.1499999999999999"/>
    <n v="2.6107286792511817E-2"/>
    <n v="5.2214573585023637E-3"/>
    <n v="3.1328744151014179E-2"/>
    <n v="0.47"/>
    <n v="1.2270424792480554E-2"/>
    <n v="0.2"/>
    <n v="2.4540849584961111E-3"/>
    <n v="1.4724509750976665E-2"/>
  </r>
  <r>
    <x v="15"/>
    <x v="4"/>
    <n v="48"/>
    <s v="cf"/>
    <n v="12.286761606694322"/>
    <n v="1.185672495046002E-2"/>
    <m/>
    <m/>
    <m/>
    <m/>
    <n v="0.74"/>
    <m/>
    <n v="1.1499999999999999"/>
    <n v="3.7398783390970997E-2"/>
    <n v="7.4797566781941993E-3"/>
    <n v="4.4878540069165196E-2"/>
    <n v="0.47"/>
    <n v="1.7577428193756368E-2"/>
    <n v="0.2"/>
    <n v="3.5154856387512737E-3"/>
    <n v="2.1092913832507641E-2"/>
  </r>
  <r>
    <x v="15"/>
    <x v="4"/>
    <n v="49"/>
    <s v="gr"/>
    <n v="9.1673247220931717"/>
    <n v="6.6004737999070841E-3"/>
    <m/>
    <m/>
    <m/>
    <m/>
    <n v="0.55000000000000004"/>
    <m/>
    <n v="1.1499999999999999"/>
    <n v="1.6974434872459618E-2"/>
    <n v="3.394886974491924E-3"/>
    <n v="2.0369321846951543E-2"/>
    <n v="0.47"/>
    <n v="7.9779843900560209E-3"/>
    <n v="0.2"/>
    <n v="1.5955968780112042E-3"/>
    <n v="9.5735812680672258E-3"/>
  </r>
  <r>
    <x v="15"/>
    <x v="4"/>
    <n v="53"/>
    <s v="cf"/>
    <n v="12.859719401825144"/>
    <n v="1.2988316595843393E-2"/>
    <m/>
    <m/>
    <m/>
    <m/>
    <n v="0.74"/>
    <m/>
    <n v="1.1499999999999999"/>
    <n v="4.3203981173404168E-2"/>
    <n v="8.6407962346808347E-3"/>
    <n v="5.1844777408085005E-2"/>
    <n v="0.47"/>
    <n v="2.0305871151499958E-2"/>
    <n v="0.2"/>
    <n v="4.0611742302999916E-3"/>
    <n v="2.436704538179995E-2"/>
  </r>
  <r>
    <x v="15"/>
    <x v="4"/>
    <n v="54"/>
    <s v="cf"/>
    <n v="12.923381379061903"/>
    <n v="1.3117232099747829E-2"/>
    <m/>
    <m/>
    <m/>
    <m/>
    <n v="0.74"/>
    <m/>
    <n v="1.1499999999999999"/>
    <n v="4.3887381211521664E-2"/>
    <n v="8.7774762423043339E-3"/>
    <n v="5.2664857453826E-2"/>
    <n v="0.47"/>
    <n v="2.0627069169415181E-2"/>
    <n v="0.2"/>
    <n v="4.1254138338830361E-3"/>
    <n v="2.4752483003298218E-2"/>
  </r>
  <r>
    <x v="15"/>
    <x v="4"/>
    <n v="56"/>
    <s v="cf"/>
    <n v="13.050705333535419"/>
    <n v="1.3376972966873802E-2"/>
    <m/>
    <m/>
    <m/>
    <m/>
    <n v="0.74"/>
    <m/>
    <n v="1.1499999999999999"/>
    <n v="4.5277820464681234E-2"/>
    <n v="9.0555640929362476E-3"/>
    <n v="5.4333384557617478E-2"/>
    <n v="0.47"/>
    <n v="2.1280575618400178E-2"/>
    <n v="0.2"/>
    <n v="4.2561151236800354E-3"/>
    <n v="2.5536690742080214E-2"/>
  </r>
  <r>
    <x v="16"/>
    <x v="1"/>
    <n v="1"/>
    <s v="pe"/>
    <n v="24.669016179243776"/>
    <n v="4.7796218847284813E-2"/>
    <m/>
    <m/>
    <m/>
    <m/>
    <n v="0.54"/>
    <m/>
    <n v="1.1499999999999999"/>
    <n v="0.14871646321452472"/>
    <n v="2.9743292642904946E-2"/>
    <n v="0.17845975585742968"/>
    <n v="0.47"/>
    <n v="6.989673771082662E-2"/>
    <n v="0.2"/>
    <n v="1.3979347542165324E-2"/>
    <n v="8.387608525299195E-2"/>
  </r>
  <r>
    <x v="16"/>
    <x v="1"/>
    <n v="4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16"/>
    <x v="1"/>
    <n v="5"/>
    <s v="pe"/>
    <n v="24.669016179243776"/>
    <n v="4.7796218847284813E-2"/>
    <m/>
    <m/>
    <m/>
    <m/>
    <n v="0.54"/>
    <m/>
    <n v="1.1499999999999999"/>
    <n v="0.14871646321452472"/>
    <n v="2.9743292642904946E-2"/>
    <n v="0.17845975585742968"/>
    <n v="0.47"/>
    <n v="6.989673771082662E-2"/>
    <n v="0.2"/>
    <n v="1.3979347542165324E-2"/>
    <n v="8.387608525299195E-2"/>
  </r>
  <r>
    <x v="16"/>
    <x v="1"/>
    <n v="8"/>
    <s v="pe"/>
    <n v="21.167607431222081"/>
    <n v="3.5191147354406704E-2"/>
    <m/>
    <m/>
    <m/>
    <m/>
    <n v="0.54"/>
    <m/>
    <n v="1.1499999999999999"/>
    <n v="0.10882443868711128"/>
    <n v="2.1764887737422259E-2"/>
    <n v="0.13058932642453353"/>
    <n v="0.47"/>
    <n v="5.1147486182942299E-2"/>
    <n v="0.2"/>
    <n v="1.0229497236588461E-2"/>
    <n v="6.137698341953076E-2"/>
  </r>
  <r>
    <x v="16"/>
    <x v="1"/>
    <n v="9"/>
    <s v="cf"/>
    <n v="13.369015219719209"/>
    <n v="1.4037465980705172E-2"/>
    <m/>
    <m/>
    <m/>
    <m/>
    <n v="0.74"/>
    <m/>
    <n v="1.1499999999999999"/>
    <n v="4.8894211261826137E-2"/>
    <n v="9.7788422523652288E-3"/>
    <n v="5.8673053514191366E-2"/>
    <n v="0.47"/>
    <n v="2.2980279293058282E-2"/>
    <n v="0.2"/>
    <n v="4.5960558586116565E-3"/>
    <n v="2.7576335151669937E-2"/>
  </r>
  <r>
    <x v="16"/>
    <x v="1"/>
    <n v="11"/>
    <s v="pe"/>
    <n v="15.979156286426294"/>
    <n v="2.0053841139464998E-2"/>
    <m/>
    <m/>
    <m/>
    <m/>
    <n v="0.54"/>
    <m/>
    <n v="1.1499999999999999"/>
    <n v="6.1317076291006758E-2"/>
    <n v="1.2263415258201352E-2"/>
    <n v="7.3580491549208107E-2"/>
    <n v="0.47"/>
    <n v="2.8819025856773175E-2"/>
    <n v="0.2"/>
    <n v="5.7638051713546357E-3"/>
    <n v="3.4582831028127814E-2"/>
  </r>
  <r>
    <x v="16"/>
    <x v="1"/>
    <n v="12"/>
    <s v="pe"/>
    <n v="17.82535362629228"/>
    <n v="2.4955495076809199E-2"/>
    <m/>
    <m/>
    <m/>
    <m/>
    <n v="0.54"/>
    <m/>
    <n v="1.1499999999999999"/>
    <n v="7.6640605584086544E-2"/>
    <n v="1.5328121116817309E-2"/>
    <n v="9.1968726700903849E-2"/>
    <n v="0.47"/>
    <n v="3.6021084624520673E-2"/>
    <n v="0.2"/>
    <n v="7.2042169249041353E-3"/>
    <n v="4.3225301549424805E-2"/>
  </r>
  <r>
    <x v="16"/>
    <x v="1"/>
    <n v="13"/>
    <s v="cf"/>
    <n v="7.4484513367007015"/>
    <n v="4.3573440319699093E-3"/>
    <m/>
    <m/>
    <m/>
    <m/>
    <n v="0.74"/>
    <m/>
    <n v="1.1499999999999999"/>
    <n v="8.6220705162122629E-3"/>
    <n v="1.7244141032424526E-3"/>
    <n v="1.0346484619454716E-2"/>
    <n v="0.47"/>
    <n v="4.052373142619763E-3"/>
    <n v="0.2"/>
    <n v="8.1047462852395266E-4"/>
    <n v="4.8628477711437157E-3"/>
  </r>
  <r>
    <x v="16"/>
    <x v="1"/>
    <n v="14"/>
    <s v="pe"/>
    <n v="27.979438995555203"/>
    <n v="6.1484817192732549E-2"/>
    <m/>
    <m/>
    <m/>
    <m/>
    <n v="0.54"/>
    <m/>
    <n v="1.1499999999999999"/>
    <n v="0.19227898368172971"/>
    <n v="3.8455796736345943E-2"/>
    <n v="0.23073478041807566"/>
    <n v="0.47"/>
    <n v="9.0371122330412959E-2"/>
    <n v="0.2"/>
    <n v="1.8074224466082593E-2"/>
    <n v="0.10844534679649555"/>
  </r>
  <r>
    <x v="16"/>
    <x v="1"/>
    <n v="19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16"/>
    <x v="1"/>
    <n v="20"/>
    <s v="cf"/>
    <n v="11.93662073189215"/>
    <n v="1.1190581936148891E-2"/>
    <m/>
    <m/>
    <m/>
    <m/>
    <n v="0.74"/>
    <m/>
    <n v="1.1499999999999999"/>
    <n v="3.4146789179526134E-2"/>
    <n v="6.8293578359052273E-3"/>
    <n v="4.0976147015431362E-2"/>
    <n v="0.47"/>
    <n v="1.6048990914377281E-2"/>
    <n v="0.2"/>
    <n v="3.2097981828754563E-3"/>
    <n v="1.9258789097252739E-2"/>
  </r>
  <r>
    <x v="16"/>
    <x v="1"/>
    <n v="22"/>
    <s v="pe"/>
    <n v="20.912959522275049"/>
    <n v="3.4349536015336773E-2"/>
    <m/>
    <m/>
    <m/>
    <m/>
    <n v="0.54"/>
    <m/>
    <n v="1.1499999999999999"/>
    <n v="0.10617018692573979"/>
    <n v="2.1234037385147959E-2"/>
    <n v="0.12740422431088774"/>
    <n v="0.47"/>
    <n v="4.9899987855097701E-2"/>
    <n v="0.2"/>
    <n v="9.9799975710195415E-3"/>
    <n v="5.9879985426117242E-2"/>
  </r>
  <r>
    <x v="16"/>
    <x v="1"/>
    <n v="23"/>
    <s v="pe"/>
    <n v="17.952677580765794"/>
    <n v="2.5313275388879772E-2"/>
    <m/>
    <m/>
    <m/>
    <m/>
    <n v="0.54"/>
    <m/>
    <n v="1.1499999999999999"/>
    <n v="7.7761627758758695E-2"/>
    <n v="1.555232555175174E-2"/>
    <n v="9.3313953310510428E-2"/>
    <n v="0.47"/>
    <n v="3.6547965046616587E-2"/>
    <n v="0.2"/>
    <n v="7.3095930093233178E-3"/>
    <n v="4.3857558055939903E-2"/>
  </r>
  <r>
    <x v="16"/>
    <x v="1"/>
    <n v="24"/>
    <s v="pe"/>
    <n v="19.257748114119337"/>
    <n v="2.9127344022605504E-2"/>
    <m/>
    <m/>
    <m/>
    <m/>
    <n v="0.54"/>
    <m/>
    <n v="1.1499999999999999"/>
    <n v="8.9731107984169126E-2"/>
    <n v="1.7946221596833827E-2"/>
    <n v="0.10767732958100296"/>
    <n v="0.47"/>
    <n v="4.2173620752559489E-2"/>
    <n v="0.2"/>
    <n v="8.4347241505118974E-3"/>
    <n v="5.0608344903071388E-2"/>
  </r>
  <r>
    <x v="16"/>
    <x v="1"/>
    <n v="26"/>
    <s v="cf"/>
    <n v="8.2442260521601778"/>
    <n v="5.338136368773715E-3"/>
    <m/>
    <m/>
    <m/>
    <m/>
    <n v="0.74"/>
    <m/>
    <n v="1.1499999999999999"/>
    <n v="1.1322268885186924E-2"/>
    <n v="2.264453777037385E-3"/>
    <n v="1.3586722662224309E-2"/>
    <n v="0.47"/>
    <n v="5.321466376037854E-3"/>
    <n v="0.2"/>
    <n v="1.0642932752075709E-3"/>
    <n v="6.3857596512454252E-3"/>
  </r>
  <r>
    <x v="16"/>
    <x v="1"/>
    <n v="30"/>
    <s v="cf"/>
    <n v="11.109015027814294"/>
    <n v="9.6926156117679695E-3"/>
    <m/>
    <m/>
    <m/>
    <m/>
    <n v="0.74"/>
    <m/>
    <n v="1.1499999999999999"/>
    <n v="2.7296584750606947E-2"/>
    <n v="5.4593169501213901E-3"/>
    <n v="3.275590170072834E-2"/>
    <n v="0.47"/>
    <n v="1.2829394832785264E-2"/>
    <n v="0.2"/>
    <n v="2.5658789665570529E-3"/>
    <n v="1.5395273799342316E-2"/>
  </r>
  <r>
    <x v="16"/>
    <x v="1"/>
    <n v="32"/>
    <s v="pe"/>
    <n v="30.239439187460114"/>
    <n v="7.1818668070217778E-2"/>
    <m/>
    <m/>
    <m/>
    <m/>
    <n v="0.54"/>
    <m/>
    <n v="1.1499999999999999"/>
    <n v="0.22529804050008009"/>
    <n v="4.5059608100016024E-2"/>
    <n v="0.27035764860009615"/>
    <n v="0.47"/>
    <n v="0.10589007903503764"/>
    <n v="0.2"/>
    <n v="2.1178015807007528E-2"/>
    <n v="0.12706809484204518"/>
  </r>
  <r>
    <x v="16"/>
    <x v="1"/>
    <n v="34"/>
    <s v="cf"/>
    <n v="9.8676064716975116"/>
    <n v="7.6473950155655709E-3"/>
    <m/>
    <m/>
    <m/>
    <m/>
    <n v="0.74"/>
    <m/>
    <n v="1.1499999999999999"/>
    <n v="1.9028290423261308E-2"/>
    <n v="3.8056580846522617E-3"/>
    <n v="2.2833948507913569E-2"/>
    <n v="0.47"/>
    <n v="8.9432964989328134E-3"/>
    <n v="0.2"/>
    <n v="1.7886592997865627E-3"/>
    <n v="1.0731955798719377E-2"/>
  </r>
  <r>
    <x v="16"/>
    <x v="1"/>
    <n v="35"/>
    <s v="pe"/>
    <n v="15.087888605111678"/>
    <n v="1.7879147997057337E-2"/>
    <m/>
    <m/>
    <m/>
    <m/>
    <n v="0.54"/>
    <m/>
    <n v="1.1499999999999999"/>
    <n v="5.4541702189594782E-2"/>
    <n v="1.0908340437918957E-2"/>
    <n v="6.5450042627513735E-2"/>
    <n v="0.47"/>
    <n v="2.5634600029109545E-2"/>
    <n v="0.2"/>
    <n v="5.126920005821909E-3"/>
    <n v="3.0761520034931454E-2"/>
  </r>
  <r>
    <x v="16"/>
    <x v="1"/>
    <n v="36"/>
    <s v="pe"/>
    <n v="24.223382338586468"/>
    <n v="4.6084984899160755E-2"/>
    <m/>
    <m/>
    <m/>
    <m/>
    <n v="0.54"/>
    <m/>
    <n v="1.1499999999999999"/>
    <n v="0.14328696760290574"/>
    <n v="2.8657393520581151E-2"/>
    <n v="0.17194436112348688"/>
    <n v="0.47"/>
    <n v="6.734487477336569E-2"/>
    <n v="0.2"/>
    <n v="1.3468974954673139E-2"/>
    <n v="8.0813849728038831E-2"/>
  </r>
  <r>
    <x v="16"/>
    <x v="1"/>
    <n v="38"/>
    <s v="cf"/>
    <n v="15.915494309189533"/>
    <n v="1.9894367886486918E-2"/>
    <m/>
    <m/>
    <m/>
    <m/>
    <n v="0.74"/>
    <m/>
    <n v="1.1499999999999999"/>
    <n v="8.5778045751650309E-2"/>
    <n v="1.7155609150330063E-2"/>
    <n v="0.10293365490198036"/>
    <n v="0.47"/>
    <n v="4.0315681503275642E-2"/>
    <n v="0.2"/>
    <n v="8.0631363006551295E-3"/>
    <n v="4.8378817803930774E-2"/>
  </r>
  <r>
    <x v="16"/>
    <x v="1"/>
    <n v="40"/>
    <s v="pe"/>
    <n v="21.517748306024249"/>
    <n v="3.6364994637180972E-2"/>
    <m/>
    <m/>
    <m/>
    <m/>
    <n v="0.54"/>
    <m/>
    <n v="1.1499999999999999"/>
    <n v="0.11252861252707939"/>
    <n v="2.2505722505415882E-2"/>
    <n v="0.13503433503249529"/>
    <n v="0.47"/>
    <n v="5.2888447887727313E-2"/>
    <n v="0.2"/>
    <n v="1.0577689577545464E-2"/>
    <n v="6.3466137465272771E-2"/>
  </r>
  <r>
    <x v="16"/>
    <x v="1"/>
    <n v="41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16"/>
    <x v="1"/>
    <n v="44"/>
    <s v="pe"/>
    <n v="10.981691073340778"/>
    <n v="9.4717085507564202E-3"/>
    <m/>
    <m/>
    <m/>
    <m/>
    <n v="0.54"/>
    <m/>
    <n v="1.1499999999999999"/>
    <n v="2.8527534074380093E-2"/>
    <n v="5.705506814876019E-3"/>
    <n v="3.4233040889256112E-2"/>
    <n v="0.47"/>
    <n v="1.3407941014958643E-2"/>
    <n v="0.2"/>
    <n v="2.6815882029917288E-3"/>
    <n v="1.6089529217950371E-2"/>
  </r>
  <r>
    <x v="16"/>
    <x v="1"/>
    <n v="45"/>
    <s v="pe"/>
    <n v="15.183381570966816"/>
    <n v="1.810618252337793E-2"/>
    <m/>
    <m/>
    <m/>
    <m/>
    <n v="0.54"/>
    <m/>
    <n v="1.1499999999999999"/>
    <n v="5.5248299069344656E-2"/>
    <n v="1.1049659813868932E-2"/>
    <n v="6.629795888321359E-2"/>
    <n v="0.47"/>
    <n v="2.5966700562591986E-2"/>
    <n v="0.2"/>
    <n v="5.1933401125183977E-3"/>
    <n v="3.1160040675110384E-2"/>
  </r>
  <r>
    <x v="16"/>
    <x v="1"/>
    <n v="46"/>
    <s v="cf"/>
    <n v="14.323944878270581"/>
    <n v="1.6114437988054401E-2"/>
    <m/>
    <m/>
    <m/>
    <m/>
    <n v="0.74"/>
    <m/>
    <n v="1.1499999999999999"/>
    <n v="6.1002908070915025E-2"/>
    <n v="1.2200581614183005E-2"/>
    <n v="7.320348968509803E-2"/>
    <n v="0.47"/>
    <n v="2.8671366793330062E-2"/>
    <n v="0.2"/>
    <n v="5.7342733586660125E-3"/>
    <n v="3.4405640151996077E-2"/>
  </r>
  <r>
    <x v="16"/>
    <x v="1"/>
    <n v="47"/>
    <s v="pe"/>
    <n v="25.050988042664329"/>
    <n v="4.9287818973942077E-2"/>
    <m/>
    <m/>
    <m/>
    <m/>
    <n v="0.54"/>
    <m/>
    <n v="1.1499999999999999"/>
    <n v="0.1534522864978084"/>
    <n v="3.0690457299561682E-2"/>
    <n v="0.18414274379737008"/>
    <n v="0.47"/>
    <n v="7.2122574653969942E-2"/>
    <n v="0.2"/>
    <n v="1.442451493079399E-2"/>
    <n v="8.6547089584763925E-2"/>
  </r>
  <r>
    <x v="16"/>
    <x v="1"/>
    <n v="52"/>
    <s v="pe"/>
    <n v="19.257748114119337"/>
    <n v="2.9127344022605504E-2"/>
    <m/>
    <m/>
    <m/>
    <m/>
    <n v="0.54"/>
    <m/>
    <n v="1.1499999999999999"/>
    <n v="8.9731107984169126E-2"/>
    <n v="1.7946221596833827E-2"/>
    <n v="0.10767732958100296"/>
    <n v="0.47"/>
    <n v="4.2173620752559489E-2"/>
    <n v="0.2"/>
    <n v="8.4347241505118974E-3"/>
    <n v="5.0608344903071388E-2"/>
  </r>
  <r>
    <x v="16"/>
    <x v="1"/>
    <n v="53"/>
    <s v="pe"/>
    <n v="15.756339366097638"/>
    <n v="1.9498469965545825E-2"/>
    <m/>
    <m/>
    <m/>
    <m/>
    <n v="0.54"/>
    <m/>
    <n v="1.1499999999999999"/>
    <n v="5.9585315312036029E-2"/>
    <n v="1.1917063062407206E-2"/>
    <n v="7.1502378374443232E-2"/>
    <n v="0.47"/>
    <n v="2.8005098196656933E-2"/>
    <n v="0.2"/>
    <n v="5.6010196393313869E-3"/>
    <n v="3.3606117835988318E-2"/>
  </r>
  <r>
    <x v="16"/>
    <x v="1"/>
    <n v="54"/>
    <s v="pe"/>
    <n v="22.218030055628589"/>
    <n v="3.8770462447071878E-2"/>
    <m/>
    <m/>
    <m/>
    <m/>
    <n v="0.54"/>
    <m/>
    <n v="1.1499999999999999"/>
    <n v="0.12012670041789118"/>
    <n v="2.4025340083578237E-2"/>
    <n v="0.14415204050146943"/>
    <n v="0.47"/>
    <n v="5.6459549196408852E-2"/>
    <n v="0.2"/>
    <n v="1.1291909839281772E-2"/>
    <n v="6.7751459035690631E-2"/>
  </r>
  <r>
    <x v="16"/>
    <x v="1"/>
    <n v="56"/>
    <s v="pe"/>
    <n v="24.096058384112954"/>
    <n v="4.5601790491933761E-2"/>
    <m/>
    <m/>
    <m/>
    <m/>
    <n v="0.54"/>
    <m/>
    <n v="1.1499999999999999"/>
    <n v="0.14175458939973332"/>
    <n v="2.8350917879946664E-2"/>
    <n v="0.17010550727967999"/>
    <n v="0.47"/>
    <n v="6.662465701787465E-2"/>
    <n v="0.2"/>
    <n v="1.332493140357493E-2"/>
    <n v="7.9949588421449586E-2"/>
  </r>
  <r>
    <x v="16"/>
    <x v="1"/>
    <n v="57"/>
    <s v="pe"/>
    <n v="17.188733853924695"/>
    <n v="2.3204790702798336E-2"/>
    <m/>
    <m/>
    <m/>
    <m/>
    <n v="0.54"/>
    <m/>
    <n v="1.1499999999999999"/>
    <n v="7.1159922070421683E-2"/>
    <n v="1.4231984414084338E-2"/>
    <n v="8.5391906484506022E-2"/>
    <n v="0.47"/>
    <n v="3.3445163373098191E-2"/>
    <n v="0.2"/>
    <n v="6.6890326746196389E-3"/>
    <n v="4.0134196047717827E-2"/>
  </r>
  <r>
    <x v="16"/>
    <x v="1"/>
    <n v="58"/>
    <s v="pe"/>
    <n v="24.223382338586468"/>
    <n v="4.6084984899160755E-2"/>
    <m/>
    <m/>
    <m/>
    <m/>
    <n v="0.54"/>
    <m/>
    <n v="1.1499999999999999"/>
    <n v="0.14328696760290574"/>
    <n v="2.8657393520581151E-2"/>
    <n v="0.17194436112348688"/>
    <n v="0.47"/>
    <n v="6.734487477336569E-2"/>
    <n v="0.2"/>
    <n v="1.3468974954673139E-2"/>
    <n v="8.0813849728038831E-2"/>
  </r>
  <r>
    <x v="16"/>
    <x v="1"/>
    <n v="59"/>
    <s v="pe"/>
    <n v="13.369015219719209"/>
    <n v="1.4037465980705172E-2"/>
    <m/>
    <m/>
    <m/>
    <m/>
    <n v="0.54"/>
    <m/>
    <n v="1.1499999999999999"/>
    <n v="4.2614649156933922E-2"/>
    <n v="8.5229298313867843E-3"/>
    <n v="5.1137578988320706E-2"/>
    <n v="0.47"/>
    <n v="2.0028885103758942E-2"/>
    <n v="0.2"/>
    <n v="4.0057770207517886E-3"/>
    <n v="2.403466212451073E-2"/>
  </r>
  <r>
    <x v="16"/>
    <x v="1"/>
    <n v="60"/>
    <s v="cf"/>
    <n v="12.732395447351628"/>
    <n v="1.2732395447351627E-2"/>
    <m/>
    <m/>
    <m/>
    <m/>
    <n v="0.74"/>
    <m/>
    <n v="1.1499999999999999"/>
    <n v="4.1860564415549591E-2"/>
    <n v="8.3721128831099178E-3"/>
    <n v="5.023267729865951E-2"/>
    <n v="0.47"/>
    <n v="1.9674465275308306E-2"/>
    <n v="0.2"/>
    <n v="3.934893055061661E-3"/>
    <n v="2.3609358330369968E-2"/>
  </r>
  <r>
    <x v="16"/>
    <x v="1"/>
    <n v="63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17"/>
    <x v="1"/>
    <n v="2"/>
    <s v="pe"/>
    <n v="10.822536130248883"/>
    <n v="9.1991557107115509E-3"/>
    <m/>
    <m/>
    <m/>
    <m/>
    <n v="0.54"/>
    <m/>
    <n v="1.1499999999999999"/>
    <n v="2.769038547527922E-2"/>
    <n v="5.538077095055844E-3"/>
    <n v="3.3228462570335064E-2"/>
    <n v="0.47"/>
    <n v="1.3014481173381233E-2"/>
    <n v="0.2"/>
    <n v="2.6028962346762467E-3"/>
    <n v="1.5617377408057478E-2"/>
  </r>
  <r>
    <x v="17"/>
    <x v="1"/>
    <n v="4"/>
    <s v="pe"/>
    <n v="17.507043740108486"/>
    <n v="2.4072185142649163E-2"/>
    <m/>
    <m/>
    <m/>
    <m/>
    <n v="0.54"/>
    <m/>
    <n v="1.1499999999999999"/>
    <n v="7.387435024636399E-2"/>
    <n v="1.4774870049272798E-2"/>
    <n v="8.8649220295636794E-2"/>
    <n v="0.47"/>
    <n v="3.4720944615791074E-2"/>
    <n v="0.2"/>
    <n v="6.9441889231582152E-3"/>
    <n v="4.1665133538949288E-2"/>
  </r>
  <r>
    <x v="17"/>
    <x v="1"/>
    <n v="6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17"/>
    <x v="1"/>
    <n v="7"/>
    <s v="pe"/>
    <n v="23.618593554837268"/>
    <n v="4.3812491044223134E-2"/>
    <m/>
    <m/>
    <m/>
    <m/>
    <n v="0.54"/>
    <m/>
    <n v="1.1499999999999999"/>
    <n v="0.13608296480192816"/>
    <n v="2.7216592960385633E-2"/>
    <n v="0.16329955776231381"/>
    <n v="0.47"/>
    <n v="6.3958993456906227E-2"/>
    <n v="0.2"/>
    <n v="1.2791798691381246E-2"/>
    <n v="7.6750792148287478E-2"/>
  </r>
  <r>
    <x v="17"/>
    <x v="1"/>
    <n v="8"/>
    <s v="pe"/>
    <n v="29.125354585816847"/>
    <n v="6.6624248615056045E-2"/>
    <m/>
    <m/>
    <m/>
    <m/>
    <n v="0.54"/>
    <m/>
    <n v="1.1499999999999999"/>
    <n v="0.20868778577886246"/>
    <n v="4.1737557155772494E-2"/>
    <n v="0.25042534293463498"/>
    <n v="0.47"/>
    <n v="9.8083259316065347E-2"/>
    <n v="0.2"/>
    <n v="1.9616651863213069E-2"/>
    <n v="0.11769991117927842"/>
  </r>
  <r>
    <x v="17"/>
    <x v="1"/>
    <n v="9"/>
    <s v="pe"/>
    <n v="18.016339558002553"/>
    <n v="2.5493120474573614E-2"/>
    <m/>
    <m/>
    <m/>
    <m/>
    <n v="0.54"/>
    <m/>
    <n v="1.1499999999999999"/>
    <n v="7.8325251474583496E-2"/>
    <n v="1.5665050294916699E-2"/>
    <n v="9.3990301769500198E-2"/>
    <n v="0.47"/>
    <n v="3.6812868193054238E-2"/>
    <n v="0.2"/>
    <n v="7.3625736386108481E-3"/>
    <n v="4.4175441831665087E-2"/>
  </r>
  <r>
    <x v="17"/>
    <x v="1"/>
    <n v="10"/>
    <s v="pe"/>
    <n v="18.621128341751756"/>
    <n v="2.7233400199811946E-2"/>
    <m/>
    <m/>
    <m/>
    <m/>
    <n v="0.54"/>
    <m/>
    <n v="1.1499999999999999"/>
    <n v="8.3783232658529272E-2"/>
    <n v="1.6756646531705856E-2"/>
    <n v="0.10053987919023513"/>
    <n v="0.47"/>
    <n v="3.9378119349508758E-2"/>
    <n v="0.2"/>
    <n v="7.8756238699017513E-3"/>
    <n v="4.7253743219410511E-2"/>
  </r>
  <r>
    <x v="17"/>
    <x v="1"/>
    <n v="11"/>
    <s v="pe"/>
    <n v="22.058875112536693"/>
    <n v="3.821700113246982E-2"/>
    <m/>
    <m/>
    <m/>
    <m/>
    <n v="0.54"/>
    <m/>
    <n v="1.1499999999999999"/>
    <n v="0.11837763529113959"/>
    <n v="2.3675527058227921E-2"/>
    <n v="0.14205316234936752"/>
    <n v="0.47"/>
    <n v="5.5637488586835607E-2"/>
    <n v="0.2"/>
    <n v="1.1127497717367122E-2"/>
    <n v="6.6764986304202731E-2"/>
  </r>
  <r>
    <x v="17"/>
    <x v="1"/>
    <n v="13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17"/>
    <x v="1"/>
    <n v="14"/>
    <s v="pe"/>
    <n v="20.14901579543395"/>
    <n v="3.1885817496274227E-2"/>
    <m/>
    <m/>
    <m/>
    <m/>
    <n v="0.54"/>
    <m/>
    <n v="1.1499999999999999"/>
    <n v="9.8407809367200907E-2"/>
    <n v="1.9681561873440181E-2"/>
    <n v="0.11808937124064109"/>
    <n v="0.47"/>
    <n v="4.6251670402584426E-2"/>
    <n v="0.2"/>
    <n v="9.2503340805168855E-3"/>
    <n v="5.550200448310131E-2"/>
  </r>
  <r>
    <x v="17"/>
    <x v="1"/>
    <n v="17"/>
    <s v="pe"/>
    <n v="4.4881693951914485"/>
    <n v="1.5820797118049857E-3"/>
    <m/>
    <m/>
    <m/>
    <m/>
    <n v="0.54"/>
    <m/>
    <n v="1.1499999999999999"/>
    <n v="4.596661768235105E-3"/>
    <n v="9.1933235364702109E-4"/>
    <n v="5.5159941218821257E-3"/>
    <n v="0.47"/>
    <n v="2.160431031070499E-3"/>
    <n v="0.2"/>
    <n v="4.3208620621409982E-4"/>
    <n v="2.592517237284599E-3"/>
  </r>
  <r>
    <x v="17"/>
    <x v="1"/>
    <n v="18"/>
    <s v="pe"/>
    <n v="16.361128149846841"/>
    <n v="2.102404967255319E-2"/>
    <m/>
    <m/>
    <m/>
    <m/>
    <n v="0.54"/>
    <m/>
    <n v="1.1499999999999999"/>
    <n v="6.4344683704845473E-2"/>
    <n v="1.2868936740969096E-2"/>
    <n v="7.7213620445814563E-2"/>
    <n v="0.47"/>
    <n v="3.0242001341277372E-2"/>
    <n v="0.2"/>
    <n v="6.0484002682554749E-3"/>
    <n v="3.6290401609532848E-2"/>
  </r>
  <r>
    <x v="17"/>
    <x v="1"/>
    <n v="19"/>
    <s v="pe"/>
    <n v="2.5464790894703255"/>
    <n v="5.0929581789406519E-4"/>
    <m/>
    <m/>
    <m/>
    <m/>
    <n v="0.54"/>
    <m/>
    <n v="1.1499999999999999"/>
    <n v="1.4464049735189348E-3"/>
    <n v="2.89280994703787E-4"/>
    <n v="1.7356859682227219E-3"/>
    <n v="0.47"/>
    <n v="6.7981033755389931E-4"/>
    <n v="0.2"/>
    <n v="1.3596206751077987E-4"/>
    <n v="8.1577240506467915E-4"/>
  </r>
  <r>
    <x v="17"/>
    <x v="1"/>
    <n v="21"/>
    <s v="pe"/>
    <n v="18.461973398659861"/>
    <n v="2.6769861428056801E-2"/>
    <m/>
    <m/>
    <m/>
    <m/>
    <n v="0.54"/>
    <m/>
    <n v="1.1499999999999999"/>
    <n v="8.2328747331516433E-2"/>
    <n v="1.6465749466303286E-2"/>
    <n v="9.8794496797819722E-2"/>
    <n v="0.47"/>
    <n v="3.8694511245812718E-2"/>
    <n v="0.2"/>
    <n v="7.7389022491625437E-3"/>
    <n v="4.6433413494975262E-2"/>
  </r>
  <r>
    <x v="17"/>
    <x v="1"/>
    <n v="27"/>
    <s v="pe"/>
    <n v="13.050705333535419"/>
    <n v="1.3376972966873802E-2"/>
    <m/>
    <m/>
    <m/>
    <m/>
    <n v="0.54"/>
    <m/>
    <n v="1.1499999999999999"/>
    <n v="4.0570217826455937E-2"/>
    <n v="8.1140435652911885E-3"/>
    <n v="4.8684261391747127E-2"/>
    <n v="0.47"/>
    <n v="1.9068002378434288E-2"/>
    <n v="0.2"/>
    <n v="3.8136004756868578E-3"/>
    <n v="2.2881602854121146E-2"/>
  </r>
  <r>
    <x v="17"/>
    <x v="1"/>
    <n v="28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17"/>
    <x v="1"/>
    <n v="30"/>
    <s v="cf"/>
    <n v="6.9709865074250157"/>
    <n v="3.8166151128151958E-3"/>
    <m/>
    <m/>
    <m/>
    <m/>
    <n v="0.74"/>
    <m/>
    <n v="1.1499999999999999"/>
    <n v="7.2919811984337246E-3"/>
    <n v="1.4583962396867451E-3"/>
    <n v="8.7503774381204706E-3"/>
    <n v="0.47"/>
    <n v="3.4272311632638506E-3"/>
    <n v="0.2"/>
    <n v="6.8544623265277013E-4"/>
    <n v="4.112677395916621E-3"/>
  </r>
  <r>
    <x v="17"/>
    <x v="1"/>
    <n v="31"/>
    <s v="pe"/>
    <n v="16.902254956359286"/>
    <n v="2.2437743454566953E-2"/>
    <m/>
    <m/>
    <m/>
    <m/>
    <n v="0.54"/>
    <m/>
    <n v="1.1499999999999999"/>
    <n v="6.8761217362673932E-2"/>
    <n v="1.3752243472534786E-2"/>
    <n v="8.2513460835208718E-2"/>
    <n v="0.47"/>
    <n v="3.2317772160456747E-2"/>
    <n v="0.2"/>
    <n v="6.4635544320913495E-3"/>
    <n v="3.8781326592548099E-2"/>
  </r>
  <r>
    <x v="17"/>
    <x v="1"/>
    <n v="32"/>
    <s v="pe"/>
    <n v="23.586762566218887"/>
    <n v="4.369447765392049E-2"/>
    <m/>
    <m/>
    <m/>
    <m/>
    <n v="0.54"/>
    <m/>
    <n v="1.1499999999999999"/>
    <n v="0.13570905393823829"/>
    <n v="2.7141810787647658E-2"/>
    <n v="0.16285086472588595"/>
    <n v="0.47"/>
    <n v="6.3783255350971998E-2"/>
    <n v="0.2"/>
    <n v="1.27566510701944E-2"/>
    <n v="7.6539906421166398E-2"/>
  </r>
  <r>
    <x v="17"/>
    <x v="1"/>
    <n v="33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17"/>
    <x v="1"/>
    <n v="34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17"/>
    <x v="1"/>
    <n v="35"/>
    <s v="pe"/>
    <n v="22.090706101155074"/>
    <n v="3.8327375085504059E-2"/>
    <m/>
    <m/>
    <m/>
    <m/>
    <n v="0.54"/>
    <m/>
    <n v="1.1499999999999999"/>
    <n v="0.11872640197590167"/>
    <n v="2.3745280395180337E-2"/>
    <n v="0.14247168237108201"/>
    <n v="0.47"/>
    <n v="5.580140892867378E-2"/>
    <n v="0.2"/>
    <n v="1.1160281785734756E-2"/>
    <n v="6.6961690714408537E-2"/>
  </r>
  <r>
    <x v="17"/>
    <x v="1"/>
    <n v="36"/>
    <s v="cf"/>
    <n v="6.6845076098596046"/>
    <n v="3.5093664951762931E-3"/>
    <m/>
    <m/>
    <m/>
    <m/>
    <n v="0.74"/>
    <m/>
    <n v="1.1499999999999999"/>
    <n v="6.5889301589768454E-3"/>
    <n v="1.3177860317953691E-3"/>
    <n v="7.9067161907722151E-3"/>
    <n v="0.47"/>
    <n v="3.0967971747191173E-3"/>
    <n v="0.2"/>
    <n v="6.1935943494382346E-4"/>
    <n v="3.7161566096629408E-3"/>
  </r>
  <r>
    <x v="17"/>
    <x v="1"/>
    <n v="36"/>
    <s v="cf"/>
    <n v="6.2070427805839179"/>
    <n v="3.0259333555346596E-3"/>
    <m/>
    <m/>
    <m/>
    <m/>
    <n v="0.74"/>
    <m/>
    <n v="1.1499999999999999"/>
    <n v="5.5633212431521412E-3"/>
    <n v="1.1126642486304283E-3"/>
    <n v="6.6759854917825693E-3"/>
    <n v="0.47"/>
    <n v="2.6147609842815064E-3"/>
    <n v="0.2"/>
    <n v="5.2295219685630126E-4"/>
    <n v="3.1377131811378078E-3"/>
  </r>
  <r>
    <x v="17"/>
    <x v="1"/>
    <n v="36"/>
    <s v="cf"/>
    <n v="2.4509861236151882"/>
    <n v="4.718148287959238E-4"/>
    <m/>
    <m/>
    <m/>
    <m/>
    <n v="0.74"/>
    <m/>
    <n v="1.1499999999999999"/>
    <n v="2.0570749836400877E-3"/>
    <n v="4.1141499672801753E-4"/>
    <n v="2.4684899803681052E-3"/>
    <n v="0.47"/>
    <n v="9.6682524231084114E-4"/>
    <n v="0.2"/>
    <n v="1.9336504846216823E-4"/>
    <n v="1.1601902907730094E-3"/>
  </r>
  <r>
    <x v="17"/>
    <x v="1"/>
    <n v="38"/>
    <s v="pe"/>
    <n v="19.416903057211233"/>
    <n v="2.9610777162247127E-2"/>
    <m/>
    <m/>
    <m/>
    <m/>
    <n v="0.54"/>
    <m/>
    <n v="1.1499999999999999"/>
    <n v="9.1250582276192385E-2"/>
    <n v="1.8250116455238479E-2"/>
    <n v="0.10950069873143087"/>
    <n v="0.47"/>
    <n v="4.2887773669810419E-2"/>
    <n v="0.2"/>
    <n v="8.5775547339620849E-3"/>
    <n v="5.1465328403772506E-2"/>
  </r>
  <r>
    <x v="17"/>
    <x v="1"/>
    <n v="38"/>
    <s v="pe"/>
    <n v="10.345071300973197"/>
    <n v="8.4053704320407232E-3"/>
    <m/>
    <m/>
    <m/>
    <m/>
    <n v="0.54"/>
    <m/>
    <n v="1.1499999999999999"/>
    <n v="2.5255161385205369E-2"/>
    <n v="5.0510322770410745E-3"/>
    <n v="3.0306193662246444E-2"/>
    <n v="0.47"/>
    <n v="1.1869925851046523E-2"/>
    <n v="0.2"/>
    <n v="2.3739851702093049E-3"/>
    <n v="1.4243911021255828E-2"/>
  </r>
  <r>
    <x v="17"/>
    <x v="1"/>
    <n v="39"/>
    <s v="pe"/>
    <n v="18.239156478331207"/>
    <n v="2.6127591655209455E-2"/>
    <m/>
    <m/>
    <m/>
    <m/>
    <n v="0.54"/>
    <m/>
    <n v="1.1499999999999999"/>
    <n v="8.0314280812114794E-2"/>
    <n v="1.6062856162422961E-2"/>
    <n v="9.6377136974537758E-2"/>
    <n v="0.47"/>
    <n v="3.7747711981693952E-2"/>
    <n v="0.2"/>
    <n v="7.549542396338791E-3"/>
    <n v="4.5297254378032739E-2"/>
  </r>
  <r>
    <x v="17"/>
    <x v="1"/>
    <n v="41"/>
    <s v="pe"/>
    <n v="18.334649444186343"/>
    <n v="2.6401895199628336E-2"/>
    <m/>
    <m/>
    <m/>
    <m/>
    <n v="0.54"/>
    <m/>
    <n v="1.1499999999999999"/>
    <n v="8.1174508121675606E-2"/>
    <n v="1.6234901624335121E-2"/>
    <n v="9.7409409746010728E-2"/>
    <n v="0.47"/>
    <n v="3.8152018817187536E-2"/>
    <n v="0.2"/>
    <n v="7.6304037634375077E-3"/>
    <n v="4.5782422580625044E-2"/>
  </r>
  <r>
    <x v="17"/>
    <x v="1"/>
    <n v="42"/>
    <s v="pe"/>
    <n v="21.772396214971284"/>
    <n v="3.7230797527600897E-2"/>
    <m/>
    <m/>
    <m/>
    <m/>
    <n v="0.54"/>
    <m/>
    <n v="1.1499999999999999"/>
    <n v="0.11526227141240049"/>
    <n v="2.3052454282480098E-2"/>
    <n v="0.1383147256948806"/>
    <n v="0.47"/>
    <n v="5.4173267563828224E-2"/>
    <n v="0.2"/>
    <n v="1.0834653512765646E-2"/>
    <n v="6.5007921076593866E-2"/>
  </r>
  <r>
    <x v="17"/>
    <x v="1"/>
    <n v="42"/>
    <s v="pe"/>
    <n v="12.191268640839182"/>
    <n v="1.1673139723603515E-2"/>
    <m/>
    <m/>
    <m/>
    <m/>
    <n v="0.54"/>
    <m/>
    <n v="1.1499999999999999"/>
    <n v="3.5305946084164576E-2"/>
    <n v="7.0611892168329152E-3"/>
    <n v="4.2367135300997491E-2"/>
    <n v="0.47"/>
    <n v="1.6593794659557348E-2"/>
    <n v="0.2"/>
    <n v="3.3187589319114696E-3"/>
    <n v="1.9912553591468818E-2"/>
  </r>
  <r>
    <x v="17"/>
    <x v="1"/>
    <n v="43"/>
    <s v="pe"/>
    <n v="19.003100205172306"/>
    <n v="2.8362127056219665E-2"/>
    <m/>
    <m/>
    <m/>
    <m/>
    <n v="0.54"/>
    <m/>
    <n v="1.1499999999999999"/>
    <n v="8.732700091715738E-2"/>
    <n v="1.7465400183431477E-2"/>
    <n v="0.10479240110058885"/>
    <n v="0.47"/>
    <n v="4.1043690431063963E-2"/>
    <n v="0.2"/>
    <n v="8.2087380862127923E-3"/>
    <n v="4.9252428517276757E-2"/>
  </r>
  <r>
    <x v="17"/>
    <x v="1"/>
    <n v="47"/>
    <s v="pe"/>
    <n v="18.461973398659861"/>
    <n v="2.6769861428056801E-2"/>
    <m/>
    <m/>
    <m/>
    <m/>
    <n v="0.54"/>
    <m/>
    <n v="1.1499999999999999"/>
    <n v="8.2328747331516433E-2"/>
    <n v="1.6465749466303286E-2"/>
    <n v="9.8794496797819722E-2"/>
    <n v="0.47"/>
    <n v="3.8694511245812718E-2"/>
    <n v="0.2"/>
    <n v="7.7389022491625437E-3"/>
    <n v="4.6433413494975262E-2"/>
  </r>
  <r>
    <x v="17"/>
    <x v="1"/>
    <n v="48"/>
    <s v="pe"/>
    <n v="18.302818455567966"/>
    <n v="2.6310301529878951E-2"/>
    <m/>
    <m/>
    <m/>
    <m/>
    <n v="0.54"/>
    <m/>
    <n v="1.1499999999999999"/>
    <n v="8.0887246498141399E-2"/>
    <n v="1.6177449299628281E-2"/>
    <n v="9.7064695797769676E-2"/>
    <n v="0.47"/>
    <n v="3.8017005854126457E-2"/>
    <n v="0.2"/>
    <n v="7.6034011708252915E-3"/>
    <n v="4.5620407024951751E-2"/>
  </r>
  <r>
    <x v="17"/>
    <x v="1"/>
    <n v="49"/>
    <s v="pe"/>
    <n v="20.085353818197191"/>
    <n v="3.168464564820607E-2"/>
    <m/>
    <m/>
    <m/>
    <m/>
    <n v="0.54"/>
    <m/>
    <n v="1.1499999999999999"/>
    <n v="9.7774502253514556E-2"/>
    <n v="1.9554900450702913E-2"/>
    <n v="0.11732940270421746"/>
    <n v="0.47"/>
    <n v="4.5954016059151837E-2"/>
    <n v="0.2"/>
    <n v="9.1908032118303683E-3"/>
    <n v="5.5144819270982207E-2"/>
  </r>
  <r>
    <x v="17"/>
    <x v="1"/>
    <n v="51"/>
    <s v="pe"/>
    <n v="20.212677772670709"/>
    <n v="3.2087625964114755E-2"/>
    <m/>
    <m/>
    <m/>
    <m/>
    <n v="0.54"/>
    <m/>
    <n v="1.1499999999999999"/>
    <n v="9.9043201316006635E-2"/>
    <n v="1.9808640263201328E-2"/>
    <n v="0.11885184157920796"/>
    <n v="0.47"/>
    <n v="4.6550304618523115E-2"/>
    <n v="0.2"/>
    <n v="9.3100609237046234E-3"/>
    <n v="5.5860365542227737E-2"/>
  </r>
  <r>
    <x v="17"/>
    <x v="1"/>
    <n v="52"/>
    <s v="pe"/>
    <n v="17.284226819779832"/>
    <n v="2.3463337907851121E-2"/>
    <m/>
    <m/>
    <m/>
    <m/>
    <n v="0.54"/>
    <m/>
    <n v="1.1499999999999999"/>
    <n v="7.1968810932124344E-2"/>
    <n v="1.439376218642487E-2"/>
    <n v="8.636257311854921E-2"/>
    <n v="0.47"/>
    <n v="3.3825341138098437E-2"/>
    <n v="0.2"/>
    <n v="6.7650682276196878E-3"/>
    <n v="4.0590409365718123E-2"/>
  </r>
  <r>
    <x v="18"/>
    <x v="1"/>
    <n v="1"/>
    <s v="cf"/>
    <n v="12.063944686365666"/>
    <n v="1.1430587590331468E-2"/>
    <m/>
    <m/>
    <m/>
    <m/>
    <n v="0.74"/>
    <m/>
    <n v="1.1499999999999999"/>
    <n v="3.5304118885119355E-2"/>
    <n v="7.0608237770238714E-3"/>
    <n v="4.2364942662143225E-2"/>
    <n v="0.47"/>
    <n v="1.6592935876006097E-2"/>
    <n v="0.2"/>
    <n v="3.3185871752012194E-3"/>
    <n v="1.9911523051207317E-2"/>
  </r>
  <r>
    <x v="18"/>
    <x v="1"/>
    <n v="3"/>
    <s v="pe"/>
    <n v="22.950142793851306"/>
    <n v="4.1367632385916973E-2"/>
    <m/>
    <m/>
    <m/>
    <m/>
    <n v="0.54"/>
    <m/>
    <n v="1.1499999999999999"/>
    <n v="0.12834094775650604"/>
    <n v="2.5668189551301207E-2"/>
    <n v="0.15400913730780724"/>
    <n v="0.47"/>
    <n v="6.0320245445557835E-2"/>
    <n v="0.2"/>
    <n v="1.2064049089111567E-2"/>
    <n v="7.2384294534669408E-2"/>
  </r>
  <r>
    <x v="18"/>
    <x v="1"/>
    <n v="4"/>
    <s v="pe"/>
    <n v="22.727325873522656"/>
    <n v="4.0568276684237937E-2"/>
    <m/>
    <m/>
    <m/>
    <m/>
    <n v="0.54"/>
    <m/>
    <n v="1.1499999999999999"/>
    <n v="0.12581163510539056"/>
    <n v="2.5162327021078113E-2"/>
    <n v="0.15097396212646869"/>
    <n v="0.47"/>
    <n v="5.913146849953356E-2"/>
    <n v="0.2"/>
    <n v="1.1826293699906712E-2"/>
    <n v="7.0957762199440277E-2"/>
  </r>
  <r>
    <x v="18"/>
    <x v="1"/>
    <n v="5"/>
    <s v="cf"/>
    <n v="10.408733278209956"/>
    <n v="8.5091394549366393E-3"/>
    <m/>
    <m/>
    <m/>
    <m/>
    <n v="0.74"/>
    <m/>
    <n v="1.1499999999999999"/>
    <n v="2.2354406668677707E-2"/>
    <n v="4.4708813337355413E-3"/>
    <n v="2.6825288002413249E-2"/>
    <n v="0.47"/>
    <n v="1.0506571134278522E-2"/>
    <n v="0.2"/>
    <n v="2.1013142268557043E-3"/>
    <n v="1.2607885361134226E-2"/>
  </r>
  <r>
    <x v="18"/>
    <x v="1"/>
    <n v="7"/>
    <s v="pe"/>
    <n v="18.080001535239308"/>
    <n v="2.567360218003982E-2"/>
    <m/>
    <m/>
    <m/>
    <m/>
    <n v="0.54"/>
    <m/>
    <n v="1.1499999999999999"/>
    <n v="7.8890950670166327E-2"/>
    <n v="1.5778190134033265E-2"/>
    <n v="9.4669140804199595E-2"/>
    <n v="0.47"/>
    <n v="3.7078746814978171E-2"/>
    <n v="0.2"/>
    <n v="7.4157493629956345E-3"/>
    <n v="4.4494496177973804E-2"/>
  </r>
  <r>
    <x v="18"/>
    <x v="1"/>
    <n v="10"/>
    <s v="pe"/>
    <n v="20.212677772670709"/>
    <n v="3.2087625964114755E-2"/>
    <m/>
    <m/>
    <m/>
    <m/>
    <n v="0.54"/>
    <m/>
    <n v="1.1499999999999999"/>
    <n v="9.9043201316006635E-2"/>
    <n v="1.9808640263201328E-2"/>
    <n v="0.11885184157920796"/>
    <n v="0.47"/>
    <n v="4.6550304618523115E-2"/>
    <n v="0.2"/>
    <n v="9.3100609237046234E-3"/>
    <n v="5.5860365542227737E-2"/>
  </r>
  <r>
    <x v="18"/>
    <x v="1"/>
    <n v="11"/>
    <s v="pe"/>
    <n v="22.504508953194001"/>
    <n v="3.97767195747704E-2"/>
    <m/>
    <m/>
    <m/>
    <m/>
    <n v="0.54"/>
    <m/>
    <n v="1.1499999999999999"/>
    <n v="0.12330798560186461"/>
    <n v="2.4661597120372924E-2"/>
    <n v="0.14796958272223754"/>
    <n v="0.47"/>
    <n v="5.7954753232876362E-2"/>
    <n v="0.2"/>
    <n v="1.1590950646575273E-2"/>
    <n v="6.9545703879451637E-2"/>
  </r>
  <r>
    <x v="18"/>
    <x v="1"/>
    <n v="13"/>
    <s v="pe"/>
    <n v="20.021691840960433"/>
    <n v="3.1484110419910276E-2"/>
    <m/>
    <m/>
    <m/>
    <m/>
    <n v="0.54"/>
    <m/>
    <n v="1.1499999999999999"/>
    <n v="9.7143279709741293E-2"/>
    <n v="1.9428655941948259E-2"/>
    <n v="0.11657193565168955"/>
    <n v="0.47"/>
    <n v="4.5657341463578402E-2"/>
    <n v="0.2"/>
    <n v="9.13146829271568E-3"/>
    <n v="5.4788809756294084E-2"/>
  </r>
  <r>
    <x v="18"/>
    <x v="1"/>
    <n v="14"/>
    <s v="cf"/>
    <n v="10.217747346499682"/>
    <n v="8.1997422455659941E-3"/>
    <m/>
    <m/>
    <m/>
    <m/>
    <n v="0.74"/>
    <m/>
    <n v="1.1499999999999999"/>
    <n v="2.1133260694949557E-2"/>
    <n v="4.2266521389899116E-3"/>
    <n v="2.5359912833939468E-2"/>
    <n v="0.47"/>
    <n v="9.9326325266262915E-3"/>
    <n v="0.2"/>
    <n v="1.9865265053252584E-3"/>
    <n v="1.1919159031951549E-2"/>
  </r>
  <r>
    <x v="18"/>
    <x v="1"/>
    <n v="16"/>
    <s v="pe"/>
    <n v="19.607888988921506"/>
    <n v="3.0196149042939123E-2"/>
    <m/>
    <m/>
    <m/>
    <m/>
    <n v="0.54"/>
    <m/>
    <n v="1.1499999999999999"/>
    <n v="9.3091126117569672E-2"/>
    <n v="1.8618225223513935E-2"/>
    <n v="0.1117093513410836"/>
    <n v="0.47"/>
    <n v="4.375282927525774E-2"/>
    <n v="0.2"/>
    <n v="8.7505658550515487E-3"/>
    <n v="5.2503395130309286E-2"/>
  </r>
  <r>
    <x v="18"/>
    <x v="1"/>
    <n v="17"/>
    <s v="pe"/>
    <n v="18.652959330370134"/>
    <n v="2.7326585418992244E-2"/>
    <m/>
    <m/>
    <m/>
    <m/>
    <n v="0.54"/>
    <m/>
    <n v="1.1499999999999999"/>
    <n v="8.4075688258174519E-2"/>
    <n v="1.6815137651634903E-2"/>
    <n v="0.10089082590980943"/>
    <n v="0.47"/>
    <n v="3.951557348134202E-2"/>
    <n v="0.2"/>
    <n v="7.9031146962684051E-3"/>
    <n v="4.7418688177610427E-2"/>
  </r>
  <r>
    <x v="18"/>
    <x v="1"/>
    <n v="18"/>
    <s v="pe"/>
    <n v="24.732678156480539"/>
    <n v="4.8043227318963454E-2"/>
    <m/>
    <m/>
    <m/>
    <m/>
    <n v="0.54"/>
    <m/>
    <n v="1.1499999999999999"/>
    <n v="0.14950051116046373"/>
    <n v="2.9900102232092746E-2"/>
    <n v="0.17940061339255647"/>
    <n v="0.47"/>
    <n v="7.0265240245417943E-2"/>
    <n v="0.2"/>
    <n v="1.405304804908359E-2"/>
    <n v="8.4318288294501526E-2"/>
  </r>
  <r>
    <x v="18"/>
    <x v="1"/>
    <n v="19"/>
    <s v="pe"/>
    <n v="10.472395255446713"/>
    <n v="8.6135450976049209E-3"/>
    <m/>
    <m/>
    <m/>
    <m/>
    <n v="0.54"/>
    <m/>
    <n v="1.1499999999999999"/>
    <n v="2.5893382451347861E-2"/>
    <n v="5.1786764902695724E-3"/>
    <n v="3.1072058941617433E-2"/>
    <n v="0.47"/>
    <n v="1.2169889752133494E-2"/>
    <n v="0.2"/>
    <n v="2.4339779504266991E-3"/>
    <n v="1.4603867702560194E-2"/>
  </r>
  <r>
    <x v="18"/>
    <x v="1"/>
    <n v="21"/>
    <s v="pe"/>
    <n v="28.170424927265476"/>
    <n v="6.2327065151574858E-2"/>
    <m/>
    <m/>
    <m/>
    <m/>
    <n v="0.54"/>
    <m/>
    <n v="1.1499999999999999"/>
    <n v="0.19496622189023702"/>
    <n v="3.8993244378047409E-2"/>
    <n v="0.23395946626828443"/>
    <n v="0.47"/>
    <n v="9.1634124288411389E-2"/>
    <n v="0.2"/>
    <n v="1.8326824857682278E-2"/>
    <n v="0.10996094914609367"/>
  </r>
  <r>
    <x v="18"/>
    <x v="1"/>
    <n v="22"/>
    <s v="pe"/>
    <n v="15.724508377479259"/>
    <n v="1.9419767846186889E-2"/>
    <m/>
    <m/>
    <m/>
    <m/>
    <n v="0.54"/>
    <m/>
    <n v="1.1499999999999999"/>
    <n v="5.9339985547298649E-2"/>
    <n v="1.1867997109459731E-2"/>
    <n v="7.1207982656758373E-2"/>
    <n v="0.47"/>
    <n v="2.7889793207230364E-2"/>
    <n v="0.2"/>
    <n v="5.5779586414460734E-3"/>
    <n v="3.3467751848676439E-2"/>
  </r>
  <r>
    <x v="18"/>
    <x v="1"/>
    <n v="24"/>
    <s v="pe"/>
    <n v="22.85464982799617"/>
    <n v="4.1024096441253127E-2"/>
    <m/>
    <m/>
    <m/>
    <m/>
    <n v="0.54"/>
    <m/>
    <n v="1.1499999999999999"/>
    <n v="0.12725381354621174"/>
    <n v="2.5450762709242347E-2"/>
    <n v="0.15270457625545408"/>
    <n v="0.47"/>
    <n v="5.9809292366719516E-2"/>
    <n v="0.2"/>
    <n v="1.1961858473343905E-2"/>
    <n v="7.1771150840063414E-2"/>
  </r>
  <r>
    <x v="18"/>
    <x v="1"/>
    <n v="25"/>
    <s v="pe"/>
    <n v="19.894367886486918"/>
    <n v="3.1084949822635814E-2"/>
    <m/>
    <m/>
    <m/>
    <m/>
    <n v="0.54"/>
    <m/>
    <n v="1.1499999999999999"/>
    <n v="9.5887087267062576E-2"/>
    <n v="1.9177417453412518E-2"/>
    <n v="0.11506450472047509"/>
    <n v="0.47"/>
    <n v="4.506693101551941E-2"/>
    <n v="0.2"/>
    <n v="9.0133862031038826E-3"/>
    <n v="5.4080317218623289E-2"/>
  </r>
  <r>
    <x v="18"/>
    <x v="1"/>
    <n v="28"/>
    <s v="pe"/>
    <n v="17.347888797016591"/>
    <n v="2.3636498485935107E-2"/>
    <m/>
    <m/>
    <m/>
    <m/>
    <n v="0.54"/>
    <m/>
    <n v="1.1499999999999999"/>
    <n v="7.2510660135988725E-2"/>
    <n v="1.4502132027197745E-2"/>
    <n v="8.701279216318647E-2"/>
    <n v="0.47"/>
    <n v="3.4080010263914697E-2"/>
    <n v="0.2"/>
    <n v="6.8160020527829393E-3"/>
    <n v="4.0896012316697636E-2"/>
  </r>
  <r>
    <x v="18"/>
    <x v="1"/>
    <n v="30"/>
    <s v="pe"/>
    <n v="24.860002110954049"/>
    <n v="4.8539154121637777E-2"/>
    <m/>
    <m/>
    <m/>
    <m/>
    <n v="0.54"/>
    <m/>
    <n v="1.1499999999999999"/>
    <n v="0.15107491352373731"/>
    <n v="3.0214982704747463E-2"/>
    <n v="0.18128989622848476"/>
    <n v="0.47"/>
    <n v="7.1005209356156535E-2"/>
    <n v="0.2"/>
    <n v="1.4201041871231307E-2"/>
    <n v="8.5206251227387841E-2"/>
  </r>
  <r>
    <x v="18"/>
    <x v="1"/>
    <n v="31"/>
    <s v="pe"/>
    <n v="18.589297353133375"/>
    <n v="2.7140374135574723E-2"/>
    <m/>
    <m/>
    <m/>
    <m/>
    <n v="0.54"/>
    <m/>
    <n v="1.1499999999999999"/>
    <n v="8.3491296618000255E-2"/>
    <n v="1.6698259323600053E-2"/>
    <n v="0.10018955594160031"/>
    <n v="0.47"/>
    <n v="3.9240909410460115E-2"/>
    <n v="0.2"/>
    <n v="7.8481818820920236E-3"/>
    <n v="4.7089091292552135E-2"/>
  </r>
  <r>
    <x v="18"/>
    <x v="1"/>
    <n v="32"/>
    <s v="pe"/>
    <n v="14.928733662019782"/>
    <n v="1.7503940218718195E-2"/>
    <m/>
    <m/>
    <m/>
    <m/>
    <n v="0.54"/>
    <m/>
    <n v="1.1499999999999999"/>
    <n v="5.3374343799703308E-2"/>
    <n v="1.0674868759940663E-2"/>
    <n v="6.4049212559643964E-2"/>
    <n v="0.47"/>
    <n v="2.5085941585860555E-2"/>
    <n v="0.2"/>
    <n v="5.0171883171721112E-3"/>
    <n v="3.0103129903032665E-2"/>
  </r>
  <r>
    <x v="18"/>
    <x v="1"/>
    <n v="34"/>
    <s v="pe"/>
    <n v="22.950142793851306"/>
    <n v="4.1367632385916973E-2"/>
    <m/>
    <m/>
    <m/>
    <m/>
    <n v="0.54"/>
    <m/>
    <n v="1.1499999999999999"/>
    <n v="0.12834094775650604"/>
    <n v="2.5668189551301207E-2"/>
    <n v="0.15400913730780724"/>
    <n v="0.47"/>
    <n v="6.0320245445557835E-2"/>
    <n v="0.2"/>
    <n v="1.2064049089111567E-2"/>
    <n v="7.2384294534669408E-2"/>
  </r>
  <r>
    <x v="18"/>
    <x v="1"/>
    <n v="36"/>
    <s v="pe"/>
    <n v="15.851832331952775"/>
    <n v="1.9735531253281206E-2"/>
    <m/>
    <m/>
    <m/>
    <m/>
    <n v="0.54"/>
    <m/>
    <n v="1.1499999999999999"/>
    <n v="6.0324401263650101E-2"/>
    <n v="1.2064880252730021E-2"/>
    <n v="7.2389281516380119E-2"/>
    <n v="0.47"/>
    <n v="2.8352468593915547E-2"/>
    <n v="0.2"/>
    <n v="5.6704937187831098E-3"/>
    <n v="3.4022962312698656E-2"/>
  </r>
  <r>
    <x v="18"/>
    <x v="1"/>
    <n v="39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18"/>
    <x v="1"/>
    <n v="40"/>
    <s v="pe"/>
    <n v="17.920846592147413"/>
    <n v="2.5223591578447481E-2"/>
    <m/>
    <m/>
    <m/>
    <m/>
    <n v="0.54"/>
    <m/>
    <n v="1.1499999999999999"/>
    <n v="7.7480594113506551E-2"/>
    <n v="1.5496118822701311E-2"/>
    <n v="9.2976712936207864E-2"/>
    <n v="0.47"/>
    <n v="3.6415879233348075E-2"/>
    <n v="0.2"/>
    <n v="7.2831758466696157E-3"/>
    <n v="4.3699055080017687E-2"/>
  </r>
  <r>
    <x v="18"/>
    <x v="1"/>
    <n v="41"/>
    <s v="pe"/>
    <n v="20.180846784052328"/>
    <n v="3.1986642152722934E-2"/>
    <m/>
    <m/>
    <m/>
    <m/>
    <n v="0.54"/>
    <m/>
    <n v="1.1499999999999999"/>
    <n v="9.8725244720669833E-2"/>
    <n v="1.9745048944133967E-2"/>
    <n v="0.1184702936648038"/>
    <n v="0.47"/>
    <n v="4.6400865018714821E-2"/>
    <n v="0.2"/>
    <n v="9.2801730037429652E-3"/>
    <n v="5.5681038022457788E-2"/>
  </r>
  <r>
    <x v="18"/>
    <x v="1"/>
    <n v="42"/>
    <s v="pe"/>
    <n v="14.101127957941927"/>
    <n v="1.5616999213420687E-2"/>
    <m/>
    <m/>
    <m/>
    <m/>
    <n v="0.54"/>
    <m/>
    <n v="1.1499999999999999"/>
    <n v="4.7511484177886351E-2"/>
    <n v="9.5022968355772709E-3"/>
    <n v="5.7013781013463619E-2"/>
    <n v="0.47"/>
    <n v="2.2330397563606583E-2"/>
    <n v="0.2"/>
    <n v="4.4660795127213172E-3"/>
    <n v="2.6796477076327901E-2"/>
  </r>
  <r>
    <x v="18"/>
    <x v="1"/>
    <n v="44"/>
    <s v="pe"/>
    <n v="15.151550582348436"/>
    <n v="1.8030345192994637E-2"/>
    <m/>
    <m/>
    <m/>
    <m/>
    <n v="0.54"/>
    <m/>
    <n v="1.1499999999999999"/>
    <n v="5.5012251520326252E-2"/>
    <n v="1.1002450304065251E-2"/>
    <n v="6.6014701824391508E-2"/>
    <n v="0.47"/>
    <n v="2.5855758214553336E-2"/>
    <n v="0.2"/>
    <n v="5.171151642910668E-3"/>
    <n v="3.1026909857464004E-2"/>
  </r>
  <r>
    <x v="18"/>
    <x v="1"/>
    <n v="45"/>
    <s v="pe"/>
    <n v="15.851832331952775"/>
    <n v="1.9735531253281206E-2"/>
    <m/>
    <m/>
    <m/>
    <m/>
    <n v="0.54"/>
    <m/>
    <n v="1.1499999999999999"/>
    <n v="6.0324401263650101E-2"/>
    <n v="1.2064880252730021E-2"/>
    <n v="7.2389281516380119E-2"/>
    <n v="0.47"/>
    <n v="2.8352468593915547E-2"/>
    <n v="0.2"/>
    <n v="5.6704937187831098E-3"/>
    <n v="3.4022962312698656E-2"/>
  </r>
  <r>
    <x v="18"/>
    <x v="1"/>
    <n v="46"/>
    <s v="gy"/>
    <n v="9.1673247220931717"/>
    <n v="6.6004737999070841E-3"/>
    <n v="10.5"/>
    <n v="3.4167297547315546E-2"/>
    <n v="5.4642619749653933E-2"/>
    <n v="3.4167297547315546E-2"/>
    <n v="0.72"/>
    <n v="2.4600454234067193E-2"/>
    <n v="1.1499999999999999"/>
    <n v="2.8290522369177271E-2"/>
    <n v="5.6581044738354541E-3"/>
    <n v="3.3948626843012725E-2"/>
    <n v="0.47"/>
    <n v="1.3296545513513317E-2"/>
    <n v="0.2"/>
    <n v="2.6593091027026635E-3"/>
    <n v="1.595585461621598E-2"/>
  </r>
  <r>
    <x v="18"/>
    <x v="1"/>
    <n v="48"/>
    <s v="pe"/>
    <n v="15.692677388860879"/>
    <n v="1.9341224881771032E-2"/>
    <m/>
    <m/>
    <m/>
    <m/>
    <n v="0.54"/>
    <m/>
    <n v="1.1499999999999999"/>
    <n v="5.909517182227457E-2"/>
    <n v="1.1819034364454915E-2"/>
    <n v="7.0914206186729487E-2"/>
    <n v="0.47"/>
    <n v="2.7774730756469045E-2"/>
    <n v="0.2"/>
    <n v="5.5549461512938089E-3"/>
    <n v="3.3329676907762854E-2"/>
  </r>
  <r>
    <x v="18"/>
    <x v="1"/>
    <n v="49"/>
    <s v="pe"/>
    <n v="20.562818647472877"/>
    <n v="3.3208952115668697E-2"/>
    <m/>
    <m/>
    <m/>
    <m/>
    <n v="0.54"/>
    <m/>
    <n v="1.1499999999999999"/>
    <n v="0.10257513523777689"/>
    <n v="2.0515027047555381E-2"/>
    <n v="0.12309016228533227"/>
    <n v="0.47"/>
    <n v="4.821031356175514E-2"/>
    <n v="0.2"/>
    <n v="9.6420627123510287E-3"/>
    <n v="5.7852376274106165E-2"/>
  </r>
  <r>
    <x v="18"/>
    <x v="1"/>
    <n v="51"/>
    <s v="pe"/>
    <n v="14.674085753072751"/>
    <n v="1.6911883830416349E-2"/>
    <m/>
    <m/>
    <m/>
    <m/>
    <n v="0.54"/>
    <m/>
    <n v="1.1499999999999999"/>
    <n v="5.1533346163841906E-2"/>
    <n v="1.0306669232768382E-2"/>
    <n v="6.1840015396610284E-2"/>
    <n v="0.47"/>
    <n v="2.4220672697005695E-2"/>
    <n v="0.2"/>
    <n v="4.8441345394011391E-3"/>
    <n v="2.9064807236406833E-2"/>
  </r>
  <r>
    <x v="18"/>
    <x v="1"/>
    <n v="52"/>
    <s v="pe"/>
    <n v="14.228451912415444"/>
    <n v="1.5900295012124258E-2"/>
    <m/>
    <m/>
    <m/>
    <m/>
    <n v="0.54"/>
    <m/>
    <n v="1.1499999999999999"/>
    <n v="4.8390835850772924E-2"/>
    <n v="9.6781671701545863E-3"/>
    <n v="5.8069003020927511E-2"/>
    <n v="0.47"/>
    <n v="2.2743692849863273E-2"/>
    <n v="0.2"/>
    <n v="4.5487385699726551E-3"/>
    <n v="2.7292431419835929E-2"/>
  </r>
  <r>
    <x v="18"/>
    <x v="1"/>
    <n v="53"/>
    <s v="pe"/>
    <n v="22.122537089773452"/>
    <n v="3.8437908193481377E-2"/>
    <m/>
    <m/>
    <m/>
    <m/>
    <n v="0.54"/>
    <m/>
    <n v="1.1499999999999999"/>
    <n v="0.11907569180069658"/>
    <n v="2.3815138360139317E-2"/>
    <n v="0.1428908301608359"/>
    <n v="0.47"/>
    <n v="5.5965575146327384E-2"/>
    <n v="0.2"/>
    <n v="1.1193115029265477E-2"/>
    <n v="6.7158690175592867E-2"/>
  </r>
  <r>
    <x v="18"/>
    <x v="1"/>
    <n v="55"/>
    <s v="gy"/>
    <n v="5.6977469626898527"/>
    <n v="2.549741765803709E-3"/>
    <n v="5"/>
    <n v="8.4461870205421556E-3"/>
    <n v="9.6522262310512752E-3"/>
    <n v="8.4461870205421556E-3"/>
    <n v="0.72"/>
    <n v="6.0812546547903516E-3"/>
    <n v="1.1499999999999999"/>
    <n v="6.9934428530089039E-3"/>
    <n v="1.3986885706017808E-3"/>
    <n v="8.3921314236106853E-3"/>
    <n v="0.47"/>
    <n v="3.2869181409141846E-3"/>
    <n v="0.2"/>
    <n v="6.5738362818283701E-4"/>
    <n v="3.9443017690970212E-3"/>
  </r>
  <r>
    <x v="18"/>
    <x v="1"/>
    <n v="55"/>
    <s v="gy"/>
    <n v="4.6473243382833438"/>
    <n v="1.6962733834734202E-3"/>
    <n v="5"/>
    <n v="5.7555110737444381E-3"/>
    <n v="7.534288646646699E-3"/>
    <n v="5.7555110737444381E-3"/>
    <n v="0.72"/>
    <n v="4.1439679730959954E-3"/>
    <n v="1.1499999999999999"/>
    <n v="4.7655631690603946E-3"/>
    <n v="9.5311263381207898E-4"/>
    <n v="5.7186758028724737E-3"/>
    <n v="0.47"/>
    <n v="2.2398146894583855E-3"/>
    <n v="0.2"/>
    <n v="4.4796293789167713E-4"/>
    <n v="2.6877776273500627E-3"/>
  </r>
  <r>
    <x v="18"/>
    <x v="1"/>
    <n v="55"/>
    <s v="gy"/>
    <n v="3.183098861837907"/>
    <n v="7.9577471545947667E-4"/>
    <n v="4.5"/>
    <n v="2.6287546974101306E-3"/>
    <n v="4.0363051267235462E-3"/>
    <n v="2.6287546974101306E-3"/>
    <n v="0.72"/>
    <n v="1.892703382135294E-3"/>
    <n v="1.1499999999999999"/>
    <n v="2.1766088894555878E-3"/>
    <n v="4.3532177789111758E-4"/>
    <n v="2.6119306673467054E-3"/>
    <n v="0.47"/>
    <n v="1.0230061780441262E-3"/>
    <n v="0.2"/>
    <n v="2.0460123560882526E-4"/>
    <n v="1.2276074136529514E-3"/>
  </r>
  <r>
    <x v="18"/>
    <x v="1"/>
    <n v="55"/>
    <s v="gy"/>
    <n v="2.9602819415092534"/>
    <n v="6.8826555140090136E-4"/>
    <n v="3"/>
    <n v="1.7425462719913615E-3"/>
    <n v="1.9652859940782023E-3"/>
    <n v="1.7425462719913615E-3"/>
    <n v="0.72"/>
    <n v="1.2546333158337801E-3"/>
    <n v="1.1499999999999999"/>
    <n v="1.442828313208847E-3"/>
    <n v="2.8856566264176943E-4"/>
    <n v="1.7313939758506164E-3"/>
    <n v="0.47"/>
    <n v="6.7812930720815808E-4"/>
    <n v="0.2"/>
    <n v="1.3562586144163163E-4"/>
    <n v="8.1375516864978965E-4"/>
  </r>
  <r>
    <x v="18"/>
    <x v="1"/>
    <n v="55"/>
    <s v="gy"/>
    <n v="2.5783100780887045"/>
    <n v="5.221077908129627E-4"/>
    <n v="3.8"/>
    <n v="1.5767936930251823E-3"/>
    <n v="2.4009084889129646E-3"/>
    <n v="1.5767936930251823E-3"/>
    <n v="0.72"/>
    <n v="1.1352914589781312E-3"/>
    <n v="1.1499999999999999"/>
    <n v="1.3055851778248507E-3"/>
    <n v="2.6111703556497013E-4"/>
    <n v="1.5667022133898209E-3"/>
    <n v="0.47"/>
    <n v="6.1362503357767983E-4"/>
    <n v="0.2"/>
    <n v="1.2272500671553597E-4"/>
    <n v="7.3635004029321579E-4"/>
  </r>
  <r>
    <x v="18"/>
    <x v="1"/>
    <n v="55"/>
    <s v="gy"/>
    <n v="2.196338214668156"/>
    <n v="3.7886834203025696E-4"/>
    <n v="3"/>
    <n v="9.9353890852201063E-4"/>
    <n v="1.3672135687528503E-3"/>
    <n v="9.9353890852201063E-4"/>
    <n v="0.72"/>
    <n v="7.1534801413584764E-4"/>
    <n v="1.1499999999999999"/>
    <n v="8.226502162562247E-4"/>
    <n v="1.6453004325124495E-4"/>
    <n v="9.871802595074696E-4"/>
    <n v="0.47"/>
    <n v="3.866456016404256E-4"/>
    <n v="0.2"/>
    <n v="7.732912032808512E-5"/>
    <n v="4.6397472196851072E-4"/>
  </r>
  <r>
    <x v="18"/>
    <x v="1"/>
    <n v="56"/>
    <s v="pe"/>
    <n v="22.47267796457562"/>
    <n v="3.9664276607475971E-2"/>
    <m/>
    <m/>
    <m/>
    <m/>
    <n v="0.54"/>
    <m/>
    <n v="1.1499999999999999"/>
    <n v="0.12295241574654561"/>
    <n v="2.4590483149309124E-2"/>
    <n v="0.14754289889585473"/>
    <n v="0.47"/>
    <n v="5.7787635400876433E-2"/>
    <n v="0.2"/>
    <n v="1.1557527080175288E-2"/>
    <n v="6.9345162481051714E-2"/>
  </r>
  <r>
    <x v="18"/>
    <x v="1"/>
    <n v="57"/>
    <s v="pe"/>
    <n v="16.679438036030632"/>
    <n v="2.1850063827200131E-2"/>
    <m/>
    <m/>
    <m/>
    <m/>
    <n v="0.54"/>
    <m/>
    <n v="1.1499999999999999"/>
    <n v="6.692454183862212E-2"/>
    <n v="1.3384908367724425E-2"/>
    <n v="8.0309450206346542E-2"/>
    <n v="0.47"/>
    <n v="3.1454534664152392E-2"/>
    <n v="0.2"/>
    <n v="6.2909069328304784E-3"/>
    <n v="3.774544159698287E-2"/>
  </r>
  <r>
    <x v="18"/>
    <x v="1"/>
    <n v="59"/>
    <s v="pe"/>
    <n v="15.247043548203573"/>
    <n v="1.8258334648973779E-2"/>
    <m/>
    <m/>
    <m/>
    <m/>
    <n v="0.54"/>
    <m/>
    <n v="1.1499999999999999"/>
    <n v="5.5721940152051064E-2"/>
    <n v="1.1144388030410214E-2"/>
    <n v="6.6866328182461271E-2"/>
    <n v="0.47"/>
    <n v="2.6189311871463998E-2"/>
    <n v="0.2"/>
    <n v="5.2378623742928001E-3"/>
    <n v="3.1427174245756799E-2"/>
  </r>
  <r>
    <x v="18"/>
    <x v="1"/>
    <n v="60"/>
    <s v="pe"/>
    <n v="25.942255723978942"/>
    <n v="5.2857346037607091E-2"/>
    <m/>
    <m/>
    <m/>
    <m/>
    <n v="0.54"/>
    <m/>
    <n v="1.1499999999999999"/>
    <n v="0.16479706333911015"/>
    <n v="3.2959412667822034E-2"/>
    <n v="0.19775647600693219"/>
    <n v="0.47"/>
    <n v="7.7454619769381769E-2"/>
    <n v="0.2"/>
    <n v="1.5490923953876355E-2"/>
    <n v="9.2945543723258126E-2"/>
  </r>
  <r>
    <x v="18"/>
    <x v="1"/>
    <n v="61"/>
    <s v="pe"/>
    <n v="18.048170546620934"/>
    <n v="2.5583281749835176E-2"/>
    <m/>
    <m/>
    <m/>
    <m/>
    <n v="0.54"/>
    <m/>
    <n v="1.1499999999999999"/>
    <n v="7.8607841618986665E-2"/>
    <n v="1.5721568323797334E-2"/>
    <n v="9.4329409942783993E-2"/>
    <n v="0.47"/>
    <n v="3.694568556092373E-2"/>
    <n v="0.2"/>
    <n v="7.3891371121847464E-3"/>
    <n v="4.4334822673108475E-2"/>
  </r>
  <r>
    <x v="18"/>
    <x v="1"/>
    <n v="63"/>
    <s v="gy"/>
    <n v="12.891550390443523"/>
    <n v="1.305269477032407E-2"/>
    <n v="10.199999999999999"/>
    <n v="6.3646117450551293E-2"/>
    <n v="7.9052830959249698E-2"/>
    <n v="6.3646117450551293E-2"/>
    <n v="0.72"/>
    <n v="4.5825204564396926E-2"/>
    <n v="1.1499999999999999"/>
    <n v="5.269898524905646E-2"/>
    <n v="1.0539797049811292E-2"/>
    <n v="6.3238782298867757E-2"/>
    <n v="0.47"/>
    <n v="2.4768523067056535E-2"/>
    <n v="0.2"/>
    <n v="4.9537046134113076E-3"/>
    <n v="2.9722227680467842E-2"/>
  </r>
  <r>
    <x v="18"/>
    <x v="1"/>
    <n v="64"/>
    <s v="gy"/>
    <n v="11.681972822945118"/>
    <n v="1.0718210065052145E-2"/>
    <n v="9.5"/>
    <n v="5.038775361044074E-2"/>
    <n v="6.2778923513719165E-2"/>
    <n v="5.038775361044074E-2"/>
    <n v="0.72"/>
    <n v="3.6279182599517332E-2"/>
    <n v="1.1499999999999999"/>
    <n v="4.1721059989444927E-2"/>
    <n v="8.3442119978889857E-3"/>
    <n v="5.0065271987333911E-2"/>
    <n v="0.47"/>
    <n v="1.9608898195039113E-2"/>
    <n v="0.2"/>
    <n v="3.9217796390078226E-3"/>
    <n v="2.3530677834046936E-2"/>
  </r>
  <r>
    <x v="18"/>
    <x v="1"/>
    <n v="66"/>
    <s v="pe"/>
    <n v="10.822536130248883"/>
    <n v="9.1991557107115509E-3"/>
    <m/>
    <m/>
    <m/>
    <m/>
    <n v="0.54"/>
    <m/>
    <n v="1.1499999999999999"/>
    <n v="2.769038547527922E-2"/>
    <n v="5.538077095055844E-3"/>
    <n v="3.3228462570335064E-2"/>
    <n v="0.47"/>
    <n v="1.3014481173381233E-2"/>
    <n v="0.2"/>
    <n v="2.6028962346762467E-3"/>
    <n v="1.5617377408057478E-2"/>
  </r>
  <r>
    <x v="18"/>
    <x v="1"/>
    <n v="67"/>
    <s v="pe"/>
    <n v="28.202255915883853"/>
    <n v="6.2467996853682747E-2"/>
    <m/>
    <m/>
    <m/>
    <m/>
    <n v="0.54"/>
    <m/>
    <n v="1.1499999999999999"/>
    <n v="0.19541594375735719"/>
    <n v="3.9083188751471439E-2"/>
    <n v="0.23449913250882862"/>
    <n v="0.47"/>
    <n v="9.1845493565957878E-2"/>
    <n v="0.2"/>
    <n v="1.8369098713191576E-2"/>
    <n v="0.11021459227914945"/>
  </r>
  <r>
    <x v="18"/>
    <x v="1"/>
    <n v="68"/>
    <s v="gy"/>
    <n v="8.91267681314614"/>
    <n v="6.2388737692022998E-3"/>
    <n v="8.3000000000000007"/>
    <n v="2.7633509554077527E-2"/>
    <n v="3.6612611092003304E-2"/>
    <n v="2.7633509554077527E-2"/>
    <n v="0.72"/>
    <n v="1.989612687893582E-2"/>
    <n v="1.1499999999999999"/>
    <n v="2.2880545910776193E-2"/>
    <n v="4.5761091821552389E-3"/>
    <n v="2.745665509293143E-2"/>
    <n v="0.47"/>
    <n v="1.075385657806481E-2"/>
    <n v="0.2"/>
    <n v="2.1507713156129621E-3"/>
    <n v="1.2904627893677773E-2"/>
  </r>
  <r>
    <x v="18"/>
    <x v="1"/>
    <n v="70"/>
    <s v="pe"/>
    <n v="16.71126902464901"/>
    <n v="2.1933540594851822E-2"/>
    <m/>
    <m/>
    <m/>
    <m/>
    <n v="0.54"/>
    <m/>
    <n v="1.1499999999999999"/>
    <n v="6.7185371947295222E-2"/>
    <n v="1.3437074389459045E-2"/>
    <n v="8.0622446336754264E-2"/>
    <n v="0.47"/>
    <n v="3.1577124815228751E-2"/>
    <n v="0.2"/>
    <n v="6.3154249630457508E-3"/>
    <n v="3.7892549778274498E-2"/>
  </r>
  <r>
    <x v="18"/>
    <x v="1"/>
    <n v="71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18"/>
    <x v="1"/>
    <n v="73"/>
    <s v="pe"/>
    <n v="21.135776442603703"/>
    <n v="3.5085388894722153E-2"/>
    <m/>
    <m/>
    <m/>
    <m/>
    <n v="0.54"/>
    <m/>
    <n v="1.1499999999999999"/>
    <n v="0.10849082969843746"/>
    <n v="2.1698165939687493E-2"/>
    <n v="0.13018899563812494"/>
    <n v="0.47"/>
    <n v="5.0990689958265605E-2"/>
    <n v="0.2"/>
    <n v="1.0198137991653122E-2"/>
    <n v="6.1188827949918728E-2"/>
  </r>
  <r>
    <x v="18"/>
    <x v="1"/>
    <n v="74"/>
    <s v="pe"/>
    <n v="17.347888797016591"/>
    <n v="2.3636498485935107E-2"/>
    <m/>
    <m/>
    <m/>
    <m/>
    <n v="0.54"/>
    <m/>
    <n v="1.1499999999999999"/>
    <n v="7.2510660135988725E-2"/>
    <n v="1.4502132027197745E-2"/>
    <n v="8.701279216318647E-2"/>
    <n v="0.47"/>
    <n v="3.4080010263914697E-2"/>
    <n v="0.2"/>
    <n v="6.8160020527829393E-3"/>
    <n v="4.0896012316697636E-2"/>
  </r>
  <r>
    <x v="19"/>
    <x v="1"/>
    <n v="4"/>
    <s v="pt"/>
    <n v="27.279157245950863"/>
    <n v="5.8445594399449734E-2"/>
    <m/>
    <m/>
    <m/>
    <m/>
    <n v="0.34899999999999998"/>
    <m/>
    <n v="1.1499999999999999"/>
    <n v="0.18201783394188933"/>
    <n v="3.6403566788377868E-2"/>
    <n v="0.2184214007302672"/>
    <n v="0.47"/>
    <n v="8.5548381952687977E-2"/>
    <n v="0.2"/>
    <n v="1.7109676390537596E-2"/>
    <n v="0.10265805834322557"/>
  </r>
  <r>
    <x v="19"/>
    <x v="1"/>
    <n v="5"/>
    <s v="pt"/>
    <n v="22.218030055628589"/>
    <n v="3.8770462447071878E-2"/>
    <m/>
    <m/>
    <m/>
    <m/>
    <n v="0.34899999999999998"/>
    <m/>
    <n v="1.1499999999999999"/>
    <n v="0.12605597460929149"/>
    <n v="2.5211194921858301E-2"/>
    <n v="0.1512671695311498"/>
    <n v="0.47"/>
    <n v="5.9246308066367E-2"/>
    <n v="0.2"/>
    <n v="1.1849261613273401E-2"/>
    <n v="7.1095569679640397E-2"/>
  </r>
  <r>
    <x v="19"/>
    <x v="1"/>
    <n v="8"/>
    <s v="pt"/>
    <n v="23.968734429639436"/>
    <n v="4.5121142563796242E-2"/>
    <m/>
    <m/>
    <m/>
    <m/>
    <n v="0.34899999999999998"/>
    <m/>
    <n v="1.1499999999999999"/>
    <n v="0.14438802120235547"/>
    <n v="2.8877604240471096E-2"/>
    <n v="0.17326562544282656"/>
    <n v="0.47"/>
    <n v="6.7862369965107069E-2"/>
    <n v="0.2"/>
    <n v="1.3572473993021415E-2"/>
    <n v="8.1434843958128486E-2"/>
  </r>
  <r>
    <x v="19"/>
    <x v="1"/>
    <n v="11"/>
    <s v="pt"/>
    <n v="19.066762182409061"/>
    <n v="2.8552476368157567E-2"/>
    <m/>
    <m/>
    <m/>
    <m/>
    <n v="0.34899999999999998"/>
    <m/>
    <n v="1.1499999999999999"/>
    <n v="9.5861513817291744E-2"/>
    <n v="1.9172302763458351E-2"/>
    <n v="0.1150338165807501"/>
    <n v="0.47"/>
    <n v="4.5054911494127117E-2"/>
    <n v="0.2"/>
    <n v="9.0109822988254235E-3"/>
    <n v="5.4065893792952541E-2"/>
  </r>
  <r>
    <x v="19"/>
    <x v="1"/>
    <n v="12"/>
    <s v="pt"/>
    <n v="20.690142601946395"/>
    <n v="3.3621481728162893E-2"/>
    <m/>
    <m/>
    <m/>
    <m/>
    <n v="0.34899999999999998"/>
    <m/>
    <n v="1.1499999999999999"/>
    <n v="0.11096130783151342"/>
    <n v="2.2192261566302687E-2"/>
    <n v="0.13315356939781611"/>
    <n v="0.47"/>
    <n v="5.2151814680811308E-2"/>
    <n v="0.2"/>
    <n v="1.0430362936162263E-2"/>
    <n v="6.2582177616973572E-2"/>
  </r>
  <r>
    <x v="19"/>
    <x v="1"/>
    <n v="14"/>
    <s v="pt"/>
    <n v="27.088171314240586"/>
    <n v="5.7630084471046859E-2"/>
    <m/>
    <m/>
    <m/>
    <m/>
    <n v="0.34899999999999998"/>
    <m/>
    <n v="1.1499999999999999"/>
    <n v="0.17974285428519907"/>
    <n v="3.5948570857039813E-2"/>
    <n v="0.21569142514223888"/>
    <n v="0.47"/>
    <n v="8.4479141514043551E-2"/>
    <n v="0.2"/>
    <n v="1.689582830280871E-2"/>
    <n v="0.10137496981685226"/>
  </r>
  <r>
    <x v="19"/>
    <x v="1"/>
    <n v="15"/>
    <s v="pt"/>
    <n v="28.966199642724952"/>
    <n v="6.5898104187199269E-2"/>
    <m/>
    <m/>
    <m/>
    <m/>
    <n v="0.34899999999999998"/>
    <m/>
    <n v="1.1499999999999999"/>
    <n v="0.20265954056721752"/>
    <n v="4.053190811344351E-2"/>
    <n v="0.24319144868066103"/>
    <n v="0.47"/>
    <n v="9.5249984066592228E-2"/>
    <n v="0.2"/>
    <n v="1.9049996813318447E-2"/>
    <n v="0.11429998087991067"/>
  </r>
  <r>
    <x v="19"/>
    <x v="1"/>
    <n v="16"/>
    <s v="pt"/>
    <n v="20.117184806815573"/>
    <n v="3.1785151994768605E-2"/>
    <m/>
    <m/>
    <m/>
    <m/>
    <n v="0.34899999999999998"/>
    <m/>
    <n v="1.1499999999999999"/>
    <n v="0.10552078982620278"/>
    <n v="2.1104157965240556E-2"/>
    <n v="0.12662494779144334"/>
    <n v="0.47"/>
    <n v="4.9594771218315299E-2"/>
    <n v="0.2"/>
    <n v="9.9189542436630609E-3"/>
    <n v="5.9513725461978362E-2"/>
  </r>
  <r>
    <x v="19"/>
    <x v="1"/>
    <n v="17"/>
    <s v="pt"/>
    <n v="25.878593746742183"/>
    <n v="5.2598241790253492E-2"/>
    <m/>
    <m/>
    <m/>
    <m/>
    <n v="0.34899999999999998"/>
    <m/>
    <n v="1.1499999999999999"/>
    <n v="0.16562894172354417"/>
    <n v="3.3125788344708834E-2"/>
    <n v="0.198754730068253"/>
    <n v="0.47"/>
    <n v="7.7845602610065762E-2"/>
    <n v="0.2"/>
    <n v="1.5569120522013154E-2"/>
    <n v="9.3414723132078908E-2"/>
  </r>
  <r>
    <x v="19"/>
    <x v="1"/>
    <n v="20"/>
    <s v="pt"/>
    <n v="14.483099821362476"/>
    <n v="1.6474526046799817E-2"/>
    <m/>
    <m/>
    <m/>
    <m/>
    <n v="0.34899999999999998"/>
    <m/>
    <n v="1.1499999999999999"/>
    <n v="5.8596162688658263E-2"/>
    <n v="1.1719232537731654E-2"/>
    <n v="7.031539522638991E-2"/>
    <n v="0.47"/>
    <n v="2.7540196463669384E-2"/>
    <n v="0.2"/>
    <n v="5.5080392927338772E-3"/>
    <n v="3.3048235756403262E-2"/>
  </r>
  <r>
    <x v="19"/>
    <x v="1"/>
    <n v="21"/>
    <s v="pt"/>
    <n v="21.899720169444798"/>
    <n v="3.7667518691445051E-2"/>
    <m/>
    <m/>
    <m/>
    <m/>
    <n v="0.34899999999999998"/>
    <m/>
    <n v="1.1499999999999999"/>
    <n v="0.12284130016649951"/>
    <n v="2.4568260033299903E-2"/>
    <n v="0.14740956019979942"/>
    <n v="0.47"/>
    <n v="5.7735411078254764E-2"/>
    <n v="0.2"/>
    <n v="1.1547082215650954E-2"/>
    <n v="6.928249329390572E-2"/>
  </r>
  <r>
    <x v="19"/>
    <x v="1"/>
    <n v="25"/>
    <s v="pt"/>
    <n v="17.507043740108486"/>
    <n v="2.4072185142649163E-2"/>
    <m/>
    <m/>
    <m/>
    <m/>
    <n v="0.34899999999999998"/>
    <m/>
    <n v="1.1499999999999999"/>
    <n v="8.2279721596491509E-2"/>
    <n v="1.6455944319298303E-2"/>
    <n v="9.8735665915789805E-2"/>
    <n v="0.47"/>
    <n v="3.8671469150351009E-2"/>
    <n v="0.2"/>
    <n v="7.7342938300702024E-3"/>
    <n v="4.6405762980421213E-2"/>
  </r>
  <r>
    <x v="19"/>
    <x v="1"/>
    <n v="26"/>
    <s v="pt"/>
    <n v="27.470143177661136"/>
    <n v="5.9266833905803902E-2"/>
    <m/>
    <m/>
    <m/>
    <m/>
    <n v="0.34899999999999998"/>
    <m/>
    <n v="1.1499999999999999"/>
    <n v="0.18430543413990139"/>
    <n v="3.6861086827980276E-2"/>
    <n v="0.22116652096788167"/>
    <n v="0.47"/>
    <n v="8.6623554045753642E-2"/>
    <n v="0.2"/>
    <n v="1.7324710809150729E-2"/>
    <n v="0.10394826485490437"/>
  </r>
  <r>
    <x v="19"/>
    <x v="1"/>
    <n v="30"/>
    <s v="pt"/>
    <n v="26.06957967845246"/>
    <n v="5.3377464391631421E-2"/>
    <m/>
    <m/>
    <m/>
    <m/>
    <n v="0.34899999999999998"/>
    <m/>
    <n v="1.1499999999999999"/>
    <n v="0.16782355222357334"/>
    <n v="3.3564710444714672E-2"/>
    <n v="0.20138826266828802"/>
    <n v="0.47"/>
    <n v="7.8877069545079462E-2"/>
    <n v="0.2"/>
    <n v="1.5775413909015892E-2"/>
    <n v="9.4652483454095354E-2"/>
  </r>
  <r>
    <x v="19"/>
    <x v="1"/>
    <n v="31"/>
    <s v="pt"/>
    <n v="24.98732606542757"/>
    <n v="4.9037627403401611E-2"/>
    <m/>
    <m/>
    <m/>
    <m/>
    <n v="0.34899999999999998"/>
    <m/>
    <n v="1.1499999999999999"/>
    <n v="0.15555647605596501"/>
    <n v="3.1111295211193005E-2"/>
    <n v="0.186667771267158"/>
    <n v="0.47"/>
    <n v="7.3111543746303548E-2"/>
    <n v="0.2"/>
    <n v="1.462230874926071E-2"/>
    <n v="8.7733852495564257E-2"/>
  </r>
  <r>
    <x v="19"/>
    <x v="1"/>
    <n v="32"/>
    <s v="pt"/>
    <n v="27.852115041081685"/>
    <n v="6.0926501652366197E-2"/>
    <m/>
    <m/>
    <m/>
    <m/>
    <n v="0.34899999999999998"/>
    <m/>
    <n v="1.1499999999999999"/>
    <n v="0.18891842246872298"/>
    <n v="3.7783684493744599E-2"/>
    <n v="0.22670210696246756"/>
    <n v="0.47"/>
    <n v="8.8791658560299802E-2"/>
    <n v="0.2"/>
    <n v="1.7758331712059962E-2"/>
    <n v="0.10654999027235976"/>
  </r>
  <r>
    <x v="19"/>
    <x v="1"/>
    <n v="34"/>
    <s v="pt"/>
    <n v="18.43014241004148"/>
    <n v="2.6677631138535041E-2"/>
    <m/>
    <m/>
    <m/>
    <m/>
    <n v="0.34899999999999998"/>
    <m/>
    <n v="1.1499999999999999"/>
    <n v="9.0207416556610895E-2"/>
    <n v="1.804148331132218E-2"/>
    <n v="0.10824889986793307"/>
    <n v="0.47"/>
    <n v="4.2397485781607118E-2"/>
    <n v="0.2"/>
    <n v="8.4794971563214236E-3"/>
    <n v="5.0876982937928542E-2"/>
  </r>
  <r>
    <x v="19"/>
    <x v="1"/>
    <n v="36"/>
    <s v="pt"/>
    <n v="25.273804962992983"/>
    <n v="5.0168502851541091E-2"/>
    <m/>
    <m/>
    <m/>
    <m/>
    <n v="0.34899999999999998"/>
    <m/>
    <n v="1.1499999999999999"/>
    <n v="0.15876362303869637"/>
    <n v="3.1752724607739279E-2"/>
    <n v="0.19051634764643566"/>
    <n v="0.47"/>
    <n v="7.4618902828187297E-2"/>
    <n v="0.2"/>
    <n v="1.492378056563746E-2"/>
    <n v="8.9542683393824762E-2"/>
  </r>
  <r>
    <x v="19"/>
    <x v="1"/>
    <n v="38"/>
    <s v="pt"/>
    <n v="23.141128725561583"/>
    <n v="4.2059001458708181E-2"/>
    <m/>
    <m/>
    <m/>
    <m/>
    <n v="0.34899999999999998"/>
    <m/>
    <n v="1.1499999999999999"/>
    <n v="0.13558511246577234"/>
    <n v="2.711702249315447E-2"/>
    <n v="0.16270213495892683"/>
    <n v="0.47"/>
    <n v="6.3725002858912999E-2"/>
    <n v="0.2"/>
    <n v="1.27450005717826E-2"/>
    <n v="7.6470003430695599E-2"/>
  </r>
  <r>
    <x v="19"/>
    <x v="1"/>
    <n v="40"/>
    <s v="pt"/>
    <n v="21.358593362932353"/>
    <n v="3.5829040366319023E-2"/>
    <m/>
    <m/>
    <m/>
    <m/>
    <n v="0.34899999999999998"/>
    <m/>
    <n v="1.1499999999999999"/>
    <n v="0.11746066498782784"/>
    <n v="2.3492132997565571E-2"/>
    <n v="0.1409527979853934"/>
    <n v="0.47"/>
    <n v="5.5206512544279079E-2"/>
    <n v="0.2"/>
    <n v="1.1041302508855816E-2"/>
    <n v="6.6247815053134901E-2"/>
  </r>
  <r>
    <x v="19"/>
    <x v="1"/>
    <n v="41"/>
    <s v="pt"/>
    <n v="23.204790702798341"/>
    <n v="4.2290731055849982E-2"/>
    <m/>
    <m/>
    <m/>
    <m/>
    <n v="0.34899999999999998"/>
    <m/>
    <n v="1.1499999999999999"/>
    <n v="0.13625357332252269"/>
    <n v="2.725071466450454E-2"/>
    <n v="0.16350428798702724"/>
    <n v="0.47"/>
    <n v="6.403917946158566E-2"/>
    <n v="0.2"/>
    <n v="1.2807835892317133E-2"/>
    <n v="7.6847015353902787E-2"/>
  </r>
  <r>
    <x v="19"/>
    <x v="1"/>
    <n v="42"/>
    <s v="pt"/>
    <n v="25.464790894703256"/>
    <n v="5.0929581789406507E-2"/>
    <m/>
    <m/>
    <m/>
    <m/>
    <n v="0.34899999999999998"/>
    <m/>
    <n v="1.1499999999999999"/>
    <n v="0.16091775572998906"/>
    <n v="3.2183551145997816E-2"/>
    <n v="0.19310130687598687"/>
    <n v="0.47"/>
    <n v="7.5631345193094862E-2"/>
    <n v="0.2"/>
    <n v="1.5126269038618974E-2"/>
    <n v="9.0757614231713829E-2"/>
  </r>
  <r>
    <x v="19"/>
    <x v="1"/>
    <n v="44"/>
    <s v="pt"/>
    <n v="24.255213327204849"/>
    <n v="4.6206181388325239E-2"/>
    <m/>
    <m/>
    <m/>
    <m/>
    <n v="0.34899999999999998"/>
    <m/>
    <n v="1.1499999999999999"/>
    <n v="0.14749200676852883"/>
    <n v="2.9498401353705767E-2"/>
    <n v="0.1769904081222346"/>
    <n v="0.47"/>
    <n v="6.9321243181208553E-2"/>
    <n v="0.2"/>
    <n v="1.3864248636241711E-2"/>
    <n v="8.3185491817450261E-2"/>
  </r>
  <r>
    <x v="19"/>
    <x v="1"/>
    <n v="45"/>
    <s v="pt"/>
    <n v="19.607888988921506"/>
    <n v="3.0196149042939123E-2"/>
    <m/>
    <m/>
    <m/>
    <m/>
    <n v="0.34899999999999998"/>
    <m/>
    <n v="1.1499999999999999"/>
    <n v="0.10078640011401353"/>
    <n v="2.0157280022802707E-2"/>
    <n v="0.12094368013681624"/>
    <n v="0.47"/>
    <n v="4.7369608053586358E-2"/>
    <n v="0.2"/>
    <n v="9.4739216107172716E-3"/>
    <n v="5.684352966430363E-2"/>
  </r>
  <r>
    <x v="19"/>
    <x v="1"/>
    <n v="48"/>
    <s v="pt"/>
    <n v="14.769578718927887"/>
    <n v="1.7132711313956345E-2"/>
    <m/>
    <m/>
    <m/>
    <m/>
    <n v="0.34899999999999998"/>
    <m/>
    <n v="1.1499999999999999"/>
    <n v="6.0687254792979151E-2"/>
    <n v="1.213745095859583E-2"/>
    <n v="7.2824705751574986E-2"/>
    <n v="0.47"/>
    <n v="2.8523009752700199E-2"/>
    <n v="0.2"/>
    <n v="5.70460195054004E-3"/>
    <n v="3.4227611703240242E-2"/>
  </r>
  <r>
    <x v="19"/>
    <x v="1"/>
    <n v="50"/>
    <s v="pt"/>
    <n v="24.287044315823227"/>
    <n v="4.6327537032432808E-2"/>
    <m/>
    <m/>
    <m/>
    <m/>
    <n v="0.34899999999999998"/>
    <m/>
    <n v="1.1499999999999999"/>
    <n v="0.14783869197719049"/>
    <n v="2.9567738395438099E-2"/>
    <n v="0.1774064303726286"/>
    <n v="0.47"/>
    <n v="6.948418522927953E-2"/>
    <n v="0.2"/>
    <n v="1.3896837045855906E-2"/>
    <n v="8.3381022275135441E-2"/>
  </r>
  <r>
    <x v="19"/>
    <x v="1"/>
    <n v="52"/>
    <s v="pt"/>
    <n v="22.822818839377792"/>
    <n v="4.0909902769584693E-2"/>
    <m/>
    <m/>
    <m/>
    <m/>
    <n v="0.34899999999999998"/>
    <m/>
    <n v="1.1499999999999999"/>
    <n v="0.13226459795738951"/>
    <n v="2.6452919591477903E-2"/>
    <n v="0.15871751754886743"/>
    <n v="0.47"/>
    <n v="6.2164361039973068E-2"/>
    <n v="0.2"/>
    <n v="1.2432872207994614E-2"/>
    <n v="7.4597233247967687E-2"/>
  </r>
  <r>
    <x v="19"/>
    <x v="1"/>
    <n v="54"/>
    <s v="pt"/>
    <n v="18.302818455567966"/>
    <n v="2.6310301529878951E-2"/>
    <m/>
    <m/>
    <m/>
    <m/>
    <n v="0.34899999999999998"/>
    <m/>
    <n v="1.1499999999999999"/>
    <n v="8.9094832618072647E-2"/>
    <n v="1.7818966523614529E-2"/>
    <n v="0.10691379914168718"/>
    <n v="0.47"/>
    <n v="4.1874571330494145E-2"/>
    <n v="0.2"/>
    <n v="8.3749142660988294E-3"/>
    <n v="5.0249485596592973E-2"/>
  </r>
  <r>
    <x v="19"/>
    <x v="1"/>
    <n v="56"/>
    <s v="pt"/>
    <n v="22.600001919049138"/>
    <n v="4.0115003406312216E-2"/>
    <m/>
    <m/>
    <m/>
    <m/>
    <n v="0.34899999999999998"/>
    <m/>
    <n v="1.1499999999999999"/>
    <n v="0.12996188587747964"/>
    <n v="2.5992377175495931E-2"/>
    <n v="0.15595426305297558"/>
    <n v="0.47"/>
    <n v="6.1082086362415432E-2"/>
    <n v="0.2"/>
    <n v="1.2216417272483087E-2"/>
    <n v="7.3298503634898524E-2"/>
  </r>
  <r>
    <x v="19"/>
    <x v="1"/>
    <n v="57"/>
    <s v="pt"/>
    <n v="21.772396214971284"/>
    <n v="3.7230797527600897E-2"/>
    <m/>
    <m/>
    <m/>
    <m/>
    <n v="0.34899999999999998"/>
    <m/>
    <n v="1.1499999999999999"/>
    <n v="0.12156570309364385"/>
    <n v="2.4313140618728774E-2"/>
    <n v="0.14587884371237264"/>
    <n v="0.47"/>
    <n v="5.7135880454012605E-2"/>
    <n v="0.2"/>
    <n v="1.1427176090802522E-2"/>
    <n v="6.8563056544815121E-2"/>
  </r>
  <r>
    <x v="19"/>
    <x v="1"/>
    <n v="58"/>
    <s v="pt"/>
    <n v="18.939438227935547"/>
    <n v="2.8172414364054127E-2"/>
    <m/>
    <m/>
    <m/>
    <m/>
    <n v="0.34899999999999998"/>
    <m/>
    <n v="1.1499999999999999"/>
    <n v="9.4718566300185075E-2"/>
    <n v="1.8943713260037017E-2"/>
    <n v="0.1136622795602221"/>
    <n v="0.47"/>
    <n v="4.4517726161086985E-2"/>
    <n v="0.2"/>
    <n v="8.9035452322173969E-3"/>
    <n v="5.3421271393304381E-2"/>
  </r>
  <r>
    <x v="19"/>
    <x v="1"/>
    <n v="60"/>
    <s v="pt"/>
    <n v="25.146481008519466"/>
    <n v="4.966429999182595E-2"/>
    <m/>
    <m/>
    <m/>
    <m/>
    <n v="0.34899999999999998"/>
    <m/>
    <n v="1.1499999999999999"/>
    <n v="0.15733465796609586"/>
    <n v="3.1466931593219172E-2"/>
    <n v="0.18880158955931503"/>
    <n v="0.47"/>
    <n v="7.3947289244065045E-2"/>
    <n v="0.2"/>
    <n v="1.478945784881301E-2"/>
    <n v="8.8736747092878057E-2"/>
  </r>
  <r>
    <x v="19"/>
    <x v="1"/>
    <n v="62"/>
    <s v="pt"/>
    <n v="18.239156478331207"/>
    <n v="2.6127591655209455E-2"/>
    <m/>
    <m/>
    <m/>
    <m/>
    <n v="0.34899999999999998"/>
    <m/>
    <n v="1.1499999999999999"/>
    <n v="8.8540827223959423E-2"/>
    <n v="1.7708165444791885E-2"/>
    <n v="0.1062489926687513"/>
    <n v="0.47"/>
    <n v="4.1614188795260923E-2"/>
    <n v="0.2"/>
    <n v="8.3228377590521853E-3"/>
    <n v="4.9937026554313105E-2"/>
  </r>
  <r>
    <x v="19"/>
    <x v="1"/>
    <n v="65"/>
    <s v="pt"/>
    <n v="22.47267796457562"/>
    <n v="3.9664276607475971E-2"/>
    <m/>
    <m/>
    <m/>
    <m/>
    <n v="0.34899999999999998"/>
    <m/>
    <n v="1.1499999999999999"/>
    <n v="0.1286540711911498"/>
    <n v="2.5730814238229961E-2"/>
    <n v="0.15438488542937975"/>
    <n v="0.47"/>
    <n v="6.04674134598404E-2"/>
    <n v="0.2"/>
    <n v="1.2093482691968081E-2"/>
    <n v="7.2560896151808482E-2"/>
  </r>
  <r>
    <x v="19"/>
    <x v="1"/>
    <n v="66"/>
    <s v="pt"/>
    <n v="22.504508953194001"/>
    <n v="3.97767195747704E-2"/>
    <m/>
    <m/>
    <m/>
    <m/>
    <n v="0.34899999999999998"/>
    <m/>
    <n v="1.1499999999999999"/>
    <n v="0.12898047745195865"/>
    <n v="2.5796095490391732E-2"/>
    <n v="0.15477657294235037"/>
    <n v="0.47"/>
    <n v="6.0620824402420559E-2"/>
    <n v="0.2"/>
    <n v="1.2124164880484112E-2"/>
    <n v="7.2744989282904668E-2"/>
  </r>
  <r>
    <x v="19"/>
    <x v="1"/>
    <n v="68"/>
    <s v="pt"/>
    <n v="24.700847167862154"/>
    <n v="4.7919643505652566E-2"/>
    <m/>
    <m/>
    <m/>
    <m/>
    <n v="0.34899999999999998"/>
    <m/>
    <n v="1.1499999999999999"/>
    <n v="0.15237825303263158"/>
    <n v="3.0475650606526319E-2"/>
    <n v="0.18285390363915791"/>
    <n v="0.47"/>
    <n v="7.1617778925336842E-2"/>
    <n v="0.2"/>
    <n v="1.4323555785067369E-2"/>
    <n v="8.5941334710404216E-2"/>
  </r>
  <r>
    <x v="19"/>
    <x v="1"/>
    <n v="70"/>
    <s v="pt"/>
    <n v="23.554931577600509"/>
    <n v="4.3576623418560945E-2"/>
    <m/>
    <m/>
    <m/>
    <m/>
    <n v="0.34899999999999998"/>
    <m/>
    <n v="1.1499999999999999"/>
    <n v="0.13995601689044404"/>
    <n v="2.7991203378088809E-2"/>
    <n v="0.16794722026853284"/>
    <n v="0.47"/>
    <n v="6.57793279385087E-2"/>
    <n v="0.2"/>
    <n v="1.3155865587701741E-2"/>
    <n v="7.8935193526210437E-2"/>
  </r>
  <r>
    <x v="19"/>
    <x v="1"/>
    <n v="72"/>
    <s v="pt"/>
    <n v="20.562818647472877"/>
    <n v="3.3208952115668697E-2"/>
    <m/>
    <m/>
    <m/>
    <m/>
    <n v="0.34899999999999998"/>
    <m/>
    <n v="1.1499999999999999"/>
    <n v="0.10974187677891097"/>
    <n v="2.1948375355782195E-2"/>
    <n v="0.13169025213469315"/>
    <n v="0.47"/>
    <n v="5.1578682086088151E-2"/>
    <n v="0.2"/>
    <n v="1.0315736417217631E-2"/>
    <n v="6.1894418503305779E-2"/>
  </r>
  <r>
    <x v="19"/>
    <x v="1"/>
    <n v="74"/>
    <s v="pt"/>
    <n v="25.305635951611361"/>
    <n v="5.0294951453827584E-2"/>
    <m/>
    <m/>
    <m/>
    <m/>
    <n v="0.34899999999999998"/>
    <m/>
    <n v="1.1499999999999999"/>
    <n v="0.15912175512217"/>
    <n v="3.1824351024434004E-2"/>
    <n v="0.19094610614660401"/>
    <n v="0.47"/>
    <n v="7.4787224907419902E-2"/>
    <n v="0.2"/>
    <n v="1.4957444981483981E-2"/>
    <n v="8.974466988890388E-2"/>
  </r>
  <r>
    <x v="20"/>
    <x v="2"/>
    <n v="2"/>
    <s v="pt"/>
    <n v="29.220847551671984"/>
    <n v="6.7061845131087205E-2"/>
    <m/>
    <m/>
    <m/>
    <m/>
    <n v="0.34899999999999998"/>
    <m/>
    <n v="1.1499999999999999"/>
    <n v="0.20586003633328828"/>
    <n v="4.1172007266657658E-2"/>
    <n v="0.24703204359994593"/>
    <n v="0.47"/>
    <n v="9.6754217076645485E-2"/>
    <n v="0.2"/>
    <n v="1.9350843415329097E-2"/>
    <n v="0.11610506049197458"/>
  </r>
  <r>
    <x v="20"/>
    <x v="2"/>
    <n v="4"/>
    <s v="pt"/>
    <n v="30.366763141933632"/>
    <n v="7.2424730093511719E-2"/>
    <m/>
    <m/>
    <m/>
    <m/>
    <n v="0.34899999999999998"/>
    <m/>
    <n v="1.1499999999999999"/>
    <n v="0.22053536537309837"/>
    <n v="4.4107073074619675E-2"/>
    <n v="0.26464243844771806"/>
    <n v="0.47"/>
    <n v="0.10365162172535623"/>
    <n v="0.2"/>
    <n v="2.0730324345071247E-2"/>
    <n v="0.12438194607042748"/>
  </r>
  <r>
    <x v="20"/>
    <x v="2"/>
    <n v="5"/>
    <s v="pt"/>
    <n v="32.945073220022337"/>
    <n v="8.5245376956807797E-2"/>
    <m/>
    <m/>
    <m/>
    <m/>
    <n v="0.34899999999999998"/>
    <m/>
    <n v="1.1499999999999999"/>
    <n v="0.2551738989151201"/>
    <n v="5.1034779783024023E-2"/>
    <n v="0.30620867869814411"/>
    <n v="0.47"/>
    <n v="0.11993173249010644"/>
    <n v="0.2"/>
    <n v="2.398634649802129E-2"/>
    <n v="0.14391807898812772"/>
  </r>
  <r>
    <x v="20"/>
    <x v="2"/>
    <n v="8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20"/>
    <x v="2"/>
    <n v="10"/>
    <s v="pt"/>
    <n v="24.923664088190808"/>
    <n v="4.8788072452633509E-2"/>
    <m/>
    <m/>
    <m/>
    <m/>
    <n v="0.34899999999999998"/>
    <m/>
    <n v="1.1499999999999999"/>
    <n v="0.15484770221990968"/>
    <n v="3.0969540443981938E-2"/>
    <n v="0.1858172426638916"/>
    <n v="0.47"/>
    <n v="7.277842004335755E-2"/>
    <n v="0.2"/>
    <n v="1.4555684008671511E-2"/>
    <n v="8.7334104052029057E-2"/>
  </r>
  <r>
    <x v="20"/>
    <x v="2"/>
    <n v="12"/>
    <s v="pt"/>
    <n v="25.814931769505424"/>
    <n v="5.2339774162672235E-2"/>
    <m/>
    <m/>
    <m/>
    <m/>
    <n v="0.34899999999999998"/>
    <m/>
    <n v="1.1499999999999999"/>
    <n v="0.16490023966638165"/>
    <n v="3.298004793327633E-2"/>
    <n v="0.19788028759965798"/>
    <n v="0.47"/>
    <n v="7.7503112643199368E-2"/>
    <n v="0.2"/>
    <n v="1.5500622528639874E-2"/>
    <n v="9.3003735171839241E-2"/>
  </r>
  <r>
    <x v="20"/>
    <x v="2"/>
    <n v="14"/>
    <s v="pt"/>
    <n v="32.372115424891511"/>
    <n v="8.2306103467786662E-2"/>
    <m/>
    <m/>
    <m/>
    <m/>
    <n v="0.34899999999999998"/>
    <m/>
    <n v="1.1499999999999999"/>
    <n v="0.24728407995259266"/>
    <n v="4.9456815990518536E-2"/>
    <n v="0.2967408959431112"/>
    <n v="0.47"/>
    <n v="0.11622351757771854"/>
    <n v="0.2"/>
    <n v="2.324470351554371E-2"/>
    <n v="0.13946822109326223"/>
  </r>
  <r>
    <x v="20"/>
    <x v="2"/>
    <n v="16"/>
    <s v="pt"/>
    <n v="32.308453447654756"/>
    <n v="8.1982700623423943E-2"/>
    <m/>
    <m/>
    <m/>
    <m/>
    <n v="0.34899999999999998"/>
    <m/>
    <n v="1.1499999999999999"/>
    <n v="0.24641419005124621"/>
    <n v="4.9282838010249241E-2"/>
    <n v="0.29569702806149545"/>
    <n v="0.47"/>
    <n v="0.11581466932408571"/>
    <n v="0.2"/>
    <n v="2.3162933864817145E-2"/>
    <n v="0.13897760318890284"/>
  </r>
  <r>
    <x v="20"/>
    <x v="2"/>
    <n v="19"/>
    <s v="pt"/>
    <n v="25.97408671259732"/>
    <n v="5.2987136893698536E-2"/>
    <m/>
    <m/>
    <m/>
    <m/>
    <n v="0.34899999999999998"/>
    <m/>
    <n v="1.1499999999999999"/>
    <n v="0.16672465309628984"/>
    <n v="3.3344930619257966E-2"/>
    <n v="0.20006958371554781"/>
    <n v="0.47"/>
    <n v="7.8360586955256217E-2"/>
    <n v="0.2"/>
    <n v="1.5672117391051243E-2"/>
    <n v="9.4032704346307464E-2"/>
  </r>
  <r>
    <x v="20"/>
    <x v="2"/>
    <n v="20"/>
    <s v="pt"/>
    <n v="23.618593554837268"/>
    <n v="4.3812491044223134E-2"/>
    <m/>
    <m/>
    <m/>
    <m/>
    <n v="0.34899999999999998"/>
    <m/>
    <n v="1.1499999999999999"/>
    <n v="0.14063389242560001"/>
    <n v="2.8126778485120005E-2"/>
    <n v="0.16876067091072"/>
    <n v="0.47"/>
    <n v="6.6097929440031997E-2"/>
    <n v="0.2"/>
    <n v="1.32195858880064E-2"/>
    <n v="7.9317515328038393E-2"/>
  </r>
  <r>
    <x v="20"/>
    <x v="2"/>
    <n v="22"/>
    <s v="pt"/>
    <n v="29.284509528908742"/>
    <n v="6.7354371916490102E-2"/>
    <m/>
    <m/>
    <m/>
    <m/>
    <n v="0.34899999999999998"/>
    <m/>
    <n v="1.1499999999999999"/>
    <n v="0.20666361734714045"/>
    <n v="4.1332723469428095E-2"/>
    <n v="0.24799634081656854"/>
    <n v="0.47"/>
    <n v="9.7131900153156009E-2"/>
    <n v="0.2"/>
    <n v="1.9426380030631202E-2"/>
    <n v="0.11655828018378721"/>
  </r>
  <r>
    <x v="20"/>
    <x v="2"/>
    <n v="24"/>
    <s v="pt"/>
    <n v="22.058875112536693"/>
    <n v="3.821700113246982E-2"/>
    <m/>
    <m/>
    <m/>
    <m/>
    <n v="0.34899999999999998"/>
    <m/>
    <n v="1.1499999999999999"/>
    <n v="0.12444405553742229"/>
    <n v="2.4888811107484459E-2"/>
    <n v="0.14933286664490675"/>
    <n v="0.47"/>
    <n v="5.8488706102588474E-2"/>
    <n v="0.2"/>
    <n v="1.1697741220517695E-2"/>
    <n v="7.0186447323106166E-2"/>
  </r>
  <r>
    <x v="20"/>
    <x v="2"/>
    <n v="26"/>
    <s v="pt"/>
    <n v="22.345354010102106"/>
    <n v="3.9216096287729194E-2"/>
    <m/>
    <m/>
    <m/>
    <m/>
    <n v="0.34899999999999998"/>
    <m/>
    <n v="1.1499999999999999"/>
    <n v="0.12735209844550721"/>
    <n v="2.5470419689101444E-2"/>
    <n v="0.15282251813460865"/>
    <n v="0.47"/>
    <n v="5.9855486269388386E-2"/>
    <n v="0.2"/>
    <n v="1.1971097253877678E-2"/>
    <n v="7.1826583523266069E-2"/>
  </r>
  <r>
    <x v="20"/>
    <x v="2"/>
    <n v="27"/>
    <s v="pt"/>
    <n v="21.804227203589662"/>
    <n v="3.7339739086147301E-2"/>
    <m/>
    <m/>
    <m/>
    <m/>
    <n v="0.34899999999999998"/>
    <m/>
    <n v="1.1499999999999999"/>
    <n v="0.12188405131164495"/>
    <n v="2.4376810262328991E-2"/>
    <n v="0.14626086157397394"/>
    <n v="0.47"/>
    <n v="5.7285504116473124E-2"/>
    <n v="0.2"/>
    <n v="1.1457100823294625E-2"/>
    <n v="6.8742604939767749E-2"/>
  </r>
  <r>
    <x v="20"/>
    <x v="2"/>
    <n v="29"/>
    <s v="pt"/>
    <n v="30.7169040167358"/>
    <n v="7.4104530940375127E-2"/>
    <m/>
    <m/>
    <m/>
    <m/>
    <n v="0.34899999999999998"/>
    <m/>
    <n v="1.1499999999999999"/>
    <n v="0.22510826456200125"/>
    <n v="4.5021652912400255E-2"/>
    <n v="0.27012991747440152"/>
    <n v="0.47"/>
    <n v="0.10580088434414059"/>
    <n v="0.2"/>
    <n v="2.116017686882812E-2"/>
    <n v="0.12696106121296871"/>
  </r>
  <r>
    <x v="20"/>
    <x v="2"/>
    <n v="30"/>
    <s v="pt"/>
    <n v="27.533805154897895"/>
    <n v="5.954185364746669E-2"/>
    <m/>
    <m/>
    <m/>
    <m/>
    <n v="0.34899999999999998"/>
    <m/>
    <n v="1.1499999999999999"/>
    <n v="0.1850707689086315"/>
    <n v="3.7014153781726303E-2"/>
    <n v="0.22208492269035779"/>
    <n v="0.47"/>
    <n v="8.6983261387056796E-2"/>
    <n v="0.2"/>
    <n v="1.739665227741136E-2"/>
    <n v="0.10437991366446815"/>
  </r>
  <r>
    <x v="20"/>
    <x v="2"/>
    <n v="32"/>
    <s v="pt"/>
    <n v="21.740565226352903"/>
    <n v="3.7122015123997584E-2"/>
    <m/>
    <m/>
    <m/>
    <m/>
    <n v="0.34899999999999998"/>
    <m/>
    <n v="1.1499999999999999"/>
    <n v="0.1212477224300345"/>
    <n v="2.4249544486006899E-2"/>
    <n v="0.1454972669160414"/>
    <n v="0.47"/>
    <n v="5.6986429542116211E-2"/>
    <n v="0.2"/>
    <n v="1.1397285908423243E-2"/>
    <n v="6.8383715450539451E-2"/>
  </r>
  <r>
    <x v="20"/>
    <x v="2"/>
    <n v="34"/>
    <s v="pt"/>
    <n v="23.714086520692405"/>
    <n v="4.4167486144789596E-2"/>
    <m/>
    <m/>
    <m/>
    <m/>
    <n v="0.34899999999999998"/>
    <m/>
    <n v="1.1499999999999999"/>
    <n v="0.14165341545423649"/>
    <n v="2.8330683090847297E-2"/>
    <n v="0.16998409854508378"/>
    <n v="0.47"/>
    <n v="6.6577105263491143E-2"/>
    <n v="0.2"/>
    <n v="1.3315421052698229E-2"/>
    <n v="7.9892526316189372E-2"/>
  </r>
  <r>
    <x v="20"/>
    <x v="2"/>
    <n v="36"/>
    <s v="pt"/>
    <n v="31.385354777721759"/>
    <n v="7.7364899527084127E-2"/>
    <m/>
    <m/>
    <m/>
    <m/>
    <n v="0.34899999999999998"/>
    <m/>
    <n v="1.1499999999999999"/>
    <n v="0.23395315680757675"/>
    <n v="4.6790631361515352E-2"/>
    <n v="0.28074378816909212"/>
    <n v="0.47"/>
    <n v="0.10995798369956107"/>
    <n v="0.2"/>
    <n v="2.1991596739912217E-2"/>
    <n v="0.1319495804394733"/>
  </r>
  <r>
    <x v="20"/>
    <x v="2"/>
    <n v="38"/>
    <s v="pt"/>
    <n v="24.891833099572434"/>
    <n v="4.8663533709664107E-2"/>
    <m/>
    <m/>
    <m/>
    <m/>
    <n v="0.34899999999999998"/>
    <m/>
    <n v="1.1499999999999999"/>
    <n v="0.15449385116823047"/>
    <n v="3.0898770233646095E-2"/>
    <n v="0.18539262140187657"/>
    <n v="0.47"/>
    <n v="7.2612110049068312E-2"/>
    <n v="0.2"/>
    <n v="1.4522422009813664E-2"/>
    <n v="8.7134532058881969E-2"/>
  </r>
  <r>
    <x v="20"/>
    <x v="2"/>
    <n v="40"/>
    <s v="pt"/>
    <n v="31.990143561470965"/>
    <n v="8.0375235698195796E-2"/>
    <m/>
    <m/>
    <m/>
    <m/>
    <n v="0.34899999999999998"/>
    <m/>
    <n v="1.1499999999999999"/>
    <n v="0.24208505231145636"/>
    <n v="4.8417010462291271E-2"/>
    <n v="0.29050206277374763"/>
    <n v="0.47"/>
    <n v="0.11377997458638447"/>
    <n v="0.2"/>
    <n v="2.2755994917276895E-2"/>
    <n v="0.13653596950366137"/>
  </r>
  <r>
    <x v="20"/>
    <x v="2"/>
    <n v="42"/>
    <s v="pt"/>
    <n v="30.812396982590936"/>
    <n v="7.4566000697870061E-2"/>
    <m/>
    <m/>
    <m/>
    <m/>
    <n v="0.34899999999999998"/>
    <m/>
    <n v="1.1499999999999999"/>
    <n v="0.22636260396512034"/>
    <n v="4.5272520793024074E-2"/>
    <n v="0.27163512475814444"/>
    <n v="0.47"/>
    <n v="0.10639042386360656"/>
    <n v="0.2"/>
    <n v="2.1278084772721313E-2"/>
    <n v="0.12766850863632787"/>
  </r>
  <r>
    <x v="20"/>
    <x v="2"/>
    <n v="44"/>
    <s v="pt"/>
    <n v="28.520565802067644"/>
    <n v="6.388606739663151E-2"/>
    <m/>
    <m/>
    <m/>
    <m/>
    <n v="0.34899999999999998"/>
    <m/>
    <n v="1.1499999999999999"/>
    <n v="0.19711201010120225"/>
    <n v="3.942240202024045E-2"/>
    <n v="0.23653441212144269"/>
    <n v="0.47"/>
    <n v="9.2642644747565048E-2"/>
    <n v="0.2"/>
    <n v="1.8528528949513009E-2"/>
    <n v="0.11117117369707806"/>
  </r>
  <r>
    <x v="20"/>
    <x v="2"/>
    <n v="46"/>
    <s v="pt"/>
    <n v="25.68760781503191"/>
    <n v="5.1824748766826884E-2"/>
    <m/>
    <m/>
    <m/>
    <m/>
    <n v="0.34899999999999998"/>
    <m/>
    <n v="1.1499999999999999"/>
    <n v="0.1634470921107514"/>
    <n v="3.2689418422150278E-2"/>
    <n v="0.19613651053290168"/>
    <n v="0.47"/>
    <n v="7.6820133292053158E-2"/>
    <n v="0.2"/>
    <n v="1.5364026658410633E-2"/>
    <n v="9.2184159950463793E-2"/>
  </r>
  <r>
    <x v="20"/>
    <x v="2"/>
    <n v="48"/>
    <s v="pt"/>
    <n v="27.056340325622209"/>
    <n v="5.7494723191947185E-2"/>
    <m/>
    <m/>
    <m/>
    <m/>
    <n v="0.34899999999999998"/>
    <m/>
    <n v="1.1499999999999999"/>
    <n v="0.17936491931115411"/>
    <n v="3.5872983862230826E-2"/>
    <n v="0.21523790317338493"/>
    <n v="0.47"/>
    <n v="8.4301512076242424E-2"/>
    <n v="0.2"/>
    <n v="1.6860302415248486E-2"/>
    <n v="0.10116181449149091"/>
  </r>
  <r>
    <x v="21"/>
    <x v="2"/>
    <n v="1"/>
    <s v="pt"/>
    <n v="31.640002686668797"/>
    <n v="7.8625406676371981E-2"/>
    <m/>
    <m/>
    <m/>
    <m/>
    <n v="0.34899999999999998"/>
    <m/>
    <n v="1.1499999999999999"/>
    <n v="0.23736216342341168"/>
    <n v="4.7472432684682341E-2"/>
    <n v="0.28483459610809403"/>
    <n v="0.47"/>
    <n v="0.11156021680900348"/>
    <n v="0.2"/>
    <n v="2.2312043361800697E-2"/>
    <n v="0.13387226017080417"/>
  </r>
  <r>
    <x v="21"/>
    <x v="2"/>
    <n v="2"/>
    <s v="pt"/>
    <n v="24.700847167862154"/>
    <n v="4.7919643505652566E-2"/>
    <m/>
    <m/>
    <m/>
    <m/>
    <n v="0.34899999999999998"/>
    <m/>
    <n v="1.1499999999999999"/>
    <n v="0.15237825303263158"/>
    <n v="3.0475650606526319E-2"/>
    <n v="0.18285390363915791"/>
    <n v="0.47"/>
    <n v="7.1617778925336842E-2"/>
    <n v="0.2"/>
    <n v="1.4323555785067369E-2"/>
    <n v="8.5941334710404216E-2"/>
  </r>
  <r>
    <x v="21"/>
    <x v="2"/>
    <n v="4"/>
    <s v="pt"/>
    <n v="32.913242231403956"/>
    <n v="8.5080731168179213E-2"/>
    <m/>
    <m/>
    <m/>
    <m/>
    <n v="0.34899999999999998"/>
    <m/>
    <n v="1.1499999999999999"/>
    <n v="0.25473270778294699"/>
    <n v="5.0946541556589398E-2"/>
    <n v="0.30567924933953639"/>
    <n v="0.47"/>
    <n v="0.11972437265798508"/>
    <n v="0.2"/>
    <n v="2.3944874531597018E-2"/>
    <n v="0.1436692471895821"/>
  </r>
  <r>
    <x v="21"/>
    <x v="2"/>
    <n v="7"/>
    <s v="pt"/>
    <n v="26.642537473583282"/>
    <n v="5.5749509663473029E-2"/>
    <m/>
    <m/>
    <m/>
    <m/>
    <n v="0.34899999999999998"/>
    <m/>
    <n v="1.1499999999999999"/>
    <n v="0.17448375318682607"/>
    <n v="3.4896750637365213E-2"/>
    <n v="0.20938050382419129"/>
    <n v="0.47"/>
    <n v="8.2007363997808252E-2"/>
    <n v="0.2"/>
    <n v="1.640147279956165E-2"/>
    <n v="9.8408836797369906E-2"/>
  </r>
  <r>
    <x v="21"/>
    <x v="2"/>
    <n v="8"/>
    <s v="pt"/>
    <n v="11.618310845708359"/>
    <n v="1.0601708646708879E-2"/>
    <m/>
    <m/>
    <m/>
    <m/>
    <n v="0.34899999999999998"/>
    <m/>
    <n v="1.1499999999999999"/>
    <n v="3.9492604332519526E-2"/>
    <n v="7.898520866503906E-3"/>
    <n v="4.7391125199023429E-2"/>
    <n v="0.47"/>
    <n v="1.8561524036284176E-2"/>
    <n v="0.2"/>
    <n v="3.7123048072568356E-3"/>
    <n v="2.227382884354101E-2"/>
  </r>
  <r>
    <x v="21"/>
    <x v="2"/>
    <n v="10"/>
    <s v="pt"/>
    <n v="31.894650595615829"/>
    <n v="7.9896099742017668E-2"/>
    <m/>
    <m/>
    <m/>
    <m/>
    <n v="0.34899999999999998"/>
    <m/>
    <n v="1.1499999999999999"/>
    <n v="0.24079291917609966"/>
    <n v="4.8158583835219933E-2"/>
    <n v="0.28895150301131961"/>
    <n v="0.47"/>
    <n v="0.11317267201276683"/>
    <n v="0.2"/>
    <n v="2.2634534402553367E-2"/>
    <n v="0.13580720641532021"/>
  </r>
  <r>
    <x v="21"/>
    <x v="2"/>
    <n v="12"/>
    <s v="pt"/>
    <n v="29.029861619961711"/>
    <n v="6.6188084493512697E-2"/>
    <m/>
    <m/>
    <m/>
    <m/>
    <n v="0.34899999999999998"/>
    <m/>
    <n v="1.1499999999999999"/>
    <n v="0.20345758899664371"/>
    <n v="4.0691517799328746E-2"/>
    <n v="0.24414910679597246"/>
    <n v="0.47"/>
    <n v="9.5625066828422534E-2"/>
    <n v="0.2"/>
    <n v="1.9125013365684507E-2"/>
    <n v="0.11475008019410704"/>
  </r>
  <r>
    <x v="21"/>
    <x v="2"/>
    <n v="13"/>
    <s v="pt"/>
    <n v="26.133241655689215"/>
    <n v="5.3638478498302111E-2"/>
    <m/>
    <m/>
    <m/>
    <m/>
    <n v="0.34899999999999998"/>
    <m/>
    <n v="1.1499999999999999"/>
    <n v="0.16855792140441489"/>
    <n v="3.3711584280882979E-2"/>
    <n v="0.20226950568529786"/>
    <n v="0.47"/>
    <n v="7.9222223060074995E-2"/>
    <n v="0.2"/>
    <n v="1.5844444612015E-2"/>
    <n v="9.5066667672089988E-2"/>
  </r>
  <r>
    <x v="21"/>
    <x v="2"/>
    <n v="17"/>
    <s v="pt"/>
    <n v="27.724791086608167"/>
    <n v="6.0370732591089292E-2"/>
    <m/>
    <m/>
    <m/>
    <m/>
    <n v="0.34899999999999998"/>
    <m/>
    <n v="1.1499999999999999"/>
    <n v="0.18737516780405511"/>
    <n v="3.7475033560811027E-2"/>
    <n v="0.22485020136486614"/>
    <n v="0.47"/>
    <n v="8.8066328867905899E-2"/>
    <n v="0.2"/>
    <n v="1.7613265773581181E-2"/>
    <n v="0.10567959464148707"/>
  </r>
  <r>
    <x v="21"/>
    <x v="2"/>
    <n v="19"/>
    <s v="pt"/>
    <n v="26.260565610162732"/>
    <n v="5.4162416570960638E-2"/>
    <m/>
    <m/>
    <m/>
    <m/>
    <n v="0.34899999999999998"/>
    <m/>
    <n v="1.1499999999999999"/>
    <n v="0.17003090393829326"/>
    <n v="3.4006180787658651E-2"/>
    <n v="0.20403708472595192"/>
    <n v="0.47"/>
    <n v="7.9914524850997828E-2"/>
    <n v="0.2"/>
    <n v="1.5982904970199566E-2"/>
    <n v="9.5897429821197394E-2"/>
  </r>
  <r>
    <x v="21"/>
    <x v="2"/>
    <n v="20"/>
    <s v="pt"/>
    <n v="32.626763333838547"/>
    <n v="8.36060810429613E-2"/>
    <m/>
    <m/>
    <m/>
    <m/>
    <n v="0.34899999999999998"/>
    <m/>
    <n v="1.1499999999999999"/>
    <n v="0.25077716209564133"/>
    <n v="5.0155432419128267E-2"/>
    <n v="0.30093259451476961"/>
    <n v="0.47"/>
    <n v="0.11786526618495141"/>
    <n v="0.2"/>
    <n v="2.3573053236990285E-2"/>
    <n v="0.14143831942194168"/>
  </r>
  <r>
    <x v="21"/>
    <x v="2"/>
    <n v="23"/>
    <s v="pt"/>
    <n v="32.372115424891511"/>
    <n v="8.2306103467786662E-2"/>
    <m/>
    <m/>
    <m/>
    <m/>
    <n v="0.34899999999999998"/>
    <m/>
    <n v="1.1499999999999999"/>
    <n v="0.24728407995259266"/>
    <n v="4.9456815990518536E-2"/>
    <n v="0.2967408959431112"/>
    <n v="0.47"/>
    <n v="0.11622351757771854"/>
    <n v="0.2"/>
    <n v="2.324470351554371E-2"/>
    <n v="0.13946822109326223"/>
  </r>
  <r>
    <x v="21"/>
    <x v="2"/>
    <n v="24"/>
    <s v="pt"/>
    <n v="21.963382146681557"/>
    <n v="3.7886834203025681E-2"/>
    <m/>
    <m/>
    <m/>
    <m/>
    <n v="0.34899999999999998"/>
    <m/>
    <n v="1.1499999999999999"/>
    <n v="0.12348130178174548"/>
    <n v="2.4696260356349097E-2"/>
    <n v="0.14817756213809458"/>
    <n v="0.47"/>
    <n v="5.8036211837420373E-2"/>
    <n v="0.2"/>
    <n v="1.1607242367484075E-2"/>
    <n v="6.9643454204904448E-2"/>
  </r>
  <r>
    <x v="21"/>
    <x v="2"/>
    <n v="25"/>
    <s v="pt"/>
    <n v="31.226199834629863"/>
    <n v="7.6582255094429744E-2"/>
    <m/>
    <m/>
    <m/>
    <m/>
    <n v="0.34899999999999998"/>
    <m/>
    <n v="1.1499999999999999"/>
    <n v="0.23183358854067887"/>
    <n v="4.6366717708135774E-2"/>
    <n v="0.27820030624881464"/>
    <n v="0.47"/>
    <n v="0.10896178661411907"/>
    <n v="0.2"/>
    <n v="2.1792357322823815E-2"/>
    <n v="0.13075414393694287"/>
  </r>
  <r>
    <x v="21"/>
    <x v="2"/>
    <n v="27"/>
    <s v="pt"/>
    <n v="26.005917701215701"/>
    <n v="5.3117086904733074E-2"/>
    <m/>
    <m/>
    <m/>
    <m/>
    <n v="0.34899999999999998"/>
    <m/>
    <n v="1.1499999999999999"/>
    <n v="0.16709059873182427"/>
    <n v="3.3418119746364855E-2"/>
    <n v="0.20050871847818913"/>
    <n v="0.47"/>
    <n v="7.8532581403957399E-2"/>
    <n v="0.2"/>
    <n v="1.5706516280791481E-2"/>
    <n v="9.4239097684748876E-2"/>
  </r>
  <r>
    <x v="21"/>
    <x v="2"/>
    <n v="30"/>
    <s v="pt"/>
    <n v="27.947608006936822"/>
    <n v="6.1344999575226315E-2"/>
    <m/>
    <m/>
    <m/>
    <m/>
    <n v="0.34899999999999998"/>
    <m/>
    <n v="1.1499999999999999"/>
    <n v="0.19007952872991332"/>
    <n v="3.8015905745982667E-2"/>
    <n v="0.22809543447589598"/>
    <n v="0.47"/>
    <n v="8.9337378503059256E-2"/>
    <n v="0.2"/>
    <n v="1.7867475700611851E-2"/>
    <n v="0.10720485420367111"/>
  </r>
  <r>
    <x v="21"/>
    <x v="2"/>
    <n v="31"/>
    <s v="pt"/>
    <n v="21.86788918082642"/>
    <n v="3.7558099668069375E-2"/>
    <m/>
    <m/>
    <m/>
    <m/>
    <n v="0.34899999999999998"/>
    <m/>
    <n v="1.1499999999999999"/>
    <n v="0.12252184996042444"/>
    <n v="2.4504369992084888E-2"/>
    <n v="0.14702621995250933"/>
    <n v="0.47"/>
    <n v="5.7585269481399484E-2"/>
    <n v="0.2"/>
    <n v="1.1517053896279897E-2"/>
    <n v="6.9102323377679381E-2"/>
  </r>
  <r>
    <x v="21"/>
    <x v="2"/>
    <n v="33"/>
    <s v="pt"/>
    <n v="28.488734813449266"/>
    <n v="6.3743544145092743E-2"/>
    <m/>
    <m/>
    <m/>
    <m/>
    <n v="0.34899999999999998"/>
    <m/>
    <n v="1.1499999999999999"/>
    <n v="0.19671836013433538"/>
    <n v="3.9343672026867081E-2"/>
    <n v="0.23606203216120247"/>
    <n v="0.47"/>
    <n v="9.2457629263137622E-2"/>
    <n v="0.2"/>
    <n v="1.8491525852627526E-2"/>
    <n v="0.11094915511576514"/>
  </r>
  <r>
    <x v="21"/>
    <x v="2"/>
    <n v="35"/>
    <s v="pt"/>
    <n v="26.101410667070837"/>
    <n v="5.3507891867495209E-2"/>
    <m/>
    <m/>
    <m/>
    <m/>
    <n v="0.34899999999999998"/>
    <m/>
    <n v="1.1499999999999999"/>
    <n v="0.16819055989817647"/>
    <n v="3.3638111979635295E-2"/>
    <n v="0.20182867187781175"/>
    <n v="0.47"/>
    <n v="7.904956315214294E-2"/>
    <n v="0.2"/>
    <n v="1.580991263042859E-2"/>
    <n v="9.4859475782571534E-2"/>
  </r>
  <r>
    <x v="21"/>
    <x v="2"/>
    <n v="37"/>
    <s v="pt"/>
    <n v="22.886480816614551"/>
    <n v="4.1138449267864662E-2"/>
    <m/>
    <m/>
    <m/>
    <m/>
    <n v="0.34899999999999998"/>
    <m/>
    <n v="1.1499999999999999"/>
    <n v="0.13292579274409486"/>
    <n v="2.6585158548818974E-2"/>
    <n v="0.15951095129291382"/>
    <n v="0.47"/>
    <n v="6.2475122589724576E-2"/>
    <n v="0.2"/>
    <n v="1.2495024517944917E-2"/>
    <n v="7.4970147107669499E-2"/>
  </r>
  <r>
    <x v="21"/>
    <x v="2"/>
    <n v="39"/>
    <s v="pt"/>
    <n v="32.308453447654756"/>
    <n v="8.1982700623423943E-2"/>
    <m/>
    <m/>
    <m/>
    <m/>
    <n v="0.34899999999999998"/>
    <m/>
    <n v="1.1499999999999999"/>
    <n v="0.24641419005124621"/>
    <n v="4.9282838010249241E-2"/>
    <n v="0.29569702806149545"/>
    <n v="0.47"/>
    <n v="0.11581466932408571"/>
    <n v="0.2"/>
    <n v="2.3162933864817145E-2"/>
    <n v="0.13897760318890284"/>
  </r>
  <r>
    <x v="21"/>
    <x v="2"/>
    <n v="40"/>
    <s v="pt"/>
    <n v="25.910424735360564"/>
    <n v="5.2727714336458752E-2"/>
    <m/>
    <m/>
    <m/>
    <m/>
    <n v="0.34899999999999998"/>
    <m/>
    <n v="1.1499999999999999"/>
    <n v="0.16599382450093964"/>
    <n v="3.319876490018793E-2"/>
    <n v="0.19919258940112755"/>
    <n v="0.47"/>
    <n v="7.8017097515441627E-2"/>
    <n v="0.2"/>
    <n v="1.5603419503088327E-2"/>
    <n v="9.3620517018529956E-2"/>
  </r>
  <r>
    <x v="21"/>
    <x v="2"/>
    <n v="43"/>
    <s v="pt"/>
    <n v="29.220847551671984"/>
    <n v="6.7061845131087205E-2"/>
    <m/>
    <m/>
    <m/>
    <m/>
    <n v="0.34899999999999998"/>
    <m/>
    <n v="1.1499999999999999"/>
    <n v="0.20586003633328828"/>
    <n v="4.1172007266657658E-2"/>
    <n v="0.24703204359994593"/>
    <n v="0.47"/>
    <n v="9.6754217076645485E-2"/>
    <n v="0.2"/>
    <n v="1.9350843415329097E-2"/>
    <n v="0.11610506049197458"/>
  </r>
  <r>
    <x v="21"/>
    <x v="2"/>
    <n v="45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21"/>
    <x v="2"/>
    <n v="48"/>
    <s v="pt"/>
    <n v="23.013804771088065"/>
    <n v="4.159745212374167E-2"/>
    <m/>
    <m/>
    <m/>
    <m/>
    <n v="0.34899999999999998"/>
    <m/>
    <n v="1.1499999999999999"/>
    <n v="0.13425254618115004"/>
    <n v="2.6850509236230009E-2"/>
    <n v="0.16110305541738004"/>
    <n v="0.47"/>
    <n v="6.3098696705140511E-2"/>
    <n v="0.2"/>
    <n v="1.2619739341028103E-2"/>
    <n v="7.5718436046168611E-2"/>
  </r>
  <r>
    <x v="22"/>
    <x v="3"/>
    <n v="1"/>
    <s v="pe"/>
    <n v="25.401128917466497"/>
    <n v="5.0675252190345667E-2"/>
    <m/>
    <m/>
    <m/>
    <m/>
    <n v="0.54"/>
    <m/>
    <n v="1.1499999999999999"/>
    <n v="0.15785996927653237"/>
    <n v="3.1571993855306478E-2"/>
    <n v="0.18943196313183885"/>
    <n v="0.47"/>
    <n v="7.4194185559970205E-2"/>
    <n v="0.2"/>
    <n v="1.4838837111994041E-2"/>
    <n v="8.9033022671964251E-2"/>
  </r>
  <r>
    <x v="22"/>
    <x v="3"/>
    <n v="2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22"/>
    <x v="3"/>
    <n v="2"/>
    <s v="pe"/>
    <n v="15.597184423005743"/>
    <n v="1.9106550918182034E-2"/>
    <m/>
    <m/>
    <m/>
    <m/>
    <n v="0.54"/>
    <m/>
    <n v="1.1499999999999999"/>
    <n v="5.8363826464728694E-2"/>
    <n v="1.1672765292945739E-2"/>
    <n v="7.0036591757674432E-2"/>
    <n v="0.47"/>
    <n v="2.7430998438422484E-2"/>
    <n v="0.2"/>
    <n v="5.4861996876844968E-3"/>
    <n v="3.2917198126106981E-2"/>
  </r>
  <r>
    <x v="22"/>
    <x v="3"/>
    <n v="3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22"/>
    <x v="3"/>
    <n v="4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22"/>
    <x v="3"/>
    <n v="5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22"/>
    <x v="3"/>
    <n v="6"/>
    <s v="pe"/>
    <n v="17.82535362629228"/>
    <n v="2.4955495076809199E-2"/>
    <m/>
    <m/>
    <m/>
    <m/>
    <n v="0.54"/>
    <m/>
    <n v="1.1499999999999999"/>
    <n v="7.6640605584086544E-2"/>
    <n v="1.5328121116817309E-2"/>
    <n v="9.1968726700903849E-2"/>
    <n v="0.47"/>
    <n v="3.6021084624520673E-2"/>
    <n v="0.2"/>
    <n v="7.2042169249041353E-3"/>
    <n v="4.3225301549424805E-2"/>
  </r>
  <r>
    <x v="22"/>
    <x v="3"/>
    <n v="7"/>
    <s v="pe"/>
    <n v="27.215495268714104"/>
    <n v="5.8173121136876393E-2"/>
    <m/>
    <m/>
    <m/>
    <m/>
    <n v="0.54"/>
    <m/>
    <n v="1.1499999999999999"/>
    <n v="0.18172010633747498"/>
    <n v="3.6344021267494996E-2"/>
    <n v="0.21806412760496999"/>
    <n v="0.47"/>
    <n v="8.5408449978613243E-2"/>
    <n v="0.2"/>
    <n v="1.7081689995722651E-2"/>
    <n v="0.1024901399743359"/>
  </r>
  <r>
    <x v="22"/>
    <x v="3"/>
    <n v="8"/>
    <s v="pe"/>
    <n v="19.416903057211233"/>
    <n v="2.9610777162247127E-2"/>
    <m/>
    <m/>
    <m/>
    <m/>
    <n v="0.54"/>
    <m/>
    <n v="1.1499999999999999"/>
    <n v="9.1250582276192385E-2"/>
    <n v="1.8250116455238479E-2"/>
    <n v="0.10950069873143087"/>
    <n v="0.47"/>
    <n v="4.2887773669810419E-2"/>
    <n v="0.2"/>
    <n v="8.5775547339620849E-3"/>
    <n v="5.1465328403772506E-2"/>
  </r>
  <r>
    <x v="22"/>
    <x v="3"/>
    <n v="9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22"/>
    <x v="3"/>
    <n v="10"/>
    <s v="pe"/>
    <n v="16.71126902464901"/>
    <n v="2.1933540594851822E-2"/>
    <m/>
    <m/>
    <m/>
    <m/>
    <n v="0.54"/>
    <m/>
    <n v="1.1499999999999999"/>
    <n v="6.7185371947295222E-2"/>
    <n v="1.3437074389459045E-2"/>
    <n v="8.0622446336754264E-2"/>
    <n v="0.47"/>
    <n v="3.1577124815228751E-2"/>
    <n v="0.2"/>
    <n v="6.3154249630457508E-3"/>
    <n v="3.7892549778274498E-2"/>
  </r>
  <r>
    <x v="22"/>
    <x v="3"/>
    <n v="11"/>
    <s v="pe"/>
    <n v="19.416903057211233"/>
    <n v="2.9610777162247127E-2"/>
    <m/>
    <m/>
    <m/>
    <m/>
    <n v="0.54"/>
    <m/>
    <n v="1.1499999999999999"/>
    <n v="9.1250582276192385E-2"/>
    <n v="1.8250116455238479E-2"/>
    <n v="0.10950069873143087"/>
    <n v="0.47"/>
    <n v="4.2887773669810419E-2"/>
    <n v="0.2"/>
    <n v="8.5775547339620849E-3"/>
    <n v="5.1465328403772506E-2"/>
  </r>
  <r>
    <x v="22"/>
    <x v="3"/>
    <n v="12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22"/>
    <x v="3"/>
    <n v="13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22"/>
    <x v="3"/>
    <n v="14"/>
    <s v="pe"/>
    <n v="22.981973782469687"/>
    <n v="4.1482462677357779E-2"/>
    <m/>
    <m/>
    <m/>
    <m/>
    <n v="0.54"/>
    <m/>
    <n v="1.1499999999999999"/>
    <n v="0.12870437367424248"/>
    <n v="2.5740874734848498E-2"/>
    <n v="0.15444524840909096"/>
    <n v="0.47"/>
    <n v="6.0491055626893962E-2"/>
    <n v="0.2"/>
    <n v="1.2098211125378793E-2"/>
    <n v="7.2589266752272757E-2"/>
  </r>
  <r>
    <x v="22"/>
    <x v="3"/>
    <n v="15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22"/>
    <x v="3"/>
    <n v="15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22"/>
    <x v="3"/>
    <n v="16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22"/>
    <x v="3"/>
    <n v="17"/>
    <s v="pe"/>
    <n v="23.395776634508614"/>
    <n v="4.2989739565909575E-2"/>
    <m/>
    <m/>
    <m/>
    <m/>
    <n v="0.54"/>
    <m/>
    <n v="1.1499999999999999"/>
    <n v="0.13347660267680006"/>
    <n v="2.6695320535360015E-2"/>
    <n v="0.16017192321216006"/>
    <n v="0.47"/>
    <n v="6.2734003258096027E-2"/>
    <n v="0.2"/>
    <n v="1.2546800651619207E-2"/>
    <n v="7.5280803909715227E-2"/>
  </r>
  <r>
    <x v="22"/>
    <x v="3"/>
    <n v="18"/>
    <s v="pe"/>
    <n v="19.576058000303128"/>
    <n v="3.0098189175466066E-2"/>
    <m/>
    <m/>
    <m/>
    <m/>
    <n v="0.54"/>
    <m/>
    <n v="1.1499999999999999"/>
    <n v="9.2783067412580883E-2"/>
    <n v="1.8556613482516176E-2"/>
    <n v="0.11133968089509706"/>
    <n v="0.47"/>
    <n v="4.360804168391301E-2"/>
    <n v="0.2"/>
    <n v="8.7216083367826023E-3"/>
    <n v="5.232965002069561E-2"/>
  </r>
  <r>
    <x v="22"/>
    <x v="3"/>
    <n v="19"/>
    <s v="pe"/>
    <n v="12.414085561167836"/>
    <n v="1.2103733422138638E-2"/>
    <m/>
    <m/>
    <m/>
    <m/>
    <n v="0.54"/>
    <m/>
    <n v="1.1499999999999999"/>
    <n v="3.6634960386104559E-2"/>
    <n v="7.326992077220912E-3"/>
    <n v="4.3961952463325474E-2"/>
    <n v="0.47"/>
    <n v="1.721843138146914E-2"/>
    <n v="0.2"/>
    <n v="3.4436862762938282E-3"/>
    <n v="2.066211765776297E-2"/>
  </r>
  <r>
    <x v="22"/>
    <x v="3"/>
    <n v="20"/>
    <s v="pe"/>
    <n v="20.5309876588545"/>
    <n v="3.3106217599902878E-2"/>
    <m/>
    <m/>
    <m/>
    <m/>
    <n v="0.54"/>
    <m/>
    <n v="1.1499999999999999"/>
    <n v="0.1022514428131175"/>
    <n v="2.04502885626235E-2"/>
    <n v="0.122701731375741"/>
    <n v="0.47"/>
    <n v="4.8058178122165222E-2"/>
    <n v="0.2"/>
    <n v="9.6116356244330455E-3"/>
    <n v="5.766981374659827E-2"/>
  </r>
  <r>
    <x v="22"/>
    <x v="3"/>
    <n v="21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22"/>
    <x v="3"/>
    <n v="23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22"/>
    <x v="3"/>
    <n v="24"/>
    <s v="pe"/>
    <n v="29.921129301276324"/>
    <n v="7.0314653857999357E-2"/>
    <m/>
    <m/>
    <m/>
    <m/>
    <n v="0.54"/>
    <m/>
    <n v="1.1499999999999999"/>
    <n v="0.2204860727260779"/>
    <n v="4.4097214545215584E-2"/>
    <n v="0.26458328727129349"/>
    <n v="0.47"/>
    <n v="0.1036284541812566"/>
    <n v="0.2"/>
    <n v="2.0725690836251323E-2"/>
    <n v="0.12435414501750792"/>
  </r>
  <r>
    <x v="22"/>
    <x v="3"/>
    <n v="25"/>
    <s v="pe"/>
    <n v="25.942255723978942"/>
    <n v="5.2857346037607091E-2"/>
    <m/>
    <m/>
    <m/>
    <m/>
    <n v="0.54"/>
    <m/>
    <n v="1.1499999999999999"/>
    <n v="0.16479706333911015"/>
    <n v="3.2959412667822034E-2"/>
    <n v="0.19775647600693219"/>
    <n v="0.47"/>
    <n v="7.7454619769381769E-2"/>
    <n v="0.2"/>
    <n v="1.5490923953876355E-2"/>
    <n v="9.2945543723258126E-2"/>
  </r>
  <r>
    <x v="22"/>
    <x v="3"/>
    <n v="26"/>
    <s v="pe"/>
    <n v="24.191551349968091"/>
    <n v="4.5963947564939364E-2"/>
    <m/>
    <m/>
    <m/>
    <m/>
    <n v="0.54"/>
    <m/>
    <n v="1.1499999999999999"/>
    <n v="0.14290308549883846"/>
    <n v="2.8580617099767693E-2"/>
    <n v="0.17148370259860615"/>
    <n v="0.47"/>
    <n v="6.7164450184454064E-2"/>
    <n v="0.2"/>
    <n v="1.3432890036890813E-2"/>
    <n v="8.0597340221344876E-2"/>
  </r>
  <r>
    <x v="22"/>
    <x v="3"/>
    <n v="27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22"/>
    <x v="3"/>
    <n v="28"/>
    <s v="pe"/>
    <n v="25.210142985756224"/>
    <n v="4.9916083111797328E-2"/>
    <m/>
    <m/>
    <m/>
    <m/>
    <n v="0.54"/>
    <m/>
    <n v="1.1499999999999999"/>
    <n v="0.15544788965829584"/>
    <n v="3.108957793165917E-2"/>
    <n v="0.18653746758995501"/>
    <n v="0.47"/>
    <n v="7.3060508139399044E-2"/>
    <n v="0.2"/>
    <n v="1.461210162787981E-2"/>
    <n v="8.767260976727885E-2"/>
  </r>
  <r>
    <x v="22"/>
    <x v="3"/>
    <n v="29"/>
    <s v="pe"/>
    <n v="31.194368846011486"/>
    <n v="7.6426203672728135E-2"/>
    <m/>
    <m/>
    <m/>
    <m/>
    <n v="0.54"/>
    <m/>
    <n v="1.1499999999999999"/>
    <n v="0.24005190381326799"/>
    <n v="4.8010380762653598E-2"/>
    <n v="0.28806228457592159"/>
    <n v="0.47"/>
    <n v="0.11282439479223595"/>
    <n v="0.2"/>
    <n v="2.2564878958447193E-2"/>
    <n v="0.13538927375068316"/>
  </r>
  <r>
    <x v="22"/>
    <x v="3"/>
    <n v="30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22"/>
    <x v="3"/>
    <n v="31"/>
    <s v="pe"/>
    <n v="30.557749073643905"/>
    <n v="7.3338597776745354E-2"/>
    <m/>
    <m/>
    <m/>
    <m/>
    <n v="0.54"/>
    <m/>
    <n v="1.1499999999999999"/>
    <n v="0.23016298677214159"/>
    <n v="4.6032597354428322E-2"/>
    <n v="0.27619558412656992"/>
    <n v="0.47"/>
    <n v="0.10817660378290654"/>
    <n v="0.2"/>
    <n v="2.1635320756581311E-2"/>
    <n v="0.12981192453948787"/>
  </r>
  <r>
    <x v="22"/>
    <x v="3"/>
    <n v="32"/>
    <s v="pe"/>
    <n v="30.494087096407146"/>
    <n v="7.3033338595895114E-2"/>
    <m/>
    <m/>
    <m/>
    <m/>
    <n v="0.54"/>
    <m/>
    <n v="1.1499999999999999"/>
    <n v="0.22918575816396319"/>
    <n v="4.5837151632792644E-2"/>
    <n v="0.27502290979675581"/>
    <n v="0.47"/>
    <n v="0.1077173063370627"/>
    <n v="0.2"/>
    <n v="2.154346126741254E-2"/>
    <n v="0.12926076760447525"/>
  </r>
  <r>
    <x v="23"/>
    <x v="4"/>
    <n v="1"/>
    <s v="cf"/>
    <n v="3.6605636911135928"/>
    <n v="1.0524120611951578E-3"/>
    <m/>
    <m/>
    <m/>
    <m/>
    <n v="0.74"/>
    <m/>
    <n v="1.1499999999999999"/>
    <n v="2.5250567086350915E-3"/>
    <n v="5.050113417270183E-4"/>
    <n v="3.0300680503621098E-3"/>
    <n v="0.47"/>
    <n v="1.186776653058493E-3"/>
    <n v="0.2"/>
    <n v="2.373553306116986E-4"/>
    <n v="1.4241319836701917E-3"/>
  </r>
  <r>
    <x v="23"/>
    <x v="4"/>
    <n v="1"/>
    <s v="cf"/>
    <n v="3.1512678732195281"/>
    <n v="7.7993879862183325E-4"/>
    <m/>
    <m/>
    <m/>
    <m/>
    <n v="0.74"/>
    <m/>
    <n v="1.1499999999999999"/>
    <n v="2.2758294455753271E-3"/>
    <n v="4.5516588911506542E-4"/>
    <n v="2.7309953346903925E-3"/>
    <n v="0.47"/>
    <n v="1.0696398394204037E-3"/>
    <n v="0.2"/>
    <n v="2.1392796788408076E-4"/>
    <n v="1.2835678073044843E-3"/>
  </r>
  <r>
    <x v="23"/>
    <x v="4"/>
    <n v="1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23"/>
    <x v="4"/>
    <n v="2"/>
    <s v="cf"/>
    <n v="7.766761222884492"/>
    <n v="4.7377243459595401E-3"/>
    <m/>
    <m/>
    <m/>
    <m/>
    <n v="0.74"/>
    <m/>
    <n v="1.1499999999999999"/>
    <n v="9.6262697309839329E-3"/>
    <n v="1.9252539461967868E-3"/>
    <n v="1.1551523677180719E-2"/>
    <n v="0.47"/>
    <n v="4.5243467735624479E-3"/>
    <n v="0.2"/>
    <n v="9.0486935471248962E-4"/>
    <n v="5.4292161282749373E-3"/>
  </r>
  <r>
    <x v="23"/>
    <x v="4"/>
    <n v="3"/>
    <s v="cf"/>
    <n v="11.713803811563496"/>
    <n v="1.0776699506638416E-2"/>
    <m/>
    <m/>
    <m/>
    <m/>
    <n v="0.74"/>
    <m/>
    <n v="1.1499999999999999"/>
    <n v="3.2189355858143615E-2"/>
    <n v="6.4378711716287229E-3"/>
    <n v="3.8627227029772337E-2"/>
    <n v="0.47"/>
    <n v="1.5128997253327498E-2"/>
    <n v="0.2"/>
    <n v="3.0257994506654997E-3"/>
    <n v="1.8154796703992997E-2"/>
  </r>
  <r>
    <x v="23"/>
    <x v="4"/>
    <n v="4"/>
    <s v="cf"/>
    <n v="8.5307049497255907"/>
    <n v="5.7155723163161464E-3"/>
    <m/>
    <m/>
    <m/>
    <m/>
    <n v="0.74"/>
    <m/>
    <n v="1.1499999999999999"/>
    <n v="1.2455848266716391E-2"/>
    <n v="2.4911696533432785E-3"/>
    <n v="1.4947017920059669E-2"/>
    <n v="0.47"/>
    <n v="5.8542486853567031E-3"/>
    <n v="0.2"/>
    <n v="1.1708497370713407E-3"/>
    <n v="7.0250984224280435E-3"/>
  </r>
  <r>
    <x v="23"/>
    <x v="4"/>
    <n v="5"/>
    <s v="cf"/>
    <n v="4.45633840657307"/>
    <n v="1.5597184423005749E-3"/>
    <m/>
    <m/>
    <m/>
    <m/>
    <n v="0.74"/>
    <m/>
    <n v="1.1499999999999999"/>
    <n v="3.1113137119265135E-3"/>
    <n v="6.222627423853027E-4"/>
    <n v="3.7335764543118162E-3"/>
    <n v="0.47"/>
    <n v="1.4623174446054613E-3"/>
    <n v="0.2"/>
    <n v="2.9246348892109227E-4"/>
    <n v="1.7547809335265534E-3"/>
  </r>
  <r>
    <x v="23"/>
    <x v="4"/>
    <n v="5"/>
    <s v="cf"/>
    <n v="3.8197186342054881"/>
    <n v="1.1459155902616462E-3"/>
    <m/>
    <m/>
    <m/>
    <m/>
    <n v="0.74"/>
    <m/>
    <n v="1.1499999999999999"/>
    <n v="2.6215980617557504E-3"/>
    <n v="5.2431961235115013E-4"/>
    <n v="3.1459176741069003E-3"/>
    <n v="0.47"/>
    <n v="1.2321510890252027E-3"/>
    <n v="0.2"/>
    <n v="2.4643021780504056E-4"/>
    <n v="1.4785813068302431E-3"/>
  </r>
  <r>
    <x v="23"/>
    <x v="4"/>
    <n v="5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23"/>
    <x v="4"/>
    <n v="6"/>
    <s v="cf"/>
    <n v="7.2892963936088062"/>
    <n v="4.1731221853410407E-3"/>
    <m/>
    <m/>
    <m/>
    <m/>
    <n v="0.74"/>
    <m/>
    <n v="1.1499999999999999"/>
    <n v="8.1558804887954615E-3"/>
    <n v="1.6311760977590923E-3"/>
    <n v="9.7870565865545538E-3"/>
    <n v="0.47"/>
    <n v="3.8332638297338666E-3"/>
    <n v="0.2"/>
    <n v="7.6665276594677339E-4"/>
    <n v="4.5999165956806401E-3"/>
  </r>
  <r>
    <x v="23"/>
    <x v="4"/>
    <n v="7"/>
    <s v="cf"/>
    <n v="10.217747346499682"/>
    <n v="8.1997422455659941E-3"/>
    <m/>
    <m/>
    <m/>
    <m/>
    <n v="0.74"/>
    <m/>
    <n v="1.1499999999999999"/>
    <n v="2.1133260694949557E-2"/>
    <n v="4.2266521389899116E-3"/>
    <n v="2.5359912833939468E-2"/>
    <n v="0.47"/>
    <n v="9.9326325266262915E-3"/>
    <n v="0.2"/>
    <n v="1.9865265053252584E-3"/>
    <n v="1.1919159031951549E-2"/>
  </r>
  <r>
    <x v="23"/>
    <x v="4"/>
    <n v="7"/>
    <s v="cf"/>
    <n v="2.1008452488130183"/>
    <n v="3.46639466054148E-4"/>
    <m/>
    <m/>
    <m/>
    <m/>
    <n v="0.74"/>
    <m/>
    <n v="1.1499999999999999"/>
    <n v="1.9898746053897977E-3"/>
    <n v="3.9797492107795956E-4"/>
    <n v="2.3878495264677575E-3"/>
    <n v="0.47"/>
    <n v="9.3524106453320491E-4"/>
    <n v="0.2"/>
    <n v="1.8704821290664098E-4"/>
    <n v="1.1222892774398459E-3"/>
  </r>
  <r>
    <x v="23"/>
    <x v="4"/>
    <n v="7"/>
    <s v="cf"/>
    <n v="2.0053522829578814"/>
    <n v="3.1584298456586632E-4"/>
    <m/>
    <m/>
    <m/>
    <m/>
    <n v="0.74"/>
    <m/>
    <n v="1.1499999999999999"/>
    <n v="1.9754867308690895E-3"/>
    <n v="3.9509734617381793E-4"/>
    <n v="2.3705840770429074E-3"/>
    <n v="0.47"/>
    <n v="9.2847876350847199E-4"/>
    <n v="0.2"/>
    <n v="1.8569575270169442E-4"/>
    <n v="1.1141745162101665E-3"/>
  </r>
  <r>
    <x v="23"/>
    <x v="4"/>
    <n v="8"/>
    <s v="cf"/>
    <n v="7.3211273822271856"/>
    <n v="4.2096482447806314E-3"/>
    <m/>
    <m/>
    <m/>
    <m/>
    <n v="0.74"/>
    <m/>
    <n v="1.1499999999999999"/>
    <n v="8.2472533610711309E-3"/>
    <n v="1.6494506722142263E-3"/>
    <n v="9.8967040332853563E-3"/>
    <n v="0.47"/>
    <n v="3.8762090797034312E-3"/>
    <n v="0.2"/>
    <n v="7.752418159406863E-4"/>
    <n v="4.6514508956441176E-3"/>
  </r>
  <r>
    <x v="23"/>
    <x v="4"/>
    <n v="9"/>
    <s v="cf"/>
    <n v="10.504226244065093"/>
    <n v="8.6659866513537007E-3"/>
    <m/>
    <m/>
    <m/>
    <m/>
    <n v="0.74"/>
    <m/>
    <n v="1.1499999999999999"/>
    <n v="2.2984832658019826E-2"/>
    <n v="4.5969665316039658E-3"/>
    <n v="2.7581799189623793E-2"/>
    <n v="0.47"/>
    <n v="1.0802871349269317E-2"/>
    <n v="0.2"/>
    <n v="2.1605742698538634E-3"/>
    <n v="1.296344561912318E-2"/>
  </r>
  <r>
    <x v="23"/>
    <x v="4"/>
    <n v="10"/>
    <s v="cf"/>
    <n v="16.201973206754946"/>
    <n v="2.0617010905595669E-2"/>
    <m/>
    <m/>
    <m/>
    <m/>
    <n v="0.74"/>
    <m/>
    <n v="1.1499999999999999"/>
    <n v="9.0900261925153519E-2"/>
    <n v="1.8180052385030704E-2"/>
    <n v="0.10908031431018422"/>
    <n v="0.47"/>
    <n v="4.2723123104822153E-2"/>
    <n v="0.2"/>
    <n v="8.5446246209644316E-3"/>
    <n v="5.1267747725786586E-2"/>
  </r>
  <r>
    <x v="23"/>
    <x v="4"/>
    <n v="12"/>
    <s v="cf"/>
    <n v="8.2123950635418002"/>
    <n v="5.2969948159844607E-3"/>
    <m/>
    <m/>
    <m/>
    <m/>
    <n v="0.74"/>
    <m/>
    <n v="1.1499999999999999"/>
    <n v="1.1201814002778095E-2"/>
    <n v="2.2403628005556188E-3"/>
    <n v="1.3442176803333714E-2"/>
    <n v="0.47"/>
    <n v="5.2648525813057045E-3"/>
    <n v="0.2"/>
    <n v="1.0529705162611409E-3"/>
    <n v="6.3178230975668454E-3"/>
  </r>
  <r>
    <x v="23"/>
    <x v="4"/>
    <n v="12"/>
    <s v="cf"/>
    <n v="2.928450952890874"/>
    <n v="6.73543719164901E-4"/>
    <m/>
    <m/>
    <m/>
    <m/>
    <n v="0.74"/>
    <m/>
    <n v="1.1499999999999999"/>
    <n v="2.1922769696428247E-3"/>
    <n v="4.3845539392856498E-4"/>
    <n v="2.6307323635713898E-3"/>
    <n v="0.47"/>
    <n v="1.0303701757321275E-3"/>
    <n v="0.2"/>
    <n v="2.060740351464255E-4"/>
    <n v="1.2364442108785531E-3"/>
  </r>
  <r>
    <x v="23"/>
    <x v="4"/>
    <n v="12"/>
    <s v="cf"/>
    <n v="2.1645072260497766"/>
    <n v="3.6796622842846208E-4"/>
    <m/>
    <m/>
    <m/>
    <m/>
    <n v="0.74"/>
    <m/>
    <n v="1.1499999999999999"/>
    <n v="2.0003503855227879E-3"/>
    <n v="4.0007007710455758E-4"/>
    <n v="2.4004204626273456E-3"/>
    <n v="0.47"/>
    <n v="9.4016468119571025E-4"/>
    <n v="0.2"/>
    <n v="1.8803293623914207E-4"/>
    <n v="1.1281976174348524E-3"/>
  </r>
  <r>
    <x v="23"/>
    <x v="4"/>
    <n v="12"/>
    <s v="cf"/>
    <n v="2.1008452488130183"/>
    <n v="3.46639466054148E-4"/>
    <m/>
    <m/>
    <m/>
    <m/>
    <n v="0.74"/>
    <m/>
    <n v="1.1499999999999999"/>
    <n v="1.9898746053897977E-3"/>
    <n v="3.9797492107795956E-4"/>
    <n v="2.3878495264677575E-3"/>
    <n v="0.47"/>
    <n v="9.3524106453320491E-4"/>
    <n v="0.2"/>
    <n v="1.8704821290664098E-4"/>
    <n v="1.1222892774398459E-3"/>
  </r>
  <r>
    <x v="23"/>
    <x v="4"/>
    <n v="13"/>
    <s v="cf"/>
    <n v="8.6261979155807271"/>
    <n v="5.8442490878059423E-3"/>
    <m/>
    <m/>
    <m/>
    <m/>
    <n v="0.74"/>
    <m/>
    <n v="1.1499999999999999"/>
    <n v="1.2853936892882523E-2"/>
    <n v="2.5707873785765049E-3"/>
    <n v="1.5424724271459028E-2"/>
    <n v="0.47"/>
    <n v="6.0413503396547852E-3"/>
    <n v="0.2"/>
    <n v="1.2082700679309571E-3"/>
    <n v="7.2496204075857421E-3"/>
  </r>
  <r>
    <x v="23"/>
    <x v="4"/>
    <n v="13"/>
    <s v="cf"/>
    <n v="8.2123950635418002"/>
    <n v="5.2969948159844607E-3"/>
    <m/>
    <m/>
    <m/>
    <m/>
    <n v="0.74"/>
    <m/>
    <n v="1.1499999999999999"/>
    <n v="1.1201814002778095E-2"/>
    <n v="2.2403628005556188E-3"/>
    <n v="1.3442176803333714E-2"/>
    <n v="0.47"/>
    <n v="5.2648525813057045E-3"/>
    <n v="0.2"/>
    <n v="1.0529705162611409E-3"/>
    <n v="6.3178230975668454E-3"/>
  </r>
  <r>
    <x v="23"/>
    <x v="4"/>
    <n v="14"/>
    <s v="cf"/>
    <n v="7.0028174960433951"/>
    <n v="3.8515496228238681E-3"/>
    <m/>
    <m/>
    <m/>
    <m/>
    <n v="0.74"/>
    <m/>
    <n v="1.1499999999999999"/>
    <n v="7.3743735083876402E-3"/>
    <n v="1.4748747016775281E-3"/>
    <n v="8.8492482100651689E-3"/>
    <n v="0.47"/>
    <n v="3.4659555489421905E-3"/>
    <n v="0.2"/>
    <n v="6.9319110978843812E-4"/>
    <n v="4.1591466587306289E-3"/>
  </r>
  <r>
    <x v="23"/>
    <x v="4"/>
    <n v="15"/>
    <s v="cf"/>
    <n v="10.504226244065093"/>
    <n v="8.6659866513537007E-3"/>
    <m/>
    <m/>
    <m/>
    <m/>
    <n v="0.74"/>
    <m/>
    <n v="1.1499999999999999"/>
    <n v="2.2984832658019826E-2"/>
    <n v="4.5969665316039658E-3"/>
    <n v="2.7581799189623793E-2"/>
    <n v="0.47"/>
    <n v="1.0802871349269317E-2"/>
    <n v="0.2"/>
    <n v="2.1605742698538634E-3"/>
    <n v="1.296344561912318E-2"/>
  </r>
  <r>
    <x v="23"/>
    <x v="4"/>
    <n v="15"/>
    <s v="cf"/>
    <n v="8.1805640749234207"/>
    <n v="5.2560124181382974E-3"/>
    <m/>
    <m/>
    <m/>
    <m/>
    <n v="0.74"/>
    <m/>
    <n v="1.1499999999999999"/>
    <n v="1.1082438451850314E-2"/>
    <n v="2.2164876903700628E-3"/>
    <n v="1.3298926142220377E-2"/>
    <n v="0.47"/>
    <n v="5.2087460723696469E-3"/>
    <n v="0.2"/>
    <n v="1.0417492144739295E-3"/>
    <n v="6.2504952868435767E-3"/>
  </r>
  <r>
    <x v="23"/>
    <x v="4"/>
    <n v="16"/>
    <s v="cf"/>
    <n v="5.0929581789406511"/>
    <n v="2.0371832715762607E-3"/>
    <m/>
    <m/>
    <m/>
    <m/>
    <n v="0.74"/>
    <m/>
    <n v="1.1499999999999999"/>
    <n v="3.7935560828381799E-3"/>
    <n v="7.5871121656763602E-4"/>
    <n v="4.5522672994058157E-3"/>
    <n v="0.47"/>
    <n v="1.7829713589339444E-3"/>
    <n v="0.2"/>
    <n v="3.5659427178678888E-4"/>
    <n v="2.1395656307207334E-3"/>
  </r>
  <r>
    <x v="23"/>
    <x v="4"/>
    <n v="17"/>
    <s v="cf"/>
    <n v="7.8622541887396293"/>
    <n v="4.8549419615467222E-3"/>
    <m/>
    <m/>
    <m/>
    <m/>
    <n v="0.74"/>
    <m/>
    <n v="1.1499999999999999"/>
    <n v="9.9468334602188391E-3"/>
    <n v="1.989366692043768E-3"/>
    <n v="1.1936200152262606E-2"/>
    <n v="0.47"/>
    <n v="4.6750117263028544E-3"/>
    <n v="0.2"/>
    <n v="9.3500234526057088E-4"/>
    <n v="5.6100140715634253E-3"/>
  </r>
  <r>
    <x v="23"/>
    <x v="4"/>
    <n v="17"/>
    <s v="cf"/>
    <n v="7.1938034277536698"/>
    <n v="4.0644989366808238E-3"/>
    <m/>
    <m/>
    <m/>
    <m/>
    <n v="0.74"/>
    <m/>
    <n v="1.1499999999999999"/>
    <n v="7.8872720148376319E-3"/>
    <n v="1.5774544029675264E-3"/>
    <n v="9.4647264178051582E-3"/>
    <n v="0.47"/>
    <n v="3.7070178469736869E-3"/>
    <n v="0.2"/>
    <n v="7.4140356939473738E-4"/>
    <n v="4.4484214163684243E-3"/>
  </r>
  <r>
    <x v="23"/>
    <x v="4"/>
    <n v="17"/>
    <s v="cf"/>
    <n v="6.9709865074250157"/>
    <n v="3.8166151128151958E-3"/>
    <m/>
    <m/>
    <m/>
    <m/>
    <n v="0.74"/>
    <m/>
    <n v="1.1499999999999999"/>
    <n v="7.2919811984337246E-3"/>
    <n v="1.4583962396867451E-3"/>
    <n v="8.7503774381204706E-3"/>
    <n v="0.47"/>
    <n v="3.4272311632638506E-3"/>
    <n v="0.2"/>
    <n v="6.8544623265277013E-4"/>
    <n v="4.112677395916621E-3"/>
  </r>
  <r>
    <x v="23"/>
    <x v="4"/>
    <n v="19"/>
    <s v="cf"/>
    <n v="9.2946486765666876"/>
    <n v="6.7850935338936809E-3"/>
    <m/>
    <m/>
    <m/>
    <m/>
    <n v="0.74"/>
    <m/>
    <n v="1.1499999999999999"/>
    <n v="1.593936597144293E-2"/>
    <n v="3.187873194288586E-3"/>
    <n v="1.9127239165731516E-2"/>
    <n v="0.47"/>
    <n v="7.4915020065781769E-3"/>
    <n v="0.2"/>
    <n v="1.4983004013156354E-3"/>
    <n v="8.9898024078938123E-3"/>
  </r>
  <r>
    <x v="23"/>
    <x v="4"/>
    <n v="19"/>
    <s v="cf"/>
    <n v="3.9788735772973833"/>
    <n v="1.2433979929054324E-3"/>
    <m/>
    <m/>
    <m/>
    <m/>
    <n v="0.74"/>
    <m/>
    <n v="1.1499999999999999"/>
    <n v="2.7279470570205958E-3"/>
    <n v="5.4558941140411918E-4"/>
    <n v="3.2735364684247149E-3"/>
    <n v="0.47"/>
    <n v="1.28213511679968E-3"/>
    <n v="0.2"/>
    <n v="2.5642702335993599E-4"/>
    <n v="1.5385621401596159E-3"/>
  </r>
  <r>
    <x v="23"/>
    <x v="4"/>
    <n v="23"/>
    <s v="cf"/>
    <n v="6.3025357464390561"/>
    <n v="3.119755194487333E-3"/>
    <m/>
    <m/>
    <m/>
    <m/>
    <n v="0.74"/>
    <m/>
    <n v="1.1499999999999999"/>
    <n v="5.7544764099437054E-3"/>
    <n v="1.150895281988741E-3"/>
    <n v="6.9053716919324467E-3"/>
    <n v="0.47"/>
    <n v="2.7046039126735412E-3"/>
    <n v="0.2"/>
    <n v="5.4092078253470822E-4"/>
    <n v="3.2455246952082495E-3"/>
  </r>
  <r>
    <x v="23"/>
    <x v="4"/>
    <n v="23"/>
    <s v="cf"/>
    <n v="5.3794370765060622"/>
    <n v="2.2728121648238108E-3"/>
    <m/>
    <m/>
    <m/>
    <m/>
    <n v="0.74"/>
    <m/>
    <n v="1.1499999999999999"/>
    <n v="4.1732144867604234E-3"/>
    <n v="8.346428973520847E-4"/>
    <n v="5.0078573841125084E-3"/>
    <n v="0.47"/>
    <n v="1.961410808777399E-3"/>
    <n v="0.2"/>
    <n v="3.9228216175547982E-4"/>
    <n v="2.353692970532879E-3"/>
  </r>
  <r>
    <x v="23"/>
    <x v="4"/>
    <n v="23"/>
    <s v="cf"/>
    <n v="4.6791553269017232"/>
    <n v="1.7195895826363833E-3"/>
    <m/>
    <m/>
    <m/>
    <m/>
    <n v="0.74"/>
    <m/>
    <n v="1.1499999999999999"/>
    <n v="3.3263314541409632E-3"/>
    <n v="6.6526629082819266E-4"/>
    <n v="3.9915977449691562E-3"/>
    <n v="0.47"/>
    <n v="1.5633757834462526E-3"/>
    <n v="0.2"/>
    <n v="3.1267515668925055E-4"/>
    <n v="1.8760509401355031E-3"/>
  </r>
  <r>
    <x v="23"/>
    <x v="4"/>
    <n v="23"/>
    <s v="cf"/>
    <n v="4.6791553269017232"/>
    <n v="1.7195895826363833E-3"/>
    <m/>
    <m/>
    <m/>
    <m/>
    <n v="0.74"/>
    <m/>
    <n v="1.1499999999999999"/>
    <n v="3.3263314541409632E-3"/>
    <n v="6.6526629082819266E-4"/>
    <n v="3.9915977449691562E-3"/>
    <n v="0.47"/>
    <n v="1.5633757834462526E-3"/>
    <n v="0.2"/>
    <n v="3.1267515668925055E-4"/>
    <n v="1.8760509401355031E-3"/>
  </r>
  <r>
    <x v="23"/>
    <x v="4"/>
    <n v="23"/>
    <s v="cf"/>
    <n v="4.2653524748627953"/>
    <n v="1.4288930790790366E-3"/>
    <m/>
    <m/>
    <m/>
    <m/>
    <n v="0.74"/>
    <m/>
    <n v="1.1499999999999999"/>
    <n v="2.9458310539638363E-3"/>
    <n v="5.8916621079276726E-4"/>
    <n v="3.5349972647566036E-3"/>
    <n v="0.47"/>
    <n v="1.3845405953630029E-3"/>
    <n v="0.2"/>
    <n v="2.769081190726006E-4"/>
    <n v="1.6614487144356034E-3"/>
  </r>
  <r>
    <x v="23"/>
    <x v="4"/>
    <n v="23"/>
    <s v="cf"/>
    <n v="4.1061975317709001"/>
    <n v="1.3242487039961152E-3"/>
    <m/>
    <m/>
    <m/>
    <m/>
    <n v="0.74"/>
    <m/>
    <n v="1.1499999999999999"/>
    <n v="2.8204529982805366E-3"/>
    <n v="5.6409059965610738E-4"/>
    <n v="3.384543597936644E-3"/>
    <n v="0.47"/>
    <n v="1.3256129091918521E-3"/>
    <n v="0.2"/>
    <n v="2.6512258183837041E-4"/>
    <n v="1.5907354910302226E-3"/>
  </r>
  <r>
    <x v="23"/>
    <x v="4"/>
    <n v="24"/>
    <s v="cf"/>
    <n v="4.9656342244671343"/>
    <n v="1.9365973475421825E-3"/>
    <m/>
    <m/>
    <m/>
    <m/>
    <n v="0.74"/>
    <m/>
    <n v="1.1499999999999999"/>
    <n v="3.6399457233695465E-3"/>
    <n v="7.2798914467390931E-4"/>
    <n v="4.3679348680434561E-3"/>
    <n v="0.47"/>
    <n v="1.7107744899836866E-3"/>
    <n v="0.2"/>
    <n v="3.4215489799673736E-4"/>
    <n v="2.052929387980424E-3"/>
  </r>
  <r>
    <x v="23"/>
    <x v="4"/>
    <n v="24"/>
    <s v="cf"/>
    <n v="3.9152116000606259"/>
    <n v="1.2039275670186426E-3"/>
    <m/>
    <m/>
    <m/>
    <m/>
    <n v="0.74"/>
    <m/>
    <n v="1.1499999999999999"/>
    <n v="2.6841958942753355E-3"/>
    <n v="5.3683917885506715E-4"/>
    <n v="3.2210350731304025E-3"/>
    <n v="0.47"/>
    <n v="1.2615720703094077E-3"/>
    <n v="0.2"/>
    <n v="2.5231441406188153E-4"/>
    <n v="1.5138864843712893E-3"/>
  </r>
  <r>
    <x v="23"/>
    <x v="4"/>
    <n v="24"/>
    <s v="cf"/>
    <n v="3.0876058959827692"/>
    <n v="7.4874442977582135E-4"/>
    <m/>
    <m/>
    <m/>
    <m/>
    <n v="0.74"/>
    <m/>
    <n v="1.1499999999999999"/>
    <n v="2.250496972025244E-3"/>
    <n v="4.500993944050488E-4"/>
    <n v="2.7005963664302928E-3"/>
    <n v="0.47"/>
    <n v="1.0577335768518646E-3"/>
    <n v="0.2"/>
    <n v="2.1154671537037292E-4"/>
    <n v="1.2692802922222375E-3"/>
  </r>
  <r>
    <x v="23"/>
    <x v="4"/>
    <n v="25"/>
    <s v="cf"/>
    <n v="10.440564266828334"/>
    <n v="8.5612626987992321E-3"/>
    <m/>
    <m/>
    <m/>
    <m/>
    <n v="0.74"/>
    <m/>
    <n v="1.1499999999999999"/>
    <n v="2.2563064148293274E-2"/>
    <n v="4.5126128296586552E-3"/>
    <n v="2.7075676977951928E-2"/>
    <n v="0.47"/>
    <n v="1.0604640149697838E-2"/>
    <n v="0.2"/>
    <n v="2.1209280299395675E-3"/>
    <n v="1.2725568179637405E-2"/>
  </r>
  <r>
    <x v="23"/>
    <x v="4"/>
    <n v="25"/>
    <s v="cf"/>
    <n v="4.6791553269017232"/>
    <n v="1.7195895826363833E-3"/>
    <m/>
    <m/>
    <m/>
    <m/>
    <n v="0.74"/>
    <m/>
    <n v="1.1499999999999999"/>
    <n v="3.3263314541409632E-3"/>
    <n v="6.6526629082819266E-4"/>
    <n v="3.9915977449691562E-3"/>
    <n v="0.47"/>
    <n v="1.5633757834462526E-3"/>
    <n v="0.2"/>
    <n v="3.1267515668925055E-4"/>
    <n v="1.8760509401355031E-3"/>
  </r>
  <r>
    <x v="23"/>
    <x v="4"/>
    <n v="26"/>
    <s v="cf"/>
    <n v="6.9391555188066372"/>
    <n v="3.7818397577496182E-3"/>
    <m/>
    <m/>
    <m/>
    <m/>
    <n v="0.74"/>
    <m/>
    <n v="1.1499999999999999"/>
    <n v="7.2104579392406895E-3"/>
    <n v="1.442091587848138E-3"/>
    <n v="8.6525495270888281E-3"/>
    <n v="0.47"/>
    <n v="3.3889152314431239E-3"/>
    <n v="0.2"/>
    <n v="6.7778304628862479E-4"/>
    <n v="4.0666982777317487E-3"/>
  </r>
  <r>
    <x v="23"/>
    <x v="4"/>
    <n v="26"/>
    <s v="cf"/>
    <n v="6.5890146440044672"/>
    <n v="3.4098150782723123E-3"/>
    <m/>
    <m/>
    <m/>
    <m/>
    <n v="0.74"/>
    <m/>
    <n v="1.1499999999999999"/>
    <n v="6.3695654932661603E-3"/>
    <n v="1.2739130986532321E-3"/>
    <n v="7.6434785919193924E-3"/>
    <n v="0.47"/>
    <n v="2.9936957818350951E-3"/>
    <n v="0.2"/>
    <n v="5.9873915636701909E-4"/>
    <n v="3.5924349382021143E-3"/>
  </r>
  <r>
    <x v="23"/>
    <x v="4"/>
    <n v="27"/>
    <s v="cf"/>
    <n v="10.758874153012124"/>
    <n v="9.0912486592952431E-3"/>
    <m/>
    <m/>
    <m/>
    <m/>
    <n v="0.74"/>
    <m/>
    <n v="1.1499999999999999"/>
    <n v="2.4732166250184019E-2"/>
    <n v="4.9464332500368038E-3"/>
    <n v="2.9678599500220823E-2"/>
    <n v="0.47"/>
    <n v="1.1624118137586488E-2"/>
    <n v="0.2"/>
    <n v="2.3248236275172978E-3"/>
    <n v="1.3948941765103785E-2"/>
  </r>
  <r>
    <x v="23"/>
    <x v="4"/>
    <n v="28"/>
    <s v="la"/>
    <n v="9.8676064716975116"/>
    <n v="7.6473950155655709E-3"/>
    <m/>
    <m/>
    <m/>
    <m/>
    <n v="0.87"/>
    <m/>
    <n v="1.1499999999999999"/>
    <n v="3.2912236940707176E-2"/>
    <n v="6.5824473881414356E-3"/>
    <n v="3.949468432884861E-2"/>
    <n v="0.47"/>
    <n v="1.5468751362132372E-2"/>
    <n v="0.2"/>
    <n v="3.0937502724264748E-3"/>
    <n v="1.8562501634558845E-2"/>
  </r>
  <r>
    <x v="23"/>
    <x v="4"/>
    <n v="30"/>
    <s v="la"/>
    <n v="7.5121133139374603"/>
    <n v="4.4321468552231021E-3"/>
    <m/>
    <m/>
    <m/>
    <m/>
    <n v="0.87"/>
    <m/>
    <n v="1.1499999999999999"/>
    <n v="1.7853059328427835E-2"/>
    <n v="3.5706118656855671E-3"/>
    <n v="2.1423671194113401E-2"/>
    <n v="0.47"/>
    <n v="8.390937884361082E-3"/>
    <n v="0.2"/>
    <n v="1.6781875768722165E-3"/>
    <n v="1.0069125461233298E-2"/>
  </r>
  <r>
    <x v="23"/>
    <x v="4"/>
    <n v="30"/>
    <s v="la"/>
    <n v="7.0983104618985324"/>
    <n v="3.957308082508432E-3"/>
    <m/>
    <m/>
    <m/>
    <m/>
    <n v="0.87"/>
    <m/>
    <n v="1.1499999999999999"/>
    <n v="1.5722684787251973E-2"/>
    <n v="3.1445369574503949E-3"/>
    <n v="1.8867221744702366E-2"/>
    <n v="0.47"/>
    <n v="7.389661850008427E-3"/>
    <n v="0.2"/>
    <n v="1.4779323700016855E-3"/>
    <n v="8.867594220010112E-3"/>
  </r>
  <r>
    <x v="23"/>
    <x v="4"/>
    <n v="31"/>
    <s v="lob"/>
    <n v="5.9205638830185068"/>
    <n v="2.7530622056036055E-3"/>
    <n v="4.3"/>
    <n v="8.1971452699269275E-3"/>
    <n v="7.9959119659713043E-3"/>
    <n v="7.9959119659713043E-3"/>
    <n v="0.6"/>
    <n v="4.7975471795827828E-3"/>
    <n v="1.1499999999999999"/>
    <n v="5.5171792565201997E-3"/>
    <n v="1.1034358513040399E-3"/>
    <n v="6.6206151078242398E-3"/>
    <n v="0.47"/>
    <n v="2.5930742505644935E-3"/>
    <n v="0.2"/>
    <n v="5.1861485011289873E-4"/>
    <n v="3.1116891006773922E-3"/>
  </r>
  <r>
    <x v="23"/>
    <x v="4"/>
    <n v="32"/>
    <s v="ln"/>
    <n v="3.8197186342054881"/>
    <n v="1.1459155902616462E-3"/>
    <m/>
    <m/>
    <m/>
    <m/>
    <n v="0.89"/>
    <m/>
    <n v="1.1499999999999999"/>
    <n v="3.9171351349615684E-3"/>
    <n v="7.8342702699231372E-4"/>
    <n v="4.7005621619538819E-3"/>
    <n v="0.47"/>
    <n v="1.841053513431937E-3"/>
    <n v="0.2"/>
    <n v="3.6821070268638743E-4"/>
    <n v="2.2092642161183245E-3"/>
  </r>
  <r>
    <x v="23"/>
    <x v="4"/>
    <n v="34"/>
    <s v="cf"/>
    <n v="12.032113697747286"/>
    <n v="1.1370347444371183E-2"/>
    <m/>
    <m/>
    <m/>
    <m/>
    <n v="0.74"/>
    <m/>
    <n v="1.1499999999999999"/>
    <n v="3.5012110052130431E-2"/>
    <n v="7.0024220104260865E-3"/>
    <n v="4.2014532062556516E-2"/>
    <n v="0.47"/>
    <n v="1.6455691724501301E-2"/>
    <n v="0.2"/>
    <n v="3.2911383449002601E-3"/>
    <n v="1.9746830069401561E-2"/>
  </r>
  <r>
    <x v="23"/>
    <x v="4"/>
    <n v="34"/>
    <s v="cf"/>
    <n v="3.3104228163114233"/>
    <n v="8.6070993224096994E-4"/>
    <m/>
    <m/>
    <m/>
    <m/>
    <n v="0.74"/>
    <m/>
    <n v="1.1499999999999999"/>
    <n v="2.3445552496484581E-3"/>
    <n v="4.6891104992969164E-4"/>
    <n v="2.8134662995781498E-3"/>
    <n v="0.47"/>
    <n v="1.1019409673347753E-3"/>
    <n v="0.2"/>
    <n v="2.2038819346695507E-4"/>
    <n v="1.3223291608017303E-3"/>
  </r>
  <r>
    <x v="23"/>
    <x v="4"/>
    <n v="38"/>
    <s v="cf"/>
    <n v="9.5811275741321005"/>
    <n v="7.2097984995344068E-3"/>
    <m/>
    <m/>
    <m/>
    <m/>
    <n v="0.74"/>
    <m/>
    <n v="1.1499999999999999"/>
    <n v="1.7430231033948935E-2"/>
    <n v="3.4860462067897871E-3"/>
    <n v="2.0916277240738721E-2"/>
    <n v="0.47"/>
    <n v="8.1922085859559984E-3"/>
    <n v="0.2"/>
    <n v="1.6384417171911997E-3"/>
    <n v="9.8306503031471981E-3"/>
  </r>
  <r>
    <x v="23"/>
    <x v="4"/>
    <n v="38"/>
    <s v="cf"/>
    <n v="6.0797188261104029"/>
    <n v="2.9030657394677178E-3"/>
    <m/>
    <m/>
    <m/>
    <m/>
    <n v="0.74"/>
    <m/>
    <n v="1.1499999999999999"/>
    <n v="5.3188598991306272E-3"/>
    <n v="1.0637719798261254E-3"/>
    <n v="6.3826318789567526E-3"/>
    <n v="0.47"/>
    <n v="2.4998641525913945E-3"/>
    <n v="0.2"/>
    <n v="4.9997283051827894E-4"/>
    <n v="2.9998369831096732E-3"/>
  </r>
  <r>
    <x v="23"/>
    <x v="4"/>
    <n v="39"/>
    <s v="cf"/>
    <n v="10.376902289591577"/>
    <n v="8.4571753660171375E-3"/>
    <m/>
    <m/>
    <m/>
    <m/>
    <n v="0.74"/>
    <m/>
    <n v="1.1499999999999999"/>
    <n v="2.2147225739473184E-2"/>
    <n v="4.4294451478946372E-3"/>
    <n v="2.6576670887367822E-2"/>
    <n v="0.47"/>
    <n v="1.0409196097552396E-2"/>
    <n v="0.2"/>
    <n v="2.0818392195104791E-3"/>
    <n v="1.2491035317062875E-2"/>
  </r>
  <r>
    <x v="23"/>
    <x v="4"/>
    <n v="40"/>
    <s v="lob"/>
    <n v="12.764226435970008"/>
    <n v="1.2796137002059936E-2"/>
    <n v="8.16"/>
    <n v="5.3707355621967455E-2"/>
    <n v="5.517591328032892E-2"/>
    <n v="5.3707355621967455E-2"/>
    <n v="0.6"/>
    <n v="3.2224413373180473E-2"/>
    <n v="1.1499999999999999"/>
    <n v="3.7058075379157542E-2"/>
    <n v="7.4116150758315085E-3"/>
    <n v="4.4469690454989053E-2"/>
    <n v="0.47"/>
    <n v="1.7417295428204044E-2"/>
    <n v="0.2"/>
    <n v="3.4834590856408091E-3"/>
    <n v="2.0900754513844853E-2"/>
  </r>
  <r>
    <x v="23"/>
    <x v="4"/>
    <n v="41"/>
    <s v="ln"/>
    <n v="9.1354937334747923"/>
    <n v="6.554716753768162E-3"/>
    <m/>
    <m/>
    <m/>
    <m/>
    <n v="0.89"/>
    <m/>
    <n v="1.1499999999999999"/>
    <n v="2.7686810585066432E-2"/>
    <n v="5.5373621170132867E-3"/>
    <n v="3.3224172702079717E-2"/>
    <n v="0.47"/>
    <n v="1.3012800974981222E-2"/>
    <n v="0.2"/>
    <n v="2.6025601949962447E-3"/>
    <n v="1.5615361169977467E-2"/>
  </r>
  <r>
    <x v="23"/>
    <x v="4"/>
    <n v="41"/>
    <s v="ln"/>
    <n v="6.9391555188066372"/>
    <n v="3.7818397577496182E-3"/>
    <m/>
    <m/>
    <m/>
    <m/>
    <n v="0.89"/>
    <m/>
    <n v="1.1499999999999999"/>
    <n v="1.4943074665127162E-2"/>
    <n v="2.9886149330254326E-3"/>
    <n v="1.7931689598152594E-2"/>
    <n v="0.47"/>
    <n v="7.0232450926097662E-3"/>
    <n v="0.2"/>
    <n v="1.4046490185219533E-3"/>
    <n v="8.4278941111317202E-3"/>
  </r>
  <r>
    <x v="23"/>
    <x v="4"/>
    <n v="41"/>
    <s v="ln"/>
    <n v="4.3290144520995533"/>
    <n v="1.4718649137138483E-3"/>
    <m/>
    <m/>
    <m/>
    <m/>
    <n v="0.89"/>
    <m/>
    <n v="1.1499999999999999"/>
    <n v="5.1865121117684746E-3"/>
    <n v="1.0373024223536949E-3"/>
    <n v="6.2238145341221695E-3"/>
    <n v="0.47"/>
    <n v="2.4376606925311829E-3"/>
    <n v="0.2"/>
    <n v="4.8753213850623658E-4"/>
    <n v="2.9251928310374195E-3"/>
  </r>
  <r>
    <x v="23"/>
    <x v="4"/>
    <n v="41"/>
    <s v="ln"/>
    <n v="2.7056340325622208"/>
    <n v="5.7494723191947193E-4"/>
    <m/>
    <m/>
    <m/>
    <m/>
    <n v="0.89"/>
    <m/>
    <n v="1.1499999999999999"/>
    <n v="1.8075886001247704E-3"/>
    <n v="3.615177200249541E-4"/>
    <n v="2.1691063201497245E-3"/>
    <n v="0.47"/>
    <n v="8.4956664205864199E-4"/>
    <n v="0.2"/>
    <n v="1.6991332841172842E-4"/>
    <n v="1.0194799704703705E-3"/>
  </r>
  <r>
    <x v="24"/>
    <x v="0"/>
    <n v="4"/>
    <s v="cf"/>
    <n v="5.4112680651244416"/>
    <n v="2.2997889276778877E-3"/>
    <m/>
    <m/>
    <m/>
    <m/>
    <n v="0.74"/>
    <m/>
    <n v="1.1499999999999999"/>
    <n v="4.2184192131150249E-3"/>
    <n v="8.4368384262300503E-4"/>
    <n v="5.0621030557380297E-3"/>
    <n v="0.47"/>
    <n v="1.9826570301640614E-3"/>
    <n v="0.2"/>
    <n v="3.9653140603281229E-4"/>
    <n v="2.3791884361968737E-3"/>
  </r>
  <r>
    <x v="24"/>
    <x v="0"/>
    <n v="5"/>
    <s v="cf"/>
    <n v="4.9338032358487558"/>
    <n v="1.9118487538913927E-3"/>
    <m/>
    <m/>
    <m/>
    <m/>
    <n v="0.74"/>
    <m/>
    <n v="1.1499999999999999"/>
    <n v="3.6029423007416352E-3"/>
    <n v="7.2058846014832708E-4"/>
    <n v="4.3235307608899621E-3"/>
    <n v="0.47"/>
    <n v="1.6933828813485683E-3"/>
    <n v="0.2"/>
    <n v="3.3867657626971369E-4"/>
    <n v="2.0320594576182819E-3"/>
  </r>
  <r>
    <x v="24"/>
    <x v="0"/>
    <n v="6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24"/>
    <x v="0"/>
    <n v="7"/>
    <s v="pe"/>
    <n v="33.422538049298019"/>
    <n v="8.7734162379407288E-2"/>
    <m/>
    <m/>
    <m/>
    <m/>
    <n v="0.54"/>
    <m/>
    <n v="1.1499999999999999"/>
    <n v="0.2763351449222996"/>
    <n v="5.5267028984459926E-2"/>
    <n v="0.3316021739067595"/>
    <n v="0.47"/>
    <n v="0.12987751811348081"/>
    <n v="0.2"/>
    <n v="2.5975503622696162E-2"/>
    <n v="0.15585302173617696"/>
  </r>
  <r>
    <x v="24"/>
    <x v="0"/>
    <n v="8"/>
    <s v="cf"/>
    <n v="7.6394372684109761"/>
    <n v="4.5836623610465846E-3"/>
    <m/>
    <m/>
    <m/>
    <m/>
    <n v="0.74"/>
    <m/>
    <n v="1.1499999999999999"/>
    <n v="9.212862247255163E-3"/>
    <n v="1.8425724494510326E-3"/>
    <n v="1.1055434696706196E-2"/>
    <n v="0.47"/>
    <n v="4.3300452562099268E-3"/>
    <n v="0.2"/>
    <n v="8.6600905124198542E-4"/>
    <n v="5.1960543074519123E-3"/>
  </r>
  <r>
    <x v="24"/>
    <x v="0"/>
    <n v="10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24"/>
    <x v="0"/>
    <n v="11"/>
    <s v="pe"/>
    <n v="30.557749073643905"/>
    <n v="7.3338597776745354E-2"/>
    <m/>
    <m/>
    <m/>
    <m/>
    <n v="0.54"/>
    <m/>
    <n v="1.1499999999999999"/>
    <n v="0.23016298677214159"/>
    <n v="4.6032597354428322E-2"/>
    <n v="0.27619558412656992"/>
    <n v="0.47"/>
    <n v="0.10817660378290654"/>
    <n v="0.2"/>
    <n v="2.1635320756581311E-2"/>
    <n v="0.12981192453948787"/>
  </r>
  <r>
    <x v="24"/>
    <x v="0"/>
    <n v="12"/>
    <s v="cf"/>
    <n v="4.0107045659157627"/>
    <n v="1.2633719382634653E-3"/>
    <m/>
    <m/>
    <m/>
    <m/>
    <n v="0.74"/>
    <m/>
    <n v="1.1499999999999999"/>
    <n v="2.7504415083558376E-3"/>
    <n v="5.5008830167116755E-4"/>
    <n v="3.3005298100270051E-3"/>
    <n v="0.47"/>
    <n v="1.2927075089272436E-3"/>
    <n v="0.2"/>
    <n v="2.5854150178544874E-4"/>
    <n v="1.5512490107126922E-3"/>
  </r>
  <r>
    <x v="24"/>
    <x v="0"/>
    <n v="15"/>
    <s v="cf"/>
    <n v="6.0478878374920226"/>
    <n v="2.8727467228087103E-3"/>
    <m/>
    <m/>
    <m/>
    <m/>
    <n v="0.74"/>
    <m/>
    <n v="1.1499999999999999"/>
    <n v="5.25957027521122E-3"/>
    <n v="1.0519140550422441E-3"/>
    <n v="6.3114843302534644E-3"/>
    <n v="0.47"/>
    <n v="2.4719980293492734E-3"/>
    <n v="0.2"/>
    <n v="4.9439960586985469E-4"/>
    <n v="2.9663976352191281E-3"/>
  </r>
  <r>
    <x v="24"/>
    <x v="0"/>
    <n v="17"/>
    <s v="cf"/>
    <n v="3.3422538049298023"/>
    <n v="8.7734162379407327E-4"/>
    <m/>
    <m/>
    <m/>
    <m/>
    <n v="0.74"/>
    <m/>
    <n v="1.1499999999999999"/>
    <n v="2.3592579384163854E-3"/>
    <n v="4.7185158768327712E-4"/>
    <n v="2.8311095260996626E-3"/>
    <n v="0.47"/>
    <n v="1.1088512310557012E-3"/>
    <n v="0.2"/>
    <n v="2.2177024621114025E-4"/>
    <n v="1.3306214772668414E-3"/>
  </r>
  <r>
    <x v="24"/>
    <x v="0"/>
    <n v="18"/>
    <s v="cf"/>
    <n v="4.9656342244671343"/>
    <n v="1.9365973475421825E-3"/>
    <m/>
    <m/>
    <m/>
    <m/>
    <n v="0.74"/>
    <m/>
    <n v="1.1499999999999999"/>
    <n v="3.6399457233695465E-3"/>
    <n v="7.2798914467390931E-4"/>
    <n v="4.3679348680434561E-3"/>
    <n v="0.47"/>
    <n v="1.7107744899836866E-3"/>
    <n v="0.2"/>
    <n v="3.4215489799673736E-4"/>
    <n v="2.052929387980424E-3"/>
  </r>
  <r>
    <x v="24"/>
    <x v="0"/>
    <n v="20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24"/>
    <x v="0"/>
    <n v="21"/>
    <s v="pe"/>
    <n v="33.74084793548181"/>
    <n v="8.9413247029026796E-2"/>
    <m/>
    <m/>
    <m/>
    <m/>
    <n v="0.54"/>
    <m/>
    <n v="1.1499999999999999"/>
    <n v="0.28173106781158125"/>
    <n v="5.6346213562316255E-2"/>
    <n v="0.33807728137389748"/>
    <n v="0.47"/>
    <n v="0.13241360187144319"/>
    <n v="0.2"/>
    <n v="2.648272037428864E-2"/>
    <n v="0.15889632224573183"/>
  </r>
  <r>
    <x v="24"/>
    <x v="0"/>
    <n v="24"/>
    <s v="pe"/>
    <n v="28.966199642724952"/>
    <n v="6.5898104187199269E-2"/>
    <m/>
    <m/>
    <m/>
    <m/>
    <n v="0.54"/>
    <m/>
    <n v="1.1499999999999999"/>
    <n v="0.20636781390413272"/>
    <n v="4.1273562780826549E-2"/>
    <n v="0.24764137668495928"/>
    <n v="0.47"/>
    <n v="9.6992872534942376E-2"/>
    <n v="0.2"/>
    <n v="1.9398574506988477E-2"/>
    <n v="0.11639144704193086"/>
  </r>
  <r>
    <x v="24"/>
    <x v="0"/>
    <n v="26"/>
    <s v="pe"/>
    <n v="32.785918276930438"/>
    <n v="8.4423739563095873E-2"/>
    <m/>
    <m/>
    <m/>
    <m/>
    <n v="0.54"/>
    <m/>
    <n v="1.1499999999999999"/>
    <n v="0.26570285493132101"/>
    <n v="5.3140570986264207E-2"/>
    <n v="0.31884342591758519"/>
    <n v="0.47"/>
    <n v="0.12488034181772087"/>
    <n v="0.2"/>
    <n v="2.4976068363544175E-2"/>
    <n v="0.14985641018126505"/>
  </r>
  <r>
    <x v="24"/>
    <x v="0"/>
    <n v="32"/>
    <s v="cf"/>
    <n v="3.9152116000606259"/>
    <n v="1.2039275670186426E-3"/>
    <m/>
    <m/>
    <m/>
    <m/>
    <n v="0.74"/>
    <m/>
    <n v="1.1499999999999999"/>
    <n v="2.6841958942753355E-3"/>
    <n v="5.3683917885506715E-4"/>
    <n v="3.2210350731304025E-3"/>
    <n v="0.47"/>
    <n v="1.2615720703094077E-3"/>
    <n v="0.2"/>
    <n v="2.5231441406188153E-4"/>
    <n v="1.5138864843712893E-3"/>
  </r>
  <r>
    <x v="24"/>
    <x v="0"/>
    <n v="34"/>
    <s v="cf"/>
    <n v="4.7746482927568605"/>
    <n v="1.7904931097838226E-3"/>
    <m/>
    <m/>
    <m/>
    <m/>
    <n v="0.74"/>
    <m/>
    <n v="1.1499999999999999"/>
    <n v="3.4260853760902299E-3"/>
    <n v="6.8521707521804599E-4"/>
    <n v="4.1113024513082762E-3"/>
    <n v="0.47"/>
    <n v="1.6102601267624079E-3"/>
    <n v="0.2"/>
    <n v="3.2205202535248159E-4"/>
    <n v="1.9323121521148895E-3"/>
  </r>
  <r>
    <x v="24"/>
    <x v="0"/>
    <n v="40"/>
    <s v="cf"/>
    <n v="14.483099821362476"/>
    <n v="1.6474526046799817E-2"/>
    <m/>
    <m/>
    <m/>
    <m/>
    <n v="0.74"/>
    <m/>
    <n v="1.1499999999999999"/>
    <n v="6.3213287444975952E-2"/>
    <n v="1.2642657488995191E-2"/>
    <n v="7.5855944933971145E-2"/>
    <n v="0.47"/>
    <n v="2.9710245099138697E-2"/>
    <n v="0.2"/>
    <n v="5.9420490198277397E-3"/>
    <n v="3.5652294118966435E-2"/>
  </r>
  <r>
    <x v="24"/>
    <x v="0"/>
    <n v="42"/>
    <s v="cf"/>
    <n v="15.915494309189533"/>
    <n v="1.9894367886486918E-2"/>
    <m/>
    <m/>
    <m/>
    <m/>
    <n v="0.74"/>
    <m/>
    <n v="1.1499999999999999"/>
    <n v="8.5778045751650309E-2"/>
    <n v="1.7155609150330063E-2"/>
    <n v="0.10293365490198036"/>
    <n v="0.47"/>
    <n v="4.0315681503275642E-2"/>
    <n v="0.2"/>
    <n v="8.0631363006551295E-3"/>
    <n v="4.8378817803930774E-2"/>
  </r>
  <r>
    <x v="24"/>
    <x v="0"/>
    <n v="44"/>
    <s v="cf"/>
    <n v="12.414085561167836"/>
    <n v="1.2103733422138638E-2"/>
    <m/>
    <m/>
    <m/>
    <m/>
    <n v="0.74"/>
    <m/>
    <n v="1.1499999999999999"/>
    <n v="3.8636046746230841E-2"/>
    <n v="7.727209349246169E-3"/>
    <n v="4.6363256095477007E-2"/>
    <n v="0.47"/>
    <n v="1.8158941970728495E-2"/>
    <n v="0.2"/>
    <n v="3.6317883941456991E-3"/>
    <n v="2.1790730364874195E-2"/>
  </r>
  <r>
    <x v="24"/>
    <x v="0"/>
    <n v="46"/>
    <s v="cf"/>
    <n v="14.960564650638162"/>
    <n v="1.7578663464499839E-2"/>
    <m/>
    <m/>
    <m/>
    <m/>
    <n v="0.74"/>
    <m/>
    <n v="1.1499999999999999"/>
    <n v="7.0190547672768805E-2"/>
    <n v="1.4038109534553762E-2"/>
    <n v="8.422865720732256E-2"/>
    <n v="0.47"/>
    <n v="3.2989557406201339E-2"/>
    <n v="0.2"/>
    <n v="6.5979114812402678E-3"/>
    <n v="3.9587468887441607E-2"/>
  </r>
  <r>
    <x v="24"/>
    <x v="0"/>
    <n v="50"/>
    <s v="cf"/>
    <n v="3.3422538049298023"/>
    <n v="8.7734162379407327E-4"/>
    <m/>
    <m/>
    <m/>
    <m/>
    <n v="0.74"/>
    <m/>
    <n v="1.1499999999999999"/>
    <n v="2.3592579384163854E-3"/>
    <n v="4.7185158768327712E-4"/>
    <n v="2.8311095260996626E-3"/>
    <n v="0.47"/>
    <n v="1.1088512310557012E-3"/>
    <n v="0.2"/>
    <n v="2.2177024621114025E-4"/>
    <n v="1.3306214772668414E-3"/>
  </r>
  <r>
    <x v="24"/>
    <x v="0"/>
    <n v="51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24"/>
    <x v="0"/>
    <n v="53"/>
    <s v="cf"/>
    <n v="5.2521131220325463"/>
    <n v="2.1664966628384252E-3"/>
    <m/>
    <m/>
    <m/>
    <m/>
    <n v="0.74"/>
    <m/>
    <n v="1.1499999999999999"/>
    <n v="3.9985164783282994E-3"/>
    <n v="7.9970329566565995E-4"/>
    <n v="4.7982197739939595E-3"/>
    <n v="0.47"/>
    <n v="1.8793027448143005E-3"/>
    <n v="0.2"/>
    <n v="3.7586054896286014E-4"/>
    <n v="2.2551632937771607E-3"/>
  </r>
  <r>
    <x v="24"/>
    <x v="0"/>
    <n v="54"/>
    <s v="cf"/>
    <n v="14.00563499208679"/>
    <n v="1.5406198491295472E-2"/>
    <m/>
    <m/>
    <m/>
    <m/>
    <n v="0.74"/>
    <m/>
    <n v="1.1499999999999999"/>
    <n v="5.6750234129428999E-2"/>
    <n v="1.13500468258858E-2"/>
    <n v="6.8100280955314799E-2"/>
    <n v="0.47"/>
    <n v="2.6672610040831629E-2"/>
    <n v="0.2"/>
    <n v="5.3345220081663265E-3"/>
    <n v="3.2007132048997952E-2"/>
  </r>
  <r>
    <x v="24"/>
    <x v="0"/>
    <n v="55"/>
    <s v="pe"/>
    <n v="31.194368846011486"/>
    <n v="7.6426203672728135E-2"/>
    <m/>
    <m/>
    <m/>
    <m/>
    <n v="0.54"/>
    <m/>
    <n v="1.1499999999999999"/>
    <n v="0.24005190381326799"/>
    <n v="4.8010380762653598E-2"/>
    <n v="0.28806228457592159"/>
    <n v="0.47"/>
    <n v="0.11282439479223595"/>
    <n v="0.2"/>
    <n v="2.2564878958447193E-2"/>
    <n v="0.13538927375068316"/>
  </r>
  <r>
    <x v="24"/>
    <x v="0"/>
    <n v="56"/>
    <s v="cf"/>
    <n v="10.185916357881302"/>
    <n v="8.148733086305043E-3"/>
    <m/>
    <m/>
    <m/>
    <m/>
    <n v="0.74"/>
    <m/>
    <n v="1.1499999999999999"/>
    <n v="2.0934813958222859E-2"/>
    <n v="4.1869627916445717E-3"/>
    <n v="2.512177674986743E-2"/>
    <n v="0.47"/>
    <n v="9.8393625603647433E-3"/>
    <n v="0.2"/>
    <n v="1.9678725120729486E-3"/>
    <n v="1.1807235072437692E-2"/>
  </r>
  <r>
    <x v="24"/>
    <x v="0"/>
    <n v="59"/>
    <s v="cf"/>
    <n v="16.552114081557114"/>
    <n v="2.1517748306024247E-2"/>
    <m/>
    <m/>
    <m/>
    <m/>
    <n v="0.74"/>
    <m/>
    <n v="1.1499999999999999"/>
    <n v="9.7452820036862287E-2"/>
    <n v="1.9490564007372459E-2"/>
    <n v="0.11694338404423474"/>
    <n v="0.47"/>
    <n v="4.580282541732527E-2"/>
    <n v="0.2"/>
    <n v="9.160565083465055E-3"/>
    <n v="5.4963390500790327E-2"/>
  </r>
  <r>
    <x v="24"/>
    <x v="0"/>
    <n v="60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24"/>
    <x v="0"/>
    <n v="62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25"/>
    <x v="3"/>
    <n v="1"/>
    <s v="pe"/>
    <n v="24.191551349968091"/>
    <n v="4.5963947564939364E-2"/>
    <m/>
    <m/>
    <m/>
    <m/>
    <n v="0.54"/>
    <m/>
    <n v="1.1499999999999999"/>
    <n v="0.14290308549883846"/>
    <n v="2.8580617099767693E-2"/>
    <n v="0.17148370259860615"/>
    <n v="0.47"/>
    <n v="6.7164450184454064E-2"/>
    <n v="0.2"/>
    <n v="1.3432890036890813E-2"/>
    <n v="8.0597340221344876E-2"/>
  </r>
  <r>
    <x v="25"/>
    <x v="3"/>
    <n v="2"/>
    <s v="pe"/>
    <n v="17.82535362629228"/>
    <n v="2.4955495076809199E-2"/>
    <m/>
    <m/>
    <m/>
    <m/>
    <n v="0.54"/>
    <m/>
    <n v="1.1499999999999999"/>
    <n v="7.6640605584086544E-2"/>
    <n v="1.5328121116817309E-2"/>
    <n v="9.1968726700903849E-2"/>
    <n v="0.47"/>
    <n v="3.6021084624520673E-2"/>
    <n v="0.2"/>
    <n v="7.2042169249041353E-3"/>
    <n v="4.3225301549424805E-2"/>
  </r>
  <r>
    <x v="25"/>
    <x v="3"/>
    <n v="3"/>
    <s v="pe"/>
    <n v="15.438029479913848"/>
    <n v="1.8718610744395542E-2"/>
    <m/>
    <m/>
    <m/>
    <m/>
    <n v="0.54"/>
    <m/>
    <n v="1.1499999999999999"/>
    <n v="5.715523439035048E-2"/>
    <n v="1.1431046878070096E-2"/>
    <n v="6.8586281268420576E-2"/>
    <n v="0.47"/>
    <n v="2.6862960163464723E-2"/>
    <n v="0.2"/>
    <n v="5.3725920326929445E-3"/>
    <n v="3.2235552196157667E-2"/>
  </r>
  <r>
    <x v="25"/>
    <x v="3"/>
    <n v="3"/>
    <s v="pe"/>
    <n v="15.438029479913848"/>
    <n v="1.8718610744395542E-2"/>
    <m/>
    <m/>
    <m/>
    <m/>
    <n v="0.54"/>
    <m/>
    <n v="1.1499999999999999"/>
    <n v="5.715523439035048E-2"/>
    <n v="1.1431046878070096E-2"/>
    <n v="6.8586281268420576E-2"/>
    <n v="0.47"/>
    <n v="2.6862960163464723E-2"/>
    <n v="0.2"/>
    <n v="5.3725920326929445E-3"/>
    <n v="3.2235552196157667E-2"/>
  </r>
  <r>
    <x v="25"/>
    <x v="3"/>
    <n v="4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25"/>
    <x v="3"/>
    <n v="6"/>
    <s v="pe"/>
    <n v="20.690142601946395"/>
    <n v="3.3621481728162893E-2"/>
    <m/>
    <m/>
    <m/>
    <m/>
    <n v="0.54"/>
    <m/>
    <n v="1.1499999999999999"/>
    <n v="0.10387512160967872"/>
    <n v="2.0775024321935745E-2"/>
    <n v="0.12465014593161447"/>
    <n v="0.47"/>
    <n v="4.8821307156548997E-2"/>
    <n v="0.2"/>
    <n v="9.7642614313098001E-3"/>
    <n v="5.8585568587858794E-2"/>
  </r>
  <r>
    <x v="25"/>
    <x v="3"/>
    <n v="6"/>
    <s v="pe"/>
    <n v="15.915494309189533"/>
    <n v="1.9894367886486918E-2"/>
    <m/>
    <m/>
    <m/>
    <m/>
    <n v="0.54"/>
    <m/>
    <n v="1.1499999999999999"/>
    <n v="6.0819706196933263E-2"/>
    <n v="1.2163941239386654E-2"/>
    <n v="7.2983647436319909E-2"/>
    <n v="0.47"/>
    <n v="2.858526191255863E-2"/>
    <n v="0.2"/>
    <n v="5.7170523825117265E-3"/>
    <n v="3.4302314295070357E-2"/>
  </r>
  <r>
    <x v="25"/>
    <x v="3"/>
    <n v="7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25"/>
    <x v="3"/>
    <n v="8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25"/>
    <x v="3"/>
    <n v="9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25"/>
    <x v="3"/>
    <n v="10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25"/>
    <x v="3"/>
    <n v="11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25"/>
    <x v="3"/>
    <n v="12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25"/>
    <x v="3"/>
    <n v="13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25"/>
    <x v="3"/>
    <n v="14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25"/>
    <x v="3"/>
    <n v="15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25"/>
    <x v="3"/>
    <n v="16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25"/>
    <x v="3"/>
    <n v="18"/>
    <s v="pe"/>
    <n v="29.921129301276324"/>
    <n v="7.0314653857999357E-2"/>
    <m/>
    <m/>
    <m/>
    <m/>
    <n v="0.54"/>
    <m/>
    <n v="1.1499999999999999"/>
    <n v="0.2204860727260779"/>
    <n v="4.4097214545215584E-2"/>
    <n v="0.26458328727129349"/>
    <n v="0.47"/>
    <n v="0.1036284541812566"/>
    <n v="0.2"/>
    <n v="2.0725690836251323E-2"/>
    <n v="0.12435414501750792"/>
  </r>
  <r>
    <x v="25"/>
    <x v="3"/>
    <n v="19"/>
    <s v="pe"/>
    <n v="20.053522829578814"/>
    <n v="3.1584298456586626E-2"/>
    <m/>
    <m/>
    <m/>
    <m/>
    <n v="0.54"/>
    <m/>
    <n v="1.1499999999999999"/>
    <n v="9.7458630426995735E-2"/>
    <n v="1.9491726085399147E-2"/>
    <n v="0.11695035651239488"/>
    <n v="0.47"/>
    <n v="4.5805556300687993E-2"/>
    <n v="0.2"/>
    <n v="9.1611112601375985E-3"/>
    <n v="5.4966667560825591E-2"/>
  </r>
  <r>
    <x v="25"/>
    <x v="3"/>
    <n v="20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25"/>
    <x v="3"/>
    <n v="22"/>
    <s v="pe"/>
    <n v="22.918311805232928"/>
    <n v="4.1252961249419268E-2"/>
    <m/>
    <m/>
    <m/>
    <m/>
    <n v="0.54"/>
    <m/>
    <n v="1.1499999999999999"/>
    <n v="0.12797804578208355"/>
    <n v="2.5595609156416711E-2"/>
    <n v="0.15357365493850025"/>
    <n v="0.47"/>
    <n v="6.0149681517579268E-2"/>
    <n v="0.2"/>
    <n v="1.2029936303515855E-2"/>
    <n v="7.2179617821095124E-2"/>
  </r>
  <r>
    <x v="25"/>
    <x v="3"/>
    <n v="22"/>
    <s v="pe"/>
    <n v="12.732395447351628"/>
    <n v="1.2732395447351627E-2"/>
    <m/>
    <m/>
    <m/>
    <m/>
    <n v="0.54"/>
    <m/>
    <n v="1.1499999999999999"/>
    <n v="3.8577005176711691E-2"/>
    <n v="7.7154010353423386E-3"/>
    <n v="4.6292406212054028E-2"/>
    <n v="0.47"/>
    <n v="1.8131192433054492E-2"/>
    <n v="0.2"/>
    <n v="3.6262384866108987E-3"/>
    <n v="2.175743091966539E-2"/>
  </r>
  <r>
    <x v="25"/>
    <x v="3"/>
    <n v="23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25"/>
    <x v="3"/>
    <n v="24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25"/>
    <x v="3"/>
    <n v="25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25"/>
    <x v="3"/>
    <n v="26"/>
    <s v="pe"/>
    <n v="24.032396406876195"/>
    <n v="4.5361148217978813E-2"/>
    <m/>
    <m/>
    <m/>
    <m/>
    <n v="0.54"/>
    <m/>
    <n v="1.1499999999999999"/>
    <n v="0.14099155023290164"/>
    <n v="2.8198310046580327E-2"/>
    <n v="0.16918986027948196"/>
    <n v="0.47"/>
    <n v="6.6266028609463762E-2"/>
    <n v="0.2"/>
    <n v="1.3253205721892753E-2"/>
    <n v="7.951923433135652E-2"/>
  </r>
  <r>
    <x v="26"/>
    <x v="3"/>
    <n v="1"/>
    <s v="pe"/>
    <n v="25.36929792884812"/>
    <n v="5.0548326123229896E-2"/>
    <m/>
    <m/>
    <m/>
    <m/>
    <n v="0.54"/>
    <m/>
    <n v="1.1499999999999999"/>
    <n v="0.15745664094949624"/>
    <n v="3.1491328189899248E-2"/>
    <n v="0.18894796913939549"/>
    <n v="0.47"/>
    <n v="7.4004621246263225E-2"/>
    <n v="0.2"/>
    <n v="1.4800924249252646E-2"/>
    <n v="8.8805545495515864E-2"/>
  </r>
  <r>
    <x v="26"/>
    <x v="3"/>
    <n v="3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26"/>
    <x v="3"/>
    <n v="4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26"/>
    <x v="3"/>
    <n v="6"/>
    <s v="pe"/>
    <n v="28.01126998417358"/>
    <n v="6.162479396518189E-2"/>
    <m/>
    <m/>
    <m/>
    <m/>
    <n v="0.54"/>
    <m/>
    <n v="1.1499999999999999"/>
    <n v="0.19272553624224006"/>
    <n v="3.8545107248448014E-2"/>
    <n v="0.23127064349068807"/>
    <n v="0.47"/>
    <n v="9.0581002033852831E-2"/>
    <n v="0.2"/>
    <n v="1.8116200406770568E-2"/>
    <n v="0.10869720244062339"/>
  </r>
  <r>
    <x v="26"/>
    <x v="3"/>
    <n v="7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26"/>
    <x v="3"/>
    <n v="8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26"/>
    <x v="3"/>
    <n v="9"/>
    <s v="cf"/>
    <n v="3.0239439187460113"/>
    <n v="7.1818668070217757E-4"/>
    <m/>
    <m/>
    <m/>
    <m/>
    <n v="0.74"/>
    <m/>
    <n v="1.1499999999999999"/>
    <n v="2.2263488446835878E-3"/>
    <n v="4.4526976893671756E-4"/>
    <n v="2.6716186136203053E-3"/>
    <n v="0.47"/>
    <n v="1.0463839570012863E-3"/>
    <n v="0.2"/>
    <n v="2.0927679140025728E-4"/>
    <n v="1.2556607484015435E-3"/>
  </r>
  <r>
    <x v="26"/>
    <x v="3"/>
    <n v="10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26"/>
    <x v="3"/>
    <n v="11"/>
    <s v="pe"/>
    <n v="25.623945837795151"/>
    <n v="5.1568190998562753E-2"/>
    <m/>
    <m/>
    <m/>
    <m/>
    <n v="0.54"/>
    <m/>
    <n v="1.1499999999999999"/>
    <n v="0.16069799942348104"/>
    <n v="3.213959988469621E-2"/>
    <n v="0.19283759930817723"/>
    <n v="0.47"/>
    <n v="7.5528059729036076E-2"/>
    <n v="0.2"/>
    <n v="1.5105611945807215E-2"/>
    <n v="9.0633671674843291E-2"/>
  </r>
  <r>
    <x v="26"/>
    <x v="3"/>
    <n v="12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26"/>
    <x v="3"/>
    <n v="14"/>
    <s v="pe"/>
    <n v="24.191551349968091"/>
    <n v="4.5963947564939364E-2"/>
    <m/>
    <m/>
    <m/>
    <m/>
    <n v="0.54"/>
    <m/>
    <n v="1.1499999999999999"/>
    <n v="0.14290308549883846"/>
    <n v="2.8580617099767693E-2"/>
    <n v="0.17148370259860615"/>
    <n v="0.47"/>
    <n v="6.7164450184454064E-2"/>
    <n v="0.2"/>
    <n v="1.3432890036890813E-2"/>
    <n v="8.0597340221344876E-2"/>
  </r>
  <r>
    <x v="26"/>
    <x v="3"/>
    <n v="15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26"/>
    <x v="3"/>
    <n v="16"/>
    <s v="pe"/>
    <n v="19.098593171027442"/>
    <n v="2.8647889756541162E-2"/>
    <m/>
    <m/>
    <m/>
    <m/>
    <n v="0.54"/>
    <m/>
    <n v="1.1499999999999999"/>
    <n v="8.8224640232329593E-2"/>
    <n v="1.7644928046465919E-2"/>
    <n v="0.10586956827879551"/>
    <n v="0.47"/>
    <n v="4.1465580909194909E-2"/>
    <n v="0.2"/>
    <n v="8.2931161818389828E-3"/>
    <n v="4.9758697091033893E-2"/>
  </r>
  <r>
    <x v="26"/>
    <x v="3"/>
    <n v="17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26"/>
    <x v="3"/>
    <n v="18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26"/>
    <x v="3"/>
    <n v="20"/>
    <s v="pe"/>
    <n v="25.623945837795151"/>
    <n v="5.1568190998562753E-2"/>
    <m/>
    <m/>
    <m/>
    <m/>
    <n v="0.54"/>
    <m/>
    <n v="1.1499999999999999"/>
    <n v="0.16069799942348104"/>
    <n v="3.213959988469621E-2"/>
    <n v="0.19283759930817723"/>
    <n v="0.47"/>
    <n v="7.5528059729036076E-2"/>
    <n v="0.2"/>
    <n v="1.5105611945807215E-2"/>
    <n v="9.0633671674843291E-2"/>
  </r>
  <r>
    <x v="26"/>
    <x v="3"/>
    <n v="21"/>
    <s v="pe"/>
    <n v="21.231269408458839"/>
    <n v="3.5403141738605114E-2"/>
    <m/>
    <m/>
    <m/>
    <m/>
    <n v="0.54"/>
    <m/>
    <n v="1.1499999999999999"/>
    <n v="0.10949322342539296"/>
    <n v="2.1898644685078593E-2"/>
    <n v="0.13139186811047154"/>
    <n v="0.47"/>
    <n v="5.1461815009934686E-2"/>
    <n v="0.2"/>
    <n v="1.0292363001986937E-2"/>
    <n v="6.1754178011921623E-2"/>
  </r>
  <r>
    <x v="26"/>
    <x v="3"/>
    <n v="22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26"/>
    <x v="3"/>
    <n v="23"/>
    <s v="pe"/>
    <n v="23.332114657271855"/>
    <n v="4.2756100109450669E-2"/>
    <m/>
    <m/>
    <m/>
    <m/>
    <n v="0.54"/>
    <m/>
    <n v="1.1499999999999999"/>
    <n v="0.13273664734980703"/>
    <n v="2.6547329469961408E-2"/>
    <n v="0.15928397681976844"/>
    <n v="0.47"/>
    <n v="6.2386224254409303E-2"/>
    <n v="0.2"/>
    <n v="1.2477244850881862E-2"/>
    <n v="7.4863469105291167E-2"/>
  </r>
  <r>
    <x v="26"/>
    <x v="3"/>
    <n v="24"/>
    <s v="pe"/>
    <n v="32.785918276930438"/>
    <n v="8.4423739563095873E-2"/>
    <m/>
    <m/>
    <m/>
    <m/>
    <n v="0.54"/>
    <m/>
    <n v="1.1499999999999999"/>
    <n v="0.26570285493132101"/>
    <n v="5.3140570986264207E-2"/>
    <n v="0.31884342591758519"/>
    <n v="0.47"/>
    <n v="0.12488034181772087"/>
    <n v="0.2"/>
    <n v="2.4976068363544175E-2"/>
    <n v="0.14985641018126505"/>
  </r>
  <r>
    <x v="26"/>
    <x v="3"/>
    <n v="25"/>
    <s v="pe"/>
    <n v="26.674368462201659"/>
    <n v="5.5882801928312471E-2"/>
    <m/>
    <m/>
    <m/>
    <m/>
    <n v="0.54"/>
    <m/>
    <n v="1.1499999999999999"/>
    <n v="0.17442477114000379"/>
    <n v="3.488495422800076E-2"/>
    <n v="0.20930972536800455"/>
    <n v="0.47"/>
    <n v="8.1979642435801775E-2"/>
    <n v="0.2"/>
    <n v="1.6395928487160354E-2"/>
    <n v="9.8375570922962133E-2"/>
  </r>
  <r>
    <x v="26"/>
    <x v="3"/>
    <n v="27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26"/>
    <x v="3"/>
    <n v="28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26"/>
    <x v="3"/>
    <n v="29"/>
    <s v="pe"/>
    <n v="28.966199642724952"/>
    <n v="6.5898104187199269E-2"/>
    <m/>
    <m/>
    <m/>
    <m/>
    <n v="0.54"/>
    <m/>
    <n v="1.1499999999999999"/>
    <n v="0.20636781390413272"/>
    <n v="4.1273562780826549E-2"/>
    <n v="0.24764137668495928"/>
    <n v="0.47"/>
    <n v="9.6992872534942376E-2"/>
    <n v="0.2"/>
    <n v="1.9398574506988477E-2"/>
    <n v="0.11639144704193086"/>
  </r>
  <r>
    <x v="26"/>
    <x v="3"/>
    <n v="30"/>
    <s v="pe"/>
    <n v="30.7169040167358"/>
    <n v="7.4104530940375127E-2"/>
    <m/>
    <m/>
    <m/>
    <m/>
    <n v="0.54"/>
    <m/>
    <n v="1.1499999999999999"/>
    <n v="0.23261533382434915"/>
    <n v="4.6523066764869836E-2"/>
    <n v="0.27913840058921902"/>
    <n v="0.47"/>
    <n v="0.10932920689744409"/>
    <n v="0.2"/>
    <n v="2.1865841379488819E-2"/>
    <n v="0.1311950482769329"/>
  </r>
  <r>
    <x v="26"/>
    <x v="3"/>
    <n v="32"/>
    <s v="pe"/>
    <n v="26.483382530491387"/>
    <n v="5.5085435663422076E-2"/>
    <m/>
    <m/>
    <m/>
    <m/>
    <n v="0.54"/>
    <m/>
    <n v="1.1499999999999999"/>
    <n v="0.17188632461197911"/>
    <n v="3.4377264922395824E-2"/>
    <n v="0.20626358953437493"/>
    <n v="0.47"/>
    <n v="8.078657256763018E-2"/>
    <n v="0.2"/>
    <n v="1.6157314513526037E-2"/>
    <n v="9.6943887081156213E-2"/>
  </r>
  <r>
    <x v="26"/>
    <x v="3"/>
    <n v="34"/>
    <s v="cf"/>
    <n v="2.2600001919049135"/>
    <n v="4.0115003406312219E-4"/>
    <m/>
    <m/>
    <m/>
    <m/>
    <n v="0.74"/>
    <m/>
    <n v="1.1499999999999999"/>
    <n v="2.0174614948325399E-3"/>
    <n v="4.03492298966508E-4"/>
    <n v="2.4209537937990478E-3"/>
    <n v="0.47"/>
    <n v="9.4820690257129369E-4"/>
    <n v="0.2"/>
    <n v="1.8964138051425874E-4"/>
    <n v="1.1378482830855525E-3"/>
  </r>
  <r>
    <x v="26"/>
    <x v="3"/>
    <n v="38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26"/>
    <x v="3"/>
    <n v="38"/>
    <s v="cf"/>
    <n v="2.7056340325622208"/>
    <n v="5.7494723191947193E-4"/>
    <m/>
    <m/>
    <m/>
    <m/>
    <n v="0.74"/>
    <m/>
    <n v="1.1499999999999999"/>
    <n v="2.1222548022861551E-3"/>
    <n v="4.2445096045723104E-4"/>
    <n v="2.546705762743386E-3"/>
    <n v="0.47"/>
    <n v="9.9745975707449274E-4"/>
    <n v="0.2"/>
    <n v="1.9949195141489857E-4"/>
    <n v="1.1969517084893912E-3"/>
  </r>
  <r>
    <x v="26"/>
    <x v="3"/>
    <n v="38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  <r>
    <x v="27"/>
    <x v="1"/>
    <n v="1"/>
    <s v="pe"/>
    <n v="10.440564266828334"/>
    <n v="8.5612626987992321E-3"/>
    <m/>
    <m/>
    <m/>
    <m/>
    <n v="0.54"/>
    <m/>
    <n v="1.1499999999999999"/>
    <n v="2.5733065826457898E-2"/>
    <n v="5.1466131652915803E-3"/>
    <n v="3.0879678991749478E-2"/>
    <n v="0.47"/>
    <n v="1.2094540938435211E-2"/>
    <n v="0.2"/>
    <n v="2.4189081876870421E-3"/>
    <n v="1.4513449126122253E-2"/>
  </r>
  <r>
    <x v="27"/>
    <x v="1"/>
    <n v="3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27"/>
    <x v="1"/>
    <n v="6"/>
    <s v="pe"/>
    <n v="17.347888797016591"/>
    <n v="2.3636498485935107E-2"/>
    <m/>
    <m/>
    <m/>
    <m/>
    <n v="0.54"/>
    <m/>
    <n v="1.1499999999999999"/>
    <n v="7.2510660135988725E-2"/>
    <n v="1.4502132027197745E-2"/>
    <n v="8.701279216318647E-2"/>
    <n v="0.47"/>
    <n v="3.4080010263914697E-2"/>
    <n v="0.2"/>
    <n v="6.8160020527829393E-3"/>
    <n v="4.0896012316697636E-2"/>
  </r>
  <r>
    <x v="27"/>
    <x v="1"/>
    <n v="7"/>
    <s v="pe"/>
    <n v="12.223099629457561"/>
    <n v="1.1734175644279258E-2"/>
    <m/>
    <m/>
    <m/>
    <m/>
    <n v="0.54"/>
    <m/>
    <n v="1.1499999999999999"/>
    <n v="3.5494272481934021E-2"/>
    <n v="7.0988544963868049E-3"/>
    <n v="4.2593126978320822E-2"/>
    <n v="0.47"/>
    <n v="1.6682308066508989E-2"/>
    <n v="0.2"/>
    <n v="3.336461613301798E-3"/>
    <n v="2.0018769679810786E-2"/>
  </r>
  <r>
    <x v="27"/>
    <x v="1"/>
    <n v="8"/>
    <s v="pe"/>
    <n v="11.204507993669433"/>
    <n v="9.8599670344291009E-3"/>
    <m/>
    <m/>
    <m/>
    <m/>
    <n v="0.54"/>
    <m/>
    <n v="1.1499999999999999"/>
    <n v="2.9720906882308926E-2"/>
    <n v="5.9441813764617851E-3"/>
    <n v="3.5665088258770711E-2"/>
    <n v="0.47"/>
    <n v="1.3968826234685195E-2"/>
    <n v="0.2"/>
    <n v="2.7937652469370391E-3"/>
    <n v="1.6762591481622235E-2"/>
  </r>
  <r>
    <x v="27"/>
    <x v="1"/>
    <n v="9"/>
    <s v="pe"/>
    <n v="20.467325681617741"/>
    <n v="3.2901226033200517E-2"/>
    <m/>
    <m/>
    <m/>
    <m/>
    <n v="0.54"/>
    <m/>
    <n v="1.1499999999999999"/>
    <n v="0.10160562273855134"/>
    <n v="2.0321124547710269E-2"/>
    <n v="0.1219267472862616"/>
    <n v="0.47"/>
    <n v="4.7754642687119125E-2"/>
    <n v="0.2"/>
    <n v="9.5509285374238261E-3"/>
    <n v="5.7305571224542953E-2"/>
  </r>
  <r>
    <x v="27"/>
    <x v="1"/>
    <n v="12"/>
    <s v="pe"/>
    <n v="24.573523213388643"/>
    <n v="4.7426899801840082E-2"/>
    <m/>
    <m/>
    <m/>
    <m/>
    <n v="0.54"/>
    <m/>
    <n v="1.1499999999999999"/>
    <n v="0.14754433222791402"/>
    <n v="2.9508866445582805E-2"/>
    <n v="0.17705319867349684"/>
    <n v="0.47"/>
    <n v="6.9345836147119588E-2"/>
    <n v="0.2"/>
    <n v="1.3869167229423919E-2"/>
    <n v="8.32150033765435E-2"/>
  </r>
  <r>
    <x v="27"/>
    <x v="1"/>
    <n v="13"/>
    <s v="pe"/>
    <n v="19.098593171027442"/>
    <n v="2.8647889756541162E-2"/>
    <m/>
    <m/>
    <m/>
    <m/>
    <n v="0.54"/>
    <m/>
    <n v="1.1499999999999999"/>
    <n v="8.8224640232329593E-2"/>
    <n v="1.7644928046465919E-2"/>
    <n v="0.10586956827879551"/>
    <n v="0.47"/>
    <n v="4.1465580909194909E-2"/>
    <n v="0.2"/>
    <n v="8.2931161818389828E-3"/>
    <n v="4.9758697091033893E-2"/>
  </r>
  <r>
    <x v="27"/>
    <x v="1"/>
    <n v="19"/>
    <s v="pe"/>
    <n v="20.976621499511808"/>
    <n v="3.4558983920445707E-2"/>
    <m/>
    <m/>
    <m/>
    <m/>
    <n v="0.54"/>
    <m/>
    <n v="1.1499999999999999"/>
    <n v="0.10683061729464285"/>
    <n v="2.1366123458928573E-2"/>
    <n v="0.12819674075357143"/>
    <n v="0.47"/>
    <n v="5.0210390128482142E-2"/>
    <n v="0.2"/>
    <n v="1.0042078025696429E-2"/>
    <n v="6.0252468154178569E-2"/>
  </r>
  <r>
    <x v="27"/>
    <x v="1"/>
    <n v="20"/>
    <s v="pe"/>
    <n v="21.135776442603703"/>
    <n v="3.5085388894722153E-2"/>
    <m/>
    <m/>
    <m/>
    <m/>
    <n v="0.54"/>
    <m/>
    <n v="1.1499999999999999"/>
    <n v="0.10849082969843746"/>
    <n v="2.1698165939687493E-2"/>
    <n v="0.13018899563812494"/>
    <n v="0.47"/>
    <n v="5.0990689958265605E-2"/>
    <n v="0.2"/>
    <n v="1.0198137991653122E-2"/>
    <n v="6.1188827949918728E-2"/>
  </r>
  <r>
    <x v="27"/>
    <x v="1"/>
    <n v="23"/>
    <s v="pe"/>
    <n v="25.401128917466497"/>
    <n v="5.0675252190345667E-2"/>
    <m/>
    <m/>
    <m/>
    <m/>
    <n v="0.54"/>
    <m/>
    <n v="1.1499999999999999"/>
    <n v="0.15785996927653237"/>
    <n v="3.1571993855306478E-2"/>
    <n v="0.18943196313183885"/>
    <n v="0.47"/>
    <n v="7.4194185559970205E-2"/>
    <n v="0.2"/>
    <n v="1.4838837111994041E-2"/>
    <n v="8.9033022671964251E-2"/>
  </r>
  <r>
    <x v="27"/>
    <x v="1"/>
    <n v="25"/>
    <s v="pe"/>
    <n v="20.721973590564772"/>
    <n v="3.3725012018644161E-2"/>
    <m/>
    <m/>
    <m/>
    <m/>
    <n v="0.54"/>
    <m/>
    <n v="1.1499999999999999"/>
    <n v="0.10420142253279423"/>
    <n v="2.0840284506558848E-2"/>
    <n v="0.12504170703935308"/>
    <n v="0.47"/>
    <n v="4.8974668590413287E-2"/>
    <n v="0.2"/>
    <n v="9.794933718082658E-3"/>
    <n v="5.8769602308495941E-2"/>
  </r>
  <r>
    <x v="27"/>
    <x v="1"/>
    <n v="25"/>
    <s v="pe"/>
    <n v="19.098593171027442"/>
    <n v="2.8647889756541162E-2"/>
    <m/>
    <m/>
    <m/>
    <m/>
    <n v="0.54"/>
    <m/>
    <n v="1.1499999999999999"/>
    <n v="8.8224640232329593E-2"/>
    <n v="1.7644928046465919E-2"/>
    <n v="0.10586956827879551"/>
    <n v="0.47"/>
    <n v="4.1465580909194909E-2"/>
    <n v="0.2"/>
    <n v="8.2931161818389828E-3"/>
    <n v="4.9758697091033893E-2"/>
  </r>
  <r>
    <x v="27"/>
    <x v="1"/>
    <n v="26"/>
    <s v="pe"/>
    <n v="12.764226435970008"/>
    <n v="1.2796137002059936E-2"/>
    <m/>
    <m/>
    <m/>
    <m/>
    <n v="0.54"/>
    <m/>
    <n v="1.1499999999999999"/>
    <n v="3.8774023039990883E-2"/>
    <n v="7.7548046079981767E-3"/>
    <n v="4.652882764798906E-2"/>
    <n v="0.47"/>
    <n v="1.8223790828795713E-2"/>
    <n v="0.2"/>
    <n v="3.6447581657591426E-3"/>
    <n v="2.1868548994554857E-2"/>
  </r>
  <r>
    <x v="27"/>
    <x v="1"/>
    <n v="27"/>
    <s v="pe"/>
    <n v="15.979156286426294"/>
    <n v="2.0053841139464998E-2"/>
    <m/>
    <m/>
    <m/>
    <m/>
    <n v="0.54"/>
    <m/>
    <n v="1.1499999999999999"/>
    <n v="6.1317076291006758E-2"/>
    <n v="1.2263415258201352E-2"/>
    <n v="7.3580491549208107E-2"/>
    <n v="0.47"/>
    <n v="2.8819025856773175E-2"/>
    <n v="0.2"/>
    <n v="5.7638051713546357E-3"/>
    <n v="3.4582831028127814E-2"/>
  </r>
  <r>
    <x v="27"/>
    <x v="1"/>
    <n v="29"/>
    <s v="pe"/>
    <n v="9.1354937334747923"/>
    <n v="6.554716753768162E-3"/>
    <m/>
    <m/>
    <m/>
    <m/>
    <n v="0.54"/>
    <m/>
    <n v="1.1499999999999999"/>
    <n v="1.9596402936208995E-2"/>
    <n v="3.9192805872417993E-3"/>
    <n v="2.3515683523450792E-2"/>
    <n v="0.47"/>
    <n v="9.2103093800182268E-3"/>
    <n v="0.2"/>
    <n v="1.8420618760036454E-3"/>
    <n v="1.1052371256021872E-2"/>
  </r>
  <r>
    <x v="27"/>
    <x v="1"/>
    <n v="30"/>
    <s v="pe"/>
    <n v="11.395493925379705"/>
    <n v="1.0198967063214836E-2"/>
    <m/>
    <m/>
    <m/>
    <m/>
    <n v="0.54"/>
    <m/>
    <n v="1.1499999999999999"/>
    <n v="3.0763650301393223E-2"/>
    <n v="6.1527300602786453E-3"/>
    <n v="3.6916380361671872E-2"/>
    <n v="0.47"/>
    <n v="1.4458915641654814E-2"/>
    <n v="0.2"/>
    <n v="2.8917831283309628E-3"/>
    <n v="1.7350698769985778E-2"/>
  </r>
  <r>
    <x v="27"/>
    <x v="1"/>
    <n v="31"/>
    <s v="pe"/>
    <n v="27.438312189042758"/>
    <n v="5.9129562767387144E-2"/>
    <m/>
    <m/>
    <m/>
    <m/>
    <n v="0.54"/>
    <m/>
    <n v="1.1499999999999999"/>
    <n v="0.18476837476641489"/>
    <n v="3.6953674953282979E-2"/>
    <n v="0.22172204971969786"/>
    <n v="0.47"/>
    <n v="8.6841136140214992E-2"/>
    <n v="0.2"/>
    <n v="1.7368227228042998E-2"/>
    <n v="0.10420936336825799"/>
  </r>
  <r>
    <x v="27"/>
    <x v="1"/>
    <n v="32"/>
    <s v="pe"/>
    <n v="14.801409707546267"/>
    <n v="1.7206638785022536E-2"/>
    <m/>
    <m/>
    <m/>
    <m/>
    <n v="0.54"/>
    <m/>
    <n v="1.1499999999999999"/>
    <n v="5.2449726692960601E-2"/>
    <n v="1.048994533859212E-2"/>
    <n v="6.2939672031552721E-2"/>
    <n v="0.47"/>
    <n v="2.465137154569148E-2"/>
    <n v="0.2"/>
    <n v="4.9302743091382967E-3"/>
    <n v="2.9581645854829777E-2"/>
  </r>
  <r>
    <x v="27"/>
    <x v="1"/>
    <n v="33"/>
    <s v="pe"/>
    <n v="7.9577471545947667"/>
    <n v="4.9735919716217296E-3"/>
    <m/>
    <m/>
    <m/>
    <m/>
    <n v="0.54"/>
    <m/>
    <n v="1.1499999999999999"/>
    <n v="1.4787096964141648E-2"/>
    <n v="2.95741939282833E-3"/>
    <n v="1.7744516356969976E-2"/>
    <n v="0.47"/>
    <n v="6.9499355731465744E-3"/>
    <n v="0.2"/>
    <n v="1.389987114629315E-3"/>
    <n v="8.3399226877758897E-3"/>
  </r>
  <r>
    <x v="27"/>
    <x v="1"/>
    <n v="35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27"/>
    <x v="1"/>
    <n v="36"/>
    <s v="pe"/>
    <n v="12.796057424588387"/>
    <n v="1.2860037711711328E-2"/>
    <m/>
    <m/>
    <m/>
    <m/>
    <n v="0.54"/>
    <m/>
    <n v="1.1499999999999999"/>
    <n v="3.8971552634241818E-2"/>
    <n v="7.794310526848364E-3"/>
    <n v="4.6765863161090181E-2"/>
    <n v="0.47"/>
    <n v="1.8316629738093653E-2"/>
    <n v="0.2"/>
    <n v="3.6633259476187307E-3"/>
    <n v="2.1979955685712385E-2"/>
  </r>
  <r>
    <x v="27"/>
    <x v="1"/>
    <n v="37"/>
    <s v="pe"/>
    <n v="27.088171314240586"/>
    <n v="5.7630084471046859E-2"/>
    <m/>
    <m/>
    <m/>
    <m/>
    <n v="0.54"/>
    <m/>
    <n v="1.1499999999999999"/>
    <n v="0.17998984521989222"/>
    <n v="3.5997969043978444E-2"/>
    <n v="0.21598781426387068"/>
    <n v="0.47"/>
    <n v="8.4595227253349337E-2"/>
    <n v="0.2"/>
    <n v="1.6919045450669867E-2"/>
    <n v="0.10151427270401921"/>
  </r>
  <r>
    <x v="27"/>
    <x v="1"/>
    <n v="39"/>
    <s v="pe"/>
    <n v="18.907607239317166"/>
    <n v="2.8077796750385985E-2"/>
    <m/>
    <m/>
    <m/>
    <m/>
    <n v="0.54"/>
    <m/>
    <n v="1.1499999999999999"/>
    <n v="8.6434041452166183E-2"/>
    <n v="1.7286808290433237E-2"/>
    <n v="0.10372084974259942"/>
    <n v="0.47"/>
    <n v="4.0623999482518103E-2"/>
    <n v="0.2"/>
    <n v="8.1247998965036216E-3"/>
    <n v="4.8748799379021726E-2"/>
  </r>
  <r>
    <x v="27"/>
    <x v="1"/>
    <n v="40"/>
    <s v="pe"/>
    <n v="11.459155902616464"/>
    <n v="1.0313240312354817E-2"/>
    <m/>
    <m/>
    <m/>
    <m/>
    <n v="0.54"/>
    <m/>
    <n v="1.1499999999999999"/>
    <n v="3.1115306051189916E-2"/>
    <n v="6.2230612102379835E-3"/>
    <n v="3.7338367261427897E-2"/>
    <n v="0.47"/>
    <n v="1.4624193844059259E-2"/>
    <n v="0.2"/>
    <n v="2.9248387688118518E-3"/>
    <n v="1.7549032612871111E-2"/>
  </r>
  <r>
    <x v="27"/>
    <x v="1"/>
    <n v="41"/>
    <s v="pe"/>
    <n v="22.027044123918316"/>
    <n v="3.8106786334378688E-2"/>
    <m/>
    <m/>
    <m/>
    <m/>
    <n v="0.54"/>
    <m/>
    <n v="1.1499999999999999"/>
    <n v="0.1180293917160868"/>
    <n v="2.3605878343217361E-2"/>
    <n v="0.14163527005930415"/>
    <n v="0.47"/>
    <n v="5.5473814106560791E-2"/>
    <n v="0.2"/>
    <n v="1.1094762821312158E-2"/>
    <n v="6.6568576927872949E-2"/>
  </r>
  <r>
    <x v="27"/>
    <x v="1"/>
    <n v="42"/>
    <s v="pe"/>
    <n v="20.912959522275049"/>
    <n v="3.4349536015336773E-2"/>
    <m/>
    <m/>
    <m/>
    <m/>
    <n v="0.54"/>
    <m/>
    <n v="1.1499999999999999"/>
    <n v="0.10617018692573979"/>
    <n v="2.1234037385147959E-2"/>
    <n v="0.12740422431088774"/>
    <n v="0.47"/>
    <n v="4.9899987855097701E-2"/>
    <n v="0.2"/>
    <n v="9.9799975710195415E-3"/>
    <n v="5.9879985426117242E-2"/>
  </r>
  <r>
    <x v="27"/>
    <x v="1"/>
    <n v="43"/>
    <s v="pe"/>
    <n v="23.109297736943201"/>
    <n v="4.1943375392551913E-2"/>
    <m/>
    <m/>
    <m/>
    <m/>
    <n v="0.54"/>
    <m/>
    <n v="1.1499999999999999"/>
    <n v="0.13016331736161563"/>
    <n v="2.6032663472323126E-2"/>
    <n v="0.15619598083393876"/>
    <n v="0.47"/>
    <n v="6.1176759159959342E-2"/>
    <n v="0.2"/>
    <n v="1.223535183199187E-2"/>
    <n v="7.3412110991951218E-2"/>
  </r>
  <r>
    <x v="27"/>
    <x v="1"/>
    <n v="45"/>
    <s v="pe"/>
    <n v="8.1487330863050413"/>
    <n v="5.2151891752352268E-3"/>
    <m/>
    <m/>
    <m/>
    <m/>
    <n v="0.54"/>
    <m/>
    <n v="1.1499999999999999"/>
    <n v="1.5520184946896748E-2"/>
    <n v="3.1040369893793498E-3"/>
    <n v="1.8624221936276098E-2"/>
    <n v="0.47"/>
    <n v="7.2944869250414707E-3"/>
    <n v="0.2"/>
    <n v="1.4588973850082941E-3"/>
    <n v="8.7533843100497648E-3"/>
  </r>
  <r>
    <x v="27"/>
    <x v="1"/>
    <n v="46"/>
    <s v="pe"/>
    <n v="24.923664088190808"/>
    <n v="4.8788072452633509E-2"/>
    <m/>
    <m/>
    <m/>
    <m/>
    <n v="0.54"/>
    <m/>
    <n v="1.1499999999999999"/>
    <n v="0.15186526837502748"/>
    <n v="3.0373053675005496E-2"/>
    <n v="0.18223832205003299"/>
    <n v="0.47"/>
    <n v="7.1376676136262918E-2"/>
    <n v="0.2"/>
    <n v="1.4275335227252585E-2"/>
    <n v="8.5652011363515496E-2"/>
  </r>
  <r>
    <x v="27"/>
    <x v="1"/>
    <n v="47"/>
    <s v="pe"/>
    <n v="23.045635759706446"/>
    <n v="4.1712600725068667E-2"/>
    <m/>
    <m/>
    <m/>
    <m/>
    <n v="0.54"/>
    <m/>
    <n v="1.1499999999999999"/>
    <n v="0.12943279745639205"/>
    <n v="2.588655949127841E-2"/>
    <n v="0.15531935694767046"/>
    <n v="0.47"/>
    <n v="6.0833414804504264E-2"/>
    <n v="0.2"/>
    <n v="1.2166682960900854E-2"/>
    <n v="7.3000097765405114E-2"/>
  </r>
  <r>
    <x v="27"/>
    <x v="1"/>
    <n v="50"/>
    <s v="pe"/>
    <n v="28.234086904502234"/>
    <n v="6.2609087710733716E-2"/>
    <m/>
    <m/>
    <m/>
    <m/>
    <n v="0.54"/>
    <m/>
    <n v="1.1499999999999999"/>
    <n v="0.19586619392633961"/>
    <n v="3.9173238785267926E-2"/>
    <n v="0.23503943271160754"/>
    <n v="0.47"/>
    <n v="9.2057111145379608E-2"/>
    <n v="0.2"/>
    <n v="1.8411422229075922E-2"/>
    <n v="0.11046853337445553"/>
  </r>
  <r>
    <x v="27"/>
    <x v="1"/>
    <n v="51"/>
    <s v="pe"/>
    <n v="20.276339749907468"/>
    <n v="3.2290071051727647E-2"/>
    <m/>
    <m/>
    <m/>
    <m/>
    <n v="0.54"/>
    <m/>
    <n v="1.1499999999999999"/>
    <n v="9.9680678364335445E-2"/>
    <n v="1.9936135672867089E-2"/>
    <n v="0.11961681403720253"/>
    <n v="0.47"/>
    <n v="4.6849918831237659E-2"/>
    <n v="0.2"/>
    <n v="9.3699837662475326E-3"/>
    <n v="5.6219902597485188E-2"/>
  </r>
  <r>
    <x v="27"/>
    <x v="1"/>
    <n v="52"/>
    <s v="pe"/>
    <n v="22.56817093043076"/>
    <n v="4.000208297418853E-2"/>
    <m/>
    <m/>
    <m/>
    <m/>
    <n v="0.54"/>
    <m/>
    <n v="1.1499999999999999"/>
    <n v="0.12402069593366823"/>
    <n v="2.4804139186733645E-2"/>
    <n v="0.14882483512040187"/>
    <n v="0.47"/>
    <n v="5.8289727088824066E-2"/>
    <n v="0.2"/>
    <n v="1.1657945417764813E-2"/>
    <n v="6.9947672506588884E-2"/>
  </r>
  <r>
    <x v="28"/>
    <x v="0"/>
    <n v="1"/>
    <s v="cf"/>
    <n v="4.45633840657307"/>
    <n v="1.5597184423005749E-3"/>
    <m/>
    <m/>
    <m/>
    <m/>
    <n v="0.74"/>
    <m/>
    <n v="1.1499999999999999"/>
    <n v="3.1113137119265135E-3"/>
    <n v="6.222627423853027E-4"/>
    <n v="3.7335764543118162E-3"/>
    <n v="0.47"/>
    <n v="1.4623174446054613E-3"/>
    <n v="0.2"/>
    <n v="2.9246348892109227E-4"/>
    <n v="1.7547809335265534E-3"/>
  </r>
  <r>
    <x v="28"/>
    <x v="0"/>
    <n v="4"/>
    <s v="cf"/>
    <n v="4.2971834634811739"/>
    <n v="1.450299418924896E-3"/>
    <m/>
    <m/>
    <m/>
    <m/>
    <n v="0.74"/>
    <m/>
    <n v="1.1499999999999999"/>
    <n v="2.9722505165155769E-3"/>
    <n v="5.9445010330311547E-4"/>
    <n v="3.5667006198186924E-3"/>
    <n v="0.47"/>
    <n v="1.3969577427623212E-3"/>
    <n v="0.2"/>
    <n v="2.7939154855246423E-4"/>
    <n v="1.6763492913147854E-3"/>
  </r>
  <r>
    <x v="28"/>
    <x v="0"/>
    <n v="6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28"/>
    <x v="0"/>
    <n v="7"/>
    <s v="pe"/>
    <n v="23.714086520692405"/>
    <n v="4.4167486144789596E-2"/>
    <m/>
    <m/>
    <m/>
    <m/>
    <n v="0.54"/>
    <m/>
    <n v="1.1499999999999999"/>
    <n v="0.13720784479678613"/>
    <n v="2.7441568959357229E-2"/>
    <n v="0.16464941375614336"/>
    <n v="0.47"/>
    <n v="6.4487687054489484E-2"/>
    <n v="0.2"/>
    <n v="1.2897537410897898E-2"/>
    <n v="7.7385224465387384E-2"/>
  </r>
  <r>
    <x v="28"/>
    <x v="0"/>
    <n v="10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28"/>
    <x v="0"/>
    <n v="12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28"/>
    <x v="0"/>
    <n v="14"/>
    <s v="cf"/>
    <n v="3.8197186342054881"/>
    <n v="1.1459155902616462E-3"/>
    <m/>
    <m/>
    <m/>
    <m/>
    <n v="0.74"/>
    <m/>
    <n v="1.1499999999999999"/>
    <n v="2.6215980617557504E-3"/>
    <n v="5.2431961235115013E-4"/>
    <n v="3.1459176741069003E-3"/>
    <n v="0.47"/>
    <n v="1.2321510890252027E-3"/>
    <n v="0.2"/>
    <n v="2.4643021780504056E-4"/>
    <n v="1.4785813068302431E-3"/>
  </r>
  <r>
    <x v="28"/>
    <x v="0"/>
    <n v="15"/>
    <s v="cf"/>
    <n v="4.0425355545341413"/>
    <n v="1.2835050385645898E-3"/>
    <m/>
    <m/>
    <m/>
    <m/>
    <n v="0.74"/>
    <m/>
    <n v="1.1499999999999999"/>
    <n v="2.7733543828544504E-3"/>
    <n v="5.5467087657089015E-4"/>
    <n v="3.3280252594253407E-3"/>
    <n v="0.47"/>
    <n v="1.3034765599415916E-3"/>
    <n v="0.2"/>
    <n v="2.6069531198831834E-4"/>
    <n v="1.5641718719299098E-3"/>
  </r>
  <r>
    <x v="28"/>
    <x v="0"/>
    <n v="20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28"/>
    <x v="0"/>
    <n v="21"/>
    <s v="pe"/>
    <n v="23.395776634508614"/>
    <n v="4.2989739565909575E-2"/>
    <m/>
    <m/>
    <m/>
    <m/>
    <n v="0.54"/>
    <m/>
    <n v="1.1499999999999999"/>
    <n v="0.13347660267680006"/>
    <n v="2.6695320535360015E-2"/>
    <n v="0.16017192321216006"/>
    <n v="0.47"/>
    <n v="6.2734003258096027E-2"/>
    <n v="0.2"/>
    <n v="1.2546800651619207E-2"/>
    <n v="7.5280803909715227E-2"/>
  </r>
  <r>
    <x v="28"/>
    <x v="0"/>
    <n v="24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28"/>
    <x v="0"/>
    <n v="26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28"/>
    <x v="0"/>
    <n v="27"/>
    <s v="ar"/>
    <n v="11.93662073189215"/>
    <n v="1.1190581936148891E-2"/>
    <n v="9.8000000000000007"/>
    <n v="5.3591490783514259E-2"/>
    <n v="6.7643710389835979E-2"/>
    <n v="5.3591490783514259E-2"/>
    <n v="0.47"/>
    <n v="2.5188000668251699E-2"/>
    <n v="1.1499999999999999"/>
    <n v="2.896620076848945E-2"/>
    <n v="5.7932401536978902E-3"/>
    <n v="3.4759440922187343E-2"/>
    <n v="0.47"/>
    <n v="1.3614114361190041E-2"/>
    <n v="0.2"/>
    <n v="2.7228228722380086E-3"/>
    <n v="1.633693723342805E-2"/>
  </r>
  <r>
    <x v="28"/>
    <x v="0"/>
    <n v="28"/>
    <s v="pe"/>
    <n v="29.921129301276324"/>
    <n v="7.0314653857999357E-2"/>
    <m/>
    <m/>
    <m/>
    <m/>
    <n v="0.54"/>
    <m/>
    <n v="1.1499999999999999"/>
    <n v="0.2204860727260779"/>
    <n v="4.4097214545215584E-2"/>
    <n v="0.26458328727129349"/>
    <n v="0.47"/>
    <n v="0.1036284541812566"/>
    <n v="0.2"/>
    <n v="2.0725690836251323E-2"/>
    <n v="0.12435414501750792"/>
  </r>
  <r>
    <x v="28"/>
    <x v="0"/>
    <n v="30"/>
    <s v="cf"/>
    <n v="3.6605636911135928"/>
    <n v="1.0524120611951578E-3"/>
    <m/>
    <m/>
    <m/>
    <m/>
    <n v="0.74"/>
    <m/>
    <n v="1.1499999999999999"/>
    <n v="2.5250567086350915E-3"/>
    <n v="5.050113417270183E-4"/>
    <n v="3.0300680503621098E-3"/>
    <n v="0.47"/>
    <n v="1.186776653058493E-3"/>
    <n v="0.2"/>
    <n v="2.373553306116986E-4"/>
    <n v="1.4241319836701917E-3"/>
  </r>
  <r>
    <x v="28"/>
    <x v="0"/>
    <n v="31"/>
    <s v="cf"/>
    <n v="7.9577471545947667"/>
    <n v="4.9735919716217296E-3"/>
    <m/>
    <m/>
    <m/>
    <m/>
    <n v="0.74"/>
    <m/>
    <n v="1.1499999999999999"/>
    <n v="1.0276567401005526E-2"/>
    <n v="2.0553134802011055E-3"/>
    <n v="1.2331880881206632E-2"/>
    <n v="0.47"/>
    <n v="4.8299866784725972E-3"/>
    <n v="0.2"/>
    <n v="9.6599733569451951E-4"/>
    <n v="5.7959840141671168E-3"/>
  </r>
  <r>
    <x v="28"/>
    <x v="0"/>
    <n v="32"/>
    <s v="cf"/>
    <n v="5.8887328944001274"/>
    <n v="2.723538963660059E-3"/>
    <m/>
    <m/>
    <m/>
    <m/>
    <n v="0.74"/>
    <m/>
    <n v="1.1499999999999999"/>
    <n v="4.9738257149312855E-3"/>
    <n v="9.9476514298625705E-4"/>
    <n v="5.9685908579175427E-3"/>
    <n v="0.47"/>
    <n v="2.3376980860177038E-3"/>
    <n v="0.2"/>
    <n v="4.6753961720354077E-4"/>
    <n v="2.8052377032212446E-3"/>
  </r>
  <r>
    <x v="28"/>
    <x v="0"/>
    <n v="33"/>
    <s v="cf"/>
    <n v="6.9073245301882578"/>
    <n v="3.7472235576271298E-3"/>
    <m/>
    <m/>
    <m/>
    <m/>
    <n v="0.74"/>
    <m/>
    <n v="1.1499999999999999"/>
    <n v="7.129798487754622E-3"/>
    <n v="1.4259596975509244E-3"/>
    <n v="8.5557581853055471E-3"/>
    <n v="0.47"/>
    <n v="3.3510052892446723E-3"/>
    <n v="0.2"/>
    <n v="6.7020105784893445E-4"/>
    <n v="4.0212063470936067E-3"/>
  </r>
  <r>
    <x v="28"/>
    <x v="0"/>
    <n v="38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28"/>
    <x v="0"/>
    <n v="39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28"/>
    <x v="0"/>
    <n v="40"/>
    <s v="pe"/>
    <n v="24.98732606542757"/>
    <n v="4.9037627403401611E-2"/>
    <m/>
    <m/>
    <m/>
    <m/>
    <n v="0.54"/>
    <m/>
    <n v="1.1499999999999999"/>
    <n v="0.15265772596116825"/>
    <n v="3.0531545192233653E-2"/>
    <n v="0.18318927115340189"/>
    <n v="0.47"/>
    <n v="7.174913120174907E-2"/>
    <n v="0.2"/>
    <n v="1.4349826240349814E-2"/>
    <n v="8.6098957442098889E-2"/>
  </r>
  <r>
    <x v="28"/>
    <x v="0"/>
    <n v="42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28"/>
    <x v="0"/>
    <n v="43"/>
    <s v="ar"/>
    <n v="13.846480048994895"/>
    <n v="1.5058047053281946E-2"/>
    <n v="10.8"/>
    <n v="7.5682410769212324E-2"/>
    <n v="9.4255009730492292E-2"/>
    <n v="7.5682410769212324E-2"/>
    <n v="0.47"/>
    <n v="3.5570733061529788E-2"/>
    <n v="1.1499999999999999"/>
    <n v="4.0906343020759253E-2"/>
    <n v="8.1812686041518503E-3"/>
    <n v="4.9087611624911105E-2"/>
    <n v="0.47"/>
    <n v="1.9225981219756848E-2"/>
    <n v="0.2"/>
    <n v="3.8451962439513699E-3"/>
    <n v="2.3071177463708216E-2"/>
  </r>
  <r>
    <x v="28"/>
    <x v="0"/>
    <n v="45"/>
    <s v="pe"/>
    <n v="32.149298504562857"/>
    <n v="8.1176978724021215E-2"/>
    <m/>
    <m/>
    <m/>
    <m/>
    <n v="0.54"/>
    <m/>
    <n v="1.1499999999999999"/>
    <n v="0.255283168645486"/>
    <n v="5.1056633729097203E-2"/>
    <n v="0.30633980237458319"/>
    <n v="0.47"/>
    <n v="0.11998308926337842"/>
    <n v="0.2"/>
    <n v="2.3996617852675685E-2"/>
    <n v="0.1439797071160541"/>
  </r>
  <r>
    <x v="28"/>
    <x v="0"/>
    <n v="53"/>
    <s v="pe"/>
    <n v="29.761974358184428"/>
    <n v="6.9568615062256103E-2"/>
    <m/>
    <m/>
    <m/>
    <m/>
    <n v="0.54"/>
    <m/>
    <n v="1.1499999999999999"/>
    <n v="0.21809994874335528"/>
    <n v="4.3619989748671061E-2"/>
    <n v="0.26171993849202635"/>
    <n v="0.47"/>
    <n v="0.10250697590937698"/>
    <n v="0.2"/>
    <n v="2.0501395181875395E-2"/>
    <n v="0.12300837109125237"/>
  </r>
  <r>
    <x v="28"/>
    <x v="0"/>
    <n v="55"/>
    <s v="pe"/>
    <n v="7.3211273822271856"/>
    <n v="4.2096482447806314E-3"/>
    <m/>
    <m/>
    <m/>
    <m/>
    <n v="0.54"/>
    <m/>
    <n v="1.1499999999999999"/>
    <n v="1.2473916887256428E-2"/>
    <n v="2.4947833774512859E-3"/>
    <n v="1.4968700264707714E-2"/>
    <n v="0.47"/>
    <n v="5.8627409370105204E-3"/>
    <n v="0.2"/>
    <n v="1.1725481874021041E-3"/>
    <n v="7.0352891244126244E-3"/>
  </r>
  <r>
    <x v="28"/>
    <x v="0"/>
    <n v="56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28"/>
    <x v="0"/>
    <n v="57"/>
    <s v="pe"/>
    <n v="29.602819415092533"/>
    <n v="6.8826555140090145E-2"/>
    <m/>
    <m/>
    <m/>
    <m/>
    <n v="0.54"/>
    <m/>
    <n v="1.1499999999999999"/>
    <n v="0.21572706091742863"/>
    <n v="4.3145412183485728E-2"/>
    <n v="0.25887247310091438"/>
    <n v="0.47"/>
    <n v="0.10139171863119145"/>
    <n v="0.2"/>
    <n v="2.0278343726238292E-2"/>
    <n v="0.12167006235742975"/>
  </r>
  <r>
    <x v="28"/>
    <x v="0"/>
    <n v="59"/>
    <s v="cf"/>
    <n v="3.0239439187460113"/>
    <n v="7.1818668070217757E-4"/>
    <m/>
    <m/>
    <m/>
    <m/>
    <n v="0.74"/>
    <m/>
    <n v="1.1499999999999999"/>
    <n v="2.2263488446835878E-3"/>
    <n v="4.4526976893671756E-4"/>
    <n v="2.6716186136203053E-3"/>
    <n v="0.47"/>
    <n v="1.0463839570012863E-3"/>
    <n v="0.2"/>
    <n v="2.0927679140025728E-4"/>
    <n v="1.2556607484015435E-3"/>
  </r>
  <r>
    <x v="28"/>
    <x v="0"/>
    <n v="61"/>
    <s v="cf"/>
    <n v="2.7056340325622208"/>
    <n v="5.7494723191947193E-4"/>
    <m/>
    <m/>
    <m/>
    <m/>
    <n v="0.74"/>
    <m/>
    <n v="1.1499999999999999"/>
    <n v="2.1222548022861551E-3"/>
    <n v="4.2445096045723104E-4"/>
    <n v="2.546705762743386E-3"/>
    <n v="0.47"/>
    <n v="9.9745975707449274E-4"/>
    <n v="0.2"/>
    <n v="1.9949195141489857E-4"/>
    <n v="1.1969517084893912E-3"/>
  </r>
  <r>
    <x v="29"/>
    <x v="3"/>
    <n v="1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29"/>
    <x v="3"/>
    <n v="2"/>
    <s v="pe"/>
    <n v="24.350706293059986"/>
    <n v="4.6570725785477225E-2"/>
    <m/>
    <m/>
    <m/>
    <m/>
    <n v="0.54"/>
    <m/>
    <n v="1.1499999999999999"/>
    <n v="0.14482774711423901"/>
    <n v="2.8965549422847806E-2"/>
    <n v="0.17379329653708681"/>
    <n v="0.47"/>
    <n v="6.8069041143692333E-2"/>
    <n v="0.2"/>
    <n v="1.3613808228738467E-2"/>
    <n v="8.1682849372430796E-2"/>
  </r>
  <r>
    <x v="29"/>
    <x v="3"/>
    <n v="3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29"/>
    <x v="3"/>
    <n v="4"/>
    <s v="pe"/>
    <n v="25.305635951611361"/>
    <n v="5.0294951453827584E-2"/>
    <m/>
    <m/>
    <m/>
    <m/>
    <n v="0.54"/>
    <m/>
    <n v="1.1499999999999999"/>
    <n v="0.15665156244396608"/>
    <n v="3.133031248879322E-2"/>
    <n v="0.18798187493275931"/>
    <n v="0.47"/>
    <n v="7.3626234348664055E-2"/>
    <n v="0.2"/>
    <n v="1.4725246869732811E-2"/>
    <n v="8.8351481218396866E-2"/>
  </r>
  <r>
    <x v="29"/>
    <x v="3"/>
    <n v="5"/>
    <s v="pe"/>
    <n v="21.804227203589662"/>
    <n v="3.7339739086147301E-2"/>
    <m/>
    <m/>
    <m/>
    <m/>
    <n v="0.54"/>
    <m/>
    <n v="1.1499999999999999"/>
    <n v="0.11560633120650916"/>
    <n v="2.3121266241301834E-2"/>
    <n v="0.13872759744781099"/>
    <n v="0.47"/>
    <n v="5.4334975667059304E-2"/>
    <n v="0.2"/>
    <n v="1.0866995133411862E-2"/>
    <n v="6.520197080047116E-2"/>
  </r>
  <r>
    <x v="29"/>
    <x v="3"/>
    <n v="6"/>
    <s v="pe"/>
    <n v="23.714086520692405"/>
    <n v="4.4167486144789596E-2"/>
    <m/>
    <m/>
    <m/>
    <m/>
    <n v="0.54"/>
    <m/>
    <n v="1.1499999999999999"/>
    <n v="0.13720784479678613"/>
    <n v="2.7441568959357229E-2"/>
    <n v="0.16464941375614336"/>
    <n v="0.47"/>
    <n v="6.4487687054489484E-2"/>
    <n v="0.2"/>
    <n v="1.2897537410897898E-2"/>
    <n v="7.7385224465387384E-2"/>
  </r>
  <r>
    <x v="29"/>
    <x v="3"/>
    <n v="7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29"/>
    <x v="3"/>
    <n v="8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29"/>
    <x v="3"/>
    <n v="9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29"/>
    <x v="3"/>
    <n v="10"/>
    <s v="pe"/>
    <n v="31.194368846011486"/>
    <n v="7.6426203672728135E-2"/>
    <m/>
    <m/>
    <m/>
    <m/>
    <n v="0.54"/>
    <m/>
    <n v="1.1499999999999999"/>
    <n v="0.24005190381326799"/>
    <n v="4.8010380762653598E-2"/>
    <n v="0.28806228457592159"/>
    <n v="0.47"/>
    <n v="0.11282439479223595"/>
    <n v="0.2"/>
    <n v="2.2564878958447193E-2"/>
    <n v="0.13538927375068316"/>
  </r>
  <r>
    <x v="29"/>
    <x v="3"/>
    <n v="11"/>
    <s v="pe"/>
    <n v="22.122537089773452"/>
    <n v="3.8437908193481377E-2"/>
    <m/>
    <m/>
    <m/>
    <m/>
    <n v="0.54"/>
    <m/>
    <n v="1.1499999999999999"/>
    <n v="0.11907569180069658"/>
    <n v="2.3815138360139317E-2"/>
    <n v="0.1428908301608359"/>
    <n v="0.47"/>
    <n v="5.5965575146327384E-2"/>
    <n v="0.2"/>
    <n v="1.1193115029265477E-2"/>
    <n v="6.7158690175592867E-2"/>
  </r>
  <r>
    <x v="29"/>
    <x v="3"/>
    <n v="13"/>
    <s v="pe"/>
    <n v="30.239439187460114"/>
    <n v="7.1818668070217778E-2"/>
    <m/>
    <m/>
    <m/>
    <m/>
    <n v="0.54"/>
    <m/>
    <n v="1.1499999999999999"/>
    <n v="0.22529804050008009"/>
    <n v="4.5059608100016024E-2"/>
    <n v="0.27035764860009615"/>
    <n v="0.47"/>
    <n v="0.10589007903503764"/>
    <n v="0.2"/>
    <n v="2.1178015807007528E-2"/>
    <n v="0.12706809484204518"/>
  </r>
  <r>
    <x v="29"/>
    <x v="3"/>
    <n v="14"/>
    <s v="pe"/>
    <n v="19.576058000303128"/>
    <n v="3.0098189175466066E-2"/>
    <m/>
    <m/>
    <m/>
    <m/>
    <n v="0.54"/>
    <m/>
    <n v="1.1499999999999999"/>
    <n v="9.2783067412580883E-2"/>
    <n v="1.8556613482516176E-2"/>
    <n v="0.11133968089509706"/>
    <n v="0.47"/>
    <n v="4.360804168391301E-2"/>
    <n v="0.2"/>
    <n v="8.7216083367826023E-3"/>
    <n v="5.232965002069561E-2"/>
  </r>
  <r>
    <x v="29"/>
    <x v="3"/>
    <n v="15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29"/>
    <x v="3"/>
    <n v="16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29"/>
    <x v="3"/>
    <n v="17"/>
    <s v="pe"/>
    <n v="28.170424927265476"/>
    <n v="6.2327065151574858E-2"/>
    <m/>
    <m/>
    <m/>
    <m/>
    <n v="0.54"/>
    <m/>
    <n v="1.1499999999999999"/>
    <n v="0.19496622189023702"/>
    <n v="3.8993244378047409E-2"/>
    <n v="0.23395946626828443"/>
    <n v="0.47"/>
    <n v="9.1634124288411389E-2"/>
    <n v="0.2"/>
    <n v="1.8326824857682278E-2"/>
    <n v="0.10996094914609367"/>
  </r>
  <r>
    <x v="29"/>
    <x v="3"/>
    <n v="18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29"/>
    <x v="3"/>
    <n v="19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29"/>
    <x v="3"/>
    <n v="20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29"/>
    <x v="3"/>
    <n v="21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29"/>
    <x v="3"/>
    <n v="22"/>
    <s v="pe"/>
    <n v="29.443664472000638"/>
    <n v="6.8088474091501455E-2"/>
    <m/>
    <m/>
    <m/>
    <m/>
    <n v="0.54"/>
    <m/>
    <n v="1.1499999999999999"/>
    <n v="0.21336740639553697"/>
    <n v="4.2673481279107396E-2"/>
    <n v="0.25604088767464439"/>
    <n v="0.47"/>
    <n v="0.10028268100590237"/>
    <n v="0.2"/>
    <n v="2.0056536201180475E-2"/>
    <n v="0.12033921720708285"/>
  </r>
  <r>
    <x v="29"/>
    <x v="3"/>
    <n v="23"/>
    <s v="pe"/>
    <n v="24.669016179243776"/>
    <n v="4.7796218847284813E-2"/>
    <m/>
    <m/>
    <m/>
    <m/>
    <n v="0.54"/>
    <m/>
    <n v="1.1499999999999999"/>
    <n v="0.14871646321452472"/>
    <n v="2.9743292642904946E-2"/>
    <n v="0.17845975585742968"/>
    <n v="0.47"/>
    <n v="6.989673771082662E-2"/>
    <n v="0.2"/>
    <n v="1.3979347542165324E-2"/>
    <n v="8.387608525299195E-2"/>
  </r>
  <r>
    <x v="29"/>
    <x v="3"/>
    <n v="24"/>
    <s v="pe"/>
    <n v="24.350706293059986"/>
    <n v="4.6570725785477225E-2"/>
    <m/>
    <m/>
    <m/>
    <m/>
    <n v="0.54"/>
    <m/>
    <n v="1.1499999999999999"/>
    <n v="0.14482774711423901"/>
    <n v="2.8965549422847806E-2"/>
    <n v="0.17379329653708681"/>
    <n v="0.47"/>
    <n v="6.8069041143692333E-2"/>
    <n v="0.2"/>
    <n v="1.3613808228738467E-2"/>
    <n v="8.1682849372430796E-2"/>
  </r>
  <r>
    <x v="29"/>
    <x v="3"/>
    <n v="26"/>
    <s v="pe"/>
    <n v="13.209860276627314"/>
    <n v="1.3705230037000839E-2"/>
    <m/>
    <m/>
    <m/>
    <m/>
    <n v="0.54"/>
    <m/>
    <n v="1.1499999999999999"/>
    <n v="4.1586028026857812E-2"/>
    <n v="8.317205605371563E-3"/>
    <n v="4.9903233632229371E-2"/>
    <n v="0.47"/>
    <n v="1.954543317262317E-2"/>
    <n v="0.2"/>
    <n v="3.9090866345246342E-3"/>
    <n v="2.3454519807147804E-2"/>
  </r>
  <r>
    <x v="29"/>
    <x v="3"/>
    <n v="26"/>
    <s v="pe"/>
    <n v="6.6845076098596046"/>
    <n v="3.5093664951762931E-3"/>
    <m/>
    <m/>
    <m/>
    <m/>
    <n v="0.54"/>
    <m/>
    <n v="1.1499999999999999"/>
    <n v="1.0360900908268996E-2"/>
    <n v="2.0721801816537991E-3"/>
    <n v="1.2433081089922795E-2"/>
    <n v="0.47"/>
    <n v="4.8696234268864281E-3"/>
    <n v="0.2"/>
    <n v="9.7392468537728567E-4"/>
    <n v="5.8435481122637136E-3"/>
  </r>
  <r>
    <x v="29"/>
    <x v="3"/>
    <n v="26"/>
    <s v="pe"/>
    <n v="4.1380285203892786"/>
    <n v="1.3448592691265155E-3"/>
    <m/>
    <m/>
    <m/>
    <m/>
    <n v="0.54"/>
    <m/>
    <n v="1.1499999999999999"/>
    <n v="3.8946904207023364E-3"/>
    <n v="7.7893808414046734E-4"/>
    <n v="4.6736285048428038E-3"/>
    <n v="0.47"/>
    <n v="1.830504497730098E-3"/>
    <n v="0.2"/>
    <n v="3.661008995460196E-4"/>
    <n v="2.1966053972761177E-3"/>
  </r>
  <r>
    <x v="29"/>
    <x v="3"/>
    <n v="27"/>
    <s v="pe"/>
    <n v="29.125354585816847"/>
    <n v="6.6624248615056045E-2"/>
    <m/>
    <m/>
    <m/>
    <m/>
    <n v="0.54"/>
    <m/>
    <n v="1.1499999999999999"/>
    <n v="0.20868778577886246"/>
    <n v="4.1737557155772494E-2"/>
    <n v="0.25042534293463498"/>
    <n v="0.47"/>
    <n v="9.8083259316065347E-2"/>
    <n v="0.2"/>
    <n v="1.9616651863213069E-2"/>
    <n v="0.11769991117927842"/>
  </r>
  <r>
    <x v="29"/>
    <x v="3"/>
    <n v="28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29"/>
    <x v="3"/>
    <n v="29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29"/>
    <x v="3"/>
    <n v="30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29"/>
    <x v="3"/>
    <n v="31"/>
    <s v="pe"/>
    <n v="31.41718576634014"/>
    <n v="7.7521905878444278E-2"/>
    <m/>
    <m/>
    <m/>
    <m/>
    <n v="0.54"/>
    <m/>
    <n v="1.1499999999999999"/>
    <n v="0.24356314312558908"/>
    <n v="4.8712628625117819E-2"/>
    <n v="0.2922757717507069"/>
    <n v="0.47"/>
    <n v="0.11447467726902685"/>
    <n v="0.2"/>
    <n v="2.2894935453805373E-2"/>
    <n v="0.13736961272283221"/>
  </r>
  <r>
    <x v="29"/>
    <x v="3"/>
    <n v="32"/>
    <s v="pe"/>
    <n v="22.440846975957243"/>
    <n v="3.9551992795124641E-2"/>
    <m/>
    <m/>
    <m/>
    <m/>
    <n v="0.54"/>
    <m/>
    <n v="1.1499999999999999"/>
    <n v="0.1225973693919112"/>
    <n v="2.4519473878382242E-2"/>
    <n v="0.14711684327029345"/>
    <n v="0.47"/>
    <n v="5.762076361419826E-2"/>
    <n v="0.2"/>
    <n v="1.1524152722839652E-2"/>
    <n v="6.9144916337037912E-2"/>
  </r>
  <r>
    <x v="30"/>
    <x v="1"/>
    <n v="1"/>
    <s v="pe"/>
    <n v="21.199438419840458"/>
    <n v="3.5297064969034363E-2"/>
    <m/>
    <m/>
    <m/>
    <m/>
    <n v="0.54"/>
    <m/>
    <n v="1.1499999999999999"/>
    <n v="0.10915856991891401"/>
    <n v="2.1831713983782804E-2"/>
    <n v="0.13099028390269682"/>
    <n v="0.47"/>
    <n v="5.1304527861889583E-2"/>
    <n v="0.2"/>
    <n v="1.0260905572377917E-2"/>
    <n v="6.15654334342675E-2"/>
  </r>
  <r>
    <x v="30"/>
    <x v="1"/>
    <n v="2"/>
    <s v="pe"/>
    <n v="23.141128725561583"/>
    <n v="4.2059001458708181E-2"/>
    <m/>
    <m/>
    <m/>
    <m/>
    <n v="0.54"/>
    <m/>
    <n v="1.1499999999999999"/>
    <n v="0.13052936343304997"/>
    <n v="2.6105872686609993E-2"/>
    <n v="0.15663523611965996"/>
    <n v="0.47"/>
    <n v="6.1348800813533479E-2"/>
    <n v="0.2"/>
    <n v="1.2269760162706696E-2"/>
    <n v="7.3618560976240172E-2"/>
  </r>
  <r>
    <x v="30"/>
    <x v="1"/>
    <n v="4"/>
    <s v="cf"/>
    <n v="5.1884511447957884"/>
    <n v="2.1142938415042844E-3"/>
    <m/>
    <m/>
    <m/>
    <m/>
    <n v="0.74"/>
    <m/>
    <n v="1.1499999999999999"/>
    <n v="3.9147727323285272E-3"/>
    <n v="7.8295454646570546E-4"/>
    <n v="4.697727278794233E-3"/>
    <n v="0.47"/>
    <n v="1.8399431841944077E-3"/>
    <n v="0.2"/>
    <n v="3.6798863683888157E-4"/>
    <n v="2.2079318210332893E-3"/>
  </r>
  <r>
    <x v="30"/>
    <x v="1"/>
    <n v="4"/>
    <s v="cf"/>
    <n v="5.1884511447957884"/>
    <n v="2.1142938415042844E-3"/>
    <m/>
    <m/>
    <m/>
    <m/>
    <n v="0.74"/>
    <m/>
    <n v="1.1499999999999999"/>
    <n v="3.9147727323285272E-3"/>
    <n v="7.8295454646570546E-4"/>
    <n v="4.697727278794233E-3"/>
    <n v="0.47"/>
    <n v="1.8399431841944077E-3"/>
    <n v="0.2"/>
    <n v="3.6798863683888157E-4"/>
    <n v="2.2079318210332893E-3"/>
  </r>
  <r>
    <x v="30"/>
    <x v="1"/>
    <n v="5"/>
    <s v="pe"/>
    <n v="22.918311805232928"/>
    <n v="4.1252961249419268E-2"/>
    <m/>
    <m/>
    <m/>
    <m/>
    <n v="0.54"/>
    <m/>
    <n v="1.1499999999999999"/>
    <n v="0.12797804578208355"/>
    <n v="2.5595609156416711E-2"/>
    <n v="0.15357365493850025"/>
    <n v="0.47"/>
    <n v="6.0149681517579268E-2"/>
    <n v="0.2"/>
    <n v="1.2029936303515855E-2"/>
    <n v="7.2179617821095124E-2"/>
  </r>
  <r>
    <x v="30"/>
    <x v="1"/>
    <n v="6"/>
    <s v="pe"/>
    <n v="23.491269600363751"/>
    <n v="4.3341392412671119E-2"/>
    <m/>
    <m/>
    <m/>
    <m/>
    <n v="0.54"/>
    <m/>
    <n v="1.1499999999999999"/>
    <n v="0.13459046835283286"/>
    <n v="2.6918093670566575E-2"/>
    <n v="0.16150856202339944"/>
    <n v="0.47"/>
    <n v="6.325752012583144E-2"/>
    <n v="0.2"/>
    <n v="1.2651504025166288E-2"/>
    <n v="7.5909024150997734E-2"/>
  </r>
  <r>
    <x v="30"/>
    <x v="1"/>
    <n v="8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30"/>
    <x v="1"/>
    <n v="9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30"/>
    <x v="1"/>
    <n v="11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30"/>
    <x v="1"/>
    <n v="13"/>
    <s v="pe"/>
    <n v="26.451551541873005"/>
    <n v="5.4953098328241162E-2"/>
    <m/>
    <m/>
    <m/>
    <m/>
    <n v="0.54"/>
    <m/>
    <n v="1.1499999999999999"/>
    <n v="0.17146509472699575"/>
    <n v="3.4293018945399149E-2"/>
    <n v="0.20575811367239491"/>
    <n v="0.47"/>
    <n v="8.0588594521687998E-2"/>
    <n v="0.2"/>
    <n v="1.6117718904337601E-2"/>
    <n v="9.6706313426025592E-2"/>
  </r>
  <r>
    <x v="30"/>
    <x v="1"/>
    <n v="14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30"/>
    <x v="1"/>
    <n v="16"/>
    <s v="pe"/>
    <n v="25.846762758123806"/>
    <n v="5.2468928398991317E-2"/>
    <m/>
    <m/>
    <m/>
    <m/>
    <n v="0.54"/>
    <m/>
    <n v="1.1499999999999999"/>
    <n v="0.1635618167756511"/>
    <n v="3.2712363355130218E-2"/>
    <n v="0.19627418013078132"/>
    <n v="0.47"/>
    <n v="7.687405388455601E-2"/>
    <n v="0.2"/>
    <n v="1.5374810776911203E-2"/>
    <n v="9.2248864661467214E-2"/>
  </r>
  <r>
    <x v="30"/>
    <x v="1"/>
    <n v="18"/>
    <s v="pe"/>
    <n v="21.390424351550735"/>
    <n v="3.5935912910605237E-2"/>
    <m/>
    <m/>
    <m/>
    <m/>
    <n v="0.54"/>
    <m/>
    <n v="1.1499999999999999"/>
    <n v="0.11117432617891941"/>
    <n v="2.2234865235783885E-2"/>
    <n v="0.13340919141470331"/>
    <n v="0.47"/>
    <n v="5.225193330409212E-2"/>
    <n v="0.2"/>
    <n v="1.0450386660818425E-2"/>
    <n v="6.2702319964910547E-2"/>
  </r>
  <r>
    <x v="30"/>
    <x v="1"/>
    <n v="19"/>
    <s v="pe"/>
    <n v="19.576058000303128"/>
    <n v="3.0098189175466066E-2"/>
    <m/>
    <m/>
    <m/>
    <m/>
    <n v="0.54"/>
    <m/>
    <n v="1.1499999999999999"/>
    <n v="9.2783067412580883E-2"/>
    <n v="1.8556613482516176E-2"/>
    <n v="0.11133968089509706"/>
    <n v="0.47"/>
    <n v="4.360804168391301E-2"/>
    <n v="0.2"/>
    <n v="8.7216083367826023E-3"/>
    <n v="5.232965002069561E-2"/>
  </r>
  <r>
    <x v="30"/>
    <x v="1"/>
    <n v="21"/>
    <s v="cf"/>
    <n v="5.8887328944001274"/>
    <n v="2.723538963660059E-3"/>
    <m/>
    <m/>
    <m/>
    <m/>
    <n v="0.74"/>
    <m/>
    <n v="1.1499999999999999"/>
    <n v="4.9738257149312855E-3"/>
    <n v="9.9476514298625705E-4"/>
    <n v="5.9685908579175427E-3"/>
    <n v="0.47"/>
    <n v="2.3376980860177038E-3"/>
    <n v="0.2"/>
    <n v="4.6753961720354077E-4"/>
    <n v="2.8052377032212446E-3"/>
  </r>
  <r>
    <x v="30"/>
    <x v="1"/>
    <n v="21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30"/>
    <x v="1"/>
    <n v="21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30"/>
    <x v="1"/>
    <n v="22"/>
    <s v="pe"/>
    <n v="14.03746598070517"/>
    <n v="1.5476306243727448E-2"/>
    <m/>
    <m/>
    <m/>
    <m/>
    <n v="0.54"/>
    <m/>
    <n v="1.1499999999999999"/>
    <n v="4.7074891232481292E-2"/>
    <n v="9.4149782464962584E-3"/>
    <n v="5.648986947897755E-2"/>
    <n v="0.47"/>
    <n v="2.2125198879266207E-2"/>
    <n v="0.2"/>
    <n v="4.4250397758532414E-3"/>
    <n v="2.6550238655119449E-2"/>
  </r>
  <r>
    <x v="30"/>
    <x v="1"/>
    <n v="23"/>
    <s v="pe"/>
    <n v="24.732678156480539"/>
    <n v="4.8043227318963454E-2"/>
    <m/>
    <m/>
    <m/>
    <m/>
    <n v="0.54"/>
    <m/>
    <n v="1.1499999999999999"/>
    <n v="0.14950051116046373"/>
    <n v="2.9900102232092746E-2"/>
    <n v="0.17940061339255647"/>
    <n v="0.47"/>
    <n v="7.0265240245417943E-2"/>
    <n v="0.2"/>
    <n v="1.405304804908359E-2"/>
    <n v="8.4318288294501526E-2"/>
  </r>
  <r>
    <x v="30"/>
    <x v="1"/>
    <n v="24"/>
    <s v="cf"/>
    <n v="3.8197186342054881"/>
    <n v="1.1459155902616462E-3"/>
    <m/>
    <m/>
    <m/>
    <m/>
    <n v="0.74"/>
    <m/>
    <n v="1.1499999999999999"/>
    <n v="2.6215980617557504E-3"/>
    <n v="5.2431961235115013E-4"/>
    <n v="3.1459176741069003E-3"/>
    <n v="0.47"/>
    <n v="1.2321510890252027E-3"/>
    <n v="0.2"/>
    <n v="2.4643021780504056E-4"/>
    <n v="1.4785813068302431E-3"/>
  </r>
  <r>
    <x v="30"/>
    <x v="1"/>
    <n v="24"/>
    <s v="cf"/>
    <n v="2.1008452488130183"/>
    <n v="3.46639466054148E-4"/>
    <m/>
    <m/>
    <m/>
    <m/>
    <n v="0.74"/>
    <m/>
    <n v="1.1499999999999999"/>
    <n v="1.9898746053897977E-3"/>
    <n v="3.9797492107795956E-4"/>
    <n v="2.3878495264677575E-3"/>
    <n v="0.47"/>
    <n v="9.3524106453320491E-4"/>
    <n v="0.2"/>
    <n v="1.8704821290664098E-4"/>
    <n v="1.1222892774398459E-3"/>
  </r>
  <r>
    <x v="30"/>
    <x v="1"/>
    <n v="26"/>
    <s v="pe"/>
    <n v="25.337466940229735"/>
    <n v="5.0421559211057169E-2"/>
    <m/>
    <m/>
    <m/>
    <m/>
    <n v="0.54"/>
    <m/>
    <n v="1.1499999999999999"/>
    <n v="0.15705383868082409"/>
    <n v="3.1410767736164823E-2"/>
    <n v="0.18846460641698892"/>
    <n v="0.47"/>
    <n v="7.3815304179987315E-2"/>
    <n v="0.2"/>
    <n v="1.4763060835997464E-2"/>
    <n v="8.8578365015984775E-2"/>
  </r>
  <r>
    <x v="30"/>
    <x v="1"/>
    <n v="27"/>
    <s v="pe"/>
    <n v="25.17831199713784"/>
    <n v="4.9790111974340086E-2"/>
    <m/>
    <m/>
    <m/>
    <m/>
    <n v="0.54"/>
    <m/>
    <n v="1.1499999999999999"/>
    <n v="0.15504771728255279"/>
    <n v="3.1009543456510559E-2"/>
    <n v="0.18605726073906334"/>
    <n v="0.47"/>
    <n v="7.2872427122799802E-2"/>
    <n v="0.2"/>
    <n v="1.4574485424559962E-2"/>
    <n v="8.7446912547359756E-2"/>
  </r>
  <r>
    <x v="30"/>
    <x v="1"/>
    <n v="29"/>
    <s v="pe"/>
    <n v="22.409015987338865"/>
    <n v="3.9439868137716404E-2"/>
    <m/>
    <m/>
    <m/>
    <m/>
    <n v="0.54"/>
    <m/>
    <n v="1.1499999999999999"/>
    <n v="0.12224284650813255"/>
    <n v="2.4448569301626512E-2"/>
    <n v="0.14669141580975906"/>
    <n v="0.47"/>
    <n v="5.7454137858822293E-2"/>
    <n v="0.2"/>
    <n v="1.1490827571764459E-2"/>
    <n v="6.8944965430586758E-2"/>
  </r>
  <r>
    <x v="30"/>
    <x v="1"/>
    <n v="30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30"/>
    <x v="1"/>
    <n v="31"/>
    <s v="cf"/>
    <n v="4.2653524748627953"/>
    <n v="1.4288930790790366E-3"/>
    <m/>
    <m/>
    <m/>
    <m/>
    <n v="0.74"/>
    <m/>
    <n v="1.1499999999999999"/>
    <n v="2.9458310539638363E-3"/>
    <n v="5.8916621079276726E-4"/>
    <n v="3.5349972647566036E-3"/>
    <n v="0.47"/>
    <n v="1.3845405953630029E-3"/>
    <n v="0.2"/>
    <n v="2.769081190726006E-4"/>
    <n v="1.6614487144356034E-3"/>
  </r>
  <r>
    <x v="30"/>
    <x v="1"/>
    <n v="31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30"/>
    <x v="1"/>
    <n v="33"/>
    <s v="pe"/>
    <n v="19.958029863723677"/>
    <n v="3.1284211811386867E-2"/>
    <m/>
    <m/>
    <m/>
    <m/>
    <n v="0.54"/>
    <m/>
    <n v="1.1499999999999999"/>
    <n v="9.6514141469866505E-2"/>
    <n v="1.9302828293973302E-2"/>
    <n v="0.1158169697638398"/>
    <n v="0.47"/>
    <n v="4.5361646490837251E-2"/>
    <n v="0.2"/>
    <n v="9.0723292981674513E-3"/>
    <n v="5.4433975789004704E-2"/>
  </r>
  <r>
    <x v="30"/>
    <x v="1"/>
    <n v="34"/>
    <s v="pe"/>
    <n v="23.491269600363751"/>
    <n v="4.3341392412671119E-2"/>
    <m/>
    <m/>
    <m/>
    <m/>
    <n v="0.54"/>
    <m/>
    <n v="1.1499999999999999"/>
    <n v="0.13459046835283286"/>
    <n v="2.6918093670566575E-2"/>
    <n v="0.16150856202339944"/>
    <n v="0.47"/>
    <n v="6.325752012583144E-2"/>
    <n v="0.2"/>
    <n v="1.2651504025166288E-2"/>
    <n v="7.5909024150997734E-2"/>
  </r>
  <r>
    <x v="30"/>
    <x v="1"/>
    <n v="35"/>
    <s v="pe"/>
    <n v="21.613241271879389"/>
    <n v="3.6688477059015262E-2"/>
    <m/>
    <m/>
    <m/>
    <m/>
    <n v="0.54"/>
    <m/>
    <n v="1.1499999999999999"/>
    <n v="0.11354981434954026"/>
    <n v="2.2709962869908052E-2"/>
    <n v="0.13625977721944832"/>
    <n v="0.47"/>
    <n v="5.3368412744283916E-2"/>
    <n v="0.2"/>
    <n v="1.0673682548856783E-2"/>
    <n v="6.4042095293140699E-2"/>
  </r>
  <r>
    <x v="30"/>
    <x v="1"/>
    <n v="36"/>
    <s v="cf"/>
    <n v="7.0346484846617745"/>
    <n v="3.886643287775631E-3"/>
    <m/>
    <m/>
    <m/>
    <m/>
    <n v="0.74"/>
    <m/>
    <n v="1.1499999999999999"/>
    <n v="7.4576401198762727E-3"/>
    <n v="1.4915280239752547E-3"/>
    <n v="8.9491681438515283E-3"/>
    <n v="0.47"/>
    <n v="3.5050908563418479E-3"/>
    <n v="0.2"/>
    <n v="7.0101817126836958E-4"/>
    <n v="4.2061090276102175E-3"/>
  </r>
  <r>
    <x v="30"/>
    <x v="1"/>
    <n v="36"/>
    <s v="cf"/>
    <n v="6.0478878374920226"/>
    <n v="2.8727467228087103E-3"/>
    <m/>
    <m/>
    <m/>
    <m/>
    <n v="0.74"/>
    <m/>
    <n v="1.1499999999999999"/>
    <n v="5.25957027521122E-3"/>
    <n v="1.0519140550422441E-3"/>
    <n v="6.3114843302534644E-3"/>
    <n v="0.47"/>
    <n v="2.4719980293492734E-3"/>
    <n v="0.2"/>
    <n v="4.9439960586985469E-4"/>
    <n v="2.9663976352191281E-3"/>
  </r>
  <r>
    <x v="30"/>
    <x v="1"/>
    <n v="38"/>
    <s v="pe"/>
    <n v="20.021691840960433"/>
    <n v="3.1484110419910276E-2"/>
    <m/>
    <m/>
    <m/>
    <m/>
    <n v="0.54"/>
    <m/>
    <n v="1.1499999999999999"/>
    <n v="9.7143279709741293E-2"/>
    <n v="1.9428655941948259E-2"/>
    <n v="0.11657193565168955"/>
    <n v="0.47"/>
    <n v="4.5657341463578402E-2"/>
    <n v="0.2"/>
    <n v="9.13146829271568E-3"/>
    <n v="5.4788809756294084E-2"/>
  </r>
  <r>
    <x v="30"/>
    <x v="1"/>
    <n v="39"/>
    <s v="pe"/>
    <n v="23.650424543455646"/>
    <n v="4.393066358946885E-2"/>
    <m/>
    <m/>
    <m/>
    <m/>
    <n v="0.54"/>
    <m/>
    <n v="1.1499999999999999"/>
    <n v="0.13645740021398861"/>
    <n v="2.7291480042797724E-2"/>
    <n v="0.16374888025678633"/>
    <n v="0.47"/>
    <n v="6.4134978100574641E-2"/>
    <n v="0.2"/>
    <n v="1.2826995620114929E-2"/>
    <n v="7.6961973720689567E-2"/>
  </r>
  <r>
    <x v="30"/>
    <x v="1"/>
    <n v="40"/>
    <s v="cf"/>
    <n v="8.8171838472910018"/>
    <n v="6.1058998142490186E-3"/>
    <m/>
    <m/>
    <m/>
    <m/>
    <n v="0.74"/>
    <m/>
    <n v="1.1499999999999999"/>
    <n v="1.3681365341033459E-2"/>
    <n v="2.736273068206692E-3"/>
    <n v="1.641763840924015E-2"/>
    <n v="0.47"/>
    <n v="6.4302417102857258E-3"/>
    <n v="0.2"/>
    <n v="1.2860483420571453E-3"/>
    <n v="7.7162900523428711E-3"/>
  </r>
  <r>
    <x v="30"/>
    <x v="1"/>
    <n v="42"/>
    <s v="pe"/>
    <n v="23.141128725561583"/>
    <n v="4.2059001458708181E-2"/>
    <m/>
    <m/>
    <m/>
    <m/>
    <n v="0.54"/>
    <m/>
    <n v="1.1499999999999999"/>
    <n v="0.13052936343304997"/>
    <n v="2.6105872686609993E-2"/>
    <n v="0.15663523611965996"/>
    <n v="0.47"/>
    <n v="6.1348800813533479E-2"/>
    <n v="0.2"/>
    <n v="1.2269760162706696E-2"/>
    <n v="7.3618560976240172E-2"/>
  </r>
  <r>
    <x v="30"/>
    <x v="1"/>
    <n v="43"/>
    <s v="pe"/>
    <n v="23.714086520692405"/>
    <n v="4.4167486144789596E-2"/>
    <m/>
    <m/>
    <m/>
    <m/>
    <n v="0.54"/>
    <m/>
    <n v="1.1499999999999999"/>
    <n v="0.13720784479678613"/>
    <n v="2.7441568959357229E-2"/>
    <n v="0.16464941375614336"/>
    <n v="0.47"/>
    <n v="6.4487687054489484E-2"/>
    <n v="0.2"/>
    <n v="1.2897537410897898E-2"/>
    <n v="7.7385224465387384E-2"/>
  </r>
  <r>
    <x v="30"/>
    <x v="1"/>
    <n v="45"/>
    <s v="cf"/>
    <n v="5.2521131220325463"/>
    <n v="2.1664966628384252E-3"/>
    <m/>
    <m/>
    <m/>
    <m/>
    <n v="0.74"/>
    <m/>
    <n v="1.1499999999999999"/>
    <n v="3.9985164783282994E-3"/>
    <n v="7.9970329566565995E-4"/>
    <n v="4.7982197739939595E-3"/>
    <n v="0.47"/>
    <n v="1.8793027448143005E-3"/>
    <n v="0.2"/>
    <n v="3.7586054896286014E-4"/>
    <n v="2.2551632937771607E-3"/>
  </r>
  <r>
    <x v="30"/>
    <x v="1"/>
    <n v="45"/>
    <s v="cf"/>
    <n v="2.928450952890874"/>
    <n v="6.73543719164901E-4"/>
    <m/>
    <m/>
    <m/>
    <m/>
    <n v="0.74"/>
    <m/>
    <n v="1.1499999999999999"/>
    <n v="2.1922769696428247E-3"/>
    <n v="4.3845539392856498E-4"/>
    <n v="2.6307323635713898E-3"/>
    <n v="0.47"/>
    <n v="1.0303701757321275E-3"/>
    <n v="0.2"/>
    <n v="2.060740351464255E-4"/>
    <n v="1.2364442108785531E-3"/>
  </r>
  <r>
    <x v="30"/>
    <x v="1"/>
    <n v="45"/>
    <s v="cf"/>
    <n v="2.6738030439438418"/>
    <n v="5.6149863922820684E-4"/>
    <m/>
    <m/>
    <m/>
    <m/>
    <n v="0.74"/>
    <m/>
    <n v="1.1499999999999999"/>
    <n v="2.1132773643335752E-3"/>
    <n v="4.2265547286671505E-4"/>
    <n v="2.5359328372002903E-3"/>
    <n v="0.47"/>
    <n v="9.9324036123678034E-4"/>
    <n v="0.2"/>
    <n v="1.9864807224735607E-4"/>
    <n v="1.1918884334841365E-3"/>
  </r>
  <r>
    <x v="30"/>
    <x v="1"/>
    <n v="45"/>
    <s v="cf"/>
    <n v="2.6101410667070835"/>
    <n v="5.35078918674952E-4"/>
    <m/>
    <m/>
    <m/>
    <m/>
    <n v="0.74"/>
    <m/>
    <n v="1.1499999999999999"/>
    <n v="2.0960529990328575E-3"/>
    <n v="4.1921059980657154E-4"/>
    <n v="2.5152635988394288E-3"/>
    <n v="0.47"/>
    <n v="9.8514490954544295E-4"/>
    <n v="0.2"/>
    <n v="1.970289819090886E-4"/>
    <n v="1.1821738914545316E-3"/>
  </r>
  <r>
    <x v="30"/>
    <x v="1"/>
    <n v="46"/>
    <s v="pe"/>
    <n v="26.960847359767072"/>
    <n v="5.7089594284306773E-2"/>
    <m/>
    <m/>
    <m/>
    <m/>
    <n v="0.54"/>
    <m/>
    <n v="1.1499999999999999"/>
    <n v="0.17826802324689903"/>
    <n v="3.5653604649379805E-2"/>
    <n v="0.21392162789627883"/>
    <n v="0.47"/>
    <n v="8.3785970926042536E-2"/>
    <n v="0.2"/>
    <n v="1.6757194185208508E-2"/>
    <n v="0.10054316511125104"/>
  </r>
  <r>
    <x v="30"/>
    <x v="1"/>
    <n v="47"/>
    <s v="pe"/>
    <n v="18.143663512476071"/>
    <n v="2.5854720505278404E-2"/>
    <m/>
    <m/>
    <m/>
    <m/>
    <n v="0.54"/>
    <m/>
    <n v="1.1499999999999999"/>
    <n v="7.945872563982985E-2"/>
    <n v="1.589174512796597E-2"/>
    <n v="9.535047076779582E-2"/>
    <n v="0.47"/>
    <n v="3.7345601050720025E-2"/>
    <n v="0.2"/>
    <n v="7.4691202101440056E-3"/>
    <n v="4.4814721260864027E-2"/>
  </r>
  <r>
    <x v="30"/>
    <x v="1"/>
    <n v="51"/>
    <s v="pe"/>
    <n v="18.716621307606893"/>
    <n v="2.7513433322182132E-2"/>
    <m/>
    <m/>
    <m/>
    <m/>
    <n v="0.54"/>
    <m/>
    <n v="1.1499999999999999"/>
    <n v="8.4662158277450592E-2"/>
    <n v="1.6932431655490118E-2"/>
    <n v="0.10159458993294071"/>
    <n v="0.47"/>
    <n v="3.9791214390401779E-2"/>
    <n v="0.2"/>
    <n v="7.9582428780803557E-3"/>
    <n v="4.7749457268482134E-2"/>
  </r>
  <r>
    <x v="31"/>
    <x v="4"/>
    <n v="1"/>
    <s v="gr"/>
    <n v="21.54957929464263"/>
    <n v="3.647266295618265E-2"/>
    <m/>
    <m/>
    <m/>
    <m/>
    <n v="0.55000000000000004"/>
    <m/>
    <n v="1.1499999999999999"/>
    <n v="0.12905358349708923"/>
    <n v="2.5810716699417847E-2"/>
    <n v="0.15486430019650707"/>
    <n v="0.47"/>
    <n v="6.0655184243631935E-2"/>
    <n v="0.2"/>
    <n v="1.2131036848726387E-2"/>
    <n v="7.2786221092358327E-2"/>
  </r>
  <r>
    <x v="31"/>
    <x v="4"/>
    <n v="2"/>
    <s v="gr"/>
    <n v="15.883663320571154"/>
    <n v="1.9814869992412512E-2"/>
    <m/>
    <m/>
    <m/>
    <m/>
    <n v="0.55000000000000004"/>
    <m/>
    <n v="1.1499999999999999"/>
    <n v="6.2564893025432541E-2"/>
    <n v="1.251297860508651E-2"/>
    <n v="7.5077871630519044E-2"/>
    <n v="0.47"/>
    <n v="2.9405499721953294E-2"/>
    <n v="0.2"/>
    <n v="5.8810999443906593E-3"/>
    <n v="3.5286599666343954E-2"/>
  </r>
  <r>
    <x v="31"/>
    <x v="4"/>
    <n v="3"/>
    <s v="gr"/>
    <n v="13.369015219719209"/>
    <n v="1.4037465980705172E-2"/>
    <m/>
    <m/>
    <m/>
    <m/>
    <n v="0.55000000000000004"/>
    <m/>
    <n v="1.1499999999999999"/>
    <n v="4.1560735844678974E-2"/>
    <n v="8.3121471689357948E-3"/>
    <n v="4.9872883013614769E-2"/>
    <n v="0.47"/>
    <n v="1.9533545846999116E-2"/>
    <n v="0.2"/>
    <n v="3.9067091693998236E-3"/>
    <n v="2.3440255016398938E-2"/>
  </r>
  <r>
    <x v="31"/>
    <x v="4"/>
    <n v="5"/>
    <s v="gr"/>
    <n v="20.212677772670709"/>
    <n v="3.2087625964114755E-2"/>
    <m/>
    <m/>
    <m/>
    <m/>
    <n v="0.55000000000000004"/>
    <m/>
    <n v="1.1499999999999999"/>
    <n v="0.11085511850822453"/>
    <n v="2.2171023701644907E-2"/>
    <n v="0.13302614220986944"/>
    <n v="0.47"/>
    <n v="5.2101905698865525E-2"/>
    <n v="0.2"/>
    <n v="1.0420381139773106E-2"/>
    <n v="6.2522286838638627E-2"/>
  </r>
  <r>
    <x v="31"/>
    <x v="4"/>
    <n v="7"/>
    <s v="gr"/>
    <n v="17.793522637673899"/>
    <n v="2.4866447886149268E-2"/>
    <m/>
    <m/>
    <m/>
    <m/>
    <n v="0.55000000000000004"/>
    <m/>
    <n v="1.1499999999999999"/>
    <n v="8.1914936233741215E-2"/>
    <n v="1.6382987246748245E-2"/>
    <n v="9.8297923480489463E-2"/>
    <n v="0.47"/>
    <n v="3.8500020029858369E-2"/>
    <n v="0.2"/>
    <n v="7.7000040059716744E-3"/>
    <n v="4.620002403583004E-2"/>
  </r>
  <r>
    <x v="31"/>
    <x v="4"/>
    <n v="9"/>
    <s v="gr"/>
    <n v="22.313523021483725"/>
    <n v="3.9104449095150227E-2"/>
    <m/>
    <m/>
    <m/>
    <m/>
    <n v="0.55000000000000004"/>
    <m/>
    <n v="1.1499999999999999"/>
    <n v="0.14017712812703167"/>
    <n v="2.8035425625406337E-2"/>
    <n v="0.16821255375243802"/>
    <n v="0.47"/>
    <n v="6.5883250219704884E-2"/>
    <n v="0.2"/>
    <n v="1.3176650043940977E-2"/>
    <n v="7.9059900263645858E-2"/>
  </r>
  <r>
    <x v="31"/>
    <x v="4"/>
    <n v="10"/>
    <s v="gr"/>
    <n v="12.700564458733249"/>
    <n v="1.2668813047586417E-2"/>
    <m/>
    <m/>
    <m/>
    <m/>
    <n v="0.55000000000000004"/>
    <m/>
    <n v="1.1499999999999999"/>
    <n v="3.6797114963519097E-2"/>
    <n v="7.3594229927038193E-3"/>
    <n v="4.4156537956222916E-2"/>
    <n v="0.47"/>
    <n v="1.7294644032853974E-2"/>
    <n v="0.2"/>
    <n v="3.458928806570795E-3"/>
    <n v="2.0753572839424771E-2"/>
  </r>
  <r>
    <x v="31"/>
    <x v="4"/>
    <n v="12"/>
    <s v="cf"/>
    <n v="12.382254572549456"/>
    <n v="1.2041742571804345E-2"/>
    <m/>
    <m/>
    <m/>
    <m/>
    <n v="0.74"/>
    <m/>
    <n v="1.1499999999999999"/>
    <n v="3.8323950856775368E-2"/>
    <n v="7.6647901713550737E-3"/>
    <n v="4.5988741028130442E-2"/>
    <n v="0.47"/>
    <n v="1.8012256902684421E-2"/>
    <n v="0.2"/>
    <n v="3.6024513805368846E-3"/>
    <n v="2.1614708283221304E-2"/>
  </r>
  <r>
    <x v="31"/>
    <x v="4"/>
    <n v="13"/>
    <s v="gr"/>
    <n v="11.93662073189215"/>
    <n v="1.1190581936148891E-2"/>
    <m/>
    <m/>
    <m/>
    <m/>
    <n v="0.55000000000000004"/>
    <m/>
    <n v="1.1499999999999999"/>
    <n v="3.1759388095739444E-2"/>
    <n v="6.3518776191478889E-3"/>
    <n v="3.8111265714887335E-2"/>
    <n v="0.47"/>
    <n v="1.4926912404997538E-2"/>
    <n v="0.2"/>
    <n v="2.9853824809995076E-3"/>
    <n v="1.7912294885997045E-2"/>
  </r>
  <r>
    <x v="31"/>
    <x v="4"/>
    <n v="13"/>
    <s v="gr"/>
    <n v="10.376902289591577"/>
    <n v="8.4571753660171375E-3"/>
    <m/>
    <m/>
    <m/>
    <m/>
    <n v="0.55000000000000004"/>
    <m/>
    <n v="1.1499999999999999"/>
    <n v="2.2779312698669001E-2"/>
    <n v="4.5558625397338001E-3"/>
    <n v="2.7335175238402801E-2"/>
    <n v="0.47"/>
    <n v="1.070627696837443E-2"/>
    <n v="0.2"/>
    <n v="2.141255393674886E-3"/>
    <n v="1.2847532362049316E-2"/>
  </r>
  <r>
    <x v="31"/>
    <x v="4"/>
    <n v="14"/>
    <s v="gr"/>
    <n v="20.467325681617741"/>
    <n v="3.2901226033200517E-2"/>
    <m/>
    <m/>
    <m/>
    <m/>
    <n v="0.55000000000000004"/>
    <m/>
    <n v="1.1499999999999999"/>
    <n v="0.11419844435649505"/>
    <n v="2.2839688871299012E-2"/>
    <n v="0.13703813322779407"/>
    <n v="0.47"/>
    <n v="5.367326884755267E-2"/>
    <n v="0.2"/>
    <n v="1.0734653769510535E-2"/>
    <n v="6.4407922617063212E-2"/>
  </r>
  <r>
    <x v="31"/>
    <x v="4"/>
    <n v="15"/>
    <s v="gr"/>
    <n v="19.194086136882579"/>
    <n v="2.893508485135049E-2"/>
    <m/>
    <m/>
    <m/>
    <m/>
    <n v="0.55000000000000004"/>
    <m/>
    <n v="1.1499999999999999"/>
    <n v="9.8052584852479349E-2"/>
    <n v="1.9610516970495873E-2"/>
    <n v="0.11766310182297522"/>
    <n v="0.47"/>
    <n v="4.608471488066529E-2"/>
    <n v="0.2"/>
    <n v="9.2169429761330586E-3"/>
    <n v="5.5301657856798345E-2"/>
  </r>
  <r>
    <x v="31"/>
    <x v="4"/>
    <n v="17"/>
    <s v="gr"/>
    <n v="14.801409707546267"/>
    <n v="1.7206638785022536E-2"/>
    <m/>
    <m/>
    <m/>
    <m/>
    <n v="0.55000000000000004"/>
    <m/>
    <n v="1.1499999999999999"/>
    <n v="5.2916796962571268E-2"/>
    <n v="1.0583359392514254E-2"/>
    <n v="6.3500156355085519E-2"/>
    <n v="0.47"/>
    <n v="2.4870894572408493E-2"/>
    <n v="0.2"/>
    <n v="4.9741789144816988E-3"/>
    <n v="2.9845073486890191E-2"/>
  </r>
  <r>
    <x v="31"/>
    <x v="4"/>
    <n v="19"/>
    <s v="gr"/>
    <n v="23.491269600363751"/>
    <n v="4.3341392412671119E-2"/>
    <m/>
    <m/>
    <m/>
    <m/>
    <n v="0.55000000000000004"/>
    <m/>
    <n v="1.1499999999999999"/>
    <n v="0.15837755829095895"/>
    <n v="3.1675511658191789E-2"/>
    <n v="0.19005306994915075"/>
    <n v="0.47"/>
    <n v="7.4437452396750703E-2"/>
    <n v="0.2"/>
    <n v="1.4887490479350141E-2"/>
    <n v="8.9324942876100849E-2"/>
  </r>
  <r>
    <x v="31"/>
    <x v="4"/>
    <n v="21"/>
    <s v="gr"/>
    <n v="17.666198683200381"/>
    <n v="2.4511850672940528E-2"/>
    <m/>
    <m/>
    <m/>
    <m/>
    <n v="0.55000000000000004"/>
    <m/>
    <n v="1.1499999999999999"/>
    <n v="8.0530624309737744E-2"/>
    <n v="1.6106124861947551E-2"/>
    <n v="9.6636749171685299E-2"/>
    <n v="0.47"/>
    <n v="3.7849393425576736E-2"/>
    <n v="0.2"/>
    <n v="7.5698786851153476E-3"/>
    <n v="4.5419272110692084E-2"/>
  </r>
  <r>
    <x v="31"/>
    <x v="4"/>
    <n v="22"/>
    <s v="gr"/>
    <n v="19.066762182409061"/>
    <n v="2.8552476368157567E-2"/>
    <m/>
    <m/>
    <m/>
    <m/>
    <n v="0.55000000000000004"/>
    <m/>
    <n v="1.1499999999999999"/>
    <n v="9.6515914947354994E-2"/>
    <n v="1.9303182989471E-2"/>
    <n v="0.11581909793682599"/>
    <n v="0.47"/>
    <n v="4.5362480025256842E-2"/>
    <n v="0.2"/>
    <n v="9.0724960050513684E-3"/>
    <n v="5.443497603030821E-2"/>
  </r>
  <r>
    <x v="31"/>
    <x v="4"/>
    <n v="24"/>
    <s v="gr"/>
    <n v="24.828171122335672"/>
    <n v="4.8414933688554554E-2"/>
    <m/>
    <m/>
    <m/>
    <m/>
    <n v="0.55000000000000004"/>
    <m/>
    <n v="1.1499999999999999"/>
    <n v="0.18061115159401211"/>
    <n v="3.6122230318802427E-2"/>
    <n v="0.21673338191281455"/>
    <n v="0.47"/>
    <n v="8.4887241249185688E-2"/>
    <n v="0.2"/>
    <n v="1.697744824983714E-2"/>
    <n v="0.10186468949902283"/>
  </r>
  <r>
    <x v="31"/>
    <x v="4"/>
    <n v="25"/>
    <s v="gr"/>
    <n v="11.204507993669433"/>
    <n v="9.8599670344291009E-3"/>
    <m/>
    <m/>
    <m/>
    <m/>
    <n v="0.55000000000000004"/>
    <m/>
    <n v="1.1499999999999999"/>
    <n v="2.7329540028049052E-2"/>
    <n v="5.4659080056098106E-3"/>
    <n v="3.2795448033658865E-2"/>
    <n v="0.47"/>
    <n v="1.2844883813183054E-2"/>
    <n v="0.2"/>
    <n v="2.5689767626366107E-3"/>
    <n v="1.5413860575819664E-2"/>
  </r>
  <r>
    <x v="31"/>
    <x v="4"/>
    <n v="27"/>
    <s v="gr"/>
    <n v="21.740565226352903"/>
    <n v="3.7122015123997584E-2"/>
    <m/>
    <m/>
    <m/>
    <m/>
    <n v="0.55000000000000004"/>
    <m/>
    <n v="1.1499999999999999"/>
    <n v="0.13178463870309262"/>
    <n v="2.6356927740618527E-2"/>
    <n v="0.15814156644371113"/>
    <n v="0.47"/>
    <n v="6.1938780190453527E-2"/>
    <n v="0.2"/>
    <n v="1.2387756038090706E-2"/>
    <n v="7.4326536228544238E-2"/>
  </r>
  <r>
    <x v="31"/>
    <x v="4"/>
    <n v="28"/>
    <s v="gr"/>
    <n v="20.84929754503829"/>
    <n v="3.4140724730000203E-2"/>
    <m/>
    <m/>
    <m/>
    <m/>
    <n v="0.55000000000000004"/>
    <m/>
    <n v="1.1499999999999999"/>
    <n v="0.11932154946447601"/>
    <n v="2.3864309892895202E-2"/>
    <n v="0.14318585935737121"/>
    <n v="0.47"/>
    <n v="5.6081128248303726E-2"/>
    <n v="0.2"/>
    <n v="1.1216225649660745E-2"/>
    <n v="6.7297353897964471E-2"/>
  </r>
  <r>
    <x v="31"/>
    <x v="4"/>
    <n v="30"/>
    <s v="ln"/>
    <n v="7.4802823253190809"/>
    <n v="4.3946658661249598E-3"/>
    <m/>
    <m/>
    <m/>
    <m/>
    <n v="0.89"/>
    <m/>
    <n v="1.1499999999999999"/>
    <n v="1.7683850339000048E-2"/>
    <n v="3.5367700678000098E-3"/>
    <n v="2.1220620406800058E-2"/>
    <n v="0.47"/>
    <n v="8.3114096593300216E-3"/>
    <n v="0.2"/>
    <n v="1.6622819318660043E-3"/>
    <n v="9.973691591196026E-3"/>
  </r>
  <r>
    <x v="31"/>
    <x v="4"/>
    <n v="30"/>
    <s v="ln"/>
    <n v="3.0876058959827692"/>
    <n v="7.4874442977582135E-4"/>
    <m/>
    <m/>
    <m/>
    <m/>
    <n v="0.89"/>
    <m/>
    <n v="1.1499999999999999"/>
    <n v="2.4306565092115616E-3"/>
    <n v="4.8613130184231232E-4"/>
    <n v="2.9167878110538739E-3"/>
    <n v="0.47"/>
    <n v="1.1424085593294338E-3"/>
    <n v="0.2"/>
    <n v="2.2848171186588676E-4"/>
    <n v="1.3708902711953206E-3"/>
  </r>
  <r>
    <x v="31"/>
    <x v="4"/>
    <n v="31"/>
    <s v="ln"/>
    <n v="7.3847893594639435"/>
    <n v="4.2831778284890864E-3"/>
    <m/>
    <m/>
    <m/>
    <m/>
    <n v="0.89"/>
    <m/>
    <n v="1.1499999999999999"/>
    <n v="1.718157417459789E-2"/>
    <n v="3.4363148349195781E-3"/>
    <n v="2.0617889009517467E-2"/>
    <n v="0.47"/>
    <n v="8.0753398620610085E-3"/>
    <n v="0.2"/>
    <n v="1.6150679724122017E-3"/>
    <n v="9.6904078344732109E-3"/>
  </r>
  <r>
    <x v="31"/>
    <x v="4"/>
    <n v="31"/>
    <s v="ln"/>
    <n v="5.1247891675590305"/>
    <n v="2.0627276399425099E-3"/>
    <m/>
    <m/>
    <m/>
    <m/>
    <n v="0.89"/>
    <m/>
    <n v="1.1499999999999999"/>
    <n v="7.5724185910458226E-3"/>
    <n v="1.5144837182091645E-3"/>
    <n v="9.0869023092549871E-3"/>
    <n v="0.47"/>
    <n v="3.5590367377915364E-3"/>
    <n v="0.2"/>
    <n v="7.1180734755830729E-4"/>
    <n v="4.2708440853498437E-3"/>
  </r>
  <r>
    <x v="31"/>
    <x v="4"/>
    <n v="31"/>
    <s v="ln"/>
    <n v="3.3422538049298023"/>
    <n v="8.7734162379407327E-4"/>
    <m/>
    <m/>
    <m/>
    <m/>
    <n v="0.89"/>
    <m/>
    <n v="1.1499999999999999"/>
    <n v="2.9034287613374926E-3"/>
    <n v="5.8068575226749857E-4"/>
    <n v="3.484114513604991E-3"/>
    <n v="0.47"/>
    <n v="1.3646115178286215E-3"/>
    <n v="0.2"/>
    <n v="2.729223035657243E-4"/>
    <n v="1.6375338213943458E-3"/>
  </r>
  <r>
    <x v="31"/>
    <x v="4"/>
    <n v="35"/>
    <s v="ln"/>
    <n v="12.796057424588387"/>
    <n v="1.2860037711711328E-2"/>
    <m/>
    <m/>
    <m/>
    <m/>
    <n v="0.89"/>
    <m/>
    <n v="1.1499999999999999"/>
    <n v="5.894894569540584E-2"/>
    <n v="1.1789789139081169E-2"/>
    <n v="7.0738734834487005E-2"/>
    <n v="0.47"/>
    <n v="2.7706004476840743E-2"/>
    <n v="0.2"/>
    <n v="5.541200895368149E-3"/>
    <n v="3.3247205372208891E-2"/>
  </r>
  <r>
    <x v="31"/>
    <x v="4"/>
    <n v="35"/>
    <s v="ln"/>
    <n v="5.3794370765060622"/>
    <n v="2.2728121648238108E-3"/>
    <m/>
    <m/>
    <m/>
    <m/>
    <n v="0.89"/>
    <m/>
    <n v="1.1499999999999999"/>
    <n v="8.4424269617114061E-3"/>
    <n v="1.6884853923422813E-3"/>
    <n v="1.0130912354053688E-2"/>
    <n v="0.47"/>
    <n v="3.9679406720043607E-3"/>
    <n v="0.2"/>
    <n v="7.9358813440087218E-4"/>
    <n v="4.7615288064052326E-3"/>
  </r>
  <r>
    <x v="31"/>
    <x v="4"/>
    <n v="35"/>
    <s v="ln"/>
    <n v="3.214929850456286"/>
    <n v="8.1176978724021209E-4"/>
    <m/>
    <m/>
    <m/>
    <m/>
    <n v="0.89"/>
    <m/>
    <n v="1.1499999999999999"/>
    <n v="2.6612263561692729E-3"/>
    <n v="5.3224527123385459E-4"/>
    <n v="3.1934716274031275E-3"/>
    <n v="0.47"/>
    <n v="1.2507763873995583E-3"/>
    <n v="0.2"/>
    <n v="2.5015527747991167E-4"/>
    <n v="1.5009316648794699E-3"/>
  </r>
  <r>
    <x v="31"/>
    <x v="4"/>
    <n v="36"/>
    <s v="ln"/>
    <n v="4.45633840657307"/>
    <n v="1.5597184423005749E-3"/>
    <m/>
    <m/>
    <m/>
    <m/>
    <n v="0.89"/>
    <m/>
    <n v="1.1499999999999999"/>
    <n v="5.5348872762801095E-3"/>
    <n v="1.106977455256022E-3"/>
    <n v="6.6418647315361311E-3"/>
    <n v="0.47"/>
    <n v="2.6013970198516512E-3"/>
    <n v="0.2"/>
    <n v="5.2027940397033029E-4"/>
    <n v="3.1216764238219813E-3"/>
  </r>
  <r>
    <x v="31"/>
    <x v="4"/>
    <n v="37"/>
    <s v="ln"/>
    <n v="12.095775674984045"/>
    <n v="1.1490986891234841E-2"/>
    <m/>
    <m/>
    <m/>
    <m/>
    <n v="0.89"/>
    <m/>
    <n v="1.1499999999999999"/>
    <n v="5.1958838459760424E-2"/>
    <n v="1.0391767691952086E-2"/>
    <n v="6.2350606151712507E-2"/>
    <n v="0.47"/>
    <n v="2.4420654076087397E-2"/>
    <n v="0.2"/>
    <n v="4.8841308152174799E-3"/>
    <n v="2.9304784891304878E-2"/>
  </r>
  <r>
    <x v="31"/>
    <x v="4"/>
    <n v="38"/>
    <s v="ln"/>
    <n v="12.445916549786217"/>
    <n v="1.2165883427416027E-2"/>
    <m/>
    <m/>
    <m/>
    <m/>
    <n v="0.89"/>
    <m/>
    <n v="1.1499999999999999"/>
    <n v="5.5392801175052915E-2"/>
    <n v="1.1078560235010583E-2"/>
    <n v="6.6471361410063504E-2"/>
    <n v="0.47"/>
    <n v="2.6034616552274868E-2"/>
    <n v="0.2"/>
    <n v="5.2069233104549738E-3"/>
    <n v="3.1241539862729841E-2"/>
  </r>
  <r>
    <x v="31"/>
    <x v="4"/>
    <n v="39"/>
    <s v="ln"/>
    <n v="8.753521870054243"/>
    <n v="6.0180462856622907E-3"/>
    <m/>
    <m/>
    <m/>
    <m/>
    <n v="0.89"/>
    <m/>
    <n v="1.1499999999999999"/>
    <n v="2.5157819866637385E-2"/>
    <n v="5.031563973327477E-3"/>
    <n v="3.0189383839964862E-2"/>
    <n v="0.47"/>
    <n v="1.1824175337319571E-2"/>
    <n v="0.2"/>
    <n v="2.3648350674639143E-3"/>
    <n v="1.4189010404783485E-2"/>
  </r>
  <r>
    <x v="31"/>
    <x v="4"/>
    <n v="39"/>
    <s v="ln"/>
    <n v="3.3740847935481812"/>
    <n v="8.9413247029026816E-4"/>
    <m/>
    <m/>
    <m/>
    <m/>
    <n v="0.89"/>
    <m/>
    <n v="1.1499999999999999"/>
    <n v="2.9658099325336803E-3"/>
    <n v="5.9316198650673614E-4"/>
    <n v="3.5589719190404164E-3"/>
    <n v="0.47"/>
    <n v="1.3939306682908296E-3"/>
    <n v="0.2"/>
    <n v="2.7878613365816591E-4"/>
    <n v="1.6727168019489956E-3"/>
  </r>
  <r>
    <x v="31"/>
    <x v="4"/>
    <n v="40"/>
    <s v="gr"/>
    <n v="22.313523021483725"/>
    <n v="3.9104449095150227E-2"/>
    <m/>
    <m/>
    <m/>
    <m/>
    <n v="0.55000000000000004"/>
    <m/>
    <n v="1.1499999999999999"/>
    <n v="0.14017712812703167"/>
    <n v="2.8035425625406337E-2"/>
    <n v="0.16821255375243802"/>
    <n v="0.47"/>
    <n v="6.5883250219704884E-2"/>
    <n v="0.2"/>
    <n v="1.3176650043940977E-2"/>
    <n v="7.9059900263645858E-2"/>
  </r>
  <r>
    <x v="31"/>
    <x v="4"/>
    <n v="40"/>
    <s v="gr"/>
    <n v="13.241691265245693"/>
    <n v="1.3771358915855519E-2"/>
    <m/>
    <m/>
    <m/>
    <m/>
    <n v="0.55000000000000004"/>
    <m/>
    <n v="1.1499999999999999"/>
    <n v="4.0627464799545418E-2"/>
    <n v="8.1254929599090843E-3"/>
    <n v="4.8752957759454499E-2"/>
    <n v="0.47"/>
    <n v="1.9094908455786347E-2"/>
    <n v="0.2"/>
    <n v="3.8189816911572694E-3"/>
    <n v="2.2913890146943616E-2"/>
  </r>
  <r>
    <x v="31"/>
    <x v="4"/>
    <n v="41"/>
    <s v="gr"/>
    <n v="22.663663896285897"/>
    <n v="4.0341321735388888E-2"/>
    <m/>
    <m/>
    <m/>
    <m/>
    <n v="0.55000000000000004"/>
    <m/>
    <n v="1.1499999999999999"/>
    <n v="0.14545398546300831"/>
    <n v="2.9090797092601664E-2"/>
    <n v="0.17454478255560996"/>
    <n v="0.47"/>
    <n v="6.83633731676139E-2"/>
    <n v="0.2"/>
    <n v="1.367267463352278E-2"/>
    <n v="8.2036047801136686E-2"/>
  </r>
  <r>
    <x v="31"/>
    <x v="4"/>
    <n v="44"/>
    <s v="gr"/>
    <n v="12.605071492878112"/>
    <n v="1.2479020777949332E-2"/>
    <m/>
    <m/>
    <m/>
    <m/>
    <n v="0.55000000000000004"/>
    <m/>
    <n v="1.1499999999999999"/>
    <n v="3.6143869868202061E-2"/>
    <n v="7.2287739736404122E-3"/>
    <n v="4.3372643841842473E-2"/>
    <n v="0.47"/>
    <n v="1.6987618838054969E-2"/>
    <n v="0.2"/>
    <n v="3.3975237676109938E-3"/>
    <n v="2.0385142605665964E-2"/>
  </r>
  <r>
    <x v="31"/>
    <x v="4"/>
    <n v="45"/>
    <s v="cf"/>
    <n v="2.9602819415092534"/>
    <n v="6.8826555140090136E-4"/>
    <m/>
    <m/>
    <m/>
    <m/>
    <n v="0.74"/>
    <m/>
    <n v="1.1499999999999999"/>
    <n v="2.2033528840864664E-3"/>
    <n v="4.4067057681729331E-4"/>
    <n v="2.6440234609037597E-3"/>
    <n v="0.47"/>
    <n v="1.0355758555206391E-3"/>
    <n v="0.2"/>
    <n v="2.0711517110412784E-4"/>
    <n v="1.2426910266247668E-3"/>
  </r>
  <r>
    <x v="31"/>
    <x v="4"/>
    <n v="46"/>
    <s v="gr"/>
    <n v="18.621128341751756"/>
    <n v="2.7233400199811946E-2"/>
    <m/>
    <m/>
    <m/>
    <m/>
    <n v="0.55000000000000004"/>
    <m/>
    <n v="1.1499999999999999"/>
    <n v="9.1247812239625831E-2"/>
    <n v="1.8249562447925166E-2"/>
    <n v="0.109497374687551"/>
    <n v="0.47"/>
    <n v="4.2886471752624139E-2"/>
    <n v="0.2"/>
    <n v="8.5772943505248288E-3"/>
    <n v="5.146376610314897E-2"/>
  </r>
  <r>
    <x v="31"/>
    <x v="4"/>
    <n v="48"/>
    <s v="ln"/>
    <n v="9.3901416424218258"/>
    <n v="6.9252294612860976E-3"/>
    <m/>
    <m/>
    <m/>
    <m/>
    <n v="0.89"/>
    <m/>
    <n v="1.1499999999999999"/>
    <n v="2.9447660409767869E-2"/>
    <n v="5.8895320819535744E-3"/>
    <n v="3.5337192491721445E-2"/>
    <n v="0.47"/>
    <n v="1.3840400392590898E-2"/>
    <n v="0.2"/>
    <n v="2.7680800785181798E-3"/>
    <n v="1.6608480471109077E-2"/>
  </r>
  <r>
    <x v="31"/>
    <x v="4"/>
    <n v="49"/>
    <s v="ln"/>
    <n v="10.376902289591577"/>
    <n v="8.4571753660171375E-3"/>
    <m/>
    <m/>
    <m/>
    <m/>
    <n v="0.89"/>
    <m/>
    <n v="1.1499999999999999"/>
    <n v="3.684454559407755E-2"/>
    <n v="7.3689091188155103E-3"/>
    <n v="4.4213454712893063E-2"/>
    <n v="0.47"/>
    <n v="1.7316936429216449E-2"/>
    <n v="0.2"/>
    <n v="3.4633872858432901E-3"/>
    <n v="2.0780323715059737E-2"/>
  </r>
  <r>
    <x v="31"/>
    <x v="4"/>
    <n v="49"/>
    <s v="ln"/>
    <n v="8.1805640749234207"/>
    <n v="5.2560124181382974E-3"/>
    <m/>
    <m/>
    <m/>
    <m/>
    <n v="0.89"/>
    <m/>
    <n v="1.1499999999999999"/>
    <n v="2.1614200431555042E-2"/>
    <n v="4.3228400863110084E-3"/>
    <n v="2.593704051786605E-2"/>
    <n v="0.47"/>
    <n v="1.015867420283087E-2"/>
    <n v="0.2"/>
    <n v="2.0317348405661738E-3"/>
    <n v="1.2190409043397044E-2"/>
  </r>
  <r>
    <x v="31"/>
    <x v="4"/>
    <n v="50"/>
    <s v="ln"/>
    <n v="3.4695777594033186"/>
    <n v="9.4545993943740455E-4"/>
    <m/>
    <m/>
    <m/>
    <m/>
    <n v="0.89"/>
    <m/>
    <n v="1.1499999999999999"/>
    <n v="3.1573739086031669E-3"/>
    <n v="6.3147478172063346E-4"/>
    <n v="3.7888486903238003E-3"/>
    <n v="0.47"/>
    <n v="1.4839657370434884E-3"/>
    <n v="0.2"/>
    <n v="2.9679314740869772E-4"/>
    <n v="1.7807588844521861E-3"/>
  </r>
  <r>
    <x v="31"/>
    <x v="4"/>
    <n v="51"/>
    <s v="ln"/>
    <n v="6.1752117919655385"/>
    <n v="2.9949777191032854E-3"/>
    <m/>
    <m/>
    <m/>
    <m/>
    <n v="0.89"/>
    <m/>
    <n v="1.1499999999999999"/>
    <n v="1.150369983214768E-2"/>
    <n v="2.3007399664295362E-3"/>
    <n v="1.3804439798577216E-2"/>
    <n v="0.47"/>
    <n v="5.4067389211094096E-3"/>
    <n v="0.2"/>
    <n v="1.081347784221882E-3"/>
    <n v="6.4880867053312913E-3"/>
  </r>
  <r>
    <x v="31"/>
    <x v="4"/>
    <n v="52"/>
    <s v="ln"/>
    <n v="5.8887328944001274"/>
    <n v="2.723538963660059E-3"/>
    <m/>
    <m/>
    <m/>
    <m/>
    <n v="0.89"/>
    <m/>
    <n v="1.1499999999999999"/>
    <n v="1.0341202660531849E-2"/>
    <n v="2.0682405321063697E-3"/>
    <n v="1.2409443192638219E-2"/>
    <n v="0.47"/>
    <n v="4.8603652504499682E-3"/>
    <n v="0.2"/>
    <n v="9.7207305008999373E-4"/>
    <n v="5.8324383005399615E-3"/>
  </r>
  <r>
    <x v="31"/>
    <x v="4"/>
    <n v="53"/>
    <s v="ln"/>
    <n v="2.1645072260497766"/>
    <n v="3.6796622842846208E-4"/>
    <m/>
    <m/>
    <m/>
    <m/>
    <n v="0.89"/>
    <m/>
    <n v="1.1499999999999999"/>
    <n v="1.0958760753948717E-3"/>
    <n v="2.1917521507897435E-4"/>
    <n v="1.3150512904738462E-3"/>
    <n v="0.47"/>
    <n v="5.1506175543558966E-4"/>
    <n v="0.2"/>
    <n v="1.0301235108711794E-4"/>
    <n v="6.1807410652270757E-4"/>
  </r>
  <r>
    <x v="31"/>
    <x v="4"/>
    <n v="54"/>
    <s v="ln"/>
    <n v="6.2388737692022982"/>
    <n v="3.0570481469091261E-3"/>
    <m/>
    <m/>
    <m/>
    <m/>
    <n v="0.89"/>
    <m/>
    <n v="1.1499999999999999"/>
    <n v="1.1771375224569745E-2"/>
    <n v="2.3542750449139492E-3"/>
    <n v="1.4125650269483694E-2"/>
    <n v="0.47"/>
    <n v="5.5325463555477798E-3"/>
    <n v="0.2"/>
    <n v="1.1065092711095559E-3"/>
    <n v="6.6390556266573359E-3"/>
  </r>
  <r>
    <x v="31"/>
    <x v="4"/>
    <n v="55"/>
    <s v="ln"/>
    <n v="10.790705141630504"/>
    <n v="9.1451226075318515E-3"/>
    <m/>
    <m/>
    <m/>
    <m/>
    <n v="0.89"/>
    <m/>
    <n v="1.1499999999999999"/>
    <n v="4.0221532751823677E-2"/>
    <n v="8.0443065503647358E-3"/>
    <n v="4.8265839302188411E-2"/>
    <n v="0.47"/>
    <n v="1.8904120393357128E-2"/>
    <n v="0.2"/>
    <n v="3.7808240786714256E-3"/>
    <n v="2.2684944472028554E-2"/>
  </r>
  <r>
    <x v="31"/>
    <x v="4"/>
    <n v="56"/>
    <s v="ln"/>
    <n v="9.963099437552648"/>
    <n v="7.7961253098849477E-3"/>
    <m/>
    <m/>
    <m/>
    <m/>
    <n v="0.89"/>
    <m/>
    <n v="1.1499999999999999"/>
    <n v="3.3630841352473247E-2"/>
    <n v="6.7261682704946495E-3"/>
    <n v="4.0357009622967899E-2"/>
    <n v="0.47"/>
    <n v="1.5806495435662427E-2"/>
    <n v="0.2"/>
    <n v="3.1612990871324855E-3"/>
    <n v="1.8967794522794911E-2"/>
  </r>
  <r>
    <x v="31"/>
    <x v="4"/>
    <n v="56"/>
    <s v="ln"/>
    <n v="8.6580289041991065"/>
    <n v="5.8874596548553933E-3"/>
    <m/>
    <m/>
    <m/>
    <m/>
    <n v="0.89"/>
    <m/>
    <n v="1.1499999999999999"/>
    <n v="2.4546487043097785E-2"/>
    <n v="4.9092974086195574E-3"/>
    <n v="2.9455784451717343E-2"/>
    <n v="0.47"/>
    <n v="1.1536848910255958E-2"/>
    <n v="0.2"/>
    <n v="2.3073697820511917E-3"/>
    <n v="1.3844218692307149E-2"/>
  </r>
  <r>
    <x v="31"/>
    <x v="4"/>
    <n v="57"/>
    <s v="ln"/>
    <n v="7.1619724391352904"/>
    <n v="4.0286094970136003E-3"/>
    <m/>
    <m/>
    <m/>
    <m/>
    <n v="0.89"/>
    <m/>
    <n v="1.1499999999999999"/>
    <n v="1.6040690048758979E-2"/>
    <n v="3.2081380097517959E-3"/>
    <n v="1.9248828058510775E-2"/>
    <n v="0.47"/>
    <n v="7.5391243229167198E-3"/>
    <n v="0.2"/>
    <n v="1.507824864583344E-3"/>
    <n v="9.0469491875000644E-3"/>
  </r>
  <r>
    <x v="31"/>
    <x v="4"/>
    <n v="57"/>
    <s v="ln"/>
    <n v="5.79323992854499"/>
    <n v="2.6359241674879705E-3"/>
    <m/>
    <m/>
    <m/>
    <m/>
    <n v="0.89"/>
    <m/>
    <n v="1.1499999999999999"/>
    <n v="9.9689004194208498E-3"/>
    <n v="1.9937800838841701E-3"/>
    <n v="1.1962680503305019E-2"/>
    <n v="0.47"/>
    <n v="4.6853831971277989E-3"/>
    <n v="0.2"/>
    <n v="9.3707663942555982E-4"/>
    <n v="5.6224598365533585E-3"/>
  </r>
  <r>
    <x v="31"/>
    <x v="4"/>
    <n v="57"/>
    <s v="ln"/>
    <n v="5.4112680651244416"/>
    <n v="2.2997889276778877E-3"/>
    <m/>
    <m/>
    <m/>
    <m/>
    <n v="0.89"/>
    <m/>
    <n v="1.1499999999999999"/>
    <n v="8.5548725609906843E-3"/>
    <n v="1.7109745121981369E-3"/>
    <n v="1.0265847073188821E-2"/>
    <n v="0.47"/>
    <n v="4.020790103665621E-3"/>
    <n v="0.2"/>
    <n v="8.0415802073312422E-4"/>
    <n v="4.8249481243987456E-3"/>
  </r>
  <r>
    <x v="31"/>
    <x v="4"/>
    <n v="59"/>
    <s v="ln"/>
    <n v="11.650141834326739"/>
    <n v="1.0659879778408965E-2"/>
    <m/>
    <m/>
    <m/>
    <m/>
    <n v="0.89"/>
    <m/>
    <n v="1.1499999999999999"/>
    <n v="4.776371716510959E-2"/>
    <n v="9.5527434330219194E-3"/>
    <n v="5.7316460598131509E-2"/>
    <n v="0.47"/>
    <n v="2.2448947067601505E-2"/>
    <n v="0.2"/>
    <n v="4.4897894135203014E-3"/>
    <n v="2.6938736481121807E-2"/>
  </r>
  <r>
    <x v="31"/>
    <x v="4"/>
    <n v="59"/>
    <s v="ln"/>
    <n v="4.520000383809827"/>
    <n v="1.6046001362524888E-3"/>
    <m/>
    <m/>
    <m/>
    <m/>
    <n v="0.89"/>
    <m/>
    <n v="1.1499999999999999"/>
    <n v="5.7137914069579424E-3"/>
    <n v="1.1427582813915884E-3"/>
    <n v="6.856549688349531E-3"/>
    <n v="0.47"/>
    <n v="2.6854819612702327E-3"/>
    <n v="0.2"/>
    <n v="5.3709639225404655E-4"/>
    <n v="3.2225783535242791E-3"/>
  </r>
  <r>
    <x v="31"/>
    <x v="4"/>
    <n v="59"/>
    <s v="ln"/>
    <n v="2.8647889756541161"/>
    <n v="6.4457751952217606E-4"/>
    <m/>
    <m/>
    <m/>
    <m/>
    <n v="0.89"/>
    <m/>
    <n v="1.1499999999999999"/>
    <n v="2.0548065832583129E-3"/>
    <n v="4.1096131665166263E-4"/>
    <n v="2.4657678999099753E-3"/>
    <n v="0.47"/>
    <n v="9.6575909413140705E-4"/>
    <n v="0.2"/>
    <n v="1.9315181882628143E-4"/>
    <n v="1.1589109129576886E-3"/>
  </r>
  <r>
    <x v="31"/>
    <x v="4"/>
    <n v="60"/>
    <s v="ln"/>
    <n v="11.26816997090619"/>
    <n v="9.9723304242519753E-3"/>
    <m/>
    <m/>
    <m/>
    <m/>
    <n v="0.89"/>
    <m/>
    <n v="1.1499999999999999"/>
    <n v="4.4322984197141174E-2"/>
    <n v="8.8645968394282359E-3"/>
    <n v="5.3187581036569412E-2"/>
    <n v="0.47"/>
    <n v="2.0831802572656349E-2"/>
    <n v="0.2"/>
    <n v="4.16636051453127E-3"/>
    <n v="2.4998163087187619E-2"/>
  </r>
  <r>
    <x v="31"/>
    <x v="4"/>
    <n v="60"/>
    <s v="ln"/>
    <n v="3.883380611442246"/>
    <n v="1.184431086489885E-3"/>
    <m/>
    <m/>
    <m/>
    <m/>
    <n v="0.89"/>
    <m/>
    <n v="1.1499999999999999"/>
    <n v="4.0650680714177101E-3"/>
    <n v="8.1301361428354202E-4"/>
    <n v="4.8780816857012521E-3"/>
    <n v="0.47"/>
    <n v="1.9105819935663236E-3"/>
    <n v="0.2"/>
    <n v="3.8211639871326471E-4"/>
    <n v="2.2926983922795883E-3"/>
  </r>
  <r>
    <x v="31"/>
    <x v="4"/>
    <n v="62"/>
    <s v="ln"/>
    <n v="8.7216908814358636"/>
    <n v="5.9743582537835653E-3"/>
    <m/>
    <m/>
    <m/>
    <m/>
    <n v="0.89"/>
    <m/>
    <n v="1.1499999999999999"/>
    <n v="2.4953116235776739E-2"/>
    <n v="4.9906232471553479E-3"/>
    <n v="2.9943739482932087E-2"/>
    <n v="0.47"/>
    <n v="1.1727964630815067E-2"/>
    <n v="0.2"/>
    <n v="2.3455929261630135E-3"/>
    <n v="1.407355755697808E-2"/>
  </r>
  <r>
    <x v="31"/>
    <x v="4"/>
    <n v="64"/>
    <s v="ln"/>
    <n v="9.5811275741321005"/>
    <n v="7.2097984995344068E-3"/>
    <m/>
    <m/>
    <m/>
    <m/>
    <n v="0.89"/>
    <m/>
    <n v="1.1499999999999999"/>
    <n v="3.0807883670068131E-2"/>
    <n v="6.1615767340136261E-3"/>
    <n v="3.6969460404081757E-2"/>
    <n v="0.47"/>
    <n v="1.4479705324932021E-2"/>
    <n v="0.2"/>
    <n v="2.8959410649864042E-3"/>
    <n v="1.7375646389918425E-2"/>
  </r>
  <r>
    <x v="31"/>
    <x v="4"/>
    <n v="64"/>
    <s v="ln"/>
    <n v="4.2016904976260365"/>
    <n v="1.386557864216592E-3"/>
    <m/>
    <m/>
    <m/>
    <m/>
    <n v="0.89"/>
    <m/>
    <n v="1.1499999999999999"/>
    <n v="4.8506406438396316E-3"/>
    <n v="9.7012812876792634E-4"/>
    <n v="5.8207687726075583E-3"/>
    <n v="0.47"/>
    <n v="2.2798011026046268E-3"/>
    <n v="0.2"/>
    <n v="4.5596022052092535E-4"/>
    <n v="2.7357613231255521E-3"/>
  </r>
  <r>
    <x v="31"/>
    <x v="4"/>
    <n v="64"/>
    <s v="ln"/>
    <n v="2.2918311805232929"/>
    <n v="4.1252961249419275E-4"/>
    <m/>
    <m/>
    <m/>
    <m/>
    <n v="0.89"/>
    <m/>
    <n v="1.1499999999999999"/>
    <n v="1.2457554633843295E-3"/>
    <n v="2.4915109267686588E-4"/>
    <n v="1.4949065560611954E-3"/>
    <n v="0.47"/>
    <n v="5.8550506779063481E-4"/>
    <n v="0.2"/>
    <n v="1.1710101355812697E-4"/>
    <n v="7.0260608134876175E-4"/>
  </r>
  <r>
    <x v="32"/>
    <x v="1"/>
    <n v="1"/>
    <s v="pt"/>
    <n v="19.894367886486918"/>
    <n v="3.1084949822635814E-2"/>
    <m/>
    <m/>
    <m/>
    <m/>
    <n v="0.34899999999999998"/>
    <m/>
    <n v="1.1499999999999999"/>
    <n v="0.10343769245664032"/>
    <n v="2.0687538491328067E-2"/>
    <n v="0.12412523094796839"/>
    <n v="0.47"/>
    <n v="4.8615715454620949E-2"/>
    <n v="0.2"/>
    <n v="9.7231430909241901E-3"/>
    <n v="5.8338858545545137E-2"/>
  </r>
  <r>
    <x v="32"/>
    <x v="1"/>
    <n v="3"/>
    <s v="cf"/>
    <n v="9.9312684489342686"/>
    <n v="7.74638939016873E-3"/>
    <m/>
    <m/>
    <m/>
    <m/>
    <n v="0.74"/>
    <m/>
    <n v="1.1499999999999999"/>
    <n v="1.9398399527326571E-2"/>
    <n v="3.8796799054653143E-3"/>
    <n v="2.3278079432791886E-2"/>
    <n v="0.47"/>
    <n v="9.1172477778434877E-3"/>
    <n v="0.2"/>
    <n v="1.8234495555686976E-3"/>
    <n v="1.0940697333412186E-2"/>
  </r>
  <r>
    <x v="32"/>
    <x v="1"/>
    <n v="4"/>
    <s v="pt"/>
    <n v="14.737747730309508"/>
    <n v="1.7058942997833254E-2"/>
    <m/>
    <m/>
    <m/>
    <m/>
    <n v="0.34899999999999998"/>
    <m/>
    <n v="1.1499999999999999"/>
    <n v="6.0453313867694008E-2"/>
    <n v="1.2090662773538803E-2"/>
    <n v="7.2543976641232813E-2"/>
    <n v="0.47"/>
    <n v="2.8413057517816181E-2"/>
    <n v="0.2"/>
    <n v="5.6826115035632369E-3"/>
    <n v="3.4095669021379421E-2"/>
  </r>
  <r>
    <x v="32"/>
    <x v="1"/>
    <n v="5"/>
    <s v="pt"/>
    <n v="29.921129301276324"/>
    <n v="7.0314653857999357E-2"/>
    <m/>
    <m/>
    <m/>
    <m/>
    <n v="0.34899999999999998"/>
    <m/>
    <n v="1.1499999999999999"/>
    <n v="0.21477531022738072"/>
    <n v="4.2955062045476146E-2"/>
    <n v="0.25773037227285689"/>
    <n v="0.47"/>
    <n v="0.10094439580686894"/>
    <n v="0.2"/>
    <n v="2.0188879161373789E-2"/>
    <n v="0.12113327496824272"/>
  </r>
  <r>
    <x v="32"/>
    <x v="1"/>
    <n v="6"/>
    <s v="pt"/>
    <n v="17.729860660437144"/>
    <n v="2.4688830969658727E-2"/>
    <m/>
    <m/>
    <m/>
    <m/>
    <n v="0.34899999999999998"/>
    <m/>
    <n v="1.1499999999999999"/>
    <n v="8.4163810015849563E-2"/>
    <n v="1.6832762003169913E-2"/>
    <n v="0.10099657201901947"/>
    <n v="0.47"/>
    <n v="3.9556990707449294E-2"/>
    <n v="0.2"/>
    <n v="7.9113981414898598E-3"/>
    <n v="4.7468388848939155E-2"/>
  </r>
  <r>
    <x v="32"/>
    <x v="1"/>
    <n v="8"/>
    <s v="cf"/>
    <n v="10.376902289591577"/>
    <n v="8.4571753660171375E-3"/>
    <m/>
    <m/>
    <m/>
    <m/>
    <n v="0.74"/>
    <m/>
    <n v="1.1499999999999999"/>
    <n v="2.2147225739473184E-2"/>
    <n v="4.4294451478946372E-3"/>
    <n v="2.6576670887367822E-2"/>
    <n v="0.47"/>
    <n v="1.0409196097552396E-2"/>
    <n v="0.2"/>
    <n v="2.0818392195104791E-3"/>
    <n v="1.2491035317062875E-2"/>
  </r>
  <r>
    <x v="32"/>
    <x v="1"/>
    <n v="10"/>
    <s v="pt"/>
    <n v="24.732678156480539"/>
    <n v="4.8043227318963454E-2"/>
    <m/>
    <m/>
    <m/>
    <m/>
    <n v="0.34899999999999998"/>
    <m/>
    <n v="1.1499999999999999"/>
    <n v="0.15272995841030448"/>
    <n v="3.0545991682060899E-2"/>
    <n v="0.18327595009236539"/>
    <n v="0.47"/>
    <n v="7.1783080452843109E-2"/>
    <n v="0.2"/>
    <n v="1.4356616090568623E-2"/>
    <n v="8.6139696543411734E-2"/>
  </r>
  <r>
    <x v="32"/>
    <x v="1"/>
    <n v="12"/>
    <s v="cf"/>
    <n v="8.3078880293969366"/>
    <n v="5.4208969391815022E-3"/>
    <m/>
    <m/>
    <m/>
    <m/>
    <n v="0.74"/>
    <m/>
    <n v="1.1499999999999999"/>
    <n v="1.1566438790917954E-2"/>
    <n v="2.3132877581835908E-3"/>
    <n v="1.3879726549101546E-2"/>
    <n v="0.47"/>
    <n v="5.4362262317314385E-3"/>
    <n v="0.2"/>
    <n v="1.0872452463462877E-3"/>
    <n v="6.5234714780777261E-3"/>
  </r>
  <r>
    <x v="32"/>
    <x v="1"/>
    <n v="13"/>
    <s v="pt"/>
    <n v="14.260282901033822"/>
    <n v="1.5971516849157878E-2"/>
    <m/>
    <m/>
    <m/>
    <m/>
    <n v="0.34899999999999998"/>
    <m/>
    <n v="1.1499999999999999"/>
    <n v="5.6992172090450509E-2"/>
    <n v="1.1398434418090103E-2"/>
    <n v="6.8390606508540619E-2"/>
    <n v="0.47"/>
    <n v="2.6786320882511736E-2"/>
    <n v="0.2"/>
    <n v="5.3572641765023479E-3"/>
    <n v="3.2143585059014088E-2"/>
  </r>
  <r>
    <x v="32"/>
    <x v="1"/>
    <n v="14"/>
    <s v="pt"/>
    <n v="18.74845229622527"/>
    <n v="2.7607096006191708E-2"/>
    <m/>
    <m/>
    <m/>
    <m/>
    <n v="0.34899999999999998"/>
    <m/>
    <n v="1.1499999999999999"/>
    <n v="9.3015501615619986E-2"/>
    <n v="1.8603100323123997E-2"/>
    <n v="0.11161860193874398"/>
    <n v="0.47"/>
    <n v="4.371728575934139E-2"/>
    <n v="0.2"/>
    <n v="8.743457151868278E-3"/>
    <n v="5.2460742911209668E-2"/>
  </r>
  <r>
    <x v="32"/>
    <x v="1"/>
    <n v="16"/>
    <s v="pt"/>
    <n v="21.390424351550735"/>
    <n v="3.5935912910605237E-2"/>
    <m/>
    <m/>
    <m/>
    <m/>
    <n v="0.34899999999999998"/>
    <m/>
    <n v="1.1499999999999999"/>
    <n v="0.11777422613884099"/>
    <n v="2.3554845227768198E-2"/>
    <n v="0.14132907136660919"/>
    <n v="0.47"/>
    <n v="5.5353886285255262E-2"/>
    <n v="0.2"/>
    <n v="1.1070777257051053E-2"/>
    <n v="6.642466354230632E-2"/>
  </r>
  <r>
    <x v="32"/>
    <x v="1"/>
    <n v="18"/>
    <s v="pt"/>
    <n v="18.493804387278239"/>
    <n v="2.6862250872521642E-2"/>
    <m/>
    <m/>
    <m/>
    <m/>
    <n v="0.34899999999999998"/>
    <m/>
    <n v="1.1499999999999999"/>
    <n v="9.0765992884791466E-2"/>
    <n v="1.8153198576958293E-2"/>
    <n v="0.10891919146174976"/>
    <n v="0.47"/>
    <n v="4.2660016655851986E-2"/>
    <n v="0.2"/>
    <n v="8.5320033311703982E-3"/>
    <n v="5.1192019987022386E-2"/>
  </r>
  <r>
    <x v="32"/>
    <x v="1"/>
    <n v="19"/>
    <s v="pt"/>
    <n v="25.273804962992983"/>
    <n v="5.0168502851541091E-2"/>
    <m/>
    <m/>
    <m/>
    <m/>
    <n v="0.34899999999999998"/>
    <m/>
    <n v="1.1499999999999999"/>
    <n v="0.15876362303869637"/>
    <n v="3.1752724607739279E-2"/>
    <n v="0.19051634764643566"/>
    <n v="0.47"/>
    <n v="7.4618902828187297E-2"/>
    <n v="0.2"/>
    <n v="1.492378056563746E-2"/>
    <n v="8.9542683393824762E-2"/>
  </r>
  <r>
    <x v="32"/>
    <x v="1"/>
    <n v="20"/>
    <s v="pt"/>
    <n v="19.098593171027442"/>
    <n v="2.8647889756541162E-2"/>
    <m/>
    <m/>
    <m/>
    <m/>
    <n v="0.34899999999999998"/>
    <m/>
    <n v="1.1499999999999999"/>
    <n v="9.6148195857614527E-2"/>
    <n v="1.9229639171522907E-2"/>
    <n v="0.11537783502913743"/>
    <n v="0.47"/>
    <n v="4.5189652053078823E-2"/>
    <n v="0.2"/>
    <n v="9.0379304106157649E-3"/>
    <n v="5.4227582463694586E-2"/>
  </r>
  <r>
    <x v="32"/>
    <x v="1"/>
    <n v="20"/>
    <s v="pt"/>
    <n v="18.302818455567966"/>
    <n v="2.6310301529878951E-2"/>
    <m/>
    <m/>
    <m/>
    <m/>
    <n v="0.34899999999999998"/>
    <m/>
    <n v="1.1499999999999999"/>
    <n v="8.9094832618072647E-2"/>
    <n v="1.7818966523614529E-2"/>
    <n v="0.10691379914168718"/>
    <n v="0.47"/>
    <n v="4.1874571330494145E-2"/>
    <n v="0.2"/>
    <n v="8.3749142660988294E-3"/>
    <n v="5.0249485596592973E-2"/>
  </r>
  <r>
    <x v="32"/>
    <x v="1"/>
    <n v="22"/>
    <s v="pt"/>
    <n v="23.618593554837268"/>
    <n v="4.3812491044223134E-2"/>
    <m/>
    <m/>
    <m/>
    <m/>
    <n v="0.34899999999999998"/>
    <m/>
    <n v="1.1499999999999999"/>
    <n v="0.14063389242560001"/>
    <n v="2.8126778485120005E-2"/>
    <n v="0.16876067091072"/>
    <n v="0.47"/>
    <n v="6.6097929440031997E-2"/>
    <n v="0.2"/>
    <n v="1.32195858880064E-2"/>
    <n v="7.9317515328038393E-2"/>
  </r>
  <r>
    <x v="32"/>
    <x v="1"/>
    <n v="24"/>
    <s v="pt"/>
    <n v="25.337466940229735"/>
    <n v="5.0421559211057169E-2"/>
    <m/>
    <m/>
    <m/>
    <m/>
    <n v="0.34899999999999998"/>
    <m/>
    <n v="1.1499999999999999"/>
    <n v="0.15948024334342717"/>
    <n v="3.1896048668685437E-2"/>
    <n v="0.19137629201211259"/>
    <n v="0.47"/>
    <n v="7.495571437141077E-2"/>
    <n v="0.2"/>
    <n v="1.4991142874282154E-2"/>
    <n v="8.9946857245692929E-2"/>
  </r>
  <r>
    <x v="32"/>
    <x v="1"/>
    <n v="27"/>
    <s v="pt"/>
    <n v="23.204790702798341"/>
    <n v="4.2290731055849982E-2"/>
    <m/>
    <m/>
    <m/>
    <m/>
    <n v="0.34899999999999998"/>
    <m/>
    <n v="1.1499999999999999"/>
    <n v="0.13625357332252269"/>
    <n v="2.725071466450454E-2"/>
    <n v="0.16350428798702724"/>
    <n v="0.47"/>
    <n v="6.403917946158566E-2"/>
    <n v="0.2"/>
    <n v="1.2807835892317133E-2"/>
    <n v="7.6847015353902787E-2"/>
  </r>
  <r>
    <x v="32"/>
    <x v="1"/>
    <n v="28"/>
    <s v="pt"/>
    <n v="14.70591674169113"/>
    <n v="1.6985333836653255E-2"/>
    <m/>
    <m/>
    <m/>
    <m/>
    <n v="0.34899999999999998"/>
    <m/>
    <n v="1.1499999999999999"/>
    <n v="6.0219771857905363E-2"/>
    <n v="1.2043954371581074E-2"/>
    <n v="7.226372622948643E-2"/>
    <n v="0.47"/>
    <n v="2.830329277321552E-2"/>
    <n v="0.2"/>
    <n v="5.6606585546431047E-3"/>
    <n v="3.3963951327858621E-2"/>
  </r>
  <r>
    <x v="32"/>
    <x v="1"/>
    <n v="32"/>
    <s v="pt"/>
    <n v="27.852115041081685"/>
    <n v="6.0926501652366197E-2"/>
    <m/>
    <m/>
    <m/>
    <m/>
    <n v="0.34899999999999998"/>
    <m/>
    <n v="1.1499999999999999"/>
    <n v="0.18891842246872298"/>
    <n v="3.7783684493744599E-2"/>
    <n v="0.22670210696246756"/>
    <n v="0.47"/>
    <n v="8.8791658560299802E-2"/>
    <n v="0.2"/>
    <n v="1.7758331712059962E-2"/>
    <n v="0.10654999027235976"/>
  </r>
  <r>
    <x v="32"/>
    <x v="1"/>
    <n v="35"/>
    <s v="pt"/>
    <n v="33.4543690379164"/>
    <n v="8.7901354647125327E-2"/>
    <m/>
    <m/>
    <m/>
    <m/>
    <n v="0.34899999999999998"/>
    <m/>
    <n v="1.1499999999999999"/>
    <n v="0.26227873734872781"/>
    <n v="5.2455747469745566E-2"/>
    <n v="0.31473448481847338"/>
    <n v="0.47"/>
    <n v="0.12327100655390207"/>
    <n v="0.2"/>
    <n v="2.4654201310780416E-2"/>
    <n v="0.1479252078646825"/>
  </r>
  <r>
    <x v="32"/>
    <x v="1"/>
    <n v="36"/>
    <s v="pt"/>
    <n v="22.631832907667516"/>
    <n v="4.0228082993379002E-2"/>
    <m/>
    <m/>
    <m/>
    <m/>
    <n v="0.34899999999999998"/>
    <m/>
    <n v="1.1499999999999999"/>
    <n v="0.13028975154018632"/>
    <n v="2.6057950308037266E-2"/>
    <n v="0.15634770184822358"/>
    <n v="0.47"/>
    <n v="6.1236183223887568E-2"/>
    <n v="0.2"/>
    <n v="1.2247236644777514E-2"/>
    <n v="7.3483419868665079E-2"/>
  </r>
  <r>
    <x v="32"/>
    <x v="1"/>
    <n v="40"/>
    <s v="pt"/>
    <n v="17.156902865306318"/>
    <n v="2.3118926611000259E-2"/>
    <m/>
    <m/>
    <m/>
    <m/>
    <n v="0.34899999999999998"/>
    <m/>
    <n v="1.1499999999999999"/>
    <n v="7.9357122109858555E-2"/>
    <n v="1.5871424421971713E-2"/>
    <n v="9.5228546531830272E-2"/>
    <n v="0.47"/>
    <n v="3.7297847391633519E-2"/>
    <n v="0.2"/>
    <n v="7.4595694783267039E-3"/>
    <n v="4.4757416869960223E-2"/>
  </r>
  <r>
    <x v="32"/>
    <x v="1"/>
    <n v="42"/>
    <s v="ac"/>
    <n v="7.0346484846617745"/>
    <n v="3.886643287775631E-3"/>
    <n v="11"/>
    <n v="2.1420818123317326E-2"/>
    <n v="4.2579078283198804E-2"/>
    <n v="2.1420818123317326E-2"/>
    <n v="1.07"/>
    <n v="2.2920275391949539E-2"/>
    <n v="1.1499999999999999"/>
    <n v="2.6358316700741968E-2"/>
    <n v="5.271663340148394E-3"/>
    <n v="3.1629980040890363E-2"/>
    <n v="0.47"/>
    <n v="1.2388408849348723E-2"/>
    <n v="0.2"/>
    <n v="2.477681769869745E-3"/>
    <n v="1.4866090619218468E-2"/>
  </r>
  <r>
    <x v="32"/>
    <x v="1"/>
    <n v="43"/>
    <s v="pt"/>
    <n v="19.44873404582961"/>
    <n v="2.9707941255004731E-2"/>
    <m/>
    <m/>
    <m/>
    <m/>
    <n v="0.34899999999999998"/>
    <m/>
    <n v="1.1499999999999999"/>
    <n v="9.9326604163520502E-2"/>
    <n v="1.9865320832704102E-2"/>
    <n v="0.11919192499622461"/>
    <n v="0.47"/>
    <n v="4.6683503956854631E-2"/>
    <n v="0.2"/>
    <n v="9.336700791370927E-3"/>
    <n v="5.6020204748225555E-2"/>
  </r>
  <r>
    <x v="32"/>
    <x v="1"/>
    <n v="44"/>
    <s v="pt"/>
    <n v="13.910142026231654"/>
    <n v="1.5196830163658082E-2"/>
    <m/>
    <m/>
    <m/>
    <m/>
    <n v="0.34899999999999998"/>
    <m/>
    <n v="1.1499999999999999"/>
    <n v="5.4511407137807E-2"/>
    <n v="1.0902281427561401E-2"/>
    <n v="6.5413688565368402E-2"/>
    <n v="0.47"/>
    <n v="2.5620361354769288E-2"/>
    <n v="0.2"/>
    <n v="5.1240722709538578E-3"/>
    <n v="3.0744433625723145E-2"/>
  </r>
  <r>
    <x v="32"/>
    <x v="1"/>
    <n v="46"/>
    <s v="ac"/>
    <n v="8.753521870054243"/>
    <n v="6.0180462856622907E-3"/>
    <n v="14.7"/>
    <n v="3.9337540798913793E-2"/>
    <n v="8.7242002785790154E-2"/>
    <n v="3.9337540798913793E-2"/>
    <n v="1.07"/>
    <n v="4.2091168654837759E-2"/>
    <n v="1.1499999999999999"/>
    <n v="4.8404843953063416E-2"/>
    <n v="9.6809687906126846E-3"/>
    <n v="5.80858127436761E-2"/>
    <n v="0.47"/>
    <n v="2.2750276657939803E-2"/>
    <n v="0.2"/>
    <n v="4.550055331587961E-3"/>
    <n v="2.7300331989527762E-2"/>
  </r>
  <r>
    <x v="32"/>
    <x v="1"/>
    <n v="47"/>
    <s v="pt"/>
    <n v="26.801692416675177"/>
    <n v="5.6417562537101257E-2"/>
    <m/>
    <m/>
    <m/>
    <m/>
    <n v="0.34899999999999998"/>
    <m/>
    <n v="1.1499999999999999"/>
    <n v="0.17635408908663885"/>
    <n v="3.5270817817327771E-2"/>
    <n v="0.21162490690396663"/>
    <n v="0.47"/>
    <n v="8.2886421870720262E-2"/>
    <n v="0.2"/>
    <n v="1.6577284374144054E-2"/>
    <n v="9.9463706244864308E-2"/>
  </r>
  <r>
    <x v="32"/>
    <x v="1"/>
    <n v="48"/>
    <s v="pt"/>
    <n v="26.610706484964901"/>
    <n v="5.5616376553576645E-2"/>
    <m/>
    <m/>
    <m/>
    <m/>
    <n v="0.34899999999999998"/>
    <m/>
    <n v="1.1499999999999999"/>
    <n v="0.17411074258874384"/>
    <n v="3.4822148517748772E-2"/>
    <n v="0.2089328911064926"/>
    <n v="0.47"/>
    <n v="8.1832049016709596E-2"/>
    <n v="0.2"/>
    <n v="1.6366409803341919E-2"/>
    <n v="9.8198458820051515E-2"/>
  </r>
  <r>
    <x v="32"/>
    <x v="1"/>
    <n v="52"/>
    <s v="pt"/>
    <n v="25.337466940229735"/>
    <n v="5.0421559211057169E-2"/>
    <m/>
    <m/>
    <m/>
    <m/>
    <n v="0.34899999999999998"/>
    <m/>
    <n v="1.1499999999999999"/>
    <n v="0.15948024334342717"/>
    <n v="3.1896048668685437E-2"/>
    <n v="0.19137629201211259"/>
    <n v="0.47"/>
    <n v="7.495571437141077E-2"/>
    <n v="0.2"/>
    <n v="1.4991142874282154E-2"/>
    <n v="8.9946857245692929E-2"/>
  </r>
  <r>
    <x v="32"/>
    <x v="1"/>
    <n v="53"/>
    <s v="pt"/>
    <n v="25.464790894703256"/>
    <n v="5.0929581789406507E-2"/>
    <m/>
    <m/>
    <m/>
    <m/>
    <n v="0.34899999999999998"/>
    <m/>
    <n v="1.1499999999999999"/>
    <n v="0.16091775572998906"/>
    <n v="3.2183551145997816E-2"/>
    <n v="0.19310130687598687"/>
    <n v="0.47"/>
    <n v="7.5631345193094862E-2"/>
    <n v="0.2"/>
    <n v="1.5126269038618974E-2"/>
    <n v="9.0757614231713829E-2"/>
  </r>
  <r>
    <x v="32"/>
    <x v="1"/>
    <n v="55"/>
    <s v="pt"/>
    <n v="24.478030247533507"/>
    <n v="4.7059013150883178E-2"/>
    <m/>
    <m/>
    <m/>
    <m/>
    <n v="0.34899999999999998"/>
    <m/>
    <n v="1.1499999999999999"/>
    <n v="0.14992634342211222"/>
    <n v="2.9985268684422445E-2"/>
    <n v="0.17991161210653467"/>
    <n v="0.47"/>
    <n v="7.0465381408392744E-2"/>
    <n v="0.2"/>
    <n v="1.409307628167855E-2"/>
    <n v="8.4558457690071295E-2"/>
  </r>
  <r>
    <x v="32"/>
    <x v="1"/>
    <n v="56"/>
    <s v="pt"/>
    <n v="21.963382146681557"/>
    <n v="3.7886834203025681E-2"/>
    <m/>
    <m/>
    <m/>
    <m/>
    <n v="0.34899999999999998"/>
    <m/>
    <n v="1.1499999999999999"/>
    <n v="0.12348130178174548"/>
    <n v="2.4696260356349097E-2"/>
    <n v="0.14817756213809458"/>
    <n v="0.47"/>
    <n v="5.8036211837420373E-2"/>
    <n v="0.2"/>
    <n v="1.1607242367484075E-2"/>
    <n v="6.9643454204904448E-2"/>
  </r>
  <r>
    <x v="32"/>
    <x v="1"/>
    <n v="57"/>
    <s v="pt"/>
    <n v="18.111832523857689"/>
    <n v="2.5764081765187564E-2"/>
    <m/>
    <m/>
    <m/>
    <m/>
    <n v="0.34899999999999998"/>
    <m/>
    <n v="1.1499999999999999"/>
    <n v="8.7437395161723705E-2"/>
    <n v="1.7487479032344742E-2"/>
    <n v="0.10492487419406844"/>
    <n v="0.47"/>
    <n v="4.1095575726010136E-2"/>
    <n v="0.2"/>
    <n v="8.2191151452020283E-3"/>
    <n v="4.9314690871212166E-2"/>
  </r>
  <r>
    <x v="32"/>
    <x v="1"/>
    <n v="60"/>
    <s v="ln"/>
    <n v="3.214929850456286"/>
    <n v="8.1176978724021209E-4"/>
    <m/>
    <m/>
    <m/>
    <m/>
    <n v="0.89"/>
    <m/>
    <n v="1.1499999999999999"/>
    <n v="2.6612263561692729E-3"/>
    <n v="5.3224527123385459E-4"/>
    <n v="3.1934716274031275E-3"/>
    <n v="0.47"/>
    <n v="1.2507763873995583E-3"/>
    <n v="0.2"/>
    <n v="2.5015527747991167E-4"/>
    <n v="1.5009316648794699E-3"/>
  </r>
  <r>
    <x v="32"/>
    <x v="1"/>
    <n v="63"/>
    <s v="pt"/>
    <n v="24.700847167862154"/>
    <n v="4.7919643505652566E-2"/>
    <m/>
    <m/>
    <m/>
    <m/>
    <n v="0.34899999999999998"/>
    <m/>
    <n v="1.1499999999999999"/>
    <n v="0.15237825303263158"/>
    <n v="3.0475650606526319E-2"/>
    <n v="0.18285390363915791"/>
    <n v="0.47"/>
    <n v="7.1617778925336842E-2"/>
    <n v="0.2"/>
    <n v="1.4323555785067369E-2"/>
    <n v="8.5941334710404216E-2"/>
  </r>
  <r>
    <x v="32"/>
    <x v="1"/>
    <n v="64"/>
    <s v="pt"/>
    <n v="17.507043740108486"/>
    <n v="2.4072185142649163E-2"/>
    <m/>
    <m/>
    <m/>
    <m/>
    <n v="0.34899999999999998"/>
    <m/>
    <n v="1.1499999999999999"/>
    <n v="8.2279721596491509E-2"/>
    <n v="1.6455944319298303E-2"/>
    <n v="9.8735665915789805E-2"/>
    <n v="0.47"/>
    <n v="3.8671469150351009E-2"/>
    <n v="0.2"/>
    <n v="7.7342938300702024E-3"/>
    <n v="4.6405762980421213E-2"/>
  </r>
  <r>
    <x v="32"/>
    <x v="1"/>
    <n v="65"/>
    <s v="pt"/>
    <n v="22.56817093043076"/>
    <n v="4.000208297418853E-2"/>
    <m/>
    <m/>
    <m/>
    <m/>
    <n v="0.34899999999999998"/>
    <m/>
    <n v="1.1499999999999999"/>
    <n v="0.12963438490326529"/>
    <n v="2.592687698065306E-2"/>
    <n v="0.15556126188391833"/>
    <n v="0.47"/>
    <n v="6.0928160904534678E-2"/>
    <n v="0.2"/>
    <n v="1.2185632180906937E-2"/>
    <n v="7.3113793085441608E-2"/>
  </r>
  <r>
    <x v="33"/>
    <x v="1"/>
    <n v="1"/>
    <s v="cf"/>
    <n v="6.9391555188066372"/>
    <n v="3.7818397577496182E-3"/>
    <m/>
    <m/>
    <m/>
    <m/>
    <n v="0.74"/>
    <m/>
    <n v="1.1499999999999999"/>
    <n v="7.2104579392406895E-3"/>
    <n v="1.442091587848138E-3"/>
    <n v="8.6525495270888281E-3"/>
    <n v="0.47"/>
    <n v="3.3889152314431239E-3"/>
    <n v="0.2"/>
    <n v="6.7778304628862479E-4"/>
    <n v="4.0666982777317487E-3"/>
  </r>
  <r>
    <x v="33"/>
    <x v="1"/>
    <n v="3"/>
    <s v="pt"/>
    <n v="26.324227587399491"/>
    <n v="5.442534053694844E-2"/>
    <m/>
    <m/>
    <m/>
    <m/>
    <n v="0.34899999999999998"/>
    <m/>
    <n v="1.1499999999999999"/>
    <n v="0.1707695158491066"/>
    <n v="3.4153903169821323E-2"/>
    <n v="0.20492341901892791"/>
    <n v="0.47"/>
    <n v="8.0261672449080099E-2"/>
    <n v="0.2"/>
    <n v="1.6052334489816019E-2"/>
    <n v="9.6314006938896121E-2"/>
  </r>
  <r>
    <x v="33"/>
    <x v="1"/>
    <n v="4"/>
    <s v="pt"/>
    <n v="26.005917701215701"/>
    <n v="5.3117086904733074E-2"/>
    <m/>
    <m/>
    <m/>
    <m/>
    <n v="0.34899999999999998"/>
    <m/>
    <n v="1.1499999999999999"/>
    <n v="0.16709059873182427"/>
    <n v="3.3418119746364855E-2"/>
    <n v="0.20050871847818913"/>
    <n v="0.47"/>
    <n v="7.8532581403957399E-2"/>
    <n v="0.2"/>
    <n v="1.5706516280791481E-2"/>
    <n v="9.4239097684748876E-2"/>
  </r>
  <r>
    <x v="33"/>
    <x v="1"/>
    <n v="7"/>
    <s v="pt"/>
    <n v="22.504508953194001"/>
    <n v="3.97767195747704E-2"/>
    <m/>
    <m/>
    <m/>
    <m/>
    <n v="0.34899999999999998"/>
    <m/>
    <n v="1.1499999999999999"/>
    <n v="0.12898047745195865"/>
    <n v="2.5796095490391732E-2"/>
    <n v="0.15477657294235037"/>
    <n v="0.47"/>
    <n v="6.0620824402420559E-2"/>
    <n v="0.2"/>
    <n v="1.2124164880484112E-2"/>
    <n v="7.2744989282904668E-2"/>
  </r>
  <r>
    <x v="33"/>
    <x v="1"/>
    <n v="8"/>
    <s v="cf"/>
    <n v="9.2309866993299305"/>
    <n v="6.6924653570142002E-3"/>
    <m/>
    <m/>
    <m/>
    <m/>
    <n v="0.74"/>
    <m/>
    <n v="1.1499999999999999"/>
    <n v="1.5622194847540332E-2"/>
    <n v="3.1244389695080665E-3"/>
    <n v="1.87466338170484E-2"/>
    <n v="0.47"/>
    <n v="7.342431578343956E-3"/>
    <n v="0.2"/>
    <n v="1.4684863156687912E-3"/>
    <n v="8.8109178940127472E-3"/>
  </r>
  <r>
    <x v="33"/>
    <x v="1"/>
    <n v="9"/>
    <s v="pt"/>
    <n v="21.040283476748563"/>
    <n v="3.4769068445326998E-2"/>
    <m/>
    <m/>
    <m/>
    <m/>
    <n v="0.34899999999999998"/>
    <m/>
    <n v="1.1499999999999999"/>
    <n v="0.11434536965167036"/>
    <n v="2.2869073930334074E-2"/>
    <n v="0.13721444358200444"/>
    <n v="0.47"/>
    <n v="5.3742323736285062E-2"/>
    <n v="0.2"/>
    <n v="1.0748464747257012E-2"/>
    <n v="6.4490788483542075E-2"/>
  </r>
  <r>
    <x v="33"/>
    <x v="1"/>
    <n v="10"/>
    <s v="pt"/>
    <n v="17.188733853924695"/>
    <n v="2.3204790702798336E-2"/>
    <m/>
    <m/>
    <m/>
    <m/>
    <n v="0.34899999999999998"/>
    <m/>
    <n v="1.1499999999999999"/>
    <n v="7.9620883988734778E-2"/>
    <n v="1.5924176797746957E-2"/>
    <n v="9.5545060786481728E-2"/>
    <n v="0.47"/>
    <n v="3.7421815474705342E-2"/>
    <n v="0.2"/>
    <n v="7.4843630949410688E-3"/>
    <n v="4.4906178569646411E-2"/>
  </r>
  <r>
    <x v="33"/>
    <x v="1"/>
    <n v="11"/>
    <s v="pt"/>
    <n v="27.756622075226549"/>
    <n v="6.0509436123993891E-2"/>
    <m/>
    <m/>
    <m/>
    <m/>
    <n v="0.34899999999999998"/>
    <m/>
    <n v="1.1499999999999999"/>
    <n v="0.18776045760982146"/>
    <n v="3.7552091521964294E-2"/>
    <n v="0.22531254913178575"/>
    <n v="0.47"/>
    <n v="8.8247415076616084E-2"/>
    <n v="0.2"/>
    <n v="1.7649483015323219E-2"/>
    <n v="0.10589689809193931"/>
  </r>
  <r>
    <x v="33"/>
    <x v="1"/>
    <n v="12"/>
    <s v="cf"/>
    <n v="6.1433808033471609"/>
    <n v="2.9641812376150051E-3"/>
    <m/>
    <m/>
    <m/>
    <m/>
    <n v="0.74"/>
    <m/>
    <n v="1.1499999999999999"/>
    <n v="5.4396199390398369E-3"/>
    <n v="1.0879239878079673E-3"/>
    <n v="6.5275439268478045E-3"/>
    <n v="0.47"/>
    <n v="2.5566213713487233E-3"/>
    <n v="0.2"/>
    <n v="5.1132427426974468E-4"/>
    <n v="3.0679456456184678E-3"/>
  </r>
  <r>
    <x v="33"/>
    <x v="1"/>
    <n v="14"/>
    <s v="pt"/>
    <n v="14.260282901033822"/>
    <n v="1.5971516849157878E-2"/>
    <m/>
    <m/>
    <m/>
    <m/>
    <n v="0.34899999999999998"/>
    <m/>
    <n v="1.1499999999999999"/>
    <n v="5.6992172090450509E-2"/>
    <n v="1.1398434418090103E-2"/>
    <n v="6.8390606508540619E-2"/>
    <n v="0.47"/>
    <n v="2.6786320882511736E-2"/>
    <n v="0.2"/>
    <n v="5.3572641765023479E-3"/>
    <n v="3.2143585059014088E-2"/>
  </r>
  <r>
    <x v="33"/>
    <x v="1"/>
    <n v="15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33"/>
    <x v="1"/>
    <n v="16"/>
    <s v="pt"/>
    <n v="25.401128917466497"/>
    <n v="5.0675252190345667E-2"/>
    <m/>
    <m/>
    <m/>
    <m/>
    <n v="0.34899999999999998"/>
    <m/>
    <n v="1.1499999999999999"/>
    <n v="0.16019828782374698"/>
    <n v="3.2039657564749399E-2"/>
    <n v="0.19223794538849637"/>
    <n v="0.47"/>
    <n v="7.5293195277161079E-2"/>
    <n v="0.2"/>
    <n v="1.5058639055432217E-2"/>
    <n v="9.0351834332593292E-2"/>
  </r>
  <r>
    <x v="33"/>
    <x v="1"/>
    <n v="18"/>
    <s v="pt"/>
    <n v="26.29239659878111"/>
    <n v="5.4293798976482996E-2"/>
    <m/>
    <m/>
    <m/>
    <m/>
    <n v="0.34899999999999998"/>
    <m/>
    <n v="1.1499999999999999"/>
    <n v="0.17040003324829997"/>
    <n v="3.4080006649659995E-2"/>
    <n v="0.20448003989795996"/>
    <n v="0.47"/>
    <n v="8.0088015626700981E-2"/>
    <n v="0.2"/>
    <n v="1.6017603125340198E-2"/>
    <n v="9.6105618752041183E-2"/>
  </r>
  <r>
    <x v="33"/>
    <x v="1"/>
    <n v="19"/>
    <s v="pt"/>
    <n v="21.517748306024249"/>
    <n v="3.6364994637180972E-2"/>
    <m/>
    <m/>
    <m/>
    <m/>
    <n v="0.34899999999999998"/>
    <m/>
    <n v="1.1499999999999999"/>
    <n v="0.11903215881233128"/>
    <n v="2.380643176246626E-2"/>
    <n v="0.14283859057479753"/>
    <n v="0.47"/>
    <n v="5.5945114641795704E-2"/>
    <n v="0.2"/>
    <n v="1.1189022928359141E-2"/>
    <n v="6.713413757015485E-2"/>
  </r>
  <r>
    <x v="33"/>
    <x v="1"/>
    <n v="20"/>
    <s v="pt"/>
    <n v="24.637185190625402"/>
    <n v="4.767295334386016E-2"/>
    <m/>
    <m/>
    <m/>
    <m/>
    <n v="0.34899999999999998"/>
    <m/>
    <n v="1.1499999999999999"/>
    <n v="0.151675916223974"/>
    <n v="3.0335183244794801E-2"/>
    <n v="0.18201109946876881"/>
    <n v="0.47"/>
    <n v="7.1287680625267774E-2"/>
    <n v="0.2"/>
    <n v="1.4257536125053556E-2"/>
    <n v="8.5545216750321326E-2"/>
  </r>
  <r>
    <x v="33"/>
    <x v="1"/>
    <n v="23"/>
    <s v="pt"/>
    <n v="20.499156670236122"/>
    <n v="3.3003642239080158E-2"/>
    <m/>
    <m/>
    <m/>
    <m/>
    <n v="0.34899999999999998"/>
    <m/>
    <n v="1.1499999999999999"/>
    <n v="0.10913439270459348"/>
    <n v="2.1826878540918696E-2"/>
    <n v="0.13096127124551218"/>
    <n v="0.47"/>
    <n v="5.1293164571158935E-2"/>
    <n v="0.2"/>
    <n v="1.0258632914231788E-2"/>
    <n v="6.1551797485390719E-2"/>
  </r>
  <r>
    <x v="33"/>
    <x v="1"/>
    <n v="25"/>
    <s v="cf"/>
    <n v="9.963099437552648"/>
    <n v="7.7961253098849477E-3"/>
    <m/>
    <m/>
    <m/>
    <m/>
    <n v="0.74"/>
    <m/>
    <n v="1.1499999999999999"/>
    <n v="1.958553263520442E-2"/>
    <n v="3.9171065270408841E-3"/>
    <n v="2.3502639162245303E-2"/>
    <n v="0.47"/>
    <n v="9.2052003385460768E-3"/>
    <n v="0.2"/>
    <n v="1.8410400677092154E-3"/>
    <n v="1.1046240406255292E-2"/>
  </r>
  <r>
    <x v="33"/>
    <x v="1"/>
    <n v="26"/>
    <s v="pt"/>
    <n v="24.700847167862154"/>
    <n v="4.7919643505652566E-2"/>
    <m/>
    <m/>
    <m/>
    <m/>
    <n v="0.34899999999999998"/>
    <m/>
    <n v="1.1499999999999999"/>
    <n v="0.15237825303263158"/>
    <n v="3.0475650606526319E-2"/>
    <n v="0.18285390363915791"/>
    <n v="0.47"/>
    <n v="7.1617778925336842E-2"/>
    <n v="0.2"/>
    <n v="1.4323555785067369E-2"/>
    <n v="8.5941334710404216E-2"/>
  </r>
  <r>
    <x v="33"/>
    <x v="1"/>
    <n v="27"/>
    <s v="pt"/>
    <n v="16.647607047412251"/>
    <n v="2.1766746214491511E-2"/>
    <m/>
    <m/>
    <m/>
    <m/>
    <n v="0.34899999999999998"/>
    <m/>
    <n v="1.1499999999999999"/>
    <n v="7.5189584937484316E-2"/>
    <n v="1.5037916987496864E-2"/>
    <n v="9.0227501924981177E-2"/>
    <n v="0.47"/>
    <n v="3.5339104920617627E-2"/>
    <n v="0.2"/>
    <n v="7.0678209841235256E-3"/>
    <n v="4.2406925904741155E-2"/>
  </r>
  <r>
    <x v="33"/>
    <x v="1"/>
    <n v="29"/>
    <s v="pt"/>
    <n v="21.581410283261008"/>
    <n v="3.6580490430127406E-2"/>
    <m/>
    <m/>
    <m/>
    <m/>
    <n v="0.34899999999999998"/>
    <m/>
    <n v="1.1499999999999999"/>
    <n v="0.11966333638458998"/>
    <n v="2.3932667276917997E-2"/>
    <n v="0.14359600366150799"/>
    <n v="0.47"/>
    <n v="5.6241768100757289E-2"/>
    <n v="0.2"/>
    <n v="1.1248353620151459E-2"/>
    <n v="6.749012172090875E-2"/>
  </r>
  <r>
    <x v="33"/>
    <x v="1"/>
    <n v="30"/>
    <s v="pt"/>
    <n v="15.438029479913848"/>
    <n v="1.8718610744395542E-2"/>
    <m/>
    <m/>
    <m/>
    <m/>
    <n v="0.34899999999999998"/>
    <m/>
    <n v="1.1499999999999999"/>
    <n v="6.5691848051669069E-2"/>
    <n v="1.3138369610333815E-2"/>
    <n v="7.8830217662002877E-2"/>
    <n v="0.47"/>
    <n v="3.0875168584284459E-2"/>
    <n v="0.2"/>
    <n v="6.1750337168568923E-3"/>
    <n v="3.7050202301141352E-2"/>
  </r>
  <r>
    <x v="33"/>
    <x v="1"/>
    <n v="31"/>
    <s v="pt"/>
    <n v="23.586762566218887"/>
    <n v="4.369447765392049E-2"/>
    <m/>
    <m/>
    <m/>
    <m/>
    <n v="0.34899999999999998"/>
    <m/>
    <n v="1.1499999999999999"/>
    <n v="0.14029477394151124"/>
    <n v="2.805895478830225E-2"/>
    <n v="0.1683537287298135"/>
    <n v="0.47"/>
    <n v="6.5938543752510279E-2"/>
    <n v="0.2"/>
    <n v="1.3187708750502056E-2"/>
    <n v="7.9126252503012334E-2"/>
  </r>
  <r>
    <x v="33"/>
    <x v="1"/>
    <n v="33"/>
    <s v="pt"/>
    <n v="18.52563537589662"/>
    <n v="2.6954799471929587E-2"/>
    <m/>
    <m/>
    <m/>
    <m/>
    <n v="0.34899999999999998"/>
    <m/>
    <n v="1.1499999999999999"/>
    <n v="9.1045851656084462E-2"/>
    <n v="1.8209170331216894E-2"/>
    <n v="0.10925502198730136"/>
    <n v="0.47"/>
    <n v="4.2791550278359694E-2"/>
    <n v="0.2"/>
    <n v="8.5583100556719388E-3"/>
    <n v="5.1349860334031633E-2"/>
  </r>
  <r>
    <x v="33"/>
    <x v="1"/>
    <n v="34"/>
    <s v="pt"/>
    <n v="22.759156862141033"/>
    <n v="4.0681992891077094E-2"/>
    <m/>
    <m/>
    <m/>
    <m/>
    <n v="0.34899999999999998"/>
    <m/>
    <n v="1.1499999999999999"/>
    <n v="0.13160485892505117"/>
    <n v="2.6320971785010236E-2"/>
    <n v="0.15792583071006139"/>
    <n v="0.47"/>
    <n v="6.1854283694774047E-2"/>
    <n v="0.2"/>
    <n v="1.237085673895481E-2"/>
    <n v="7.4225140433728853E-2"/>
  </r>
  <r>
    <x v="33"/>
    <x v="1"/>
    <n v="34"/>
    <s v="pt"/>
    <n v="16.488452104320356"/>
    <n v="2.135254547509486E-2"/>
    <m/>
    <m/>
    <m/>
    <m/>
    <n v="0.34899999999999998"/>
    <m/>
    <n v="1.1499999999999999"/>
    <n v="7.3907614241727357E-2"/>
    <n v="1.4781522848345472E-2"/>
    <n v="8.8689137090072825E-2"/>
    <n v="0.47"/>
    <n v="3.4736578693611853E-2"/>
    <n v="0.2"/>
    <n v="6.9473157387223705E-3"/>
    <n v="4.1683894432334223E-2"/>
  </r>
  <r>
    <x v="33"/>
    <x v="1"/>
    <n v="36"/>
    <s v="pt"/>
    <n v="22.24986104424697"/>
    <n v="3.888163217482158E-2"/>
    <m/>
    <m/>
    <m/>
    <m/>
    <n v="0.34899999999999998"/>
    <m/>
    <n v="1.1499999999999999"/>
    <n v="0.12637945685017699"/>
    <n v="2.52758913700354E-2"/>
    <n v="0.15165534822021237"/>
    <n v="0.47"/>
    <n v="5.9398344719583177E-2"/>
    <n v="0.2"/>
    <n v="1.1879668943916635E-2"/>
    <n v="7.1278013663499812E-2"/>
  </r>
  <r>
    <x v="33"/>
    <x v="1"/>
    <n v="38"/>
    <s v="cf"/>
    <n v="7.7985922115028714"/>
    <n v="4.7766377295455084E-3"/>
    <m/>
    <m/>
    <m/>
    <m/>
    <n v="0.74"/>
    <m/>
    <n v="1.1499999999999999"/>
    <n v="9.7321144795987809E-3"/>
    <n v="1.9464228959197563E-3"/>
    <n v="1.1678537375518537E-2"/>
    <n v="0.47"/>
    <n v="4.5740938054114264E-3"/>
    <n v="0.2"/>
    <n v="9.1481876108228527E-4"/>
    <n v="5.4889125664937116E-3"/>
  </r>
  <r>
    <x v="33"/>
    <x v="1"/>
    <n v="39"/>
    <s v="pt"/>
    <n v="23.8732414637843"/>
    <n v="4.4762327744595563E-2"/>
    <m/>
    <m/>
    <m/>
    <m/>
    <n v="0.34899999999999998"/>
    <m/>
    <n v="1.1499999999999999"/>
    <n v="0.14335983965084514"/>
    <n v="2.8671967930169032E-2"/>
    <n v="0.17203180758101416"/>
    <n v="0.47"/>
    <n v="6.7379124635897208E-2"/>
    <n v="0.2"/>
    <n v="1.3475824927179442E-2"/>
    <n v="8.085494956307665E-2"/>
  </r>
  <r>
    <x v="33"/>
    <x v="1"/>
    <n v="40"/>
    <s v="pt"/>
    <n v="24.669016179243776"/>
    <n v="4.7796218847284813E-2"/>
    <m/>
    <m/>
    <m/>
    <m/>
    <n v="0.34899999999999998"/>
    <m/>
    <n v="1.1499999999999999"/>
    <n v="0.15202690560490129"/>
    <n v="3.0405381120980259E-2"/>
    <n v="0.18243228672588155"/>
    <n v="0.47"/>
    <n v="7.1452645634303605E-2"/>
    <n v="0.2"/>
    <n v="1.4290529126860721E-2"/>
    <n v="8.5743174761164331E-2"/>
  </r>
  <r>
    <x v="33"/>
    <x v="1"/>
    <n v="43"/>
    <s v="pt"/>
    <n v="22.918311805232928"/>
    <n v="4.1252961249419268E-2"/>
    <m/>
    <m/>
    <m/>
    <m/>
    <n v="0.34899999999999998"/>
    <m/>
    <n v="1.1499999999999999"/>
    <n v="0.13325693577941763"/>
    <n v="2.6651387155883527E-2"/>
    <n v="0.15990832293530116"/>
    <n v="0.47"/>
    <n v="6.2630759816326279E-2"/>
    <n v="0.2"/>
    <n v="1.2526151963265257E-2"/>
    <n v="7.5156911779591537E-2"/>
  </r>
  <r>
    <x v="33"/>
    <x v="1"/>
    <n v="44"/>
    <s v="pt"/>
    <n v="21.676903249116144"/>
    <n v="3.6904927781620238E-2"/>
    <m/>
    <m/>
    <m/>
    <m/>
    <n v="0.34899999999999998"/>
    <m/>
    <n v="1.1499999999999999"/>
    <n v="0.12061286421758671"/>
    <n v="2.4122572843517345E-2"/>
    <n v="0.14473543706110406"/>
    <n v="0.47"/>
    <n v="5.668804618226575E-2"/>
    <n v="0.2"/>
    <n v="1.1337609236453151E-2"/>
    <n v="6.8025655418718897E-2"/>
  </r>
  <r>
    <x v="33"/>
    <x v="1"/>
    <n v="45"/>
    <s v="pt"/>
    <n v="22.918311805232928"/>
    <n v="4.1252961249419268E-2"/>
    <m/>
    <m/>
    <m/>
    <m/>
    <n v="0.34899999999999998"/>
    <m/>
    <n v="1.1499999999999999"/>
    <n v="0.13325693577941763"/>
    <n v="2.6651387155883527E-2"/>
    <n v="0.15990832293530116"/>
    <n v="0.47"/>
    <n v="6.2630759816326279E-2"/>
    <n v="0.2"/>
    <n v="1.2526151963265257E-2"/>
    <n v="7.5156911779591537E-2"/>
  </r>
  <r>
    <x v="33"/>
    <x v="1"/>
    <n v="48"/>
    <s v="pt"/>
    <n v="23.8732414637843"/>
    <n v="4.4762327744595563E-2"/>
    <m/>
    <m/>
    <m/>
    <m/>
    <n v="0.34899999999999998"/>
    <m/>
    <n v="1.1499999999999999"/>
    <n v="0.14335983965084514"/>
    <n v="2.8671967930169032E-2"/>
    <n v="0.17203180758101416"/>
    <n v="0.47"/>
    <n v="6.7379124635897208E-2"/>
    <n v="0.2"/>
    <n v="1.3475824927179442E-2"/>
    <n v="8.085494956307665E-2"/>
  </r>
  <r>
    <x v="33"/>
    <x v="1"/>
    <n v="49"/>
    <s v="pt"/>
    <n v="26.99267834838545"/>
    <n v="5.7224478098577163E-2"/>
    <m/>
    <m/>
    <m/>
    <m/>
    <n v="0.34899999999999998"/>
    <m/>
    <n v="1.1499999999999999"/>
    <n v="0.17861010297192748"/>
    <n v="3.5722020594385499E-2"/>
    <n v="0.21433212356631298"/>
    <n v="0.47"/>
    <n v="8.3946748396805909E-2"/>
    <n v="0.2"/>
    <n v="1.6789349679361184E-2"/>
    <n v="0.1007360980761671"/>
  </r>
  <r>
    <x v="33"/>
    <x v="1"/>
    <n v="50"/>
    <s v="pt"/>
    <n v="15.183381570966816"/>
    <n v="1.810618252337793E-2"/>
    <m/>
    <m/>
    <m/>
    <m/>
    <n v="0.34899999999999998"/>
    <m/>
    <n v="1.1499999999999999"/>
    <n v="6.3764706619961253E-2"/>
    <n v="1.2752941323992252E-2"/>
    <n v="7.6517647943953507E-2"/>
    <n v="0.47"/>
    <n v="2.9969412111381787E-2"/>
    <n v="0.2"/>
    <n v="5.9938824222763578E-3"/>
    <n v="3.5963294533658145E-2"/>
  </r>
  <r>
    <x v="33"/>
    <x v="1"/>
    <n v="51"/>
    <s v="pt"/>
    <n v="20.881128533656668"/>
    <n v="3.4245050795196928E-2"/>
    <m/>
    <m/>
    <m/>
    <m/>
    <n v="0.34899999999999998"/>
    <m/>
    <n v="1.1499999999999999"/>
    <n v="0.1128015972525984"/>
    <n v="2.2560319450519683E-2"/>
    <n v="0.13536191670311809"/>
    <n v="0.47"/>
    <n v="5.301675070872125E-2"/>
    <n v="0.2"/>
    <n v="1.0603350141744251E-2"/>
    <n v="6.3620100850465502E-2"/>
  </r>
  <r>
    <x v="33"/>
    <x v="1"/>
    <n v="53"/>
    <s v="pt"/>
    <n v="18.111832523857689"/>
    <n v="2.5764081765187564E-2"/>
    <m/>
    <m/>
    <m/>
    <m/>
    <n v="0.34899999999999998"/>
    <m/>
    <n v="1.1499999999999999"/>
    <n v="8.7437395161723705E-2"/>
    <n v="1.7487479032344742E-2"/>
    <n v="0.10492487419406844"/>
    <n v="0.47"/>
    <n v="4.1095575726010136E-2"/>
    <n v="0.2"/>
    <n v="8.2191151452020283E-3"/>
    <n v="4.9314690871212166E-2"/>
  </r>
  <r>
    <x v="33"/>
    <x v="1"/>
    <n v="54"/>
    <s v="pt"/>
    <n v="27.024509337003831"/>
    <n v="5.7359521067790645E-2"/>
    <m/>
    <m/>
    <m/>
    <m/>
    <n v="0.34899999999999998"/>
    <m/>
    <n v="1.1499999999999999"/>
    <n v="0.17898733551114768"/>
    <n v="3.5797467102229537E-2"/>
    <n v="0.21478480261337721"/>
    <n v="0.47"/>
    <n v="8.4124047690239401E-2"/>
    <n v="0.2"/>
    <n v="1.682480953804788E-2"/>
    <n v="0.10094885722828728"/>
  </r>
  <r>
    <x v="33"/>
    <x v="1"/>
    <n v="55"/>
    <s v="pt"/>
    <n v="18.302818455567966"/>
    <n v="2.6310301529878951E-2"/>
    <m/>
    <m/>
    <m/>
    <m/>
    <n v="0.34899999999999998"/>
    <m/>
    <n v="1.1499999999999999"/>
    <n v="8.9094832618072647E-2"/>
    <n v="1.7818966523614529E-2"/>
    <n v="0.10691379914168718"/>
    <n v="0.47"/>
    <n v="4.1874571330494145E-2"/>
    <n v="0.2"/>
    <n v="8.3749142660988294E-3"/>
    <n v="5.0249485596592973E-2"/>
  </r>
  <r>
    <x v="33"/>
    <x v="1"/>
    <n v="57"/>
    <s v="pt"/>
    <n v="24.98732606542757"/>
    <n v="4.9037627403401611E-2"/>
    <m/>
    <m/>
    <m/>
    <m/>
    <n v="0.34899999999999998"/>
    <m/>
    <n v="1.1499999999999999"/>
    <n v="0.15555647605596501"/>
    <n v="3.1111295211193005E-2"/>
    <n v="0.186667771267158"/>
    <n v="0.47"/>
    <n v="7.3111543746303548E-2"/>
    <n v="0.2"/>
    <n v="1.462230874926071E-2"/>
    <n v="8.7733852495564257E-2"/>
  </r>
  <r>
    <x v="33"/>
    <x v="1"/>
    <n v="59"/>
    <s v="pt"/>
    <n v="30.080284244368219"/>
    <n v="7.1064671527319906E-2"/>
    <m/>
    <m/>
    <m/>
    <m/>
    <n v="0.34899999999999998"/>
    <m/>
    <n v="1.1499999999999999"/>
    <n v="0.2168247473519215"/>
    <n v="4.3364949470384301E-2"/>
    <n v="0.2601896968223058"/>
    <n v="0.47"/>
    <n v="0.1019076312554031"/>
    <n v="0.2"/>
    <n v="2.0381526251080622E-2"/>
    <n v="0.12228915750648373"/>
  </r>
  <r>
    <x v="33"/>
    <x v="1"/>
    <n v="61"/>
    <s v="pt"/>
    <n v="20.84929754503829"/>
    <n v="3.4140724730000203E-2"/>
    <m/>
    <m/>
    <m/>
    <m/>
    <n v="0.34899999999999998"/>
    <m/>
    <n v="1.1499999999999999"/>
    <n v="0.11249395467541044"/>
    <n v="2.2498790935082089E-2"/>
    <n v="0.13499274561049254"/>
    <n v="0.47"/>
    <n v="5.2872158697442904E-2"/>
    <n v="0.2"/>
    <n v="1.0574431739488582E-2"/>
    <n v="6.3446590436931488E-2"/>
  </r>
  <r>
    <x v="33"/>
    <x v="1"/>
    <n v="63"/>
    <s v="pt"/>
    <n v="22.600001919049138"/>
    <n v="4.0115003406312216E-2"/>
    <m/>
    <m/>
    <m/>
    <m/>
    <n v="0.34899999999999998"/>
    <m/>
    <n v="1.1499999999999999"/>
    <n v="0.12996188587747964"/>
    <n v="2.5992377175495931E-2"/>
    <n v="0.15595426305297558"/>
    <n v="0.47"/>
    <n v="6.1082086362415432E-2"/>
    <n v="0.2"/>
    <n v="1.2216417272483087E-2"/>
    <n v="7.3298503634898524E-2"/>
  </r>
  <r>
    <x v="33"/>
    <x v="1"/>
    <n v="64"/>
    <s v="pt"/>
    <n v="23.300283668653478"/>
    <n v="4.2639519113635858E-2"/>
    <m/>
    <m/>
    <m/>
    <m/>
    <n v="0.34899999999999998"/>
    <m/>
    <n v="1.1499999999999999"/>
    <n v="0.13725898439715783"/>
    <n v="2.745179687943157E-2"/>
    <n v="0.16471078127658939"/>
    <n v="0.47"/>
    <n v="6.4511722666664176E-2"/>
    <n v="0.2"/>
    <n v="1.2902344533332836E-2"/>
    <n v="7.7414067199997008E-2"/>
  </r>
  <r>
    <x v="33"/>
    <x v="1"/>
    <n v="65"/>
    <s v="pt"/>
    <n v="23.618593554837268"/>
    <n v="4.3812491044223134E-2"/>
    <m/>
    <m/>
    <m/>
    <m/>
    <n v="0.34899999999999998"/>
    <m/>
    <n v="1.1499999999999999"/>
    <n v="0.14063389242560001"/>
    <n v="2.8126778485120005E-2"/>
    <n v="0.16876067091072"/>
    <n v="0.47"/>
    <n v="6.6097929440031997E-2"/>
    <n v="0.2"/>
    <n v="1.32195858880064E-2"/>
    <n v="7.9317515328038393E-2"/>
  </r>
  <r>
    <x v="33"/>
    <x v="1"/>
    <n v="67"/>
    <s v="pt"/>
    <n v="30.748735005354177"/>
    <n v="7.4258195037930338E-2"/>
    <m/>
    <m/>
    <m/>
    <m/>
    <n v="0.34899999999999998"/>
    <m/>
    <n v="1.1499999999999999"/>
    <n v="0.22552603584781633"/>
    <n v="4.5105207169563268E-2"/>
    <n v="0.27063124301737962"/>
    <n v="0.47"/>
    <n v="0.10599723684847367"/>
    <n v="0.2"/>
    <n v="2.1199447369694736E-2"/>
    <n v="0.1271966842181684"/>
  </r>
  <r>
    <x v="33"/>
    <x v="1"/>
    <n v="68"/>
    <s v="pt"/>
    <n v="20.053522829578814"/>
    <n v="3.1584298456586626E-2"/>
    <m/>
    <m/>
    <m/>
    <m/>
    <n v="0.34899999999999998"/>
    <m/>
    <n v="1.1499999999999999"/>
    <n v="0.10492374876640208"/>
    <n v="2.0984749753280418E-2"/>
    <n v="0.1259084985196825"/>
    <n v="0.47"/>
    <n v="4.9314161920208974E-2"/>
    <n v="0.2"/>
    <n v="9.8628323840417951E-3"/>
    <n v="5.9176994304250767E-2"/>
  </r>
  <r>
    <x v="33"/>
    <x v="1"/>
    <n v="69"/>
    <s v="pt"/>
    <n v="19.735212943395023"/>
    <n v="3.0589580062262284E-2"/>
    <m/>
    <m/>
    <m/>
    <m/>
    <n v="0.34899999999999998"/>
    <m/>
    <n v="1.1499999999999999"/>
    <n v="0.10196100059352259"/>
    <n v="2.0392200118704518E-2"/>
    <n v="0.12235320071222711"/>
    <n v="0.47"/>
    <n v="4.7921670278955615E-2"/>
    <n v="0.2"/>
    <n v="9.5843340557911234E-3"/>
    <n v="5.7506004334746737E-2"/>
  </r>
  <r>
    <x v="34"/>
    <x v="1"/>
    <n v="3"/>
    <s v="pe"/>
    <n v="21.804227203589662"/>
    <n v="3.7339739086147301E-2"/>
    <m/>
    <m/>
    <m/>
    <m/>
    <n v="0.54"/>
    <m/>
    <n v="1.1499999999999999"/>
    <n v="0.11560633120650916"/>
    <n v="2.3121266241301834E-2"/>
    <n v="0.13872759744781099"/>
    <n v="0.47"/>
    <n v="5.4334975667059304E-2"/>
    <n v="0.2"/>
    <n v="1.0866995133411862E-2"/>
    <n v="6.520197080047116E-2"/>
  </r>
  <r>
    <x v="34"/>
    <x v="1"/>
    <n v="4"/>
    <s v="pe"/>
    <n v="16.32929716122846"/>
    <n v="2.0942323609275497E-2"/>
    <m/>
    <m/>
    <m/>
    <m/>
    <n v="0.54"/>
    <m/>
    <n v="1.1499999999999999"/>
    <n v="6.4089541305642136E-2"/>
    <n v="1.2817908261128427E-2"/>
    <n v="7.6907449566770564E-2"/>
    <n v="0.47"/>
    <n v="3.0122084413651804E-2"/>
    <n v="0.2"/>
    <n v="6.0244168827303613E-3"/>
    <n v="3.6146501296382166E-2"/>
  </r>
  <r>
    <x v="34"/>
    <x v="1"/>
    <n v="6"/>
    <s v="cf"/>
    <n v="11.109015027814294"/>
    <n v="9.6926156117679695E-3"/>
    <m/>
    <m/>
    <m/>
    <m/>
    <n v="0.74"/>
    <m/>
    <n v="1.1499999999999999"/>
    <n v="2.7296584750606947E-2"/>
    <n v="5.4593169501213901E-3"/>
    <n v="3.275590170072834E-2"/>
    <n v="0.47"/>
    <n v="1.2829394832785264E-2"/>
    <n v="0.2"/>
    <n v="2.5658789665570529E-3"/>
    <n v="1.5395273799342316E-2"/>
  </r>
  <r>
    <x v="34"/>
    <x v="1"/>
    <n v="6"/>
    <s v="cf"/>
    <n v="6.7800005757147419"/>
    <n v="3.6103503065681012E-3"/>
    <m/>
    <m/>
    <m/>
    <m/>
    <n v="0.74"/>
    <m/>
    <n v="1.1499999999999999"/>
    <n v="6.8156941693487466E-3"/>
    <n v="1.3631388338697494E-3"/>
    <n v="8.1788330032184966E-3"/>
    <n v="0.47"/>
    <n v="3.2033762595939106E-3"/>
    <n v="0.2"/>
    <n v="6.4067525191878211E-4"/>
    <n v="3.8440515115126927E-3"/>
  </r>
  <r>
    <x v="34"/>
    <x v="1"/>
    <n v="8"/>
    <s v="pe"/>
    <n v="22.186199067010211"/>
    <n v="3.8659451874265297E-2"/>
    <m/>
    <m/>
    <m/>
    <m/>
    <n v="0.54"/>
    <m/>
    <n v="1.1499999999999999"/>
    <n v="0.11977584099147214"/>
    <n v="2.3955168198294428E-2"/>
    <n v="0.14373100918976656"/>
    <n v="0.47"/>
    <n v="5.6294645265991899E-2"/>
    <n v="0.2"/>
    <n v="1.1258929053198381E-2"/>
    <n v="6.7553574319190277E-2"/>
  </r>
  <r>
    <x v="34"/>
    <x v="1"/>
    <n v="9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34"/>
    <x v="1"/>
    <n v="13"/>
    <s v="pe"/>
    <n v="20.14901579543395"/>
    <n v="3.1885817496274227E-2"/>
    <m/>
    <m/>
    <m/>
    <m/>
    <n v="0.54"/>
    <m/>
    <n v="1.1499999999999999"/>
    <n v="9.8407809367200907E-2"/>
    <n v="1.9681561873440181E-2"/>
    <n v="0.11808937124064109"/>
    <n v="0.47"/>
    <n v="4.6251670402584426E-2"/>
    <n v="0.2"/>
    <n v="9.2503340805168855E-3"/>
    <n v="5.550200448310131E-2"/>
  </r>
  <r>
    <x v="34"/>
    <x v="1"/>
    <n v="14"/>
    <s v="pe"/>
    <n v="13.146198299390555"/>
    <n v="1.3573449744120749E-2"/>
    <m/>
    <m/>
    <m/>
    <m/>
    <n v="0.54"/>
    <m/>
    <n v="1.1499999999999999"/>
    <n v="4.117816698301309E-2"/>
    <n v="8.235633396602618E-3"/>
    <n v="4.9413800379615708E-2"/>
    <n v="0.47"/>
    <n v="1.9353738482016151E-2"/>
    <n v="0.2"/>
    <n v="3.8707476964032306E-3"/>
    <n v="2.3224486178419382E-2"/>
  </r>
  <r>
    <x v="34"/>
    <x v="1"/>
    <n v="15"/>
    <s v="pe"/>
    <n v="20.085353818197191"/>
    <n v="3.168464564820607E-2"/>
    <m/>
    <m/>
    <m/>
    <m/>
    <n v="0.54"/>
    <m/>
    <n v="1.1499999999999999"/>
    <n v="9.7774502253514556E-2"/>
    <n v="1.9554900450702913E-2"/>
    <n v="0.11732940270421746"/>
    <n v="0.47"/>
    <n v="4.5954016059151837E-2"/>
    <n v="0.2"/>
    <n v="9.1908032118303683E-3"/>
    <n v="5.5144819270982207E-2"/>
  </r>
  <r>
    <x v="34"/>
    <x v="1"/>
    <n v="18"/>
    <s v="pe"/>
    <n v="16.392959138465219"/>
    <n v="2.1105934890773968E-2"/>
    <m/>
    <m/>
    <m/>
    <m/>
    <n v="0.54"/>
    <m/>
    <n v="1.1499999999999999"/>
    <n v="6.4600342967733981E-2"/>
    <n v="1.2920068593546797E-2"/>
    <n v="7.7520411561280783E-2"/>
    <n v="0.47"/>
    <n v="3.036216119483497E-2"/>
    <n v="0.2"/>
    <n v="6.0724322389669946E-3"/>
    <n v="3.6434593433801968E-2"/>
  </r>
  <r>
    <x v="34"/>
    <x v="1"/>
    <n v="20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34"/>
    <x v="1"/>
    <n v="22"/>
    <s v="pe"/>
    <n v="16.074649252281429"/>
    <n v="2.0294244681005304E-2"/>
    <m/>
    <m/>
    <m/>
    <m/>
    <n v="0.54"/>
    <m/>
    <n v="1.1499999999999999"/>
    <n v="6.2067004333284166E-2"/>
    <n v="1.2413400866656835E-2"/>
    <n v="7.4480405199941008E-2"/>
    <n v="0.47"/>
    <n v="2.9171492036643557E-2"/>
    <n v="0.2"/>
    <n v="5.8342984073287115E-3"/>
    <n v="3.5005790443972271E-2"/>
  </r>
  <r>
    <x v="34"/>
    <x v="1"/>
    <n v="23"/>
    <s v="pe"/>
    <n v="22.24986104424697"/>
    <n v="3.888163217482158E-2"/>
    <m/>
    <m/>
    <m/>
    <m/>
    <n v="0.54"/>
    <m/>
    <n v="1.1499999999999999"/>
    <n v="0.12047808310522107"/>
    <n v="2.4095616621044216E-2"/>
    <n v="0.14457369972626527"/>
    <n v="0.47"/>
    <n v="5.6624699059453901E-2"/>
    <n v="0.2"/>
    <n v="1.1324939811890781E-2"/>
    <n v="6.7949638871344684E-2"/>
  </r>
  <r>
    <x v="34"/>
    <x v="1"/>
    <n v="26"/>
    <s v="pe"/>
    <n v="25.432959906084879"/>
    <n v="5.0802337412404544E-2"/>
    <m/>
    <m/>
    <m/>
    <m/>
    <n v="0.54"/>
    <m/>
    <n v="1.1499999999999999"/>
    <n v="0.15826382368845046"/>
    <n v="3.1652764737690096E-2"/>
    <n v="0.18991658842614056"/>
    <n v="0.47"/>
    <n v="7.4383997133571716E-2"/>
    <n v="0.2"/>
    <n v="1.4876799426714344E-2"/>
    <n v="8.9260796560286057E-2"/>
  </r>
  <r>
    <x v="34"/>
    <x v="1"/>
    <n v="29"/>
    <s v="pe"/>
    <n v="21.040283476748563"/>
    <n v="3.4769068445326998E-2"/>
    <m/>
    <m/>
    <m/>
    <m/>
    <n v="0.54"/>
    <m/>
    <n v="1.1499999999999999"/>
    <n v="0.10749313587503"/>
    <n v="2.1498627175006002E-2"/>
    <n v="0.12899176305003601"/>
    <n v="0.47"/>
    <n v="5.0521773861264094E-2"/>
    <n v="0.2"/>
    <n v="1.010435477225282E-2"/>
    <n v="6.0626128633516914E-2"/>
  </r>
  <r>
    <x v="34"/>
    <x v="1"/>
    <n v="30"/>
    <s v="pe"/>
    <n v="21.613241271879389"/>
    <n v="3.6688477059015262E-2"/>
    <m/>
    <m/>
    <m/>
    <m/>
    <n v="0.54"/>
    <m/>
    <n v="1.1499999999999999"/>
    <n v="0.11354981434954026"/>
    <n v="2.2709962869908052E-2"/>
    <n v="0.13625977721944832"/>
    <n v="0.47"/>
    <n v="5.3368412744283916E-2"/>
    <n v="0.2"/>
    <n v="1.0673682548856783E-2"/>
    <n v="6.4042095293140699E-2"/>
  </r>
  <r>
    <x v="34"/>
    <x v="1"/>
    <n v="30.5"/>
    <s v="tc"/>
    <n v="5.856901905781748"/>
    <n v="2.694174876659604E-3"/>
    <n v="6"/>
    <n v="1.0064685967807149E-2"/>
    <n v="1.3258346487261092E-2"/>
    <n v="1.0064685967807149E-2"/>
    <n v="0.69"/>
    <n v="6.9446333177869326E-3"/>
    <n v="1.1499999999999999"/>
    <n v="7.986328315454972E-3"/>
    <n v="1.5972656630909945E-3"/>
    <n v="9.5835939785459661E-3"/>
    <n v="0.47"/>
    <n v="3.7535743082638367E-3"/>
    <n v="0.2"/>
    <n v="7.5071486165276735E-4"/>
    <n v="4.5042891699166041E-3"/>
  </r>
  <r>
    <x v="34"/>
    <x v="1"/>
    <n v="32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34"/>
    <x v="1"/>
    <n v="34"/>
    <s v="pe"/>
    <n v="15.692677388860879"/>
    <n v="1.9341224881771032E-2"/>
    <m/>
    <m/>
    <m/>
    <m/>
    <n v="0.54"/>
    <m/>
    <n v="1.1499999999999999"/>
    <n v="5.909517182227457E-2"/>
    <n v="1.1819034364454915E-2"/>
    <n v="7.0914206186729487E-2"/>
    <n v="0.47"/>
    <n v="2.7774730756469045E-2"/>
    <n v="0.2"/>
    <n v="5.5549461512938089E-3"/>
    <n v="3.3329676907762854E-2"/>
  </r>
  <r>
    <x v="34"/>
    <x v="1"/>
    <n v="36"/>
    <s v="pe"/>
    <n v="17.347888797016591"/>
    <n v="2.3636498485935107E-2"/>
    <m/>
    <m/>
    <m/>
    <m/>
    <n v="0.54"/>
    <m/>
    <n v="1.1499999999999999"/>
    <n v="7.2510660135988725E-2"/>
    <n v="1.4502132027197745E-2"/>
    <n v="8.701279216318647E-2"/>
    <n v="0.47"/>
    <n v="3.4080010263914697E-2"/>
    <n v="0.2"/>
    <n v="6.8160020527829393E-3"/>
    <n v="4.0896012316697636E-2"/>
  </r>
  <r>
    <x v="34"/>
    <x v="1"/>
    <n v="37"/>
    <s v="pe"/>
    <n v="17.761691649055518"/>
    <n v="2.4777559850432437E-2"/>
    <m/>
    <m/>
    <m/>
    <m/>
    <n v="0.54"/>
    <m/>
    <n v="1.1499999999999999"/>
    <n v="7.6083206531566416E-2"/>
    <n v="1.5216641306313283E-2"/>
    <n v="9.12998478378797E-2"/>
    <n v="0.47"/>
    <n v="3.5759107069836212E-2"/>
    <n v="0.2"/>
    <n v="7.1518214139672425E-3"/>
    <n v="4.2910928483803457E-2"/>
  </r>
  <r>
    <x v="34"/>
    <x v="1"/>
    <n v="38"/>
    <s v="pe"/>
    <n v="19.416903057211233"/>
    <n v="2.9610777162247127E-2"/>
    <m/>
    <m/>
    <m/>
    <m/>
    <n v="0.54"/>
    <m/>
    <n v="1.1499999999999999"/>
    <n v="9.1250582276192385E-2"/>
    <n v="1.8250116455238479E-2"/>
    <n v="0.10950069873143087"/>
    <n v="0.47"/>
    <n v="4.2887773669810419E-2"/>
    <n v="0.2"/>
    <n v="8.5775547339620849E-3"/>
    <n v="5.1465328403772506E-2"/>
  </r>
  <r>
    <x v="34"/>
    <x v="1"/>
    <n v="41"/>
    <s v="pe"/>
    <n v="24.191551349968091"/>
    <n v="4.5963947564939364E-2"/>
    <m/>
    <m/>
    <m/>
    <m/>
    <n v="0.54"/>
    <m/>
    <n v="1.1499999999999999"/>
    <n v="0.14290308549883846"/>
    <n v="2.8580617099767693E-2"/>
    <n v="0.17148370259860615"/>
    <n v="0.47"/>
    <n v="6.7164450184454064E-2"/>
    <n v="0.2"/>
    <n v="1.3432890036890813E-2"/>
    <n v="8.0597340221344876E-2"/>
  </r>
  <r>
    <x v="34"/>
    <x v="1"/>
    <n v="44"/>
    <s v="pe"/>
    <n v="25.305635951611361"/>
    <n v="5.0294951453827584E-2"/>
    <m/>
    <m/>
    <m/>
    <m/>
    <n v="0.54"/>
    <m/>
    <n v="1.1499999999999999"/>
    <n v="0.15665156244396608"/>
    <n v="3.133031248879322E-2"/>
    <n v="0.18798187493275931"/>
    <n v="0.47"/>
    <n v="7.3626234348664055E-2"/>
    <n v="0.2"/>
    <n v="1.4725246869732811E-2"/>
    <n v="8.8351481218396866E-2"/>
  </r>
  <r>
    <x v="34"/>
    <x v="1"/>
    <n v="46"/>
    <s v="pe"/>
    <n v="17.538874728726867"/>
    <n v="2.4159799938821259E-2"/>
    <m/>
    <m/>
    <m/>
    <m/>
    <n v="0.54"/>
    <m/>
    <n v="1.1499999999999999"/>
    <n v="7.4148642933072995E-2"/>
    <n v="1.4829728586614599E-2"/>
    <n v="8.8978371519687599E-2"/>
    <n v="0.47"/>
    <n v="3.4849862178544307E-2"/>
    <n v="0.2"/>
    <n v="6.9699724357088618E-3"/>
    <n v="4.1819834614253169E-2"/>
  </r>
  <r>
    <x v="34"/>
    <x v="1"/>
    <n v="49"/>
    <s v="pe"/>
    <n v="28.361410858975749"/>
    <n v="6.3175042688368488E-2"/>
    <m/>
    <m/>
    <m/>
    <m/>
    <n v="0.54"/>
    <m/>
    <n v="1.1499999999999999"/>
    <n v="0.19767247809965011"/>
    <n v="3.9534495619930027E-2"/>
    <n v="0.23720697371958013"/>
    <n v="0.47"/>
    <n v="9.2906064706835545E-2"/>
    <n v="0.2"/>
    <n v="1.8581212941367109E-2"/>
    <n v="0.11148727764820265"/>
  </r>
  <r>
    <x v="34"/>
    <x v="1"/>
    <n v="50"/>
    <s v="pe"/>
    <n v="16.32929716122846"/>
    <n v="2.0942323609275497E-2"/>
    <m/>
    <m/>
    <m/>
    <m/>
    <n v="0.54"/>
    <m/>
    <n v="1.1499999999999999"/>
    <n v="6.4089541305642136E-2"/>
    <n v="1.2817908261128427E-2"/>
    <n v="7.6907449566770564E-2"/>
    <n v="0.47"/>
    <n v="3.0122084413651804E-2"/>
    <n v="0.2"/>
    <n v="6.0244168827303613E-3"/>
    <n v="3.6146501296382166E-2"/>
  </r>
  <r>
    <x v="34"/>
    <x v="1"/>
    <n v="51"/>
    <s v="pe"/>
    <n v="22.409015987338865"/>
    <n v="3.9439868137716404E-2"/>
    <m/>
    <m/>
    <m/>
    <m/>
    <n v="0.54"/>
    <m/>
    <n v="1.1499999999999999"/>
    <n v="0.12224284650813255"/>
    <n v="2.4448569301626512E-2"/>
    <n v="0.14669141580975906"/>
    <n v="0.47"/>
    <n v="5.7454137858822293E-2"/>
    <n v="0.2"/>
    <n v="1.1490827571764459E-2"/>
    <n v="6.8944965430586758E-2"/>
  </r>
  <r>
    <x v="34"/>
    <x v="1"/>
    <n v="53"/>
    <s v="pe"/>
    <n v="15.374367502677089"/>
    <n v="1.8564548759482585E-2"/>
    <m/>
    <m/>
    <m/>
    <m/>
    <n v="0.54"/>
    <m/>
    <n v="1.1499999999999999"/>
    <n v="5.6675407467892965E-2"/>
    <n v="1.1335081493578593E-2"/>
    <n v="6.8010488961471563E-2"/>
    <n v="0.47"/>
    <n v="2.6637441509909692E-2"/>
    <n v="0.2"/>
    <n v="5.3274883019819386E-3"/>
    <n v="3.1964929811891633E-2"/>
  </r>
  <r>
    <x v="34"/>
    <x v="1"/>
    <n v="55"/>
    <s v="pe"/>
    <n v="20.212677772670709"/>
    <n v="3.2087625964114755E-2"/>
    <m/>
    <m/>
    <m/>
    <m/>
    <n v="0.54"/>
    <m/>
    <n v="1.1499999999999999"/>
    <n v="9.9043201316006635E-2"/>
    <n v="1.9808640263201328E-2"/>
    <n v="0.11885184157920796"/>
    <n v="0.47"/>
    <n v="4.6550304618523115E-2"/>
    <n v="0.2"/>
    <n v="9.3100609237046234E-3"/>
    <n v="5.5860365542227737E-2"/>
  </r>
  <r>
    <x v="34"/>
    <x v="1"/>
    <n v="57"/>
    <s v="pe"/>
    <n v="20.435494692999363"/>
    <n v="3.2798968982263976E-2"/>
    <m/>
    <m/>
    <m/>
    <m/>
    <n v="0.54"/>
    <m/>
    <n v="1.1499999999999999"/>
    <n v="0.10128349502352917"/>
    <n v="2.0256699004705836E-2"/>
    <n v="0.121540194028235"/>
    <n v="0.47"/>
    <n v="4.7603242661058705E-2"/>
    <n v="0.2"/>
    <n v="9.5206485322117413E-3"/>
    <n v="5.7123891193270444E-2"/>
  </r>
  <r>
    <x v="34"/>
    <x v="1"/>
    <n v="58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34"/>
    <x v="1"/>
    <n v="60"/>
    <s v="pe"/>
    <n v="20.976621499511808"/>
    <n v="3.4558983920445707E-2"/>
    <m/>
    <m/>
    <m/>
    <m/>
    <n v="0.54"/>
    <m/>
    <n v="1.1499999999999999"/>
    <n v="0.10683061729464285"/>
    <n v="2.1366123458928573E-2"/>
    <n v="0.12819674075357143"/>
    <n v="0.47"/>
    <n v="5.0210390128482142E-2"/>
    <n v="0.2"/>
    <n v="1.0042078025696429E-2"/>
    <n v="6.0252468154178569E-2"/>
  </r>
  <r>
    <x v="34"/>
    <x v="1"/>
    <n v="60.5"/>
    <s v="gy"/>
    <n v="3.1194368846011491"/>
    <n v="7.6426203672728152E-4"/>
    <n v="4"/>
    <n v="2.3366660698095898E-3"/>
    <n v="3.2783327329016726E-3"/>
    <n v="2.3366660698095898E-3"/>
    <n v="0.72"/>
    <n v="1.6823995702629046E-3"/>
    <n v="1.1499999999999999"/>
    <n v="1.9347595058023402E-3"/>
    <n v="3.8695190116046804E-4"/>
    <n v="2.3217114069628082E-3"/>
    <n v="0.47"/>
    <n v="9.093369677270998E-4"/>
    <n v="0.2"/>
    <n v="1.8186739354541997E-4"/>
    <n v="1.0912043612725198E-3"/>
  </r>
  <r>
    <x v="35"/>
    <x v="4"/>
    <n v="1"/>
    <s v="gr"/>
    <n v="10.631550198538608"/>
    <n v="8.8773444157797376E-3"/>
    <m/>
    <m/>
    <m/>
    <m/>
    <n v="0.55000000000000004"/>
    <m/>
    <n v="1.1499999999999999"/>
    <n v="2.4128437388037528E-2"/>
    <n v="4.825687477607506E-3"/>
    <n v="2.8954124865645033E-2"/>
    <n v="0.47"/>
    <n v="1.1340365572377638E-2"/>
    <n v="0.2"/>
    <n v="2.2680731144755278E-3"/>
    <n v="1.3608438686853165E-2"/>
  </r>
  <r>
    <x v="35"/>
    <x v="4"/>
    <n v="3"/>
    <s v="gr"/>
    <n v="18.493804387278239"/>
    <n v="2.6862250872521642E-2"/>
    <m/>
    <m/>
    <m/>
    <m/>
    <n v="0.55000000000000004"/>
    <m/>
    <n v="1.1499999999999999"/>
    <n v="8.9773992403781311E-2"/>
    <n v="1.7954798480756262E-2"/>
    <n v="0.10772879088453757"/>
    <n v="0.47"/>
    <n v="4.2193776429777216E-2"/>
    <n v="0.2"/>
    <n v="8.4387552859554443E-3"/>
    <n v="5.0632531715732662E-2"/>
  </r>
  <r>
    <x v="35"/>
    <x v="4"/>
    <n v="5"/>
    <s v="cf"/>
    <n v="10.408733278209956"/>
    <n v="8.5091394549366393E-3"/>
    <m/>
    <m/>
    <m/>
    <m/>
    <n v="0.74"/>
    <m/>
    <n v="1.1499999999999999"/>
    <n v="2.2354406668677707E-2"/>
    <n v="4.4708813337355413E-3"/>
    <n v="2.6825288002413249E-2"/>
    <n v="0.47"/>
    <n v="1.0506571134278522E-2"/>
    <n v="0.2"/>
    <n v="2.1013142268557043E-3"/>
    <n v="1.2607885361134226E-2"/>
  </r>
  <r>
    <x v="35"/>
    <x v="4"/>
    <n v="6"/>
    <s v="gr"/>
    <n v="12.891550390443523"/>
    <n v="1.305269477032407E-2"/>
    <m/>
    <m/>
    <m/>
    <m/>
    <n v="0.55000000000000004"/>
    <m/>
    <n v="1.1499999999999999"/>
    <n v="3.812396500146082E-2"/>
    <n v="7.6247930002921642E-3"/>
    <n v="4.5748758001752987E-2"/>
    <n v="0.47"/>
    <n v="1.7918263550686583E-2"/>
    <n v="0.2"/>
    <n v="3.5836527101373167E-3"/>
    <n v="2.15019162608239E-2"/>
  </r>
  <r>
    <x v="35"/>
    <x v="4"/>
    <n v="9"/>
    <s v="cf"/>
    <n v="10.854367118867263"/>
    <n v="9.2533479688343412E-3"/>
    <m/>
    <m/>
    <m/>
    <m/>
    <n v="0.74"/>
    <m/>
    <n v="1.1499999999999999"/>
    <n v="2.5412703321812176E-2"/>
    <n v="5.0825406643624357E-3"/>
    <n v="3.0495243986174612E-2"/>
    <n v="0.47"/>
    <n v="1.1943970561251722E-2"/>
    <n v="0.2"/>
    <n v="2.3887941122503445E-3"/>
    <n v="1.4332764673502066E-2"/>
  </r>
  <r>
    <x v="35"/>
    <x v="4"/>
    <n v="9"/>
    <s v="cf"/>
    <n v="3.6605636911135928"/>
    <n v="1.0524120611951578E-3"/>
    <m/>
    <m/>
    <m/>
    <m/>
    <n v="0.74"/>
    <m/>
    <n v="1.1499999999999999"/>
    <n v="2.5250567086350915E-3"/>
    <n v="5.050113417270183E-4"/>
    <n v="3.0300680503621098E-3"/>
    <n v="0.47"/>
    <n v="1.186776653058493E-3"/>
    <n v="0.2"/>
    <n v="2.373553306116986E-4"/>
    <n v="1.4241319836701917E-3"/>
  </r>
  <r>
    <x v="35"/>
    <x v="4"/>
    <n v="10"/>
    <s v="cf"/>
    <n v="7.1619724391352904"/>
    <n v="4.0286094970136003E-3"/>
    <m/>
    <m/>
    <m/>
    <m/>
    <n v="0.74"/>
    <m/>
    <n v="1.1499999999999999"/>
    <n v="7.7995548655254276E-3"/>
    <n v="1.5599109731050855E-3"/>
    <n v="9.3594658386305131E-3"/>
    <n v="0.47"/>
    <n v="3.6657907867969509E-3"/>
    <n v="0.2"/>
    <n v="7.331581573593902E-4"/>
    <n v="4.3989489441563414E-3"/>
  </r>
  <r>
    <x v="35"/>
    <x v="4"/>
    <n v="10"/>
    <s v="cf"/>
    <n v="6.6526766212412252"/>
    <n v="3.4760235345985403E-3"/>
    <m/>
    <m/>
    <m/>
    <m/>
    <n v="0.74"/>
    <m/>
    <n v="1.1499999999999999"/>
    <n v="6.5149933536018962E-3"/>
    <n v="1.3029986707203793E-3"/>
    <n v="7.8179920243222761E-3"/>
    <n v="0.47"/>
    <n v="3.0620468761928909E-3"/>
    <n v="0.2"/>
    <n v="6.1240937523857823E-4"/>
    <n v="3.674456251431469E-3"/>
  </r>
  <r>
    <x v="35"/>
    <x v="4"/>
    <n v="11"/>
    <s v="cf"/>
    <n v="12.477747538404596"/>
    <n v="1.2228192587636504E-2"/>
    <m/>
    <m/>
    <m/>
    <m/>
    <n v="0.74"/>
    <m/>
    <n v="1.1499999999999999"/>
    <n v="3.9265836517848839E-2"/>
    <n v="7.8531673035697677E-3"/>
    <n v="4.7119003821418606E-2"/>
    <n v="0.47"/>
    <n v="1.8454943163388953E-2"/>
    <n v="0.2"/>
    <n v="3.6909886326777909E-3"/>
    <n v="2.2145931796066744E-2"/>
  </r>
  <r>
    <x v="35"/>
    <x v="4"/>
    <n v="11"/>
    <s v="cf"/>
    <n v="5.9523948716368853"/>
    <n v="2.7827446024902436E-3"/>
    <m/>
    <m/>
    <m/>
    <m/>
    <n v="0.74"/>
    <m/>
    <n v="1.1499999999999999"/>
    <n v="5.0860028161353954E-3"/>
    <n v="1.0172005632270791E-3"/>
    <n v="6.1032033793624743E-3"/>
    <n v="0.47"/>
    <n v="2.3904213235836358E-3"/>
    <n v="0.2"/>
    <n v="4.780842647167272E-4"/>
    <n v="2.8685055883003628E-3"/>
  </r>
  <r>
    <x v="35"/>
    <x v="4"/>
    <n v="11"/>
    <s v="cf"/>
    <n v="5.1247891675590305"/>
    <n v="2.0627276399425099E-3"/>
    <m/>
    <m/>
    <m/>
    <m/>
    <n v="0.74"/>
    <m/>
    <n v="1.1499999999999999"/>
    <n v="3.8333814548031225E-3"/>
    <n v="7.6667629096062451E-4"/>
    <n v="4.600057745763747E-3"/>
    <n v="0.47"/>
    <n v="1.8016892837574676E-3"/>
    <n v="0.2"/>
    <n v="3.6033785675149355E-4"/>
    <n v="2.1620271405089612E-3"/>
  </r>
  <r>
    <x v="35"/>
    <x v="4"/>
    <n v="12"/>
    <s v="cf"/>
    <n v="9.2309866993299305"/>
    <n v="6.6924653570142002E-3"/>
    <m/>
    <m/>
    <m/>
    <m/>
    <n v="0.74"/>
    <m/>
    <n v="1.1499999999999999"/>
    <n v="1.5622194847540332E-2"/>
    <n v="3.1244389695080665E-3"/>
    <n v="1.87466338170484E-2"/>
    <n v="0.47"/>
    <n v="7.342431578343956E-3"/>
    <n v="0.2"/>
    <n v="1.4684863156687912E-3"/>
    <n v="8.8109178940127472E-3"/>
  </r>
  <r>
    <x v="35"/>
    <x v="4"/>
    <n v="13"/>
    <s v="cf"/>
    <n v="6.7481695870963625"/>
    <n v="3.5765298811610727E-3"/>
    <m/>
    <m/>
    <m/>
    <m/>
    <n v="0.74"/>
    <m/>
    <n v="1.1499999999999999"/>
    <n v="6.7392753824767051E-3"/>
    <n v="1.3478550764953411E-3"/>
    <n v="8.0871304589720458E-3"/>
    <n v="0.47"/>
    <n v="3.1674594297640512E-3"/>
    <n v="0.2"/>
    <n v="6.3349188595281027E-4"/>
    <n v="3.8009513157168614E-3"/>
  </r>
  <r>
    <x v="35"/>
    <x v="4"/>
    <n v="14"/>
    <s v="cf"/>
    <n v="12.127606663602425"/>
    <n v="1.155154534708131E-2"/>
    <m/>
    <m/>
    <m/>
    <m/>
    <n v="0.74"/>
    <m/>
    <n v="1.1499999999999999"/>
    <n v="3.5893526907314968E-2"/>
    <n v="7.1787053814629936E-3"/>
    <n v="4.3072232288777962E-2"/>
    <n v="0.47"/>
    <n v="1.6869957646438033E-2"/>
    <n v="0.2"/>
    <n v="3.3739915292876066E-3"/>
    <n v="2.024394917572564E-2"/>
  </r>
  <r>
    <x v="35"/>
    <x v="4"/>
    <n v="15"/>
    <s v="cf"/>
    <n v="8.8171838472910018"/>
    <n v="6.1058998142490186E-3"/>
    <m/>
    <m/>
    <m/>
    <m/>
    <n v="0.74"/>
    <m/>
    <n v="1.1499999999999999"/>
    <n v="1.3681365341033459E-2"/>
    <n v="2.736273068206692E-3"/>
    <n v="1.641763840924015E-2"/>
    <n v="0.47"/>
    <n v="6.4302417102857258E-3"/>
    <n v="0.2"/>
    <n v="1.2860483420571453E-3"/>
    <n v="7.7162900523428711E-3"/>
  </r>
  <r>
    <x v="35"/>
    <x v="4"/>
    <n v="15"/>
    <s v="cf"/>
    <n v="4.9019722472303764"/>
    <n v="1.8872593151836952E-3"/>
    <m/>
    <m/>
    <m/>
    <m/>
    <n v="0.74"/>
    <m/>
    <n v="1.1499999999999999"/>
    <n v="3.5664891328949428E-3"/>
    <n v="7.1329782657898863E-4"/>
    <n v="4.2797869594739316E-3"/>
    <n v="0.47"/>
    <n v="1.6762498924606231E-3"/>
    <n v="0.2"/>
    <n v="3.3524997849212465E-4"/>
    <n v="2.0114998709527478E-3"/>
  </r>
  <r>
    <x v="35"/>
    <x v="4"/>
    <n v="15"/>
    <s v="cf"/>
    <n v="3.851549622823867"/>
    <n v="1.1650937609042197E-3"/>
    <m/>
    <m/>
    <m/>
    <m/>
    <n v="0.74"/>
    <m/>
    <n v="1.1499999999999999"/>
    <n v="2.6420659487560645E-3"/>
    <n v="5.2841318975121294E-4"/>
    <n v="3.1704791385072772E-3"/>
    <n v="0.47"/>
    <n v="1.2417709959153503E-3"/>
    <n v="0.2"/>
    <n v="2.4835419918307005E-4"/>
    <n v="1.4901251950984204E-3"/>
  </r>
  <r>
    <x v="35"/>
    <x v="4"/>
    <n v="16"/>
    <s v="gr"/>
    <n v="16.138311229518187"/>
    <n v="2.0455309483414303E-2"/>
    <m/>
    <m/>
    <m/>
    <m/>
    <n v="0.55000000000000004"/>
    <m/>
    <n v="1.1499999999999999"/>
    <n v="6.4971717542362764E-2"/>
    <n v="1.2994343508472554E-2"/>
    <n v="7.7966061050835311E-2"/>
    <n v="0.47"/>
    <n v="3.0536707244910498E-2"/>
    <n v="0.2"/>
    <n v="6.1073414489821003E-3"/>
    <n v="3.6644048693892595E-2"/>
  </r>
  <r>
    <x v="35"/>
    <x v="4"/>
    <n v="17"/>
    <s v="cf"/>
    <n v="11.395493925379705"/>
    <n v="1.0198967063214836E-2"/>
    <m/>
    <m/>
    <m/>
    <m/>
    <n v="0.74"/>
    <m/>
    <n v="1.1499999999999999"/>
    <n v="2.9539221020899516E-2"/>
    <n v="5.9078442041799037E-3"/>
    <n v="3.544706522507942E-2"/>
    <n v="0.47"/>
    <n v="1.3883433879822771E-2"/>
    <n v="0.2"/>
    <n v="2.7766867759645543E-3"/>
    <n v="1.6660120655787324E-2"/>
  </r>
  <r>
    <x v="35"/>
    <x v="4"/>
    <n v="18"/>
    <s v="cf"/>
    <n v="9.2946486765666876"/>
    <n v="6.7850935338936809E-3"/>
    <m/>
    <m/>
    <m/>
    <m/>
    <n v="0.74"/>
    <m/>
    <n v="1.1499999999999999"/>
    <n v="1.593936597144293E-2"/>
    <n v="3.187873194288586E-3"/>
    <n v="1.9127239165731516E-2"/>
    <n v="0.47"/>
    <n v="7.4915020065781769E-3"/>
    <n v="0.2"/>
    <n v="1.4983004013156354E-3"/>
    <n v="8.9898024078938123E-3"/>
  </r>
  <r>
    <x v="35"/>
    <x v="4"/>
    <n v="18"/>
    <s v="cf"/>
    <n v="6.8436625529514998"/>
    <n v="3.6784686222114315E-3"/>
    <m/>
    <m/>
    <m/>
    <m/>
    <n v="0.74"/>
    <m/>
    <n v="1.1499999999999999"/>
    <n v="6.9710500744316626E-3"/>
    <n v="1.3942100148863325E-3"/>
    <n v="8.3652600893179951E-3"/>
    <n v="0.47"/>
    <n v="3.2763935349828812E-3"/>
    <n v="0.2"/>
    <n v="6.5527870699657632E-4"/>
    <n v="3.9316722419794579E-3"/>
  </r>
  <r>
    <x v="35"/>
    <x v="4"/>
    <n v="20"/>
    <s v="cf"/>
    <n v="7.5121133139374603"/>
    <n v="4.4321468552231021E-3"/>
    <m/>
    <m/>
    <m/>
    <m/>
    <n v="0.74"/>
    <m/>
    <n v="1.1499999999999999"/>
    <n v="8.8151493536737287E-3"/>
    <n v="1.7630298707347457E-3"/>
    <n v="1.0578179224408474E-2"/>
    <n v="0.47"/>
    <n v="4.1431201962266523E-3"/>
    <n v="0.2"/>
    <n v="8.2862403924533054E-4"/>
    <n v="4.9717442354719824E-3"/>
  </r>
  <r>
    <x v="35"/>
    <x v="4"/>
    <n v="20"/>
    <s v="cf"/>
    <n v="6.6845076098596046"/>
    <n v="3.5093664951762931E-3"/>
    <m/>
    <m/>
    <m/>
    <m/>
    <n v="0.74"/>
    <m/>
    <n v="1.1499999999999999"/>
    <n v="6.5889301589768454E-3"/>
    <n v="1.3177860317953691E-3"/>
    <n v="7.9067161907722151E-3"/>
    <n v="0.47"/>
    <n v="3.0967971747191173E-3"/>
    <n v="0.2"/>
    <n v="6.1935943494382346E-4"/>
    <n v="3.7161566096629408E-3"/>
  </r>
  <r>
    <x v="35"/>
    <x v="4"/>
    <n v="20"/>
    <s v="cf"/>
    <n v="5.4749300423611995"/>
    <n v="2.3542199182153157E-3"/>
    <m/>
    <m/>
    <m/>
    <m/>
    <n v="0.74"/>
    <m/>
    <n v="1.1499999999999999"/>
    <n v="4.3106987205530313E-3"/>
    <n v="8.621397441106063E-4"/>
    <n v="5.1728384646636373E-3"/>
    <n v="0.47"/>
    <n v="2.0260283986599245E-3"/>
    <n v="0.2"/>
    <n v="4.0520567973198495E-4"/>
    <n v="2.4312340783919093E-3"/>
  </r>
  <r>
    <x v="35"/>
    <x v="4"/>
    <n v="20"/>
    <s v="cf"/>
    <n v="4.6473243382833438"/>
    <n v="1.6962733834734202E-3"/>
    <m/>
    <m/>
    <m/>
    <m/>
    <n v="0.74"/>
    <m/>
    <n v="1.1499999999999999"/>
    <n v="3.2941123484360782E-3"/>
    <n v="6.5882246968721565E-4"/>
    <n v="3.9529348181232939E-3"/>
    <n v="0.47"/>
    <n v="1.5482328037649566E-3"/>
    <n v="0.2"/>
    <n v="3.0964656075299136E-4"/>
    <n v="1.8578793645179479E-3"/>
  </r>
  <r>
    <x v="35"/>
    <x v="4"/>
    <n v="21"/>
    <s v="cf"/>
    <n v="7.4802823253190809"/>
    <n v="4.3946658661249598E-3"/>
    <m/>
    <m/>
    <m/>
    <m/>
    <n v="0.74"/>
    <m/>
    <n v="1.1499999999999999"/>
    <n v="8.7181329480585899E-3"/>
    <n v="1.743626589611718E-3"/>
    <n v="1.0461759537670309E-2"/>
    <n v="0.47"/>
    <n v="4.0975224855875373E-3"/>
    <n v="0.2"/>
    <n v="8.1950449711750751E-4"/>
    <n v="4.9170269827050446E-3"/>
  </r>
  <r>
    <x v="35"/>
    <x v="4"/>
    <n v="22"/>
    <s v="cf"/>
    <n v="7.8622541887396293"/>
    <n v="4.8549419615467222E-3"/>
    <m/>
    <m/>
    <m/>
    <m/>
    <n v="0.74"/>
    <m/>
    <n v="1.1499999999999999"/>
    <n v="9.9468334602188391E-3"/>
    <n v="1.989366692043768E-3"/>
    <n v="1.1936200152262606E-2"/>
    <n v="0.47"/>
    <n v="4.6750117263028544E-3"/>
    <n v="0.2"/>
    <n v="9.3500234526057088E-4"/>
    <n v="5.6100140715634253E-3"/>
  </r>
  <r>
    <x v="35"/>
    <x v="4"/>
    <n v="22"/>
    <s v="cf"/>
    <n v="7.5439443025558388"/>
    <n v="4.4697869992643344E-3"/>
    <m/>
    <m/>
    <m/>
    <m/>
    <n v="0.74"/>
    <m/>
    <n v="1.1499999999999999"/>
    <n v="8.9131251042317301E-3"/>
    <n v="1.7826250208463461E-3"/>
    <n v="1.0695750125078077E-2"/>
    <n v="0.47"/>
    <n v="4.1891687989889133E-3"/>
    <n v="0.2"/>
    <n v="8.378337597977827E-4"/>
    <n v="5.0270025587866958E-3"/>
  </r>
  <r>
    <x v="35"/>
    <x v="4"/>
    <n v="23"/>
    <s v="ln"/>
    <n v="7.130141450516911"/>
    <n v="3.9928792122894694E-3"/>
    <m/>
    <m/>
    <m/>
    <m/>
    <n v="0.89"/>
    <m/>
    <n v="1.1499999999999999"/>
    <n v="1.5881246370838178E-2"/>
    <n v="3.1762492741676356E-3"/>
    <n v="1.9057495645005813E-2"/>
    <n v="0.47"/>
    <n v="7.464185794293943E-3"/>
    <n v="0.2"/>
    <n v="1.4928371588587887E-3"/>
    <n v="8.9570229531527323E-3"/>
  </r>
  <r>
    <x v="35"/>
    <x v="4"/>
    <n v="24"/>
    <s v="ln"/>
    <n v="3.2785918276930444"/>
    <n v="8.4423739563095894E-4"/>
    <m/>
    <m/>
    <m/>
    <m/>
    <n v="0.89"/>
    <m/>
    <n v="1.1499999999999999"/>
    <n v="2.7808665265062491E-3"/>
    <n v="5.5617330530124986E-4"/>
    <n v="3.3370398318074987E-3"/>
    <n v="0.47"/>
    <n v="1.3070072674579371E-3"/>
    <n v="0.2"/>
    <n v="2.6140145349158741E-4"/>
    <n v="1.5684087209495246E-3"/>
  </r>
  <r>
    <x v="35"/>
    <x v="4"/>
    <n v="24"/>
    <s v="ln"/>
    <n v="3.0876058959827692"/>
    <n v="7.4874442977582135E-4"/>
    <m/>
    <m/>
    <m/>
    <m/>
    <n v="0.89"/>
    <m/>
    <n v="1.1499999999999999"/>
    <n v="2.4306565092115616E-3"/>
    <n v="4.8613130184231232E-4"/>
    <n v="2.9167878110538739E-3"/>
    <n v="0.47"/>
    <n v="1.1424085593294338E-3"/>
    <n v="0.2"/>
    <n v="2.2848171186588676E-4"/>
    <n v="1.3708902711953206E-3"/>
  </r>
  <r>
    <x v="35"/>
    <x v="4"/>
    <n v="25"/>
    <s v="ln"/>
    <n v="6.3343667350574338"/>
    <n v="3.1513474506910731E-3"/>
    <m/>
    <m/>
    <m/>
    <m/>
    <n v="0.89"/>
    <m/>
    <n v="1.1499999999999999"/>
    <n v="1.2179295699985358E-2"/>
    <n v="2.4358591399970715E-3"/>
    <n v="1.4615154839982429E-2"/>
    <n v="0.47"/>
    <n v="5.7242689789931177E-3"/>
    <n v="0.2"/>
    <n v="1.1448537957986235E-3"/>
    <n v="6.8691227747917413E-3"/>
  </r>
  <r>
    <x v="35"/>
    <x v="4"/>
    <n v="26"/>
    <s v="ln"/>
    <n v="3.6923946797319718"/>
    <n v="1.0707944571222716E-3"/>
    <m/>
    <m/>
    <m/>
    <m/>
    <n v="0.89"/>
    <m/>
    <n v="1.1499999999999999"/>
    <n v="3.6303542091110689E-3"/>
    <n v="7.2607084182221382E-4"/>
    <n v="4.3564250509332825E-3"/>
    <n v="0.47"/>
    <n v="1.7062664782822024E-3"/>
    <n v="0.2"/>
    <n v="3.4125329565644049E-4"/>
    <n v="2.047519773938643E-3"/>
  </r>
  <r>
    <x v="35"/>
    <x v="4"/>
    <n v="27"/>
    <s v="ln"/>
    <n v="2.1645072260497766"/>
    <n v="3.6796622842846208E-4"/>
    <m/>
    <m/>
    <m/>
    <m/>
    <n v="0.89"/>
    <m/>
    <n v="1.1499999999999999"/>
    <n v="1.0958760753948717E-3"/>
    <n v="2.1917521507897435E-4"/>
    <n v="1.3150512904738462E-3"/>
    <n v="0.47"/>
    <n v="5.1506175543558966E-4"/>
    <n v="0.2"/>
    <n v="1.0301235108711794E-4"/>
    <n v="6.1807410652270757E-4"/>
  </r>
  <r>
    <x v="35"/>
    <x v="4"/>
    <n v="28"/>
    <s v="ln"/>
    <n v="2.1326762374313977"/>
    <n v="3.5722326976975915E-4"/>
    <m/>
    <m/>
    <m/>
    <m/>
    <n v="0.89"/>
    <m/>
    <n v="1.1499999999999999"/>
    <n v="1.0600632918661473E-3"/>
    <n v="2.1201265837322947E-4"/>
    <n v="1.2720759502393769E-3"/>
    <n v="0.47"/>
    <n v="4.9822974717708918E-4"/>
    <n v="0.2"/>
    <n v="9.9645949435417844E-5"/>
    <n v="5.9787569661250704E-4"/>
  </r>
  <r>
    <x v="35"/>
    <x v="4"/>
    <n v="30"/>
    <s v="cf"/>
    <n v="7.989578143213147"/>
    <n v="5.0134602848662495E-3"/>
    <m/>
    <m/>
    <m/>
    <m/>
    <n v="0.74"/>
    <m/>
    <n v="1.1499999999999999"/>
    <n v="1.0388542026017848E-2"/>
    <n v="2.0777084052035696E-3"/>
    <n v="1.2466250431221418E-2"/>
    <n v="0.47"/>
    <n v="4.8826147522283885E-3"/>
    <n v="0.2"/>
    <n v="9.7652295044567774E-4"/>
    <n v="5.859137702674066E-3"/>
  </r>
  <r>
    <x v="35"/>
    <x v="4"/>
    <n v="30"/>
    <s v="cf"/>
    <n v="7.9577471545947667"/>
    <n v="4.9735919716217296E-3"/>
    <m/>
    <m/>
    <m/>
    <m/>
    <n v="0.74"/>
    <m/>
    <n v="1.1499999999999999"/>
    <n v="1.0276567401005526E-2"/>
    <n v="2.0553134802011055E-3"/>
    <n v="1.2331880881206632E-2"/>
    <n v="0.47"/>
    <n v="4.8299866784725972E-3"/>
    <n v="0.2"/>
    <n v="9.6599733569451951E-4"/>
    <n v="5.7959840141671168E-3"/>
  </r>
  <r>
    <x v="35"/>
    <x v="4"/>
    <n v="30"/>
    <s v="cf"/>
    <n v="6.7800005757147419"/>
    <n v="3.6103503065681012E-3"/>
    <m/>
    <m/>
    <m/>
    <m/>
    <n v="0.74"/>
    <m/>
    <n v="1.1499999999999999"/>
    <n v="6.8156941693487466E-3"/>
    <n v="1.3631388338697494E-3"/>
    <n v="8.1788330032184966E-3"/>
    <n v="0.47"/>
    <n v="3.2033762595939106E-3"/>
    <n v="0.2"/>
    <n v="6.4067525191878211E-4"/>
    <n v="3.8440515115126927E-3"/>
  </r>
  <r>
    <x v="35"/>
    <x v="4"/>
    <n v="31"/>
    <s v="cf"/>
    <n v="8.7853528586726242"/>
    <n v="6.0618934724841114E-3"/>
    <m/>
    <m/>
    <m/>
    <m/>
    <n v="0.74"/>
    <m/>
    <n v="1.1499999999999999"/>
    <n v="1.3540529416633517E-2"/>
    <n v="2.7081058833267036E-3"/>
    <n v="1.6248635299960221E-2"/>
    <n v="0.47"/>
    <n v="6.3640488258177525E-3"/>
    <n v="0.2"/>
    <n v="1.2728097651635505E-3"/>
    <n v="7.6368585909813028E-3"/>
  </r>
  <r>
    <x v="35"/>
    <x v="4"/>
    <n v="32"/>
    <s v="cf"/>
    <n v="8.753521870054243"/>
    <n v="6.0180462856622907E-3"/>
    <m/>
    <m/>
    <m/>
    <m/>
    <n v="0.74"/>
    <m/>
    <n v="1.1499999999999999"/>
    <n v="1.3400873491708426E-2"/>
    <n v="2.6801746983416853E-3"/>
    <n v="1.6081048190050112E-2"/>
    <n v="0.47"/>
    <n v="6.2984105411029601E-3"/>
    <n v="0.2"/>
    <n v="1.259682108220592E-3"/>
    <n v="7.5580926493235522E-3"/>
  </r>
  <r>
    <x v="35"/>
    <x v="4"/>
    <n v="33"/>
    <s v="cf"/>
    <n v="9.0718317562380353"/>
    <n v="6.4636801263196009E-3"/>
    <m/>
    <m/>
    <m/>
    <m/>
    <n v="0.74"/>
    <m/>
    <n v="1.1499999999999999"/>
    <n v="1.4851212847055569E-2"/>
    <n v="2.9702425694111139E-3"/>
    <n v="1.7821455416466684E-2"/>
    <n v="0.47"/>
    <n v="6.9800700381161167E-3"/>
    <n v="0.2"/>
    <n v="1.3960140076232233E-3"/>
    <n v="8.3760840457393401E-3"/>
  </r>
  <r>
    <x v="35"/>
    <x v="4"/>
    <n v="34"/>
    <s v="cf"/>
    <n v="10.217747346499682"/>
    <n v="8.1997422455659941E-3"/>
    <m/>
    <m/>
    <m/>
    <m/>
    <n v="0.74"/>
    <m/>
    <n v="1.1499999999999999"/>
    <n v="2.1133260694949557E-2"/>
    <n v="4.2266521389899116E-3"/>
    <n v="2.5359912833939468E-2"/>
    <n v="0.47"/>
    <n v="9.9326325266262915E-3"/>
    <n v="0.2"/>
    <n v="1.9865265053252584E-3"/>
    <n v="1.1919159031951549E-2"/>
  </r>
  <r>
    <x v="35"/>
    <x v="4"/>
    <n v="35"/>
    <s v="cf"/>
    <n v="8.1487330863050413"/>
    <n v="5.2151891752352268E-3"/>
    <m/>
    <m/>
    <m/>
    <m/>
    <n v="0.74"/>
    <m/>
    <n v="1.1499999999999999"/>
    <n v="1.0964136704416878E-2"/>
    <n v="2.1928273408833758E-3"/>
    <n v="1.3156964045300253E-2"/>
    <n v="0.47"/>
    <n v="5.1531442510759327E-3"/>
    <n v="0.2"/>
    <n v="1.0306288502151867E-3"/>
    <n v="6.1837731012911196E-3"/>
  </r>
  <r>
    <x v="35"/>
    <x v="4"/>
    <n v="35"/>
    <s v="cf"/>
    <n v="3.0239439187460113"/>
    <n v="7.1818668070217757E-4"/>
    <m/>
    <m/>
    <m/>
    <m/>
    <n v="0.74"/>
    <m/>
    <n v="1.1499999999999999"/>
    <n v="2.2263488446835878E-3"/>
    <n v="4.4526976893671756E-4"/>
    <n v="2.6716186136203053E-3"/>
    <n v="0.47"/>
    <n v="1.0463839570012863E-3"/>
    <n v="0.2"/>
    <n v="2.0927679140025728E-4"/>
    <n v="1.2556607484015435E-3"/>
  </r>
  <r>
    <x v="35"/>
    <x v="4"/>
    <n v="37"/>
    <s v="cf"/>
    <n v="9.4856346082769623"/>
    <n v="7.066797783166337E-3"/>
    <m/>
    <m/>
    <m/>
    <m/>
    <n v="0.74"/>
    <m/>
    <n v="1.1499999999999999"/>
    <n v="1.6921574634831783E-2"/>
    <n v="3.3843149269663568E-3"/>
    <n v="2.030588956179814E-2"/>
    <n v="0.47"/>
    <n v="7.9531400783709374E-3"/>
    <n v="0.2"/>
    <n v="1.5906280156741876E-3"/>
    <n v="9.5437680940451252E-3"/>
  </r>
  <r>
    <x v="35"/>
    <x v="4"/>
    <n v="37"/>
    <s v="cf"/>
    <n v="3.9788735772973833"/>
    <n v="1.2433979929054324E-3"/>
    <m/>
    <m/>
    <m/>
    <m/>
    <n v="0.74"/>
    <m/>
    <n v="1.1499999999999999"/>
    <n v="2.7279470570205958E-3"/>
    <n v="5.4558941140411918E-4"/>
    <n v="3.2735364684247149E-3"/>
    <n v="0.47"/>
    <n v="1.28213511679968E-3"/>
    <n v="0.2"/>
    <n v="2.5642702335993599E-4"/>
    <n v="1.5385621401596159E-3"/>
  </r>
  <r>
    <x v="35"/>
    <x v="4"/>
    <n v="38"/>
    <s v="cf"/>
    <n v="9.1354937334747923"/>
    <n v="6.554716753768162E-3"/>
    <m/>
    <m/>
    <m/>
    <m/>
    <n v="0.74"/>
    <m/>
    <n v="1.1499999999999999"/>
    <n v="1.5155872179586485E-2"/>
    <n v="3.0311744359172972E-3"/>
    <n v="1.8187046615503782E-2"/>
    <n v="0.47"/>
    <n v="7.1232599244056474E-3"/>
    <n v="0.2"/>
    <n v="1.4246519848811296E-3"/>
    <n v="8.5479119092867761E-3"/>
  </r>
  <r>
    <x v="35"/>
    <x v="4"/>
    <n v="38"/>
    <s v="cf"/>
    <n v="9.0718317562380353"/>
    <n v="6.4636801263196009E-3"/>
    <m/>
    <m/>
    <m/>
    <m/>
    <n v="0.74"/>
    <m/>
    <n v="1.1499999999999999"/>
    <n v="1.4851212847055569E-2"/>
    <n v="2.9702425694111139E-3"/>
    <n v="1.7821455416466684E-2"/>
    <n v="0.47"/>
    <n v="6.9800700381161167E-3"/>
    <n v="0.2"/>
    <n v="1.3960140076232233E-3"/>
    <n v="8.3760840457393401E-3"/>
  </r>
  <r>
    <x v="35"/>
    <x v="4"/>
    <n v="38"/>
    <s v="cf"/>
    <n v="6.716338598477984"/>
    <n v="3.5428686106971363E-3"/>
    <m/>
    <m/>
    <m/>
    <m/>
    <n v="0.74"/>
    <m/>
    <n v="1.1499999999999999"/>
    <n v="6.663689108463453E-3"/>
    <n v="1.3327378216926907E-3"/>
    <n v="7.996426930156144E-3"/>
    <n v="0.47"/>
    <n v="3.1319338809778227E-3"/>
    <n v="0.2"/>
    <n v="6.2638677619556457E-4"/>
    <n v="3.7583206571733872E-3"/>
  </r>
  <r>
    <x v="35"/>
    <x v="4"/>
    <n v="38"/>
    <s v="cf"/>
    <n v="4.5836623610465859"/>
    <n v="1.650118449976771E-3"/>
    <m/>
    <m/>
    <m/>
    <m/>
    <n v="0.74"/>
    <m/>
    <n v="1.1499999999999999"/>
    <n v="3.2311947680830479E-3"/>
    <n v="6.4623895361660966E-4"/>
    <n v="3.8774337216996575E-3"/>
    <n v="0.47"/>
    <n v="1.5186615409990324E-3"/>
    <n v="0.2"/>
    <n v="3.0373230819980652E-4"/>
    <n v="1.8223938491988389E-3"/>
  </r>
  <r>
    <x v="35"/>
    <x v="4"/>
    <n v="42"/>
    <s v="ln"/>
    <n v="8.9445078017645194"/>
    <n v="6.2835167307395759E-3"/>
    <m/>
    <m/>
    <m/>
    <m/>
    <n v="0.89"/>
    <m/>
    <n v="1.1499999999999999"/>
    <n v="2.6405539609007884E-2"/>
    <n v="5.2811079218015771E-3"/>
    <n v="3.1686647530809464E-2"/>
    <n v="0.47"/>
    <n v="1.2410603616233706E-2"/>
    <n v="0.2"/>
    <n v="2.4821207232467411E-3"/>
    <n v="1.4892724339480447E-2"/>
  </r>
  <r>
    <x v="35"/>
    <x v="4"/>
    <n v="43"/>
    <s v="ln"/>
    <n v="2.2918311805232929"/>
    <n v="4.1252961249419275E-4"/>
    <m/>
    <m/>
    <m/>
    <m/>
    <n v="0.89"/>
    <m/>
    <n v="1.1499999999999999"/>
    <n v="1.2457554633843295E-3"/>
    <n v="2.4915109267686588E-4"/>
    <n v="1.4949065560611954E-3"/>
    <n v="0.47"/>
    <n v="5.8550506779063481E-4"/>
    <n v="0.2"/>
    <n v="1.1710101355812697E-4"/>
    <n v="7.0260608134876175E-4"/>
  </r>
  <r>
    <x v="35"/>
    <x v="4"/>
    <n v="43"/>
    <s v="ln"/>
    <n v="2.1008452488130183"/>
    <n v="3.46639466054148E-4"/>
    <m/>
    <m/>
    <m/>
    <m/>
    <n v="0.89"/>
    <m/>
    <n v="1.1499999999999999"/>
    <n v="1.024908631729639E-3"/>
    <n v="2.0498172634592782E-4"/>
    <n v="1.2298903580755668E-3"/>
    <n v="0.47"/>
    <n v="4.8170705691293032E-4"/>
    <n v="0.2"/>
    <n v="9.6341411382586069E-5"/>
    <n v="5.7804846829551636E-4"/>
  </r>
  <r>
    <x v="35"/>
    <x v="4"/>
    <n v="46"/>
    <s v="ln"/>
    <n v="4.2016904976260365"/>
    <n v="1.386557864216592E-3"/>
    <m/>
    <m/>
    <m/>
    <m/>
    <n v="0.89"/>
    <m/>
    <n v="1.1499999999999999"/>
    <n v="4.8506406438396316E-3"/>
    <n v="9.7012812876792634E-4"/>
    <n v="5.8207687726075583E-3"/>
    <n v="0.47"/>
    <n v="2.2798011026046268E-3"/>
    <n v="0.2"/>
    <n v="4.5596022052092535E-4"/>
    <n v="2.7357613231255521E-3"/>
  </r>
  <r>
    <x v="35"/>
    <x v="4"/>
    <n v="47"/>
    <s v="cf"/>
    <n v="9.1036627448564147"/>
    <n v="6.5091188625723386E-3"/>
    <m/>
    <m/>
    <m/>
    <m/>
    <n v="0.74"/>
    <m/>
    <n v="1.1499999999999999"/>
    <n v="1.5002924085107757E-2"/>
    <n v="3.0005848170215517E-3"/>
    <n v="1.800350890212931E-2"/>
    <n v="0.47"/>
    <n v="7.0513743200006449E-3"/>
    <n v="0.2"/>
    <n v="1.410274864000129E-3"/>
    <n v="8.4616491840007746E-3"/>
  </r>
  <r>
    <x v="35"/>
    <x v="4"/>
    <n v="49"/>
    <s v="cf"/>
    <n v="12.382254572549456"/>
    <n v="1.2041742571804345E-2"/>
    <m/>
    <m/>
    <m/>
    <m/>
    <n v="0.74"/>
    <m/>
    <n v="1.1499999999999999"/>
    <n v="3.8323950856775368E-2"/>
    <n v="7.6647901713550737E-3"/>
    <n v="4.5988741028130442E-2"/>
    <n v="0.47"/>
    <n v="1.8012256902684421E-2"/>
    <n v="0.2"/>
    <n v="3.6024513805368846E-3"/>
    <n v="2.1614708283221304E-2"/>
  </r>
  <r>
    <x v="35"/>
    <x v="4"/>
    <n v="50"/>
    <s v="cf"/>
    <n v="9.26281768794831"/>
    <n v="6.7386998679823968E-3"/>
    <m/>
    <m/>
    <m/>
    <m/>
    <n v="0.74"/>
    <m/>
    <n v="1.1499999999999999"/>
    <n v="1.578014764575876E-2"/>
    <n v="3.1560295291517522E-3"/>
    <n v="1.8936177174910512E-2"/>
    <n v="0.47"/>
    <n v="7.4166693935066169E-3"/>
    <n v="0.2"/>
    <n v="1.4833338787013234E-3"/>
    <n v="8.9000032722079403E-3"/>
  </r>
  <r>
    <x v="35"/>
    <x v="4"/>
    <n v="50"/>
    <s v="cf"/>
    <n v="7.7030992456477341"/>
    <n v="4.6603750436168788E-3"/>
    <m/>
    <m/>
    <m/>
    <m/>
    <n v="0.74"/>
    <m/>
    <n v="1.1499999999999999"/>
    <n v="9.4175825347801549E-3"/>
    <n v="1.883516506956031E-3"/>
    <n v="1.1301099041736186E-2"/>
    <n v="0.47"/>
    <n v="4.4262637913466728E-3"/>
    <n v="0.2"/>
    <n v="8.8525275826933458E-4"/>
    <n v="5.3115165496160077E-3"/>
  </r>
  <r>
    <x v="35"/>
    <x v="4"/>
    <n v="53"/>
    <s v="ln"/>
    <n v="8.6261979155807271"/>
    <n v="5.8442490878059423E-3"/>
    <m/>
    <m/>
    <m/>
    <m/>
    <n v="0.89"/>
    <m/>
    <n v="1.1499999999999999"/>
    <n v="2.4344559835891948E-2"/>
    <n v="4.8689119671783895E-3"/>
    <n v="2.9213471803070337E-2"/>
    <n v="0.47"/>
    <n v="1.1441943122869214E-2"/>
    <n v="0.2"/>
    <n v="2.2883886245738429E-3"/>
    <n v="1.3730331747443057E-2"/>
  </r>
  <r>
    <x v="35"/>
    <x v="4"/>
    <n v="53"/>
    <s v="ln"/>
    <n v="5.2839441106509257"/>
    <n v="2.1928368059201345E-3"/>
    <m/>
    <m/>
    <m/>
    <m/>
    <n v="0.89"/>
    <m/>
    <n v="1.1499999999999999"/>
    <n v="8.1100281989856041E-3"/>
    <n v="1.6220056397971208E-3"/>
    <n v="9.7320338387827249E-3"/>
    <n v="0.47"/>
    <n v="3.8117132535232337E-3"/>
    <n v="0.2"/>
    <n v="7.623426507046468E-4"/>
    <n v="4.5740559042278806E-3"/>
  </r>
  <r>
    <x v="35"/>
    <x v="4"/>
    <n v="53"/>
    <s v="ln"/>
    <n v="2.196338214668156"/>
    <n v="3.7886834203025696E-4"/>
    <m/>
    <m/>
    <m/>
    <m/>
    <n v="0.89"/>
    <m/>
    <n v="1.1499999999999999"/>
    <n v="1.1323493528077797E-3"/>
    <n v="2.2646987056155595E-4"/>
    <n v="1.3588192233693357E-3"/>
    <n v="0.47"/>
    <n v="5.3220419581965638E-4"/>
    <n v="0.2"/>
    <n v="1.0644083916393129E-4"/>
    <n v="6.3864503498358761E-4"/>
  </r>
  <r>
    <x v="36"/>
    <x v="3"/>
    <n v="1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36"/>
    <x v="3"/>
    <n v="2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36"/>
    <x v="3"/>
    <n v="4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36"/>
    <x v="3"/>
    <n v="5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36"/>
    <x v="3"/>
    <n v="6"/>
    <s v="pe"/>
    <n v="28.01126998417358"/>
    <n v="6.162479396518189E-2"/>
    <m/>
    <m/>
    <m/>
    <m/>
    <n v="0.54"/>
    <m/>
    <n v="1.1499999999999999"/>
    <n v="0.19272553624224006"/>
    <n v="3.8545107248448014E-2"/>
    <n v="0.23127064349068807"/>
    <n v="0.47"/>
    <n v="9.0581002033852831E-2"/>
    <n v="0.2"/>
    <n v="1.8116200406770568E-2"/>
    <n v="0.10869720244062339"/>
  </r>
  <r>
    <x v="36"/>
    <x v="3"/>
    <n v="7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36"/>
    <x v="3"/>
    <n v="8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36"/>
    <x v="3"/>
    <n v="9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36"/>
    <x v="3"/>
    <n v="10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36"/>
    <x v="3"/>
    <n v="11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36"/>
    <x v="3"/>
    <n v="12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36"/>
    <x v="3"/>
    <n v="13"/>
    <s v="pe"/>
    <n v="26.324227587399491"/>
    <n v="5.442534053694844E-2"/>
    <m/>
    <m/>
    <m/>
    <m/>
    <n v="0.54"/>
    <m/>
    <n v="1.1499999999999999"/>
    <n v="0.16978544435733331"/>
    <n v="3.3957088871466666E-2"/>
    <n v="0.20374253322879998"/>
    <n v="0.47"/>
    <n v="7.9799158847946652E-2"/>
    <n v="0.2"/>
    <n v="1.595983176958933E-2"/>
    <n v="9.5758990617535983E-2"/>
  </r>
  <r>
    <x v="36"/>
    <x v="3"/>
    <n v="14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36"/>
    <x v="3"/>
    <n v="15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36"/>
    <x v="3"/>
    <n v="16"/>
    <s v="pe"/>
    <n v="27.215495268714104"/>
    <n v="5.8173121136876393E-2"/>
    <m/>
    <m/>
    <m/>
    <m/>
    <n v="0.54"/>
    <m/>
    <n v="1.1499999999999999"/>
    <n v="0.18172010633747498"/>
    <n v="3.6344021267494996E-2"/>
    <n v="0.21806412760496999"/>
    <n v="0.47"/>
    <n v="8.5408449978613243E-2"/>
    <n v="0.2"/>
    <n v="1.7081689995722651E-2"/>
    <n v="0.1024901399743359"/>
  </r>
  <r>
    <x v="36"/>
    <x v="3"/>
    <n v="17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36"/>
    <x v="3"/>
    <n v="19"/>
    <s v="pe"/>
    <n v="16.392959138465219"/>
    <n v="2.1105934890773968E-2"/>
    <m/>
    <m/>
    <m/>
    <m/>
    <n v="0.54"/>
    <m/>
    <n v="1.1499999999999999"/>
    <n v="6.4600342967733981E-2"/>
    <n v="1.2920068593546797E-2"/>
    <n v="7.7520411561280783E-2"/>
    <n v="0.47"/>
    <n v="3.036216119483497E-2"/>
    <n v="0.2"/>
    <n v="6.0724322389669946E-3"/>
    <n v="3.6434593433801968E-2"/>
  </r>
  <r>
    <x v="36"/>
    <x v="3"/>
    <n v="20"/>
    <s v="pe"/>
    <n v="21.485917317405871"/>
    <n v="3.6257485473122401E-2"/>
    <m/>
    <m/>
    <m/>
    <m/>
    <n v="0.54"/>
    <m/>
    <n v="1.1499999999999999"/>
    <n v="0.11218925713633188"/>
    <n v="2.2437851427266377E-2"/>
    <n v="0.13462710856359825"/>
    <n v="0.47"/>
    <n v="5.272895085407598E-2"/>
    <n v="0.2"/>
    <n v="1.0545790170815196E-2"/>
    <n v="6.3274741024891182E-2"/>
  </r>
  <r>
    <x v="36"/>
    <x v="3"/>
    <n v="21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36"/>
    <x v="3"/>
    <n v="22"/>
    <s v="pe"/>
    <n v="26.578875496346523"/>
    <n v="5.548340259862336E-2"/>
    <m/>
    <m/>
    <m/>
    <m/>
    <n v="0.54"/>
    <m/>
    <n v="1.1499999999999999"/>
    <n v="0.17315317617683162"/>
    <n v="3.4630635235366324E-2"/>
    <n v="0.20778381141219796"/>
    <n v="0.47"/>
    <n v="8.1381992803110856E-2"/>
    <n v="0.2"/>
    <n v="1.6276398560622171E-2"/>
    <n v="9.7658391363733027E-2"/>
  </r>
  <r>
    <x v="36"/>
    <x v="3"/>
    <n v="23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36"/>
    <x v="3"/>
    <n v="25"/>
    <s v="pe"/>
    <n v="25.942255723978942"/>
    <n v="5.2857346037607091E-2"/>
    <m/>
    <m/>
    <m/>
    <m/>
    <n v="0.54"/>
    <m/>
    <n v="1.1499999999999999"/>
    <n v="0.16479706333911015"/>
    <n v="3.2959412667822034E-2"/>
    <n v="0.19775647600693219"/>
    <n v="0.47"/>
    <n v="7.7454619769381769E-2"/>
    <n v="0.2"/>
    <n v="1.5490923953876355E-2"/>
    <n v="9.2945543723258126E-2"/>
  </r>
  <r>
    <x v="36"/>
    <x v="3"/>
    <n v="26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36"/>
    <x v="3"/>
    <n v="29"/>
    <s v="pe"/>
    <n v="29.284509528908742"/>
    <n v="6.7354371916490102E-2"/>
    <m/>
    <m/>
    <m/>
    <m/>
    <n v="0.54"/>
    <m/>
    <n v="1.1499999999999999"/>
    <n v="0.21102098231016003"/>
    <n v="4.2204196462032009E-2"/>
    <n v="0.25322517877219203"/>
    <n v="0.47"/>
    <n v="9.9179861685775209E-2"/>
    <n v="0.2"/>
    <n v="1.9835972337155044E-2"/>
    <n v="0.11901583402293026"/>
  </r>
  <r>
    <x v="36"/>
    <x v="3"/>
    <n v="30"/>
    <s v="pe"/>
    <n v="18.461973398659861"/>
    <n v="2.6769861428056801E-2"/>
    <m/>
    <m/>
    <m/>
    <m/>
    <n v="0.54"/>
    <m/>
    <n v="1.1499999999999999"/>
    <n v="8.2328747331516433E-2"/>
    <n v="1.6465749466303286E-2"/>
    <n v="9.8794496797819722E-2"/>
    <n v="0.47"/>
    <n v="3.8694511245812718E-2"/>
    <n v="0.2"/>
    <n v="7.7389022491625437E-3"/>
    <n v="4.6433413494975262E-2"/>
  </r>
  <r>
    <x v="36"/>
    <x v="3"/>
    <n v="31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36"/>
    <x v="3"/>
    <n v="32"/>
    <s v="pe"/>
    <n v="13.241691265245693"/>
    <n v="1.3771358915855519E-2"/>
    <m/>
    <m/>
    <m/>
    <m/>
    <n v="0.54"/>
    <m/>
    <n v="1.1499999999999999"/>
    <n v="4.1790727180057032E-2"/>
    <n v="8.3581454360114067E-3"/>
    <n v="5.0148872616068436E-2"/>
    <n v="0.47"/>
    <n v="1.9641641774626805E-2"/>
    <n v="0.2"/>
    <n v="3.9283283549253608E-3"/>
    <n v="2.3569970129552167E-2"/>
  </r>
  <r>
    <x v="37"/>
    <x v="0"/>
    <n v="1"/>
    <s v="cf"/>
    <n v="9.2309866993299305"/>
    <n v="6.6924653570142002E-3"/>
    <m/>
    <m/>
    <m/>
    <m/>
    <n v="0.74"/>
    <m/>
    <n v="1.1499999999999999"/>
    <n v="1.5622194847540332E-2"/>
    <n v="3.1244389695080665E-3"/>
    <n v="1.87466338170484E-2"/>
    <n v="0.47"/>
    <n v="7.342431578343956E-3"/>
    <n v="0.2"/>
    <n v="1.4684863156687912E-3"/>
    <n v="8.8109178940127472E-3"/>
  </r>
  <r>
    <x v="37"/>
    <x v="0"/>
    <n v="2"/>
    <s v="cf"/>
    <n v="7.0028174960433951"/>
    <n v="3.8515496228238681E-3"/>
    <m/>
    <m/>
    <m/>
    <m/>
    <n v="0.74"/>
    <m/>
    <n v="1.1499999999999999"/>
    <n v="7.3743735083876402E-3"/>
    <n v="1.4748747016775281E-3"/>
    <n v="8.8492482100651689E-3"/>
    <n v="0.47"/>
    <n v="3.4659555489421905E-3"/>
    <n v="0.2"/>
    <n v="6.9319110978843812E-4"/>
    <n v="4.1591466587306289E-3"/>
  </r>
  <r>
    <x v="37"/>
    <x v="0"/>
    <n v="3"/>
    <s v="cf"/>
    <n v="5.4112680651244416"/>
    <n v="2.2997889276778877E-3"/>
    <m/>
    <m/>
    <m/>
    <m/>
    <n v="0.74"/>
    <m/>
    <n v="1.1499999999999999"/>
    <n v="4.2184192131150249E-3"/>
    <n v="8.4368384262300503E-4"/>
    <n v="5.0621030557380297E-3"/>
    <n v="0.47"/>
    <n v="1.9826570301640614E-3"/>
    <n v="0.2"/>
    <n v="3.9653140603281229E-4"/>
    <n v="2.3791884361968737E-3"/>
  </r>
  <r>
    <x v="37"/>
    <x v="0"/>
    <n v="5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37"/>
    <x v="0"/>
    <n v="7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37"/>
    <x v="0"/>
    <n v="9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37"/>
    <x v="0"/>
    <n v="11"/>
    <s v="ln"/>
    <n v="2.228169203286535"/>
    <n v="3.8992961057514373E-4"/>
    <m/>
    <m/>
    <m/>
    <m/>
    <n v="0.89"/>
    <m/>
    <n v="1.1499999999999999"/>
    <n v="1.1694854683400426E-3"/>
    <n v="2.3389709366800852E-4"/>
    <n v="1.4033825620080511E-3"/>
    <n v="0.47"/>
    <n v="5.4965817011981999E-4"/>
    <n v="0.2"/>
    <n v="1.09931634023964E-4"/>
    <n v="6.5958980414378404E-4"/>
  </r>
  <r>
    <x v="37"/>
    <x v="0"/>
    <n v="12"/>
    <s v="cf"/>
    <n v="5.8887328944001274"/>
    <n v="2.723538963660059E-3"/>
    <m/>
    <m/>
    <m/>
    <m/>
    <n v="0.74"/>
    <m/>
    <n v="1.1499999999999999"/>
    <n v="4.9738257149312855E-3"/>
    <n v="9.9476514298625705E-4"/>
    <n v="5.9685908579175427E-3"/>
    <n v="0.47"/>
    <n v="2.3376980860177038E-3"/>
    <n v="0.2"/>
    <n v="4.6753961720354077E-4"/>
    <n v="2.8052377032212446E-3"/>
  </r>
  <r>
    <x v="37"/>
    <x v="0"/>
    <n v="13"/>
    <s v="cf"/>
    <n v="5.7295779513082321"/>
    <n v="2.5783100780887042E-3"/>
    <m/>
    <m/>
    <m/>
    <m/>
    <n v="0.74"/>
    <m/>
    <n v="1.1499999999999999"/>
    <n v="4.7054637203590736E-3"/>
    <n v="9.4109274407181472E-4"/>
    <n v="5.6465564644308883E-3"/>
    <n v="0.47"/>
    <n v="2.2115679485687646E-3"/>
    <n v="0.2"/>
    <n v="4.4231358971375293E-4"/>
    <n v="2.6538815382825174E-3"/>
  </r>
  <r>
    <x v="37"/>
    <x v="0"/>
    <n v="14"/>
    <s v="cf"/>
    <n v="6.366197723675814"/>
    <n v="3.1830988618379067E-3"/>
    <m/>
    <m/>
    <m/>
    <m/>
    <n v="0.74"/>
    <m/>
    <n v="1.1499999999999999"/>
    <n v="5.8857077739842261E-3"/>
    <n v="1.1771415547968452E-3"/>
    <n v="7.0628493287810713E-3"/>
    <n v="0.47"/>
    <n v="2.7662826537725861E-3"/>
    <n v="0.2"/>
    <n v="5.5325653075451728E-4"/>
    <n v="3.3195391845271035E-3"/>
  </r>
  <r>
    <x v="37"/>
    <x v="0"/>
    <n v="16"/>
    <s v="cf"/>
    <n v="6.366197723675814"/>
    <n v="3.1830988618379067E-3"/>
    <m/>
    <m/>
    <m/>
    <m/>
    <n v="0.74"/>
    <m/>
    <n v="1.1499999999999999"/>
    <n v="5.8857077739842261E-3"/>
    <n v="1.1771415547968452E-3"/>
    <n v="7.0628493287810713E-3"/>
    <n v="0.47"/>
    <n v="2.7662826537725861E-3"/>
    <n v="0.2"/>
    <n v="5.5325653075451728E-4"/>
    <n v="3.3195391845271035E-3"/>
  </r>
  <r>
    <x v="37"/>
    <x v="0"/>
    <n v="18"/>
    <s v="cf"/>
    <n v="4.7746482927568605"/>
    <n v="1.7904931097838226E-3"/>
    <m/>
    <m/>
    <m/>
    <m/>
    <n v="0.74"/>
    <m/>
    <n v="1.1499999999999999"/>
    <n v="3.4260853760902299E-3"/>
    <n v="6.8521707521804599E-4"/>
    <n v="4.1113024513082762E-3"/>
    <n v="0.47"/>
    <n v="1.6102601267624079E-3"/>
    <n v="0.2"/>
    <n v="3.2205202535248159E-4"/>
    <n v="1.9323121521148895E-3"/>
  </r>
  <r>
    <x v="37"/>
    <x v="0"/>
    <n v="19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37"/>
    <x v="0"/>
    <n v="21"/>
    <s v="ar"/>
    <n v="9.5492965855137211"/>
    <n v="7.1619724391352906E-3"/>
    <n v="7.2"/>
    <n v="2.8577297661883043E-2"/>
    <n v="3.1907509251108079E-2"/>
    <n v="2.8577297661883043E-2"/>
    <n v="0.47"/>
    <n v="1.343132990108503E-2"/>
    <n v="1.1499999999999999"/>
    <n v="1.5446029386247784E-2"/>
    <n v="3.0892058772495571E-3"/>
    <n v="1.8535235263497339E-2"/>
    <n v="0.47"/>
    <n v="7.2596338115364575E-3"/>
    <n v="0.2"/>
    <n v="1.4519267623072916E-3"/>
    <n v="8.7115605738437487E-3"/>
  </r>
  <r>
    <x v="37"/>
    <x v="0"/>
    <n v="22"/>
    <s v="pe"/>
    <n v="26.483382530491387"/>
    <n v="5.5085435663422076E-2"/>
    <m/>
    <m/>
    <m/>
    <m/>
    <n v="0.54"/>
    <m/>
    <n v="1.1499999999999999"/>
    <n v="0.17188632461197911"/>
    <n v="3.4377264922395824E-2"/>
    <n v="0.20626358953437493"/>
    <n v="0.47"/>
    <n v="8.078657256763018E-2"/>
    <n v="0.2"/>
    <n v="1.6157314513526037E-2"/>
    <n v="9.6943887081156213E-2"/>
  </r>
  <r>
    <x v="37"/>
    <x v="0"/>
    <n v="24"/>
    <s v="pe"/>
    <n v="24.509861236151881"/>
    <n v="4.7181482879592368E-2"/>
    <m/>
    <m/>
    <m/>
    <m/>
    <n v="0.54"/>
    <m/>
    <n v="1.1499999999999999"/>
    <n v="0.14676553853978713"/>
    <n v="2.9353107707957429E-2"/>
    <n v="0.17611864624774456"/>
    <n v="0.47"/>
    <n v="6.8979803113699945E-2"/>
    <n v="0.2"/>
    <n v="1.3795960622739989E-2"/>
    <n v="8.2775763736439939E-2"/>
  </r>
  <r>
    <x v="37"/>
    <x v="0"/>
    <n v="25"/>
    <s v="ar"/>
    <n v="11.300000959524569"/>
    <n v="1.0028750851578054E-2"/>
    <n v="8.1"/>
    <n v="4.2487752123928059E-2"/>
    <n v="4.7036011337556409E-2"/>
    <n v="4.2487752123928059E-2"/>
    <n v="0.47"/>
    <n v="1.9969243498246185E-2"/>
    <n v="1.1499999999999999"/>
    <n v="2.2964630022983112E-2"/>
    <n v="4.5929260045966223E-3"/>
    <n v="2.7557556027579734E-2"/>
    <n v="0.47"/>
    <n v="1.0793376110802062E-2"/>
    <n v="0.2"/>
    <n v="2.1586752221604126E-3"/>
    <n v="1.2952051332962474E-2"/>
  </r>
  <r>
    <x v="37"/>
    <x v="0"/>
    <n v="30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37"/>
    <x v="0"/>
    <n v="31"/>
    <s v="cf"/>
    <n v="5.4112680651244416"/>
    <n v="2.2997889276778877E-3"/>
    <m/>
    <m/>
    <m/>
    <m/>
    <n v="0.74"/>
    <m/>
    <n v="1.1499999999999999"/>
    <n v="4.2184192131150249E-3"/>
    <n v="8.4368384262300503E-4"/>
    <n v="5.0621030557380297E-3"/>
    <n v="0.47"/>
    <n v="1.9826570301640614E-3"/>
    <n v="0.2"/>
    <n v="3.9653140603281229E-4"/>
    <n v="2.3791884361968737E-3"/>
  </r>
  <r>
    <x v="37"/>
    <x v="0"/>
    <n v="31"/>
    <s v="cf"/>
    <n v="4.0107045659157627"/>
    <n v="1.2633719382634653E-3"/>
    <m/>
    <m/>
    <m/>
    <m/>
    <n v="0.74"/>
    <m/>
    <n v="1.1499999999999999"/>
    <n v="2.7504415083558376E-3"/>
    <n v="5.5008830167116755E-4"/>
    <n v="3.3005298100270051E-3"/>
    <n v="0.47"/>
    <n v="1.2927075089272436E-3"/>
    <n v="0.2"/>
    <n v="2.5854150178544874E-4"/>
    <n v="1.5512490107126922E-3"/>
  </r>
  <r>
    <x v="37"/>
    <x v="0"/>
    <n v="31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37"/>
    <x v="0"/>
    <n v="34"/>
    <s v="cf"/>
    <n v="3.851549622823867"/>
    <n v="1.1650937609042197E-3"/>
    <m/>
    <m/>
    <m/>
    <m/>
    <n v="0.74"/>
    <m/>
    <n v="1.1499999999999999"/>
    <n v="2.6420659487560645E-3"/>
    <n v="5.2841318975121294E-4"/>
    <n v="3.1704791385072772E-3"/>
    <n v="0.47"/>
    <n v="1.2417709959153503E-3"/>
    <n v="0.2"/>
    <n v="2.4835419918307005E-4"/>
    <n v="1.4901251950984204E-3"/>
  </r>
  <r>
    <x v="37"/>
    <x v="0"/>
    <n v="36"/>
    <s v="pe"/>
    <n v="21.199438419840458"/>
    <n v="3.5297064969034363E-2"/>
    <m/>
    <m/>
    <m/>
    <m/>
    <n v="0.54"/>
    <m/>
    <n v="1.1499999999999999"/>
    <n v="0.10915856991891401"/>
    <n v="2.1831713983782804E-2"/>
    <n v="0.13099028390269682"/>
    <n v="0.47"/>
    <n v="5.1304527861889583E-2"/>
    <n v="0.2"/>
    <n v="1.0260905572377917E-2"/>
    <n v="6.15654334342675E-2"/>
  </r>
  <r>
    <x v="37"/>
    <x v="0"/>
    <n v="38"/>
    <s v="pe"/>
    <n v="29.125354585816847"/>
    <n v="6.6624248615056045E-2"/>
    <m/>
    <m/>
    <m/>
    <m/>
    <n v="0.54"/>
    <m/>
    <n v="1.1499999999999999"/>
    <n v="0.20868778577886246"/>
    <n v="4.1737557155772494E-2"/>
    <n v="0.25042534293463498"/>
    <n v="0.47"/>
    <n v="9.8083259316065347E-2"/>
    <n v="0.2"/>
    <n v="1.9616651863213069E-2"/>
    <n v="0.11769991117927842"/>
  </r>
  <r>
    <x v="37"/>
    <x v="0"/>
    <n v="41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37"/>
    <x v="0"/>
    <n v="48"/>
    <s v="cf"/>
    <n v="6.5253526667677093"/>
    <n v="3.3442432417184506E-3"/>
    <m/>
    <m/>
    <m/>
    <m/>
    <n v="0.74"/>
    <m/>
    <n v="1.1499999999999999"/>
    <n v="6.22736424345468E-3"/>
    <n v="1.2454728486909362E-3"/>
    <n v="7.4728370921456162E-3"/>
    <n v="0.47"/>
    <n v="2.9268611944236996E-3"/>
    <n v="0.2"/>
    <n v="5.8537223888473992E-4"/>
    <n v="3.5122334333084395E-3"/>
  </r>
  <r>
    <x v="37"/>
    <x v="0"/>
    <n v="49"/>
    <s v="cf"/>
    <n v="4.2971834634811739"/>
    <n v="1.450299418924896E-3"/>
    <m/>
    <m/>
    <m/>
    <m/>
    <n v="0.74"/>
    <m/>
    <n v="1.1499999999999999"/>
    <n v="2.9722505165155769E-3"/>
    <n v="5.9445010330311547E-4"/>
    <n v="3.5667006198186924E-3"/>
    <n v="0.47"/>
    <n v="1.3969577427623212E-3"/>
    <n v="0.2"/>
    <n v="2.7939154855246423E-4"/>
    <n v="1.6763492913147854E-3"/>
  </r>
  <r>
    <x v="37"/>
    <x v="0"/>
    <n v="50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37"/>
    <x v="0"/>
    <n v="51"/>
    <s v="pe"/>
    <n v="28.966199642724952"/>
    <n v="6.5898104187199269E-2"/>
    <m/>
    <m/>
    <m/>
    <m/>
    <n v="0.54"/>
    <m/>
    <n v="1.1499999999999999"/>
    <n v="0.20636781390413272"/>
    <n v="4.1273562780826549E-2"/>
    <n v="0.24764137668495928"/>
    <n v="0.47"/>
    <n v="9.6992872534942376E-2"/>
    <n v="0.2"/>
    <n v="1.9398574506988477E-2"/>
    <n v="0.11639144704193086"/>
  </r>
  <r>
    <x v="37"/>
    <x v="0"/>
    <n v="53"/>
    <s v="pe"/>
    <n v="26.578875496346523"/>
    <n v="5.548340259862336E-2"/>
    <m/>
    <m/>
    <m/>
    <m/>
    <n v="0.54"/>
    <m/>
    <n v="1.1499999999999999"/>
    <n v="0.17315317617683162"/>
    <n v="3.4630635235366324E-2"/>
    <n v="0.20778381141219796"/>
    <n v="0.47"/>
    <n v="8.1381992803110856E-2"/>
    <n v="0.2"/>
    <n v="1.6276398560622171E-2"/>
    <n v="9.7658391363733027E-2"/>
  </r>
  <r>
    <x v="37"/>
    <x v="0"/>
    <n v="54"/>
    <s v="ar"/>
    <n v="13.496339174192725"/>
    <n v="1.4306119524644291E-2"/>
    <n v="10.5"/>
    <n v="7.0757660319160073E-2"/>
    <n v="8.7443662331307265E-2"/>
    <n v="7.0757660319160073E-2"/>
    <n v="0.47"/>
    <n v="3.325610035000523E-2"/>
    <n v="1.1499999999999999"/>
    <n v="3.8244515402506014E-2"/>
    <n v="7.6489030805012032E-3"/>
    <n v="4.5893418483007216E-2"/>
    <n v="0.47"/>
    <n v="1.7974922239177824E-2"/>
    <n v="0.2"/>
    <n v="3.5949844478355649E-3"/>
    <n v="2.156990668701339E-2"/>
  </r>
  <r>
    <x v="37"/>
    <x v="0"/>
    <n v="56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37"/>
    <x v="0"/>
    <n v="59"/>
    <s v="la"/>
    <n v="4.7746482927568605"/>
    <n v="1.7904931097838226E-3"/>
    <m/>
    <m/>
    <m/>
    <m/>
    <n v="0.87"/>
    <m/>
    <n v="1.1499999999999999"/>
    <n v="6.46110356278508E-3"/>
    <n v="1.2922207125570162E-3"/>
    <n v="7.7533242753420962E-3"/>
    <n v="0.47"/>
    <n v="3.0367186745089876E-3"/>
    <n v="0.2"/>
    <n v="6.0734373490179761E-4"/>
    <n v="3.6440624094107852E-3"/>
  </r>
  <r>
    <x v="38"/>
    <x v="5"/>
    <n v="1"/>
    <s v="pe"/>
    <n v="24.98732606542757"/>
    <n v="4.9037627403401611E-2"/>
    <m/>
    <m/>
    <m/>
    <m/>
    <n v="0.54"/>
    <m/>
    <n v="1.1499999999999999"/>
    <n v="0.15265772596116825"/>
    <n v="3.0531545192233653E-2"/>
    <n v="0.18318927115340189"/>
    <n v="0.47"/>
    <n v="7.174913120174907E-2"/>
    <n v="0.2"/>
    <n v="1.4349826240349814E-2"/>
    <n v="8.6098957442098889E-2"/>
  </r>
  <r>
    <x v="38"/>
    <x v="5"/>
    <n v="2"/>
    <s v="pe"/>
    <n v="28.966199642724952"/>
    <n v="6.5898104187199269E-2"/>
    <m/>
    <m/>
    <m/>
    <m/>
    <n v="0.54"/>
    <m/>
    <n v="1.1499999999999999"/>
    <n v="0.20636781390413272"/>
    <n v="4.1273562780826549E-2"/>
    <n v="0.24764137668495928"/>
    <n v="0.47"/>
    <n v="9.6992872534942376E-2"/>
    <n v="0.2"/>
    <n v="1.9398574506988477E-2"/>
    <n v="0.11639144704193086"/>
  </r>
  <r>
    <x v="38"/>
    <x v="5"/>
    <n v="4"/>
    <s v="pe"/>
    <n v="31.194368846011486"/>
    <n v="7.6426203672728135E-2"/>
    <m/>
    <m/>
    <m/>
    <m/>
    <n v="0.54"/>
    <m/>
    <n v="1.1499999999999999"/>
    <n v="0.24005190381326799"/>
    <n v="4.8010380762653598E-2"/>
    <n v="0.28806228457592159"/>
    <n v="0.47"/>
    <n v="0.11282439479223595"/>
    <n v="0.2"/>
    <n v="2.2564878958447193E-2"/>
    <n v="0.13538927375068316"/>
  </r>
  <r>
    <x v="38"/>
    <x v="5"/>
    <n v="5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38"/>
    <x v="5"/>
    <n v="6"/>
    <s v="pe"/>
    <n v="17.82535362629228"/>
    <n v="2.4955495076809199E-2"/>
    <m/>
    <m/>
    <m/>
    <m/>
    <n v="0.54"/>
    <m/>
    <n v="1.1499999999999999"/>
    <n v="7.6640605584086544E-2"/>
    <n v="1.5328121116817309E-2"/>
    <n v="9.1968726700903849E-2"/>
    <n v="0.47"/>
    <n v="3.6021084624520673E-2"/>
    <n v="0.2"/>
    <n v="7.2042169249041353E-3"/>
    <n v="4.3225301549424805E-2"/>
  </r>
  <r>
    <x v="38"/>
    <x v="5"/>
    <n v="8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38"/>
    <x v="5"/>
    <n v="10"/>
    <s v="pe"/>
    <n v="28.488734813449266"/>
    <n v="6.3743544145092743E-2"/>
    <m/>
    <m/>
    <m/>
    <m/>
    <n v="0.54"/>
    <m/>
    <n v="1.1499999999999999"/>
    <n v="0.19948721701469677"/>
    <n v="3.9897443402939353E-2"/>
    <n v="0.23938466041763612"/>
    <n v="0.47"/>
    <n v="9.3758991996907473E-2"/>
    <n v="0.2"/>
    <n v="1.8751798399381497E-2"/>
    <n v="0.11251079039628897"/>
  </r>
  <r>
    <x v="38"/>
    <x v="5"/>
    <n v="12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38"/>
    <x v="5"/>
    <n v="13"/>
    <s v="pe"/>
    <n v="20.690142601946395"/>
    <n v="3.3621481728162893E-2"/>
    <m/>
    <m/>
    <m/>
    <m/>
    <n v="0.54"/>
    <m/>
    <n v="1.1499999999999999"/>
    <n v="0.10387512160967872"/>
    <n v="2.0775024321935745E-2"/>
    <n v="0.12465014593161447"/>
    <n v="0.47"/>
    <n v="4.8821307156548997E-2"/>
    <n v="0.2"/>
    <n v="9.7642614313098001E-3"/>
    <n v="5.8585568587858794E-2"/>
  </r>
  <r>
    <x v="38"/>
    <x v="5"/>
    <n v="15"/>
    <s v="pe"/>
    <n v="26.897185382530314"/>
    <n v="5.6820304120595293E-2"/>
    <m/>
    <m/>
    <m/>
    <m/>
    <n v="0.54"/>
    <m/>
    <n v="1.1499999999999999"/>
    <n v="0.1774102764404609"/>
    <n v="3.5482055288092181E-2"/>
    <n v="0.21289233172855307"/>
    <n v="0.47"/>
    <n v="8.3382829927016622E-2"/>
    <n v="0.2"/>
    <n v="1.6676565985403326E-2"/>
    <n v="0.10005939591241994"/>
  </r>
  <r>
    <x v="38"/>
    <x v="5"/>
    <n v="17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38"/>
    <x v="5"/>
    <n v="19"/>
    <s v="pe"/>
    <n v="20.371832715762604"/>
    <n v="3.2594932345220172E-2"/>
    <m/>
    <m/>
    <m/>
    <m/>
    <n v="0.54"/>
    <m/>
    <n v="1.1499999999999999"/>
    <n v="0.10064080407485353"/>
    <n v="2.0128160814970708E-2"/>
    <n v="0.12076896488982423"/>
    <n v="0.47"/>
    <n v="4.7301177915181153E-2"/>
    <n v="0.2"/>
    <n v="9.4602355830362313E-3"/>
    <n v="5.6761413498217381E-2"/>
  </r>
  <r>
    <x v="38"/>
    <x v="5"/>
    <n v="20"/>
    <s v="pe"/>
    <n v="24.669016179243776"/>
    <n v="4.7796218847284813E-2"/>
    <m/>
    <m/>
    <m/>
    <m/>
    <n v="0.54"/>
    <m/>
    <n v="1.1499999999999999"/>
    <n v="0.14871646321452472"/>
    <n v="2.9743292642904946E-2"/>
    <n v="0.17845975585742968"/>
    <n v="0.47"/>
    <n v="6.989673771082662E-2"/>
    <n v="0.2"/>
    <n v="1.3979347542165324E-2"/>
    <n v="8.387608525299195E-2"/>
  </r>
  <r>
    <x v="38"/>
    <x v="5"/>
    <n v="22"/>
    <s v="pe"/>
    <n v="13.209860276627314"/>
    <n v="1.3705230037000839E-2"/>
    <m/>
    <m/>
    <m/>
    <m/>
    <n v="0.54"/>
    <m/>
    <n v="1.1499999999999999"/>
    <n v="4.1586028026857812E-2"/>
    <n v="8.317205605371563E-3"/>
    <n v="4.9903233632229371E-2"/>
    <n v="0.47"/>
    <n v="1.954543317262317E-2"/>
    <n v="0.2"/>
    <n v="3.9090866345246342E-3"/>
    <n v="2.3454519807147804E-2"/>
  </r>
  <r>
    <x v="38"/>
    <x v="5"/>
    <n v="23"/>
    <s v="pe"/>
    <n v="34.695777594033181"/>
    <n v="9.4545993943740428E-2"/>
    <m/>
    <m/>
    <m/>
    <m/>
    <n v="0.54"/>
    <m/>
    <n v="1.1499999999999999"/>
    <n v="0.29823819078963543"/>
    <n v="5.9647638157927091E-2"/>
    <n v="0.35788582894756249"/>
    <n v="0.47"/>
    <n v="0.14017194967112864"/>
    <n v="0.2"/>
    <n v="2.8034389934225731E-2"/>
    <n v="0.16820633960535436"/>
  </r>
  <r>
    <x v="38"/>
    <x v="5"/>
    <n v="25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38"/>
    <x v="5"/>
    <n v="26"/>
    <s v="pe"/>
    <n v="20.690142601946395"/>
    <n v="3.3621481728162893E-2"/>
    <m/>
    <m/>
    <m/>
    <m/>
    <n v="0.54"/>
    <m/>
    <n v="1.1499999999999999"/>
    <n v="0.10387512160967872"/>
    <n v="2.0775024321935745E-2"/>
    <n v="0.12465014593161447"/>
    <n v="0.47"/>
    <n v="4.8821307156548997E-2"/>
    <n v="0.2"/>
    <n v="9.7642614313098001E-3"/>
    <n v="5.8585568587858794E-2"/>
  </r>
  <r>
    <x v="38"/>
    <x v="5"/>
    <n v="28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39"/>
    <x v="0"/>
    <n v="1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39"/>
    <x v="0"/>
    <n v="2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39"/>
    <x v="0"/>
    <n v="2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39"/>
    <x v="0"/>
    <n v="3"/>
    <s v="cf"/>
    <n v="3.9788735772973833"/>
    <n v="1.2433979929054324E-3"/>
    <m/>
    <m/>
    <m/>
    <m/>
    <n v="0.74"/>
    <m/>
    <n v="1.1499999999999999"/>
    <n v="2.7279470570205958E-3"/>
    <n v="5.4558941140411918E-4"/>
    <n v="3.2735364684247149E-3"/>
    <n v="0.47"/>
    <n v="1.28213511679968E-3"/>
    <n v="0.2"/>
    <n v="2.5642702335993599E-4"/>
    <n v="1.5385621401596159E-3"/>
  </r>
  <r>
    <x v="39"/>
    <x v="0"/>
    <n v="4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39"/>
    <x v="0"/>
    <n v="5"/>
    <s v="cf"/>
    <n v="3.3422538049298023"/>
    <n v="8.7734162379407327E-4"/>
    <m/>
    <m/>
    <m/>
    <m/>
    <n v="0.74"/>
    <m/>
    <n v="1.1499999999999999"/>
    <n v="2.3592579384163854E-3"/>
    <n v="4.7185158768327712E-4"/>
    <n v="2.8311095260996626E-3"/>
    <n v="0.47"/>
    <n v="1.1088512310557012E-3"/>
    <n v="0.2"/>
    <n v="2.2177024621114025E-4"/>
    <n v="1.3306214772668414E-3"/>
  </r>
  <r>
    <x v="39"/>
    <x v="0"/>
    <n v="6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39"/>
    <x v="0"/>
    <n v="7"/>
    <s v="cf"/>
    <n v="6.6845076098596046"/>
    <n v="3.5093664951762931E-3"/>
    <m/>
    <m/>
    <m/>
    <m/>
    <n v="0.74"/>
    <m/>
    <n v="1.1499999999999999"/>
    <n v="6.5889301589768454E-3"/>
    <n v="1.3177860317953691E-3"/>
    <n v="7.9067161907722151E-3"/>
    <n v="0.47"/>
    <n v="3.0967971747191173E-3"/>
    <n v="0.2"/>
    <n v="6.1935943494382346E-4"/>
    <n v="3.7161566096629408E-3"/>
  </r>
  <r>
    <x v="39"/>
    <x v="0"/>
    <n v="8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39"/>
    <x v="0"/>
    <n v="9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39"/>
    <x v="0"/>
    <n v="10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39"/>
    <x v="0"/>
    <n v="11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  <r>
    <x v="39"/>
    <x v="0"/>
    <n v="11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39"/>
    <x v="0"/>
    <n v="12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39"/>
    <x v="0"/>
    <n v="13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39"/>
    <x v="0"/>
    <n v="15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39"/>
    <x v="0"/>
    <n v="16"/>
    <s v="cf"/>
    <n v="2.7056340325622208"/>
    <n v="5.7494723191947193E-4"/>
    <m/>
    <m/>
    <m/>
    <m/>
    <n v="0.74"/>
    <m/>
    <n v="1.1499999999999999"/>
    <n v="2.1222548022861551E-3"/>
    <n v="4.2445096045723104E-4"/>
    <n v="2.546705762743386E-3"/>
    <n v="0.47"/>
    <n v="9.9745975707449274E-4"/>
    <n v="0.2"/>
    <n v="1.9949195141489857E-4"/>
    <n v="1.1969517084893912E-3"/>
  </r>
  <r>
    <x v="39"/>
    <x v="0"/>
    <n v="16"/>
    <s v="cf"/>
    <n v="2.5783100780887045"/>
    <n v="5.221077908129627E-4"/>
    <m/>
    <m/>
    <m/>
    <m/>
    <n v="0.74"/>
    <m/>
    <n v="1.1499999999999999"/>
    <n v="2.0877983952701058E-3"/>
    <n v="4.175596790540212E-4"/>
    <n v="2.5053580743241268E-3"/>
    <n v="0.47"/>
    <n v="9.8126524577694962E-4"/>
    <n v="0.2"/>
    <n v="1.9625304915538993E-4"/>
    <n v="1.1775182949323396E-3"/>
  </r>
  <r>
    <x v="39"/>
    <x v="0"/>
    <n v="17"/>
    <s v="pe"/>
    <n v="25.305635951611361"/>
    <n v="5.0294951453827584E-2"/>
    <m/>
    <m/>
    <m/>
    <m/>
    <n v="0.54"/>
    <m/>
    <n v="1.1499999999999999"/>
    <n v="0.15665156244396608"/>
    <n v="3.133031248879322E-2"/>
    <n v="0.18798187493275931"/>
    <n v="0.47"/>
    <n v="7.3626234348664055E-2"/>
    <n v="0.2"/>
    <n v="1.4725246869732811E-2"/>
    <n v="8.8351481218396866E-2"/>
  </r>
  <r>
    <x v="39"/>
    <x v="0"/>
    <n v="18"/>
    <s v="cf"/>
    <n v="3.3422538049298023"/>
    <n v="8.7734162379407327E-4"/>
    <m/>
    <m/>
    <m/>
    <m/>
    <n v="0.74"/>
    <m/>
    <n v="1.1499999999999999"/>
    <n v="2.3592579384163854E-3"/>
    <n v="4.7185158768327712E-4"/>
    <n v="2.8311095260996626E-3"/>
    <n v="0.47"/>
    <n v="1.1088512310557012E-3"/>
    <n v="0.2"/>
    <n v="2.2177024621114025E-4"/>
    <n v="1.3306214772668414E-3"/>
  </r>
  <r>
    <x v="39"/>
    <x v="0"/>
    <n v="18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39"/>
    <x v="0"/>
    <n v="19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39"/>
    <x v="0"/>
    <n v="19"/>
    <s v="pe"/>
    <n v="23.332114657271855"/>
    <n v="4.2756100109450669E-2"/>
    <m/>
    <m/>
    <m/>
    <m/>
    <n v="0.54"/>
    <m/>
    <n v="1.1499999999999999"/>
    <n v="0.13273664734980703"/>
    <n v="2.6547329469961408E-2"/>
    <n v="0.15928397681976844"/>
    <n v="0.47"/>
    <n v="6.2386224254409303E-2"/>
    <n v="0.2"/>
    <n v="1.2477244850881862E-2"/>
    <n v="7.4863469105291167E-2"/>
  </r>
  <r>
    <x v="39"/>
    <x v="0"/>
    <n v="20"/>
    <s v="cf"/>
    <n v="4.5836623610465859"/>
    <n v="1.650118449976771E-3"/>
    <m/>
    <m/>
    <m/>
    <m/>
    <n v="0.74"/>
    <m/>
    <n v="1.1499999999999999"/>
    <n v="3.2311947680830479E-3"/>
    <n v="6.4623895361660966E-4"/>
    <n v="3.8774337216996575E-3"/>
    <n v="0.47"/>
    <n v="1.5186615409990324E-3"/>
    <n v="0.2"/>
    <n v="3.0373230819980652E-4"/>
    <n v="1.8223938491988389E-3"/>
  </r>
  <r>
    <x v="39"/>
    <x v="0"/>
    <n v="21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39"/>
    <x v="0"/>
    <n v="21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  <r>
    <x v="39"/>
    <x v="0"/>
    <n v="21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  <r>
    <x v="39"/>
    <x v="0"/>
    <n v="25"/>
    <s v="pe"/>
    <n v="30.557749073643905"/>
    <n v="7.3338597776745354E-2"/>
    <m/>
    <m/>
    <m/>
    <m/>
    <n v="0.54"/>
    <m/>
    <n v="1.1499999999999999"/>
    <n v="0.23016298677214159"/>
    <n v="4.6032597354428322E-2"/>
    <n v="0.27619558412656992"/>
    <n v="0.47"/>
    <n v="0.10817660378290654"/>
    <n v="0.2"/>
    <n v="2.1635320756581311E-2"/>
    <n v="0.12981192453948787"/>
  </r>
  <r>
    <x v="39"/>
    <x v="0"/>
    <n v="26"/>
    <s v="cf"/>
    <n v="6.6845076098596046"/>
    <n v="3.5093664951762931E-3"/>
    <m/>
    <m/>
    <m/>
    <m/>
    <n v="0.74"/>
    <m/>
    <n v="1.1499999999999999"/>
    <n v="6.5889301589768454E-3"/>
    <n v="1.3177860317953691E-3"/>
    <n v="7.9067161907722151E-3"/>
    <n v="0.47"/>
    <n v="3.0967971747191173E-3"/>
    <n v="0.2"/>
    <n v="6.1935943494382346E-4"/>
    <n v="3.7161566096629408E-3"/>
  </r>
  <r>
    <x v="39"/>
    <x v="0"/>
    <n v="26"/>
    <s v="cf"/>
    <n v="4.45633840657307"/>
    <n v="1.5597184423005749E-3"/>
    <m/>
    <m/>
    <m/>
    <m/>
    <n v="0.74"/>
    <m/>
    <n v="1.1499999999999999"/>
    <n v="3.1113137119265135E-3"/>
    <n v="6.222627423853027E-4"/>
    <n v="3.7335764543118162E-3"/>
    <n v="0.47"/>
    <n v="1.4623174446054613E-3"/>
    <n v="0.2"/>
    <n v="2.9246348892109227E-4"/>
    <n v="1.7547809335265534E-3"/>
  </r>
  <r>
    <x v="39"/>
    <x v="0"/>
    <n v="27"/>
    <s v="pe"/>
    <n v="28.966199642724952"/>
    <n v="6.5898104187199269E-2"/>
    <m/>
    <m/>
    <m/>
    <m/>
    <n v="0.54"/>
    <m/>
    <n v="1.1499999999999999"/>
    <n v="0.20636781390413272"/>
    <n v="4.1273562780826549E-2"/>
    <n v="0.24764137668495928"/>
    <n v="0.47"/>
    <n v="9.6992872534942376E-2"/>
    <n v="0.2"/>
    <n v="1.9398574506988477E-2"/>
    <n v="0.11639144704193086"/>
  </r>
  <r>
    <x v="39"/>
    <x v="0"/>
    <n v="28"/>
    <s v="cf"/>
    <n v="3.6605636911135928"/>
    <n v="1.0524120611951578E-3"/>
    <m/>
    <m/>
    <m/>
    <m/>
    <n v="0.74"/>
    <m/>
    <n v="1.1499999999999999"/>
    <n v="2.5250567086350915E-3"/>
    <n v="5.050113417270183E-4"/>
    <n v="3.0300680503621098E-3"/>
    <n v="0.47"/>
    <n v="1.186776653058493E-3"/>
    <n v="0.2"/>
    <n v="2.373553306116986E-4"/>
    <n v="1.4241319836701917E-3"/>
  </r>
  <r>
    <x v="39"/>
    <x v="0"/>
    <n v="29"/>
    <s v="cf"/>
    <n v="3.3422538049298023"/>
    <n v="8.7734162379407327E-4"/>
    <m/>
    <m/>
    <m/>
    <m/>
    <n v="0.74"/>
    <m/>
    <n v="1.1499999999999999"/>
    <n v="2.3592579384163854E-3"/>
    <n v="4.7185158768327712E-4"/>
    <n v="2.8311095260996626E-3"/>
    <n v="0.47"/>
    <n v="1.1088512310557012E-3"/>
    <n v="0.2"/>
    <n v="2.2177024621114025E-4"/>
    <n v="1.3306214772668414E-3"/>
  </r>
  <r>
    <x v="39"/>
    <x v="0"/>
    <n v="30"/>
    <s v="cf"/>
    <n v="2.7056340325622208"/>
    <n v="5.7494723191947193E-4"/>
    <m/>
    <m/>
    <m/>
    <m/>
    <n v="0.74"/>
    <m/>
    <n v="1.1499999999999999"/>
    <n v="2.1222548022861551E-3"/>
    <n v="4.2445096045723104E-4"/>
    <n v="2.546705762743386E-3"/>
    <n v="0.47"/>
    <n v="9.9745975707449274E-4"/>
    <n v="0.2"/>
    <n v="1.9949195141489857E-4"/>
    <n v="1.1969517084893912E-3"/>
  </r>
  <r>
    <x v="39"/>
    <x v="0"/>
    <n v="33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39"/>
    <x v="0"/>
    <n v="34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39"/>
    <x v="0"/>
    <n v="35"/>
    <s v="cf"/>
    <n v="5.4112680651244416"/>
    <n v="2.2997889276778877E-3"/>
    <m/>
    <m/>
    <m/>
    <m/>
    <n v="0.74"/>
    <m/>
    <n v="1.1499999999999999"/>
    <n v="4.2184192131150249E-3"/>
    <n v="8.4368384262300503E-4"/>
    <n v="5.0621030557380297E-3"/>
    <n v="0.47"/>
    <n v="1.9826570301640614E-3"/>
    <n v="0.2"/>
    <n v="3.9653140603281229E-4"/>
    <n v="2.3791884361968737E-3"/>
  </r>
  <r>
    <x v="39"/>
    <x v="0"/>
    <n v="36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39"/>
    <x v="0"/>
    <n v="36"/>
    <s v="cf"/>
    <n v="3.3422538049298023"/>
    <n v="8.7734162379407327E-4"/>
    <m/>
    <m/>
    <m/>
    <m/>
    <n v="0.74"/>
    <m/>
    <n v="1.1499999999999999"/>
    <n v="2.3592579384163854E-3"/>
    <n v="4.7185158768327712E-4"/>
    <n v="2.8311095260996626E-3"/>
    <n v="0.47"/>
    <n v="1.1088512310557012E-3"/>
    <n v="0.2"/>
    <n v="2.2177024621114025E-4"/>
    <n v="1.3306214772668414E-3"/>
  </r>
  <r>
    <x v="40"/>
    <x v="4"/>
    <n v="1"/>
    <s v="cf"/>
    <n v="6.0797188261104029"/>
    <n v="2.9030657394677178E-3"/>
    <m/>
    <m/>
    <m/>
    <m/>
    <n v="0.74"/>
    <m/>
    <n v="1.1499999999999999"/>
    <n v="5.3188598991306272E-3"/>
    <n v="1.0637719798261254E-3"/>
    <n v="6.3826318789567526E-3"/>
    <n v="0.47"/>
    <n v="2.4998641525913945E-3"/>
    <n v="0.2"/>
    <n v="4.9997283051827894E-4"/>
    <n v="2.9998369831096732E-3"/>
  </r>
  <r>
    <x v="40"/>
    <x v="4"/>
    <n v="1"/>
    <s v="cf"/>
    <n v="5.8887328944001274"/>
    <n v="2.723538963660059E-3"/>
    <m/>
    <m/>
    <m/>
    <m/>
    <n v="0.74"/>
    <m/>
    <n v="1.1499999999999999"/>
    <n v="4.9738257149312855E-3"/>
    <n v="9.9476514298625705E-4"/>
    <n v="5.9685908579175427E-3"/>
    <n v="0.47"/>
    <n v="2.3376980860177038E-3"/>
    <n v="0.2"/>
    <n v="4.6753961720354077E-4"/>
    <n v="2.8052377032212446E-3"/>
  </r>
  <r>
    <x v="40"/>
    <x v="4"/>
    <n v="1"/>
    <s v="cf"/>
    <n v="4.0425355545341413"/>
    <n v="1.2835050385645898E-3"/>
    <m/>
    <m/>
    <m/>
    <m/>
    <n v="0.74"/>
    <m/>
    <n v="1.1499999999999999"/>
    <n v="2.7733543828544504E-3"/>
    <n v="5.5467087657089015E-4"/>
    <n v="3.3280252594253407E-3"/>
    <n v="0.47"/>
    <n v="1.3034765599415916E-3"/>
    <n v="0.2"/>
    <n v="2.6069531198831834E-4"/>
    <n v="1.5641718719299098E-3"/>
  </r>
  <r>
    <x v="40"/>
    <x v="4"/>
    <n v="2"/>
    <s v="cf"/>
    <n v="5.6022539968347163"/>
    <n v="2.4649917586072752E-3"/>
    <m/>
    <m/>
    <m/>
    <m/>
    <n v="0.74"/>
    <m/>
    <n v="1.1499999999999999"/>
    <n v="4.5028738015410481E-3"/>
    <n v="9.0057476030820963E-4"/>
    <n v="5.403448561849258E-3"/>
    <n v="0.47"/>
    <n v="2.1163506867242924E-3"/>
    <n v="0.2"/>
    <n v="4.2327013734485847E-4"/>
    <n v="2.5396208240691508E-3"/>
  </r>
  <r>
    <x v="40"/>
    <x v="4"/>
    <n v="3"/>
    <s v="ln"/>
    <n v="3.6605636911135928"/>
    <n v="1.0524120611951578E-3"/>
    <m/>
    <m/>
    <m/>
    <m/>
    <n v="0.89"/>
    <m/>
    <n v="1.1499999999999999"/>
    <n v="3.5605426308019526E-3"/>
    <n v="7.1210852616039057E-4"/>
    <n v="4.272651156962343E-3"/>
    <n v="0.47"/>
    <n v="1.6734550364769177E-3"/>
    <n v="0.2"/>
    <n v="3.3469100729538356E-4"/>
    <n v="2.0081460437723015E-3"/>
  </r>
  <r>
    <x v="40"/>
    <x v="4"/>
    <n v="3"/>
    <s v="ln"/>
    <n v="2.2600001919049135"/>
    <n v="4.0115003406312219E-4"/>
    <m/>
    <m/>
    <m/>
    <m/>
    <n v="0.89"/>
    <m/>
    <n v="1.1499999999999999"/>
    <n v="1.2072867406352126E-3"/>
    <n v="2.4145734812704254E-4"/>
    <n v="1.448744088762255E-3"/>
    <n v="0.47"/>
    <n v="5.674247680985499E-4"/>
    <n v="0.2"/>
    <n v="1.1348495361970999E-4"/>
    <n v="6.8090972171825986E-4"/>
  </r>
  <r>
    <x v="40"/>
    <x v="4"/>
    <n v="4"/>
    <s v="la"/>
    <n v="3.1512678732195281"/>
    <n v="7.7993879862183325E-4"/>
    <m/>
    <m/>
    <m/>
    <m/>
    <n v="0.87"/>
    <m/>
    <n v="1.1499999999999999"/>
    <n v="2.5444943777973099E-3"/>
    <n v="5.0889887555946199E-4"/>
    <n v="3.0533932533567719E-3"/>
    <n v="0.47"/>
    <n v="1.1959123575647356E-3"/>
    <n v="0.2"/>
    <n v="2.3918247151294712E-4"/>
    <n v="1.4350948290776826E-3"/>
  </r>
  <r>
    <x v="40"/>
    <x v="4"/>
    <n v="4"/>
    <s v="la"/>
    <n v="2.7374650211805998"/>
    <n v="5.8855497955382892E-4"/>
    <m/>
    <m/>
    <m/>
    <m/>
    <n v="0.87"/>
    <m/>
    <n v="1.1499999999999999"/>
    <n v="1.8556298242960146E-3"/>
    <n v="3.7112596485920293E-4"/>
    <n v="2.2267557891552177E-3"/>
    <n v="0.47"/>
    <n v="8.7214601741912676E-4"/>
    <n v="0.2"/>
    <n v="1.7442920348382536E-4"/>
    <n v="1.0465752209029521E-3"/>
  </r>
  <r>
    <x v="40"/>
    <x v="4"/>
    <n v="7"/>
    <s v="ln"/>
    <n v="10.058592403407786"/>
    <n v="7.9462879986921513E-3"/>
    <m/>
    <m/>
    <m/>
    <m/>
    <n v="0.89"/>
    <m/>
    <n v="1.1499999999999999"/>
    <n v="3.4358056050183522E-2"/>
    <n v="6.8716112100367047E-3"/>
    <n v="4.1229667260220225E-2"/>
    <n v="0.47"/>
    <n v="1.6148286343586254E-2"/>
    <n v="0.2"/>
    <n v="3.2296572687172511E-3"/>
    <n v="1.9377943612303505E-2"/>
  </r>
  <r>
    <x v="40"/>
    <x v="4"/>
    <n v="7"/>
    <s v="ln"/>
    <n v="4.7746482927568605"/>
    <n v="1.7904931097838226E-3"/>
    <m/>
    <m/>
    <m/>
    <m/>
    <n v="0.89"/>
    <m/>
    <n v="1.1499999999999999"/>
    <n v="6.46110356278508E-3"/>
    <n v="1.2922207125570162E-3"/>
    <n v="7.7533242753420962E-3"/>
    <n v="0.47"/>
    <n v="3.0367186745089876E-3"/>
    <n v="0.2"/>
    <n v="6.0734373490179761E-4"/>
    <n v="3.6440624094107852E-3"/>
  </r>
  <r>
    <x v="40"/>
    <x v="4"/>
    <n v="7"/>
    <s v="ln"/>
    <n v="2.7056340325622208"/>
    <n v="5.7494723191947193E-4"/>
    <m/>
    <m/>
    <m/>
    <m/>
    <n v="0.89"/>
    <m/>
    <n v="1.1499999999999999"/>
    <n v="1.8075886001247704E-3"/>
    <n v="3.615177200249541E-4"/>
    <n v="2.1691063201497245E-3"/>
    <n v="0.47"/>
    <n v="8.4956664205864199E-4"/>
    <n v="0.2"/>
    <n v="1.6991332841172842E-4"/>
    <n v="1.0194799704703705E-3"/>
  </r>
  <r>
    <x v="40"/>
    <x v="4"/>
    <n v="12"/>
    <s v="cf"/>
    <n v="9.5492965855137211"/>
    <n v="7.1619724391352906E-3"/>
    <m/>
    <m/>
    <m/>
    <m/>
    <n v="0.74"/>
    <m/>
    <n v="1.1499999999999999"/>
    <n v="1.7259363300257981E-2"/>
    <n v="3.4518726600515966E-3"/>
    <n v="2.0711235960309576E-2"/>
    <n v="0.47"/>
    <n v="8.1119007511212503E-3"/>
    <n v="0.2"/>
    <n v="1.6223801502242502E-3"/>
    <n v="9.7342809013454996E-3"/>
  </r>
  <r>
    <x v="40"/>
    <x v="4"/>
    <n v="13"/>
    <s v="cf"/>
    <n v="5.9842258602552647"/>
    <n v="2.8125861543199745E-3"/>
    <m/>
    <m/>
    <m/>
    <m/>
    <n v="0.74"/>
    <m/>
    <n v="1.1499999999999999"/>
    <n v="5.1431467373689293E-3"/>
    <n v="1.0286293474737859E-3"/>
    <n v="6.1717760848427148E-3"/>
    <n v="0.47"/>
    <n v="2.4172789665633967E-3"/>
    <n v="0.2"/>
    <n v="4.8345579331267937E-4"/>
    <n v="2.900734759876076E-3"/>
  </r>
  <r>
    <x v="40"/>
    <x v="4"/>
    <n v="14"/>
    <s v="cf"/>
    <n v="6.7800005757147419"/>
    <n v="3.6103503065681012E-3"/>
    <m/>
    <m/>
    <m/>
    <m/>
    <n v="0.74"/>
    <m/>
    <n v="1.1499999999999999"/>
    <n v="6.8156941693487466E-3"/>
    <n v="1.3631388338697494E-3"/>
    <n v="8.1788330032184966E-3"/>
    <n v="0.47"/>
    <n v="3.2033762595939106E-3"/>
    <n v="0.2"/>
    <n v="6.4067525191878211E-4"/>
    <n v="3.8440515115126927E-3"/>
  </r>
  <r>
    <x v="40"/>
    <x v="4"/>
    <n v="14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40"/>
    <x v="4"/>
    <n v="15"/>
    <s v="tb"/>
    <n v="16.774931001885768"/>
    <n v="2.21009715949845E-2"/>
    <n v="8.4"/>
    <n v="9.1604060330508524E-2"/>
    <n v="8.0466007816024893E-2"/>
    <n v="8.0466007816024893E-2"/>
    <n v="0.4"/>
    <n v="3.2186403126409961E-2"/>
    <n v="1.1499999999999999"/>
    <n v="3.7014363595371455E-2"/>
    <n v="7.402872719074291E-3"/>
    <n v="4.4417236314445746E-2"/>
    <n v="0.47"/>
    <n v="1.7396750889824585E-2"/>
    <n v="0.2"/>
    <n v="3.4793501779649171E-3"/>
    <n v="2.0876101067789501E-2"/>
  </r>
  <r>
    <x v="40"/>
    <x v="4"/>
    <n v="15"/>
    <s v="tb"/>
    <n v="14.642254764454371"/>
    <n v="1.6838592979122526E-2"/>
    <n v="7.5"/>
    <n v="6.5680345020302566E-2"/>
    <n v="5.7170605286246984E-2"/>
    <n v="5.7170605286246984E-2"/>
    <n v="0.4"/>
    <n v="2.2868242114498796E-2"/>
    <n v="1.1499999999999999"/>
    <n v="2.6298478431673614E-2"/>
    <n v="5.2596956863347234E-3"/>
    <n v="3.1558174118008334E-2"/>
    <n v="0.47"/>
    <n v="1.2360284862886598E-2"/>
    <n v="0.2"/>
    <n v="2.4720569725773197E-3"/>
    <n v="1.4832341835463917E-2"/>
  </r>
  <r>
    <x v="40"/>
    <x v="4"/>
    <n v="15"/>
    <s v="tb"/>
    <n v="7.5757752911742182"/>
    <n v="4.5075862982486593E-3"/>
    <n v="4"/>
    <n v="1.2414001348787446E-2"/>
    <n v="9.6406169836166511E-3"/>
    <n v="9.6406169836166511E-3"/>
    <n v="0.4"/>
    <n v="3.8562467934466606E-3"/>
    <n v="1.1499999999999999"/>
    <n v="4.4346838124636597E-3"/>
    <n v="8.8693676249273199E-4"/>
    <n v="5.3216205749563915E-3"/>
    <n v="0.47"/>
    <n v="2.08430139185792E-3"/>
    <n v="0.2"/>
    <n v="4.1686027837158405E-4"/>
    <n v="2.5011616702295039E-3"/>
  </r>
  <r>
    <x v="40"/>
    <x v="4"/>
    <n v="16"/>
    <s v="cf"/>
    <n v="5.5385920195979574"/>
    <n v="2.4092875285251108E-3"/>
    <m/>
    <m/>
    <m/>
    <m/>
    <n v="0.74"/>
    <m/>
    <n v="1.1499999999999999"/>
    <n v="4.4055039485789314E-3"/>
    <n v="8.8110078971578637E-4"/>
    <n v="5.2866047382947173E-3"/>
    <n v="0.47"/>
    <n v="2.0705868558320976E-3"/>
    <n v="0.2"/>
    <n v="4.1411737116641952E-4"/>
    <n v="2.4847042269985171E-3"/>
  </r>
  <r>
    <x v="40"/>
    <x v="4"/>
    <n v="17"/>
    <s v="cf"/>
    <n v="7.9577471545947667"/>
    <n v="4.9735919716217296E-3"/>
    <m/>
    <m/>
    <m/>
    <m/>
    <n v="0.74"/>
    <m/>
    <n v="1.1499999999999999"/>
    <n v="1.0276567401005526E-2"/>
    <n v="2.0553134802011055E-3"/>
    <n v="1.2331880881206632E-2"/>
    <n v="0.47"/>
    <n v="4.8299866784725972E-3"/>
    <n v="0.2"/>
    <n v="9.6599733569451951E-4"/>
    <n v="5.7959840141671168E-3"/>
  </r>
  <r>
    <x v="40"/>
    <x v="4"/>
    <n v="18"/>
    <s v="cf"/>
    <n v="7.0983104618985324"/>
    <n v="3.957308082508432E-3"/>
    <m/>
    <m/>
    <m/>
    <m/>
    <n v="0.74"/>
    <m/>
    <n v="1.1499999999999999"/>
    <n v="7.6268172890102239E-3"/>
    <n v="1.5253634578020448E-3"/>
    <n v="9.1521807468122694E-3"/>
    <n v="0.47"/>
    <n v="3.5846041258348052E-3"/>
    <n v="0.2"/>
    <n v="7.1692082516696103E-4"/>
    <n v="4.3015249510017662E-3"/>
  </r>
  <r>
    <x v="40"/>
    <x v="4"/>
    <n v="20"/>
    <s v="ln"/>
    <n v="5.6977469626898527"/>
    <n v="2.549741765803709E-3"/>
    <m/>
    <m/>
    <m/>
    <m/>
    <n v="0.89"/>
    <m/>
    <n v="1.1499999999999999"/>
    <n v="9.6041468719961793E-3"/>
    <n v="1.920829374399236E-3"/>
    <n v="1.1524976246395415E-2"/>
    <n v="0.47"/>
    <n v="4.5139490298382037E-3"/>
    <n v="0.2"/>
    <n v="9.027898059676408E-4"/>
    <n v="5.4167388358058446E-3"/>
  </r>
  <r>
    <x v="40"/>
    <x v="4"/>
    <n v="21"/>
    <s v="ln"/>
    <n v="6.7481695870963625"/>
    <n v="3.5765298811610727E-3"/>
    <m/>
    <m/>
    <m/>
    <m/>
    <n v="0.89"/>
    <m/>
    <n v="1.1499999999999999"/>
    <n v="1.4036449450497018E-2"/>
    <n v="2.8072898900994036E-3"/>
    <n v="1.6843739340596423E-2"/>
    <n v="0.47"/>
    <n v="6.5971312417335976E-3"/>
    <n v="0.2"/>
    <n v="1.3194262483467196E-3"/>
    <n v="7.9165574900803178E-3"/>
  </r>
  <r>
    <x v="40"/>
    <x v="4"/>
    <n v="23"/>
    <s v="ln"/>
    <n v="4.6473243382833438"/>
    <n v="1.6962733834734202E-3"/>
    <m/>
    <m/>
    <m/>
    <m/>
    <n v="0.89"/>
    <m/>
    <n v="1.1499999999999999"/>
    <n v="6.081087045445157E-3"/>
    <n v="1.2162174090890314E-3"/>
    <n v="7.2973044545341882E-3"/>
    <n v="0.47"/>
    <n v="2.8581109113592234E-3"/>
    <n v="0.2"/>
    <n v="5.7162218227184468E-4"/>
    <n v="3.4297330936310681E-3"/>
  </r>
  <r>
    <x v="40"/>
    <x v="4"/>
    <n v="23"/>
    <s v="ln"/>
    <n v="4.169859509007658"/>
    <n v="1.3656289892000082E-3"/>
    <m/>
    <m/>
    <m/>
    <m/>
    <n v="0.89"/>
    <m/>
    <n v="1.1499999999999999"/>
    <n v="4.7686159463108451E-3"/>
    <n v="9.5372318926216905E-4"/>
    <n v="5.7223391355730145E-3"/>
    <n v="0.47"/>
    <n v="2.2412494947660973E-3"/>
    <n v="0.2"/>
    <n v="4.4824989895321949E-4"/>
    <n v="2.6894993937193168E-3"/>
  </r>
  <r>
    <x v="40"/>
    <x v="4"/>
    <n v="23"/>
    <s v="ln"/>
    <n v="3.3740847935481812"/>
    <n v="8.9413247029026816E-4"/>
    <m/>
    <m/>
    <m/>
    <m/>
    <n v="0.89"/>
    <m/>
    <n v="1.1499999999999999"/>
    <n v="2.9658099325336803E-3"/>
    <n v="5.9316198650673614E-4"/>
    <n v="3.5589719190404164E-3"/>
    <n v="0.47"/>
    <n v="1.3939306682908296E-3"/>
    <n v="0.2"/>
    <n v="2.7878613365816591E-4"/>
    <n v="1.6727168019489956E-3"/>
  </r>
  <r>
    <x v="40"/>
    <x v="4"/>
    <n v="24"/>
    <s v="ln"/>
    <n v="3.4059157821665602"/>
    <n v="9.1108247172955485E-4"/>
    <m/>
    <m/>
    <m/>
    <m/>
    <n v="0.89"/>
    <m/>
    <n v="1.1499999999999999"/>
    <n v="3.0289267306463238E-3"/>
    <n v="6.0578534612926475E-4"/>
    <n v="3.6347120767755885E-3"/>
    <n v="0.47"/>
    <n v="1.4235955634037721E-3"/>
    <n v="0.2"/>
    <n v="2.8471911268075444E-4"/>
    <n v="1.7083146760845265E-3"/>
  </r>
  <r>
    <x v="40"/>
    <x v="4"/>
    <n v="24"/>
    <s v="ln"/>
    <n v="2.1326762374313977"/>
    <n v="3.5722326976975915E-4"/>
    <m/>
    <m/>
    <m/>
    <m/>
    <n v="0.89"/>
    <m/>
    <n v="1.1499999999999999"/>
    <n v="1.0600632918661473E-3"/>
    <n v="2.1201265837322947E-4"/>
    <n v="1.2720759502393769E-3"/>
    <n v="0.47"/>
    <n v="4.9822974717708918E-4"/>
    <n v="0.2"/>
    <n v="9.9645949435417844E-5"/>
    <n v="5.9787569661250704E-4"/>
  </r>
  <r>
    <x v="40"/>
    <x v="4"/>
    <n v="25"/>
    <s v="ln"/>
    <n v="4.2335214862444159"/>
    <n v="1.4076458941762683E-3"/>
    <m/>
    <m/>
    <m/>
    <m/>
    <n v="0.89"/>
    <m/>
    <n v="1.1499999999999999"/>
    <n v="4.933441190853257E-3"/>
    <n v="9.8668823817065149E-4"/>
    <n v="5.9201294290239081E-3"/>
    <n v="0.47"/>
    <n v="2.3187173597010308E-3"/>
    <n v="0.2"/>
    <n v="4.6374347194020618E-4"/>
    <n v="2.7824608316412368E-3"/>
  </r>
  <r>
    <x v="40"/>
    <x v="4"/>
    <n v="25"/>
    <s v="ln"/>
    <n v="2.1326762374313977"/>
    <n v="3.5722326976975915E-4"/>
    <m/>
    <m/>
    <m/>
    <m/>
    <n v="0.89"/>
    <m/>
    <n v="1.1499999999999999"/>
    <n v="1.0600632918661473E-3"/>
    <n v="2.1201265837322947E-4"/>
    <n v="1.2720759502393769E-3"/>
    <n v="0.47"/>
    <n v="4.9822974717708918E-4"/>
    <n v="0.2"/>
    <n v="9.9645949435417844E-5"/>
    <n v="5.9787569661250704E-4"/>
  </r>
  <r>
    <x v="40"/>
    <x v="4"/>
    <n v="26"/>
    <s v="ln"/>
    <n v="7.2574654049904277"/>
    <n v="4.1367552808445436E-3"/>
    <m/>
    <m/>
    <m/>
    <m/>
    <n v="0.89"/>
    <m/>
    <n v="1.1499999999999999"/>
    <n v="1.6524323172982747E-2"/>
    <n v="3.3048646345965496E-3"/>
    <n v="1.9829187807579297E-2"/>
    <n v="0.47"/>
    <n v="7.7664318913018907E-3"/>
    <n v="0.2"/>
    <n v="1.5532863782603782E-3"/>
    <n v="9.3197182695622695E-3"/>
  </r>
  <r>
    <x v="40"/>
    <x v="4"/>
    <n v="26"/>
    <s v="ln"/>
    <n v="3.246760839074665"/>
    <n v="8.2792401396403962E-4"/>
    <m/>
    <m/>
    <m/>
    <m/>
    <n v="0.89"/>
    <m/>
    <n v="1.1499999999999999"/>
    <n v="2.7206820454805155E-3"/>
    <n v="5.441364090961031E-4"/>
    <n v="3.2648184545766186E-3"/>
    <n v="0.47"/>
    <n v="1.2787205613758422E-3"/>
    <n v="0.2"/>
    <n v="2.5574411227516846E-4"/>
    <n v="1.5344646736510105E-3"/>
  </r>
  <r>
    <x v="40"/>
    <x v="4"/>
    <n v="27"/>
    <s v="ln"/>
    <n v="6.2070427805839179"/>
    <n v="3.0259333555346596E-3"/>
    <m/>
    <m/>
    <m/>
    <m/>
    <n v="0.89"/>
    <m/>
    <n v="1.1499999999999999"/>
    <n v="1.1637111074149747E-2"/>
    <n v="2.3274222148299494E-3"/>
    <n v="1.3964533288979697E-2"/>
    <n v="0.47"/>
    <n v="5.4694422048503812E-3"/>
    <n v="0.2"/>
    <n v="1.0938884409700763E-3"/>
    <n v="6.563330645820457E-3"/>
  </r>
  <r>
    <x v="40"/>
    <x v="4"/>
    <n v="28"/>
    <s v="ln"/>
    <n v="2.5146481008519466"/>
    <n v="4.9664299991825946E-4"/>
    <m/>
    <m/>
    <m/>
    <m/>
    <n v="0.89"/>
    <m/>
    <n v="1.1499999999999999"/>
    <n v="1.5339128387847872E-3"/>
    <n v="3.0678256775695746E-4"/>
    <n v="1.8406954065417445E-3"/>
    <n v="0.47"/>
    <n v="7.2093903422884998E-4"/>
    <n v="0.2"/>
    <n v="1.4418780684577001E-4"/>
    <n v="8.6512684107462002E-4"/>
  </r>
  <r>
    <x v="40"/>
    <x v="4"/>
    <n v="29"/>
    <s v="cf"/>
    <n v="5.5385920195979574"/>
    <n v="2.4092875285251108E-3"/>
    <m/>
    <m/>
    <m/>
    <m/>
    <n v="0.74"/>
    <m/>
    <n v="1.1499999999999999"/>
    <n v="4.4055039485789314E-3"/>
    <n v="8.8110078971578637E-4"/>
    <n v="5.2866047382947173E-3"/>
    <n v="0.47"/>
    <n v="2.0705868558320976E-3"/>
    <n v="0.2"/>
    <n v="4.1411737116641952E-4"/>
    <n v="2.4847042269985171E-3"/>
  </r>
  <r>
    <x v="40"/>
    <x v="4"/>
    <n v="29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40"/>
    <x v="4"/>
    <n v="30"/>
    <s v="cf"/>
    <n v="4.2016904976260365"/>
    <n v="1.386557864216592E-3"/>
    <m/>
    <m/>
    <m/>
    <m/>
    <n v="0.74"/>
    <m/>
    <n v="1.1499999999999999"/>
    <n v="2.8943493679559926E-3"/>
    <n v="5.7886987359119849E-4"/>
    <n v="3.4732192415471911E-3"/>
    <n v="0.47"/>
    <n v="1.3603442029393165E-3"/>
    <n v="0.2"/>
    <n v="2.720688405878633E-4"/>
    <n v="1.6324130435271798E-3"/>
  </r>
  <r>
    <x v="40"/>
    <x v="4"/>
    <n v="30"/>
    <s v="cf"/>
    <n v="3.2785918276930444"/>
    <n v="8.4423739563095894E-4"/>
    <m/>
    <m/>
    <m/>
    <m/>
    <n v="0.74"/>
    <m/>
    <n v="1.1499999999999999"/>
    <n v="2.3301772188384197E-3"/>
    <n v="4.6603544376768396E-4"/>
    <n v="2.7962126626061038E-3"/>
    <n v="0.47"/>
    <n v="1.0951832928540572E-3"/>
    <n v="0.2"/>
    <n v="2.1903665857081145E-4"/>
    <n v="1.3142199514248687E-3"/>
  </r>
  <r>
    <x v="40"/>
    <x v="4"/>
    <n v="31"/>
    <s v="cf"/>
    <n v="7.352958370845565"/>
    <n v="4.2463334591633138E-3"/>
    <m/>
    <m/>
    <m/>
    <m/>
    <n v="0.74"/>
    <m/>
    <n v="1.1499999999999999"/>
    <n v="8.3395534620687908E-3"/>
    <n v="1.6679106924137582E-3"/>
    <n v="1.0007464154482549E-2"/>
    <n v="0.47"/>
    <n v="3.9195901271723314E-3"/>
    <n v="0.2"/>
    <n v="7.8391802543446637E-4"/>
    <n v="4.7035081526067973E-3"/>
  </r>
  <r>
    <x v="40"/>
    <x v="4"/>
    <n v="32"/>
    <s v="cf"/>
    <n v="4.2971834634811739"/>
    <n v="1.450299418924896E-3"/>
    <m/>
    <m/>
    <m/>
    <m/>
    <n v="0.74"/>
    <m/>
    <n v="1.1499999999999999"/>
    <n v="2.9722505165155769E-3"/>
    <n v="5.9445010330311547E-4"/>
    <n v="3.5667006198186924E-3"/>
    <n v="0.47"/>
    <n v="1.3969577427623212E-3"/>
    <n v="0.2"/>
    <n v="2.7939154855246423E-4"/>
    <n v="1.6763492913147854E-3"/>
  </r>
  <r>
    <x v="40"/>
    <x v="4"/>
    <n v="32"/>
    <s v="cf"/>
    <n v="3.2785918276930444"/>
    <n v="8.4423739563095894E-4"/>
    <m/>
    <m/>
    <m/>
    <m/>
    <n v="0.74"/>
    <m/>
    <n v="1.1499999999999999"/>
    <n v="2.3301772188384197E-3"/>
    <n v="4.6603544376768396E-4"/>
    <n v="2.7962126626061038E-3"/>
    <n v="0.47"/>
    <n v="1.0951832928540572E-3"/>
    <n v="0.2"/>
    <n v="2.1903665857081145E-4"/>
    <n v="1.3142199514248687E-3"/>
  </r>
  <r>
    <x v="40"/>
    <x v="4"/>
    <n v="32"/>
    <s v="cf"/>
    <n v="2.0053522829578814"/>
    <n v="3.1584298456586632E-4"/>
    <m/>
    <m/>
    <m/>
    <m/>
    <n v="0.74"/>
    <m/>
    <n v="1.1499999999999999"/>
    <n v="1.9754867308690895E-3"/>
    <n v="3.9509734617381793E-4"/>
    <n v="2.3705840770429074E-3"/>
    <n v="0.47"/>
    <n v="9.2847876350847199E-4"/>
    <n v="0.2"/>
    <n v="1.8569575270169442E-4"/>
    <n v="1.1141745162101665E-3"/>
  </r>
  <r>
    <x v="40"/>
    <x v="4"/>
    <n v="34"/>
    <s v="cf"/>
    <n v="6.1752117919655385"/>
    <n v="2.9949777191032854E-3"/>
    <m/>
    <m/>
    <m/>
    <m/>
    <n v="0.74"/>
    <m/>
    <n v="1.1499999999999999"/>
    <n v="5.5011004132512779E-3"/>
    <n v="1.1002200826502556E-3"/>
    <n v="6.6013204959015333E-3"/>
    <n v="0.47"/>
    <n v="2.5855171942281005E-3"/>
    <n v="0.2"/>
    <n v="5.1710343884562009E-4"/>
    <n v="3.1026206330737206E-3"/>
  </r>
  <r>
    <x v="40"/>
    <x v="4"/>
    <n v="35"/>
    <s v="cf"/>
    <n v="6.1433808033471609"/>
    <n v="2.9641812376150051E-3"/>
    <m/>
    <m/>
    <m/>
    <m/>
    <n v="0.74"/>
    <m/>
    <n v="1.1499999999999999"/>
    <n v="5.4396199390398369E-3"/>
    <n v="1.0879239878079673E-3"/>
    <n v="6.5275439268478045E-3"/>
    <n v="0.47"/>
    <n v="2.5566213713487233E-3"/>
    <n v="0.2"/>
    <n v="5.1132427426974468E-4"/>
    <n v="3.0679456456184678E-3"/>
  </r>
  <r>
    <x v="40"/>
    <x v="4"/>
    <n v="36"/>
    <s v="cf"/>
    <n v="4.0107045659157627"/>
    <n v="1.2633719382634653E-3"/>
    <m/>
    <m/>
    <m/>
    <m/>
    <n v="0.74"/>
    <m/>
    <n v="1.1499999999999999"/>
    <n v="2.7504415083558376E-3"/>
    <n v="5.5008830167116755E-4"/>
    <n v="3.3005298100270051E-3"/>
    <n v="0.47"/>
    <n v="1.2927075089272436E-3"/>
    <n v="0.2"/>
    <n v="2.5854150178544874E-4"/>
    <n v="1.5512490107126922E-3"/>
  </r>
  <r>
    <x v="40"/>
    <x v="4"/>
    <n v="39"/>
    <s v="ln"/>
    <n v="4.7109863155201026"/>
    <n v="1.7430649367424383E-3"/>
    <m/>
    <m/>
    <m/>
    <m/>
    <n v="0.89"/>
    <m/>
    <n v="1.1499999999999999"/>
    <n v="6.2694999214447343E-3"/>
    <n v="1.2538999842889469E-3"/>
    <n v="7.5233999057336808E-3"/>
    <n v="0.47"/>
    <n v="2.9466649630790248E-3"/>
    <n v="0.2"/>
    <n v="5.8933299261580501E-4"/>
    <n v="3.5359979556948296E-3"/>
  </r>
  <r>
    <x v="40"/>
    <x v="4"/>
    <n v="41"/>
    <s v="cf"/>
    <n v="7.989578143213147"/>
    <n v="5.0134602848662495E-3"/>
    <m/>
    <m/>
    <m/>
    <m/>
    <n v="0.74"/>
    <m/>
    <n v="1.1499999999999999"/>
    <n v="1.0388542026017848E-2"/>
    <n v="2.0777084052035696E-3"/>
    <n v="1.2466250431221418E-2"/>
    <n v="0.47"/>
    <n v="4.8826147522283885E-3"/>
    <n v="0.2"/>
    <n v="9.7652295044567774E-4"/>
    <n v="5.859137702674066E-3"/>
  </r>
  <r>
    <x v="40"/>
    <x v="4"/>
    <n v="42"/>
    <s v="cf"/>
    <n v="3.7878876455871091"/>
    <n v="1.1268965745621648E-3"/>
    <m/>
    <m/>
    <m/>
    <m/>
    <n v="0.74"/>
    <m/>
    <n v="1.1499999999999999"/>
    <n v="2.6015224572271344E-3"/>
    <n v="5.2030449144542686E-4"/>
    <n v="3.1218269486725614E-3"/>
    <n v="0.47"/>
    <n v="1.2227155548967532E-3"/>
    <n v="0.2"/>
    <n v="2.4454311097935066E-4"/>
    <n v="1.4672586658761038E-3"/>
  </r>
  <r>
    <x v="40"/>
    <x v="4"/>
    <n v="42"/>
    <s v="cf"/>
    <n v="2.6738030439438418"/>
    <n v="5.6149863922820684E-4"/>
    <m/>
    <m/>
    <m/>
    <m/>
    <n v="0.74"/>
    <m/>
    <n v="1.1499999999999999"/>
    <n v="2.1132773643335752E-3"/>
    <n v="4.2265547286671505E-4"/>
    <n v="2.5359328372002903E-3"/>
    <n v="0.47"/>
    <n v="9.9324036123678034E-4"/>
    <n v="0.2"/>
    <n v="1.9864807224735607E-4"/>
    <n v="1.1918884334841365E-3"/>
  </r>
  <r>
    <x v="40"/>
    <x v="4"/>
    <n v="42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  <r>
    <x v="40"/>
    <x v="4"/>
    <n v="43"/>
    <s v="cf"/>
    <n v="6.4616906895309514"/>
    <n v="3.2793080249369573E-3"/>
    <m/>
    <m/>
    <m/>
    <m/>
    <n v="0.74"/>
    <m/>
    <n v="1.1499999999999999"/>
    <n v="6.0883484484959326E-3"/>
    <n v="1.2176696896991867E-3"/>
    <n v="7.3060181381951195E-3"/>
    <n v="0.47"/>
    <n v="2.8615237707930881E-3"/>
    <n v="0.2"/>
    <n v="5.7230475415861765E-4"/>
    <n v="3.4338285249517057E-3"/>
  </r>
  <r>
    <x v="40"/>
    <x v="4"/>
    <n v="44"/>
    <s v="cf"/>
    <n v="6.9391555188066372"/>
    <n v="3.7818397577496182E-3"/>
    <m/>
    <m/>
    <m/>
    <m/>
    <n v="0.74"/>
    <m/>
    <n v="1.1499999999999999"/>
    <n v="7.2104579392406895E-3"/>
    <n v="1.442091587848138E-3"/>
    <n v="8.6525495270888281E-3"/>
    <n v="0.47"/>
    <n v="3.3889152314431239E-3"/>
    <n v="0.2"/>
    <n v="6.7778304628862479E-4"/>
    <n v="4.0666982777317487E-3"/>
  </r>
  <r>
    <x v="40"/>
    <x v="4"/>
    <n v="46"/>
    <s v="cf"/>
    <n v="8.1805640749234207"/>
    <n v="5.2560124181382974E-3"/>
    <m/>
    <m/>
    <m/>
    <m/>
    <n v="0.74"/>
    <m/>
    <n v="1.1499999999999999"/>
    <n v="1.1082438451850314E-2"/>
    <n v="2.2164876903700628E-3"/>
    <n v="1.3298926142220377E-2"/>
    <n v="0.47"/>
    <n v="5.2087460723696469E-3"/>
    <n v="0.2"/>
    <n v="1.0417492144739295E-3"/>
    <n v="6.2504952868435767E-3"/>
  </r>
  <r>
    <x v="40"/>
    <x v="4"/>
    <n v="47"/>
    <s v="cf"/>
    <n v="3.4377467707849396"/>
    <n v="9.2819162811193397E-4"/>
    <m/>
    <m/>
    <m/>
    <m/>
    <n v="0.74"/>
    <m/>
    <n v="1.1499999999999999"/>
    <n v="2.4053553554034498E-3"/>
    <n v="4.8107107108068996E-4"/>
    <n v="2.8864264264841398E-3"/>
    <n v="0.47"/>
    <n v="1.1305170170396214E-3"/>
    <n v="0.2"/>
    <n v="2.2610340340792429E-4"/>
    <n v="1.3566204204475457E-3"/>
  </r>
  <r>
    <x v="40"/>
    <x v="4"/>
    <n v="48"/>
    <s v="gr"/>
    <n v="12.509578527022972"/>
    <n v="1.2290660902800066E-2"/>
    <m/>
    <m/>
    <m/>
    <m/>
    <n v="0.55000000000000004"/>
    <m/>
    <n v="1.1499999999999999"/>
    <n v="3.5497385981403451E-2"/>
    <n v="7.0994771962806904E-3"/>
    <n v="4.2596863177684144E-2"/>
    <n v="0.47"/>
    <n v="1.668377141125962E-2"/>
    <n v="0.2"/>
    <n v="3.336754282251924E-3"/>
    <n v="2.0020525693511544E-2"/>
  </r>
  <r>
    <x v="40"/>
    <x v="4"/>
    <n v="48.5"/>
    <s v="gr"/>
    <n v="3.8197186342054881"/>
    <n v="1.1459155902616462E-3"/>
    <m/>
    <m/>
    <m/>
    <m/>
    <n v="0.55000000000000004"/>
    <m/>
    <n v="1.1499999999999999"/>
    <n v="2.1253221864234624E-3"/>
    <n v="4.2506443728469251E-4"/>
    <n v="2.550386623708155E-3"/>
    <n v="0.47"/>
    <n v="9.9890142761902717E-4"/>
    <n v="0.2"/>
    <n v="1.9978028552380543E-4"/>
    <n v="1.1986817131428326E-3"/>
  </r>
  <r>
    <x v="40"/>
    <x v="4"/>
    <n v="48.6"/>
    <s v="gr"/>
    <n v="2.4191551349968092"/>
    <n v="4.596394756493937E-4"/>
    <m/>
    <m/>
    <m/>
    <m/>
    <n v="0.55000000000000004"/>
    <m/>
    <n v="1.1499999999999999"/>
    <n v="7.1883777042289774E-4"/>
    <n v="1.4376755408457956E-4"/>
    <n v="8.6260532450747733E-4"/>
    <n v="0.47"/>
    <n v="3.378537520987619E-4"/>
    <n v="0.2"/>
    <n v="6.7570750419752385E-5"/>
    <n v="4.0542450251851425E-4"/>
  </r>
  <r>
    <x v="40"/>
    <x v="4"/>
    <n v="49"/>
    <s v="cf"/>
    <n v="3.0239439187460113"/>
    <n v="7.1818668070217757E-4"/>
    <m/>
    <m/>
    <m/>
    <m/>
    <n v="0.74"/>
    <m/>
    <n v="1.1499999999999999"/>
    <n v="2.2263488446835878E-3"/>
    <n v="4.4526976893671756E-4"/>
    <n v="2.6716186136203053E-3"/>
    <n v="0.47"/>
    <n v="1.0463839570012863E-3"/>
    <n v="0.2"/>
    <n v="2.0927679140025728E-4"/>
    <n v="1.2556607484015435E-3"/>
  </r>
  <r>
    <x v="40"/>
    <x v="4"/>
    <n v="50"/>
    <s v="cf"/>
    <n v="7.5121133139374603"/>
    <n v="4.4321468552231021E-3"/>
    <m/>
    <m/>
    <m/>
    <m/>
    <n v="0.74"/>
    <m/>
    <n v="1.1499999999999999"/>
    <n v="8.8151493536737287E-3"/>
    <n v="1.7630298707347457E-3"/>
    <n v="1.0578179224408474E-2"/>
    <n v="0.47"/>
    <n v="4.1431201962266523E-3"/>
    <n v="0.2"/>
    <n v="8.2862403924533054E-4"/>
    <n v="4.9717442354719824E-3"/>
  </r>
  <r>
    <x v="40"/>
    <x v="4"/>
    <n v="51"/>
    <s v="cf"/>
    <n v="6.1752117919655385"/>
    <n v="2.9949777191032854E-3"/>
    <m/>
    <m/>
    <m/>
    <m/>
    <n v="0.74"/>
    <m/>
    <n v="1.1499999999999999"/>
    <n v="5.5011004132512779E-3"/>
    <n v="1.1002200826502556E-3"/>
    <n v="6.6013204959015333E-3"/>
    <n v="0.47"/>
    <n v="2.5855171942281005E-3"/>
    <n v="0.2"/>
    <n v="5.1710343884562009E-4"/>
    <n v="3.1026206330737206E-3"/>
  </r>
  <r>
    <x v="41"/>
    <x v="4"/>
    <n v="2"/>
    <s v="cf"/>
    <n v="8.403380995252073"/>
    <n v="5.5462314568663681E-3"/>
    <m/>
    <m/>
    <m/>
    <m/>
    <n v="0.74"/>
    <m/>
    <n v="1.1499999999999999"/>
    <n v="1.1940927231553544E-2"/>
    <n v="2.388185446310709E-3"/>
    <n v="1.4329112677864252E-2"/>
    <n v="0.47"/>
    <n v="5.6122357988301654E-3"/>
    <n v="0.2"/>
    <n v="1.122447159766033E-3"/>
    <n v="6.7346829585961986E-3"/>
  </r>
  <r>
    <x v="41"/>
    <x v="4"/>
    <n v="3"/>
    <s v="cf"/>
    <n v="2.8011269984173581"/>
    <n v="6.1624793965181881E-4"/>
    <m/>
    <m/>
    <m/>
    <m/>
    <n v="0.74"/>
    <m/>
    <n v="1.1499999999999999"/>
    <n v="2.1506945062501003E-3"/>
    <n v="4.3013890125002008E-4"/>
    <n v="2.5808334075001203E-3"/>
    <n v="0.47"/>
    <n v="1.010826417937547E-3"/>
    <n v="0.2"/>
    <n v="2.0216528358750941E-4"/>
    <n v="1.2129917015250564E-3"/>
  </r>
  <r>
    <x v="41"/>
    <x v="4"/>
    <n v="4"/>
    <s v="ce"/>
    <n v="5.6659159740714742"/>
    <n v="2.5213326084618055E-3"/>
    <n v="3.25"/>
    <n v="6.2429770167394781E-3"/>
    <n v="4.9011844028836061E-3"/>
    <n v="4.9011844028836061E-3"/>
    <n v="0.47299999999999998"/>
    <n v="2.3182602225639455E-3"/>
    <n v="1.1499999999999999"/>
    <n v="2.6659992559485372E-3"/>
    <n v="5.3319985118970741E-4"/>
    <n v="3.1991991071382447E-3"/>
    <n v="0.47"/>
    <n v="1.2530196502958124E-3"/>
    <n v="0.2"/>
    <n v="2.5060393005916251E-4"/>
    <n v="1.503623580354975E-3"/>
  </r>
  <r>
    <x v="41"/>
    <x v="4"/>
    <n v="5"/>
    <s v="cf"/>
    <n v="9.8039444944607528"/>
    <n v="7.5490372607347807E-3"/>
    <m/>
    <m/>
    <m/>
    <m/>
    <n v="0.74"/>
    <m/>
    <n v="1.1499999999999999"/>
    <n v="1.8663684980469036E-2"/>
    <n v="3.7327369960938072E-3"/>
    <n v="2.2396421976562844E-2"/>
    <n v="0.47"/>
    <n v="8.771931940820446E-3"/>
    <n v="0.2"/>
    <n v="1.7543863881640893E-3"/>
    <n v="1.0526318328984536E-2"/>
  </r>
  <r>
    <x v="41"/>
    <x v="4"/>
    <n v="5"/>
    <s v="cf"/>
    <n v="7.0983104618985324"/>
    <n v="3.957308082508432E-3"/>
    <m/>
    <m/>
    <m/>
    <m/>
    <n v="0.74"/>
    <m/>
    <n v="1.1499999999999999"/>
    <n v="7.6268172890102239E-3"/>
    <n v="1.5253634578020448E-3"/>
    <n v="9.1521807468122694E-3"/>
    <n v="0.47"/>
    <n v="3.5846041258348052E-3"/>
    <n v="0.2"/>
    <n v="7.1692082516696103E-4"/>
    <n v="4.3015249510017662E-3"/>
  </r>
  <r>
    <x v="41"/>
    <x v="4"/>
    <n v="5"/>
    <s v="cf"/>
    <n v="4.7428173041384811"/>
    <n v="1.7666994457915842E-3"/>
    <m/>
    <m/>
    <m/>
    <m/>
    <n v="0.74"/>
    <m/>
    <n v="1.1499999999999999"/>
    <n v="3.3923133434425826E-3"/>
    <n v="6.7846266868851657E-4"/>
    <n v="4.070776012131099E-3"/>
    <n v="0.47"/>
    <n v="1.5943872714180138E-3"/>
    <n v="0.2"/>
    <n v="3.1887745428360278E-4"/>
    <n v="1.9132647257016164E-3"/>
  </r>
  <r>
    <x v="41"/>
    <x v="4"/>
    <n v="6"/>
    <s v="cf"/>
    <n v="6.5890146440044672"/>
    <n v="3.4098150782723123E-3"/>
    <m/>
    <m/>
    <m/>
    <m/>
    <n v="0.74"/>
    <m/>
    <n v="1.1499999999999999"/>
    <n v="6.3695654932661603E-3"/>
    <n v="1.2739130986532321E-3"/>
    <n v="7.6434785919193924E-3"/>
    <n v="0.47"/>
    <n v="2.9936957818350951E-3"/>
    <n v="0.2"/>
    <n v="5.9873915636701909E-4"/>
    <n v="3.5924349382021143E-3"/>
  </r>
  <r>
    <x v="41"/>
    <x v="4"/>
    <n v="6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41"/>
    <x v="4"/>
    <n v="7"/>
    <s v="cf"/>
    <n v="5.5704230082163368"/>
    <n v="2.4370600660946471E-3"/>
    <m/>
    <m/>
    <m/>
    <m/>
    <n v="0.74"/>
    <m/>
    <n v="1.1499999999999999"/>
    <n v="4.4538658597689258E-3"/>
    <n v="8.9077317195378517E-4"/>
    <n v="5.3446390317227113E-3"/>
    <n v="0.47"/>
    <n v="2.0933169540913949E-3"/>
    <n v="0.2"/>
    <n v="4.18663390818279E-4"/>
    <n v="2.5119803449096738E-3"/>
  </r>
  <r>
    <x v="41"/>
    <x v="4"/>
    <n v="7"/>
    <s v="cf"/>
    <n v="3.9470425886790048"/>
    <n v="1.2235832024904915E-3"/>
    <m/>
    <m/>
    <m/>
    <m/>
    <n v="0.74"/>
    <m/>
    <n v="1.1499999999999999"/>
    <n v="2.7058666436350891E-3"/>
    <n v="5.4117332872701787E-4"/>
    <n v="3.2470399723621068E-3"/>
    <n v="0.47"/>
    <n v="1.2717573225084918E-3"/>
    <n v="0.2"/>
    <n v="2.5435146450169838E-4"/>
    <n v="1.5261087870101901E-3"/>
  </r>
  <r>
    <x v="41"/>
    <x v="4"/>
    <n v="9"/>
    <s v="cf"/>
    <n v="9.5174655968953417"/>
    <n v="7.1143055336792679E-3"/>
    <m/>
    <m/>
    <m/>
    <m/>
    <n v="0.74"/>
    <m/>
    <n v="1.1499999999999999"/>
    <n v="1.7089813101812422E-2"/>
    <n v="3.4179626203624846E-3"/>
    <n v="2.0507775722174906E-2"/>
    <n v="0.47"/>
    <n v="8.0322121578518379E-3"/>
    <n v="0.2"/>
    <n v="1.6064424315703676E-3"/>
    <n v="9.6386545894222055E-3"/>
  </r>
  <r>
    <x v="41"/>
    <x v="4"/>
    <n v="9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41"/>
    <x v="4"/>
    <n v="10"/>
    <s v="cf"/>
    <n v="5.79323992854499"/>
    <n v="2.6359241674879705E-3"/>
    <m/>
    <m/>
    <m/>
    <m/>
    <n v="0.74"/>
    <m/>
    <n v="1.1499999999999999"/>
    <n v="4.8107623122825285E-3"/>
    <n v="9.6215246245650579E-4"/>
    <n v="5.7729147747390339E-3"/>
    <n v="0.47"/>
    <n v="2.2610582867727881E-3"/>
    <n v="0.2"/>
    <n v="4.5221165735455761E-4"/>
    <n v="2.7132699441273457E-3"/>
  </r>
  <r>
    <x v="41"/>
    <x v="4"/>
    <n v="12"/>
    <s v="gr"/>
    <n v="12.98704335629866"/>
    <n v="1.3246784223424634E-2"/>
    <m/>
    <m/>
    <m/>
    <m/>
    <n v="0.55000000000000004"/>
    <m/>
    <n v="1.1499999999999999"/>
    <n v="3.8797607831845896E-2"/>
    <n v="7.7595215663691791E-3"/>
    <n v="4.6557129398215075E-2"/>
    <n v="0.47"/>
    <n v="1.8234875680967572E-2"/>
    <n v="0.2"/>
    <n v="3.6469751361935146E-3"/>
    <n v="2.1881850817161087E-2"/>
  </r>
  <r>
    <x v="41"/>
    <x v="4"/>
    <n v="15"/>
    <s v="gr"/>
    <n v="20.276339749907468"/>
    <n v="3.2290071051727647E-2"/>
    <m/>
    <m/>
    <m/>
    <m/>
    <n v="0.55000000000000004"/>
    <m/>
    <n v="1.1499999999999999"/>
    <n v="0.11168556298092129"/>
    <n v="2.2337112596184261E-2"/>
    <n v="0.13402267557710557"/>
    <n v="0.47"/>
    <n v="5.2492214601033003E-2"/>
    <n v="0.2"/>
    <n v="1.0498442920206602E-2"/>
    <n v="6.2990657521239612E-2"/>
  </r>
  <r>
    <x v="41"/>
    <x v="4"/>
    <n v="17"/>
    <s v="gr"/>
    <n v="14.865071684783025"/>
    <n v="1.7354971191984186E-2"/>
    <m/>
    <m/>
    <m/>
    <m/>
    <n v="0.55000000000000004"/>
    <m/>
    <n v="1.1499999999999999"/>
    <n v="5.3458563276187636E-2"/>
    <n v="1.0691712655237528E-2"/>
    <n v="6.4150275931425166E-2"/>
    <n v="0.47"/>
    <n v="2.5125524739808187E-2"/>
    <n v="0.2"/>
    <n v="5.0251049479616379E-3"/>
    <n v="3.0150629687769825E-2"/>
  </r>
  <r>
    <x v="41"/>
    <x v="4"/>
    <n v="19"/>
    <s v="cf"/>
    <n v="8.6580289041991065"/>
    <n v="5.8874596548553933E-3"/>
    <m/>
    <m/>
    <m/>
    <m/>
    <n v="0.74"/>
    <m/>
    <n v="1.1499999999999999"/>
    <n v="1.2988929250272703E-2"/>
    <n v="2.5977858500545407E-3"/>
    <n v="1.5586715100327244E-2"/>
    <n v="0.47"/>
    <n v="6.1047967476281703E-3"/>
    <n v="0.2"/>
    <n v="1.2209593495256341E-3"/>
    <n v="7.3257560971538042E-3"/>
  </r>
  <r>
    <x v="41"/>
    <x v="4"/>
    <n v="19"/>
    <s v="cf"/>
    <n v="6.7800005757147419"/>
    <n v="3.6103503065681012E-3"/>
    <m/>
    <m/>
    <m/>
    <m/>
    <n v="0.74"/>
    <m/>
    <n v="1.1499999999999999"/>
    <n v="6.8156941693487466E-3"/>
    <n v="1.3631388338697494E-3"/>
    <n v="8.1788330032184966E-3"/>
    <n v="0.47"/>
    <n v="3.2033762595939106E-3"/>
    <n v="0.2"/>
    <n v="6.4067525191878211E-4"/>
    <n v="3.8440515115126927E-3"/>
  </r>
  <r>
    <x v="41"/>
    <x v="4"/>
    <n v="20"/>
    <s v="cf"/>
    <n v="7.0346484846617745"/>
    <n v="3.886643287775631E-3"/>
    <m/>
    <m/>
    <m/>
    <m/>
    <n v="0.74"/>
    <m/>
    <n v="1.1499999999999999"/>
    <n v="7.4576401198762727E-3"/>
    <n v="1.4915280239752547E-3"/>
    <n v="8.9491681438515283E-3"/>
    <n v="0.47"/>
    <n v="3.5050908563418479E-3"/>
    <n v="0.2"/>
    <n v="7.0101817126836958E-4"/>
    <n v="4.2061090276102175E-3"/>
  </r>
  <r>
    <x v="41"/>
    <x v="4"/>
    <n v="22"/>
    <s v="cf"/>
    <n v="6.7481695870963625"/>
    <n v="3.5765298811610727E-3"/>
    <m/>
    <m/>
    <m/>
    <m/>
    <n v="0.74"/>
    <m/>
    <n v="1.1499999999999999"/>
    <n v="6.7392753824767051E-3"/>
    <n v="1.3478550764953411E-3"/>
    <n v="8.0871304589720458E-3"/>
    <n v="0.47"/>
    <n v="3.1674594297640512E-3"/>
    <n v="0.2"/>
    <n v="6.3349188595281027E-4"/>
    <n v="3.8009513157168614E-3"/>
  </r>
  <r>
    <x v="41"/>
    <x v="4"/>
    <n v="22"/>
    <s v="cf"/>
    <n v="6.0478878374920226"/>
    <n v="2.8727467228087103E-3"/>
    <m/>
    <m/>
    <m/>
    <m/>
    <n v="0.74"/>
    <m/>
    <n v="1.1499999999999999"/>
    <n v="5.25957027521122E-3"/>
    <n v="1.0519140550422441E-3"/>
    <n v="6.3114843302534644E-3"/>
    <n v="0.47"/>
    <n v="2.4719980293492734E-3"/>
    <n v="0.2"/>
    <n v="4.9439960586985469E-4"/>
    <n v="2.9663976352191281E-3"/>
  </r>
  <r>
    <x v="41"/>
    <x v="4"/>
    <n v="22"/>
    <s v="cf"/>
    <n v="3.214929850456286"/>
    <n v="8.1176978724021209E-4"/>
    <m/>
    <m/>
    <m/>
    <m/>
    <n v="0.74"/>
    <m/>
    <n v="1.1499999999999999"/>
    <n v="2.3023786593236906E-3"/>
    <n v="4.6047573186473815E-4"/>
    <n v="2.7628543911884288E-3"/>
    <n v="0.47"/>
    <n v="1.0821179698821345E-3"/>
    <n v="0.2"/>
    <n v="2.1642359397642692E-4"/>
    <n v="1.2985415638585615E-3"/>
  </r>
  <r>
    <x v="41"/>
    <x v="4"/>
    <n v="22"/>
    <s v="cf"/>
    <n v="2.6101410667070835"/>
    <n v="5.35078918674952E-4"/>
    <m/>
    <m/>
    <m/>
    <m/>
    <n v="0.74"/>
    <m/>
    <n v="1.1499999999999999"/>
    <n v="2.0960529990328575E-3"/>
    <n v="4.1921059980657154E-4"/>
    <n v="2.5152635988394288E-3"/>
    <n v="0.47"/>
    <n v="9.8514490954544295E-4"/>
    <n v="0.2"/>
    <n v="1.970289819090886E-4"/>
    <n v="1.1821738914545316E-3"/>
  </r>
  <r>
    <x v="41"/>
    <x v="4"/>
    <n v="24"/>
    <s v="cf"/>
    <n v="8.8171838472910018"/>
    <n v="6.1058998142490186E-3"/>
    <m/>
    <m/>
    <m/>
    <m/>
    <n v="0.74"/>
    <m/>
    <n v="1.1499999999999999"/>
    <n v="1.3681365341033459E-2"/>
    <n v="2.736273068206692E-3"/>
    <n v="1.641763840924015E-2"/>
    <n v="0.47"/>
    <n v="6.4302417102857258E-3"/>
    <n v="0.2"/>
    <n v="1.2860483420571453E-3"/>
    <n v="7.7162900523428711E-3"/>
  </r>
  <r>
    <x v="41"/>
    <x v="4"/>
    <n v="24"/>
    <s v="cf"/>
    <n v="4.2971834634811739"/>
    <n v="1.450299418924896E-3"/>
    <m/>
    <m/>
    <m/>
    <m/>
    <n v="0.74"/>
    <m/>
    <n v="1.1499999999999999"/>
    <n v="2.9722505165155769E-3"/>
    <n v="5.9445010330311547E-4"/>
    <n v="3.5667006198186924E-3"/>
    <n v="0.47"/>
    <n v="1.3969577427623212E-3"/>
    <n v="0.2"/>
    <n v="2.7939154855246423E-4"/>
    <n v="1.6763492913147854E-3"/>
  </r>
  <r>
    <x v="41"/>
    <x v="4"/>
    <n v="24"/>
    <s v="cf"/>
    <n v="3.8197186342054881"/>
    <n v="1.1459155902616462E-3"/>
    <m/>
    <m/>
    <m/>
    <m/>
    <n v="0.74"/>
    <m/>
    <n v="1.1499999999999999"/>
    <n v="2.6215980617557504E-3"/>
    <n v="5.2431961235115013E-4"/>
    <n v="3.1459176741069003E-3"/>
    <n v="0.47"/>
    <n v="1.2321510890252027E-3"/>
    <n v="0.2"/>
    <n v="2.4643021780504056E-4"/>
    <n v="1.4785813068302431E-3"/>
  </r>
  <r>
    <x v="41"/>
    <x v="4"/>
    <n v="24"/>
    <s v="cf"/>
    <n v="2.7692960097989787"/>
    <n v="6.023218821312777E-4"/>
    <m/>
    <m/>
    <m/>
    <m/>
    <n v="0.74"/>
    <m/>
    <n v="1.1499999999999999"/>
    <n v="2.1409594908700421E-3"/>
    <n v="4.2819189817400844E-4"/>
    <n v="2.5691513890440504E-3"/>
    <n v="0.47"/>
    <n v="1.0062509607089197E-3"/>
    <n v="0.2"/>
    <n v="2.0125019214178397E-4"/>
    <n v="1.2075011528507036E-3"/>
  </r>
  <r>
    <x v="41"/>
    <x v="4"/>
    <n v="25"/>
    <s v="cf"/>
    <n v="7.7030992456477341"/>
    <n v="4.6603750436168788E-3"/>
    <m/>
    <m/>
    <m/>
    <m/>
    <n v="0.74"/>
    <m/>
    <n v="1.1499999999999999"/>
    <n v="9.4175825347801549E-3"/>
    <n v="1.883516506956031E-3"/>
    <n v="1.1301099041736186E-2"/>
    <n v="0.47"/>
    <n v="4.4262637913466728E-3"/>
    <n v="0.2"/>
    <n v="8.8525275826933458E-4"/>
    <n v="5.3115165496160077E-3"/>
  </r>
  <r>
    <x v="41"/>
    <x v="4"/>
    <n v="25"/>
    <s v="cf"/>
    <n v="6.0478878374920226"/>
    <n v="2.8727467228087103E-3"/>
    <m/>
    <m/>
    <m/>
    <m/>
    <n v="0.74"/>
    <m/>
    <n v="1.1499999999999999"/>
    <n v="5.25957027521122E-3"/>
    <n v="1.0519140550422441E-3"/>
    <n v="6.3114843302534644E-3"/>
    <n v="0.47"/>
    <n v="2.4719980293492734E-3"/>
    <n v="0.2"/>
    <n v="4.9439960586985469E-4"/>
    <n v="2.9663976352191281E-3"/>
  </r>
  <r>
    <x v="41"/>
    <x v="4"/>
    <n v="25"/>
    <s v="cf"/>
    <n v="2.8011269984173581"/>
    <n v="6.1624793965181881E-4"/>
    <m/>
    <m/>
    <m/>
    <m/>
    <n v="0.74"/>
    <m/>
    <n v="1.1499999999999999"/>
    <n v="2.1506945062501003E-3"/>
    <n v="4.3013890125002008E-4"/>
    <n v="2.5808334075001203E-3"/>
    <n v="0.47"/>
    <n v="1.010826417937547E-3"/>
    <n v="0.2"/>
    <n v="2.0216528358750941E-4"/>
    <n v="1.2129917015250564E-3"/>
  </r>
  <r>
    <x v="41"/>
    <x v="4"/>
    <n v="26"/>
    <s v="cf"/>
    <n v="6.9709865074250157"/>
    <n v="3.8166151128151958E-3"/>
    <m/>
    <m/>
    <m/>
    <m/>
    <n v="0.74"/>
    <m/>
    <n v="1.1499999999999999"/>
    <n v="7.2919811984337246E-3"/>
    <n v="1.4583962396867451E-3"/>
    <n v="8.7503774381204706E-3"/>
    <n v="0.47"/>
    <n v="3.4272311632638506E-3"/>
    <n v="0.2"/>
    <n v="6.8544623265277013E-4"/>
    <n v="4.112677395916621E-3"/>
  </r>
  <r>
    <x v="41"/>
    <x v="4"/>
    <n v="26"/>
    <s v="cf"/>
    <n v="2.4191551349968092"/>
    <n v="4.596394756493937E-4"/>
    <m/>
    <m/>
    <m/>
    <m/>
    <n v="0.74"/>
    <m/>
    <n v="1.1499999999999999"/>
    <n v="2.0499489938453582E-3"/>
    <n v="4.0998979876907165E-4"/>
    <n v="2.4599387926144299E-3"/>
    <n v="0.47"/>
    <n v="9.6347602710731835E-4"/>
    <n v="0.2"/>
    <n v="1.9269520542146369E-4"/>
    <n v="1.1561712325287819E-3"/>
  </r>
  <r>
    <x v="41"/>
    <x v="4"/>
    <n v="27"/>
    <s v="cf"/>
    <n v="9.5492965855137211"/>
    <n v="7.1619724391352906E-3"/>
    <m/>
    <m/>
    <m/>
    <m/>
    <n v="0.74"/>
    <m/>
    <n v="1.1499999999999999"/>
    <n v="1.7259363300257981E-2"/>
    <n v="3.4518726600515966E-3"/>
    <n v="2.0711235960309576E-2"/>
    <n v="0.47"/>
    <n v="8.1119007511212503E-3"/>
    <n v="0.2"/>
    <n v="1.6223801502242502E-3"/>
    <n v="9.7342809013454996E-3"/>
  </r>
  <r>
    <x v="41"/>
    <x v="4"/>
    <n v="27"/>
    <s v="cf"/>
    <n v="6.1433808033471609"/>
    <n v="2.9641812376150051E-3"/>
    <m/>
    <m/>
    <m/>
    <m/>
    <n v="0.74"/>
    <m/>
    <n v="1.1499999999999999"/>
    <n v="5.4396199390398369E-3"/>
    <n v="1.0879239878079673E-3"/>
    <n v="6.5275439268478045E-3"/>
    <n v="0.47"/>
    <n v="2.5566213713487233E-3"/>
    <n v="0.2"/>
    <n v="5.1132427426974468E-4"/>
    <n v="3.0679456456184678E-3"/>
  </r>
  <r>
    <x v="41"/>
    <x v="4"/>
    <n v="28"/>
    <s v="cf"/>
    <n v="3.7878876455871091"/>
    <n v="1.1268965745621648E-3"/>
    <m/>
    <m/>
    <m/>
    <m/>
    <n v="0.74"/>
    <m/>
    <n v="1.1499999999999999"/>
    <n v="2.6015224572271344E-3"/>
    <n v="5.2030449144542686E-4"/>
    <n v="3.1218269486725614E-3"/>
    <n v="0.47"/>
    <n v="1.2227155548967532E-3"/>
    <n v="0.2"/>
    <n v="2.4454311097935066E-4"/>
    <n v="1.4672586658761038E-3"/>
  </r>
  <r>
    <x v="41"/>
    <x v="4"/>
    <n v="29"/>
    <s v="cf"/>
    <n v="4.4881693951914485"/>
    <n v="1.5820797118049857E-3"/>
    <m/>
    <m/>
    <m/>
    <m/>
    <n v="0.74"/>
    <m/>
    <n v="1.1499999999999999"/>
    <n v="3.1405511404015963E-3"/>
    <n v="6.2811022808031925E-4"/>
    <n v="3.7686613684819155E-3"/>
    <n v="0.47"/>
    <n v="1.4760590359887502E-3"/>
    <n v="0.2"/>
    <n v="2.9521180719775008E-4"/>
    <n v="1.7712708431865004E-3"/>
  </r>
  <r>
    <x v="41"/>
    <x v="4"/>
    <n v="30"/>
    <s v="cf"/>
    <n v="6.5890146440044672"/>
    <n v="3.4098150782723123E-3"/>
    <m/>
    <m/>
    <m/>
    <m/>
    <n v="0.74"/>
    <m/>
    <n v="1.1499999999999999"/>
    <n v="6.3695654932661603E-3"/>
    <n v="1.2739130986532321E-3"/>
    <n v="7.6434785919193924E-3"/>
    <n v="0.47"/>
    <n v="2.9936957818350951E-3"/>
    <n v="0.2"/>
    <n v="5.9873915636701909E-4"/>
    <n v="3.5924349382021143E-3"/>
  </r>
  <r>
    <x v="41"/>
    <x v="4"/>
    <n v="30"/>
    <s v="cf"/>
    <n v="6.5571836553860887"/>
    <n v="3.3769495825238358E-3"/>
    <m/>
    <m/>
    <m/>
    <m/>
    <n v="0.74"/>
    <m/>
    <n v="1.1499999999999999"/>
    <n v="6.2980641172919556E-3"/>
    <n v="1.2596128234583911E-3"/>
    <n v="7.5576769407503467E-3"/>
    <n v="0.47"/>
    <n v="2.9600901351272192E-3"/>
    <n v="0.2"/>
    <n v="5.9201802702544388E-4"/>
    <n v="3.5521081621526628E-3"/>
  </r>
  <r>
    <x v="41"/>
    <x v="4"/>
    <n v="35"/>
    <s v="ln"/>
    <n v="5.8250709171633694"/>
    <n v="2.6649699446022411E-3"/>
    <m/>
    <m/>
    <m/>
    <m/>
    <n v="0.89"/>
    <m/>
    <n v="1.1499999999999999"/>
    <n v="1.0092160933048166E-2"/>
    <n v="2.0184321866096333E-3"/>
    <n v="1.2110593119657799E-2"/>
    <n v="0.47"/>
    <n v="4.7433156385326379E-3"/>
    <n v="0.2"/>
    <n v="9.4866312770652762E-4"/>
    <n v="5.6919787662391653E-3"/>
  </r>
  <r>
    <x v="41"/>
    <x v="4"/>
    <n v="39"/>
    <s v="gr"/>
    <n v="3.3104228163114233"/>
    <n v="8.6070993224096994E-4"/>
    <m/>
    <m/>
    <m/>
    <m/>
    <n v="0.55000000000000004"/>
    <m/>
    <n v="1.1499999999999999"/>
    <n v="1.5133056825537377E-3"/>
    <n v="3.0266113651074755E-4"/>
    <n v="1.8159668190644851E-3"/>
    <n v="0.47"/>
    <n v="7.1125367080025661E-4"/>
    <n v="0.2"/>
    <n v="1.4225073416005132E-4"/>
    <n v="8.5350440496030796E-4"/>
  </r>
  <r>
    <x v="41"/>
    <x v="4"/>
    <n v="40"/>
    <s v="gr"/>
    <n v="16.647607047412251"/>
    <n v="2.1766746214491511E-2"/>
    <m/>
    <m/>
    <m/>
    <m/>
    <n v="0.55000000000000004"/>
    <m/>
    <n v="1.1499999999999999"/>
    <n v="6.9943853485311167E-2"/>
    <n v="1.3988770697062234E-2"/>
    <n v="8.3932624182373405E-2"/>
    <n v="0.47"/>
    <n v="3.2873611138096247E-2"/>
    <n v="0.2"/>
    <n v="6.5747222276192497E-3"/>
    <n v="3.9448333365715495E-2"/>
  </r>
  <r>
    <x v="41"/>
    <x v="4"/>
    <n v="43"/>
    <s v="gr"/>
    <n v="18.652959330370134"/>
    <n v="2.7326585418992244E-2"/>
    <m/>
    <m/>
    <m/>
    <m/>
    <n v="0.55000000000000004"/>
    <m/>
    <n v="1.1499999999999999"/>
    <n v="9.1618438455393414E-2"/>
    <n v="1.8323687691078682E-2"/>
    <n v="0.1099421261464721"/>
    <n v="0.47"/>
    <n v="4.3060666074034901E-2"/>
    <n v="0.2"/>
    <n v="8.6121332148069805E-3"/>
    <n v="5.1672799288841879E-2"/>
  </r>
  <r>
    <x v="41"/>
    <x v="4"/>
    <n v="43.5"/>
    <s v="ce"/>
    <n v="3.9788735772973833"/>
    <n v="1.2433979929054324E-3"/>
    <n v="2.1"/>
    <n v="2.3879066681565153E-3"/>
    <n v="1.6154882645951479E-3"/>
    <n v="1.6154882645951479E-3"/>
    <n v="0.47299999999999998"/>
    <n v="7.6412594915350486E-4"/>
    <n v="1.1499999999999999"/>
    <n v="8.7874484152653052E-4"/>
    <n v="1.7574896830530612E-4"/>
    <n v="1.0544938098318367E-3"/>
    <n v="0.47"/>
    <n v="4.1301007551746934E-4"/>
    <n v="0.2"/>
    <n v="8.2602015103493874E-5"/>
    <n v="4.9561209062096319E-4"/>
  </r>
  <r>
    <x v="41"/>
    <x v="4"/>
    <n v="44"/>
    <s v="gr"/>
    <n v="17.347888797016591"/>
    <n v="2.3636498485935107E-2"/>
    <m/>
    <m/>
    <m/>
    <m/>
    <n v="0.55000000000000004"/>
    <m/>
    <n v="1.1499999999999999"/>
    <n v="7.7129414058722395E-2"/>
    <n v="1.5425882811744479E-2"/>
    <n v="9.2555296870466874E-2"/>
    <n v="0.47"/>
    <n v="3.6250824607599527E-2"/>
    <n v="0.2"/>
    <n v="7.2501649215199054E-3"/>
    <n v="4.3500989529119433E-2"/>
  </r>
  <r>
    <x v="41"/>
    <x v="4"/>
    <n v="46"/>
    <s v="gr"/>
    <n v="15.565353434387363"/>
    <n v="1.9028644573538551E-2"/>
    <m/>
    <m/>
    <m/>
    <m/>
    <n v="0.55000000000000004"/>
    <m/>
    <n v="1.1499999999999999"/>
    <n v="5.9630032369859268E-2"/>
    <n v="1.1926006473971854E-2"/>
    <n v="7.1556038843831118E-2"/>
    <n v="0.47"/>
    <n v="2.8026115213833854E-2"/>
    <n v="0.2"/>
    <n v="5.6052230427667714E-3"/>
    <n v="3.3631338256600626E-2"/>
  </r>
  <r>
    <x v="41"/>
    <x v="4"/>
    <n v="48"/>
    <s v="gr"/>
    <n v="18.939438227935547"/>
    <n v="2.8172414364054127E-2"/>
    <m/>
    <m/>
    <m/>
    <m/>
    <n v="0.55000000000000004"/>
    <m/>
    <n v="1.1499999999999999"/>
    <n v="9.4993273273618464E-2"/>
    <n v="1.8998654654723696E-2"/>
    <n v="0.11399192792834216"/>
    <n v="0.47"/>
    <n v="4.4646838438600678E-2"/>
    <n v="0.2"/>
    <n v="8.9293676877201366E-3"/>
    <n v="5.3576206126320816E-2"/>
  </r>
  <r>
    <x v="41"/>
    <x v="4"/>
    <n v="50"/>
    <s v="gr"/>
    <n v="13.241691265245693"/>
    <n v="1.3771358915855519E-2"/>
    <m/>
    <m/>
    <m/>
    <m/>
    <n v="0.55000000000000004"/>
    <m/>
    <n v="1.1499999999999999"/>
    <n v="4.0627464799545418E-2"/>
    <n v="8.1254929599090843E-3"/>
    <n v="4.8752957759454499E-2"/>
    <n v="0.47"/>
    <n v="1.9094908455786347E-2"/>
    <n v="0.2"/>
    <n v="3.8189816911572694E-3"/>
    <n v="2.2913890146943616E-2"/>
  </r>
  <r>
    <x v="41"/>
    <x v="4"/>
    <n v="50.5"/>
    <s v="ce"/>
    <n v="4.1061975317709001"/>
    <n v="1.3242487039961152E-3"/>
    <n v="2.4"/>
    <n v="2.7735497149418828E-3"/>
    <n v="2.0665703293889417E-3"/>
    <n v="2.0665703293889417E-3"/>
    <n v="0.47299999999999998"/>
    <n v="9.7748776580096927E-4"/>
    <n v="1.1499999999999999"/>
    <n v="1.1241109306711146E-3"/>
    <n v="2.2482218613422293E-4"/>
    <n v="1.3489331168053376E-3"/>
    <n v="0.47"/>
    <n v="5.2833213741542383E-4"/>
    <n v="0.2"/>
    <n v="1.0566642748308477E-4"/>
    <n v="6.339985648985086E-4"/>
  </r>
  <r>
    <x v="41"/>
    <x v="4"/>
    <n v="53"/>
    <s v="gr"/>
    <n v="11.490986891234844"/>
    <n v="1.0370615669339445E-2"/>
    <m/>
    <m/>
    <m/>
    <m/>
    <n v="0.55000000000000004"/>
    <m/>
    <n v="1.1499999999999999"/>
    <n v="2.9017159701553472E-2"/>
    <n v="5.8034319403106951E-3"/>
    <n v="3.4820591641864171E-2"/>
    <n v="0.47"/>
    <n v="1.3638065059730132E-2"/>
    <n v="0.2"/>
    <n v="2.7276130119460265E-3"/>
    <n v="1.636567807167616E-2"/>
  </r>
  <r>
    <x v="41"/>
    <x v="4"/>
    <n v="54"/>
    <s v="gr"/>
    <n v="15.597184423005743"/>
    <n v="1.9106550918182034E-2"/>
    <m/>
    <m/>
    <m/>
    <m/>
    <n v="0.55000000000000004"/>
    <m/>
    <n v="1.1499999999999999"/>
    <n v="5.9919850615142635E-2"/>
    <n v="1.1983970123028528E-2"/>
    <n v="7.190382073817117E-2"/>
    <n v="0.47"/>
    <n v="2.8162329789117035E-2"/>
    <n v="0.2"/>
    <n v="5.6324659578234071E-3"/>
    <n v="3.3794795746940443E-2"/>
  </r>
  <r>
    <x v="41"/>
    <x v="4"/>
    <n v="56"/>
    <s v="ln"/>
    <n v="6.6208456326228466"/>
    <n v="3.4428397289638798E-3"/>
    <m/>
    <m/>
    <m/>
    <m/>
    <n v="0.89"/>
    <m/>
    <n v="1.1499999999999999"/>
    <n v="1.3449453490933256E-2"/>
    <n v="2.6898906981866512E-3"/>
    <n v="1.6139344189119907E-2"/>
    <n v="0.47"/>
    <n v="6.3212431407386298E-3"/>
    <n v="0.2"/>
    <n v="1.264248628147726E-3"/>
    <n v="7.5854917688863554E-3"/>
  </r>
  <r>
    <x v="41"/>
    <x v="4"/>
    <n v="59"/>
    <s v="ln"/>
    <n v="2.0371832715762603"/>
    <n v="3.2594932345220167E-4"/>
    <m/>
    <m/>
    <m/>
    <m/>
    <n v="0.89"/>
    <m/>
    <n v="1.1499999999999999"/>
    <n v="9.5656406419607264E-4"/>
    <n v="1.9131281283921454E-4"/>
    <n v="1.1478768770352872E-3"/>
    <n v="0.47"/>
    <n v="4.4958511017215413E-4"/>
    <n v="0.2"/>
    <n v="8.9917022034430825E-5"/>
    <n v="5.3950213220658495E-4"/>
  </r>
  <r>
    <x v="41"/>
    <x v="4"/>
    <n v="60"/>
    <s v="gr"/>
    <n v="19.194086136882579"/>
    <n v="2.893508485135049E-2"/>
    <m/>
    <m/>
    <m/>
    <m/>
    <n v="0.55000000000000004"/>
    <m/>
    <n v="1.1499999999999999"/>
    <n v="9.8052584852479349E-2"/>
    <n v="1.9610516970495873E-2"/>
    <n v="0.11766310182297522"/>
    <n v="0.47"/>
    <n v="4.608471488066529E-2"/>
    <n v="0.2"/>
    <n v="9.2169429761330586E-3"/>
    <n v="5.5301657856798345E-2"/>
  </r>
  <r>
    <x v="41"/>
    <x v="4"/>
    <n v="60.5"/>
    <s v="ce"/>
    <n v="2.3873241463784303"/>
    <n v="4.4762327744595566E-4"/>
    <n v="1.4"/>
    <n v="6.9375396283555583E-4"/>
    <n v="4.6170954000753845E-4"/>
    <n v="4.6170954000753845E-4"/>
    <n v="0.47299999999999998"/>
    <n v="2.1838861242356569E-4"/>
    <n v="1.1499999999999999"/>
    <n v="2.5114690428710055E-4"/>
    <n v="5.0229380857420115E-5"/>
    <n v="3.0137628514452063E-4"/>
    <n v="0.47"/>
    <n v="1.1803904501493725E-4"/>
    <n v="0.2"/>
    <n v="2.360780900298745E-5"/>
    <n v="1.416468540179247E-4"/>
  </r>
  <r>
    <x v="41"/>
    <x v="4"/>
    <n v="61"/>
    <s v="gr"/>
    <n v="9.8357754830791322"/>
    <n v="7.5981365606786295E-3"/>
    <m/>
    <m/>
    <m/>
    <m/>
    <n v="0.55000000000000004"/>
    <m/>
    <n v="1.1499999999999999"/>
    <n v="2.0060364268604237E-2"/>
    <n v="4.0120728537208477E-3"/>
    <n v="2.4072437122325083E-2"/>
    <n v="0.47"/>
    <n v="9.4283712062439903E-3"/>
    <n v="0.2"/>
    <n v="1.8856742412487982E-3"/>
    <n v="1.1314045447492788E-2"/>
  </r>
  <r>
    <x v="41"/>
    <x v="4"/>
    <n v="63"/>
    <s v="gr"/>
    <n v="15.151550582348436"/>
    <n v="1.8030345192994637E-2"/>
    <m/>
    <m/>
    <m/>
    <m/>
    <n v="0.55000000000000004"/>
    <m/>
    <n v="1.1499999999999999"/>
    <n v="5.5936133426442429E-2"/>
    <n v="1.1187226685288487E-2"/>
    <n v="6.7123360111730923E-2"/>
    <n v="0.47"/>
    <n v="2.6289982710427939E-2"/>
    <n v="0.2"/>
    <n v="5.2579965420855882E-3"/>
    <n v="3.1547979252513528E-2"/>
  </r>
  <r>
    <x v="41"/>
    <x v="4"/>
    <n v="64.5"/>
    <s v="ce"/>
    <n v="4.6154933496649653"/>
    <n v="1.67311633925355E-3"/>
    <n v="3.9"/>
    <n v="4.8017046672156477E-3"/>
    <n v="5.0741330583490042E-3"/>
    <n v="4.8017046672156477E-3"/>
    <n v="0.47299999999999998"/>
    <n v="2.2712063075930014E-3"/>
    <n v="1.1499999999999999"/>
    <n v="2.6118872537319515E-3"/>
    <n v="5.2237745074639028E-4"/>
    <n v="3.1342647044783419E-3"/>
    <n v="0.47"/>
    <n v="1.2275870092540171E-3"/>
    <n v="0.2"/>
    <n v="2.4551740185080345E-4"/>
    <n v="1.4731044111048206E-3"/>
  </r>
  <r>
    <x v="41"/>
    <x v="4"/>
    <n v="64.5"/>
    <s v="ce"/>
    <n v="3.5014087480216975"/>
    <n v="9.6288740570596703E-4"/>
    <n v="3.15"/>
    <n v="2.4703884112967068E-3"/>
    <n v="2.6005109976967697E-3"/>
    <n v="2.4703884112967068E-3"/>
    <n v="0.47299999999999998"/>
    <n v="1.1684937185433423E-3"/>
    <n v="1.1499999999999999"/>
    <n v="1.3437677763248434E-3"/>
    <n v="2.6875355526496871E-4"/>
    <n v="1.612521331589812E-3"/>
    <n v="0.47"/>
    <n v="6.3157085487267636E-4"/>
    <n v="0.2"/>
    <n v="1.2631417097453527E-4"/>
    <n v="7.5788502584721166E-4"/>
  </r>
  <r>
    <x v="41"/>
    <x v="4"/>
    <n v="65"/>
    <s v="gr"/>
    <n v="8.403380995252073"/>
    <n v="5.5462314568663681E-3"/>
    <m/>
    <m/>
    <m/>
    <m/>
    <n v="0.55000000000000004"/>
    <m/>
    <n v="1.1499999999999999"/>
    <n v="1.3807346418345027E-2"/>
    <n v="2.7614692836690057E-3"/>
    <n v="1.6568815702014031E-2"/>
    <n v="0.47"/>
    <n v="6.489452816622162E-3"/>
    <n v="0.2"/>
    <n v="1.2978905633244326E-3"/>
    <n v="7.7873433799465945E-3"/>
  </r>
  <r>
    <x v="41"/>
    <x v="4"/>
    <n v="67"/>
    <s v="gr"/>
    <n v="13.528170162811104"/>
    <n v="1.4373680797986796E-2"/>
    <m/>
    <m/>
    <m/>
    <m/>
    <n v="0.55000000000000004"/>
    <m/>
    <n v="1.1499999999999999"/>
    <n v="4.2744608197135513E-2"/>
    <n v="8.5489216394271025E-3"/>
    <n v="5.1293529836562615E-2"/>
    <n v="0.47"/>
    <n v="2.0089965852653689E-2"/>
    <n v="0.2"/>
    <n v="4.0179931705307381E-3"/>
    <n v="2.4107959023184425E-2"/>
  </r>
  <r>
    <x v="41"/>
    <x v="4"/>
    <n v="69"/>
    <s v="gr"/>
    <n v="17.634367694582004"/>
    <n v="2.4423599256996074E-2"/>
    <m/>
    <m/>
    <m/>
    <m/>
    <n v="0.55000000000000004"/>
    <m/>
    <n v="1.1499999999999999"/>
    <n v="8.018667812072415E-2"/>
    <n v="1.6037335624144829E-2"/>
    <n v="9.6224013744868983E-2"/>
    <n v="0.47"/>
    <n v="3.7687738716740346E-2"/>
    <n v="0.2"/>
    <n v="7.5375477433480692E-3"/>
    <n v="4.5225286460088415E-2"/>
  </r>
  <r>
    <x v="42"/>
    <x v="4"/>
    <n v="3"/>
    <s v="ln"/>
    <n v="3.4377467707849396"/>
    <n v="9.2819162811193397E-4"/>
    <m/>
    <m/>
    <m/>
    <m/>
    <n v="0.89"/>
    <m/>
    <n v="1.1499999999999999"/>
    <n v="3.092780833880102E-3"/>
    <n v="6.1855616677602043E-4"/>
    <n v="3.7113370006561222E-3"/>
    <n v="0.47"/>
    <n v="1.4536069919236479E-3"/>
    <n v="0.2"/>
    <n v="2.9072139838472958E-4"/>
    <n v="1.7443283903083775E-3"/>
  </r>
  <r>
    <x v="42"/>
    <x v="4"/>
    <n v="4"/>
    <s v="ln"/>
    <n v="7.352958370845565"/>
    <n v="4.2463334591633138E-3"/>
    <m/>
    <m/>
    <m/>
    <m/>
    <n v="0.89"/>
    <m/>
    <n v="1.1499999999999999"/>
    <n v="1.7015929300853088E-2"/>
    <n v="3.4031858601706179E-3"/>
    <n v="2.0419115161023706E-2"/>
    <n v="0.47"/>
    <n v="7.9974867714009516E-3"/>
    <n v="0.2"/>
    <n v="1.5994973542801903E-3"/>
    <n v="9.596984125681142E-3"/>
  </r>
  <r>
    <x v="42"/>
    <x v="4"/>
    <n v="4"/>
    <s v="ln"/>
    <n v="3.3422538049298023"/>
    <n v="8.7734162379407327E-4"/>
    <m/>
    <m/>
    <m/>
    <m/>
    <n v="0.89"/>
    <m/>
    <n v="1.1499999999999999"/>
    <n v="2.9034287613374926E-3"/>
    <n v="5.8068575226749857E-4"/>
    <n v="3.484114513604991E-3"/>
    <n v="0.47"/>
    <n v="1.3646115178286215E-3"/>
    <n v="0.2"/>
    <n v="2.729223035657243E-4"/>
    <n v="1.6375338213943458E-3"/>
  </r>
  <r>
    <x v="42"/>
    <x v="4"/>
    <n v="5"/>
    <s v="ln"/>
    <n v="3.0239439187460113"/>
    <n v="7.1818668070217757E-4"/>
    <m/>
    <m/>
    <m/>
    <m/>
    <n v="0.89"/>
    <m/>
    <n v="1.1499999999999999"/>
    <n v="2.3196984510811848E-3"/>
    <n v="4.6393969021623699E-4"/>
    <n v="2.7836381412974219E-3"/>
    <n v="0.47"/>
    <n v="1.0902582720081569E-3"/>
    <n v="0.2"/>
    <n v="2.1805165440163138E-4"/>
    <n v="1.3083099264097882E-3"/>
  </r>
  <r>
    <x v="42"/>
    <x v="4"/>
    <n v="6"/>
    <s v="ln"/>
    <n v="4.9338032358487558"/>
    <n v="1.9118487538913927E-3"/>
    <m/>
    <m/>
    <m/>
    <m/>
    <n v="0.89"/>
    <m/>
    <n v="1.1499999999999999"/>
    <n v="6.954140330494683E-3"/>
    <n v="1.3908280660989366E-3"/>
    <n v="8.3449683965936203E-3"/>
    <n v="0.47"/>
    <n v="3.2684459553325006E-3"/>
    <n v="0.2"/>
    <n v="6.5368919106650013E-4"/>
    <n v="3.9221351463990008E-3"/>
  </r>
  <r>
    <x v="42"/>
    <x v="4"/>
    <n v="7"/>
    <s v="ln"/>
    <n v="7.1938034277536698"/>
    <n v="4.0644989366808238E-3"/>
    <m/>
    <m/>
    <m/>
    <m/>
    <n v="0.89"/>
    <m/>
    <n v="1.1499999999999999"/>
    <n v="1.6201016775060167E-2"/>
    <n v="3.2402033550120338E-3"/>
    <n v="1.9441220130072202E-2"/>
    <n v="0.47"/>
    <n v="7.6144778842782779E-3"/>
    <n v="0.2"/>
    <n v="1.5228955768556557E-3"/>
    <n v="9.1373734611339338E-3"/>
  </r>
  <r>
    <x v="42"/>
    <x v="4"/>
    <n v="8"/>
    <s v="ln"/>
    <n v="5.3794370765060622"/>
    <n v="2.2728121648238108E-3"/>
    <m/>
    <m/>
    <m/>
    <m/>
    <n v="0.89"/>
    <m/>
    <n v="1.1499999999999999"/>
    <n v="8.4424269617114061E-3"/>
    <n v="1.6884853923422813E-3"/>
    <n v="1.0130912354053688E-2"/>
    <n v="0.47"/>
    <n v="3.9679406720043607E-3"/>
    <n v="0.2"/>
    <n v="7.9358813440087218E-4"/>
    <n v="4.7615288064052326E-3"/>
  </r>
  <r>
    <x v="42"/>
    <x v="4"/>
    <n v="8"/>
    <s v="ln"/>
    <n v="2.6419720553254629"/>
    <n v="5.4820920148003363E-4"/>
    <m/>
    <m/>
    <m/>
    <m/>
    <n v="0.89"/>
    <m/>
    <n v="1.1499999999999999"/>
    <n v="1.7135958969187925E-3"/>
    <n v="3.4271917938375851E-4"/>
    <n v="2.056315076302551E-3"/>
    <n v="0.47"/>
    <n v="8.053900715518324E-4"/>
    <n v="0.2"/>
    <n v="1.610780143103665E-4"/>
    <n v="9.6646808586219892E-4"/>
  </r>
  <r>
    <x v="42"/>
    <x v="4"/>
    <n v="11"/>
    <s v="ln"/>
    <n v="7.5757752911742182"/>
    <n v="4.5075862982486593E-3"/>
    <m/>
    <m/>
    <m/>
    <m/>
    <n v="0.89"/>
    <m/>
    <n v="1.1499999999999999"/>
    <n v="1.819415823432587E-2"/>
    <n v="3.6388316468651742E-3"/>
    <n v="2.1832989881191044E-2"/>
    <n v="0.47"/>
    <n v="8.551254370133158E-3"/>
    <n v="0.2"/>
    <n v="1.7102508740266316E-3"/>
    <n v="1.026150524415979E-2"/>
  </r>
  <r>
    <x v="42"/>
    <x v="4"/>
    <n v="11"/>
    <s v="ln"/>
    <n v="4.0743665431525207"/>
    <n v="1.3037972938088067E-3"/>
    <m/>
    <m/>
    <m/>
    <m/>
    <n v="0.89"/>
    <m/>
    <n v="1.1499999999999999"/>
    <n v="4.5271826039707539E-3"/>
    <n v="9.0543652079415077E-4"/>
    <n v="5.4326191247649046E-3"/>
    <n v="0.47"/>
    <n v="2.127775823866254E-3"/>
    <n v="0.2"/>
    <n v="4.255551647732508E-4"/>
    <n v="2.5533309886395048E-3"/>
  </r>
  <r>
    <x v="42"/>
    <x v="4"/>
    <n v="11"/>
    <s v="ln"/>
    <n v="3.9788735772973833"/>
    <n v="1.2433979929054324E-3"/>
    <m/>
    <m/>
    <m/>
    <m/>
    <n v="0.89"/>
    <m/>
    <n v="1.1499999999999999"/>
    <n v="4.2926799049218395E-3"/>
    <n v="8.5853598098436796E-4"/>
    <n v="5.1512158859062076E-3"/>
    <n v="0.47"/>
    <n v="2.0175595553132645E-3"/>
    <n v="0.2"/>
    <n v="4.035119110626529E-4"/>
    <n v="2.4210714663759174E-3"/>
  </r>
  <r>
    <x v="42"/>
    <x v="4"/>
    <n v="11"/>
    <s v="ln"/>
    <n v="3.4059157821665602"/>
    <n v="9.1108247172955485E-4"/>
    <m/>
    <m/>
    <m/>
    <m/>
    <n v="0.89"/>
    <m/>
    <n v="1.1499999999999999"/>
    <n v="3.0289267306463238E-3"/>
    <n v="6.0578534612926475E-4"/>
    <n v="3.6347120767755885E-3"/>
    <n v="0.47"/>
    <n v="1.4235955634037721E-3"/>
    <n v="0.2"/>
    <n v="2.8471911268075444E-4"/>
    <n v="1.7083146760845265E-3"/>
  </r>
  <r>
    <x v="42"/>
    <x v="4"/>
    <n v="12"/>
    <s v="ln"/>
    <n v="7.4484513367007015"/>
    <n v="4.3573440319699093E-3"/>
    <m/>
    <m/>
    <m/>
    <m/>
    <n v="0.89"/>
    <m/>
    <n v="1.1499999999999999"/>
    <n v="1.7515533766099354E-2"/>
    <n v="3.5031067532198708E-3"/>
    <n v="2.1018640519319225E-2"/>
    <n v="0.47"/>
    <n v="8.2323008700666955E-3"/>
    <n v="0.2"/>
    <n v="1.6464601740133391E-3"/>
    <n v="9.8787610440800346E-3"/>
  </r>
  <r>
    <x v="42"/>
    <x v="4"/>
    <n v="12"/>
    <s v="ln"/>
    <n v="6.3980287122941935"/>
    <n v="3.2150094279278321E-3"/>
    <m/>
    <m/>
    <m/>
    <m/>
    <n v="0.89"/>
    <m/>
    <n v="1.1499999999999999"/>
    <n v="1.2455526539842493E-2"/>
    <n v="2.4911053079684988E-3"/>
    <n v="1.4946631847810992E-2"/>
    <n v="0.47"/>
    <n v="5.8540974737259716E-3"/>
    <n v="0.2"/>
    <n v="1.1708194947451943E-3"/>
    <n v="7.0249169684711661E-3"/>
  </r>
  <r>
    <x v="42"/>
    <x v="4"/>
    <n v="12"/>
    <s v="ln"/>
    <n v="2.2600001919049135"/>
    <n v="4.0115003406312219E-4"/>
    <m/>
    <m/>
    <m/>
    <m/>
    <n v="0.89"/>
    <m/>
    <n v="1.1499999999999999"/>
    <n v="1.2072867406352126E-3"/>
    <n v="2.4145734812704254E-4"/>
    <n v="1.448744088762255E-3"/>
    <n v="0.47"/>
    <n v="5.674247680985499E-4"/>
    <n v="0.2"/>
    <n v="1.1348495361970999E-4"/>
    <n v="6.8090972171825986E-4"/>
  </r>
  <r>
    <x v="42"/>
    <x v="4"/>
    <n v="16"/>
    <s v="cf"/>
    <n v="8.753521870054243"/>
    <n v="6.0180462856622907E-3"/>
    <m/>
    <m/>
    <m/>
    <m/>
    <n v="0.74"/>
    <m/>
    <n v="1.1499999999999999"/>
    <n v="1.3400873491708426E-2"/>
    <n v="2.6801746983416853E-3"/>
    <n v="1.6081048190050112E-2"/>
    <n v="0.47"/>
    <n v="6.2984105411029601E-3"/>
    <n v="0.2"/>
    <n v="1.259682108220592E-3"/>
    <n v="7.5580926493235522E-3"/>
  </r>
  <r>
    <x v="42"/>
    <x v="4"/>
    <n v="16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42"/>
    <x v="4"/>
    <n v="18"/>
    <s v="cf"/>
    <n v="7.7030992456477341"/>
    <n v="4.6603750436168788E-3"/>
    <m/>
    <m/>
    <m/>
    <m/>
    <n v="0.74"/>
    <m/>
    <n v="1.1499999999999999"/>
    <n v="9.4175825347801549E-3"/>
    <n v="1.883516506956031E-3"/>
    <n v="1.1301099041736186E-2"/>
    <n v="0.47"/>
    <n v="4.4262637913466728E-3"/>
    <n v="0.2"/>
    <n v="8.8525275826933458E-4"/>
    <n v="5.3115165496160077E-3"/>
  </r>
  <r>
    <x v="42"/>
    <x v="4"/>
    <n v="18"/>
    <s v="cf"/>
    <n v="6.716338598477984"/>
    <n v="3.5428686106971363E-3"/>
    <m/>
    <m/>
    <m/>
    <m/>
    <n v="0.74"/>
    <m/>
    <n v="1.1499999999999999"/>
    <n v="6.663689108463453E-3"/>
    <n v="1.3327378216926907E-3"/>
    <n v="7.996426930156144E-3"/>
    <n v="0.47"/>
    <n v="3.1319338809778227E-3"/>
    <n v="0.2"/>
    <n v="6.2638677619556457E-4"/>
    <n v="3.7583206571733872E-3"/>
  </r>
  <r>
    <x v="42"/>
    <x v="4"/>
    <n v="18"/>
    <s v="cf"/>
    <n v="6.5571836553860887"/>
    <n v="3.3769495825238358E-3"/>
    <m/>
    <m/>
    <m/>
    <m/>
    <n v="0.74"/>
    <m/>
    <n v="1.1499999999999999"/>
    <n v="6.2980641172919556E-3"/>
    <n v="1.2596128234583911E-3"/>
    <n v="7.5576769407503467E-3"/>
    <n v="0.47"/>
    <n v="2.9600901351272192E-3"/>
    <n v="0.2"/>
    <n v="5.9201802702544388E-4"/>
    <n v="3.5521081621526628E-3"/>
  </r>
  <r>
    <x v="42"/>
    <x v="4"/>
    <n v="20"/>
    <s v="gr"/>
    <n v="2.9921129301276324"/>
    <n v="7.0314653857999362E-4"/>
    <m/>
    <m/>
    <m/>
    <m/>
    <n v="0.55000000000000004"/>
    <m/>
    <n v="1.1499999999999999"/>
    <n v="1.190485246007879E-3"/>
    <n v="2.380970492015758E-4"/>
    <n v="1.4285822952094548E-3"/>
    <n v="0.47"/>
    <n v="5.5952806562370309E-4"/>
    <n v="0.2"/>
    <n v="1.1190561312474063E-4"/>
    <n v="6.7143367874844366E-4"/>
  </r>
  <r>
    <x v="42"/>
    <x v="4"/>
    <n v="21"/>
    <s v="gr"/>
    <n v="13.050705333535419"/>
    <n v="1.3376972966873802E-2"/>
    <m/>
    <m/>
    <m/>
    <m/>
    <n v="0.55000000000000004"/>
    <m/>
    <n v="1.1499999999999999"/>
    <n v="3.9250500220096483E-2"/>
    <n v="7.8501000440192974E-3"/>
    <n v="4.7100600264115777E-2"/>
    <n v="0.47"/>
    <n v="1.8447735103445346E-2"/>
    <n v="0.2"/>
    <n v="3.6895470206890694E-3"/>
    <n v="2.2137282124134416E-2"/>
  </r>
  <r>
    <x v="42"/>
    <x v="4"/>
    <n v="23"/>
    <s v="gr"/>
    <n v="13.65549411728462"/>
    <n v="1.4645517440787754E-2"/>
    <m/>
    <m/>
    <m/>
    <m/>
    <n v="0.55000000000000004"/>
    <m/>
    <n v="1.1499999999999999"/>
    <n v="4.3705585963241499E-2"/>
    <n v="8.7411171926482997E-3"/>
    <n v="5.2446703155889798E-2"/>
    <n v="0.47"/>
    <n v="2.0541625402723505E-2"/>
    <n v="0.2"/>
    <n v="4.1083250805447015E-3"/>
    <n v="2.4649950483268207E-2"/>
  </r>
  <r>
    <x v="42"/>
    <x v="4"/>
    <n v="24"/>
    <s v="gr"/>
    <n v="16.615776058793873"/>
    <n v="2.1683587756726009E-2"/>
    <m/>
    <m/>
    <m/>
    <m/>
    <n v="0.55000000000000004"/>
    <m/>
    <n v="1.1499999999999999"/>
    <n v="6.9626869455491472E-2"/>
    <n v="1.3925373891098295E-2"/>
    <n v="8.3552243346589769E-2"/>
    <n v="0.47"/>
    <n v="3.2724628644080989E-2"/>
    <n v="0.2"/>
    <n v="6.5449257288161984E-3"/>
    <n v="3.9269554372897184E-2"/>
  </r>
  <r>
    <x v="42"/>
    <x v="4"/>
    <n v="25"/>
    <s v="gr"/>
    <n v="19.098593171027442"/>
    <n v="2.8647889756541162E-2"/>
    <m/>
    <m/>
    <m/>
    <m/>
    <n v="0.55000000000000004"/>
    <m/>
    <n v="1.1499999999999999"/>
    <n v="9.6898765911139204E-2"/>
    <n v="1.9379753182227843E-2"/>
    <n v="0.11627851909336705"/>
    <n v="0.47"/>
    <n v="4.5542419978235424E-2"/>
    <n v="0.2"/>
    <n v="9.1084839956470844E-3"/>
    <n v="5.465090397388251E-2"/>
  </r>
  <r>
    <x v="42"/>
    <x v="4"/>
    <n v="27"/>
    <s v="cf"/>
    <n v="3.1512678732195281"/>
    <n v="7.7993879862183325E-4"/>
    <m/>
    <m/>
    <m/>
    <m/>
    <n v="0.74"/>
    <m/>
    <n v="1.1499999999999999"/>
    <n v="2.2758294455753271E-3"/>
    <n v="4.5516588911506542E-4"/>
    <n v="2.7309953346903925E-3"/>
    <n v="0.47"/>
    <n v="1.0696398394204037E-3"/>
    <n v="0.2"/>
    <n v="2.1392796788408076E-4"/>
    <n v="1.2835678073044843E-3"/>
  </r>
  <r>
    <x v="42"/>
    <x v="4"/>
    <n v="29"/>
    <s v="cf"/>
    <n v="6.0160568488736432"/>
    <n v="2.8425868610927958E-3"/>
    <m/>
    <m/>
    <m/>
    <m/>
    <n v="0.74"/>
    <m/>
    <n v="1.1499999999999999"/>
    <n v="5.2010008905975322E-3"/>
    <n v="1.0402001781195066E-3"/>
    <n v="6.241201068717039E-3"/>
    <n v="0.47"/>
    <n v="2.4444704185808399E-3"/>
    <n v="0.2"/>
    <n v="4.8889408371616803E-4"/>
    <n v="2.9333645022970077E-3"/>
  </r>
  <r>
    <x v="42"/>
    <x v="4"/>
    <n v="29"/>
    <s v="cf"/>
    <n v="5.2521131220325463"/>
    <n v="2.1664966628384252E-3"/>
    <m/>
    <m/>
    <m/>
    <m/>
    <n v="0.74"/>
    <m/>
    <n v="1.1499999999999999"/>
    <n v="3.9985164783282994E-3"/>
    <n v="7.9970329566565995E-4"/>
    <n v="4.7982197739939595E-3"/>
    <n v="0.47"/>
    <n v="1.8793027448143005E-3"/>
    <n v="0.2"/>
    <n v="3.7586054896286014E-4"/>
    <n v="2.2551632937771607E-3"/>
  </r>
  <r>
    <x v="42"/>
    <x v="4"/>
    <n v="30"/>
    <s v="cf"/>
    <n v="3.883380611442246"/>
    <n v="1.184431086489885E-3"/>
    <m/>
    <m/>
    <m/>
    <m/>
    <n v="0.74"/>
    <m/>
    <n v="1.1499999999999999"/>
    <n v="2.6629304463686404E-3"/>
    <n v="5.325860892737281E-4"/>
    <n v="3.1955165356423684E-3"/>
    <n v="0.47"/>
    <n v="1.251577309793261E-3"/>
    <n v="0.2"/>
    <n v="2.5031546195865219E-4"/>
    <n v="1.5018927717519131E-3"/>
  </r>
  <r>
    <x v="42"/>
    <x v="4"/>
    <n v="31"/>
    <s v="gr"/>
    <n v="7.5439443025558388"/>
    <n v="4.4697869992643344E-3"/>
    <m/>
    <m/>
    <m/>
    <m/>
    <n v="0.55000000000000004"/>
    <m/>
    <n v="1.1499999999999999"/>
    <n v="1.0688235072075088E-2"/>
    <n v="2.1376470144150177E-3"/>
    <n v="1.2825882086490105E-2"/>
    <n v="0.47"/>
    <n v="5.0234704838752909E-3"/>
    <n v="0.2"/>
    <n v="1.0046940967750582E-3"/>
    <n v="6.0281645806503489E-3"/>
  </r>
  <r>
    <x v="42"/>
    <x v="4"/>
    <n v="33"/>
    <s v="gr"/>
    <n v="8.2442260521601778"/>
    <n v="5.338136368773715E-3"/>
    <m/>
    <m/>
    <m/>
    <m/>
    <n v="0.55000000000000004"/>
    <m/>
    <n v="1.1499999999999999"/>
    <n v="1.3194763774780295E-2"/>
    <n v="2.6389527549560594E-3"/>
    <n v="1.5833716529736357E-2"/>
    <n v="0.47"/>
    <n v="6.2015389741467385E-3"/>
    <n v="0.2"/>
    <n v="1.2403077948293477E-3"/>
    <n v="7.4418467689760862E-3"/>
  </r>
  <r>
    <x v="42"/>
    <x v="4"/>
    <n v="34"/>
    <s v="gr"/>
    <n v="15.310705525440332"/>
    <n v="1.8411123394341998E-2"/>
    <m/>
    <m/>
    <m/>
    <m/>
    <n v="0.55000000000000004"/>
    <m/>
    <n v="1.1499999999999999"/>
    <n v="5.7340695056031663E-2"/>
    <n v="1.1468139011206333E-2"/>
    <n v="6.8808834067237992E-2"/>
    <n v="0.47"/>
    <n v="2.6950126676334878E-2"/>
    <n v="0.2"/>
    <n v="5.3900253352669762E-3"/>
    <n v="3.2340152011601855E-2"/>
  </r>
  <r>
    <x v="42"/>
    <x v="4"/>
    <n v="36"/>
    <s v="gr"/>
    <n v="10.981691073340778"/>
    <n v="9.4717085507564202E-3"/>
    <m/>
    <m/>
    <m/>
    <m/>
    <n v="0.55000000000000004"/>
    <m/>
    <n v="1.1499999999999999"/>
    <n v="2.6057234926104445E-2"/>
    <n v="5.211446985220889E-3"/>
    <n v="3.1268681911325334E-2"/>
    <n v="0.47"/>
    <n v="1.2246900415269088E-2"/>
    <n v="0.2"/>
    <n v="2.4493800830538179E-3"/>
    <n v="1.4696280498322906E-2"/>
  </r>
  <r>
    <x v="42"/>
    <x v="4"/>
    <n v="37"/>
    <s v="gr"/>
    <n v="19.034931193790683"/>
    <n v="2.8457222134717072E-2"/>
    <m/>
    <m/>
    <m/>
    <m/>
    <n v="0.55000000000000004"/>
    <m/>
    <n v="1.1499999999999999"/>
    <n v="9.6133940748747204E-2"/>
    <n v="1.9226788149749444E-2"/>
    <n v="0.11536072889849665"/>
    <n v="0.47"/>
    <n v="4.5182952151911183E-2"/>
    <n v="0.2"/>
    <n v="9.0365904303822374E-3"/>
    <n v="5.4219542582293417E-2"/>
  </r>
  <r>
    <x v="42"/>
    <x v="4"/>
    <n v="37"/>
    <s v="gr"/>
    <n v="4.1061975317709001"/>
    <n v="1.3242487039961152E-3"/>
    <m/>
    <m/>
    <m/>
    <m/>
    <n v="0.55000000000000004"/>
    <m/>
    <n v="1.1499999999999999"/>
    <n v="2.5232933342655877E-3"/>
    <n v="5.046586668531176E-4"/>
    <n v="3.0279520011187054E-3"/>
    <n v="0.47"/>
    <n v="1.1859478671048262E-3"/>
    <n v="0.2"/>
    <n v="2.3718957342096526E-4"/>
    <n v="1.4231374405257915E-3"/>
  </r>
  <r>
    <x v="42"/>
    <x v="4"/>
    <n v="37"/>
    <s v="gr"/>
    <n v="3.0557749073643903"/>
    <n v="7.3338597776745362E-4"/>
    <m/>
    <m/>
    <m/>
    <m/>
    <n v="0.55000000000000004"/>
    <m/>
    <n v="1.1499999999999999"/>
    <n v="1.2514813028027016E-3"/>
    <n v="2.5029626056054032E-4"/>
    <n v="1.5017775633632418E-3"/>
    <n v="0.47"/>
    <n v="5.881962123172697E-4"/>
    <n v="0.2"/>
    <n v="1.1763924246345394E-4"/>
    <n v="7.0583545478072364E-4"/>
  </r>
  <r>
    <x v="42"/>
    <x v="4"/>
    <n v="37"/>
    <s v="gr"/>
    <n v="2.8011269984173581"/>
    <n v="6.1624793965181881E-4"/>
    <m/>
    <m/>
    <m/>
    <m/>
    <n v="0.55000000000000004"/>
    <m/>
    <n v="1.1499999999999999"/>
    <n v="1.0179800396132323E-3"/>
    <n v="2.0359600792264649E-4"/>
    <n v="1.2215760475358787E-3"/>
    <n v="0.47"/>
    <n v="4.7845061861821915E-4"/>
    <n v="0.2"/>
    <n v="9.5690123723643839E-5"/>
    <n v="5.74140742341863E-4"/>
  </r>
  <r>
    <x v="42"/>
    <x v="4"/>
    <n v="38"/>
    <s v="cf"/>
    <n v="9.0718317562380353"/>
    <n v="6.4636801263196009E-3"/>
    <m/>
    <m/>
    <m/>
    <m/>
    <n v="0.74"/>
    <m/>
    <n v="1.1499999999999999"/>
    <n v="1.4851212847055569E-2"/>
    <n v="2.9702425694111139E-3"/>
    <n v="1.7821455416466684E-2"/>
    <n v="0.47"/>
    <n v="6.9800700381161167E-3"/>
    <n v="0.2"/>
    <n v="1.3960140076232233E-3"/>
    <n v="8.3760840457393401E-3"/>
  </r>
  <r>
    <x v="42"/>
    <x v="4"/>
    <n v="39"/>
    <s v="cf"/>
    <n v="5.0929581789406511"/>
    <n v="2.0371832715762607E-3"/>
    <m/>
    <m/>
    <m/>
    <m/>
    <n v="0.74"/>
    <m/>
    <n v="1.1499999999999999"/>
    <n v="3.7935560828381799E-3"/>
    <n v="7.5871121656763602E-4"/>
    <n v="4.5522672994058157E-3"/>
    <n v="0.47"/>
    <n v="1.7829713589339444E-3"/>
    <n v="0.2"/>
    <n v="3.5659427178678888E-4"/>
    <n v="2.1395656307207334E-3"/>
  </r>
  <r>
    <x v="42"/>
    <x v="4"/>
    <n v="39"/>
    <s v="cf"/>
    <n v="3.6605636911135928"/>
    <n v="1.0524120611951578E-3"/>
    <m/>
    <m/>
    <m/>
    <m/>
    <n v="0.74"/>
    <m/>
    <n v="1.1499999999999999"/>
    <n v="2.5250567086350915E-3"/>
    <n v="5.050113417270183E-4"/>
    <n v="3.0300680503621098E-3"/>
    <n v="0.47"/>
    <n v="1.186776653058493E-3"/>
    <n v="0.2"/>
    <n v="2.373553306116986E-4"/>
    <n v="1.4241319836701917E-3"/>
  </r>
  <r>
    <x v="42"/>
    <x v="4"/>
    <n v="40"/>
    <s v="cf"/>
    <n v="7.3847893594639435"/>
    <n v="4.2831778284890864E-3"/>
    <m/>
    <m/>
    <m/>
    <m/>
    <n v="0.74"/>
    <m/>
    <n v="1.1499999999999999"/>
    <n v="8.4327861259495557E-3"/>
    <n v="1.6865572251899112E-3"/>
    <n v="1.0119343351139468E-2"/>
    <n v="0.47"/>
    <n v="3.9634094791962914E-3"/>
    <n v="0.2"/>
    <n v="7.9268189583925829E-4"/>
    <n v="4.75609137503555E-3"/>
  </r>
  <r>
    <x v="42"/>
    <x v="4"/>
    <n v="40"/>
    <s v="cf"/>
    <n v="6.9073245301882578"/>
    <n v="3.7472235576271298E-3"/>
    <m/>
    <m/>
    <m/>
    <m/>
    <n v="0.74"/>
    <m/>
    <n v="1.1499999999999999"/>
    <n v="7.129798487754622E-3"/>
    <n v="1.4259596975509244E-3"/>
    <n v="8.5557581853055471E-3"/>
    <n v="0.47"/>
    <n v="3.3510052892446723E-3"/>
    <n v="0.2"/>
    <n v="6.7020105784893445E-4"/>
    <n v="4.0212063470936067E-3"/>
  </r>
  <r>
    <x v="42"/>
    <x v="4"/>
    <n v="40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42"/>
    <x v="4"/>
    <n v="42"/>
    <s v="gr"/>
    <n v="13.528170162811104"/>
    <n v="1.4373680797986796E-2"/>
    <m/>
    <m/>
    <m/>
    <m/>
    <n v="0.55000000000000004"/>
    <m/>
    <n v="1.1499999999999999"/>
    <n v="4.2744608197135513E-2"/>
    <n v="8.5489216394271025E-3"/>
    <n v="5.1293529836562615E-2"/>
    <n v="0.47"/>
    <n v="2.0089965852653689E-2"/>
    <n v="0.2"/>
    <n v="4.0179931705307381E-3"/>
    <n v="2.4107959023184425E-2"/>
  </r>
  <r>
    <x v="42"/>
    <x v="4"/>
    <n v="43"/>
    <s v="gr"/>
    <n v="15.438029479913848"/>
    <n v="1.8718610744395542E-2"/>
    <m/>
    <m/>
    <m/>
    <m/>
    <n v="0.55000000000000004"/>
    <m/>
    <n v="1.1499999999999999"/>
    <n v="5.8478881205600762E-2"/>
    <n v="1.1695776241120153E-2"/>
    <n v="7.0174657446720912E-2"/>
    <n v="0.47"/>
    <n v="2.7485074166632355E-2"/>
    <n v="0.2"/>
    <n v="5.4970148333264718E-3"/>
    <n v="3.2982088999958831E-2"/>
  </r>
  <r>
    <x v="42"/>
    <x v="4"/>
    <n v="44"/>
    <s v="gr"/>
    <n v="9.2946486765666876"/>
    <n v="6.7850935338936809E-3"/>
    <m/>
    <m/>
    <m/>
    <m/>
    <n v="0.55000000000000004"/>
    <m/>
    <n v="1.1499999999999999"/>
    <n v="1.7539309592551854E-2"/>
    <n v="3.5078619185103712E-3"/>
    <n v="2.1047171511062224E-2"/>
    <n v="0.47"/>
    <n v="8.2434755084993712E-3"/>
    <n v="0.2"/>
    <n v="1.6486951016998744E-3"/>
    <n v="9.8921706101992458E-3"/>
  </r>
  <r>
    <x v="42"/>
    <x v="4"/>
    <n v="46"/>
    <s v="gr"/>
    <n v="21.963382146681557"/>
    <n v="3.7886834203025681E-2"/>
    <m/>
    <m/>
    <m/>
    <m/>
    <n v="0.55000000000000004"/>
    <m/>
    <n v="1.1499999999999999"/>
    <n v="0.13501277335907702"/>
    <n v="2.7002554671815407E-2"/>
    <n v="0.16201532803089241"/>
    <n v="0.47"/>
    <n v="6.345600347876619E-2"/>
    <n v="0.2"/>
    <n v="1.2691200695753239E-2"/>
    <n v="7.6147204174519423E-2"/>
  </r>
  <r>
    <x v="42"/>
    <x v="4"/>
    <n v="48"/>
    <s v="gr"/>
    <n v="7.6076062797925967"/>
    <n v="4.5455447521760752E-3"/>
    <m/>
    <m/>
    <m/>
    <m/>
    <n v="0.55000000000000004"/>
    <m/>
    <n v="1.1499999999999999"/>
    <n v="1.0903542773862841E-2"/>
    <n v="2.1807085547725681E-3"/>
    <n v="1.3084251328635409E-2"/>
    <n v="0.47"/>
    <n v="5.1246651037155349E-3"/>
    <n v="0.2"/>
    <n v="1.0249330207431071E-3"/>
    <n v="6.1495981244586422E-3"/>
  </r>
  <r>
    <x v="42"/>
    <x v="4"/>
    <n v="50"/>
    <s v="cf"/>
    <n v="8.7853528586726242"/>
    <n v="6.0618934724841114E-3"/>
    <m/>
    <m/>
    <m/>
    <m/>
    <n v="0.74"/>
    <m/>
    <n v="1.1499999999999999"/>
    <n v="1.3540529416633517E-2"/>
    <n v="2.7081058833267036E-3"/>
    <n v="1.6248635299960221E-2"/>
    <n v="0.47"/>
    <n v="6.3640488258177525E-3"/>
    <n v="0.2"/>
    <n v="1.2728097651635505E-3"/>
    <n v="7.6368585909813028E-3"/>
  </r>
  <r>
    <x v="42"/>
    <x v="4"/>
    <n v="50"/>
    <s v="cf"/>
    <n v="4.0743665431525207"/>
    <n v="1.3037972938088067E-3"/>
    <m/>
    <m/>
    <m/>
    <m/>
    <n v="0.74"/>
    <m/>
    <n v="1.1499999999999999"/>
    <n v="2.7966900769589103E-3"/>
    <n v="5.5933801539178208E-4"/>
    <n v="3.3560280923506922E-3"/>
    <n v="0.47"/>
    <n v="1.3144443361706878E-3"/>
    <n v="0.2"/>
    <n v="2.6288886723413755E-4"/>
    <n v="1.5773332034048253E-3"/>
  </r>
  <r>
    <x v="42"/>
    <x v="4"/>
    <n v="51"/>
    <s v="gr"/>
    <n v="2.8329579870357371"/>
    <n v="6.3033315211545138E-4"/>
    <m/>
    <m/>
    <m/>
    <m/>
    <n v="0.55000000000000004"/>
    <m/>
    <n v="1.1499999999999999"/>
    <n v="1.0456492631636127E-3"/>
    <n v="2.0912985263272255E-4"/>
    <n v="1.2547791157963353E-3"/>
    <n v="0.47"/>
    <n v="4.9145515368689797E-4"/>
    <n v="0.2"/>
    <n v="9.8291030737379599E-5"/>
    <n v="5.8974618442427754E-4"/>
  </r>
  <r>
    <x v="42"/>
    <x v="4"/>
    <n v="52"/>
    <s v="gr"/>
    <n v="11.363662936761328"/>
    <n v="1.0142069171059484E-2"/>
    <m/>
    <m/>
    <m/>
    <m/>
    <n v="0.55000000000000004"/>
    <m/>
    <n v="1.1499999999999999"/>
    <n v="2.8259881824904375E-2"/>
    <n v="5.6519763649808749E-3"/>
    <n v="3.3911858189885249E-2"/>
    <n v="0.47"/>
    <n v="1.3282144457705055E-2"/>
    <n v="0.2"/>
    <n v="2.6564288915410113E-3"/>
    <n v="1.5938573349246067E-2"/>
  </r>
  <r>
    <x v="42"/>
    <x v="4"/>
    <n v="53"/>
    <s v="gr"/>
    <n v="12.891550390443523"/>
    <n v="1.305269477032407E-2"/>
    <m/>
    <m/>
    <m/>
    <m/>
    <n v="0.55000000000000004"/>
    <m/>
    <n v="1.1499999999999999"/>
    <n v="3.812396500146082E-2"/>
    <n v="7.6247930002921642E-3"/>
    <n v="4.5748758001752987E-2"/>
    <n v="0.47"/>
    <n v="1.7918263550686583E-2"/>
    <n v="0.2"/>
    <n v="3.5836527101373167E-3"/>
    <n v="2.15019162608239E-2"/>
  </r>
  <r>
    <x v="42"/>
    <x v="4"/>
    <n v="55"/>
    <s v="gr"/>
    <n v="12.000282709128909"/>
    <n v="1.1310266453353998E-2"/>
    <m/>
    <m/>
    <m/>
    <m/>
    <n v="0.55000000000000004"/>
    <m/>
    <n v="1.1499999999999999"/>
    <n v="3.2162865714783724E-2"/>
    <n v="6.432573142956745E-3"/>
    <n v="3.8595438857740472E-2"/>
    <n v="0.47"/>
    <n v="1.5116546885948349E-2"/>
    <n v="0.2"/>
    <n v="3.0233093771896702E-3"/>
    <n v="1.8139856263138021E-2"/>
  </r>
  <r>
    <x v="42"/>
    <x v="4"/>
    <n v="57"/>
    <s v="gr"/>
    <n v="13.687325105903"/>
    <n v="1.4713874488845726E-2"/>
    <m/>
    <m/>
    <m/>
    <m/>
    <n v="0.55000000000000004"/>
    <m/>
    <n v="1.1499999999999999"/>
    <n v="4.3947763804648404E-2"/>
    <n v="8.7895527609296812E-3"/>
    <n v="5.2737316565578084E-2"/>
    <n v="0.47"/>
    <n v="2.0655448988184749E-2"/>
    <n v="0.2"/>
    <n v="4.1310897976369497E-3"/>
    <n v="2.47865387858217E-2"/>
  </r>
  <r>
    <x v="42"/>
    <x v="4"/>
    <n v="59"/>
    <s v="gr"/>
    <n v="14.928733662019782"/>
    <n v="1.7503940218718195E-2"/>
    <m/>
    <m/>
    <m/>
    <m/>
    <n v="0.55000000000000004"/>
    <m/>
    <n v="1.1499999999999999"/>
    <n v="5.4003525403002198E-2"/>
    <n v="1.080070508060044E-2"/>
    <n v="6.4804230483602634E-2"/>
    <n v="0.47"/>
    <n v="2.5381656939411031E-2"/>
    <n v="0.2"/>
    <n v="5.0763313878822063E-3"/>
    <n v="3.0457988327293236E-2"/>
  </r>
  <r>
    <x v="42"/>
    <x v="4"/>
    <n v="61"/>
    <s v="gr"/>
    <n v="18.621128341751756"/>
    <n v="2.7233400199811946E-2"/>
    <m/>
    <m/>
    <m/>
    <m/>
    <n v="0.55000000000000004"/>
    <m/>
    <n v="1.1499999999999999"/>
    <n v="9.1247812239625831E-2"/>
    <n v="1.8249562447925166E-2"/>
    <n v="0.109497374687551"/>
    <n v="0.47"/>
    <n v="4.2886471752624139E-2"/>
    <n v="0.2"/>
    <n v="8.5772943505248288E-3"/>
    <n v="5.146376610314897E-2"/>
  </r>
  <r>
    <x v="42"/>
    <x v="4"/>
    <n v="63"/>
    <s v="gr"/>
    <n v="12.254930618075941"/>
    <n v="1.1795370719898092E-2"/>
    <m/>
    <m/>
    <m/>
    <m/>
    <n v="0.55000000000000004"/>
    <m/>
    <n v="1.1499999999999999"/>
    <n v="3.380633767901467E-2"/>
    <n v="6.7612675358029346E-3"/>
    <n v="4.0567605214817601E-2"/>
    <n v="0.47"/>
    <n v="1.5888978709136893E-2"/>
    <n v="0.2"/>
    <n v="3.1777957418273788E-3"/>
    <n v="1.9066774450964271E-2"/>
  </r>
  <r>
    <x v="42"/>
    <x v="4"/>
    <n v="64"/>
    <s v="gr"/>
    <n v="14.896902673401403"/>
    <n v="1.7429376127879637E-2"/>
    <m/>
    <m/>
    <m/>
    <m/>
    <n v="0.55000000000000004"/>
    <m/>
    <n v="1.1499999999999999"/>
    <n v="5.3730644543692863E-2"/>
    <n v="1.0746128908738573E-2"/>
    <n v="6.4476773452431441E-2"/>
    <n v="0.47"/>
    <n v="2.5253402935535643E-2"/>
    <n v="0.2"/>
    <n v="5.0506805871071286E-3"/>
    <n v="3.0304083522642772E-2"/>
  </r>
  <r>
    <x v="42"/>
    <x v="4"/>
    <n v="66"/>
    <s v="gr"/>
    <n v="11.459155902616464"/>
    <n v="1.0313240312354817E-2"/>
    <m/>
    <m/>
    <m/>
    <m/>
    <n v="0.55000000000000004"/>
    <m/>
    <n v="1.1499999999999999"/>
    <n v="2.8826753508538826E-2"/>
    <n v="5.7653507017077655E-3"/>
    <n v="3.4592104210246589E-2"/>
    <n v="0.47"/>
    <n v="1.3548574149013247E-2"/>
    <n v="0.2"/>
    <n v="2.7097148298026496E-3"/>
    <n v="1.6258288978815896E-2"/>
  </r>
  <r>
    <x v="43"/>
    <x v="4"/>
    <n v="1"/>
    <s v="cf"/>
    <n v="4.8383102699936185"/>
    <n v="1.8385579025975748E-3"/>
    <m/>
    <m/>
    <m/>
    <m/>
    <n v="0.74"/>
    <m/>
    <n v="1.1499999999999999"/>
    <n v="3.4952148152453074E-3"/>
    <n v="6.9904296304906148E-4"/>
    <n v="4.1942577782943689E-3"/>
    <n v="0.47"/>
    <n v="1.6427509631652944E-3"/>
    <n v="0.2"/>
    <n v="3.2855019263305891E-4"/>
    <n v="1.9713011557983533E-3"/>
  </r>
  <r>
    <x v="43"/>
    <x v="4"/>
    <n v="1"/>
    <s v="cf"/>
    <n v="4.1380285203892786"/>
    <n v="1.3448592691265155E-3"/>
    <m/>
    <m/>
    <m/>
    <m/>
    <n v="0.74"/>
    <m/>
    <n v="1.1499999999999999"/>
    <n v="2.8446475655402675E-3"/>
    <n v="5.6892951310805347E-4"/>
    <n v="3.413577078648321E-3"/>
    <n v="0.47"/>
    <n v="1.3369843558039256E-3"/>
    <n v="0.2"/>
    <n v="2.6739687116078515E-4"/>
    <n v="1.6043812269647107E-3"/>
  </r>
  <r>
    <x v="43"/>
    <x v="4"/>
    <n v="2"/>
    <s v="cf"/>
    <n v="5.6977469626898527"/>
    <n v="2.549741765803709E-3"/>
    <m/>
    <m/>
    <m/>
    <m/>
    <n v="0.74"/>
    <m/>
    <n v="1.1499999999999999"/>
    <n v="4.6538227109908185E-3"/>
    <n v="9.3076454219816369E-4"/>
    <n v="5.5845872531889822E-3"/>
    <n v="0.47"/>
    <n v="2.1872966741656847E-3"/>
    <n v="0.2"/>
    <n v="4.3745933483313698E-4"/>
    <n v="2.6247560089988214E-3"/>
  </r>
  <r>
    <x v="43"/>
    <x v="4"/>
    <n v="2"/>
    <s v="cf"/>
    <n v="3.0239439187460113"/>
    <n v="7.1818668070217757E-4"/>
    <m/>
    <m/>
    <m/>
    <m/>
    <n v="0.74"/>
    <m/>
    <n v="1.1499999999999999"/>
    <n v="2.2263488446835878E-3"/>
    <n v="4.4526976893671756E-4"/>
    <n v="2.6716186136203053E-3"/>
    <n v="0.47"/>
    <n v="1.0463839570012863E-3"/>
    <n v="0.2"/>
    <n v="2.0927679140025728E-4"/>
    <n v="1.2556607484015435E-3"/>
  </r>
  <r>
    <x v="43"/>
    <x v="4"/>
    <n v="4"/>
    <s v="cf"/>
    <n v="5.1247891675590305"/>
    <n v="2.0627276399425099E-3"/>
    <m/>
    <m/>
    <m/>
    <m/>
    <n v="0.74"/>
    <m/>
    <n v="1.1499999999999999"/>
    <n v="3.8333814548031225E-3"/>
    <n v="7.6667629096062451E-4"/>
    <n v="4.600057745763747E-3"/>
    <n v="0.47"/>
    <n v="1.8016892837574676E-3"/>
    <n v="0.2"/>
    <n v="3.6033785675149355E-4"/>
    <n v="2.1620271405089612E-3"/>
  </r>
  <r>
    <x v="43"/>
    <x v="4"/>
    <n v="5"/>
    <s v="cf"/>
    <n v="6.8754935415698792"/>
    <n v="3.7127665124477359E-3"/>
    <m/>
    <m/>
    <m/>
    <m/>
    <n v="0.74"/>
    <m/>
    <n v="1.1499999999999999"/>
    <n v="7.0499976086655682E-3"/>
    <n v="1.4099995217331136E-3"/>
    <n v="8.4599971303986818E-3"/>
    <n v="0.47"/>
    <n v="3.3134988760728169E-3"/>
    <n v="0.2"/>
    <n v="6.6269977521456343E-4"/>
    <n v="3.9761986512873802E-3"/>
  </r>
  <r>
    <x v="43"/>
    <x v="4"/>
    <n v="5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43"/>
    <x v="4"/>
    <n v="6"/>
    <s v="cf"/>
    <n v="3.9788735772973833"/>
    <n v="1.2433979929054324E-3"/>
    <m/>
    <m/>
    <m/>
    <m/>
    <n v="0.74"/>
    <m/>
    <n v="1.1499999999999999"/>
    <n v="2.7279470570205958E-3"/>
    <n v="5.4558941140411918E-4"/>
    <n v="3.2735364684247149E-3"/>
    <n v="0.47"/>
    <n v="1.28213511679968E-3"/>
    <n v="0.2"/>
    <n v="2.5642702335993599E-4"/>
    <n v="1.5385621401596159E-3"/>
  </r>
  <r>
    <x v="43"/>
    <x v="4"/>
    <n v="6"/>
    <s v="cf"/>
    <n v="2.8329579870357371"/>
    <n v="6.3033315211545138E-4"/>
    <m/>
    <m/>
    <m/>
    <m/>
    <n v="0.74"/>
    <m/>
    <n v="1.1499999999999999"/>
    <n v="2.1606898363190951E-3"/>
    <n v="4.3213796726381903E-4"/>
    <n v="2.592827803582914E-3"/>
    <n v="0.47"/>
    <n v="1.0155242230699747E-3"/>
    <n v="0.2"/>
    <n v="2.0310484461399494E-4"/>
    <n v="1.2186290676839697E-3"/>
  </r>
  <r>
    <x v="43"/>
    <x v="4"/>
    <n v="6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  <r>
    <x v="43"/>
    <x v="4"/>
    <n v="6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43"/>
    <x v="4"/>
    <n v="7"/>
    <s v="cf"/>
    <n v="6.1433808033471609"/>
    <n v="2.9641812376150051E-3"/>
    <m/>
    <m/>
    <m/>
    <m/>
    <n v="0.74"/>
    <m/>
    <n v="1.1499999999999999"/>
    <n v="5.4396199390398369E-3"/>
    <n v="1.0879239878079673E-3"/>
    <n v="6.5275439268478045E-3"/>
    <n v="0.47"/>
    <n v="2.5566213713487233E-3"/>
    <n v="0.2"/>
    <n v="5.1132427426974468E-4"/>
    <n v="3.0679456456184678E-3"/>
  </r>
  <r>
    <x v="43"/>
    <x v="4"/>
    <n v="7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43"/>
    <x v="4"/>
    <n v="8"/>
    <s v="cf"/>
    <n v="3.8197186342054881"/>
    <n v="1.1459155902616462E-3"/>
    <m/>
    <m/>
    <m/>
    <m/>
    <n v="0.74"/>
    <m/>
    <n v="1.1499999999999999"/>
    <n v="2.6215980617557504E-3"/>
    <n v="5.2431961235115013E-4"/>
    <n v="3.1459176741069003E-3"/>
    <n v="0.47"/>
    <n v="1.2321510890252027E-3"/>
    <n v="0.2"/>
    <n v="2.4643021780504056E-4"/>
    <n v="1.4785813068302431E-3"/>
  </r>
  <r>
    <x v="43"/>
    <x v="4"/>
    <n v="8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43"/>
    <x v="4"/>
    <n v="17"/>
    <s v="cf"/>
    <n v="6.716338598477984"/>
    <n v="3.5428686106971363E-3"/>
    <m/>
    <m/>
    <m/>
    <m/>
    <n v="0.74"/>
    <m/>
    <n v="1.1499999999999999"/>
    <n v="6.663689108463453E-3"/>
    <n v="1.3327378216926907E-3"/>
    <n v="7.996426930156144E-3"/>
    <n v="0.47"/>
    <n v="3.1319338809778227E-3"/>
    <n v="0.2"/>
    <n v="6.2638677619556457E-4"/>
    <n v="3.7583206571733872E-3"/>
  </r>
  <r>
    <x v="43"/>
    <x v="4"/>
    <n v="19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43"/>
    <x v="4"/>
    <n v="20"/>
    <s v="cf"/>
    <n v="9.7721135058423734"/>
    <n v="7.500097115734022E-3"/>
    <m/>
    <m/>
    <m/>
    <m/>
    <n v="0.74"/>
    <m/>
    <n v="1.1499999999999999"/>
    <n v="1.8483431472057218E-2"/>
    <n v="3.6966862944114438E-3"/>
    <n v="2.2180117766468662E-2"/>
    <n v="0.47"/>
    <n v="8.6872127918668912E-3"/>
    <n v="0.2"/>
    <n v="1.7374425583733784E-3"/>
    <n v="1.0424655350240269E-2"/>
  </r>
  <r>
    <x v="43"/>
    <x v="4"/>
    <n v="20"/>
    <s v="cf"/>
    <n v="3.2785918276930444"/>
    <n v="8.4423739563095894E-4"/>
    <m/>
    <m/>
    <m/>
    <m/>
    <n v="0.74"/>
    <m/>
    <n v="1.1499999999999999"/>
    <n v="2.3301772188384197E-3"/>
    <n v="4.6603544376768396E-4"/>
    <n v="2.7962126626061038E-3"/>
    <n v="0.47"/>
    <n v="1.0951832928540572E-3"/>
    <n v="0.2"/>
    <n v="2.1903665857081145E-4"/>
    <n v="1.3142199514248687E-3"/>
  </r>
  <r>
    <x v="43"/>
    <x v="4"/>
    <n v="20"/>
    <s v="cf"/>
    <n v="3.2785918276930444"/>
    <n v="8.4423739563095894E-4"/>
    <m/>
    <m/>
    <m/>
    <m/>
    <n v="0.74"/>
    <m/>
    <n v="1.1499999999999999"/>
    <n v="2.3301772188384197E-3"/>
    <n v="4.6603544376768396E-4"/>
    <n v="2.7962126626061038E-3"/>
    <n v="0.47"/>
    <n v="1.0951832928540572E-3"/>
    <n v="0.2"/>
    <n v="2.1903665857081145E-4"/>
    <n v="1.3142199514248687E-3"/>
  </r>
  <r>
    <x v="43"/>
    <x v="4"/>
    <n v="20"/>
    <s v="cf"/>
    <n v="2.6101410667070835"/>
    <n v="5.35078918674952E-4"/>
    <m/>
    <m/>
    <m/>
    <m/>
    <n v="0.74"/>
    <m/>
    <n v="1.1499999999999999"/>
    <n v="2.0960529990328575E-3"/>
    <n v="4.1921059980657154E-4"/>
    <n v="2.5152635988394288E-3"/>
    <n v="0.47"/>
    <n v="9.8514490954544295E-4"/>
    <n v="0.2"/>
    <n v="1.970289819090886E-4"/>
    <n v="1.1821738914545316E-3"/>
  </r>
  <r>
    <x v="43"/>
    <x v="4"/>
    <n v="21"/>
    <s v="gr"/>
    <n v="17.0295789108328"/>
    <n v="2.2777061793238865E-2"/>
    <m/>
    <m/>
    <m/>
    <m/>
    <n v="0.55000000000000004"/>
    <m/>
    <n v="1.1499999999999999"/>
    <n v="7.3812841186548281E-2"/>
    <n v="1.4762568237309657E-2"/>
    <n v="8.8575409423857943E-2"/>
    <n v="0.47"/>
    <n v="3.4692035357677689E-2"/>
    <n v="0.2"/>
    <n v="6.9384070715355385E-3"/>
    <n v="4.1630442429213224E-2"/>
  </r>
  <r>
    <x v="43"/>
    <x v="4"/>
    <n v="21"/>
    <s v="gr"/>
    <n v="15.565353434387363"/>
    <n v="1.9028644573538551E-2"/>
    <m/>
    <m/>
    <m/>
    <m/>
    <n v="0.55000000000000004"/>
    <m/>
    <n v="1.1499999999999999"/>
    <n v="5.9630032369859268E-2"/>
    <n v="1.1926006473971854E-2"/>
    <n v="7.1556038843831118E-2"/>
    <n v="0.47"/>
    <n v="2.8026115213833854E-2"/>
    <n v="0.2"/>
    <n v="5.6052230427667714E-3"/>
    <n v="3.3631338256600626E-2"/>
  </r>
  <r>
    <x v="43"/>
    <x v="4"/>
    <n v="21"/>
    <s v="gr"/>
    <n v="4.169859509007658"/>
    <n v="1.3656289892000082E-3"/>
    <m/>
    <m/>
    <m/>
    <m/>
    <n v="0.55000000000000004"/>
    <m/>
    <n v="1.1499999999999999"/>
    <n v="2.6171307137991379E-3"/>
    <n v="5.2342614275982763E-4"/>
    <n v="3.1405568565589653E-3"/>
    <n v="0.47"/>
    <n v="1.2300514354855947E-3"/>
    <n v="0.2"/>
    <n v="2.4601028709711893E-4"/>
    <n v="1.4760617225827136E-3"/>
  </r>
  <r>
    <x v="43"/>
    <x v="4"/>
    <n v="22"/>
    <s v="gr"/>
    <n v="15.342536514058711"/>
    <n v="1.8487756499440747E-2"/>
    <m/>
    <m/>
    <m/>
    <m/>
    <n v="0.55000000000000004"/>
    <m/>
    <n v="1.1499999999999999"/>
    <n v="5.7624028308578601E-2"/>
    <n v="1.1524805661715721E-2"/>
    <n v="6.9148833970294324E-2"/>
    <n v="0.47"/>
    <n v="2.7083293305031942E-2"/>
    <n v="0.2"/>
    <n v="5.4166586610063889E-3"/>
    <n v="3.2499951966038332E-2"/>
  </r>
  <r>
    <x v="43"/>
    <x v="4"/>
    <n v="25"/>
    <s v="cf"/>
    <n v="4.9019722472303764"/>
    <n v="1.8872593151836952E-3"/>
    <m/>
    <m/>
    <m/>
    <m/>
    <n v="0.74"/>
    <m/>
    <n v="1.1499999999999999"/>
    <n v="3.5664891328949428E-3"/>
    <n v="7.1329782657898863E-4"/>
    <n v="4.2797869594739316E-3"/>
    <n v="0.47"/>
    <n v="1.6762498924606231E-3"/>
    <n v="0.2"/>
    <n v="3.3524997849212465E-4"/>
    <n v="2.0114998709527478E-3"/>
  </r>
  <r>
    <x v="43"/>
    <x v="4"/>
    <n v="25"/>
    <s v="cf"/>
    <n v="3.7878876455871091"/>
    <n v="1.1268965745621648E-3"/>
    <m/>
    <m/>
    <m/>
    <m/>
    <n v="0.74"/>
    <m/>
    <n v="1.1499999999999999"/>
    <n v="2.6015224572271344E-3"/>
    <n v="5.2030449144542686E-4"/>
    <n v="3.1218269486725614E-3"/>
    <n v="0.47"/>
    <n v="1.2227155548967532E-3"/>
    <n v="0.2"/>
    <n v="2.4454311097935066E-4"/>
    <n v="1.4672586658761038E-3"/>
  </r>
  <r>
    <x v="43"/>
    <x v="4"/>
    <n v="25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43"/>
    <x v="4"/>
    <n v="25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  <r>
    <x v="43"/>
    <x v="4"/>
    <n v="26"/>
    <s v="cf"/>
    <n v="5.443099053742821"/>
    <n v="2.326924845475056E-3"/>
    <m/>
    <m/>
    <m/>
    <m/>
    <n v="0.74"/>
    <m/>
    <n v="1.1499999999999999"/>
    <n v="4.2642456776122994E-3"/>
    <n v="8.5284913552245993E-4"/>
    <n v="5.1170948131347592E-3"/>
    <n v="0.47"/>
    <n v="2.0041954684777807E-3"/>
    <n v="0.2"/>
    <n v="4.0083909369555614E-4"/>
    <n v="2.4050345621733369E-3"/>
  </r>
  <r>
    <x v="43"/>
    <x v="4"/>
    <n v="26"/>
    <s v="cf"/>
    <n v="4.45633840657307"/>
    <n v="1.5597184423005749E-3"/>
    <m/>
    <m/>
    <m/>
    <m/>
    <n v="0.74"/>
    <m/>
    <n v="1.1499999999999999"/>
    <n v="3.1113137119265135E-3"/>
    <n v="6.222627423853027E-4"/>
    <n v="3.7335764543118162E-3"/>
    <n v="0.47"/>
    <n v="1.4623174446054613E-3"/>
    <n v="0.2"/>
    <n v="2.9246348892109227E-4"/>
    <n v="1.7547809335265534E-3"/>
  </r>
  <r>
    <x v="43"/>
    <x v="4"/>
    <n v="27"/>
    <s v="cf"/>
    <n v="7.3211273822271856"/>
    <n v="4.2096482447806314E-3"/>
    <m/>
    <m/>
    <m/>
    <m/>
    <n v="0.74"/>
    <m/>
    <n v="1.1499999999999999"/>
    <n v="8.2472533610711309E-3"/>
    <n v="1.6494506722142263E-3"/>
    <n v="9.8967040332853563E-3"/>
    <n v="0.47"/>
    <n v="3.8762090797034312E-3"/>
    <n v="0.2"/>
    <n v="7.752418159406863E-4"/>
    <n v="4.6514508956441176E-3"/>
  </r>
  <r>
    <x v="43"/>
    <x v="4"/>
    <n v="27"/>
    <s v="cf"/>
    <n v="2.9602819415092534"/>
    <n v="6.8826555140090136E-4"/>
    <m/>
    <m/>
    <m/>
    <m/>
    <n v="0.74"/>
    <m/>
    <n v="1.1499999999999999"/>
    <n v="2.2033528840864664E-3"/>
    <n v="4.4067057681729331E-4"/>
    <n v="2.6440234609037597E-3"/>
    <n v="0.47"/>
    <n v="1.0355758555206391E-3"/>
    <n v="0.2"/>
    <n v="2.0711517110412784E-4"/>
    <n v="1.2426910266247668E-3"/>
  </r>
  <r>
    <x v="43"/>
    <x v="4"/>
    <n v="29"/>
    <s v="cf"/>
    <n v="4.4245074179546906"/>
    <n v="1.5375163277392551E-3"/>
    <m/>
    <m/>
    <m/>
    <m/>
    <n v="0.74"/>
    <m/>
    <n v="1.1499999999999999"/>
    <n v="3.0825572523601138E-3"/>
    <n v="6.1651145047202278E-4"/>
    <n v="3.6990687028321365E-3"/>
    <n v="0.47"/>
    <n v="1.4488019086092534E-3"/>
    <n v="0.2"/>
    <n v="2.8976038172185071E-4"/>
    <n v="1.7385622903311041E-3"/>
  </r>
  <r>
    <x v="43"/>
    <x v="4"/>
    <n v="29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43"/>
    <x v="4"/>
    <n v="30"/>
    <s v="cf"/>
    <n v="11.522817879853223"/>
    <n v="1.0428150181267167E-2"/>
    <m/>
    <m/>
    <m/>
    <m/>
    <n v="0.74"/>
    <m/>
    <n v="1.1499999999999999"/>
    <n v="3.0578957037344253E-2"/>
    <n v="6.115791407468851E-3"/>
    <n v="3.6694748444813102E-2"/>
    <n v="0.47"/>
    <n v="1.4372109807551799E-2"/>
    <n v="0.2"/>
    <n v="2.8744219615103599E-3"/>
    <n v="1.724653176906216E-2"/>
  </r>
  <r>
    <x v="43"/>
    <x v="4"/>
    <n v="30"/>
    <s v="cf"/>
    <n v="7.7349302342661135"/>
    <n v="4.6989701173166636E-3"/>
    <m/>
    <m/>
    <m/>
    <m/>
    <n v="0.74"/>
    <m/>
    <n v="1.1499999999999999"/>
    <n v="9.5214275591451597E-3"/>
    <n v="1.904285511829032E-3"/>
    <n v="1.1425713070974192E-2"/>
    <n v="0.47"/>
    <n v="4.4750709527982251E-3"/>
    <n v="0.2"/>
    <n v="8.9501419055964507E-4"/>
    <n v="5.37008514335787E-3"/>
  </r>
  <r>
    <x v="43"/>
    <x v="4"/>
    <n v="32"/>
    <s v="gr"/>
    <n v="10.026761414789407"/>
    <n v="7.8960746141466566E-3"/>
    <m/>
    <m/>
    <m/>
    <m/>
    <n v="0.55000000000000004"/>
    <m/>
    <n v="1.1499999999999999"/>
    <n v="2.0997187534801585E-2"/>
    <n v="4.1994375069603169E-3"/>
    <n v="2.5196625041761903E-2"/>
    <n v="0.47"/>
    <n v="9.8686781413567445E-3"/>
    <n v="0.2"/>
    <n v="1.9737356282713489E-3"/>
    <n v="1.1842413769628093E-2"/>
  </r>
  <r>
    <x v="43"/>
    <x v="4"/>
    <n v="33"/>
    <s v="cf"/>
    <n v="3.9470425886790048"/>
    <n v="1.2235832024904915E-3"/>
    <m/>
    <m/>
    <m/>
    <m/>
    <n v="0.74"/>
    <m/>
    <n v="1.1499999999999999"/>
    <n v="2.7058666436350891E-3"/>
    <n v="5.4117332872701787E-4"/>
    <n v="3.2470399723621068E-3"/>
    <n v="0.47"/>
    <n v="1.2717573225084918E-3"/>
    <n v="0.2"/>
    <n v="2.5435146450169838E-4"/>
    <n v="1.5261087870101901E-3"/>
  </r>
  <r>
    <x v="43"/>
    <x v="4"/>
    <n v="35"/>
    <s v="cf"/>
    <n v="6.2070427805839179"/>
    <n v="3.0259333555346596E-3"/>
    <m/>
    <m/>
    <m/>
    <m/>
    <n v="0.74"/>
    <m/>
    <n v="1.1499999999999999"/>
    <n v="5.5633212431521412E-3"/>
    <n v="1.1126642486304283E-3"/>
    <n v="6.6759854917825693E-3"/>
    <n v="0.47"/>
    <n v="2.6147609842815064E-3"/>
    <n v="0.2"/>
    <n v="5.2295219685630126E-4"/>
    <n v="3.1377131811378078E-3"/>
  </r>
  <r>
    <x v="43"/>
    <x v="4"/>
    <n v="35"/>
    <s v="cf"/>
    <n v="4.8701412586119979"/>
    <n v="1.8628290314190892E-3"/>
    <m/>
    <m/>
    <m/>
    <m/>
    <n v="0.74"/>
    <m/>
    <n v="1.1499999999999999"/>
    <n v="3.5305815308042774E-3"/>
    <n v="7.0611630616085547E-4"/>
    <n v="4.2366978369651328E-3"/>
    <n v="0.47"/>
    <n v="1.6593733194780102E-3"/>
    <n v="0.2"/>
    <n v="3.3187466389560208E-4"/>
    <n v="1.9912479833736124E-3"/>
  </r>
  <r>
    <x v="43"/>
    <x v="4"/>
    <n v="35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43"/>
    <x v="4"/>
    <n v="36"/>
    <s v="cf"/>
    <n v="5.7295779513082321"/>
    <n v="2.5783100780887042E-3"/>
    <m/>
    <m/>
    <m/>
    <m/>
    <n v="0.74"/>
    <m/>
    <n v="1.1499999999999999"/>
    <n v="4.7054637203590736E-3"/>
    <n v="9.4109274407181472E-4"/>
    <n v="5.6465564644308883E-3"/>
    <n v="0.47"/>
    <n v="2.2115679485687646E-3"/>
    <n v="0.2"/>
    <n v="4.4231358971375293E-4"/>
    <n v="2.6538815382825174E-3"/>
  </r>
  <r>
    <x v="43"/>
    <x v="4"/>
    <n v="36"/>
    <s v="cf"/>
    <n v="2.4509861236151882"/>
    <n v="4.718148287959238E-4"/>
    <m/>
    <m/>
    <m/>
    <m/>
    <n v="0.74"/>
    <m/>
    <n v="1.1499999999999999"/>
    <n v="2.0570749836400877E-3"/>
    <n v="4.1141499672801753E-4"/>
    <n v="2.4684899803681052E-3"/>
    <n v="0.47"/>
    <n v="9.6682524231084114E-4"/>
    <n v="0.2"/>
    <n v="1.9336504846216823E-4"/>
    <n v="1.1601902907730094E-3"/>
  </r>
  <r>
    <x v="43"/>
    <x v="4"/>
    <n v="37"/>
    <s v="cf"/>
    <n v="5.4749300423611995"/>
    <n v="2.3542199182153157E-3"/>
    <m/>
    <m/>
    <m/>
    <m/>
    <n v="0.74"/>
    <m/>
    <n v="1.1499999999999999"/>
    <n v="4.3106987205530313E-3"/>
    <n v="8.621397441106063E-4"/>
    <n v="5.1728384646636373E-3"/>
    <n v="0.47"/>
    <n v="2.0260283986599245E-3"/>
    <n v="0.2"/>
    <n v="4.0520567973198495E-4"/>
    <n v="2.4312340783919093E-3"/>
  </r>
  <r>
    <x v="43"/>
    <x v="4"/>
    <n v="37"/>
    <s v="cf"/>
    <n v="4.4245074179546906"/>
    <n v="1.5375163277392551E-3"/>
    <m/>
    <m/>
    <m/>
    <m/>
    <n v="0.74"/>
    <m/>
    <n v="1.1499999999999999"/>
    <n v="3.0825572523601138E-3"/>
    <n v="6.1651145047202278E-4"/>
    <n v="3.6990687028321365E-3"/>
    <n v="0.47"/>
    <n v="1.4488019086092534E-3"/>
    <n v="0.2"/>
    <n v="2.8976038172185071E-4"/>
    <n v="1.7385622903311041E-3"/>
  </r>
  <r>
    <x v="43"/>
    <x v="4"/>
    <n v="37"/>
    <s v="cf"/>
    <n v="2.196338214668156"/>
    <n v="3.7886834203025696E-4"/>
    <m/>
    <m/>
    <m/>
    <m/>
    <n v="0.74"/>
    <m/>
    <n v="1.1499999999999999"/>
    <n v="2.0058641554973719E-3"/>
    <n v="4.0117283109947438E-4"/>
    <n v="2.4070369865968463E-3"/>
    <n v="0.47"/>
    <n v="9.4275615308376474E-4"/>
    <n v="0.2"/>
    <n v="1.8855123061675295E-4"/>
    <n v="1.1313073837005178E-3"/>
  </r>
  <r>
    <x v="43"/>
    <x v="4"/>
    <n v="38"/>
    <s v="cf"/>
    <n v="3.9152116000606259"/>
    <n v="1.2039275670186426E-3"/>
    <m/>
    <m/>
    <m/>
    <m/>
    <n v="0.74"/>
    <m/>
    <n v="1.1499999999999999"/>
    <n v="2.6841958942753355E-3"/>
    <n v="5.3683917885506715E-4"/>
    <n v="3.2210350731304025E-3"/>
    <n v="0.47"/>
    <n v="1.2615720703094077E-3"/>
    <n v="0.2"/>
    <n v="2.5231441406188153E-4"/>
    <n v="1.5138864843712893E-3"/>
  </r>
  <r>
    <x v="43"/>
    <x v="4"/>
    <n v="38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43"/>
    <x v="4"/>
    <n v="39"/>
    <s v="cf"/>
    <n v="6.6526766212412252"/>
    <n v="3.4760235345985403E-3"/>
    <m/>
    <m/>
    <m/>
    <m/>
    <n v="0.74"/>
    <m/>
    <n v="1.1499999999999999"/>
    <n v="6.5149933536018962E-3"/>
    <n v="1.3029986707203793E-3"/>
    <n v="7.8179920243222761E-3"/>
    <n v="0.47"/>
    <n v="3.0620468761928909E-3"/>
    <n v="0.2"/>
    <n v="6.1240937523857823E-4"/>
    <n v="3.674456251431469E-3"/>
  </r>
  <r>
    <x v="43"/>
    <x v="4"/>
    <n v="40"/>
    <s v="cf"/>
    <n v="4.7109863155201026"/>
    <n v="1.7430649367424383E-3"/>
    <m/>
    <m/>
    <m/>
    <m/>
    <n v="0.74"/>
    <m/>
    <n v="1.1499999999999999"/>
    <n v="3.3590635793127204E-3"/>
    <n v="6.7181271586254409E-4"/>
    <n v="4.0308762951752645E-3"/>
    <n v="0.47"/>
    <n v="1.5787598822769786E-3"/>
    <n v="0.2"/>
    <n v="3.1575197645539573E-4"/>
    <n v="1.8945118587323743E-3"/>
  </r>
  <r>
    <x v="43"/>
    <x v="4"/>
    <n v="40"/>
    <s v="cf"/>
    <n v="3.6287327024952138"/>
    <n v="1.0341888202111359E-3"/>
    <m/>
    <m/>
    <m/>
    <m/>
    <n v="0.74"/>
    <m/>
    <n v="1.1499999999999999"/>
    <n v="2.5068780029107534E-3"/>
    <n v="5.0137560058215072E-4"/>
    <n v="3.0082536034929039E-3"/>
    <n v="0.47"/>
    <n v="1.178232661368054E-3"/>
    <n v="0.2"/>
    <n v="2.3564653227361082E-4"/>
    <n v="1.4138791936416648E-3"/>
  </r>
  <r>
    <x v="43"/>
    <x v="4"/>
    <n v="41"/>
    <s v="cf"/>
    <n v="5.7295779513082321"/>
    <n v="2.5783100780887042E-3"/>
    <m/>
    <m/>
    <m/>
    <m/>
    <n v="0.74"/>
    <m/>
    <n v="1.1499999999999999"/>
    <n v="4.7054637203590736E-3"/>
    <n v="9.4109274407181472E-4"/>
    <n v="5.6465564644308883E-3"/>
    <n v="0.47"/>
    <n v="2.2115679485687646E-3"/>
    <n v="0.2"/>
    <n v="4.4231358971375293E-4"/>
    <n v="2.6538815382825174E-3"/>
  </r>
  <r>
    <x v="43"/>
    <x v="4"/>
    <n v="41"/>
    <s v="cf"/>
    <n v="2.8329579870357371"/>
    <n v="6.3033315211545138E-4"/>
    <m/>
    <m/>
    <m/>
    <m/>
    <n v="0.74"/>
    <m/>
    <n v="1.1499999999999999"/>
    <n v="2.1606898363190951E-3"/>
    <n v="4.3213796726381903E-4"/>
    <n v="2.592827803582914E-3"/>
    <n v="0.47"/>
    <n v="1.0155242230699747E-3"/>
    <n v="0.2"/>
    <n v="2.0310484461399494E-4"/>
    <n v="1.2186290676839697E-3"/>
  </r>
  <r>
    <x v="43"/>
    <x v="4"/>
    <n v="41"/>
    <s v="cf"/>
    <n v="2.5146481008519466"/>
    <n v="4.9664299991825946E-4"/>
    <m/>
    <m/>
    <m/>
    <m/>
    <n v="0.74"/>
    <m/>
    <n v="1.1499999999999999"/>
    <n v="2.0719852669816631E-3"/>
    <n v="4.1439705339633265E-4"/>
    <n v="2.4863823203779955E-3"/>
    <n v="0.47"/>
    <n v="9.7383307548138157E-4"/>
    <n v="0.2"/>
    <n v="1.9476661509627632E-4"/>
    <n v="1.168599690577658E-3"/>
  </r>
  <r>
    <x v="43"/>
    <x v="4"/>
    <n v="42"/>
    <s v="cf"/>
    <n v="6.5253526667677093"/>
    <n v="3.3442432417184506E-3"/>
    <m/>
    <m/>
    <m/>
    <m/>
    <n v="0.74"/>
    <m/>
    <n v="1.1499999999999999"/>
    <n v="6.22736424345468E-3"/>
    <n v="1.2454728486909362E-3"/>
    <n v="7.4728370921456162E-3"/>
    <n v="0.47"/>
    <n v="2.9268611944236996E-3"/>
    <n v="0.2"/>
    <n v="5.8537223888473992E-4"/>
    <n v="3.5122334333084395E-3"/>
  </r>
  <r>
    <x v="43"/>
    <x v="4"/>
    <n v="42"/>
    <s v="cf"/>
    <n v="3.2785918276930444"/>
    <n v="8.4423739563095894E-4"/>
    <m/>
    <m/>
    <m/>
    <m/>
    <n v="0.74"/>
    <m/>
    <n v="1.1499999999999999"/>
    <n v="2.3301772188384197E-3"/>
    <n v="4.6603544376768396E-4"/>
    <n v="2.7962126626061038E-3"/>
    <n v="0.47"/>
    <n v="1.0951832928540572E-3"/>
    <n v="0.2"/>
    <n v="2.1903665857081145E-4"/>
    <n v="1.3142199514248687E-3"/>
  </r>
  <r>
    <x v="43"/>
    <x v="4"/>
    <n v="42"/>
    <s v="cf"/>
    <n v="2.2918311805232929"/>
    <n v="4.1252961249419275E-4"/>
    <m/>
    <m/>
    <m/>
    <m/>
    <n v="0.74"/>
    <m/>
    <n v="1.1499999999999999"/>
    <n v="2.0235523305909904E-3"/>
    <n v="4.047104661181981E-4"/>
    <n v="2.4282627967091887E-3"/>
    <n v="0.47"/>
    <n v="9.5106959537776545E-4"/>
    <n v="0.2"/>
    <n v="1.9021391907555311E-4"/>
    <n v="1.1412835144533186E-3"/>
  </r>
  <r>
    <x v="43"/>
    <x v="4"/>
    <n v="43"/>
    <s v="gr"/>
    <n v="8.4352119838704525"/>
    <n v="5.5883279393141748E-3"/>
    <m/>
    <m/>
    <m/>
    <m/>
    <n v="0.55000000000000004"/>
    <m/>
    <n v="1.1499999999999999"/>
    <n v="1.3931796425879541E-2"/>
    <n v="2.7863592851759085E-3"/>
    <n v="1.6718155711055449E-2"/>
    <n v="0.47"/>
    <n v="6.5479443201633845E-3"/>
    <n v="0.2"/>
    <n v="1.309588864032677E-3"/>
    <n v="7.8575331841960611E-3"/>
  </r>
  <r>
    <x v="43"/>
    <x v="4"/>
    <n v="43"/>
    <s v="gr"/>
    <n v="6.8118315643331204"/>
    <n v="3.6443298869182194E-3"/>
    <m/>
    <m/>
    <m/>
    <m/>
    <n v="0.55000000000000004"/>
    <m/>
    <n v="1.1499999999999999"/>
    <n v="8.3885130061563482E-3"/>
    <n v="1.6777026012312697E-3"/>
    <n v="1.0066215607387618E-2"/>
    <n v="0.47"/>
    <n v="3.9426011128934832E-3"/>
    <n v="0.2"/>
    <n v="7.885202225786967E-4"/>
    <n v="4.73112133547218E-3"/>
  </r>
  <r>
    <x v="43"/>
    <x v="4"/>
    <n v="43"/>
    <s v="gr"/>
    <n v="4.8064792813752391"/>
    <n v="1.8144459287191528E-3"/>
    <m/>
    <m/>
    <m/>
    <m/>
    <n v="0.55000000000000004"/>
    <m/>
    <n v="1.1499999999999999"/>
    <n v="3.666687563007648E-3"/>
    <n v="7.3333751260152961E-4"/>
    <n v="4.4000250756091779E-3"/>
    <n v="0.47"/>
    <n v="1.7233431546135945E-3"/>
    <n v="0.2"/>
    <n v="3.4466863092271892E-4"/>
    <n v="2.0680117855363133E-3"/>
  </r>
  <r>
    <x v="43"/>
    <x v="4"/>
    <n v="45"/>
    <s v="gr"/>
    <n v="5.0929581789406511"/>
    <n v="2.0371832715762607E-3"/>
    <m/>
    <m/>
    <m/>
    <m/>
    <n v="0.55000000000000004"/>
    <m/>
    <n v="1.1499999999999999"/>
    <n v="4.2067516817849773E-3"/>
    <n v="8.4135033635699547E-4"/>
    <n v="5.0481020181419728E-3"/>
    <n v="0.47"/>
    <n v="1.9771732904389394E-3"/>
    <n v="0.2"/>
    <n v="3.9543465808778789E-4"/>
    <n v="2.3726079485267273E-3"/>
  </r>
  <r>
    <x v="43"/>
    <x v="4"/>
    <n v="46"/>
    <s v="gr"/>
    <n v="6.0478878374920226"/>
    <n v="2.8727467228087103E-3"/>
    <m/>
    <m/>
    <m/>
    <m/>
    <n v="0.55000000000000004"/>
    <m/>
    <n v="1.1499999999999999"/>
    <n v="6.3252519425287153E-3"/>
    <n v="1.2650503885057432E-3"/>
    <n v="7.5903023310344587E-3"/>
    <n v="0.47"/>
    <n v="2.9728684129884959E-3"/>
    <n v="0.2"/>
    <n v="5.9457368259769922E-4"/>
    <n v="3.5674420955861949E-3"/>
  </r>
  <r>
    <x v="43"/>
    <x v="4"/>
    <n v="46"/>
    <s v="gr"/>
    <n v="4.1061975317709001"/>
    <n v="1.3242487039961152E-3"/>
    <m/>
    <m/>
    <m/>
    <m/>
    <n v="0.55000000000000004"/>
    <m/>
    <n v="1.1499999999999999"/>
    <n v="2.5232933342655877E-3"/>
    <n v="5.046586668531176E-4"/>
    <n v="3.0279520011187054E-3"/>
    <n v="0.47"/>
    <n v="1.1859478671048262E-3"/>
    <n v="0.2"/>
    <n v="2.3718957342096526E-4"/>
    <n v="1.4231374405257915E-3"/>
  </r>
  <r>
    <x v="43"/>
    <x v="4"/>
    <n v="48"/>
    <s v="gr"/>
    <n v="6.8436625529514998"/>
    <n v="3.6784686222114315E-3"/>
    <m/>
    <m/>
    <m/>
    <m/>
    <n v="0.55000000000000004"/>
    <m/>
    <n v="1.1499999999999999"/>
    <n v="8.4818434392799139E-3"/>
    <n v="1.6963686878559829E-3"/>
    <n v="1.0178212127135896E-2"/>
    <n v="0.47"/>
    <n v="3.986466416461559E-3"/>
    <n v="0.2"/>
    <n v="7.9729328329231183E-4"/>
    <n v="4.7837596997538706E-3"/>
  </r>
  <r>
    <x v="43"/>
    <x v="4"/>
    <n v="51"/>
    <s v="gr"/>
    <n v="10.727043164393747"/>
    <n v="9.0375338660017325E-3"/>
    <m/>
    <m/>
    <m/>
    <m/>
    <n v="0.55000000000000004"/>
    <m/>
    <n v="1.1499999999999999"/>
    <n v="2.4645969478814665E-2"/>
    <n v="4.9291938957629336E-3"/>
    <n v="2.95751633745776E-2"/>
    <n v="0.47"/>
    <n v="1.1583605655042892E-2"/>
    <n v="0.2"/>
    <n v="2.3167211310085784E-3"/>
    <n v="1.390032678605147E-2"/>
  </r>
  <r>
    <x v="43"/>
    <x v="4"/>
    <n v="53"/>
    <s v="cf"/>
    <n v="3.8197186342054881"/>
    <n v="1.1459155902616462E-3"/>
    <m/>
    <m/>
    <m/>
    <m/>
    <n v="0.74"/>
    <m/>
    <n v="1.1499999999999999"/>
    <n v="2.6215980617557504E-3"/>
    <n v="5.2431961235115013E-4"/>
    <n v="3.1459176741069003E-3"/>
    <n v="0.47"/>
    <n v="1.2321510890252027E-3"/>
    <n v="0.2"/>
    <n v="2.4643021780504056E-4"/>
    <n v="1.4785813068302431E-3"/>
  </r>
  <r>
    <x v="43"/>
    <x v="4"/>
    <n v="53"/>
    <s v="cf"/>
    <n v="3.0239439187460113"/>
    <n v="7.1818668070217757E-4"/>
    <m/>
    <m/>
    <m/>
    <m/>
    <n v="0.74"/>
    <m/>
    <n v="1.1499999999999999"/>
    <n v="2.2263488446835878E-3"/>
    <n v="4.4526976893671756E-4"/>
    <n v="2.6716186136203053E-3"/>
    <n v="0.47"/>
    <n v="1.0463839570012863E-3"/>
    <n v="0.2"/>
    <n v="2.0927679140025728E-4"/>
    <n v="1.2556607484015435E-3"/>
  </r>
  <r>
    <x v="43"/>
    <x v="4"/>
    <n v="54"/>
    <s v="gr"/>
    <n v="9.5492965855137211"/>
    <n v="7.1619724391352906E-3"/>
    <m/>
    <m/>
    <m/>
    <m/>
    <n v="0.55000000000000004"/>
    <m/>
    <n v="1.1499999999999999"/>
    <n v="1.8701296511263822E-2"/>
    <n v="3.7402593022527646E-3"/>
    <n v="2.2441555813516586E-2"/>
    <n v="0.47"/>
    <n v="8.7896093602939963E-3"/>
    <n v="0.2"/>
    <n v="1.7579218720587993E-3"/>
    <n v="1.0547531232352796E-2"/>
  </r>
  <r>
    <x v="43"/>
    <x v="4"/>
    <n v="57"/>
    <s v="gr"/>
    <n v="8.3078880293969366"/>
    <n v="5.4208969391815022E-3"/>
    <m/>
    <m/>
    <m/>
    <m/>
    <n v="0.55000000000000004"/>
    <m/>
    <n v="1.1499999999999999"/>
    <n v="1.3437867021261166E-2"/>
    <n v="2.6875734042522332E-3"/>
    <n v="1.61254404255134E-2"/>
    <n v="0.47"/>
    <n v="6.3157974999927475E-3"/>
    <n v="0.2"/>
    <n v="1.2631594999985495E-3"/>
    <n v="7.5789569999912968E-3"/>
  </r>
  <r>
    <x v="43"/>
    <x v="4"/>
    <n v="58"/>
    <s v="gr"/>
    <n v="10.058592403407786"/>
    <n v="7.9462879986921513E-3"/>
    <m/>
    <m/>
    <m/>
    <m/>
    <n v="0.55000000000000004"/>
    <m/>
    <n v="1.1499999999999999"/>
    <n v="2.1155734011523847E-2"/>
    <n v="4.2311468023047694E-3"/>
    <n v="2.5386880813828616E-2"/>
    <n v="0.47"/>
    <n v="9.9431949854162077E-3"/>
    <n v="0.2"/>
    <n v="1.9886389970832415E-3"/>
    <n v="1.1931833982499449E-2"/>
  </r>
  <r>
    <x v="43"/>
    <x v="4"/>
    <n v="60"/>
    <s v="gr"/>
    <n v="7.0346484846617745"/>
    <n v="3.886643287775631E-3"/>
    <m/>
    <m/>
    <m/>
    <m/>
    <n v="0.55000000000000004"/>
    <m/>
    <n v="1.1499999999999999"/>
    <n v="9.054421674664118E-3"/>
    <n v="1.8108843349328237E-3"/>
    <n v="1.0865306009596941E-2"/>
    <n v="0.47"/>
    <n v="4.2555781870921355E-3"/>
    <n v="0.2"/>
    <n v="8.5111563741842712E-4"/>
    <n v="5.1066938245105629E-3"/>
  </r>
  <r>
    <x v="43"/>
    <x v="4"/>
    <n v="60"/>
    <s v="gr"/>
    <n v="2.7056340325622208"/>
    <n v="5.7494723191947193E-4"/>
    <m/>
    <m/>
    <m/>
    <m/>
    <n v="0.55000000000000004"/>
    <m/>
    <n v="1.1499999999999999"/>
    <n v="9.3753582202130939E-4"/>
    <n v="1.8750716440426188E-4"/>
    <n v="1.1250429864255714E-3"/>
    <n v="0.47"/>
    <n v="4.4064183635001536E-4"/>
    <n v="0.2"/>
    <n v="8.8128367270003073E-5"/>
    <n v="5.2877020362001844E-4"/>
  </r>
  <r>
    <x v="43"/>
    <x v="4"/>
    <n v="61"/>
    <s v="gr"/>
    <n v="4.8701412586119979"/>
    <n v="1.8628290314190892E-3"/>
    <m/>
    <m/>
    <m/>
    <m/>
    <n v="0.55000000000000004"/>
    <m/>
    <n v="1.1499999999999999"/>
    <n v="3.7829997954017679E-3"/>
    <n v="7.565999590803536E-4"/>
    <n v="4.5395997544821218E-3"/>
    <n v="0.47"/>
    <n v="1.7780099038388307E-3"/>
    <n v="0.2"/>
    <n v="3.5560198076776614E-4"/>
    <n v="2.1336118846065968E-3"/>
  </r>
  <r>
    <x v="43"/>
    <x v="4"/>
    <n v="61"/>
    <s v="gr"/>
    <n v="2.1326762374313977"/>
    <n v="3.5722326976975915E-4"/>
    <m/>
    <m/>
    <m/>
    <m/>
    <n v="0.55000000000000004"/>
    <m/>
    <n v="1.1499999999999999"/>
    <n v="5.3298762992319559E-4"/>
    <n v="1.0659752598463913E-4"/>
    <n v="6.3958515590783473E-4"/>
    <n v="0.47"/>
    <n v="2.5050418606390189E-4"/>
    <n v="0.2"/>
    <n v="5.0100837212780383E-5"/>
    <n v="3.0060502327668224E-4"/>
  </r>
  <r>
    <x v="44"/>
    <x v="4"/>
    <n v="1"/>
    <s v="gr"/>
    <n v="5.8887328944001274"/>
    <n v="2.723538963660059E-3"/>
    <m/>
    <m/>
    <m/>
    <m/>
    <n v="0.55000000000000004"/>
    <m/>
    <n v="1.1499999999999999"/>
    <n v="5.9373152263337793E-3"/>
    <n v="1.187463045266756E-3"/>
    <n v="7.1247782716005355E-3"/>
    <n v="0.47"/>
    <n v="2.7905381563768763E-3"/>
    <n v="0.2"/>
    <n v="5.5810763127537525E-4"/>
    <n v="3.3486457876522515E-3"/>
  </r>
  <r>
    <x v="44"/>
    <x v="4"/>
    <n v="2"/>
    <s v="gr"/>
    <n v="20.84929754503829"/>
    <n v="3.4140724730000203E-2"/>
    <m/>
    <m/>
    <m/>
    <m/>
    <n v="0.55000000000000004"/>
    <m/>
    <n v="1.1499999999999999"/>
    <n v="0.11932154946447601"/>
    <n v="2.3864309892895202E-2"/>
    <n v="0.14318585935737121"/>
    <n v="0.47"/>
    <n v="5.6081128248303726E-2"/>
    <n v="0.2"/>
    <n v="1.1216225649660745E-2"/>
    <n v="6.7297353897964471E-2"/>
  </r>
  <r>
    <x v="44"/>
    <x v="4"/>
    <n v="3"/>
    <s v="ce"/>
    <n v="4.3608454407179318"/>
    <n v="1.4935895634458913E-3"/>
    <n v="3.2"/>
    <n v="3.7741985246653388E-3"/>
    <n v="3.480132299779364E-3"/>
    <n v="3.480132299779364E-3"/>
    <n v="0.47299999999999998"/>
    <n v="1.646102577795639E-3"/>
    <n v="1.1499999999999999"/>
    <n v="1.8930179644649847E-3"/>
    <n v="3.7860359289299699E-4"/>
    <n v="2.2716215573579815E-3"/>
    <n v="0.47"/>
    <n v="8.8971844329854279E-4"/>
    <n v="0.2"/>
    <n v="1.7794368865970856E-4"/>
    <n v="1.0676621319582514E-3"/>
  </r>
  <r>
    <x v="44"/>
    <x v="4"/>
    <n v="4"/>
    <s v="lr"/>
    <n v="5.8887328944001274"/>
    <n v="2.723538963660059E-3"/>
    <m/>
    <m/>
    <m/>
    <m/>
    <n v="0.92"/>
    <m/>
    <n v="1.1499999999999999"/>
    <n v="1.0341202660531849E-2"/>
    <n v="2.0682405321063697E-3"/>
    <n v="1.2409443192638219E-2"/>
    <n v="0.47"/>
    <n v="4.8603652504499682E-3"/>
    <n v="0.2"/>
    <n v="9.7207305008999373E-4"/>
    <n v="5.8324383005399615E-3"/>
  </r>
  <r>
    <x v="44"/>
    <x v="4"/>
    <n v="5"/>
    <s v="lr"/>
    <n v="13.528170162811104"/>
    <n v="1.4373680797986796E-2"/>
    <m/>
    <m/>
    <m/>
    <m/>
    <n v="0.92"/>
    <m/>
    <n v="1.1499999999999999"/>
    <n v="6.6782956739356289E-2"/>
    <n v="1.3356591347871259E-2"/>
    <n v="8.013954808722755E-2"/>
    <n v="0.47"/>
    <n v="3.1387989667497451E-2"/>
    <n v="0.2"/>
    <n v="6.2775979334994906E-3"/>
    <n v="3.766558760099694E-2"/>
  </r>
  <r>
    <x v="44"/>
    <x v="4"/>
    <n v="8"/>
    <s v="ln"/>
    <n v="11.93662073189215"/>
    <n v="1.1190581936148891E-2"/>
    <m/>
    <m/>
    <m/>
    <m/>
    <n v="0.89"/>
    <m/>
    <n v="1.1499999999999999"/>
    <n v="5.0438109585586692E-2"/>
    <n v="1.0087621917117338E-2"/>
    <n v="6.052573150270403E-2"/>
    <n v="0.47"/>
    <n v="2.3705911505225743E-2"/>
    <n v="0.2"/>
    <n v="4.7411823010451489E-3"/>
    <n v="2.844709380627089E-2"/>
  </r>
  <r>
    <x v="44"/>
    <x v="4"/>
    <n v="9"/>
    <s v="cf"/>
    <n v="13.050705333535419"/>
    <n v="1.3376972966873802E-2"/>
    <m/>
    <m/>
    <m/>
    <m/>
    <n v="0.74"/>
    <m/>
    <n v="1.1499999999999999"/>
    <n v="4.5277820464681234E-2"/>
    <n v="9.0555640929362476E-3"/>
    <n v="5.4333384557617478E-2"/>
    <n v="0.47"/>
    <n v="2.1280575618400178E-2"/>
    <n v="0.2"/>
    <n v="4.2561151236800354E-3"/>
    <n v="2.5536690742080214E-2"/>
  </r>
  <r>
    <x v="44"/>
    <x v="4"/>
    <n v="10"/>
    <s v="cf"/>
    <n v="9.5811275741321005"/>
    <n v="7.2097984995344068E-3"/>
    <m/>
    <m/>
    <m/>
    <m/>
    <n v="0.74"/>
    <m/>
    <n v="1.1499999999999999"/>
    <n v="1.7430231033948935E-2"/>
    <n v="3.4860462067897871E-3"/>
    <n v="2.0916277240738721E-2"/>
    <n v="0.47"/>
    <n v="8.1922085859559984E-3"/>
    <n v="0.2"/>
    <n v="1.6384417171911997E-3"/>
    <n v="9.8306503031471981E-3"/>
  </r>
  <r>
    <x v="44"/>
    <x v="4"/>
    <n v="11"/>
    <s v="cf"/>
    <n v="9.5492965855137211"/>
    <n v="7.1619724391352906E-3"/>
    <m/>
    <m/>
    <m/>
    <m/>
    <n v="0.74"/>
    <m/>
    <n v="1.1499999999999999"/>
    <n v="1.7259363300257981E-2"/>
    <n v="3.4518726600515966E-3"/>
    <n v="2.0711235960309576E-2"/>
    <n v="0.47"/>
    <n v="8.1119007511212503E-3"/>
    <n v="0.2"/>
    <n v="1.6223801502242502E-3"/>
    <n v="9.7342809013454996E-3"/>
  </r>
  <r>
    <x v="44"/>
    <x v="4"/>
    <n v="12"/>
    <s v="cf"/>
    <n v="10.663381187156988"/>
    <n v="8.9305817442439771E-3"/>
    <m/>
    <m/>
    <m/>
    <m/>
    <n v="0.74"/>
    <m/>
    <n v="1.1499999999999999"/>
    <n v="2.4065512416552047E-2"/>
    <n v="4.8131024833104096E-3"/>
    <n v="2.8878614899862456E-2"/>
    <n v="0.47"/>
    <n v="1.1310790835779461E-2"/>
    <n v="0.2"/>
    <n v="2.2621581671558922E-3"/>
    <n v="1.3572949002935352E-2"/>
  </r>
  <r>
    <x v="44"/>
    <x v="4"/>
    <n v="13"/>
    <s v="cf"/>
    <n v="8.3078880293969366"/>
    <n v="5.4208969391815022E-3"/>
    <m/>
    <m/>
    <m/>
    <m/>
    <n v="0.74"/>
    <m/>
    <n v="1.1499999999999999"/>
    <n v="1.1566438790917954E-2"/>
    <n v="2.3132877581835908E-3"/>
    <n v="1.3879726549101546E-2"/>
    <n v="0.47"/>
    <n v="5.4362262317314385E-3"/>
    <n v="0.2"/>
    <n v="1.0872452463462877E-3"/>
    <n v="6.5234714780777261E-3"/>
  </r>
  <r>
    <x v="44"/>
    <x v="4"/>
    <n v="14"/>
    <s v="cf"/>
    <n v="7.5121133139374603"/>
    <n v="4.4321468552231021E-3"/>
    <m/>
    <m/>
    <m/>
    <m/>
    <n v="0.74"/>
    <m/>
    <n v="1.1499999999999999"/>
    <n v="8.8151493536737287E-3"/>
    <n v="1.7630298707347457E-3"/>
    <n v="1.0578179224408474E-2"/>
    <n v="0.47"/>
    <n v="4.1431201962266523E-3"/>
    <n v="0.2"/>
    <n v="8.2862403924533054E-4"/>
    <n v="4.9717442354719824E-3"/>
  </r>
  <r>
    <x v="44"/>
    <x v="4"/>
    <n v="15"/>
    <s v="ln"/>
    <n v="8.4352119838704525"/>
    <n v="5.5883279393141748E-3"/>
    <m/>
    <m/>
    <m/>
    <m/>
    <n v="0.89"/>
    <m/>
    <n v="1.1499999999999999"/>
    <n v="2.3152367847617986E-2"/>
    <n v="4.6304735695235971E-3"/>
    <n v="2.7782841417141584E-2"/>
    <n v="0.47"/>
    <n v="1.0881612888380453E-2"/>
    <n v="0.2"/>
    <n v="2.1763225776760906E-3"/>
    <n v="1.3057935466056544E-2"/>
  </r>
  <r>
    <x v="44"/>
    <x v="4"/>
    <n v="16"/>
    <s v="ln"/>
    <n v="4.9338032358487558"/>
    <n v="1.9118487538913927E-3"/>
    <m/>
    <m/>
    <m/>
    <m/>
    <n v="0.89"/>
    <m/>
    <n v="1.1499999999999999"/>
    <n v="6.954140330494683E-3"/>
    <n v="1.3908280660989366E-3"/>
    <n v="8.3449683965936203E-3"/>
    <n v="0.47"/>
    <n v="3.2684459553325006E-3"/>
    <n v="0.2"/>
    <n v="6.5368919106650013E-4"/>
    <n v="3.9221351463990008E-3"/>
  </r>
  <r>
    <x v="44"/>
    <x v="4"/>
    <n v="18"/>
    <s v="ln"/>
    <n v="13.528170162811104"/>
    <n v="1.4373680797986796E-2"/>
    <m/>
    <m/>
    <m/>
    <m/>
    <n v="0.89"/>
    <m/>
    <n v="1.1499999999999999"/>
    <n v="6.6782956739356289E-2"/>
    <n v="1.3356591347871259E-2"/>
    <n v="8.013954808722755E-2"/>
    <n v="0.47"/>
    <n v="3.1387989667497451E-2"/>
    <n v="0.2"/>
    <n v="6.2775979334994906E-3"/>
    <n v="3.766558760099694E-2"/>
  </r>
  <r>
    <x v="44"/>
    <x v="4"/>
    <n v="19"/>
    <s v="la"/>
    <n v="5.0929581789406511"/>
    <n v="2.0371832715762607E-3"/>
    <m/>
    <m/>
    <m/>
    <m/>
    <n v="0.87"/>
    <m/>
    <n v="1.1499999999999999"/>
    <n v="7.4673440267158586E-3"/>
    <n v="1.4934688053431719E-3"/>
    <n v="8.9608128320590313E-3"/>
    <n v="0.47"/>
    <n v="3.5096516925564535E-3"/>
    <n v="0.2"/>
    <n v="7.0193033851129075E-4"/>
    <n v="4.211582031067744E-3"/>
  </r>
  <r>
    <x v="44"/>
    <x v="4"/>
    <n v="20"/>
    <s v="ln"/>
    <n v="16.392959138465219"/>
    <n v="2.1105934890773968E-2"/>
    <m/>
    <m/>
    <m/>
    <m/>
    <n v="0.89"/>
    <m/>
    <n v="1.1499999999999999"/>
    <n v="0.1027415690300168"/>
    <n v="2.054831380600336E-2"/>
    <n v="0.12328988283602016"/>
    <n v="0.47"/>
    <n v="4.8288537444107896E-2"/>
    <n v="0.2"/>
    <n v="9.6577074888215802E-3"/>
    <n v="5.7946244932929478E-2"/>
  </r>
  <r>
    <x v="44"/>
    <x v="4"/>
    <n v="21"/>
    <s v="ln"/>
    <n v="9.26281768794831"/>
    <n v="6.7386998679823968E-3"/>
    <m/>
    <m/>
    <m/>
    <m/>
    <n v="0.89"/>
    <m/>
    <n v="1.1499999999999999"/>
    <n v="2.8559716096223754E-2"/>
    <n v="5.7119432192447514E-3"/>
    <n v="3.4271659315468508E-2"/>
    <n v="0.47"/>
    <n v="1.3423066565225163E-2"/>
    <n v="0.2"/>
    <n v="2.6846133130450328E-3"/>
    <n v="1.6107679878270196E-2"/>
  </r>
  <r>
    <x v="44"/>
    <x v="4"/>
    <n v="23"/>
    <s v="cf"/>
    <n v="13.623663128666241"/>
    <n v="1.4577319547672878E-2"/>
    <m/>
    <m/>
    <m/>
    <m/>
    <n v="0.74"/>
    <m/>
    <n v="1.1499999999999999"/>
    <n v="5.1935031521764936E-2"/>
    <n v="1.0387006304352988E-2"/>
    <n v="6.2322037826117921E-2"/>
    <n v="0.47"/>
    <n v="2.4409464815229518E-2"/>
    <n v="0.2"/>
    <n v="4.881892963045904E-3"/>
    <n v="2.929135777827542E-2"/>
  </r>
  <r>
    <x v="44"/>
    <x v="4"/>
    <n v="24"/>
    <s v="cf"/>
    <n v="13.369015219719209"/>
    <n v="1.4037465980705172E-2"/>
    <m/>
    <m/>
    <m/>
    <m/>
    <n v="0.74"/>
    <m/>
    <n v="1.1499999999999999"/>
    <n v="4.8894211261826137E-2"/>
    <n v="9.7788422523652288E-3"/>
    <n v="5.8673053514191366E-2"/>
    <n v="0.47"/>
    <n v="2.2980279293058282E-2"/>
    <n v="0.2"/>
    <n v="4.5960558586116565E-3"/>
    <n v="2.7576335151669937E-2"/>
  </r>
  <r>
    <x v="44"/>
    <x v="4"/>
    <n v="25"/>
    <s v="cf"/>
    <n v="10.345071300973197"/>
    <n v="8.4053704320407232E-3"/>
    <m/>
    <m/>
    <m/>
    <m/>
    <n v="0.74"/>
    <m/>
    <n v="1.1499999999999999"/>
    <n v="2.1941515393215021E-2"/>
    <n v="4.3883030786430041E-3"/>
    <n v="2.6329818471858026E-2"/>
    <n v="0.47"/>
    <n v="1.0312512234811059E-2"/>
    <n v="0.2"/>
    <n v="2.0625024469622119E-3"/>
    <n v="1.237501468177327E-2"/>
  </r>
  <r>
    <x v="44"/>
    <x v="4"/>
    <n v="26"/>
    <s v="cf"/>
    <n v="9.8676064716975116"/>
    <n v="7.6473950155655709E-3"/>
    <m/>
    <m/>
    <m/>
    <m/>
    <n v="0.74"/>
    <m/>
    <n v="1.1499999999999999"/>
    <n v="1.9028290423261308E-2"/>
    <n v="3.8056580846522617E-3"/>
    <n v="2.2833948507913569E-2"/>
    <n v="0.47"/>
    <n v="8.9432964989328134E-3"/>
    <n v="0.2"/>
    <n v="1.7886592997865627E-3"/>
    <n v="1.0731955798719377E-2"/>
  </r>
  <r>
    <x v="44"/>
    <x v="4"/>
    <n v="28"/>
    <s v="cf"/>
    <n v="10.504226244065093"/>
    <n v="8.6659866513537007E-3"/>
    <m/>
    <m/>
    <m/>
    <m/>
    <n v="0.74"/>
    <m/>
    <n v="1.1499999999999999"/>
    <n v="2.2984832658019826E-2"/>
    <n v="4.5969665316039658E-3"/>
    <n v="2.7581799189623793E-2"/>
    <n v="0.47"/>
    <n v="1.0802871349269317E-2"/>
    <n v="0.2"/>
    <n v="2.1605742698538634E-3"/>
    <n v="1.296344561912318E-2"/>
  </r>
  <r>
    <x v="44"/>
    <x v="4"/>
    <n v="29"/>
    <s v="cf"/>
    <n v="10.886198107485642"/>
    <n v="9.3076993819002241E-3"/>
    <m/>
    <m/>
    <m/>
    <m/>
    <n v="0.74"/>
    <m/>
    <n v="1.1499999999999999"/>
    <n v="2.5642662363664262E-2"/>
    <n v="5.1285324727328527E-3"/>
    <n v="3.0771194836397113E-2"/>
    <n v="0.47"/>
    <n v="1.2052051310922202E-2"/>
    <n v="0.2"/>
    <n v="2.4104102621844408E-3"/>
    <n v="1.4462461573106643E-2"/>
  </r>
  <r>
    <x v="44"/>
    <x v="4"/>
    <n v="30"/>
    <s v="cf"/>
    <n v="9.2309866993299305"/>
    <n v="6.6924653570142002E-3"/>
    <m/>
    <m/>
    <m/>
    <m/>
    <n v="0.74"/>
    <m/>
    <n v="1.1499999999999999"/>
    <n v="1.5622194847540332E-2"/>
    <n v="3.1244389695080665E-3"/>
    <n v="1.87466338170484E-2"/>
    <n v="0.47"/>
    <n v="7.342431578343956E-3"/>
    <n v="0.2"/>
    <n v="1.4684863156687912E-3"/>
    <n v="8.8109178940127472E-3"/>
  </r>
  <r>
    <x v="44"/>
    <x v="4"/>
    <n v="31"/>
    <s v="cf"/>
    <n v="9.3901416424218258"/>
    <n v="6.9252294612860976E-3"/>
    <m/>
    <m/>
    <m/>
    <m/>
    <n v="0.74"/>
    <m/>
    <n v="1.1499999999999999"/>
    <n v="1.642467167872648E-2"/>
    <n v="3.2849343357452959E-3"/>
    <n v="1.9709606014471776E-2"/>
    <n v="0.47"/>
    <n v="7.7195956890014445E-3"/>
    <n v="0.2"/>
    <n v="1.5439191378002889E-3"/>
    <n v="9.2635148268017335E-3"/>
  </r>
  <r>
    <x v="44"/>
    <x v="4"/>
    <n v="32"/>
    <s v="lr"/>
    <n v="14.642254764454371"/>
    <n v="1.6838592979122526E-2"/>
    <m/>
    <m/>
    <m/>
    <m/>
    <n v="0.92"/>
    <m/>
    <n v="1.1499999999999999"/>
    <n v="7.9752460625518606E-2"/>
    <n v="1.5950492125103723E-2"/>
    <n v="9.5702952750622322E-2"/>
    <n v="0.47"/>
    <n v="3.7483656493993746E-2"/>
    <n v="0.2"/>
    <n v="7.4967312987987492E-3"/>
    <n v="4.4980387792792495E-2"/>
  </r>
  <r>
    <x v="44"/>
    <x v="4"/>
    <n v="33"/>
    <s v="lr"/>
    <n v="15.597184423005743"/>
    <n v="1.9106550918182034E-2"/>
    <m/>
    <m/>
    <m/>
    <m/>
    <n v="0.92"/>
    <m/>
    <n v="1.1499999999999999"/>
    <n v="9.1892338171094351E-2"/>
    <n v="1.8378467634218871E-2"/>
    <n v="0.11027080580531322"/>
    <n v="0.47"/>
    <n v="4.3189398940414341E-2"/>
    <n v="0.2"/>
    <n v="8.6378797880828691E-3"/>
    <n v="5.1827278728497211E-2"/>
  </r>
  <r>
    <x v="44"/>
    <x v="4"/>
    <n v="34"/>
    <s v="lr"/>
    <n v="12.000282709128909"/>
    <n v="1.1310266453353998E-2"/>
    <m/>
    <m/>
    <m/>
    <m/>
    <n v="0.92"/>
    <m/>
    <n v="1.1499999999999999"/>
    <n v="5.1043397842974847E-2"/>
    <n v="1.020867956859497E-2"/>
    <n v="6.1252077411569815E-2"/>
    <n v="0.47"/>
    <n v="2.3990396986198176E-2"/>
    <n v="0.2"/>
    <n v="4.7980793972396355E-3"/>
    <n v="2.878847638343781E-2"/>
  </r>
  <r>
    <x v="44"/>
    <x v="4"/>
    <n v="35"/>
    <s v="lr"/>
    <n v="9.8676064716975116"/>
    <n v="7.6473950155655709E-3"/>
    <m/>
    <m/>
    <m/>
    <m/>
    <n v="0.92"/>
    <m/>
    <n v="1.1499999999999999"/>
    <n v="3.2912236940707176E-2"/>
    <n v="6.5824473881414356E-3"/>
    <n v="3.949468432884861E-2"/>
    <n v="0.47"/>
    <n v="1.5468751362132372E-2"/>
    <n v="0.2"/>
    <n v="3.0937502724264748E-3"/>
    <n v="1.8562501634558845E-2"/>
  </r>
  <r>
    <x v="44"/>
    <x v="4"/>
    <n v="36"/>
    <s v="ln"/>
    <n v="11.459155902616464"/>
    <n v="1.0313240312354817E-2"/>
    <m/>
    <m/>
    <m/>
    <m/>
    <n v="0.89"/>
    <m/>
    <n v="1.1499999999999999"/>
    <n v="4.6025535463805105E-2"/>
    <n v="9.2051070927610217E-3"/>
    <n v="5.5230642556566123E-2"/>
    <n v="0.47"/>
    <n v="2.1632001667988399E-2"/>
    <n v="0.2"/>
    <n v="4.3264003335976801E-3"/>
    <n v="2.5958402001586077E-2"/>
  </r>
  <r>
    <x v="44"/>
    <x v="4"/>
    <n v="37"/>
    <s v="ln"/>
    <n v="6.429859700912572"/>
    <n v="3.2470791489608484E-3"/>
    <m/>
    <m/>
    <m/>
    <m/>
    <n v="0.89"/>
    <m/>
    <n v="1.1499999999999999"/>
    <n v="1.2594930246520839E-2"/>
    <n v="2.5189860493041679E-3"/>
    <n v="1.5113916295825007E-2"/>
    <n v="0.47"/>
    <n v="5.9196172158647942E-3"/>
    <n v="0.2"/>
    <n v="1.183923443172959E-3"/>
    <n v="7.1035406590377534E-3"/>
  </r>
  <r>
    <x v="44"/>
    <x v="4"/>
    <n v="38"/>
    <s v="ln"/>
    <n v="12.445916549786217"/>
    <n v="1.2165883427416027E-2"/>
    <m/>
    <m/>
    <m/>
    <m/>
    <n v="0.89"/>
    <m/>
    <n v="1.1499999999999999"/>
    <n v="5.5392801175052915E-2"/>
    <n v="1.1078560235010583E-2"/>
    <n v="6.6471361410063504E-2"/>
    <n v="0.47"/>
    <n v="2.6034616552274868E-2"/>
    <n v="0.2"/>
    <n v="5.2069233104549738E-3"/>
    <n v="3.1241539862729841E-2"/>
  </r>
  <r>
    <x v="44"/>
    <x v="4"/>
    <n v="38.5"/>
    <s v="ce"/>
    <n v="2.7692960097989787"/>
    <n v="6.023218821312777E-4"/>
    <n v="2"/>
    <n v="1.1679508138368797E-3"/>
    <n v="9.6376580959887589E-4"/>
    <n v="9.6376580959887589E-4"/>
    <n v="0.47299999999999998"/>
    <n v="4.5586122794026828E-4"/>
    <n v="1.1499999999999999"/>
    <n v="5.242404121313085E-4"/>
    <n v="1.0484808242626171E-4"/>
    <n v="6.2908849455757022E-4"/>
    <n v="0.47"/>
    <n v="2.46392993701715E-4"/>
    <n v="0.2"/>
    <n v="4.9278598740343002E-5"/>
    <n v="2.9567159244205799E-4"/>
  </r>
  <r>
    <x v="44"/>
    <x v="4"/>
    <n v="39"/>
    <s v="la"/>
    <n v="2.0371832715762603"/>
    <n v="3.2594932345220167E-4"/>
    <m/>
    <m/>
    <m/>
    <m/>
    <n v="0.87"/>
    <m/>
    <n v="1.1499999999999999"/>
    <n v="9.5656406419607264E-4"/>
    <n v="1.9131281283921454E-4"/>
    <n v="1.1478768770352872E-3"/>
    <n v="0.47"/>
    <n v="4.4958511017215413E-4"/>
    <n v="0.2"/>
    <n v="8.9917022034430825E-5"/>
    <n v="5.3950213220658495E-4"/>
  </r>
  <r>
    <x v="44"/>
    <x v="4"/>
    <n v="40"/>
    <s v="cf"/>
    <n v="12.000282709128909"/>
    <n v="1.1310266453353998E-2"/>
    <m/>
    <m/>
    <m/>
    <m/>
    <n v="0.74"/>
    <m/>
    <n v="1.1499999999999999"/>
    <n v="3.4721889658095265E-2"/>
    <n v="6.9443779316190534E-3"/>
    <n v="4.1666267589714319E-2"/>
    <n v="0.47"/>
    <n v="1.6319288139304774E-2"/>
    <n v="0.2"/>
    <n v="3.2638576278609548E-3"/>
    <n v="1.958314576716573E-2"/>
  </r>
  <r>
    <x v="44"/>
    <x v="4"/>
    <n v="41"/>
    <s v="cf"/>
    <n v="9.3901416424218258"/>
    <n v="6.9252294612860976E-3"/>
    <m/>
    <m/>
    <m/>
    <m/>
    <n v="0.74"/>
    <m/>
    <n v="1.1499999999999999"/>
    <n v="1.642467167872648E-2"/>
    <n v="3.2849343357452959E-3"/>
    <n v="1.9709606014471776E-2"/>
    <n v="0.47"/>
    <n v="7.7195956890014445E-3"/>
    <n v="0.2"/>
    <n v="1.5439191378002889E-3"/>
    <n v="9.2635148268017335E-3"/>
  </r>
  <r>
    <x v="44"/>
    <x v="4"/>
    <n v="42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44"/>
    <x v="4"/>
    <n v="43"/>
    <s v="cf"/>
    <n v="11.777465788800255"/>
    <n v="1.0894155854640236E-2"/>
    <m/>
    <m/>
    <m/>
    <m/>
    <n v="0.74"/>
    <m/>
    <n v="1.1499999999999999"/>
    <n v="3.2739898598147792E-2"/>
    <n v="6.5479797196295588E-3"/>
    <n v="3.9287878317777351E-2"/>
    <n v="0.47"/>
    <n v="1.5387752341129461E-2"/>
    <n v="0.2"/>
    <n v="3.0775504682258922E-3"/>
    <n v="1.8465302809355353E-2"/>
  </r>
  <r>
    <x v="44"/>
    <x v="4"/>
    <n v="44"/>
    <s v="cf"/>
    <n v="14.260282901033822"/>
    <n v="1.5971516849157878E-2"/>
    <m/>
    <m/>
    <m/>
    <m/>
    <n v="0.74"/>
    <m/>
    <n v="1.1499999999999999"/>
    <n v="6.0134567605220512E-2"/>
    <n v="1.2026913521044104E-2"/>
    <n v="7.2161481126264609E-2"/>
    <n v="0.47"/>
    <n v="2.8263246774453639E-2"/>
    <n v="0.2"/>
    <n v="5.652649354890728E-3"/>
    <n v="3.3915896129344369E-2"/>
  </r>
  <r>
    <x v="44"/>
    <x v="4"/>
    <n v="45"/>
    <s v="cf"/>
    <n v="8.1169020976866619"/>
    <n v="5.1745250872752471E-3"/>
    <m/>
    <m/>
    <m/>
    <m/>
    <n v="0.74"/>
    <m/>
    <n v="1.1499999999999999"/>
    <n v="1.0846903239417654E-2"/>
    <n v="2.1693806478835309E-3"/>
    <n v="1.3016283887301184E-2"/>
    <n v="0.47"/>
    <n v="5.0980445225262969E-3"/>
    <n v="0.2"/>
    <n v="1.0196089045052595E-3"/>
    <n v="6.1176534270315566E-3"/>
  </r>
  <r>
    <x v="44"/>
    <x v="4"/>
    <n v="46"/>
    <s v="cf"/>
    <n v="8.5943669269623477"/>
    <n v="5.8011976756995841E-3"/>
    <m/>
    <m/>
    <m/>
    <m/>
    <n v="0.74"/>
    <m/>
    <n v="1.1499999999999999"/>
    <n v="1.2720096352987582E-2"/>
    <n v="2.5440192705975164E-3"/>
    <n v="1.5264115623585098E-2"/>
    <n v="0.47"/>
    <n v="5.978445285904163E-3"/>
    <n v="0.2"/>
    <n v="1.1956890571808328E-3"/>
    <n v="7.1741343430849957E-3"/>
  </r>
  <r>
    <x v="44"/>
    <x v="4"/>
    <n v="47"/>
    <s v="cf"/>
    <n v="14.323944878270581"/>
    <n v="1.6114437988054401E-2"/>
    <m/>
    <m/>
    <m/>
    <m/>
    <n v="0.74"/>
    <m/>
    <n v="1.1499999999999999"/>
    <n v="6.1002908070915025E-2"/>
    <n v="1.2200581614183005E-2"/>
    <n v="7.320348968509803E-2"/>
    <n v="0.47"/>
    <n v="2.8671366793330062E-2"/>
    <n v="0.2"/>
    <n v="5.7342733586660125E-3"/>
    <n v="3.4405640151996077E-2"/>
  </r>
  <r>
    <x v="44"/>
    <x v="4"/>
    <n v="48"/>
    <s v="ln"/>
    <n v="2.928450952890874"/>
    <n v="6.73543719164901E-4"/>
    <m/>
    <m/>
    <m/>
    <m/>
    <n v="0.89"/>
    <m/>
    <n v="1.1499999999999999"/>
    <n v="2.1586291727277098E-3"/>
    <n v="4.3172583454554198E-4"/>
    <n v="2.5903550072732518E-3"/>
    <n v="0.47"/>
    <n v="1.0145557111820235E-3"/>
    <n v="0.2"/>
    <n v="2.0291114223640471E-4"/>
    <n v="1.2174668534184283E-3"/>
  </r>
  <r>
    <x v="44"/>
    <x v="4"/>
    <n v="49"/>
    <s v="ln"/>
    <n v="12.732395447351628"/>
    <n v="1.2732395447351627E-2"/>
    <m/>
    <m/>
    <m/>
    <m/>
    <n v="0.89"/>
    <m/>
    <n v="1.1499999999999999"/>
    <n v="5.8293248618107536E-2"/>
    <n v="1.1658649723621508E-2"/>
    <n v="6.9951898341729046E-2"/>
    <n v="0.47"/>
    <n v="2.7397826850510541E-2"/>
    <n v="0.2"/>
    <n v="5.4795653701021083E-3"/>
    <n v="3.2877392220612651E-2"/>
  </r>
  <r>
    <x v="44"/>
    <x v="4"/>
    <n v="51"/>
    <s v="cf"/>
    <n v="11.650141834326739"/>
    <n v="1.0659879778408965E-2"/>
    <m/>
    <m/>
    <m/>
    <m/>
    <n v="0.74"/>
    <m/>
    <n v="1.1499999999999999"/>
    <n v="3.1645717718628584E-2"/>
    <n v="6.329143543725717E-3"/>
    <n v="3.7974861262354304E-2"/>
    <n v="0.47"/>
    <n v="1.4873487327755433E-2"/>
    <n v="0.2"/>
    <n v="2.9746974655510869E-3"/>
    <n v="1.7848184793306521E-2"/>
  </r>
  <r>
    <x v="44"/>
    <x v="4"/>
    <n v="52"/>
    <s v="cf"/>
    <n v="13.846480048994895"/>
    <n v="1.5058047053281946E-2"/>
    <m/>
    <m/>
    <m/>
    <m/>
    <n v="0.74"/>
    <m/>
    <n v="1.1499999999999999"/>
    <n v="5.4706291179087631E-2"/>
    <n v="1.0941258235817528E-2"/>
    <n v="6.5647549414905165E-2"/>
    <n v="0.47"/>
    <n v="2.5711956854171186E-2"/>
    <n v="0.2"/>
    <n v="5.1423913708342379E-3"/>
    <n v="3.0854348225005424E-2"/>
  </r>
  <r>
    <x v="44"/>
    <x v="4"/>
    <n v="54"/>
    <s v="ce"/>
    <n v="5.3476060878876837"/>
    <n v="2.2459945569128273E-3"/>
    <n v="2"/>
    <n v="4.030363918732828E-3"/>
    <n v="2.1448264867135864E-3"/>
    <n v="2.1448264867135864E-3"/>
    <n v="0.47299999999999998"/>
    <n v="1.0145029282155264E-3"/>
    <n v="1.1499999999999999"/>
    <n v="1.1666783674478553E-3"/>
    <n v="2.3333567348957107E-4"/>
    <n v="1.4000140409374264E-3"/>
    <n v="0.47"/>
    <n v="5.48338832700492E-4"/>
    <n v="0.2"/>
    <n v="1.0966776654009841E-4"/>
    <n v="6.5800659924059035E-4"/>
  </r>
  <r>
    <x v="44"/>
    <x v="4"/>
    <n v="55"/>
    <s v="cf"/>
    <n v="13.846480048994895"/>
    <n v="1.5058047053281946E-2"/>
    <m/>
    <m/>
    <m/>
    <m/>
    <n v="0.74"/>
    <m/>
    <n v="1.1499999999999999"/>
    <n v="5.4706291179087631E-2"/>
    <n v="1.0941258235817528E-2"/>
    <n v="6.5647549414905165E-2"/>
    <n v="0.47"/>
    <n v="2.5711956854171186E-2"/>
    <n v="0.2"/>
    <n v="5.1423913708342379E-3"/>
    <n v="3.0854348225005424E-2"/>
  </r>
  <r>
    <x v="44"/>
    <x v="4"/>
    <n v="56"/>
    <s v="cf"/>
    <n v="12.732395447351628"/>
    <n v="1.2732395447351627E-2"/>
    <m/>
    <m/>
    <m/>
    <m/>
    <n v="0.74"/>
    <m/>
    <n v="1.1499999999999999"/>
    <n v="4.1860564415549591E-2"/>
    <n v="8.3721128831099178E-3"/>
    <n v="5.023267729865951E-2"/>
    <n v="0.47"/>
    <n v="1.9674465275308306E-2"/>
    <n v="0.2"/>
    <n v="3.934893055061661E-3"/>
    <n v="2.3609358330369968E-2"/>
  </r>
  <r>
    <x v="45"/>
    <x v="0"/>
    <n v="1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45"/>
    <x v="0"/>
    <n v="4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45"/>
    <x v="0"/>
    <n v="5"/>
    <s v="cf"/>
    <n v="3.1512678732195281"/>
    <n v="7.7993879862183325E-4"/>
    <m/>
    <m/>
    <m/>
    <m/>
    <n v="0.74"/>
    <m/>
    <n v="1.1499999999999999"/>
    <n v="2.2758294455753271E-3"/>
    <n v="4.5516588911506542E-4"/>
    <n v="2.7309953346903925E-3"/>
    <n v="0.47"/>
    <n v="1.0696398394204037E-3"/>
    <n v="0.2"/>
    <n v="2.1392796788408076E-4"/>
    <n v="1.2835678073044843E-3"/>
  </r>
  <r>
    <x v="45"/>
    <x v="0"/>
    <n v="6"/>
    <s v="cf"/>
    <n v="5.7295779513082321"/>
    <n v="2.5783100780887042E-3"/>
    <m/>
    <m/>
    <m/>
    <m/>
    <n v="0.74"/>
    <m/>
    <n v="1.1499999999999999"/>
    <n v="4.7054637203590736E-3"/>
    <n v="9.4109274407181472E-4"/>
    <n v="5.6465564644308883E-3"/>
    <n v="0.47"/>
    <n v="2.2115679485687646E-3"/>
    <n v="0.2"/>
    <n v="4.4231358971375293E-4"/>
    <n v="2.6538815382825174E-3"/>
  </r>
  <r>
    <x v="45"/>
    <x v="0"/>
    <n v="9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45"/>
    <x v="0"/>
    <n v="11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45"/>
    <x v="0"/>
    <n v="12"/>
    <s v="cf"/>
    <n v="13.528170162811104"/>
    <n v="1.4373680797986796E-2"/>
    <m/>
    <m/>
    <m/>
    <m/>
    <n v="0.74"/>
    <m/>
    <n v="1.1499999999999999"/>
    <n v="5.0779094880283489E-2"/>
    <n v="1.0155818976056698E-2"/>
    <n v="6.0934913856340187E-2"/>
    <n v="0.47"/>
    <n v="2.386617459373324E-2"/>
    <n v="0.2"/>
    <n v="4.7732349187466485E-3"/>
    <n v="2.8639409512479889E-2"/>
  </r>
  <r>
    <x v="45"/>
    <x v="0"/>
    <n v="12"/>
    <s v="cf"/>
    <n v="11.204507993669433"/>
    <n v="9.8599670344291009E-3"/>
    <m/>
    <m/>
    <m/>
    <m/>
    <n v="0.74"/>
    <m/>
    <n v="1.1499999999999999"/>
    <n v="2.8029426475733837E-2"/>
    <n v="5.6058852951467678E-3"/>
    <n v="3.3635311770880603E-2"/>
    <n v="0.47"/>
    <n v="1.3173830443594903E-2"/>
    <n v="0.2"/>
    <n v="2.6347660887189807E-3"/>
    <n v="1.5808596532313885E-2"/>
  </r>
  <r>
    <x v="45"/>
    <x v="0"/>
    <n v="12"/>
    <s v="cf"/>
    <n v="4.9656342244671343"/>
    <n v="1.9365973475421825E-3"/>
    <m/>
    <m/>
    <m/>
    <m/>
    <n v="0.74"/>
    <m/>
    <n v="1.1499999999999999"/>
    <n v="3.6399457233695465E-3"/>
    <n v="7.2798914467390931E-4"/>
    <n v="4.3679348680434561E-3"/>
    <n v="0.47"/>
    <n v="1.7107744899836866E-3"/>
    <n v="0.2"/>
    <n v="3.4215489799673736E-4"/>
    <n v="2.052929387980424E-3"/>
  </r>
  <r>
    <x v="45"/>
    <x v="0"/>
    <n v="13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45"/>
    <x v="0"/>
    <n v="16"/>
    <s v="cf"/>
    <n v="11.777465788800255"/>
    <n v="1.0894155854640236E-2"/>
    <m/>
    <m/>
    <m/>
    <m/>
    <n v="0.74"/>
    <m/>
    <n v="1.1499999999999999"/>
    <n v="3.2739898598147792E-2"/>
    <n v="6.5479797196295588E-3"/>
    <n v="3.9287878317777351E-2"/>
    <n v="0.47"/>
    <n v="1.5387752341129461E-2"/>
    <n v="0.2"/>
    <n v="3.0775504682258922E-3"/>
    <n v="1.8465302809355353E-2"/>
  </r>
  <r>
    <x v="45"/>
    <x v="0"/>
    <n v="16"/>
    <s v="cf"/>
    <n v="10.185916357881302"/>
    <n v="8.148733086305043E-3"/>
    <m/>
    <m/>
    <m/>
    <m/>
    <n v="0.74"/>
    <m/>
    <n v="1.1499999999999999"/>
    <n v="2.0934813958222859E-2"/>
    <n v="4.1869627916445717E-3"/>
    <n v="2.512177674986743E-2"/>
    <n v="0.47"/>
    <n v="9.8393625603647433E-3"/>
    <n v="0.2"/>
    <n v="1.9678725120729486E-3"/>
    <n v="1.1807235072437692E-2"/>
  </r>
  <r>
    <x v="45"/>
    <x v="0"/>
    <n v="16"/>
    <s v="cf"/>
    <n v="9.5492965855137211"/>
    <n v="7.1619724391352906E-3"/>
    <m/>
    <m/>
    <m/>
    <m/>
    <n v="0.74"/>
    <m/>
    <n v="1.1499999999999999"/>
    <n v="1.7259363300257981E-2"/>
    <n v="3.4518726600515966E-3"/>
    <n v="2.0711235960309576E-2"/>
    <n v="0.47"/>
    <n v="8.1119007511212503E-3"/>
    <n v="0.2"/>
    <n v="1.6223801502242502E-3"/>
    <n v="9.7342809013454996E-3"/>
  </r>
  <r>
    <x v="45"/>
    <x v="0"/>
    <n v="17"/>
    <s v="pe"/>
    <n v="30.557749073643905"/>
    <n v="7.3338597776745354E-2"/>
    <m/>
    <m/>
    <m/>
    <m/>
    <n v="0.54"/>
    <m/>
    <n v="1.1499999999999999"/>
    <n v="0.23016298677214159"/>
    <n v="4.6032597354428322E-2"/>
    <n v="0.27619558412656992"/>
    <n v="0.47"/>
    <n v="0.10817660378290654"/>
    <n v="0.2"/>
    <n v="2.1635320756581311E-2"/>
    <n v="0.12981192453948787"/>
  </r>
  <r>
    <x v="45"/>
    <x v="0"/>
    <n v="18"/>
    <s v="cf"/>
    <n v="2.7056340325622208"/>
    <n v="5.7494723191947193E-4"/>
    <m/>
    <m/>
    <m/>
    <m/>
    <n v="0.74"/>
    <m/>
    <n v="1.1499999999999999"/>
    <n v="2.1222548022861551E-3"/>
    <n v="4.2445096045723104E-4"/>
    <n v="2.546705762743386E-3"/>
    <n v="0.47"/>
    <n v="9.9745975707449274E-4"/>
    <n v="0.2"/>
    <n v="1.9949195141489857E-4"/>
    <n v="1.1969517084893912E-3"/>
  </r>
  <r>
    <x v="45"/>
    <x v="0"/>
    <n v="20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45"/>
    <x v="0"/>
    <n v="24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  <r>
    <x v="45"/>
    <x v="0"/>
    <n v="25"/>
    <s v="cf"/>
    <n v="4.9974652130855137"/>
    <n v="1.9615050961360645E-3"/>
    <m/>
    <m/>
    <m/>
    <m/>
    <n v="0.74"/>
    <m/>
    <n v="1.1499999999999999"/>
    <n v="3.6775040995618456E-3"/>
    <n v="7.3550081991236916E-4"/>
    <n v="4.4130049194742145E-3"/>
    <n v="0.47"/>
    <n v="1.7284269267940674E-3"/>
    <n v="0.2"/>
    <n v="3.4568538535881353E-4"/>
    <n v="2.0741123121528812E-3"/>
  </r>
  <r>
    <x v="45"/>
    <x v="0"/>
    <n v="27"/>
    <s v="pe"/>
    <n v="28.807044699633057"/>
    <n v="6.5175938632919789E-2"/>
    <m/>
    <m/>
    <m/>
    <m/>
    <n v="0.54"/>
    <m/>
    <n v="1.1499999999999999"/>
    <n v="0.20406106377322325"/>
    <n v="4.0812212754644653E-2"/>
    <n v="0.24487327652786789"/>
    <n v="0.47"/>
    <n v="9.5908699973414918E-2"/>
    <n v="0.2"/>
    <n v="1.9181739994682985E-2"/>
    <n v="0.1150904399680979"/>
  </r>
  <r>
    <x v="45"/>
    <x v="0"/>
    <n v="28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45"/>
    <x v="0"/>
    <n v="29"/>
    <s v="cf"/>
    <n v="14.260282901033822"/>
    <n v="1.5971516849157878E-2"/>
    <m/>
    <m/>
    <m/>
    <m/>
    <n v="0.74"/>
    <m/>
    <n v="1.1499999999999999"/>
    <n v="6.0134567605220512E-2"/>
    <n v="1.2026913521044104E-2"/>
    <n v="7.2161481126264609E-2"/>
    <n v="0.47"/>
    <n v="2.8263246774453639E-2"/>
    <n v="0.2"/>
    <n v="5.652649354890728E-3"/>
    <n v="3.3915896129344369E-2"/>
  </r>
  <r>
    <x v="45"/>
    <x v="0"/>
    <n v="31"/>
    <s v="pe"/>
    <n v="24.955495076809193"/>
    <n v="4.8912770350546017E-2"/>
    <m/>
    <m/>
    <m/>
    <m/>
    <n v="0.54"/>
    <m/>
    <n v="1.1499999999999999"/>
    <n v="0.1522612343127511"/>
    <n v="3.0452246862550221E-2"/>
    <n v="0.18271348117530131"/>
    <n v="0.47"/>
    <n v="7.1562780126993006E-2"/>
    <n v="0.2"/>
    <n v="1.4312556025398602E-2"/>
    <n v="8.587533615239161E-2"/>
  </r>
  <r>
    <x v="45"/>
    <x v="0"/>
    <n v="32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45"/>
    <x v="0"/>
    <n v="33"/>
    <s v="cf"/>
    <n v="13.178029288008934"/>
    <n v="1.3639260313089249E-2"/>
    <m/>
    <m/>
    <m/>
    <m/>
    <n v="0.74"/>
    <m/>
    <n v="1.1499999999999999"/>
    <n v="4.6700120712253171E-2"/>
    <n v="9.3400241424506352E-3"/>
    <n v="5.6040144854703808E-2"/>
    <n v="0.47"/>
    <n v="2.1949056734758988E-2"/>
    <n v="0.2"/>
    <n v="4.3898113469517976E-3"/>
    <n v="2.6338868081710785E-2"/>
  </r>
  <r>
    <x v="45"/>
    <x v="0"/>
    <n v="42"/>
    <s v="pe"/>
    <n v="27.183664280095726"/>
    <n v="5.8037123238004383E-2"/>
    <m/>
    <m/>
    <m/>
    <m/>
    <n v="0.54"/>
    <m/>
    <n v="1.1499999999999999"/>
    <n v="0.18128674980114215"/>
    <n v="3.6257349960228433E-2"/>
    <n v="0.21754409976137057"/>
    <n v="0.47"/>
    <n v="8.5204772406536802E-2"/>
    <n v="0.2"/>
    <n v="1.7040954481307363E-2"/>
    <n v="0.10224572688784417"/>
  </r>
  <r>
    <x v="45"/>
    <x v="0"/>
    <n v="43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45"/>
    <x v="0"/>
    <n v="44"/>
    <s v="cf"/>
    <n v="20.690142601946395"/>
    <n v="3.3621481728162893E-2"/>
    <m/>
    <m/>
    <m/>
    <m/>
    <n v="0.74"/>
    <m/>
    <n v="1.1499999999999999"/>
    <n v="0.20245113012487637"/>
    <n v="4.0490226024975276E-2"/>
    <n v="0.24294135614985163"/>
    <n v="0.47"/>
    <n v="9.5152031158691891E-2"/>
    <n v="0.2"/>
    <n v="1.9030406231738378E-2"/>
    <n v="0.11418243739043027"/>
  </r>
  <r>
    <x v="45"/>
    <x v="0"/>
    <n v="46"/>
    <s v="cf"/>
    <n v="3.5650707252584555"/>
    <n v="9.9821980307236735E-4"/>
    <m/>
    <m/>
    <m/>
    <m/>
    <n v="0.74"/>
    <m/>
    <n v="1.1499999999999999"/>
    <n v="2.4716160251057359E-3"/>
    <n v="4.9432320502114716E-4"/>
    <n v="2.9659392301268832E-3"/>
    <n v="0.47"/>
    <n v="1.1616595317996959E-3"/>
    <n v="0.2"/>
    <n v="2.3233190635993918E-4"/>
    <n v="1.3939914381596351E-3"/>
  </r>
  <r>
    <x v="45"/>
    <x v="0"/>
    <n v="48"/>
    <s v="cf"/>
    <n v="18.302818455567966"/>
    <n v="2.6310301529878951E-2"/>
    <m/>
    <m/>
    <m/>
    <m/>
    <n v="0.74"/>
    <m/>
    <n v="1.1499999999999999"/>
    <n v="0.13535051924109828"/>
    <n v="2.7070103848219659E-2"/>
    <n v="0.16242062308931793"/>
    <n v="0.47"/>
    <n v="6.3614744043316185E-2"/>
    <n v="0.2"/>
    <n v="1.2722948808663238E-2"/>
    <n v="7.6337692851979416E-2"/>
  </r>
  <r>
    <x v="45"/>
    <x v="0"/>
    <n v="49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45"/>
    <x v="0"/>
    <n v="51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45"/>
    <x v="0"/>
    <n v="53"/>
    <s v="cf"/>
    <n v="2.7374650211805998"/>
    <n v="5.8855497955382892E-4"/>
    <m/>
    <m/>
    <m/>
    <m/>
    <n v="0.74"/>
    <m/>
    <n v="1.1499999999999999"/>
    <n v="2.1314808860979765E-3"/>
    <n v="4.2629617721959533E-4"/>
    <n v="2.5577770633175719E-3"/>
    <n v="0.47"/>
    <n v="1.0017960164660489E-3"/>
    <n v="0.2"/>
    <n v="2.0035920329320979E-4"/>
    <n v="1.2021552197592586E-3"/>
  </r>
  <r>
    <x v="45"/>
    <x v="0"/>
    <n v="55"/>
    <s v="pe"/>
    <n v="30.876058959827695"/>
    <n v="7.4874442977582167E-2"/>
    <m/>
    <m/>
    <m/>
    <m/>
    <n v="0.54"/>
    <m/>
    <n v="1.1499999999999999"/>
    <n v="0.2350809338484478"/>
    <n v="4.7016186769689564E-2"/>
    <n v="0.28209712061813735"/>
    <n v="0.47"/>
    <n v="0.11048803890877046"/>
    <n v="0.2"/>
    <n v="2.2097607781754094E-2"/>
    <n v="0.13258564669052456"/>
  </r>
  <r>
    <x v="45"/>
    <x v="0"/>
    <n v="56"/>
    <s v="pe"/>
    <n v="30.080284244368219"/>
    <n v="7.1064671527319906E-2"/>
    <m/>
    <m/>
    <m/>
    <m/>
    <n v="0.54"/>
    <m/>
    <n v="1.1499999999999999"/>
    <n v="0.22288543570375166"/>
    <n v="4.4577087140750336E-2"/>
    <n v="0.267462522844502"/>
    <n v="0.47"/>
    <n v="0.10475615478076328"/>
    <n v="0.2"/>
    <n v="2.0951230956152658E-2"/>
    <n v="0.12570738573691592"/>
  </r>
  <r>
    <x v="45"/>
    <x v="0"/>
    <n v="58"/>
    <s v="la"/>
    <n v="3.9152116000606259"/>
    <n v="1.2039275670186426E-3"/>
    <m/>
    <m/>
    <m/>
    <m/>
    <n v="0.87"/>
    <m/>
    <n v="1.1499999999999999"/>
    <n v="4.1401755159683621E-3"/>
    <n v="8.2803510319367243E-4"/>
    <n v="4.9682106191620348E-3"/>
    <n v="0.47"/>
    <n v="1.9458824925051301E-3"/>
    <n v="0.2"/>
    <n v="3.8917649850102602E-4"/>
    <n v="2.3350589910061561E-3"/>
  </r>
  <r>
    <x v="46"/>
    <x v="1"/>
    <n v="1"/>
    <s v="lon"/>
    <n v="5.6340849854530948"/>
    <n v="2.4930826060629938E-3"/>
    <n v="6.75"/>
    <n v="1.0132906168206083E-2"/>
    <n v="1.519417827219874E-2"/>
    <n v="1.0132906168206083E-2"/>
    <n v="0.6"/>
    <n v="6.0797437009236502E-3"/>
    <n v="1.1499999999999999"/>
    <n v="6.9917052560621975E-3"/>
    <n v="1.3983410512124397E-3"/>
    <n v="8.390046307274638E-3"/>
    <n v="0.47"/>
    <n v="3.2861014703492327E-3"/>
    <n v="0.2"/>
    <n v="6.5722029406984663E-4"/>
    <n v="3.9433217644190798E-3"/>
  </r>
  <r>
    <x v="46"/>
    <x v="1"/>
    <n v="2"/>
    <s v="pe"/>
    <n v="22.56817093043076"/>
    <n v="4.000208297418853E-2"/>
    <m/>
    <m/>
    <m/>
    <m/>
    <n v="0.54"/>
    <m/>
    <n v="1.1499999999999999"/>
    <n v="0.12402069593366823"/>
    <n v="2.4804139186733645E-2"/>
    <n v="0.14882483512040187"/>
    <n v="0.47"/>
    <n v="5.8289727088824066E-2"/>
    <n v="0.2"/>
    <n v="1.1657945417764813E-2"/>
    <n v="6.9947672506588884E-2"/>
  </r>
  <r>
    <x v="46"/>
    <x v="1"/>
    <n v="3"/>
    <s v="pe"/>
    <n v="22.663663896285897"/>
    <n v="4.0341321735388888E-2"/>
    <m/>
    <m/>
    <m/>
    <m/>
    <n v="0.54"/>
    <m/>
    <n v="1.1499999999999999"/>
    <n v="0.12509368842990021"/>
    <n v="2.5018737685980043E-2"/>
    <n v="0.15011242611588024"/>
    <n v="0.47"/>
    <n v="5.8794033562053094E-2"/>
    <n v="0.2"/>
    <n v="1.175880671241062E-2"/>
    <n v="7.0552840274463707E-2"/>
  </r>
  <r>
    <x v="46"/>
    <x v="1"/>
    <n v="4"/>
    <s v="pe"/>
    <n v="24.223382338586468"/>
    <n v="4.6084984899160755E-2"/>
    <m/>
    <m/>
    <m/>
    <m/>
    <n v="0.54"/>
    <m/>
    <n v="1.1499999999999999"/>
    <n v="0.14328696760290574"/>
    <n v="2.8657393520581151E-2"/>
    <n v="0.17194436112348688"/>
    <n v="0.47"/>
    <n v="6.734487477336569E-2"/>
    <n v="0.2"/>
    <n v="1.3468974954673139E-2"/>
    <n v="8.0813849728038831E-2"/>
  </r>
  <r>
    <x v="46"/>
    <x v="1"/>
    <n v="7"/>
    <s v="pe"/>
    <n v="24.732678156480539"/>
    <n v="4.8043227318963454E-2"/>
    <m/>
    <m/>
    <m/>
    <m/>
    <n v="0.54"/>
    <m/>
    <n v="1.1499999999999999"/>
    <n v="0.14950051116046373"/>
    <n v="2.9900102232092746E-2"/>
    <n v="0.17940061339255647"/>
    <n v="0.47"/>
    <n v="7.0265240245417943E-2"/>
    <n v="0.2"/>
    <n v="1.405304804908359E-2"/>
    <n v="8.4318288294501526E-2"/>
  </r>
  <r>
    <x v="46"/>
    <x v="1"/>
    <n v="9"/>
    <s v="pe"/>
    <n v="24.891833099572434"/>
    <n v="4.8663533709664107E-2"/>
    <m/>
    <m/>
    <m/>
    <m/>
    <n v="0.54"/>
    <m/>
    <n v="1.1499999999999999"/>
    <n v="0.15146982812102491"/>
    <n v="3.0293965624204985E-2"/>
    <n v="0.18176379374522988"/>
    <n v="0.47"/>
    <n v="7.1190819216881709E-2"/>
    <n v="0.2"/>
    <n v="1.4238163843376343E-2"/>
    <n v="8.5428983060258049E-2"/>
  </r>
  <r>
    <x v="46"/>
    <x v="1"/>
    <n v="10"/>
    <s v="pe"/>
    <n v="19.44873404582961"/>
    <n v="2.9707941255004731E-2"/>
    <m/>
    <m/>
    <m/>
    <m/>
    <n v="0.54"/>
    <m/>
    <n v="1.1499999999999999"/>
    <n v="9.1556038298784143E-2"/>
    <n v="1.8311207659756829E-2"/>
    <n v="0.10986724595854097"/>
    <n v="0.47"/>
    <n v="4.3031338000428541E-2"/>
    <n v="0.2"/>
    <n v="8.6062676000857093E-3"/>
    <n v="5.1637605600514253E-2"/>
  </r>
  <r>
    <x v="46"/>
    <x v="1"/>
    <n v="12"/>
    <s v="pe"/>
    <n v="24.891833099572434"/>
    <n v="4.8663533709664107E-2"/>
    <m/>
    <m/>
    <m/>
    <m/>
    <n v="0.54"/>
    <m/>
    <n v="1.1499999999999999"/>
    <n v="0.15146982812102491"/>
    <n v="3.0293965624204985E-2"/>
    <n v="0.18176379374522988"/>
    <n v="0.47"/>
    <n v="7.1190819216881709E-2"/>
    <n v="0.2"/>
    <n v="1.4238163843376343E-2"/>
    <n v="8.5428983060258049E-2"/>
  </r>
  <r>
    <x v="46"/>
    <x v="1"/>
    <n v="13"/>
    <s v="pe"/>
    <n v="22.886480816614551"/>
    <n v="4.1138449267864662E-2"/>
    <m/>
    <m/>
    <m/>
    <m/>
    <n v="0.54"/>
    <m/>
    <n v="1.1499999999999999"/>
    <n v="0.12761566772174257"/>
    <n v="2.5523133544348514E-2"/>
    <n v="0.15313880126609108"/>
    <n v="0.47"/>
    <n v="5.9979363829219007E-2"/>
    <n v="0.2"/>
    <n v="1.1995872765843803E-2"/>
    <n v="7.1975236595062803E-2"/>
  </r>
  <r>
    <x v="46"/>
    <x v="1"/>
    <n v="14"/>
    <s v="pe"/>
    <n v="23.427607623126992"/>
    <n v="4.3106798026553664E-2"/>
    <m/>
    <m/>
    <m/>
    <m/>
    <n v="0.54"/>
    <m/>
    <n v="1.1499999999999999"/>
    <n v="0.13384736684874524"/>
    <n v="2.6769473369749049E-2"/>
    <n v="0.16061684021849429"/>
    <n v="0.47"/>
    <n v="6.290826241891026E-2"/>
    <n v="0.2"/>
    <n v="1.2581652483782053E-2"/>
    <n v="7.5489914902692315E-2"/>
  </r>
  <r>
    <x v="46"/>
    <x v="1"/>
    <n v="15"/>
    <s v="la"/>
    <n v="3.6287327024952138"/>
    <n v="1.0341888202111359E-3"/>
    <m/>
    <m/>
    <m/>
    <m/>
    <n v="0.87"/>
    <m/>
    <n v="1.1499999999999999"/>
    <n v="3.4914813726695929E-3"/>
    <n v="6.9829627453391865E-4"/>
    <n v="4.1897776472035117E-3"/>
    <n v="0.47"/>
    <n v="1.6409962451547086E-3"/>
    <n v="0.2"/>
    <n v="3.2819924903094175E-4"/>
    <n v="1.9691954941856503E-3"/>
  </r>
  <r>
    <x v="46"/>
    <x v="1"/>
    <n v="15"/>
    <s v="la"/>
    <n v="3.214929850456286"/>
    <n v="8.1176978724021209E-4"/>
    <m/>
    <m/>
    <m/>
    <m/>
    <n v="0.87"/>
    <m/>
    <n v="1.1499999999999999"/>
    <n v="2.6612263561692729E-3"/>
    <n v="5.3224527123385459E-4"/>
    <n v="3.1934716274031275E-3"/>
    <n v="0.47"/>
    <n v="1.2507763873995583E-3"/>
    <n v="0.2"/>
    <n v="2.5015527747991167E-4"/>
    <n v="1.5009316648794699E-3"/>
  </r>
  <r>
    <x v="46"/>
    <x v="1"/>
    <n v="16"/>
    <s v="pe"/>
    <n v="23.777748497929164"/>
    <n v="4.4404945319882712E-2"/>
    <m/>
    <m/>
    <m/>
    <m/>
    <n v="0.54"/>
    <m/>
    <n v="1.1499999999999999"/>
    <n v="0.13796038791339579"/>
    <n v="2.7592077582679161E-2"/>
    <n v="0.16555246549607494"/>
    <n v="0.47"/>
    <n v="6.4841382319296023E-2"/>
    <n v="0.2"/>
    <n v="1.2968276463859205E-2"/>
    <n v="7.7809658783155225E-2"/>
  </r>
  <r>
    <x v="46"/>
    <x v="1"/>
    <n v="17"/>
    <s v="pe"/>
    <n v="25.878593746742183"/>
    <n v="5.2598241790253492E-2"/>
    <m/>
    <m/>
    <m/>
    <m/>
    <n v="0.54"/>
    <m/>
    <n v="1.1499999999999999"/>
    <n v="0.1639730391425952"/>
    <n v="3.2794607828519041E-2"/>
    <n v="0.19676764697111424"/>
    <n v="0.47"/>
    <n v="7.7067328397019741E-2"/>
    <n v="0.2"/>
    <n v="1.5413465679403949E-2"/>
    <n v="9.2480794076423692E-2"/>
  </r>
  <r>
    <x v="46"/>
    <x v="1"/>
    <n v="18"/>
    <s v="pe"/>
    <n v="17.952677580765794"/>
    <n v="2.5313275388879772E-2"/>
    <m/>
    <m/>
    <m/>
    <m/>
    <n v="0.54"/>
    <m/>
    <n v="1.1499999999999999"/>
    <n v="7.7761627758758695E-2"/>
    <n v="1.555232555175174E-2"/>
    <n v="9.3313953310510428E-2"/>
    <n v="0.47"/>
    <n v="3.6547965046616587E-2"/>
    <n v="0.2"/>
    <n v="7.3095930093233178E-3"/>
    <n v="4.3857558055939903E-2"/>
  </r>
  <r>
    <x v="46"/>
    <x v="1"/>
    <n v="19"/>
    <s v="pe"/>
    <n v="20.626480624709636"/>
    <n v="3.3414898612029613E-2"/>
    <m/>
    <m/>
    <m/>
    <m/>
    <n v="0.54"/>
    <m/>
    <n v="1.1499999999999999"/>
    <n v="0.10322408502427352"/>
    <n v="2.0644817004854706E-2"/>
    <n v="0.12386890202912823"/>
    <n v="0.47"/>
    <n v="4.8515319961408551E-2"/>
    <n v="0.2"/>
    <n v="9.7030639922817113E-3"/>
    <n v="5.8218383953690264E-2"/>
  </r>
  <r>
    <x v="46"/>
    <x v="1"/>
    <n v="20"/>
    <s v="la"/>
    <n v="3.0239439187460113"/>
    <n v="7.1818668070217757E-4"/>
    <m/>
    <m/>
    <m/>
    <m/>
    <n v="0.87"/>
    <m/>
    <n v="1.1499999999999999"/>
    <n v="2.3196984510811848E-3"/>
    <n v="4.6393969021623699E-4"/>
    <n v="2.7836381412974219E-3"/>
    <n v="0.47"/>
    <n v="1.0902582720081569E-3"/>
    <n v="0.2"/>
    <n v="2.1805165440163138E-4"/>
    <n v="1.3083099264097882E-3"/>
  </r>
  <r>
    <x v="46"/>
    <x v="1"/>
    <n v="20"/>
    <s v="la"/>
    <n v="2.5146481008519466"/>
    <n v="4.9664299991825946E-4"/>
    <m/>
    <m/>
    <m/>
    <m/>
    <n v="0.87"/>
    <m/>
    <n v="1.1499999999999999"/>
    <n v="1.5339128387847872E-3"/>
    <n v="3.0678256775695746E-4"/>
    <n v="1.8406954065417445E-3"/>
    <n v="0.47"/>
    <n v="7.2093903422884998E-4"/>
    <n v="0.2"/>
    <n v="1.4418780684577001E-4"/>
    <n v="8.6512684107462002E-4"/>
  </r>
  <r>
    <x v="46"/>
    <x v="1"/>
    <n v="21"/>
    <s v="pe"/>
    <n v="23.459438611745373"/>
    <n v="4.3224015642140852E-2"/>
    <m/>
    <m/>
    <m/>
    <m/>
    <n v="0.54"/>
    <m/>
    <n v="1.1499999999999999"/>
    <n v="0.134218655397882"/>
    <n v="2.68437310795764E-2"/>
    <n v="0.16106238647745841"/>
    <n v="0.47"/>
    <n v="6.3082768037004536E-2"/>
    <n v="0.2"/>
    <n v="1.2616553607400908E-2"/>
    <n v="7.5699321644405446E-2"/>
  </r>
  <r>
    <x v="46"/>
    <x v="1"/>
    <n v="22"/>
    <s v="pe"/>
    <n v="22.504508953194001"/>
    <n v="3.97767195747704E-2"/>
    <m/>
    <m/>
    <m/>
    <m/>
    <n v="0.54"/>
    <m/>
    <n v="1.1499999999999999"/>
    <n v="0.12330798560186461"/>
    <n v="2.4661597120372924E-2"/>
    <n v="0.14796958272223754"/>
    <n v="0.47"/>
    <n v="5.7954753232876362E-2"/>
    <n v="0.2"/>
    <n v="1.1590950646575273E-2"/>
    <n v="6.9545703879451637E-2"/>
  </r>
  <r>
    <x v="46"/>
    <x v="1"/>
    <n v="24"/>
    <s v="lon"/>
    <n v="6.7800005757147419"/>
    <n v="3.6103503065681012E-3"/>
    <n v="6"/>
    <n v="1.3256762726037716E-2"/>
    <n v="1.5840111811811261E-2"/>
    <n v="1.3256762726037716E-2"/>
    <n v="0.6"/>
    <n v="7.9540576356226297E-3"/>
    <n v="1.1499999999999999"/>
    <n v="9.147166280966023E-3"/>
    <n v="1.8294332561932048E-3"/>
    <n v="1.0976599537159227E-2"/>
    <n v="0.47"/>
    <n v="4.2991681520540307E-3"/>
    <n v="0.2"/>
    <n v="8.5983363041080619E-4"/>
    <n v="5.1590017824648367E-3"/>
  </r>
  <r>
    <x v="46"/>
    <x v="1"/>
    <n v="24"/>
    <s v="lon"/>
    <n v="4.2016904976260365"/>
    <n v="1.386557864216592E-3"/>
    <n v="5.0999999999999996"/>
    <n v="4.8250976249868604E-3"/>
    <n v="6.8741073858331189E-3"/>
    <n v="4.8250976249868604E-3"/>
    <n v="0.6"/>
    <n v="2.8950585749921163E-3"/>
    <n v="1.1499999999999999"/>
    <n v="3.3293173612409335E-3"/>
    <n v="6.6586347224818678E-4"/>
    <n v="3.9951808334891207E-3"/>
    <n v="0.47"/>
    <n v="1.5647791597832386E-3"/>
    <n v="0.2"/>
    <n v="3.1295583195664774E-4"/>
    <n v="1.8777349917398862E-3"/>
  </r>
  <r>
    <x v="46"/>
    <x v="1"/>
    <n v="25"/>
    <s v="pe"/>
    <n v="20.14901579543395"/>
    <n v="3.1885817496274227E-2"/>
    <m/>
    <m/>
    <m/>
    <m/>
    <n v="0.54"/>
    <m/>
    <n v="1.1499999999999999"/>
    <n v="9.8407809367200907E-2"/>
    <n v="1.9681561873440181E-2"/>
    <n v="0.11808937124064109"/>
    <n v="0.47"/>
    <n v="4.6251670402584426E-2"/>
    <n v="0.2"/>
    <n v="9.2503340805168855E-3"/>
    <n v="5.550200448310131E-2"/>
  </r>
  <r>
    <x v="46"/>
    <x v="1"/>
    <n v="26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46"/>
    <x v="1"/>
    <n v="27"/>
    <s v="pe"/>
    <n v="20.499156670236122"/>
    <n v="3.3003642239080158E-2"/>
    <m/>
    <m/>
    <m/>
    <m/>
    <n v="0.54"/>
    <m/>
    <n v="1.1499999999999999"/>
    <n v="0.10192827199088686"/>
    <n v="2.0385654398177373E-2"/>
    <n v="0.12231392638906423"/>
    <n v="0.47"/>
    <n v="4.7906287835716821E-2"/>
    <n v="0.2"/>
    <n v="9.5812575671433645E-3"/>
    <n v="5.7487545402860184E-2"/>
  </r>
  <r>
    <x v="46"/>
    <x v="1"/>
    <n v="29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46"/>
    <x v="1"/>
    <n v="30"/>
    <s v="lon"/>
    <n v="5.9205638830185068"/>
    <n v="2.7530622056036055E-3"/>
    <n v="5.75"/>
    <n v="9.9797824012342901E-3"/>
    <n v="1.2572189906667319E-2"/>
    <n v="9.9797824012342901E-3"/>
    <n v="0.6"/>
    <n v="5.9878694407405741E-3"/>
    <n v="1.1499999999999999"/>
    <n v="6.8860498568516599E-3"/>
    <n v="1.3772099713703322E-3"/>
    <n v="8.263259828221993E-3"/>
    <n v="0.47"/>
    <n v="3.2364434327202801E-3"/>
    <n v="0.2"/>
    <n v="6.4728868654405608E-4"/>
    <n v="3.8837321192643362E-3"/>
  </r>
  <r>
    <x v="46"/>
    <x v="1"/>
    <n v="32"/>
    <s v="pe"/>
    <n v="24.096058384112954"/>
    <n v="4.5601790491933761E-2"/>
    <m/>
    <m/>
    <m/>
    <m/>
    <n v="0.54"/>
    <m/>
    <n v="1.1499999999999999"/>
    <n v="0.14175458939973332"/>
    <n v="2.8350917879946664E-2"/>
    <n v="0.17010550727967999"/>
    <n v="0.47"/>
    <n v="6.662465701787465E-2"/>
    <n v="0.2"/>
    <n v="1.332493140357493E-2"/>
    <n v="7.9949588421449586E-2"/>
  </r>
  <r>
    <x v="46"/>
    <x v="1"/>
    <n v="33"/>
    <s v="pe"/>
    <n v="24.350706293059986"/>
    <n v="4.6570725785477225E-2"/>
    <m/>
    <m/>
    <m/>
    <m/>
    <n v="0.54"/>
    <m/>
    <n v="1.1499999999999999"/>
    <n v="0.14482774711423901"/>
    <n v="2.8965549422847806E-2"/>
    <n v="0.17379329653708681"/>
    <n v="0.47"/>
    <n v="6.8069041143692333E-2"/>
    <n v="0.2"/>
    <n v="1.3613808228738467E-2"/>
    <n v="8.1682849372430796E-2"/>
  </r>
  <r>
    <x v="46"/>
    <x v="1"/>
    <n v="34"/>
    <s v="lon"/>
    <n v="5.6022539968347163"/>
    <n v="2.4649917586072752E-3"/>
    <n v="6.1"/>
    <n v="9.3610551051401467E-3"/>
    <n v="1.2888458582471746E-2"/>
    <n v="9.3610551051401467E-3"/>
    <n v="0.6"/>
    <n v="5.6166330630840876E-3"/>
    <n v="1.1499999999999999"/>
    <n v="6.4591280225467004E-3"/>
    <n v="1.2918256045093401E-3"/>
    <n v="7.7509536270560404E-3"/>
    <n v="0.47"/>
    <n v="3.0357901705969489E-3"/>
    <n v="0.2"/>
    <n v="6.0715803411938983E-4"/>
    <n v="3.6429482047163385E-3"/>
  </r>
  <r>
    <x v="46"/>
    <x v="1"/>
    <n v="35"/>
    <s v="pe"/>
    <n v="22.536339941812379"/>
    <n v="3.9889321697007901E-2"/>
    <m/>
    <m/>
    <m/>
    <m/>
    <n v="0.54"/>
    <m/>
    <n v="1.1499999999999999"/>
    <n v="0.12366407898765615"/>
    <n v="2.473281579753123E-2"/>
    <n v="0.14839689478518739"/>
    <n v="0.47"/>
    <n v="5.8122117124198389E-2"/>
    <n v="0.2"/>
    <n v="1.1624423424839679E-2"/>
    <n v="6.9746540549038061E-2"/>
  </r>
  <r>
    <x v="46"/>
    <x v="1"/>
    <n v="36"/>
    <s v="pe"/>
    <n v="19.480565034447991"/>
    <n v="2.9805264502705427E-2"/>
    <m/>
    <m/>
    <m/>
    <m/>
    <n v="0.54"/>
    <m/>
    <n v="1.1499999999999999"/>
    <n v="9.1862014789528976E-2"/>
    <n v="1.8372402957905796E-2"/>
    <n v="0.11023441774743477"/>
    <n v="0.47"/>
    <n v="4.3175146951078616E-2"/>
    <n v="0.2"/>
    <n v="8.6350293902157232E-3"/>
    <n v="5.1810176341294339E-2"/>
  </r>
  <r>
    <x v="46"/>
    <x v="1"/>
    <n v="37"/>
    <s v="pe"/>
    <n v="24.923664088190808"/>
    <n v="4.8788072452633509E-2"/>
    <m/>
    <m/>
    <m/>
    <m/>
    <n v="0.54"/>
    <m/>
    <n v="1.1499999999999999"/>
    <n v="0.15186526837502748"/>
    <n v="3.0373053675005496E-2"/>
    <n v="0.18223832205003299"/>
    <n v="0.47"/>
    <n v="7.1376676136262918E-2"/>
    <n v="0.2"/>
    <n v="1.4275335227252585E-2"/>
    <n v="8.5652011363515496E-2"/>
  </r>
  <r>
    <x v="46"/>
    <x v="1"/>
    <n v="39"/>
    <s v="pe"/>
    <n v="25.560283860558393"/>
    <n v="5.1312269850070966E-2"/>
    <m/>
    <m/>
    <m/>
    <m/>
    <n v="0.54"/>
    <m/>
    <n v="1.1499999999999999"/>
    <n v="0.15988450271418828"/>
    <n v="3.1976900542837659E-2"/>
    <n v="0.19186140325702594"/>
    <n v="0.47"/>
    <n v="7.5145716275668489E-2"/>
    <n v="0.2"/>
    <n v="1.5029143255133699E-2"/>
    <n v="9.017485953080219E-2"/>
  </r>
  <r>
    <x v="46"/>
    <x v="1"/>
    <n v="40"/>
    <s v="pe"/>
    <n v="28.425072836212507"/>
    <n v="6.3458975106844409E-2"/>
    <m/>
    <m/>
    <m/>
    <m/>
    <n v="0.54"/>
    <m/>
    <n v="1.1499999999999999"/>
    <n v="0.19857879061914263"/>
    <n v="3.9715758123828528E-2"/>
    <n v="0.23829454874297115"/>
    <n v="0.47"/>
    <n v="9.3332031590997025E-2"/>
    <n v="0.2"/>
    <n v="1.8666406318199404E-2"/>
    <n v="0.11199843790919643"/>
  </r>
  <r>
    <x v="46"/>
    <x v="1"/>
    <n v="42"/>
    <s v="la"/>
    <n v="7.766761222884492"/>
    <n v="4.7377243459595401E-3"/>
    <m/>
    <m/>
    <m/>
    <m/>
    <n v="0.87"/>
    <m/>
    <n v="1.1499999999999999"/>
    <n v="1.9238968037489403E-2"/>
    <n v="3.8477936074978805E-3"/>
    <n v="2.3086761644987283E-2"/>
    <n v="0.47"/>
    <n v="9.0423149776200189E-3"/>
    <n v="0.2"/>
    <n v="1.8084629955240038E-3"/>
    <n v="1.0850777973144023E-2"/>
  </r>
  <r>
    <x v="46"/>
    <x v="1"/>
    <n v="43"/>
    <s v="pe"/>
    <n v="24.478030247533507"/>
    <n v="4.7059013150883178E-2"/>
    <m/>
    <m/>
    <m/>
    <m/>
    <n v="0.54"/>
    <m/>
    <n v="1.1499999999999999"/>
    <n v="0.14637692970448221"/>
    <n v="2.9275385940896445E-2"/>
    <n v="0.17565231564537864"/>
    <n v="0.47"/>
    <n v="6.8797156961106637E-2"/>
    <n v="0.2"/>
    <n v="1.3759431392221327E-2"/>
    <n v="8.2556588353327964E-2"/>
  </r>
  <r>
    <x v="46"/>
    <x v="1"/>
    <n v="44"/>
    <s v="pe"/>
    <n v="20.340001727144223"/>
    <n v="3.2493152759112888E-2"/>
    <m/>
    <m/>
    <m/>
    <m/>
    <n v="0.54"/>
    <m/>
    <n v="1.1499999999999999"/>
    <n v="0.10032024077579227"/>
    <n v="2.0064048155158457E-2"/>
    <n v="0.12038428893095073"/>
    <n v="0.47"/>
    <n v="4.7150513164622362E-2"/>
    <n v="0.2"/>
    <n v="9.4301026329244725E-3"/>
    <n v="5.6580615797546835E-2"/>
  </r>
  <r>
    <x v="46"/>
    <x v="1"/>
    <n v="45"/>
    <s v="pe"/>
    <n v="23.841410475165922"/>
    <n v="4.4643041114748191E-2"/>
    <m/>
    <m/>
    <m/>
    <m/>
    <n v="0.54"/>
    <m/>
    <n v="1.1499999999999999"/>
    <n v="0.13871502978999956"/>
    <n v="2.7743005957999913E-2"/>
    <n v="0.16645803574799947"/>
    <n v="0.47"/>
    <n v="6.5196064001299792E-2"/>
    <n v="0.2"/>
    <n v="1.3039212800259959E-2"/>
    <n v="7.8235276801559755E-2"/>
  </r>
  <r>
    <x v="46"/>
    <x v="1"/>
    <n v="47"/>
    <s v="pe"/>
    <n v="24.287044315823227"/>
    <n v="4.6327537032432808E-2"/>
    <m/>
    <m/>
    <m/>
    <m/>
    <n v="0.54"/>
    <m/>
    <n v="1.1499999999999999"/>
    <n v="0.14405630708417166"/>
    <n v="2.8811261416834336E-2"/>
    <n v="0.17286756850100599"/>
    <n v="0.47"/>
    <n v="6.7706464329560678E-2"/>
    <n v="0.2"/>
    <n v="1.3541292865912137E-2"/>
    <n v="8.1247757195472808E-2"/>
  </r>
  <r>
    <x v="46"/>
    <x v="1"/>
    <n v="48"/>
    <s v="pe"/>
    <n v="20.912959522275049"/>
    <n v="3.4349536015336773E-2"/>
    <m/>
    <m/>
    <m/>
    <m/>
    <n v="0.54"/>
    <m/>
    <n v="1.1499999999999999"/>
    <n v="0.10617018692573979"/>
    <n v="2.1234037385147959E-2"/>
    <n v="0.12740422431088774"/>
    <n v="0.47"/>
    <n v="4.9899987855097701E-2"/>
    <n v="0.2"/>
    <n v="9.9799975710195415E-3"/>
    <n v="5.9879985426117242E-2"/>
  </r>
  <r>
    <x v="46"/>
    <x v="1"/>
    <n v="49"/>
    <s v="pe"/>
    <n v="22.24986104424697"/>
    <n v="3.888163217482158E-2"/>
    <m/>
    <m/>
    <m/>
    <m/>
    <n v="0.54"/>
    <m/>
    <n v="1.1499999999999999"/>
    <n v="0.12047808310522107"/>
    <n v="2.4095616621044216E-2"/>
    <n v="0.14457369972626527"/>
    <n v="0.47"/>
    <n v="5.6624699059453901E-2"/>
    <n v="0.2"/>
    <n v="1.1324939811890781E-2"/>
    <n v="6.7949638871344684E-2"/>
  </r>
  <r>
    <x v="46"/>
    <x v="1"/>
    <n v="50"/>
    <s v="pe"/>
    <n v="22.090706101155074"/>
    <n v="3.8327375085504059E-2"/>
    <m/>
    <m/>
    <m/>
    <m/>
    <n v="0.54"/>
    <m/>
    <n v="1.1499999999999999"/>
    <n v="0.11872640197590167"/>
    <n v="2.3745280395180337E-2"/>
    <n v="0.14247168237108201"/>
    <n v="0.47"/>
    <n v="5.580140892867378E-2"/>
    <n v="0.2"/>
    <n v="1.1160281785734756E-2"/>
    <n v="6.6961690714408537E-2"/>
  </r>
  <r>
    <x v="46"/>
    <x v="1"/>
    <n v="52"/>
    <s v="pe"/>
    <n v="14.260282901033822"/>
    <n v="1.5971516849157878E-2"/>
    <m/>
    <m/>
    <m/>
    <m/>
    <n v="0.54"/>
    <m/>
    <n v="1.1499999999999999"/>
    <n v="4.861195857787131E-2"/>
    <n v="9.7223917155742634E-3"/>
    <n v="5.8334350293445573E-2"/>
    <n v="0.47"/>
    <n v="2.2847620531599513E-2"/>
    <n v="0.2"/>
    <n v="4.5695241063199027E-3"/>
    <n v="2.7417144637919416E-2"/>
  </r>
  <r>
    <x v="46"/>
    <x v="1"/>
    <n v="53"/>
    <s v="pe"/>
    <n v="26.706199450820041"/>
    <n v="5.6016253348095034E-2"/>
    <m/>
    <m/>
    <m/>
    <m/>
    <n v="0.54"/>
    <m/>
    <n v="1.1499999999999999"/>
    <n v="0.17484969033451911"/>
    <n v="3.4969938066903822E-2"/>
    <n v="0.20981962840142293"/>
    <n v="0.47"/>
    <n v="8.2179354457223977E-2"/>
    <n v="0.2"/>
    <n v="1.6435870891444795E-2"/>
    <n v="9.8615225348668775E-2"/>
  </r>
  <r>
    <x v="47"/>
    <x v="1"/>
    <n v="7"/>
    <s v="ph"/>
    <n v="14.483099821362476"/>
    <n v="1.6474526046799817E-2"/>
    <m/>
    <m/>
    <m/>
    <m/>
    <n v="0.40899999999999997"/>
    <m/>
    <n v="1.1499999999999999"/>
    <n v="4.5050508882875366E-2"/>
    <n v="9.0101017765750729E-3"/>
    <n v="5.4060610659450441E-2"/>
    <n v="0.47"/>
    <n v="2.1173739174951422E-2"/>
    <n v="0.2"/>
    <n v="4.2347478349902849E-3"/>
    <n v="2.5408487009941708E-2"/>
  </r>
  <r>
    <x v="47"/>
    <x v="1"/>
    <n v="8"/>
    <s v="ph"/>
    <n v="3.1512678732195281"/>
    <n v="7.7993879862183325E-4"/>
    <m/>
    <m/>
    <m/>
    <m/>
    <n v="0.40899999999999997"/>
    <m/>
    <n v="1.1499999999999999"/>
    <n v="2.0747142395501836E-3"/>
    <n v="4.1494284791003674E-4"/>
    <n v="2.4896570874602202E-3"/>
    <n v="0.47"/>
    <n v="9.7511569258858623E-4"/>
    <n v="0.2"/>
    <n v="1.9502313851771727E-4"/>
    <n v="1.1701388311063034E-3"/>
  </r>
  <r>
    <x v="47"/>
    <x v="1"/>
    <n v="9"/>
    <s v="ph"/>
    <n v="22.85464982799617"/>
    <n v="4.1024096441253127E-2"/>
    <m/>
    <m/>
    <m/>
    <m/>
    <n v="0.40899999999999997"/>
    <m/>
    <n v="1.1499999999999999"/>
    <n v="0.11311277117418324"/>
    <n v="2.262255423483665E-2"/>
    <n v="0.13573532540901989"/>
    <n v="0.47"/>
    <n v="5.3163002451866122E-2"/>
    <n v="0.2"/>
    <n v="1.0632600490373225E-2"/>
    <n v="6.3795602942239349E-2"/>
  </r>
  <r>
    <x v="47"/>
    <x v="1"/>
    <n v="10"/>
    <s v="ph"/>
    <n v="20.944790510893426"/>
    <n v="3.4454180390419684E-2"/>
    <m/>
    <m/>
    <m/>
    <m/>
    <n v="0.40899999999999997"/>
    <m/>
    <n v="1.1499999999999999"/>
    <n v="9.4848087301645817E-2"/>
    <n v="1.8969617460329165E-2"/>
    <n v="0.11381770476197497"/>
    <n v="0.47"/>
    <n v="4.4578601031773531E-2"/>
    <n v="0.2"/>
    <n v="8.9157202063547061E-3"/>
    <n v="5.3494321238128237E-2"/>
  </r>
  <r>
    <x v="47"/>
    <x v="1"/>
    <n v="11"/>
    <s v="ph"/>
    <n v="5.7295779513082321"/>
    <n v="2.5783100780887042E-3"/>
    <m/>
    <m/>
    <m/>
    <m/>
    <n v="0.40899999999999997"/>
    <m/>
    <n v="1.1499999999999999"/>
    <n v="6.9331779001789327E-3"/>
    <n v="1.3866355800357865E-3"/>
    <n v="8.3198134802147192E-3"/>
    <n v="0.47"/>
    <n v="3.258593613084098E-3"/>
    <n v="0.2"/>
    <n v="6.517187226168196E-4"/>
    <n v="3.9103123357009176E-3"/>
  </r>
  <r>
    <x v="47"/>
    <x v="1"/>
    <n v="12"/>
    <s v="ph"/>
    <n v="11.459155902616464"/>
    <n v="1.0313240312354817E-2"/>
    <m/>
    <m/>
    <m/>
    <m/>
    <n v="0.40899999999999997"/>
    <m/>
    <n v="1.1499999999999999"/>
    <n v="2.8082836938633265E-2"/>
    <n v="5.6165673877266531E-3"/>
    <n v="3.3699404326359921E-2"/>
    <n v="0.47"/>
    <n v="1.3198933361157635E-2"/>
    <n v="0.2"/>
    <n v="2.6397866722315273E-3"/>
    <n v="1.583872003338916E-2"/>
  </r>
  <r>
    <x v="47"/>
    <x v="1"/>
    <n v="14"/>
    <s v="ph"/>
    <n v="24.000565418257818"/>
    <n v="4.5241065813415991E-2"/>
    <m/>
    <m/>
    <m/>
    <m/>
    <n v="0.40899999999999997"/>
    <m/>
    <n v="1.1499999999999999"/>
    <n v="0.12485042198297444"/>
    <n v="2.4970084396594889E-2"/>
    <n v="0.14982050637956934"/>
    <n v="0.47"/>
    <n v="5.8679698331997987E-2"/>
    <n v="0.2"/>
    <n v="1.1735939666399598E-2"/>
    <n v="7.041563799839759E-2"/>
  </r>
  <r>
    <x v="47"/>
    <x v="1"/>
    <n v="15"/>
    <s v="ph"/>
    <n v="19.767043932013401"/>
    <n v="3.06883357044508E-2"/>
    <m/>
    <m/>
    <m/>
    <m/>
    <n v="0.40899999999999997"/>
    <m/>
    <n v="1.1499999999999999"/>
    <n v="8.4392734621494228E-2"/>
    <n v="1.6878546924298847E-2"/>
    <n v="0.10127128154579307"/>
    <n v="0.47"/>
    <n v="3.9664585272102287E-2"/>
    <n v="0.2"/>
    <n v="7.9329170544204571E-3"/>
    <n v="4.7597502326522746E-2"/>
  </r>
  <r>
    <x v="47"/>
    <x v="1"/>
    <n v="16"/>
    <s v="ph"/>
    <n v="23.8732414637843"/>
    <n v="4.4762327744595563E-2"/>
    <m/>
    <m/>
    <m/>
    <m/>
    <n v="0.40899999999999997"/>
    <m/>
    <n v="1.1499999999999999"/>
    <n v="0.12351737035949535"/>
    <n v="2.4703474071899073E-2"/>
    <n v="0.14822084443139444"/>
    <n v="0.47"/>
    <n v="5.8053164068962812E-2"/>
    <n v="0.2"/>
    <n v="1.1610632813792564E-2"/>
    <n v="6.9663796882755369E-2"/>
  </r>
  <r>
    <x v="47"/>
    <x v="1"/>
    <n v="17"/>
    <s v="ph"/>
    <n v="25.305635951611361"/>
    <n v="5.0294951453827584E-2"/>
    <m/>
    <m/>
    <m/>
    <m/>
    <n v="0.40899999999999997"/>
    <m/>
    <n v="1.1499999999999999"/>
    <n v="0.13893056561102932"/>
    <n v="2.7786113122205865E-2"/>
    <n v="0.16671667873323517"/>
    <n v="0.47"/>
    <n v="6.5297365837183777E-2"/>
    <n v="0.2"/>
    <n v="1.3059473167436756E-2"/>
    <n v="7.8356839004620538E-2"/>
  </r>
  <r>
    <x v="47"/>
    <x v="1"/>
    <n v="18"/>
    <s v="ph"/>
    <n v="12.000282709128909"/>
    <n v="1.1310266453353998E-2"/>
    <m/>
    <m/>
    <m/>
    <m/>
    <n v="0.40899999999999997"/>
    <m/>
    <n v="1.1499999999999999"/>
    <n v="3.0823459482099608E-2"/>
    <n v="6.1646918964199217E-3"/>
    <n v="3.6988151378519532E-2"/>
    <n v="0.47"/>
    <n v="1.4487025956586816E-2"/>
    <n v="0.2"/>
    <n v="2.8974051913173635E-3"/>
    <n v="1.7384431147904181E-2"/>
  </r>
  <r>
    <x v="47"/>
    <x v="1"/>
    <n v="22"/>
    <s v="ph"/>
    <n v="10.949860084722399"/>
    <n v="9.4168796728612628E-3"/>
    <m/>
    <m/>
    <m/>
    <m/>
    <n v="0.40899999999999997"/>
    <m/>
    <n v="1.1499999999999999"/>
    <n v="2.562096566263233E-2"/>
    <n v="5.1241931325264663E-3"/>
    <n v="3.0745158795158795E-2"/>
    <n v="0.47"/>
    <n v="1.2041853861437194E-2"/>
    <n v="0.2"/>
    <n v="2.4083707722874388E-3"/>
    <n v="1.4450224633724633E-2"/>
  </r>
  <r>
    <x v="47"/>
    <x v="1"/>
    <n v="23"/>
    <s v="ph"/>
    <n v="12.159437652220806"/>
    <n v="1.1612262957870871E-2"/>
    <m/>
    <m/>
    <m/>
    <m/>
    <n v="0.40899999999999997"/>
    <m/>
    <n v="1.1499999999999999"/>
    <n v="3.1654027414931993E-2"/>
    <n v="6.3308054829863993E-3"/>
    <n v="3.7984832897918389E-2"/>
    <n v="0.47"/>
    <n v="1.4877392885018036E-2"/>
    <n v="0.2"/>
    <n v="2.9754785770036074E-3"/>
    <n v="1.7852871462021642E-2"/>
  </r>
  <r>
    <x v="47"/>
    <x v="1"/>
    <n v="25"/>
    <s v="ph"/>
    <n v="21.135776442603703"/>
    <n v="3.5085388894722153E-2"/>
    <m/>
    <m/>
    <m/>
    <m/>
    <n v="0.40899999999999997"/>
    <m/>
    <n v="1.1499999999999999"/>
    <n v="9.660159617390067E-2"/>
    <n v="1.9320319234780135E-2"/>
    <n v="0.1159219154086808"/>
    <n v="0.47"/>
    <n v="4.5402750201733309E-2"/>
    <n v="0.2"/>
    <n v="9.0805500403466615E-3"/>
    <n v="5.4483300242079973E-2"/>
  </r>
  <r>
    <x v="47"/>
    <x v="1"/>
    <n v="26"/>
    <s v="ph"/>
    <n v="14.03746598070517"/>
    <n v="1.5476306243727448E-2"/>
    <m/>
    <m/>
    <m/>
    <m/>
    <n v="0.40899999999999997"/>
    <m/>
    <n v="1.1499999999999999"/>
    <n v="4.2296888350907676E-2"/>
    <n v="8.4593776701815358E-3"/>
    <n v="5.0756266021089208E-2"/>
    <n v="0.47"/>
    <n v="1.9879537524926605E-2"/>
    <n v="0.2"/>
    <n v="3.9759075049853208E-3"/>
    <n v="2.3855445029911927E-2"/>
  </r>
  <r>
    <x v="47"/>
    <x v="1"/>
    <n v="28"/>
    <s v="ph"/>
    <n v="16.71126902464901"/>
    <n v="2.1933540594851822E-2"/>
    <m/>
    <m/>
    <m/>
    <m/>
    <n v="0.40899999999999997"/>
    <m/>
    <n v="1.1499999999999999"/>
    <n v="6.0134041319625547E-2"/>
    <n v="1.2026808263925111E-2"/>
    <n v="7.2160849583550651E-2"/>
    <n v="0.47"/>
    <n v="2.8262999420224005E-2"/>
    <n v="0.2"/>
    <n v="5.6525998840448012E-3"/>
    <n v="3.3915599304268809E-2"/>
  </r>
  <r>
    <x v="47"/>
    <x v="1"/>
    <n v="29"/>
    <s v="ph"/>
    <n v="4.2653524748627953"/>
    <n v="1.4288930790790366E-3"/>
    <m/>
    <m/>
    <m/>
    <m/>
    <n v="0.40899999999999997"/>
    <m/>
    <n v="1.1499999999999999"/>
    <n v="3.8218804238194645E-3"/>
    <n v="7.6437608476389294E-4"/>
    <n v="4.5862565085833572E-3"/>
    <n v="0.47"/>
    <n v="1.7962837991951483E-3"/>
    <n v="0.2"/>
    <n v="3.5925675983902966E-4"/>
    <n v="2.155540559034178E-3"/>
  </r>
  <r>
    <x v="47"/>
    <x v="1"/>
    <n v="30"/>
    <s v="ph"/>
    <n v="8.0214091318315255"/>
    <n v="5.0534877530538612E-3"/>
    <m/>
    <m/>
    <m/>
    <m/>
    <n v="0.40899999999999997"/>
    <m/>
    <n v="1.1499999999999999"/>
    <n v="1.3672040393387937E-2"/>
    <n v="2.7344080786775877E-3"/>
    <n v="1.6406448472065523E-2"/>
    <n v="0.47"/>
    <n v="6.4258589848923296E-3"/>
    <n v="0.2"/>
    <n v="1.285171796978466E-3"/>
    <n v="7.7110307818707953E-3"/>
  </r>
  <r>
    <x v="47"/>
    <x v="1"/>
    <n v="31"/>
    <s v="ph"/>
    <n v="5.856901905781748"/>
    <n v="2.694174876659604E-3"/>
    <m/>
    <m/>
    <m/>
    <m/>
    <n v="0.40899999999999997"/>
    <m/>
    <n v="1.1499999999999999"/>
    <n v="7.2476255957693147E-3"/>
    <n v="1.4495251191538631E-3"/>
    <n v="8.6971507149231769E-3"/>
    <n v="0.47"/>
    <n v="3.4063840300115776E-3"/>
    <n v="0.2"/>
    <n v="6.8127680600231554E-4"/>
    <n v="4.0876608360138934E-3"/>
  </r>
  <r>
    <x v="47"/>
    <x v="1"/>
    <n v="34"/>
    <s v="ph"/>
    <n v="13.941973014850031"/>
    <n v="1.5266460451260783E-2"/>
    <m/>
    <m/>
    <m/>
    <m/>
    <n v="0.40899999999999997"/>
    <m/>
    <n v="1.1499999999999999"/>
    <n v="4.1718223252333514E-2"/>
    <n v="8.3436446504667038E-3"/>
    <n v="5.0061867902800219E-2"/>
    <n v="0.47"/>
    <n v="1.9607564928596749E-2"/>
    <n v="0.2"/>
    <n v="3.9215129857193502E-3"/>
    <n v="2.3529077914316097E-2"/>
  </r>
  <r>
    <x v="47"/>
    <x v="1"/>
    <n v="35"/>
    <s v="ph"/>
    <n v="14.164789935178685"/>
    <n v="1.5758328802886284E-2"/>
    <m/>
    <m/>
    <m/>
    <m/>
    <n v="0.40899999999999997"/>
    <m/>
    <n v="1.1499999999999999"/>
    <n v="4.3074697838059159E-2"/>
    <n v="8.6149395676118328E-3"/>
    <n v="5.1689637405670993E-2"/>
    <n v="0.47"/>
    <n v="2.0245107983887803E-2"/>
    <n v="0.2"/>
    <n v="4.0490215967775604E-3"/>
    <n v="2.4294129580665364E-2"/>
  </r>
  <r>
    <x v="47"/>
    <x v="1"/>
    <n v="37"/>
    <s v="ph"/>
    <n v="14.132958946560306"/>
    <n v="1.5687584430681939E-2"/>
    <m/>
    <m/>
    <m/>
    <m/>
    <n v="0.40899999999999997"/>
    <m/>
    <n v="1.1499999999999999"/>
    <n v="4.2879575123259683E-2"/>
    <n v="8.5759150246519367E-3"/>
    <n v="5.145549014791162E-2"/>
    <n v="0.47"/>
    <n v="2.015340030793205E-2"/>
    <n v="0.2"/>
    <n v="4.0306800615864105E-3"/>
    <n v="2.4184080369518461E-2"/>
  </r>
  <r>
    <x v="47"/>
    <x v="1"/>
    <n v="38"/>
    <s v="ph"/>
    <n v="8.1805640749234207"/>
    <n v="5.2560124181382974E-3"/>
    <m/>
    <m/>
    <m/>
    <m/>
    <n v="0.40899999999999997"/>
    <m/>
    <n v="1.1499999999999999"/>
    <n v="1.422502170277986E-2"/>
    <n v="2.8450043405559722E-3"/>
    <n v="1.707002604333583E-2"/>
    <n v="0.47"/>
    <n v="6.6857602003065333E-3"/>
    <n v="0.2"/>
    <n v="1.3371520400613068E-3"/>
    <n v="8.0229122403678403E-3"/>
  </r>
  <r>
    <x v="47"/>
    <x v="1"/>
    <n v="39"/>
    <s v="ph"/>
    <n v="12.095775674984045"/>
    <n v="1.1490986891234841E-2"/>
    <m/>
    <m/>
    <m/>
    <m/>
    <n v="0.40899999999999997"/>
    <m/>
    <n v="1.1499999999999999"/>
    <n v="3.1320463312526393E-2"/>
    <n v="6.2640926625052787E-3"/>
    <n v="3.7584555975031672E-2"/>
    <n v="0.47"/>
    <n v="1.4720617756887404E-2"/>
    <n v="0.2"/>
    <n v="2.9441235513774809E-3"/>
    <n v="1.7664741308264884E-2"/>
  </r>
  <r>
    <x v="47"/>
    <x v="1"/>
    <n v="41"/>
    <s v="ph"/>
    <n v="7.3847893594639435"/>
    <n v="4.2831778284890864E-3"/>
    <m/>
    <m/>
    <m/>
    <m/>
    <n v="0.40899999999999997"/>
    <m/>
    <n v="1.1499999999999999"/>
    <n v="1.1570661907591741E-2"/>
    <n v="2.3141323815183482E-3"/>
    <n v="1.3884794289110089E-2"/>
    <n v="0.47"/>
    <n v="5.4382110965681182E-3"/>
    <n v="0.2"/>
    <n v="1.0876422193136237E-3"/>
    <n v="6.5258533158817416E-3"/>
  </r>
  <r>
    <x v="47"/>
    <x v="1"/>
    <n v="44"/>
    <s v="ph"/>
    <n v="12.668733470114868"/>
    <n v="1.2605389802764292E-2"/>
    <m/>
    <m/>
    <m/>
    <m/>
    <n v="0.40899999999999997"/>
    <m/>
    <n v="1.1499999999999999"/>
    <n v="3.4386734005536802E-2"/>
    <n v="6.8773468011073605E-3"/>
    <n v="4.1264080806644163E-2"/>
    <n v="0.47"/>
    <n v="1.6161764982602297E-2"/>
    <n v="0.2"/>
    <n v="3.2323529965204594E-3"/>
    <n v="1.9394117979122757E-2"/>
  </r>
  <r>
    <x v="48"/>
    <x v="2"/>
    <n v="1"/>
    <s v="pt"/>
    <n v="21.485917317405871"/>
    <n v="3.6257485473122401E-2"/>
    <m/>
    <m/>
    <m/>
    <m/>
    <n v="0.34899999999999998"/>
    <m/>
    <n v="1.1499999999999999"/>
    <n v="0.11871712266330159"/>
    <n v="2.3743424532660318E-2"/>
    <n v="0.14246054719596191"/>
    <n v="0.47"/>
    <n v="5.5797047651751745E-2"/>
    <n v="0.2"/>
    <n v="1.1159409530350349E-2"/>
    <n v="6.6956457182102094E-2"/>
  </r>
  <r>
    <x v="48"/>
    <x v="2"/>
    <n v="3"/>
    <s v="pt"/>
    <n v="17.507043740108486"/>
    <n v="2.4072185142649163E-2"/>
    <m/>
    <m/>
    <m/>
    <m/>
    <n v="0.34899999999999998"/>
    <m/>
    <n v="1.1499999999999999"/>
    <n v="8.2279721596491509E-2"/>
    <n v="1.6455944319298303E-2"/>
    <n v="9.8735665915789805E-2"/>
    <n v="0.47"/>
    <n v="3.8671469150351009E-2"/>
    <n v="0.2"/>
    <n v="7.7342938300702024E-3"/>
    <n v="4.6405762980421213E-2"/>
  </r>
  <r>
    <x v="48"/>
    <x v="2"/>
    <n v="4"/>
    <s v="pt"/>
    <n v="23.268452680035097"/>
    <n v="4.2523097272764127E-2"/>
    <m/>
    <m/>
    <m/>
    <m/>
    <n v="0.34899999999999998"/>
    <m/>
    <n v="1.1499999999999999"/>
    <n v="0.13692348487268433"/>
    <n v="2.7384696974536868E-2"/>
    <n v="0.16430818184722118"/>
    <n v="0.47"/>
    <n v="6.4354037890161628E-2"/>
    <n v="0.2"/>
    <n v="1.2870807578032327E-2"/>
    <n v="7.7224845468193956E-2"/>
  </r>
  <r>
    <x v="48"/>
    <x v="2"/>
    <n v="5"/>
    <s v="pt"/>
    <n v="19.798874920631782"/>
    <n v="3.0787250501582424E-2"/>
    <m/>
    <m/>
    <m/>
    <m/>
    <n v="0.34899999999999998"/>
    <m/>
    <n v="1.1499999999999999"/>
    <n v="0.10255055259769923"/>
    <n v="2.0510110519539847E-2"/>
    <n v="0.12306066311723907"/>
    <n v="0.47"/>
    <n v="4.8198759720918631E-2"/>
    <n v="0.2"/>
    <n v="9.6397519441837262E-3"/>
    <n v="5.7838511665102357E-2"/>
  </r>
  <r>
    <x v="48"/>
    <x v="2"/>
    <n v="6"/>
    <s v="pt"/>
    <n v="20.14901579543395"/>
    <n v="3.1885817496274227E-2"/>
    <m/>
    <m/>
    <m/>
    <m/>
    <n v="0.34899999999999998"/>
    <m/>
    <n v="1.1499999999999999"/>
    <n v="0.10581987097275987"/>
    <n v="2.1163974194551974E-2"/>
    <n v="0.12698384516731184"/>
    <n v="0.47"/>
    <n v="4.9735339357197136E-2"/>
    <n v="0.2"/>
    <n v="9.947067871439428E-3"/>
    <n v="5.9682407228636561E-2"/>
  </r>
  <r>
    <x v="48"/>
    <x v="2"/>
    <n v="7"/>
    <s v="pt"/>
    <n v="18.621128341751756"/>
    <n v="2.7233400199811946E-2"/>
    <m/>
    <m/>
    <m/>
    <m/>
    <n v="0.34899999999999998"/>
    <m/>
    <n v="1.1499999999999999"/>
    <n v="9.1887708753003533E-2"/>
    <n v="1.8377541750600707E-2"/>
    <n v="0.11026525050360424"/>
    <n v="0.47"/>
    <n v="4.3187223113911655E-2"/>
    <n v="0.2"/>
    <n v="8.637444622782332E-3"/>
    <n v="5.1824667736693988E-2"/>
  </r>
  <r>
    <x v="48"/>
    <x v="2"/>
    <n v="7"/>
    <s v="pt"/>
    <n v="9.7084515286056163"/>
    <n v="7.4026942905617817E-3"/>
    <m/>
    <m/>
    <m/>
    <m/>
    <n v="0.34899999999999998"/>
    <m/>
    <n v="1.1499999999999999"/>
    <n v="2.8634804373615194E-2"/>
    <n v="5.7269608747230394E-3"/>
    <n v="3.4361765248338234E-2"/>
    <n v="0.47"/>
    <n v="1.345835805559914E-2"/>
    <n v="0.2"/>
    <n v="2.691671611119828E-3"/>
    <n v="1.6150029666718968E-2"/>
  </r>
  <r>
    <x v="48"/>
    <x v="2"/>
    <n v="9"/>
    <s v="pt"/>
    <n v="21.772396214971284"/>
    <n v="3.7230797527600897E-2"/>
    <m/>
    <m/>
    <m/>
    <m/>
    <n v="0.34899999999999998"/>
    <m/>
    <n v="1.1499999999999999"/>
    <n v="0.12156570309364385"/>
    <n v="2.4313140618728774E-2"/>
    <n v="0.14587884371237264"/>
    <n v="0.47"/>
    <n v="5.7135880454012605E-2"/>
    <n v="0.2"/>
    <n v="1.1427176090802522E-2"/>
    <n v="6.8563056544815121E-2"/>
  </r>
  <r>
    <x v="48"/>
    <x v="2"/>
    <n v="10"/>
    <s v="pt"/>
    <n v="25.560283860558393"/>
    <n v="5.1312269850070966E-2"/>
    <m/>
    <m/>
    <m/>
    <m/>
    <n v="0.34899999999999998"/>
    <m/>
    <n v="1.1499999999999999"/>
    <n v="0.16199962487864059"/>
    <n v="3.239992497572812E-2"/>
    <n v="0.19439954985436869"/>
    <n v="0.47"/>
    <n v="7.6139823692961073E-2"/>
    <n v="0.2"/>
    <n v="1.5227964738592215E-2"/>
    <n v="9.1367788431553285E-2"/>
  </r>
  <r>
    <x v="48"/>
    <x v="2"/>
    <n v="11"/>
    <s v="pt"/>
    <n v="20.340001727144223"/>
    <n v="3.2493152759112888E-2"/>
    <m/>
    <m/>
    <m/>
    <m/>
    <n v="0.34899999999999998"/>
    <m/>
    <n v="1.1499999999999999"/>
    <n v="0.10762219869140166"/>
    <n v="2.1524439738280332E-2"/>
    <n v="0.12914663842968199"/>
    <n v="0.47"/>
    <n v="5.0582433384958776E-2"/>
    <n v="0.2"/>
    <n v="1.0116486676991755E-2"/>
    <n v="6.0698920061950531E-2"/>
  </r>
  <r>
    <x v="48"/>
    <x v="2"/>
    <n v="12"/>
    <s v="pt"/>
    <n v="21.326762374313976"/>
    <n v="3.5722326976975909E-2"/>
    <m/>
    <m/>
    <m/>
    <m/>
    <n v="0.34899999999999998"/>
    <m/>
    <n v="1.1499999999999999"/>
    <n v="0.11714747287403415"/>
    <n v="2.3429494574806833E-2"/>
    <n v="0.14057696744884099"/>
    <n v="0.47"/>
    <n v="5.505931225079605E-2"/>
    <n v="0.2"/>
    <n v="1.1011862450159211E-2"/>
    <n v="6.6071174700955262E-2"/>
  </r>
  <r>
    <x v="48"/>
    <x v="2"/>
    <n v="13"/>
    <s v="pt"/>
    <n v="13.432677196955968"/>
    <n v="1.4171474442788545E-2"/>
    <m/>
    <m/>
    <m/>
    <m/>
    <n v="0.34899999999999998"/>
    <m/>
    <n v="1.1499999999999999"/>
    <n v="5.1207335380485781E-2"/>
    <n v="1.0241467076097157E-2"/>
    <n v="6.1448802456582935E-2"/>
    <n v="0.47"/>
    <n v="2.4067447628828315E-2"/>
    <n v="0.2"/>
    <n v="4.8134895257656634E-3"/>
    <n v="2.8880937154593979E-2"/>
  </r>
  <r>
    <x v="48"/>
    <x v="2"/>
    <n v="14"/>
    <s v="pt"/>
    <n v="27.183664280095726"/>
    <n v="5.8037123238004383E-2"/>
    <m/>
    <m/>
    <m/>
    <m/>
    <n v="0.34899999999999998"/>
    <m/>
    <n v="1.1499999999999999"/>
    <n v="0.18087876538593226"/>
    <n v="3.617575307718645E-2"/>
    <n v="0.21705451846311871"/>
    <n v="0.47"/>
    <n v="8.5013019731388154E-2"/>
    <n v="0.2"/>
    <n v="1.7002603946277631E-2"/>
    <n v="0.10201562367766578"/>
  </r>
  <r>
    <x v="48"/>
    <x v="2"/>
    <n v="15"/>
    <s v="pt"/>
    <n v="21.740565226352903"/>
    <n v="3.7122015123997584E-2"/>
    <m/>
    <m/>
    <m/>
    <m/>
    <n v="0.34899999999999998"/>
    <m/>
    <n v="1.1499999999999999"/>
    <n v="0.1212477224300345"/>
    <n v="2.4249544486006899E-2"/>
    <n v="0.1454972669160414"/>
    <n v="0.47"/>
    <n v="5.6986429542116211E-2"/>
    <n v="0.2"/>
    <n v="1.1397285908423243E-2"/>
    <n v="6.8383715450539451E-2"/>
  </r>
  <r>
    <x v="48"/>
    <x v="2"/>
    <n v="17"/>
    <s v="pt"/>
    <n v="23.141128725561583"/>
    <n v="4.2059001458708181E-2"/>
    <m/>
    <m/>
    <m/>
    <m/>
    <n v="0.34899999999999998"/>
    <m/>
    <n v="1.1499999999999999"/>
    <n v="0.13558511246577234"/>
    <n v="2.711702249315447E-2"/>
    <n v="0.16270213495892683"/>
    <n v="0.47"/>
    <n v="6.3725002858912999E-2"/>
    <n v="0.2"/>
    <n v="1.27450005717826E-2"/>
    <n v="7.6470003430695599E-2"/>
  </r>
  <r>
    <x v="48"/>
    <x v="2"/>
    <n v="18"/>
    <s v="pt"/>
    <n v="22.345354010102106"/>
    <n v="3.9216096287729194E-2"/>
    <m/>
    <m/>
    <m/>
    <m/>
    <n v="0.34899999999999998"/>
    <m/>
    <n v="1.1499999999999999"/>
    <n v="0.12735209844550721"/>
    <n v="2.5470419689101444E-2"/>
    <n v="0.15282251813460865"/>
    <n v="0.47"/>
    <n v="5.9855486269388386E-2"/>
    <n v="0.2"/>
    <n v="1.1971097253877678E-2"/>
    <n v="7.1826583523266069E-2"/>
  </r>
  <r>
    <x v="48"/>
    <x v="2"/>
    <n v="19"/>
    <s v="pt"/>
    <n v="28.01126998417358"/>
    <n v="6.162479396518189E-2"/>
    <m/>
    <m/>
    <m/>
    <m/>
    <n v="0.34899999999999998"/>
    <m/>
    <n v="1.1499999999999999"/>
    <n v="0.19085534368013773"/>
    <n v="3.8171068736027547E-2"/>
    <n v="0.22902641241616528"/>
    <n v="0.47"/>
    <n v="8.9702011529664727E-2"/>
    <n v="0.2"/>
    <n v="1.7940402305932947E-2"/>
    <n v="0.10764241383559767"/>
  </r>
  <r>
    <x v="48"/>
    <x v="2"/>
    <n v="21"/>
    <s v="pt"/>
    <n v="27.979438995555203"/>
    <n v="6.1484817192732549E-2"/>
    <m/>
    <m/>
    <m/>
    <m/>
    <n v="0.34899999999999998"/>
    <m/>
    <n v="1.1499999999999999"/>
    <n v="0.19046726184965138"/>
    <n v="3.8093452369930281E-2"/>
    <n v="0.22856071421958166"/>
    <n v="0.47"/>
    <n v="8.9519613069336146E-2"/>
    <n v="0.2"/>
    <n v="1.7903922613867231E-2"/>
    <n v="0.10742353568320337"/>
  </r>
  <r>
    <x v="48"/>
    <x v="2"/>
    <n v="22"/>
    <s v="pt"/>
    <n v="18.461973398659861"/>
    <n v="2.6769861428056801E-2"/>
    <m/>
    <m/>
    <m/>
    <m/>
    <n v="0.34899999999999998"/>
    <m/>
    <n v="1.1499999999999999"/>
    <n v="9.048651447246539E-2"/>
    <n v="1.8097302894493079E-2"/>
    <n v="0.10858381736695846"/>
    <n v="0.47"/>
    <n v="4.2528661802058734E-2"/>
    <n v="0.2"/>
    <n v="8.5057323604117475E-3"/>
    <n v="5.1034394162470478E-2"/>
  </r>
  <r>
    <x v="48"/>
    <x v="2"/>
    <n v="23"/>
    <s v="pt"/>
    <n v="18.939438227935547"/>
    <n v="2.8172414364054127E-2"/>
    <m/>
    <m/>
    <m/>
    <m/>
    <n v="0.34899999999999998"/>
    <m/>
    <n v="1.1499999999999999"/>
    <n v="9.4718566300185075E-2"/>
    <n v="1.8943713260037017E-2"/>
    <n v="0.1136622795602221"/>
    <n v="0.47"/>
    <n v="4.4517726161086985E-2"/>
    <n v="0.2"/>
    <n v="8.9035452322173969E-3"/>
    <n v="5.3421271393304381E-2"/>
  </r>
  <r>
    <x v="48"/>
    <x v="2"/>
    <n v="24"/>
    <s v="pt"/>
    <n v="18.780283284843652"/>
    <n v="2.770091784514439E-2"/>
    <m/>
    <m/>
    <m/>
    <m/>
    <n v="0.34899999999999998"/>
    <m/>
    <n v="1.1499999999999999"/>
    <n v="9.3298398342581093E-2"/>
    <n v="1.865967966851622E-2"/>
    <n v="0.11195807801109731"/>
    <n v="0.47"/>
    <n v="4.3850247221013113E-2"/>
    <n v="0.2"/>
    <n v="8.7700494442026228E-3"/>
    <n v="5.2620296665215734E-2"/>
  </r>
  <r>
    <x v="48"/>
    <x v="2"/>
    <n v="26"/>
    <s v="pt"/>
    <n v="22.377184998720484"/>
    <n v="3.9327902635251252E-2"/>
    <m/>
    <m/>
    <m/>
    <m/>
    <n v="0.34899999999999998"/>
    <m/>
    <n v="1.1499999999999999"/>
    <n v="0.12767704356969467"/>
    <n v="2.5535408713938935E-2"/>
    <n v="0.15321245228363362"/>
    <n v="0.47"/>
    <n v="6.0008210477756493E-2"/>
    <n v="0.2"/>
    <n v="1.2001642095551299E-2"/>
    <n v="7.2009852573307789E-2"/>
  </r>
  <r>
    <x v="48"/>
    <x v="2"/>
    <n v="27"/>
    <s v="pt"/>
    <n v="17.538874728726867"/>
    <n v="2.4159799938821259E-2"/>
    <m/>
    <m/>
    <m/>
    <m/>
    <n v="0.34899999999999998"/>
    <m/>
    <n v="1.1499999999999999"/>
    <n v="8.2547723973985104E-2"/>
    <n v="1.6509544794797021E-2"/>
    <n v="9.9057268768782125E-2"/>
    <n v="0.47"/>
    <n v="3.8797430267772999E-2"/>
    <n v="0.2"/>
    <n v="7.7594860535546003E-3"/>
    <n v="4.65569163213276E-2"/>
  </r>
  <r>
    <x v="48"/>
    <x v="2"/>
    <n v="29"/>
    <s v="pt"/>
    <n v="22.122537089773452"/>
    <n v="3.8437908193481377E-2"/>
    <m/>
    <m/>
    <m/>
    <m/>
    <n v="0.34899999999999998"/>
    <m/>
    <n v="1.1499999999999999"/>
    <n v="0.12508772429824336"/>
    <n v="2.5017544859648674E-2"/>
    <n v="0.15010526915789202"/>
    <n v="0.47"/>
    <n v="5.8791230420174374E-2"/>
    <n v="0.2"/>
    <n v="1.1758246084034876E-2"/>
    <n v="7.0549476504209258E-2"/>
  </r>
  <r>
    <x v="48"/>
    <x v="2"/>
    <n v="31"/>
    <s v="pt"/>
    <n v="3.183098861837907"/>
    <n v="7.9577471545947667E-4"/>
    <m/>
    <m/>
    <m/>
    <m/>
    <n v="0.34899999999999998"/>
    <m/>
    <n v="1.1499999999999999"/>
    <n v="3.8896482967822957E-3"/>
    <n v="7.779296593564592E-4"/>
    <n v="4.667577956138755E-3"/>
    <n v="0.47"/>
    <n v="1.8281346994876789E-3"/>
    <n v="0.2"/>
    <n v="3.656269398975358E-4"/>
    <n v="2.1937616393852147E-3"/>
  </r>
  <r>
    <x v="48"/>
    <x v="2"/>
    <n v="32"/>
    <s v="pt"/>
    <n v="22.058875112536693"/>
    <n v="3.821700113246982E-2"/>
    <m/>
    <m/>
    <m/>
    <m/>
    <n v="0.34899999999999998"/>
    <m/>
    <n v="1.1499999999999999"/>
    <n v="0.12444405553742229"/>
    <n v="2.4888811107484459E-2"/>
    <n v="0.14933286664490675"/>
    <n v="0.47"/>
    <n v="5.8488706102588474E-2"/>
    <n v="0.2"/>
    <n v="1.1697741220517695E-2"/>
    <n v="7.0186447323106166E-2"/>
  </r>
  <r>
    <x v="48"/>
    <x v="2"/>
    <n v="33"/>
    <s v="pt"/>
    <n v="23.745917509310782"/>
    <n v="4.4286136154864604E-2"/>
    <m/>
    <m/>
    <m/>
    <m/>
    <n v="0.34899999999999998"/>
    <m/>
    <n v="1.1499999999999999"/>
    <n v="0.14199397864948313"/>
    <n v="2.8398795729896627E-2"/>
    <n v="0.17039277437937975"/>
    <n v="0.47"/>
    <n v="6.6737169965257068E-2"/>
    <n v="0.2"/>
    <n v="1.3347433993051414E-2"/>
    <n v="8.0084603958308478E-2"/>
  </r>
  <r>
    <x v="48"/>
    <x v="2"/>
    <n v="34"/>
    <s v="pt"/>
    <n v="28.202255915883853"/>
    <n v="6.2467996853682747E-2"/>
    <m/>
    <m/>
    <m/>
    <m/>
    <n v="0.34899999999999998"/>
    <m/>
    <n v="1.1499999999999999"/>
    <n v="0.19319115293861866"/>
    <n v="3.8638230587723733E-2"/>
    <n v="0.23182938352634239"/>
    <n v="0.47"/>
    <n v="9.079984188115077E-2"/>
    <n v="0.2"/>
    <n v="1.8159968376230153E-2"/>
    <n v="0.10895981025738093"/>
  </r>
  <r>
    <x v="48"/>
    <x v="2"/>
    <n v="35"/>
    <s v="pt"/>
    <n v="23.013804771088065"/>
    <n v="4.159745212374167E-2"/>
    <m/>
    <m/>
    <m/>
    <m/>
    <n v="0.34899999999999998"/>
    <m/>
    <n v="1.1499999999999999"/>
    <n v="0.13425254618115004"/>
    <n v="2.6850509236230009E-2"/>
    <n v="0.16110305541738004"/>
    <n v="0.47"/>
    <n v="6.3098696705140511E-2"/>
    <n v="0.2"/>
    <n v="1.2619739341028103E-2"/>
    <n v="7.5718436046168611E-2"/>
  </r>
  <r>
    <x v="48"/>
    <x v="2"/>
    <n v="36"/>
    <s v="pt"/>
    <n v="27.947608006936822"/>
    <n v="6.1344999575226315E-2"/>
    <m/>
    <m/>
    <m/>
    <m/>
    <n v="0.34899999999999998"/>
    <m/>
    <n v="1.1499999999999999"/>
    <n v="0.19007952872991332"/>
    <n v="3.8015905745982667E-2"/>
    <n v="0.22809543447589598"/>
    <n v="0.47"/>
    <n v="8.9337378503059256E-2"/>
    <n v="0.2"/>
    <n v="1.7867475700611851E-2"/>
    <n v="0.10720485420367111"/>
  </r>
  <r>
    <x v="48"/>
    <x v="2"/>
    <n v="38"/>
    <s v="pt"/>
    <n v="21.645072260497766"/>
    <n v="3.6796622842846204E-2"/>
    <m/>
    <m/>
    <m/>
    <m/>
    <n v="0.34899999999999998"/>
    <m/>
    <n v="1.1499999999999999"/>
    <n v="0.12029598689504678"/>
    <n v="2.4059197379009356E-2"/>
    <n v="0.14435518427405614"/>
    <n v="0.47"/>
    <n v="5.6539113840671985E-2"/>
    <n v="0.2"/>
    <n v="1.1307822768134398E-2"/>
    <n v="6.7846936608806391E-2"/>
  </r>
  <r>
    <x v="48"/>
    <x v="2"/>
    <n v="39"/>
    <s v="pt"/>
    <n v="14.514930809980855"/>
    <n v="1.6547021123378174E-2"/>
    <m/>
    <m/>
    <m/>
    <m/>
    <n v="0.34899999999999998"/>
    <m/>
    <n v="1.1499999999999999"/>
    <n v="5.8826907194804885E-2"/>
    <n v="1.1765381438960977E-2"/>
    <n v="7.0592288633765862E-2"/>
    <n v="0.47"/>
    <n v="2.7648646381558294E-2"/>
    <n v="0.2"/>
    <n v="5.529729276311659E-3"/>
    <n v="3.3178375657869956E-2"/>
  </r>
  <r>
    <x v="49"/>
    <x v="2"/>
    <n v="1"/>
    <s v="pt"/>
    <n v="24.828171122335672"/>
    <n v="4.8414933688554554E-2"/>
    <m/>
    <m/>
    <m/>
    <m/>
    <n v="0.34899999999999998"/>
    <m/>
    <n v="1.1499999999999999"/>
    <n v="0.15378722127663483"/>
    <n v="3.0757444255326966E-2"/>
    <n v="0.1845446655319618"/>
    <n v="0.47"/>
    <n v="7.2279994000018361E-2"/>
    <n v="0.2"/>
    <n v="1.4455998800003672E-2"/>
    <n v="8.6735992800022033E-2"/>
  </r>
  <r>
    <x v="49"/>
    <x v="2"/>
    <n v="3"/>
    <s v="pt"/>
    <n v="30.589580062262282"/>
    <n v="7.3491466099585137E-2"/>
    <m/>
    <m/>
    <m/>
    <m/>
    <n v="0.34899999999999998"/>
    <m/>
    <n v="1.1499999999999999"/>
    <n v="0.22344059963914889"/>
    <n v="4.4688119927829784E-2"/>
    <n v="0.2681287195669787"/>
    <n v="0.47"/>
    <n v="0.10501708183039997"/>
    <n v="0.2"/>
    <n v="2.1003416366079997E-2"/>
    <n v="0.12602049819647998"/>
  </r>
  <r>
    <x v="49"/>
    <x v="2"/>
    <n v="4"/>
    <s v="pt"/>
    <n v="23.17295971417996"/>
    <n v="4.2174786679807529E-2"/>
    <m/>
    <m/>
    <m/>
    <m/>
    <n v="0.34899999999999998"/>
    <m/>
    <n v="1.1499999999999999"/>
    <n v="0.13591916150525729"/>
    <n v="2.718383230105146E-2"/>
    <n v="0.16310299380630874"/>
    <n v="0.47"/>
    <n v="6.3882005907470923E-2"/>
    <n v="0.2"/>
    <n v="1.2776401181494186E-2"/>
    <n v="7.6658407088965111E-2"/>
  </r>
  <r>
    <x v="49"/>
    <x v="2"/>
    <n v="6"/>
    <s v="pt"/>
    <n v="25.114650019901088"/>
    <n v="4.9538647164254893E-2"/>
    <m/>
    <m/>
    <m/>
    <m/>
    <n v="0.34899999999999998"/>
    <m/>
    <n v="1.1499999999999999"/>
    <n v="0.15697830798539225"/>
    <n v="3.1395661597078454E-2"/>
    <n v="0.18837396958247071"/>
    <n v="0.47"/>
    <n v="7.3779804753134351E-2"/>
    <n v="0.2"/>
    <n v="1.4755960950626871E-2"/>
    <n v="8.8535765703761218E-2"/>
  </r>
  <r>
    <x v="49"/>
    <x v="2"/>
    <n v="7"/>
    <s v="pt"/>
    <n v="29.602819415092533"/>
    <n v="6.8826555140090145E-2"/>
    <m/>
    <m/>
    <m/>
    <m/>
    <n v="0.34899999999999998"/>
    <m/>
    <n v="1.1499999999999999"/>
    <n v="0.21070223332049712"/>
    <n v="4.2140446664099426E-2"/>
    <n v="0.25284267998459653"/>
    <n v="0.47"/>
    <n v="9.903004966063364E-2"/>
    <n v="0.2"/>
    <n v="1.9806009932126729E-2"/>
    <n v="0.11883605959276036"/>
  </r>
  <r>
    <x v="49"/>
    <x v="2"/>
    <n v="9"/>
    <s v="pt"/>
    <n v="15.788170354716019"/>
    <n v="1.9577331239847864E-2"/>
    <m/>
    <m/>
    <m/>
    <m/>
    <n v="0.34899999999999998"/>
    <m/>
    <n v="1.1499999999999999"/>
    <n v="6.8382932617534906E-2"/>
    <n v="1.3676586523506982E-2"/>
    <n v="8.2059519141041884E-2"/>
    <n v="0.47"/>
    <n v="3.2139978330241403E-2"/>
    <n v="0.2"/>
    <n v="6.4279956660482813E-3"/>
    <n v="3.8567973996289681E-2"/>
  </r>
  <r>
    <x v="49"/>
    <x v="2"/>
    <n v="10"/>
    <s v="pt"/>
    <n v="27.69296009798979"/>
    <n v="6.0232188213127785E-2"/>
    <m/>
    <m/>
    <m/>
    <m/>
    <n v="0.34899999999999998"/>
    <m/>
    <n v="1.1499999999999999"/>
    <n v="0.18699022737863519"/>
    <n v="3.7398045475727039E-2"/>
    <n v="0.22438827285436222"/>
    <n v="0.47"/>
    <n v="8.7885406867958538E-2"/>
    <n v="0.2"/>
    <n v="1.7577081373591708E-2"/>
    <n v="0.10546248824155025"/>
  </r>
  <r>
    <x v="49"/>
    <x v="2"/>
    <n v="11"/>
    <s v="pt"/>
    <n v="20.5309876588545"/>
    <n v="3.3106217599902878E-2"/>
    <m/>
    <m/>
    <m/>
    <m/>
    <n v="0.34899999999999998"/>
    <m/>
    <n v="1.1499999999999999"/>
    <n v="0.10943794868678235"/>
    <n v="2.188758973735647E-2"/>
    <n v="0.13132553842413883"/>
    <n v="0.47"/>
    <n v="5.1435835882787703E-2"/>
    <n v="0.2"/>
    <n v="1.0287167176557541E-2"/>
    <n v="6.1723003059345243E-2"/>
  </r>
  <r>
    <x v="49"/>
    <x v="2"/>
    <n v="12"/>
    <s v="pt"/>
    <n v="21.040283476748563"/>
    <n v="3.4769068445326998E-2"/>
    <m/>
    <m/>
    <m/>
    <m/>
    <n v="0.34899999999999998"/>
    <m/>
    <n v="1.1499999999999999"/>
    <n v="0.11434536965167036"/>
    <n v="2.2869073930334074E-2"/>
    <n v="0.13721444358200444"/>
    <n v="0.47"/>
    <n v="5.3742323736285062E-2"/>
    <n v="0.2"/>
    <n v="1.0748464747257012E-2"/>
    <n v="6.4490788483542075E-2"/>
  </r>
  <r>
    <x v="49"/>
    <x v="2"/>
    <n v="13"/>
    <s v="pt"/>
    <n v="28.647889756541161"/>
    <n v="6.4457751952217604E-2"/>
    <m/>
    <m/>
    <m/>
    <m/>
    <n v="0.34899999999999998"/>
    <m/>
    <n v="1.1499999999999999"/>
    <n v="0.198690082276644"/>
    <n v="3.9738016455328803E-2"/>
    <n v="0.23842809873197279"/>
    <n v="0.47"/>
    <n v="9.3384338670022674E-2"/>
    <n v="0.2"/>
    <n v="1.8676867734004534E-2"/>
    <n v="0.11206120640402721"/>
  </r>
  <r>
    <x v="49"/>
    <x v="2"/>
    <n v="15"/>
    <s v="pt"/>
    <n v="20.562818647472877"/>
    <n v="3.3208952115668697E-2"/>
    <m/>
    <m/>
    <m/>
    <m/>
    <n v="0.34899999999999998"/>
    <m/>
    <n v="1.1499999999999999"/>
    <n v="0.10974187677891097"/>
    <n v="2.1948375355782195E-2"/>
    <n v="0.13169025213469315"/>
    <n v="0.47"/>
    <n v="5.1578682086088151E-2"/>
    <n v="0.2"/>
    <n v="1.0315736417217631E-2"/>
    <n v="6.1894418503305779E-2"/>
  </r>
  <r>
    <x v="49"/>
    <x v="2"/>
    <n v="16"/>
    <s v="pt"/>
    <n v="29.061692608580088"/>
    <n v="6.6333313379084047E-2"/>
    <m/>
    <m/>
    <m/>
    <m/>
    <n v="0.34899999999999998"/>
    <m/>
    <n v="1.1499999999999999"/>
    <n v="0.20385713228807167"/>
    <n v="4.0771426457614335E-2"/>
    <n v="0.24462855874568601"/>
    <n v="0.47"/>
    <n v="9.5812852175393676E-2"/>
    <n v="0.2"/>
    <n v="1.9162570435078737E-2"/>
    <n v="0.11497542261047242"/>
  </r>
  <r>
    <x v="49"/>
    <x v="2"/>
    <n v="19"/>
    <s v="pt"/>
    <n v="25.273804962992983"/>
    <n v="5.0168502851541091E-2"/>
    <m/>
    <m/>
    <m/>
    <m/>
    <n v="0.34899999999999998"/>
    <m/>
    <n v="1.1499999999999999"/>
    <n v="0.15876362303869637"/>
    <n v="3.1752724607739279E-2"/>
    <n v="0.19051634764643566"/>
    <n v="0.47"/>
    <n v="7.4618902828187297E-2"/>
    <n v="0.2"/>
    <n v="1.492378056563746E-2"/>
    <n v="8.9542683393824762E-2"/>
  </r>
  <r>
    <x v="49"/>
    <x v="2"/>
    <n v="21"/>
    <s v="pt"/>
    <n v="25.560283860558393"/>
    <n v="5.1312269850070966E-2"/>
    <m/>
    <m/>
    <m/>
    <m/>
    <n v="0.34899999999999998"/>
    <m/>
    <n v="1.1499999999999999"/>
    <n v="0.16199962487864059"/>
    <n v="3.239992497572812E-2"/>
    <n v="0.19439954985436869"/>
    <n v="0.47"/>
    <n v="7.6139823692961073E-2"/>
    <n v="0.2"/>
    <n v="1.5227964738592215E-2"/>
    <n v="9.1367788431553285E-2"/>
  </r>
  <r>
    <x v="49"/>
    <x v="2"/>
    <n v="23"/>
    <s v="pt"/>
    <n v="23.554931577600509"/>
    <n v="4.3576623418560945E-2"/>
    <m/>
    <m/>
    <m/>
    <m/>
    <n v="0.34899999999999998"/>
    <m/>
    <n v="1.1499999999999999"/>
    <n v="0.13995601689044404"/>
    <n v="2.7991203378088809E-2"/>
    <n v="0.16794722026853284"/>
    <n v="0.47"/>
    <n v="6.57793279385087E-2"/>
    <n v="0.2"/>
    <n v="1.3155865587701741E-2"/>
    <n v="7.8935193526210437E-2"/>
  </r>
  <r>
    <x v="49"/>
    <x v="2"/>
    <n v="24"/>
    <s v="pt"/>
    <n v="23.109297736943201"/>
    <n v="4.1943375392551913E-2"/>
    <m/>
    <m/>
    <m/>
    <m/>
    <n v="0.34899999999999998"/>
    <m/>
    <n v="1.1499999999999999"/>
    <n v="0.13525142630871254"/>
    <n v="2.705028526174251E-2"/>
    <n v="0.16230171157045503"/>
    <n v="0.47"/>
    <n v="6.3568170365094892E-2"/>
    <n v="0.2"/>
    <n v="1.2713634073018979E-2"/>
    <n v="7.6281804438113873E-2"/>
  </r>
  <r>
    <x v="49"/>
    <x v="2"/>
    <n v="25"/>
    <s v="pt"/>
    <n v="25.783100780887047"/>
    <n v="5.2210779081296281E-2"/>
    <m/>
    <m/>
    <m/>
    <m/>
    <n v="0.34899999999999998"/>
    <m/>
    <n v="1.1499999999999999"/>
    <n v="0.16453642056985068"/>
    <n v="3.2907284113970141E-2"/>
    <n v="0.19744370468382083"/>
    <n v="0.47"/>
    <n v="7.7332117667829811E-2"/>
    <n v="0.2"/>
    <n v="1.5466423533565962E-2"/>
    <n v="9.2798541201395773E-2"/>
  </r>
  <r>
    <x v="49"/>
    <x v="2"/>
    <n v="27"/>
    <s v="pt"/>
    <n v="6.1752117919655385"/>
    <n v="2.9949777191032854E-3"/>
    <m/>
    <m/>
    <m/>
    <m/>
    <n v="0.34899999999999998"/>
    <m/>
    <n v="1.1499999999999999"/>
    <n v="1.2738762329635273E-2"/>
    <n v="2.5477524659270547E-3"/>
    <n v="1.5286514795562327E-2"/>
    <n v="0.47"/>
    <n v="5.987218294928578E-3"/>
    <n v="0.2"/>
    <n v="1.1974436589857157E-3"/>
    <n v="7.1846619539142932E-3"/>
  </r>
  <r>
    <x v="49"/>
    <x v="2"/>
    <n v="27"/>
    <s v="pt"/>
    <n v="3.246760839074665"/>
    <n v="8.2792401396403962E-4"/>
    <m/>
    <m/>
    <m/>
    <m/>
    <n v="0.34899999999999998"/>
    <m/>
    <n v="1.1499999999999999"/>
    <n v="4.0300106101140926E-3"/>
    <n v="8.0600212202281861E-4"/>
    <n v="4.8360127321369108E-3"/>
    <n v="0.47"/>
    <n v="1.8941049867536234E-3"/>
    <n v="0.2"/>
    <n v="3.7882099735072472E-4"/>
    <n v="2.2729259841043482E-3"/>
  </r>
  <r>
    <x v="49"/>
    <x v="2"/>
    <n v="28"/>
    <s v="pt"/>
    <n v="30.239439187460114"/>
    <n v="7.1818668070217778E-2"/>
    <m/>
    <m/>
    <m/>
    <m/>
    <n v="0.34899999999999998"/>
    <m/>
    <n v="1.1499999999999999"/>
    <n v="0.21888277081943472"/>
    <n v="4.3776554163886948E-2"/>
    <n v="0.26265932498332167"/>
    <n v="0.47"/>
    <n v="0.10287490228513431"/>
    <n v="0.2"/>
    <n v="2.0574980457026864E-2"/>
    <n v="0.12344988274216118"/>
  </r>
  <r>
    <x v="49"/>
    <x v="2"/>
    <n v="30"/>
    <s v="pt"/>
    <n v="19.13042415964582"/>
    <n v="2.8743462299867847E-2"/>
    <m/>
    <m/>
    <m/>
    <m/>
    <n v="0.34899999999999998"/>
    <m/>
    <n v="1.1499999999999999"/>
    <n v="9.6435255697454245E-2"/>
    <n v="1.9287051139490849E-2"/>
    <n v="0.11572230683694509"/>
    <n v="0.47"/>
    <n v="4.5324570177803496E-2"/>
    <n v="0.2"/>
    <n v="9.0649140355606988E-3"/>
    <n v="5.4389484213364196E-2"/>
  </r>
  <r>
    <x v="49"/>
    <x v="2"/>
    <n v="32"/>
    <s v="pt"/>
    <n v="31.194368846011486"/>
    <n v="7.6426203672728135E-2"/>
    <m/>
    <m/>
    <m/>
    <m/>
    <n v="0.34899999999999998"/>
    <m/>
    <n v="1.1499999999999999"/>
    <n v="0.23141069690557686"/>
    <n v="4.6282139381115375E-2"/>
    <n v="0.27769283628669222"/>
    <n v="0.47"/>
    <n v="0.10876302754562112"/>
    <n v="0.2"/>
    <n v="2.1752605509124223E-2"/>
    <n v="0.13051563305474534"/>
  </r>
  <r>
    <x v="49"/>
    <x v="2"/>
    <n v="34"/>
    <s v="pt"/>
    <n v="22.090706101155074"/>
    <n v="3.8327375085504059E-2"/>
    <m/>
    <m/>
    <m/>
    <m/>
    <n v="0.34899999999999998"/>
    <m/>
    <n v="1.1499999999999999"/>
    <n v="0.1247657066994492"/>
    <n v="2.495314133988984E-2"/>
    <n v="0.14971884803933905"/>
    <n v="0.47"/>
    <n v="5.8639882148741121E-2"/>
    <n v="0.2"/>
    <n v="1.1727976429748224E-2"/>
    <n v="7.0367858578489345E-2"/>
  </r>
  <r>
    <x v="49"/>
    <x v="2"/>
    <n v="35"/>
    <s v="pt"/>
    <n v="19.162255148264201"/>
    <n v="2.8839193998137627E-2"/>
    <m/>
    <m/>
    <m/>
    <m/>
    <n v="0.34899999999999998"/>
    <m/>
    <n v="1.1499999999999999"/>
    <n v="9.6722693204827251E-2"/>
    <n v="1.9344538640965452E-2"/>
    <n v="0.11606723184579271"/>
    <n v="0.47"/>
    <n v="4.5459665806268805E-2"/>
    <n v="0.2"/>
    <n v="9.091933161253762E-3"/>
    <n v="5.4551598967522569E-2"/>
  </r>
  <r>
    <x v="49"/>
    <x v="2"/>
    <n v="37"/>
    <s v="pt"/>
    <n v="23.332114657271855"/>
    <n v="4.2756100109450669E-2"/>
    <m/>
    <m/>
    <m/>
    <m/>
    <n v="0.34899999999999998"/>
    <m/>
    <n v="1.1499999999999999"/>
    <n v="0.1375948462825651"/>
    <n v="2.7518969256513023E-2"/>
    <n v="0.16511381553907811"/>
    <n v="0.47"/>
    <n v="6.4669577752805602E-2"/>
    <n v="0.2"/>
    <n v="1.2933915550561122E-2"/>
    <n v="7.7603493303366716E-2"/>
  </r>
  <r>
    <x v="49"/>
    <x v="2"/>
    <n v="38"/>
    <s v="pt"/>
    <n v="20.721973590564772"/>
    <n v="3.3725012018644161E-2"/>
    <m/>
    <m/>
    <m/>
    <m/>
    <n v="0.34899999999999998"/>
    <m/>
    <n v="1.1499999999999999"/>
    <n v="0.11126709466383077"/>
    <n v="2.2253418932766153E-2"/>
    <n v="0.13352051359659692"/>
    <n v="0.47"/>
    <n v="5.2295534492000459E-2"/>
    <n v="0.2"/>
    <n v="1.0459106898400093E-2"/>
    <n v="6.2754641390400545E-2"/>
  </r>
  <r>
    <x v="49"/>
    <x v="2"/>
    <n v="39"/>
    <s v="pt"/>
    <n v="27.056340325622209"/>
    <n v="5.7494723191947185E-2"/>
    <m/>
    <m/>
    <m/>
    <m/>
    <n v="0.34899999999999998"/>
    <m/>
    <n v="1.1499999999999999"/>
    <n v="0.17936491931115411"/>
    <n v="3.5872983862230826E-2"/>
    <n v="0.21523790317338493"/>
    <n v="0.47"/>
    <n v="8.4301512076242424E-2"/>
    <n v="0.2"/>
    <n v="1.6860302415248486E-2"/>
    <n v="0.10116181449149091"/>
  </r>
  <r>
    <x v="50"/>
    <x v="2"/>
    <n v="1"/>
    <s v="ph"/>
    <n v="20.371832715762604"/>
    <n v="3.2594932345220172E-2"/>
    <m/>
    <m/>
    <m/>
    <m/>
    <n v="0.40899999999999997"/>
    <m/>
    <n v="1.1499999999999999"/>
    <n v="8.9684771703658753E-2"/>
    <n v="1.793695434073175E-2"/>
    <n v="0.10762172604439051"/>
    <n v="0.47"/>
    <n v="4.2151842700719609E-2"/>
    <n v="0.2"/>
    <n v="8.4303685401439215E-3"/>
    <n v="5.0582211240863532E-2"/>
  </r>
  <r>
    <x v="50"/>
    <x v="2"/>
    <n v="2"/>
    <s v="ph"/>
    <n v="26.228734621544355"/>
    <n v="5.4031193320381372E-2"/>
    <m/>
    <m/>
    <m/>
    <m/>
    <n v="0.40899999999999997"/>
    <m/>
    <n v="1.1499999999999999"/>
    <n v="0.14934806749983542"/>
    <n v="2.9869613499967085E-2"/>
    <n v="0.17921768099980251"/>
    <n v="0.47"/>
    <n v="7.0193591724922649E-2"/>
    <n v="0.2"/>
    <n v="1.4038718344984531E-2"/>
    <n v="8.4232310069907182E-2"/>
  </r>
  <r>
    <x v="50"/>
    <x v="2"/>
    <n v="3"/>
    <s v="ph"/>
    <n v="22.950142793851306"/>
    <n v="4.1367632385916973E-2"/>
    <m/>
    <m/>
    <m/>
    <m/>
    <n v="0.40899999999999997"/>
    <m/>
    <n v="1.1499999999999999"/>
    <n v="0.1140685863025039"/>
    <n v="2.2813717260500781E-2"/>
    <n v="0.13688230356300468"/>
    <n v="0.47"/>
    <n v="5.3612235562176827E-2"/>
    <n v="0.2"/>
    <n v="1.0722447112435366E-2"/>
    <n v="6.433468267461219E-2"/>
  </r>
  <r>
    <x v="50"/>
    <x v="2"/>
    <n v="4"/>
    <s v="ph"/>
    <n v="22.027044123918316"/>
    <n v="3.8106786334378688E-2"/>
    <m/>
    <m/>
    <m/>
    <m/>
    <n v="0.40899999999999997"/>
    <m/>
    <n v="1.1499999999999999"/>
    <n v="0.10499896319704687"/>
    <n v="2.0999792639409376E-2"/>
    <n v="0.12599875583645626"/>
    <n v="0.47"/>
    <n v="4.9349512702612022E-2"/>
    <n v="0.2"/>
    <n v="9.8699025405224045E-3"/>
    <n v="5.9219415243134427E-2"/>
  </r>
  <r>
    <x v="50"/>
    <x v="2"/>
    <n v="5"/>
    <s v="ph"/>
    <n v="22.24986104424697"/>
    <n v="3.888163217482158E-2"/>
    <m/>
    <m/>
    <m/>
    <m/>
    <n v="0.40899999999999997"/>
    <m/>
    <n v="1.1499999999999999"/>
    <n v="0.10715348240430571"/>
    <n v="2.1430696480861142E-2"/>
    <n v="0.12858417888516685"/>
    <n v="0.47"/>
    <n v="5.0362136730023682E-2"/>
    <n v="0.2"/>
    <n v="1.0072427346004737E-2"/>
    <n v="6.0434564076028416E-2"/>
  </r>
  <r>
    <x v="50"/>
    <x v="2"/>
    <n v="6"/>
    <s v="ph"/>
    <n v="22.122537089773452"/>
    <n v="3.8437908193481377E-2"/>
    <m/>
    <m/>
    <m/>
    <m/>
    <n v="0.40899999999999997"/>
    <m/>
    <n v="1.1499999999999999"/>
    <n v="0.1059196252671975"/>
    <n v="2.1183925053439502E-2"/>
    <n v="0.127103550320637"/>
    <n v="0.47"/>
    <n v="4.9782223875582822E-2"/>
    <n v="0.2"/>
    <n v="9.9564447751165647E-3"/>
    <n v="5.9738668650699385E-2"/>
  </r>
  <r>
    <x v="50"/>
    <x v="2"/>
    <n v="7"/>
    <s v="ph"/>
    <n v="16.838592979122527"/>
    <n v="2.2269039214889541E-2"/>
    <m/>
    <m/>
    <m/>
    <m/>
    <n v="0.40899999999999997"/>
    <m/>
    <n v="1.1499999999999999"/>
    <n v="6.1062248624105135E-2"/>
    <n v="1.2212449724821028E-2"/>
    <n v="7.3274698348926165E-2"/>
    <n v="0.47"/>
    <n v="2.8699256853329413E-2"/>
    <n v="0.2"/>
    <n v="5.7398513706658832E-3"/>
    <n v="3.4439108223995298E-2"/>
  </r>
  <r>
    <x v="50"/>
    <x v="2"/>
    <n v="8"/>
    <s v="ph"/>
    <n v="29.157185574435225"/>
    <n v="6.6769954965456652E-2"/>
    <m/>
    <m/>
    <m/>
    <m/>
    <n v="0.40899999999999997"/>
    <m/>
    <n v="1.1499999999999999"/>
    <n v="0.18491330327891953"/>
    <n v="3.6982660655783907E-2"/>
    <n v="0.22189596393470343"/>
    <n v="0.47"/>
    <n v="8.6909252541092177E-2"/>
    <n v="0.2"/>
    <n v="1.7381850508218437E-2"/>
    <n v="0.10429110304931061"/>
  </r>
  <r>
    <x v="50"/>
    <x v="2"/>
    <n v="9"/>
    <s v="ph"/>
    <n v="18.239156478331207"/>
    <n v="2.6127591655209455E-2"/>
    <m/>
    <m/>
    <m/>
    <m/>
    <n v="0.40899999999999997"/>
    <m/>
    <n v="1.1499999999999999"/>
    <n v="7.1746173604591623E-2"/>
    <n v="1.4349234720918326E-2"/>
    <n v="8.6095408325509951E-2"/>
    <n v="0.47"/>
    <n v="3.3720701594158062E-2"/>
    <n v="0.2"/>
    <n v="6.7441403188316131E-3"/>
    <n v="4.0464841912989671E-2"/>
  </r>
  <r>
    <x v="50"/>
    <x v="2"/>
    <n v="10"/>
    <s v="ph"/>
    <n v="30.844227971209317"/>
    <n v="7.4720142260254557E-2"/>
    <m/>
    <m/>
    <m/>
    <m/>
    <n v="0.40899999999999997"/>
    <m/>
    <n v="1.1499999999999999"/>
    <n v="0.20714140417759938"/>
    <n v="4.142828083551988E-2"/>
    <n v="0.24856968501311927"/>
    <n v="0.47"/>
    <n v="9.7356459963471698E-2"/>
    <n v="0.2"/>
    <n v="1.9471291992694342E-2"/>
    <n v="0.11682775195616604"/>
  </r>
  <r>
    <x v="50"/>
    <x v="2"/>
    <n v="11"/>
    <s v="ph"/>
    <n v="26.547044507728145"/>
    <n v="5.5350587798613189E-2"/>
    <m/>
    <m/>
    <m/>
    <m/>
    <n v="0.40899999999999997"/>
    <m/>
    <n v="1.1499999999999999"/>
    <n v="0.15302842494073329"/>
    <n v="3.0605684988146659E-2"/>
    <n v="0.18363410992887996"/>
    <n v="0.47"/>
    <n v="7.1923359722144642E-2"/>
    <n v="0.2"/>
    <n v="1.4384671944428929E-2"/>
    <n v="8.6308031666573568E-2"/>
  </r>
  <r>
    <x v="50"/>
    <x v="2"/>
    <n v="12"/>
    <s v="ph"/>
    <n v="21.072114465366944"/>
    <n v="3.4874349440182299E-2"/>
    <m/>
    <m/>
    <m/>
    <m/>
    <n v="0.40899999999999997"/>
    <m/>
    <n v="1.1499999999999999"/>
    <n v="9.6015292648147094E-2"/>
    <n v="1.9203058529629419E-2"/>
    <n v="0.11521835117777651"/>
    <n v="0.47"/>
    <n v="4.5127187544629133E-2"/>
    <n v="0.2"/>
    <n v="9.0254375089258276E-3"/>
    <n v="5.4152625053554962E-2"/>
  </r>
  <r>
    <x v="50"/>
    <x v="2"/>
    <n v="13"/>
    <s v="ph"/>
    <n v="22.15436807839183"/>
    <n v="3.8548600456401773E-2"/>
    <m/>
    <m/>
    <m/>
    <m/>
    <n v="0.40899999999999997"/>
    <m/>
    <n v="1.1499999999999999"/>
    <n v="0.10622741370192654"/>
    <n v="2.1245482740385308E-2"/>
    <n v="0.12747289644231186"/>
    <n v="0.47"/>
    <n v="4.9926884439905471E-2"/>
    <n v="0.2"/>
    <n v="9.9853768879810956E-3"/>
    <n v="5.9912261327886566E-2"/>
  </r>
  <r>
    <x v="50"/>
    <x v="2"/>
    <n v="14"/>
    <s v="ph"/>
    <n v="27.852115041081685"/>
    <n v="6.0926501652366197E-2"/>
    <m/>
    <m/>
    <m/>
    <m/>
    <n v="0.40899999999999997"/>
    <m/>
    <n v="1.1499999999999999"/>
    <n v="0.16859059883164854"/>
    <n v="3.3718119766329706E-2"/>
    <n v="0.20230871859797825"/>
    <n v="0.47"/>
    <n v="7.9237581450874811E-2"/>
    <n v="0.2"/>
    <n v="1.5847516290174963E-2"/>
    <n v="9.5085097741049771E-2"/>
  </r>
  <r>
    <x v="50"/>
    <x v="2"/>
    <n v="16"/>
    <s v="ph"/>
    <n v="16.392959138465219"/>
    <n v="2.1105934890773968E-2"/>
    <m/>
    <m/>
    <m/>
    <m/>
    <n v="0.40899999999999997"/>
    <m/>
    <n v="1.1499999999999999"/>
    <n v="5.7844899437222791E-2"/>
    <n v="1.1568979887444559E-2"/>
    <n v="6.9413879324667346E-2"/>
    <n v="0.47"/>
    <n v="2.7187102735494711E-2"/>
    <n v="0.2"/>
    <n v="5.4374205470989426E-3"/>
    <n v="3.2624523282593652E-2"/>
  </r>
  <r>
    <x v="50"/>
    <x v="2"/>
    <n v="17"/>
    <s v="ph"/>
    <n v="24.764509145098913"/>
    <n v="4.8166970287217378E-2"/>
    <m/>
    <m/>
    <m/>
    <m/>
    <n v="0.40899999999999997"/>
    <m/>
    <n v="1.1499999999999999"/>
    <n v="0.13300036295557632"/>
    <n v="2.6600072591115267E-2"/>
    <n v="0.15960043554669159"/>
    <n v="0.47"/>
    <n v="6.2510170589120867E-2"/>
    <n v="0.2"/>
    <n v="1.2502034117824174E-2"/>
    <n v="7.5012204706945043E-2"/>
  </r>
  <r>
    <x v="50"/>
    <x v="2"/>
    <n v="19"/>
    <s v="ph"/>
    <n v="25.942255723978942"/>
    <n v="5.2857346037607091E-2"/>
    <m/>
    <m/>
    <m/>
    <m/>
    <n v="0.40899999999999997"/>
    <m/>
    <n v="1.1499999999999999"/>
    <n v="0.14607438672786585"/>
    <n v="2.9214877345573171E-2"/>
    <n v="0.17528926407343903"/>
    <n v="0.47"/>
    <n v="6.8654961762096942E-2"/>
    <n v="0.2"/>
    <n v="1.373099235241939E-2"/>
    <n v="8.2385954114516324E-2"/>
  </r>
  <r>
    <x v="50"/>
    <x v="2"/>
    <n v="21"/>
    <s v="ph"/>
    <n v="28.838875688251434"/>
    <n v="6.5320053433889511E-2"/>
    <m/>
    <m/>
    <m/>
    <m/>
    <n v="0.40899999999999997"/>
    <m/>
    <n v="1.1499999999999999"/>
    <n v="0.18086199507330786"/>
    <n v="3.6172399014661571E-2"/>
    <n v="0.21703439408796943"/>
    <n v="0.47"/>
    <n v="8.5005137684454682E-2"/>
    <n v="0.2"/>
    <n v="1.7001027536890936E-2"/>
    <n v="0.10200616522134562"/>
  </r>
  <r>
    <x v="50"/>
    <x v="2"/>
    <n v="22"/>
    <s v="ph"/>
    <n v="29.634650403710911"/>
    <n v="6.8974648814637135E-2"/>
    <m/>
    <m/>
    <m/>
    <m/>
    <n v="0.40899999999999997"/>
    <m/>
    <n v="1.1499999999999999"/>
    <n v="0.19107516912185948"/>
    <n v="3.82150338243719E-2"/>
    <n v="0.22929020294623137"/>
    <n v="0.47"/>
    <n v="8.9805329487273947E-2"/>
    <n v="0.2"/>
    <n v="1.7961065897454789E-2"/>
    <n v="0.10776639538472874"/>
  </r>
  <r>
    <x v="50"/>
    <x v="2"/>
    <n v="23"/>
    <s v="ph"/>
    <n v="13.496339174192725"/>
    <n v="1.4306119524644291E-2"/>
    <m/>
    <m/>
    <m/>
    <m/>
    <n v="0.40899999999999997"/>
    <m/>
    <n v="1.1499999999999999"/>
    <n v="3.9070946900255671E-2"/>
    <n v="7.8141893800511338E-3"/>
    <n v="4.6885136280306806E-2"/>
    <n v="0.47"/>
    <n v="1.8363345043120163E-2"/>
    <n v="0.2"/>
    <n v="3.6726690086240328E-3"/>
    <n v="2.2036014051744195E-2"/>
  </r>
  <r>
    <x v="50"/>
    <x v="2"/>
    <n v="24"/>
    <s v="ph"/>
    <n v="27.69296009798979"/>
    <n v="6.0232188213127785E-2"/>
    <m/>
    <m/>
    <m/>
    <m/>
    <n v="0.40899999999999997"/>
    <m/>
    <n v="1.1499999999999999"/>
    <n v="0.16665206721229128"/>
    <n v="3.3330413442458261E-2"/>
    <n v="0.19998248065474955"/>
    <n v="0.47"/>
    <n v="7.8326471589776903E-2"/>
    <n v="0.2"/>
    <n v="1.5665294317955381E-2"/>
    <n v="9.3991765907732283E-2"/>
  </r>
  <r>
    <x v="50"/>
    <x v="2"/>
    <n v="25"/>
    <s v="ph"/>
    <n v="21.676903249116144"/>
    <n v="3.6904927781620238E-2"/>
    <m/>
    <m/>
    <m/>
    <m/>
    <n v="0.40899999999999997"/>
    <m/>
    <n v="1.1499999999999999"/>
    <n v="0.10165788923342428"/>
    <n v="2.0331577846684858E-2"/>
    <n v="0.12198946708010913"/>
    <n v="0.47"/>
    <n v="4.7779207939709412E-2"/>
    <n v="0.2"/>
    <n v="9.5558415879418834E-3"/>
    <n v="5.7335049527651297E-2"/>
  </r>
  <r>
    <x v="50"/>
    <x v="2"/>
    <n v="27"/>
    <s v="ph"/>
    <n v="25.592114849176774"/>
    <n v="5.1440150846845313E-2"/>
    <m/>
    <m/>
    <m/>
    <m/>
    <n v="0.40899999999999997"/>
    <m/>
    <n v="1.1499999999999999"/>
    <n v="0.14212292382790689"/>
    <n v="2.8424584765581379E-2"/>
    <n v="0.17054750859348827"/>
    <n v="0.47"/>
    <n v="6.6797774199116242E-2"/>
    <n v="0.2"/>
    <n v="1.3359554839823248E-2"/>
    <n v="8.015732903893949E-2"/>
  </r>
  <r>
    <x v="50"/>
    <x v="2"/>
    <n v="28"/>
    <s v="ph"/>
    <n v="26.165072644307596"/>
    <n v="5.376922428405212E-2"/>
    <m/>
    <m/>
    <m/>
    <m/>
    <n v="0.40899999999999997"/>
    <m/>
    <n v="1.1499999999999999"/>
    <n v="0.14861741957740257"/>
    <n v="2.9723483915480516E-2"/>
    <n v="0.17834090349288309"/>
    <n v="0.47"/>
    <n v="6.9850187201379199E-2"/>
    <n v="0.2"/>
    <n v="1.3970037440275841E-2"/>
    <n v="8.3820224641655033E-2"/>
  </r>
  <r>
    <x v="50"/>
    <x v="2"/>
    <n v="29"/>
    <s v="ph"/>
    <n v="9.1354937334747923"/>
    <n v="6.554716753768162E-3"/>
    <m/>
    <m/>
    <m/>
    <m/>
    <n v="0.40899999999999997"/>
    <m/>
    <n v="1.1499999999999999"/>
    <n v="1.7775358040064665E-2"/>
    <n v="3.5550716080129333E-3"/>
    <n v="2.1330429648077597E-2"/>
    <n v="0.47"/>
    <n v="8.3544182788303917E-3"/>
    <n v="0.2"/>
    <n v="1.6708836557660783E-3"/>
    <n v="1.002530193459647E-2"/>
  </r>
  <r>
    <x v="50"/>
    <x v="2"/>
    <n v="30"/>
    <s v="ph"/>
    <n v="23.427607623126992"/>
    <n v="4.3106798026553664E-2"/>
    <m/>
    <m/>
    <m/>
    <m/>
    <n v="0.40899999999999997"/>
    <m/>
    <n v="1.1499999999999999"/>
    <n v="0.11890853229343559"/>
    <n v="2.3781706458687119E-2"/>
    <n v="0.14269023875212272"/>
    <n v="0.47"/>
    <n v="5.5887010177914725E-2"/>
    <n v="0.2"/>
    <n v="1.1177402035582946E-2"/>
    <n v="6.7064412213497668E-2"/>
  </r>
  <r>
    <x v="50"/>
    <x v="2"/>
    <n v="32"/>
    <s v="ph"/>
    <n v="14.928733662019782"/>
    <n v="1.7503940218718195E-2"/>
    <m/>
    <m/>
    <m/>
    <m/>
    <n v="0.40899999999999997"/>
    <m/>
    <n v="1.1499999999999999"/>
    <n v="4.789176197302937E-2"/>
    <n v="9.5783523946058741E-3"/>
    <n v="5.7470114367635244E-2"/>
    <n v="0.47"/>
    <n v="2.2509128127323804E-2"/>
    <n v="0.2"/>
    <n v="4.5018256254647608E-3"/>
    <n v="2.7010953752788565E-2"/>
  </r>
  <r>
    <x v="50"/>
    <x v="2"/>
    <n v="33"/>
    <s v="ph"/>
    <n v="31.640002686668797"/>
    <n v="7.8625406676371981E-2"/>
    <m/>
    <m/>
    <m/>
    <m/>
    <n v="0.40899999999999997"/>
    <m/>
    <n v="1.1499999999999999"/>
    <n v="0.21806821256427258"/>
    <n v="4.3613642512854517E-2"/>
    <n v="0.2616818550771271"/>
    <n v="0.47"/>
    <n v="0.10249205990520811"/>
    <n v="0.2"/>
    <n v="2.0498411981041624E-2"/>
    <n v="0.12299047188624973"/>
  </r>
  <r>
    <x v="50"/>
    <x v="2"/>
    <n v="35"/>
    <s v="ph"/>
    <n v="19.798874920631782"/>
    <n v="3.0787250501582424E-2"/>
    <m/>
    <m/>
    <m/>
    <m/>
    <n v="0.40899999999999997"/>
    <m/>
    <n v="1.1499999999999999"/>
    <n v="8.4667215441323038E-2"/>
    <n v="1.6933443088264607E-2"/>
    <n v="0.10160065852958765"/>
    <n v="0.47"/>
    <n v="3.9793591257421823E-2"/>
    <n v="0.2"/>
    <n v="7.9587182514843646E-3"/>
    <n v="4.7752309508906188E-2"/>
  </r>
  <r>
    <x v="50"/>
    <x v="2"/>
    <n v="36"/>
    <s v="ph"/>
    <n v="17.125071876687937"/>
    <n v="2.303322167414527E-2"/>
    <m/>
    <m/>
    <m/>
    <m/>
    <n v="0.40899999999999997"/>
    <m/>
    <n v="1.1499999999999999"/>
    <n v="6.3176943656227932E-2"/>
    <n v="1.2635388731245588E-2"/>
    <n v="7.5812332387473522E-2"/>
    <n v="0.47"/>
    <n v="2.9693163518427126E-2"/>
    <n v="0.2"/>
    <n v="5.9386327036854251E-3"/>
    <n v="3.5631796222112551E-2"/>
  </r>
  <r>
    <x v="50"/>
    <x v="2"/>
    <n v="37"/>
    <s v="ph"/>
    <n v="29.443664472000638"/>
    <n v="6.8088474091501455E-2"/>
    <m/>
    <m/>
    <m/>
    <m/>
    <n v="0.40899999999999997"/>
    <m/>
    <n v="1.1499999999999999"/>
    <n v="0.18859819515140613"/>
    <n v="3.7719639030281228E-2"/>
    <n v="0.22631783418168736"/>
    <n v="0.47"/>
    <n v="8.8641151721160882E-2"/>
    <n v="0.2"/>
    <n v="1.7728230344232179E-2"/>
    <n v="0.10636938206539306"/>
  </r>
  <r>
    <x v="50"/>
    <x v="2"/>
    <n v="39"/>
    <s v="ph"/>
    <n v="32.403946413509892"/>
    <n v="8.2468043622382678E-2"/>
    <m/>
    <m/>
    <m/>
    <m/>
    <n v="0.40899999999999997"/>
    <m/>
    <n v="1.1499999999999999"/>
    <n v="0.22882458966696287"/>
    <n v="4.5764917933392574E-2"/>
    <n v="0.27458950760035544"/>
    <n v="0.47"/>
    <n v="0.10754755714347254"/>
    <n v="0.2"/>
    <n v="2.1509511428694509E-2"/>
    <n v="0.12905706857216706"/>
  </r>
  <r>
    <x v="50"/>
    <x v="2"/>
    <n v="40"/>
    <s v="ph"/>
    <n v="22.313523021483725"/>
    <n v="3.9104449095150227E-2"/>
    <m/>
    <m/>
    <m/>
    <m/>
    <n v="0.40899999999999997"/>
    <m/>
    <n v="1.1499999999999999"/>
    <n v="0.10777311448793477"/>
    <n v="2.1554622897586955E-2"/>
    <n v="0.12932773738552172"/>
    <n v="0.47"/>
    <n v="5.065336380932934E-2"/>
    <n v="0.2"/>
    <n v="1.0130672761865869E-2"/>
    <n v="6.0784036571195209E-2"/>
  </r>
  <r>
    <x v="51"/>
    <x v="4"/>
    <n v="1"/>
    <s v="gr"/>
    <n v="11.363662936761328"/>
    <n v="1.0142069171059484E-2"/>
    <m/>
    <m/>
    <m/>
    <m/>
    <n v="0.55000000000000004"/>
    <m/>
    <n v="1.1499999999999999"/>
    <n v="2.8259881824904375E-2"/>
    <n v="5.6519763649808749E-3"/>
    <n v="3.3911858189885249E-2"/>
    <n v="0.47"/>
    <n v="1.3282144457705055E-2"/>
    <n v="0.2"/>
    <n v="2.6564288915410113E-3"/>
    <n v="1.5938573349246067E-2"/>
  </r>
  <r>
    <x v="51"/>
    <x v="4"/>
    <n v="2"/>
    <s v="gr"/>
    <n v="21.358593362932353"/>
    <n v="3.5829040366319023E-2"/>
    <m/>
    <m/>
    <m/>
    <m/>
    <n v="0.55000000000000004"/>
    <m/>
    <n v="1.1499999999999999"/>
    <n v="0.12635556772479906"/>
    <n v="2.5271113544959811E-2"/>
    <n v="0.15162668126975887"/>
    <n v="0.47"/>
    <n v="5.9387116830655555E-2"/>
    <n v="0.2"/>
    <n v="1.1877423366131111E-2"/>
    <n v="7.1264540196786672E-2"/>
  </r>
  <r>
    <x v="51"/>
    <x v="4"/>
    <n v="3"/>
    <s v="cf"/>
    <n v="10.472395255446713"/>
    <n v="8.6135450976049209E-3"/>
    <m/>
    <m/>
    <m/>
    <m/>
    <n v="0.74"/>
    <m/>
    <n v="1.1499999999999999"/>
    <n v="2.2773204151667704E-2"/>
    <n v="4.5546408303335411E-3"/>
    <n v="2.7327844982001245E-2"/>
    <n v="0.47"/>
    <n v="1.070340595128382E-2"/>
    <n v="0.2"/>
    <n v="2.1406811902567641E-3"/>
    <n v="1.2844087141540584E-2"/>
  </r>
  <r>
    <x v="51"/>
    <x v="4"/>
    <n v="4"/>
    <s v="cf"/>
    <n v="6.6208456326228466"/>
    <n v="3.4428397289638798E-3"/>
    <m/>
    <m/>
    <m/>
    <m/>
    <n v="0.74"/>
    <m/>
    <n v="1.1499999999999999"/>
    <n v="6.4418735198663018E-3"/>
    <n v="1.2883747039732604E-3"/>
    <n v="7.7302482238395618E-3"/>
    <n v="0.47"/>
    <n v="3.0276805543371617E-3"/>
    <n v="0.2"/>
    <n v="6.0553611086743237E-4"/>
    <n v="3.633216665204594E-3"/>
  </r>
  <r>
    <x v="51"/>
    <x v="4"/>
    <n v="5"/>
    <s v="cf"/>
    <n v="11.904789743273771"/>
    <n v="1.1130978409960975E-2"/>
    <m/>
    <m/>
    <m/>
    <m/>
    <n v="0.74"/>
    <m/>
    <n v="1.1499999999999999"/>
    <n v="3.3861896604677415E-2"/>
    <n v="6.7723793209354833E-3"/>
    <n v="4.0634275925612896E-2"/>
    <n v="0.47"/>
    <n v="1.5915091404198382E-2"/>
    <n v="0.2"/>
    <n v="3.1830182808396767E-3"/>
    <n v="1.909810968503806E-2"/>
  </r>
  <r>
    <x v="51"/>
    <x v="4"/>
    <n v="9"/>
    <s v="cf"/>
    <n v="15.469860468532227"/>
    <n v="1.8795880469266654E-2"/>
    <m/>
    <m/>
    <m/>
    <m/>
    <n v="0.74"/>
    <m/>
    <n v="1.1499999999999999"/>
    <n v="7.8225119279813571E-2"/>
    <n v="1.5645023855962715E-2"/>
    <n v="9.3870143135776282E-2"/>
    <n v="0.47"/>
    <n v="3.6765806061512377E-2"/>
    <n v="0.2"/>
    <n v="7.3531612123024755E-3"/>
    <n v="4.4118967273814855E-2"/>
  </r>
  <r>
    <x v="51"/>
    <x v="4"/>
    <n v="10"/>
    <s v="cf"/>
    <n v="12.573240504259733"/>
    <n v="1.2416074997956487E-2"/>
    <m/>
    <m/>
    <m/>
    <m/>
    <n v="0.74"/>
    <m/>
    <n v="1.1499999999999999"/>
    <n v="4.0224611061693311E-2"/>
    <n v="8.0449222123386618E-3"/>
    <n v="4.8269533274031974E-2"/>
    <n v="0.47"/>
    <n v="1.8905567198995856E-2"/>
    <n v="0.2"/>
    <n v="3.7811134397991715E-3"/>
    <n v="2.2686680638795028E-2"/>
  </r>
  <r>
    <x v="51"/>
    <x v="4"/>
    <n v="11"/>
    <s v="cf"/>
    <n v="8.403380995252073"/>
    <n v="5.5462314568663681E-3"/>
    <m/>
    <m/>
    <m/>
    <m/>
    <n v="0.74"/>
    <m/>
    <n v="1.1499999999999999"/>
    <n v="1.1940927231553544E-2"/>
    <n v="2.388185446310709E-3"/>
    <n v="1.4329112677864252E-2"/>
    <n v="0.47"/>
    <n v="5.6122357988301654E-3"/>
    <n v="0.2"/>
    <n v="1.122447159766033E-3"/>
    <n v="6.7346829585961986E-3"/>
  </r>
  <r>
    <x v="51"/>
    <x v="4"/>
    <n v="12"/>
    <s v="cf"/>
    <n v="10.122254380644543"/>
    <n v="8.0471922326124119E-3"/>
    <m/>
    <m/>
    <m/>
    <m/>
    <n v="0.74"/>
    <m/>
    <n v="1.1499999999999999"/>
    <n v="2.0542219266013274E-2"/>
    <n v="4.108443853202655E-3"/>
    <n v="2.4650663119215929E-2"/>
    <n v="0.47"/>
    <n v="9.6548430550262385E-3"/>
    <n v="0.2"/>
    <n v="1.9309686110052478E-3"/>
    <n v="1.1585811666031487E-2"/>
  </r>
  <r>
    <x v="51"/>
    <x v="4"/>
    <n v="12"/>
    <s v="cf"/>
    <n v="9.3901416424218258"/>
    <n v="6.9252294612860976E-3"/>
    <m/>
    <m/>
    <m/>
    <m/>
    <n v="0.74"/>
    <m/>
    <n v="1.1499999999999999"/>
    <n v="1.642467167872648E-2"/>
    <n v="3.2849343357452959E-3"/>
    <n v="1.9709606014471776E-2"/>
    <n v="0.47"/>
    <n v="7.7195956890014445E-3"/>
    <n v="0.2"/>
    <n v="1.5439191378002889E-3"/>
    <n v="9.2635148268017335E-3"/>
  </r>
  <r>
    <x v="51"/>
    <x v="4"/>
    <n v="14"/>
    <s v="gr"/>
    <n v="21.708734237734525"/>
    <n v="3.7013391875337365E-2"/>
    <m/>
    <m/>
    <m/>
    <m/>
    <n v="0.55000000000000004"/>
    <m/>
    <n v="1.1499999999999999"/>
    <n v="0.13132716379628334"/>
    <n v="2.626543275925667E-2"/>
    <n v="0.15759259655554"/>
    <n v="0.47"/>
    <n v="6.1723766984253164E-2"/>
    <n v="0.2"/>
    <n v="1.2344753396850634E-2"/>
    <n v="7.40685203811038E-2"/>
  </r>
  <r>
    <x v="51"/>
    <x v="4"/>
    <n v="15"/>
    <s v="cf"/>
    <n v="6.9709865074250157"/>
    <n v="3.8166151128151958E-3"/>
    <m/>
    <m/>
    <m/>
    <m/>
    <n v="0.74"/>
    <m/>
    <n v="1.1499999999999999"/>
    <n v="7.2919811984337246E-3"/>
    <n v="1.4583962396867451E-3"/>
    <n v="8.7503774381204706E-3"/>
    <n v="0.47"/>
    <n v="3.4272311632638506E-3"/>
    <n v="0.2"/>
    <n v="6.8544623265277013E-4"/>
    <n v="4.112677395916621E-3"/>
  </r>
  <r>
    <x v="51"/>
    <x v="4"/>
    <n v="15"/>
    <s v="cf"/>
    <n v="5.7614089399266115"/>
    <n v="2.6070375453167917E-3"/>
    <m/>
    <m/>
    <m/>
    <m/>
    <n v="0.74"/>
    <m/>
    <n v="1.1499999999999999"/>
    <n v="4.7577752774512812E-3"/>
    <n v="9.5155505549025625E-4"/>
    <n v="5.7093303329415375E-3"/>
    <n v="0.47"/>
    <n v="2.2361543804021019E-3"/>
    <n v="0.2"/>
    <n v="4.4723087608042041E-4"/>
    <n v="2.6833852564825222E-3"/>
  </r>
  <r>
    <x v="51"/>
    <x v="4"/>
    <n v="16"/>
    <s v="cf"/>
    <n v="9.0718317562380353"/>
    <n v="6.4636801263196009E-3"/>
    <m/>
    <m/>
    <m/>
    <m/>
    <n v="0.74"/>
    <m/>
    <n v="1.1499999999999999"/>
    <n v="1.4851212847055569E-2"/>
    <n v="2.9702425694111139E-3"/>
    <n v="1.7821455416466684E-2"/>
    <n v="0.47"/>
    <n v="6.9800700381161167E-3"/>
    <n v="0.2"/>
    <n v="1.3960140076232233E-3"/>
    <n v="8.3760840457393401E-3"/>
  </r>
  <r>
    <x v="51"/>
    <x v="4"/>
    <n v="17"/>
    <s v="cf"/>
    <n v="9.1036627448564147"/>
    <n v="6.5091188625723386E-3"/>
    <m/>
    <m/>
    <m/>
    <m/>
    <n v="0.74"/>
    <m/>
    <n v="1.1499999999999999"/>
    <n v="1.5002924085107757E-2"/>
    <n v="3.0005848170215517E-3"/>
    <n v="1.800350890212931E-2"/>
    <n v="0.47"/>
    <n v="7.0513743200006449E-3"/>
    <n v="0.2"/>
    <n v="1.410274864000129E-3"/>
    <n v="8.4616491840007746E-3"/>
  </r>
  <r>
    <x v="51"/>
    <x v="4"/>
    <n v="17"/>
    <s v="cf"/>
    <n v="5.6659159740714742"/>
    <n v="2.5213326084618055E-3"/>
    <m/>
    <m/>
    <m/>
    <m/>
    <n v="0.74"/>
    <m/>
    <n v="1.1499999999999999"/>
    <n v="4.6028473281488737E-3"/>
    <n v="9.2056946562977474E-4"/>
    <n v="5.5234167937786485E-3"/>
    <n v="0.47"/>
    <n v="2.1633382442299703E-3"/>
    <n v="0.2"/>
    <n v="4.326676488459941E-4"/>
    <n v="2.5960058930759645E-3"/>
  </r>
  <r>
    <x v="51"/>
    <x v="4"/>
    <n v="20"/>
    <s v="lr"/>
    <n v="3.1512678732195281"/>
    <n v="7.7993879862183325E-4"/>
    <m/>
    <m/>
    <m/>
    <m/>
    <n v="0.92"/>
    <m/>
    <n v="1.1499999999999999"/>
    <n v="2.5444943777973099E-3"/>
    <n v="5.0889887555946199E-4"/>
    <n v="3.0533932533567719E-3"/>
    <n v="0.47"/>
    <n v="1.1959123575647356E-3"/>
    <n v="0.2"/>
    <n v="2.3918247151294712E-4"/>
    <n v="1.4350948290776826E-3"/>
  </r>
  <r>
    <x v="51"/>
    <x v="4"/>
    <n v="22"/>
    <s v="lr"/>
    <n v="15.278874536821952"/>
    <n v="1.8334649444186338E-2"/>
    <m/>
    <m/>
    <m/>
    <m/>
    <n v="0.92"/>
    <m/>
    <n v="1.1499999999999999"/>
    <n v="8.7739762729787979E-2"/>
    <n v="1.7547952545957597E-2"/>
    <n v="0.10528771527574557"/>
    <n v="0.47"/>
    <n v="4.123768848300035E-2"/>
    <n v="0.2"/>
    <n v="8.2475376966000703E-3"/>
    <n v="4.9485226179600418E-2"/>
  </r>
  <r>
    <x v="51"/>
    <x v="4"/>
    <n v="22"/>
    <s v="lr"/>
    <n v="2.4828171122335672"/>
    <n v="4.8414933688554563E-4"/>
    <m/>
    <m/>
    <m/>
    <m/>
    <n v="0.92"/>
    <m/>
    <n v="1.1499999999999999"/>
    <n v="1.4907097121498905E-3"/>
    <n v="2.9814194242997811E-4"/>
    <n v="1.7888516545798685E-3"/>
    <n v="0.47"/>
    <n v="7.0063356471044853E-4"/>
    <n v="0.2"/>
    <n v="1.4012671294208972E-4"/>
    <n v="8.4076027765253819E-4"/>
  </r>
  <r>
    <x v="51"/>
    <x v="4"/>
    <n v="25"/>
    <s v="lr"/>
    <n v="7.2574654049904277"/>
    <n v="4.1367552808445436E-3"/>
    <m/>
    <m/>
    <m/>
    <m/>
    <n v="0.92"/>
    <m/>
    <n v="1.1499999999999999"/>
    <n v="1.6524323172982747E-2"/>
    <n v="3.3048646345965496E-3"/>
    <n v="1.9829187807579297E-2"/>
    <n v="0.47"/>
    <n v="7.7664318913018907E-3"/>
    <n v="0.2"/>
    <n v="1.5532863782603782E-3"/>
    <n v="9.3197182695622695E-3"/>
  </r>
  <r>
    <x v="51"/>
    <x v="4"/>
    <n v="25"/>
    <s v="lr"/>
    <n v="4.1380285203892786"/>
    <n v="1.3448592691265155E-3"/>
    <m/>
    <m/>
    <m/>
    <m/>
    <n v="0.92"/>
    <m/>
    <n v="1.1499999999999999"/>
    <n v="4.6873656677588983E-3"/>
    <n v="9.3747313355177974E-4"/>
    <n v="5.6248388013106776E-3"/>
    <n v="0.47"/>
    <n v="2.2030618638466822E-3"/>
    <n v="0.2"/>
    <n v="4.4061237276933645E-4"/>
    <n v="2.6436742366160188E-3"/>
  </r>
  <r>
    <x v="51"/>
    <x v="4"/>
    <n v="29"/>
    <s v="cf"/>
    <n v="5.6977469626898527"/>
    <n v="2.549741765803709E-3"/>
    <m/>
    <m/>
    <m/>
    <m/>
    <n v="0.74"/>
    <m/>
    <n v="1.1499999999999999"/>
    <n v="4.6538227109908185E-3"/>
    <n v="9.3076454219816369E-4"/>
    <n v="5.5845872531889822E-3"/>
    <n v="0.47"/>
    <n v="2.1872966741656847E-3"/>
    <n v="0.2"/>
    <n v="4.3745933483313698E-4"/>
    <n v="2.6247560089988214E-3"/>
  </r>
  <r>
    <x v="51"/>
    <x v="4"/>
    <n v="30"/>
    <s v="cf"/>
    <n v="12.764226435970008"/>
    <n v="1.2796137002059936E-2"/>
    <m/>
    <m/>
    <m/>
    <m/>
    <n v="0.74"/>
    <m/>
    <n v="1.1499999999999999"/>
    <n v="4.2193511652710049E-2"/>
    <n v="8.4387023305420097E-3"/>
    <n v="5.0632213983252058E-2"/>
    <n v="0.47"/>
    <n v="1.9830950476773721E-2"/>
    <n v="0.2"/>
    <n v="3.9661900953547446E-3"/>
    <n v="2.3797140572128464E-2"/>
  </r>
  <r>
    <x v="51"/>
    <x v="4"/>
    <n v="31.5"/>
    <s v="gy"/>
    <n v="4.2653524748627953"/>
    <n v="1.4288930790790366E-3"/>
    <n v="3.6"/>
    <n v="3.9207098324640557E-3"/>
    <n v="4.0697832817126519E-3"/>
    <n v="3.9207098324640557E-3"/>
    <n v="0.72"/>
    <n v="2.8229110793741201E-3"/>
    <n v="1.1499999999999999"/>
    <n v="3.2463477412802378E-3"/>
    <n v="6.4926954825604761E-4"/>
    <n v="3.8956172895362852E-3"/>
    <n v="0.47"/>
    <n v="1.5257834384017116E-3"/>
    <n v="0.2"/>
    <n v="3.0515668768034236E-4"/>
    <n v="1.830940126082054E-3"/>
  </r>
  <r>
    <x v="51"/>
    <x v="4"/>
    <n v="31.5"/>
    <s v="gy"/>
    <n v="2.4509861236151882"/>
    <n v="4.718148287959238E-4"/>
    <n v="2.5"/>
    <n v="1.0795375475806323E-3"/>
    <n v="1.1760750594053981E-3"/>
    <n v="1.0795375475806323E-3"/>
    <n v="0.72"/>
    <n v="7.7726703425805527E-4"/>
    <n v="1.1499999999999999"/>
    <n v="8.938570893967635E-4"/>
    <n v="1.7877141787935272E-4"/>
    <n v="1.0726285072761162E-3"/>
    <n v="0.47"/>
    <n v="4.2011283201647882E-4"/>
    <n v="0.2"/>
    <n v="8.4022566403295769E-5"/>
    <n v="5.0413539841977456E-4"/>
  </r>
  <r>
    <x v="51"/>
    <x v="4"/>
    <n v="33"/>
    <s v="cf"/>
    <n v="2.8329579870357371"/>
    <n v="6.3033315211545138E-4"/>
    <m/>
    <m/>
    <m/>
    <m/>
    <n v="0.74"/>
    <m/>
    <n v="1.1499999999999999"/>
    <n v="2.1606898363190951E-3"/>
    <n v="4.3213796726381903E-4"/>
    <n v="2.592827803582914E-3"/>
    <n v="0.47"/>
    <n v="1.0155242230699747E-3"/>
    <n v="0.2"/>
    <n v="2.0310484461399494E-4"/>
    <n v="1.2186290676839697E-3"/>
  </r>
  <r>
    <x v="51"/>
    <x v="4"/>
    <n v="34"/>
    <s v="cf"/>
    <n v="12.445916549786217"/>
    <n v="1.2165883427416027E-2"/>
    <m/>
    <m/>
    <m/>
    <m/>
    <n v="0.74"/>
    <m/>
    <n v="1.1499999999999999"/>
    <n v="3.8950006525999219E-2"/>
    <n v="7.7900013051998441E-3"/>
    <n v="4.6740007831199061E-2"/>
    <n v="0.47"/>
    <n v="1.8306503067219631E-2"/>
    <n v="0.2"/>
    <n v="3.6613006134439264E-3"/>
    <n v="2.1967803680663558E-2"/>
  </r>
  <r>
    <x v="51"/>
    <x v="4"/>
    <n v="34"/>
    <s v="cf"/>
    <n v="6.5571836553860887"/>
    <n v="3.3769495825238358E-3"/>
    <m/>
    <m/>
    <m/>
    <m/>
    <n v="0.74"/>
    <m/>
    <n v="1.1499999999999999"/>
    <n v="6.2980641172919556E-3"/>
    <n v="1.2596128234583911E-3"/>
    <n v="7.5576769407503467E-3"/>
    <n v="0.47"/>
    <n v="2.9600901351272192E-3"/>
    <n v="0.2"/>
    <n v="5.9201802702544388E-4"/>
    <n v="3.5521081621526628E-3"/>
  </r>
  <r>
    <x v="51"/>
    <x v="4"/>
    <n v="35"/>
    <s v="cf"/>
    <n v="8.0850711090682825"/>
    <n v="5.1340201542583591E-3"/>
    <m/>
    <m/>
    <m/>
    <m/>
    <n v="0.74"/>
    <m/>
    <n v="1.1499999999999999"/>
    <n v="1.0730732542737317E-2"/>
    <n v="2.1461465085474635E-3"/>
    <n v="1.2876879051284779E-2"/>
    <n v="0.47"/>
    <n v="5.0434442950865388E-3"/>
    <n v="0.2"/>
    <n v="1.0086888590173078E-3"/>
    <n v="6.0521331541038463E-3"/>
  </r>
  <r>
    <x v="51"/>
    <x v="4"/>
    <n v="35"/>
    <s v="cf"/>
    <n v="5.4112680651244416"/>
    <n v="2.2997889276778877E-3"/>
    <m/>
    <m/>
    <m/>
    <m/>
    <n v="0.74"/>
    <m/>
    <n v="1.1499999999999999"/>
    <n v="4.2184192131150249E-3"/>
    <n v="8.4368384262300503E-4"/>
    <n v="5.0621030557380297E-3"/>
    <n v="0.47"/>
    <n v="1.9826570301640614E-3"/>
    <n v="0.2"/>
    <n v="3.9653140603281229E-4"/>
    <n v="2.3791884361968737E-3"/>
  </r>
  <r>
    <x v="51"/>
    <x v="4"/>
    <n v="43"/>
    <s v="lr"/>
    <n v="5.443099053742821"/>
    <n v="2.326924845475056E-3"/>
    <m/>
    <m/>
    <m/>
    <m/>
    <n v="0.92"/>
    <m/>
    <n v="1.1499999999999999"/>
    <n v="8.6681431377439479E-3"/>
    <n v="1.7336286275487897E-3"/>
    <n v="1.0401771765292738E-2"/>
    <n v="0.47"/>
    <n v="4.0740272747396555E-3"/>
    <n v="0.2"/>
    <n v="8.1480545494793115E-4"/>
    <n v="4.8888327296875865E-3"/>
  </r>
  <r>
    <x v="51"/>
    <x v="4"/>
    <n v="43"/>
    <s v="lr"/>
    <n v="5.156620156177409"/>
    <n v="2.0884311632518508E-3"/>
    <m/>
    <m/>
    <m/>
    <m/>
    <n v="0.92"/>
    <m/>
    <n v="1.1499999999999999"/>
    <n v="7.6783073143666426E-3"/>
    <n v="1.5356614628733287E-3"/>
    <n v="9.2139687772399715E-3"/>
    <n v="0.47"/>
    <n v="3.608804437752322E-3"/>
    <n v="0.2"/>
    <n v="7.2176088755046444E-4"/>
    <n v="4.3305653253027862E-3"/>
  </r>
  <r>
    <x v="51"/>
    <x v="4"/>
    <n v="44"/>
    <s v="lr"/>
    <n v="4.0743665431525207"/>
    <n v="1.3037972938088067E-3"/>
    <m/>
    <m/>
    <m/>
    <m/>
    <n v="0.92"/>
    <m/>
    <n v="1.1499999999999999"/>
    <n v="4.5271826039707539E-3"/>
    <n v="9.0543652079415077E-4"/>
    <n v="5.4326191247649046E-3"/>
    <n v="0.47"/>
    <n v="2.127775823866254E-3"/>
    <n v="0.2"/>
    <n v="4.255551647732508E-4"/>
    <n v="2.5533309886395048E-3"/>
  </r>
  <r>
    <x v="51"/>
    <x v="4"/>
    <n v="45"/>
    <s v="cf"/>
    <n v="9.1991557107115511"/>
    <n v="6.6463900009890962E-3"/>
    <m/>
    <m/>
    <m/>
    <m/>
    <n v="0.74"/>
    <m/>
    <n v="1.1499999999999999"/>
    <n v="1.5465501829785906E-2"/>
    <n v="3.0931003659571813E-3"/>
    <n v="1.8558602195743089E-2"/>
    <n v="0.47"/>
    <n v="7.2687858599993754E-3"/>
    <n v="0.2"/>
    <n v="1.4537571719998752E-3"/>
    <n v="8.7225430319992497E-3"/>
  </r>
  <r>
    <x v="51"/>
    <x v="4"/>
    <n v="46"/>
    <s v="cf"/>
    <n v="11.140846016432674"/>
    <n v="9.7482402643785885E-3"/>
    <m/>
    <m/>
    <m/>
    <m/>
    <n v="0.74"/>
    <m/>
    <n v="1.1499999999999999"/>
    <n v="2.7539247888640636E-2"/>
    <n v="5.5078495777281279E-3"/>
    <n v="3.3047097466368761E-2"/>
    <n v="0.47"/>
    <n v="1.2943446507661098E-2"/>
    <n v="0.2"/>
    <n v="2.5886893015322197E-3"/>
    <n v="1.5532135809193317E-2"/>
  </r>
  <r>
    <x v="51"/>
    <x v="4"/>
    <n v="47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51"/>
    <x v="4"/>
    <n v="48"/>
    <s v="cf"/>
    <n v="11.459155902616464"/>
    <n v="1.0313240312354817E-2"/>
    <m/>
    <m/>
    <m/>
    <m/>
    <n v="0.74"/>
    <m/>
    <n v="1.1499999999999999"/>
    <n v="3.0055735612063143E-2"/>
    <n v="6.0111471224126292E-3"/>
    <n v="3.6066882734475773E-2"/>
    <n v="0.47"/>
    <n v="1.4126195737669676E-2"/>
    <n v="0.2"/>
    <n v="2.8252391475339354E-3"/>
    <n v="1.6951434885203613E-2"/>
  </r>
  <r>
    <x v="51"/>
    <x v="4"/>
    <n v="49"/>
    <s v="cf"/>
    <n v="9.4856346082769623"/>
    <n v="7.066797783166337E-3"/>
    <m/>
    <m/>
    <m/>
    <m/>
    <n v="0.74"/>
    <m/>
    <n v="1.1499999999999999"/>
    <n v="1.6921574634831783E-2"/>
    <n v="3.3843149269663568E-3"/>
    <n v="2.030588956179814E-2"/>
    <n v="0.47"/>
    <n v="7.9531400783709374E-3"/>
    <n v="0.2"/>
    <n v="1.5906280156741876E-3"/>
    <n v="9.5437680940451252E-3"/>
  </r>
  <r>
    <x v="51"/>
    <x v="4"/>
    <n v="49"/>
    <s v="cf"/>
    <n v="5.4749300423611995"/>
    <n v="2.3542199182153157E-3"/>
    <m/>
    <m/>
    <m/>
    <m/>
    <n v="0.74"/>
    <m/>
    <n v="1.1499999999999999"/>
    <n v="4.3106987205530313E-3"/>
    <n v="8.621397441106063E-4"/>
    <n v="5.1728384646636373E-3"/>
    <n v="0.47"/>
    <n v="2.0260283986599245E-3"/>
    <n v="0.2"/>
    <n v="4.0520567973198495E-4"/>
    <n v="2.4312340783919093E-3"/>
  </r>
  <r>
    <x v="51"/>
    <x v="4"/>
    <n v="50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51"/>
    <x v="4"/>
    <n v="51"/>
    <s v="cf"/>
    <n v="11.331831948142948"/>
    <n v="1.0085330433847222E-2"/>
    <m/>
    <m/>
    <m/>
    <m/>
    <n v="0.74"/>
    <m/>
    <n v="1.1499999999999999"/>
    <n v="2.9029364041918755E-2"/>
    <n v="5.8058728083837515E-3"/>
    <n v="3.4835236850302508E-2"/>
    <n v="0.47"/>
    <n v="1.3643801099701813E-2"/>
    <n v="0.2"/>
    <n v="2.728760219940363E-3"/>
    <n v="1.6372561319642175E-2"/>
  </r>
  <r>
    <x v="51"/>
    <x v="4"/>
    <n v="52"/>
    <s v="lr"/>
    <n v="4.520000383809827"/>
    <n v="1.6046001362524888E-3"/>
    <m/>
    <m/>
    <m/>
    <m/>
    <n v="0.92"/>
    <m/>
    <n v="1.1499999999999999"/>
    <n v="5.7137914069579424E-3"/>
    <n v="1.1427582813915884E-3"/>
    <n v="6.856549688349531E-3"/>
    <n v="0.47"/>
    <n v="2.6854819612702327E-3"/>
    <n v="0.2"/>
    <n v="5.3709639225404655E-4"/>
    <n v="3.2225783535242791E-3"/>
  </r>
  <r>
    <x v="52"/>
    <x v="4"/>
    <n v="1"/>
    <s v="cf"/>
    <n v="14.00563499208679"/>
    <n v="1.5406198491295472E-2"/>
    <m/>
    <m/>
    <m/>
    <m/>
    <n v="0.74"/>
    <m/>
    <n v="1.1499999999999999"/>
    <n v="5.6750234129428999E-2"/>
    <n v="1.13500468258858E-2"/>
    <n v="6.8100280955314799E-2"/>
    <n v="0.47"/>
    <n v="2.6672610040831629E-2"/>
    <n v="0.2"/>
    <n v="5.3345220081663265E-3"/>
    <n v="3.2007132048997952E-2"/>
  </r>
  <r>
    <x v="52"/>
    <x v="4"/>
    <n v="2"/>
    <s v="gr"/>
    <n v="19.512396023066369"/>
    <n v="2.990274690534921E-2"/>
    <m/>
    <m/>
    <m/>
    <m/>
    <n v="0.55000000000000004"/>
    <m/>
    <n v="1.1499999999999999"/>
    <n v="0.10195586180865343"/>
    <n v="2.0391172361730686E-2"/>
    <n v="0.12234703417038412"/>
    <n v="0.47"/>
    <n v="4.7919255050067111E-2"/>
    <n v="0.2"/>
    <n v="9.5838510100134233E-3"/>
    <n v="5.7503106060080536E-2"/>
  </r>
  <r>
    <x v="52"/>
    <x v="4"/>
    <n v="5"/>
    <s v="gr"/>
    <n v="2.228169203286535"/>
    <n v="3.8992961057514373E-4"/>
    <m/>
    <m/>
    <m/>
    <m/>
    <n v="0.55000000000000004"/>
    <m/>
    <n v="1.1499999999999999"/>
    <n v="5.9137878363291728E-4"/>
    <n v="1.1827575672658346E-4"/>
    <n v="7.0965454035950074E-4"/>
    <n v="0.47"/>
    <n v="2.7794802830747109E-4"/>
    <n v="0.2"/>
    <n v="5.5589605661494223E-5"/>
    <n v="3.3353763396896528E-4"/>
  </r>
  <r>
    <x v="52"/>
    <x v="4"/>
    <n v="6"/>
    <s v="gr"/>
    <n v="18.939438227935547"/>
    <n v="2.8172414364054127E-2"/>
    <m/>
    <m/>
    <m/>
    <m/>
    <n v="0.55000000000000004"/>
    <m/>
    <n v="1.1499999999999999"/>
    <n v="9.4993273273618464E-2"/>
    <n v="1.8998654654723696E-2"/>
    <n v="0.11399192792834216"/>
    <n v="0.47"/>
    <n v="4.4646838438600678E-2"/>
    <n v="0.2"/>
    <n v="8.9293676877201366E-3"/>
    <n v="5.3576206126320816E-2"/>
  </r>
  <r>
    <x v="52"/>
    <x v="4"/>
    <n v="7"/>
    <s v="gr"/>
    <n v="21.708734237734525"/>
    <n v="3.7013391875337365E-2"/>
    <m/>
    <m/>
    <m/>
    <m/>
    <n v="0.55000000000000004"/>
    <m/>
    <n v="1.1499999999999999"/>
    <n v="0.13132716379628334"/>
    <n v="2.626543275925667E-2"/>
    <n v="0.15759259655554"/>
    <n v="0.47"/>
    <n v="6.1723766984253164E-2"/>
    <n v="0.2"/>
    <n v="1.2344753396850634E-2"/>
    <n v="7.40685203811038E-2"/>
  </r>
  <r>
    <x v="52"/>
    <x v="4"/>
    <n v="11"/>
    <s v="cf"/>
    <n v="6.0478878374920226"/>
    <n v="2.8727467228087103E-3"/>
    <m/>
    <m/>
    <m/>
    <m/>
    <n v="0.74"/>
    <m/>
    <n v="1.1499999999999999"/>
    <n v="5.25957027521122E-3"/>
    <n v="1.0519140550422441E-3"/>
    <n v="6.3114843302534644E-3"/>
    <n v="0.47"/>
    <n v="2.4719980293492734E-3"/>
    <n v="0.2"/>
    <n v="4.9439960586985469E-4"/>
    <n v="2.9663976352191281E-3"/>
  </r>
  <r>
    <x v="52"/>
    <x v="4"/>
    <n v="12"/>
    <s v="gr"/>
    <n v="6.3343667350574338"/>
    <n v="3.1513474506910731E-3"/>
    <m/>
    <m/>
    <m/>
    <m/>
    <n v="0.55000000000000004"/>
    <m/>
    <n v="1.1499999999999999"/>
    <n v="7.0596101322637763E-3"/>
    <n v="1.4119220264527553E-3"/>
    <n v="8.4715321587165316E-3"/>
    <n v="0.47"/>
    <n v="3.3180167621639747E-3"/>
    <n v="0.2"/>
    <n v="6.6360335243279499E-4"/>
    <n v="3.9816201145967695E-3"/>
  </r>
  <r>
    <x v="52"/>
    <x v="4"/>
    <n v="12"/>
    <s v="gr"/>
    <n v="2.7056340325622208"/>
    <n v="5.7494723191947193E-4"/>
    <m/>
    <m/>
    <m/>
    <m/>
    <n v="0.55000000000000004"/>
    <m/>
    <n v="1.1499999999999999"/>
    <n v="9.3753582202130939E-4"/>
    <n v="1.8750716440426188E-4"/>
    <n v="1.1250429864255714E-3"/>
    <n v="0.47"/>
    <n v="4.4064183635001536E-4"/>
    <n v="0.2"/>
    <n v="8.8128367270003073E-5"/>
    <n v="5.2877020362001844E-4"/>
  </r>
  <r>
    <x v="52"/>
    <x v="4"/>
    <n v="13"/>
    <s v="gr"/>
    <n v="24.287044315823227"/>
    <n v="4.6327537032432808E-2"/>
    <m/>
    <m/>
    <m/>
    <m/>
    <n v="0.55000000000000004"/>
    <m/>
    <n v="1.1499999999999999"/>
    <n v="0.17140818026272786"/>
    <n v="3.4281636052545576E-2"/>
    <n v="0.20568981631527344"/>
    <n v="0.47"/>
    <n v="8.0561844723482087E-2"/>
    <n v="0.2"/>
    <n v="1.6112368944696417E-2"/>
    <n v="9.6674213668178507E-2"/>
  </r>
  <r>
    <x v="52"/>
    <x v="4"/>
    <n v="15"/>
    <s v="gr"/>
    <n v="3.3740847935481812"/>
    <n v="8.9413247029026816E-4"/>
    <m/>
    <m/>
    <m/>
    <m/>
    <n v="0.55000000000000004"/>
    <m/>
    <n v="1.1499999999999999"/>
    <n v="1.5832889459200352E-3"/>
    <n v="3.1665778918400707E-4"/>
    <n v="1.8999467351040423E-3"/>
    <n v="0.47"/>
    <n v="7.4414580458241652E-4"/>
    <n v="0.2"/>
    <n v="1.4882916091648333E-4"/>
    <n v="8.9297496549889984E-4"/>
  </r>
  <r>
    <x v="52"/>
    <x v="4"/>
    <n v="17"/>
    <s v="gr"/>
    <n v="7.6712682570293556"/>
    <n v="4.6219391248601867E-3"/>
    <m/>
    <m/>
    <m/>
    <m/>
    <n v="0.55000000000000004"/>
    <m/>
    <n v="1.1499999999999999"/>
    <n v="1.1121339156790077E-2"/>
    <n v="2.2242678313580152E-3"/>
    <n v="1.3345606988148092E-2"/>
    <n v="0.47"/>
    <n v="5.2270294036913358E-3"/>
    <n v="0.2"/>
    <n v="1.0454058807382672E-3"/>
    <n v="6.272435284429603E-3"/>
  </r>
  <r>
    <x v="52"/>
    <x v="4"/>
    <n v="18"/>
    <s v="gr"/>
    <n v="3.1512678732195281"/>
    <n v="7.7993879862183325E-4"/>
    <m/>
    <m/>
    <m/>
    <m/>
    <n v="0.55000000000000004"/>
    <m/>
    <n v="1.1499999999999999"/>
    <n v="1.3462992074672832E-3"/>
    <n v="2.6925984149345667E-4"/>
    <n v="1.6155590489607399E-3"/>
    <n v="0.47"/>
    <n v="6.3276062750962305E-4"/>
    <n v="0.2"/>
    <n v="1.2655212550192463E-4"/>
    <n v="7.593127530115477E-4"/>
  </r>
  <r>
    <x v="52"/>
    <x v="4"/>
    <n v="19"/>
    <s v="gr"/>
    <n v="11.650141834326739"/>
    <n v="1.0659879778408965E-2"/>
    <m/>
    <m/>
    <m/>
    <m/>
    <n v="0.55000000000000004"/>
    <m/>
    <n v="1.1499999999999999"/>
    <n v="2.998009167988324E-2"/>
    <n v="5.9960183359766481E-3"/>
    <n v="3.5976110015859888E-2"/>
    <n v="0.47"/>
    <n v="1.4090643089545123E-2"/>
    <n v="0.2"/>
    <n v="2.8181286179090248E-3"/>
    <n v="1.6908771707454147E-2"/>
  </r>
  <r>
    <x v="52"/>
    <x v="4"/>
    <n v="21"/>
    <s v="gr"/>
    <n v="16.552114081557114"/>
    <n v="2.1517748306024247E-2"/>
    <m/>
    <m/>
    <m/>
    <m/>
    <n v="0.55000000000000004"/>
    <m/>
    <n v="1.1499999999999999"/>
    <n v="6.8995399390497134E-2"/>
    <n v="1.3799079878099427E-2"/>
    <n v="8.2794479268596566E-2"/>
    <n v="0.47"/>
    <n v="3.242783771353365E-2"/>
    <n v="0.2"/>
    <n v="6.4855675427067305E-3"/>
    <n v="3.8913405256240381E-2"/>
  </r>
  <r>
    <x v="52"/>
    <x v="4"/>
    <n v="22"/>
    <s v="gr"/>
    <n v="5.856901905781748"/>
    <n v="2.694174876659604E-3"/>
    <m/>
    <m/>
    <m/>
    <m/>
    <n v="0.55000000000000004"/>
    <m/>
    <n v="1.1499999999999999"/>
    <n v="5.861428740089443E-3"/>
    <n v="1.1722857480178886E-3"/>
    <n v="7.0337144881073314E-3"/>
    <n v="0.47"/>
    <n v="2.7548715078420378E-3"/>
    <n v="0.2"/>
    <n v="5.5097430156840759E-4"/>
    <n v="3.3058458094104453E-3"/>
  </r>
  <r>
    <x v="52"/>
    <x v="4"/>
    <n v="23"/>
    <s v="gr"/>
    <n v="14.546761798599235"/>
    <n v="1.6619675354899624E-2"/>
    <m/>
    <m/>
    <m/>
    <m/>
    <n v="0.55000000000000004"/>
    <m/>
    <n v="1.1499999999999999"/>
    <n v="5.0781587299857309E-2"/>
    <n v="1.0156317459971462E-2"/>
    <n v="6.093790475982877E-2"/>
    <n v="0.47"/>
    <n v="2.3867346030932934E-2"/>
    <n v="0.2"/>
    <n v="4.7734692061865876E-3"/>
    <n v="2.8640815237119522E-2"/>
  </r>
  <r>
    <x v="52"/>
    <x v="4"/>
    <n v="24"/>
    <s v="gr"/>
    <n v="11.204507993669433"/>
    <n v="9.8599670344291009E-3"/>
    <m/>
    <m/>
    <m/>
    <m/>
    <n v="0.55000000000000004"/>
    <m/>
    <n v="1.1499999999999999"/>
    <n v="2.7329540028049052E-2"/>
    <n v="5.4659080056098106E-3"/>
    <n v="3.2795448033658865E-2"/>
    <n v="0.47"/>
    <n v="1.2844883813183054E-2"/>
    <n v="0.2"/>
    <n v="2.5689767626366107E-3"/>
    <n v="1.5413860575819664E-2"/>
  </r>
  <r>
    <x v="52"/>
    <x v="4"/>
    <n v="25"/>
    <s v="gr"/>
    <n v="25.68760781503191"/>
    <n v="5.1824748766826884E-2"/>
    <m/>
    <m/>
    <m/>
    <m/>
    <n v="0.55000000000000004"/>
    <m/>
    <n v="1.1499999999999999"/>
    <n v="0.19580329337687655"/>
    <n v="3.9160658675375312E-2"/>
    <n v="0.23496395205225185"/>
    <n v="0.47"/>
    <n v="9.2027547887131966E-2"/>
    <n v="0.2"/>
    <n v="1.8405509577426395E-2"/>
    <n v="0.11043305746455837"/>
  </r>
  <r>
    <x v="52"/>
    <x v="4"/>
    <n v="26"/>
    <s v="gr"/>
    <n v="4.7746482927568605"/>
    <n v="1.7904931097838226E-3"/>
    <m/>
    <m/>
    <m/>
    <m/>
    <n v="0.55000000000000004"/>
    <m/>
    <n v="1.1499999999999999"/>
    <n v="3.6093183222058217E-3"/>
    <n v="7.2186366444116441E-4"/>
    <n v="4.3311819866469863E-3"/>
    <n v="0.47"/>
    <n v="1.6963796114367361E-3"/>
    <n v="0.2"/>
    <n v="3.3927592228734724E-4"/>
    <n v="2.0356555337240835E-3"/>
  </r>
  <r>
    <x v="52"/>
    <x v="4"/>
    <n v="27"/>
    <s v="cf"/>
    <n v="13.65549411728462"/>
    <n v="1.4645517440787754E-2"/>
    <m/>
    <m/>
    <m/>
    <m/>
    <n v="0.74"/>
    <m/>
    <n v="1.1499999999999999"/>
    <n v="5.2324550474962032E-2"/>
    <n v="1.0464910094992407E-2"/>
    <n v="6.2789460569954436E-2"/>
    <n v="0.47"/>
    <n v="2.4592538723232155E-2"/>
    <n v="0.2"/>
    <n v="4.9185077446464312E-3"/>
    <n v="2.9511046467878586E-2"/>
  </r>
  <r>
    <x v="52"/>
    <x v="4"/>
    <n v="28"/>
    <s v="cf"/>
    <n v="10.154085369262923"/>
    <n v="8.0978830819871828E-3"/>
    <m/>
    <m/>
    <m/>
    <m/>
    <n v="0.74"/>
    <m/>
    <n v="1.1499999999999999"/>
    <n v="2.0737802123889645E-2"/>
    <n v="4.1475604247779288E-3"/>
    <n v="2.4885362548667574E-2"/>
    <n v="0.47"/>
    <n v="9.7467669982281326E-3"/>
    <n v="0.2"/>
    <n v="1.9493533996456265E-3"/>
    <n v="1.1696120397873759E-2"/>
  </r>
  <r>
    <x v="52"/>
    <x v="4"/>
    <n v="29"/>
    <s v="cf"/>
    <n v="3.0557749073643903"/>
    <n v="7.3338597776745362E-4"/>
    <m/>
    <m/>
    <m/>
    <m/>
    <n v="0.74"/>
    <m/>
    <n v="1.1499999999999999"/>
    <n v="2.2382768813580473E-3"/>
    <n v="4.476553762716095E-4"/>
    <n v="2.6859322576296566E-3"/>
    <n v="0.47"/>
    <n v="1.0519901342382822E-3"/>
    <n v="0.2"/>
    <n v="2.1039802684765646E-4"/>
    <n v="1.2623881610859386E-3"/>
  </r>
  <r>
    <x v="52"/>
    <x v="4"/>
    <n v="30"/>
    <s v="cf"/>
    <n v="16.074649252281429"/>
    <n v="2.0294244681005304E-2"/>
    <m/>
    <m/>
    <m/>
    <m/>
    <n v="0.74"/>
    <m/>
    <n v="1.1499999999999999"/>
    <n v="8.8597513589136132E-2"/>
    <n v="1.7719502717827226E-2"/>
    <n v="0.10631701630696336"/>
    <n v="0.47"/>
    <n v="4.1640831386893978E-2"/>
    <n v="0.2"/>
    <n v="8.3281662773787967E-3"/>
    <n v="4.9968997664272777E-2"/>
  </r>
  <r>
    <x v="52"/>
    <x v="4"/>
    <n v="31"/>
    <s v="gr"/>
    <n v="14.323944878270581"/>
    <n v="1.6114437988054401E-2"/>
    <m/>
    <m/>
    <m/>
    <m/>
    <n v="0.55000000000000004"/>
    <m/>
    <n v="1.1499999999999999"/>
    <n v="4.8954897414010025E-2"/>
    <n v="9.790979482802005E-3"/>
    <n v="5.874587689681203E-2"/>
    <n v="0.47"/>
    <n v="2.3008801784584712E-2"/>
    <n v="0.2"/>
    <n v="4.6017603569169429E-3"/>
    <n v="2.7610562141501656E-2"/>
  </r>
  <r>
    <x v="52"/>
    <x v="4"/>
    <n v="32"/>
    <s v="gr"/>
    <n v="14.228451912415444"/>
    <n v="1.5900295012124258E-2"/>
    <m/>
    <m/>
    <m/>
    <m/>
    <n v="0.55000000000000004"/>
    <m/>
    <n v="1.1499999999999999"/>
    <n v="4.8183862888215308E-2"/>
    <n v="9.6367725776430619E-3"/>
    <n v="5.7820635465858368E-2"/>
    <n v="0.47"/>
    <n v="2.2646415557461195E-2"/>
    <n v="0.2"/>
    <n v="4.5292831114922393E-3"/>
    <n v="2.7175698668953432E-2"/>
  </r>
  <r>
    <x v="52"/>
    <x v="4"/>
    <n v="33"/>
    <s v="gr"/>
    <n v="19.098593171027442"/>
    <n v="2.8647889756541162E-2"/>
    <m/>
    <m/>
    <m/>
    <m/>
    <n v="0.55000000000000004"/>
    <m/>
    <n v="1.1499999999999999"/>
    <n v="9.6898765911139204E-2"/>
    <n v="1.9379753182227843E-2"/>
    <n v="0.11627851909336705"/>
    <n v="0.47"/>
    <n v="4.5542419978235424E-2"/>
    <n v="0.2"/>
    <n v="9.1084839956470844E-3"/>
    <n v="5.465090397388251E-2"/>
  </r>
  <r>
    <x v="52"/>
    <x v="4"/>
    <n v="34"/>
    <s v="gr"/>
    <n v="20.817466556419912"/>
    <n v="3.4036557819746557E-2"/>
    <m/>
    <m/>
    <m/>
    <m/>
    <n v="0.55000000000000004"/>
    <m/>
    <n v="1.1499999999999999"/>
    <n v="0.11888965056458357"/>
    <n v="2.3777930112916717E-2"/>
    <n v="0.14266758067750029"/>
    <n v="0.47"/>
    <n v="5.5878135765354275E-2"/>
    <n v="0.2"/>
    <n v="1.1175627153070855E-2"/>
    <n v="6.705376291842513E-2"/>
  </r>
  <r>
    <x v="52"/>
    <x v="4"/>
    <n v="35"/>
    <s v="gr"/>
    <n v="10.281409323736439"/>
    <n v="8.3022380289171742E-3"/>
    <m/>
    <m/>
    <m/>
    <m/>
    <n v="0.55000000000000004"/>
    <m/>
    <n v="1.1499999999999999"/>
    <n v="2.2284940133846159E-2"/>
    <n v="4.4569880267692321E-3"/>
    <n v="2.6741928160615391E-2"/>
    <n v="0.47"/>
    <n v="1.0473921862907694E-2"/>
    <n v="0.2"/>
    <n v="2.0947843725815387E-3"/>
    <n v="1.2568706235489233E-2"/>
  </r>
  <r>
    <x v="52"/>
    <x v="4"/>
    <n v="37"/>
    <s v="gr"/>
    <n v="8.4988739611072113"/>
    <n v="5.6729983690390635E-3"/>
    <m/>
    <m/>
    <m/>
    <m/>
    <n v="0.55000000000000004"/>
    <m/>
    <n v="1.1499999999999999"/>
    <n v="1.4182637229382835E-2"/>
    <n v="2.8365274458765672E-3"/>
    <n v="1.7019164675259404E-2"/>
    <n v="0.47"/>
    <n v="6.665839497809932E-3"/>
    <n v="0.2"/>
    <n v="1.3331678995619864E-3"/>
    <n v="7.999007397371919E-3"/>
  </r>
  <r>
    <x v="52"/>
    <x v="4"/>
    <n v="37.5"/>
    <s v="gy"/>
    <n v="3.9470425886790048"/>
    <n v="1.2235832024904915E-3"/>
    <n v="5.4"/>
    <n v="4.4587116853936903E-3"/>
    <n v="6.9641631000399084E-3"/>
    <n v="4.4587116853936903E-3"/>
    <n v="0.72"/>
    <n v="3.2102724134834568E-3"/>
    <n v="1.1499999999999999"/>
    <n v="3.6918132755059752E-3"/>
    <n v="7.3836265510119508E-4"/>
    <n v="4.4301759306071701E-3"/>
    <n v="0.47"/>
    <n v="1.7351522394878083E-3"/>
    <n v="0.2"/>
    <n v="3.4703044789756167E-4"/>
    <n v="2.0821826873853701E-3"/>
  </r>
  <r>
    <x v="52"/>
    <x v="4"/>
    <n v="38"/>
    <s v="gr"/>
    <n v="14.00563499208679"/>
    <n v="1.5406198491295472E-2"/>
    <m/>
    <m/>
    <m/>
    <m/>
    <n v="0.55000000000000004"/>
    <m/>
    <n v="1.1499999999999999"/>
    <n v="4.641226172239326E-2"/>
    <n v="9.2824523444786523E-3"/>
    <n v="5.569471406687191E-2"/>
    <n v="0.47"/>
    <n v="2.1813763009524832E-2"/>
    <n v="0.2"/>
    <n v="4.362752601904967E-3"/>
    <n v="2.61765156114298E-2"/>
  </r>
  <r>
    <x v="52"/>
    <x v="4"/>
    <n v="39"/>
    <s v="gr"/>
    <n v="15.756339366097638"/>
    <n v="1.9498469965545825E-2"/>
    <m/>
    <m/>
    <m/>
    <m/>
    <n v="0.55000000000000004"/>
    <m/>
    <n v="1.1499999999999999"/>
    <n v="6.1381155565056501E-2"/>
    <n v="1.22762311130113E-2"/>
    <n v="7.3657386678067802E-2"/>
    <n v="0.47"/>
    <n v="2.8849143115576553E-2"/>
    <n v="0.2"/>
    <n v="5.7698286231153105E-3"/>
    <n v="3.4618971738691863E-2"/>
  </r>
  <r>
    <x v="52"/>
    <x v="4"/>
    <n v="40"/>
    <s v="gr"/>
    <n v="19.194086136882579"/>
    <n v="2.893508485135049E-2"/>
    <m/>
    <m/>
    <m/>
    <m/>
    <n v="0.55000000000000004"/>
    <m/>
    <n v="1.1499999999999999"/>
    <n v="9.8052584852479349E-2"/>
    <n v="1.9610516970495873E-2"/>
    <n v="0.11766310182297522"/>
    <n v="0.47"/>
    <n v="4.608471488066529E-2"/>
    <n v="0.2"/>
    <n v="9.2169429761330586E-3"/>
    <n v="5.5301657856798345E-2"/>
  </r>
  <r>
    <x v="52"/>
    <x v="4"/>
    <n v="41"/>
    <s v="gr"/>
    <n v="17.220564842543077"/>
    <n v="2.3290813949539513E-2"/>
    <m/>
    <m/>
    <m/>
    <m/>
    <n v="0.55000000000000004"/>
    <m/>
    <n v="1.1499999999999999"/>
    <n v="7.5792660930789707E-2"/>
    <n v="1.5158532186157942E-2"/>
    <n v="9.0951193116947646E-2"/>
    <n v="0.47"/>
    <n v="3.5622550637471162E-2"/>
    <n v="0.2"/>
    <n v="7.1245101274942328E-3"/>
    <n v="4.2747060764965393E-2"/>
  </r>
  <r>
    <x v="52"/>
    <x v="4"/>
    <n v="42"/>
    <s v="gr"/>
    <n v="13.941973014850031"/>
    <n v="1.5266460451260783E-2"/>
    <m/>
    <m/>
    <m/>
    <m/>
    <n v="0.55000000000000004"/>
    <m/>
    <n v="1.1499999999999999"/>
    <n v="4.5913132348806986E-2"/>
    <n v="9.1826264697613975E-3"/>
    <n v="5.5095758818568381E-2"/>
    <n v="0.47"/>
    <n v="2.1579172203939283E-2"/>
    <n v="0.2"/>
    <n v="4.3158344407878569E-3"/>
    <n v="2.5895006644727138E-2"/>
  </r>
  <r>
    <x v="52"/>
    <x v="4"/>
    <n v="43"/>
    <s v="cf"/>
    <n v="11.459155902616464"/>
    <n v="1.0313240312354817E-2"/>
    <m/>
    <m/>
    <m/>
    <m/>
    <n v="0.74"/>
    <m/>
    <n v="1.1499999999999999"/>
    <n v="3.0055735612063143E-2"/>
    <n v="6.0111471224126292E-3"/>
    <n v="3.6066882734475773E-2"/>
    <n v="0.47"/>
    <n v="1.4126195737669676E-2"/>
    <n v="0.2"/>
    <n v="2.8252391475339354E-3"/>
    <n v="1.6951434885203613E-2"/>
  </r>
  <r>
    <x v="52"/>
    <x v="4"/>
    <n v="45"/>
    <s v="cf"/>
    <n v="15.469860468532227"/>
    <n v="1.8795880469266654E-2"/>
    <m/>
    <m/>
    <m/>
    <m/>
    <n v="0.74"/>
    <m/>
    <n v="1.1499999999999999"/>
    <n v="7.8225119279813571E-2"/>
    <n v="1.5645023855962715E-2"/>
    <n v="9.3870143135776282E-2"/>
    <n v="0.47"/>
    <n v="3.6765806061512377E-2"/>
    <n v="0.2"/>
    <n v="7.3531612123024755E-3"/>
    <n v="4.4118967273814855E-2"/>
  </r>
  <r>
    <x v="52"/>
    <x v="4"/>
    <n v="46"/>
    <s v="cf"/>
    <n v="11.172677005051053"/>
    <n v="9.8040240719322984E-3"/>
    <m/>
    <m/>
    <m/>
    <m/>
    <n v="0.74"/>
    <m/>
    <n v="1.1499999999999999"/>
    <n v="2.7783526428541684E-2"/>
    <n v="5.5567052857083375E-3"/>
    <n v="3.3340231714250018E-2"/>
    <n v="0.47"/>
    <n v="1.3058257421414591E-2"/>
    <n v="0.2"/>
    <n v="2.6116514842829184E-3"/>
    <n v="1.566990890569751E-2"/>
  </r>
  <r>
    <x v="52"/>
    <x v="4"/>
    <n v="47"/>
    <s v="cf"/>
    <n v="11.522817879853223"/>
    <n v="1.0428150181267167E-2"/>
    <m/>
    <m/>
    <m/>
    <m/>
    <n v="0.74"/>
    <m/>
    <n v="1.1499999999999999"/>
    <n v="3.0578957037344253E-2"/>
    <n v="6.115791407468851E-3"/>
    <n v="3.6694748444813102E-2"/>
    <n v="0.47"/>
    <n v="1.4372109807551799E-2"/>
    <n v="0.2"/>
    <n v="2.8744219615103599E-3"/>
    <n v="1.724653176906216E-2"/>
  </r>
  <r>
    <x v="52"/>
    <x v="4"/>
    <n v="48"/>
    <s v="cf"/>
    <n v="12.955212367680282"/>
    <n v="1.3181928584114688E-2"/>
    <m/>
    <m/>
    <m/>
    <m/>
    <n v="0.74"/>
    <m/>
    <n v="1.1499999999999999"/>
    <n v="4.4232026519650684E-2"/>
    <n v="8.8464053039301379E-3"/>
    <n v="5.3078431823580824E-2"/>
    <n v="0.47"/>
    <n v="2.0789052464235819E-2"/>
    <n v="0.2"/>
    <n v="4.1578104928471638E-3"/>
    <n v="2.4946862957082983E-2"/>
  </r>
  <r>
    <x v="52"/>
    <x v="4"/>
    <n v="49"/>
    <s v="gr"/>
    <n v="6.2707047578206758"/>
    <n v="3.088322093226683E-3"/>
    <m/>
    <m/>
    <m/>
    <m/>
    <n v="0.55000000000000004"/>
    <m/>
    <n v="1.1499999999999999"/>
    <n v="6.8923802704366419E-3"/>
    <n v="1.3784760540873284E-3"/>
    <n v="8.2708563245239702E-3"/>
    <n v="0.47"/>
    <n v="3.2394187271052215E-3"/>
    <n v="0.2"/>
    <n v="6.4788374542104437E-4"/>
    <n v="3.887302472526266E-3"/>
  </r>
  <r>
    <x v="52"/>
    <x v="4"/>
    <n v="51"/>
    <s v="gr"/>
    <n v="15.597184423005743"/>
    <n v="1.9106550918182034E-2"/>
    <m/>
    <m/>
    <m/>
    <m/>
    <n v="0.55000000000000004"/>
    <m/>
    <n v="1.1499999999999999"/>
    <n v="5.9919850615142635E-2"/>
    <n v="1.1983970123028528E-2"/>
    <n v="7.190382073817117E-2"/>
    <n v="0.47"/>
    <n v="2.8162329789117035E-2"/>
    <n v="0.2"/>
    <n v="5.6324659578234071E-3"/>
    <n v="3.3794795746940443E-2"/>
  </r>
  <r>
    <x v="53"/>
    <x v="4"/>
    <n v="1"/>
    <s v="lr"/>
    <n v="7.416620348082323"/>
    <n v="4.3201813527579533E-3"/>
    <m/>
    <m/>
    <m/>
    <m/>
    <n v="0.92"/>
    <m/>
    <n v="1.1499999999999999"/>
    <n v="1.7348108686653482E-2"/>
    <n v="3.4696217373306965E-3"/>
    <n v="2.0817730423984177E-2"/>
    <n v="0.47"/>
    <n v="8.1536110827271358E-3"/>
    <n v="0.2"/>
    <n v="1.6307222165454272E-3"/>
    <n v="9.7843332992725626E-3"/>
  </r>
  <r>
    <x v="53"/>
    <x v="4"/>
    <n v="2"/>
    <s v="lr"/>
    <n v="7.3211273822271856"/>
    <n v="4.2096482447806314E-3"/>
    <m/>
    <m/>
    <m/>
    <m/>
    <n v="0.92"/>
    <m/>
    <n v="1.1499999999999999"/>
    <n v="1.6851173133301815E-2"/>
    <n v="3.3702346266603631E-3"/>
    <n v="2.0221407759962177E-2"/>
    <n v="0.47"/>
    <n v="7.920051372651853E-3"/>
    <n v="0.2"/>
    <n v="1.5840102745303707E-3"/>
    <n v="9.5040616471822239E-3"/>
  </r>
  <r>
    <x v="53"/>
    <x v="4"/>
    <n v="3"/>
    <s v="lr"/>
    <n v="8.1169020976866619"/>
    <n v="5.1745250872752471E-3"/>
    <m/>
    <m/>
    <m/>
    <m/>
    <n v="0.92"/>
    <m/>
    <n v="1.1499999999999999"/>
    <n v="2.1238795791462713E-2"/>
    <n v="4.2477591582925425E-3"/>
    <n v="2.5486554949755255E-2"/>
    <n v="0.47"/>
    <n v="9.9822340219874739E-3"/>
    <n v="0.2"/>
    <n v="1.996446804397495E-3"/>
    <n v="1.1978680826384969E-2"/>
  </r>
  <r>
    <x v="53"/>
    <x v="4"/>
    <n v="4"/>
    <s v="gr"/>
    <n v="2.5783100780887045"/>
    <n v="5.221077908129627E-4"/>
    <m/>
    <m/>
    <m/>
    <m/>
    <n v="0.55000000000000004"/>
    <m/>
    <n v="1.1499999999999999"/>
    <n v="8.3618927331170203E-4"/>
    <n v="1.6723785466234042E-4"/>
    <n v="1.0034271279740425E-3"/>
    <n v="0.47"/>
    <n v="3.9300895845649996E-4"/>
    <n v="0.2"/>
    <n v="7.8601791691300003E-5"/>
    <n v="4.7161075014779996E-4"/>
  </r>
  <r>
    <x v="53"/>
    <x v="4"/>
    <n v="5"/>
    <s v="gr"/>
    <n v="11.872958754655391"/>
    <n v="1.1071534038716151E-2"/>
    <m/>
    <m/>
    <m/>
    <m/>
    <n v="0.55000000000000004"/>
    <m/>
    <n v="1.1499999999999999"/>
    <n v="3.135885494829467E-2"/>
    <n v="6.2717709896589341E-3"/>
    <n v="3.7630625937953605E-2"/>
    <n v="0.47"/>
    <n v="1.4738661825698494E-2"/>
    <n v="0.2"/>
    <n v="2.9477323651396991E-3"/>
    <n v="1.7686394190838194E-2"/>
  </r>
  <r>
    <x v="53"/>
    <x v="4"/>
    <n v="6"/>
    <s v="gr"/>
    <n v="6.9709865074250157"/>
    <n v="3.8166151128151958E-3"/>
    <m/>
    <m/>
    <m/>
    <m/>
    <n v="0.55000000000000004"/>
    <m/>
    <n v="1.1499999999999999"/>
    <n v="8.8611562153778807E-3"/>
    <n v="1.7722312430755761E-3"/>
    <n v="1.0633387458453457E-2"/>
    <n v="0.47"/>
    <n v="4.1647434212276034E-3"/>
    <n v="0.2"/>
    <n v="8.3294868424552073E-4"/>
    <n v="4.9976921054731239E-3"/>
  </r>
  <r>
    <x v="53"/>
    <x v="4"/>
    <n v="8"/>
    <s v="cf"/>
    <n v="7.6394372684109761"/>
    <n v="4.5836623610465846E-3"/>
    <m/>
    <m/>
    <m/>
    <m/>
    <n v="0.74"/>
    <m/>
    <n v="1.1499999999999999"/>
    <n v="9.212862247255163E-3"/>
    <n v="1.8425724494510326E-3"/>
    <n v="1.1055434696706196E-2"/>
    <n v="0.47"/>
    <n v="4.3300452562099268E-3"/>
    <n v="0.2"/>
    <n v="8.6600905124198542E-4"/>
    <n v="5.1960543074519123E-3"/>
  </r>
  <r>
    <x v="53"/>
    <x v="4"/>
    <n v="8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53"/>
    <x v="4"/>
    <n v="9"/>
    <s v="cf"/>
    <n v="7.8304232001212517"/>
    <n v="4.8157102680745703E-3"/>
    <m/>
    <m/>
    <m/>
    <m/>
    <n v="0.74"/>
    <m/>
    <n v="1.1499999999999999"/>
    <n v="9.838967241466566E-3"/>
    <n v="1.9677934482933133E-3"/>
    <n v="1.1806760689759879E-2"/>
    <n v="0.47"/>
    <n v="4.6243146034892855E-3"/>
    <n v="0.2"/>
    <n v="9.2486292069785718E-4"/>
    <n v="5.5491775241871422E-3"/>
  </r>
  <r>
    <x v="53"/>
    <x v="4"/>
    <n v="10"/>
    <s v="cf"/>
    <n v="5.0611271903222717"/>
    <n v="2.011798058153103E-3"/>
    <m/>
    <m/>
    <m/>
    <m/>
    <n v="0.74"/>
    <m/>
    <n v="1.1499999999999999"/>
    <n v="3.7543045563079263E-3"/>
    <n v="7.5086091126158529E-4"/>
    <n v="4.505165467569512E-3"/>
    <n v="0.47"/>
    <n v="1.7645231414647252E-3"/>
    <n v="0.2"/>
    <n v="3.5290462829294504E-4"/>
    <n v="2.1174277697576702E-3"/>
  </r>
  <r>
    <x v="53"/>
    <x v="4"/>
    <n v="11"/>
    <s v="cf"/>
    <n v="6.366197723675814"/>
    <n v="3.1830988618379067E-3"/>
    <m/>
    <m/>
    <m/>
    <m/>
    <n v="0.74"/>
    <m/>
    <n v="1.1499999999999999"/>
    <n v="5.8857077739842261E-3"/>
    <n v="1.1771415547968452E-3"/>
    <n v="7.0628493287810713E-3"/>
    <n v="0.47"/>
    <n v="2.7662826537725861E-3"/>
    <n v="0.2"/>
    <n v="5.5325653075451728E-4"/>
    <n v="3.3195391845271035E-3"/>
  </r>
  <r>
    <x v="53"/>
    <x v="4"/>
    <n v="11"/>
    <s v="cf"/>
    <n v="4.4245074179546906"/>
    <n v="1.5375163277392551E-3"/>
    <m/>
    <m/>
    <m/>
    <m/>
    <n v="0.74"/>
    <m/>
    <n v="1.1499999999999999"/>
    <n v="3.0825572523601138E-3"/>
    <n v="6.1651145047202278E-4"/>
    <n v="3.6990687028321365E-3"/>
    <n v="0.47"/>
    <n v="1.4488019086092534E-3"/>
    <n v="0.2"/>
    <n v="2.8976038172185071E-4"/>
    <n v="1.7385622903311041E-3"/>
  </r>
  <r>
    <x v="53"/>
    <x v="4"/>
    <n v="12"/>
    <s v="cf"/>
    <n v="4.1380285203892786"/>
    <n v="1.3448592691265155E-3"/>
    <m/>
    <m/>
    <m/>
    <m/>
    <n v="0.74"/>
    <m/>
    <n v="1.1499999999999999"/>
    <n v="2.8446475655402675E-3"/>
    <n v="5.6892951310805347E-4"/>
    <n v="3.413577078648321E-3"/>
    <n v="0.47"/>
    <n v="1.3369843558039256E-3"/>
    <n v="0.2"/>
    <n v="2.6739687116078515E-4"/>
    <n v="1.6043812269647107E-3"/>
  </r>
  <r>
    <x v="53"/>
    <x v="4"/>
    <n v="12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53"/>
    <x v="4"/>
    <n v="13"/>
    <s v="cf"/>
    <n v="7.2892963936088062"/>
    <n v="4.1731221853410407E-3"/>
    <m/>
    <m/>
    <m/>
    <m/>
    <n v="0.74"/>
    <m/>
    <n v="1.1499999999999999"/>
    <n v="8.1558804887954615E-3"/>
    <n v="1.6311760977590923E-3"/>
    <n v="9.7870565865545538E-3"/>
    <n v="0.47"/>
    <n v="3.8332638297338666E-3"/>
    <n v="0.2"/>
    <n v="7.6665276594677339E-4"/>
    <n v="4.5999165956806401E-3"/>
  </r>
  <r>
    <x v="53"/>
    <x v="4"/>
    <n v="14"/>
    <s v="cf"/>
    <n v="6.0478878374920226"/>
    <n v="2.8727467228087103E-3"/>
    <m/>
    <m/>
    <m/>
    <m/>
    <n v="0.74"/>
    <m/>
    <n v="1.1499999999999999"/>
    <n v="5.25957027521122E-3"/>
    <n v="1.0519140550422441E-3"/>
    <n v="6.3114843302534644E-3"/>
    <n v="0.47"/>
    <n v="2.4719980293492734E-3"/>
    <n v="0.2"/>
    <n v="4.9439960586985469E-4"/>
    <n v="2.9663976352191281E-3"/>
  </r>
  <r>
    <x v="53"/>
    <x v="4"/>
    <n v="14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53"/>
    <x v="4"/>
    <n v="15"/>
    <s v="cf"/>
    <n v="4.5518313724282073"/>
    <n v="1.6272797156430846E-3"/>
    <m/>
    <m/>
    <m/>
    <m/>
    <n v="0.74"/>
    <m/>
    <n v="1.1499999999999999"/>
    <n v="3.2004871052147442E-3"/>
    <n v="6.4009742104294883E-4"/>
    <n v="3.840584526257693E-3"/>
    <n v="0.47"/>
    <n v="1.5042289394509296E-3"/>
    <n v="0.2"/>
    <n v="3.0084578789018592E-4"/>
    <n v="1.8050747273411155E-3"/>
  </r>
  <r>
    <x v="53"/>
    <x v="4"/>
    <n v="16"/>
    <s v="cf"/>
    <n v="6.1115498147287806"/>
    <n v="2.9335439110698145E-3"/>
    <m/>
    <m/>
    <m/>
    <m/>
    <n v="0.74"/>
    <m/>
    <n v="1.1499999999999999"/>
    <n v="5.3788747787765672E-3"/>
    <n v="1.0757749557553135E-3"/>
    <n v="6.4546497345318804E-3"/>
    <n v="0.47"/>
    <n v="2.5280711460249866E-3"/>
    <n v="0.2"/>
    <n v="5.0561422920499736E-4"/>
    <n v="3.0336853752299837E-3"/>
  </r>
  <r>
    <x v="53"/>
    <x v="4"/>
    <n v="16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53"/>
    <x v="4"/>
    <n v="16"/>
    <s v="cf"/>
    <n v="2.1645072260497766"/>
    <n v="3.6796622842846208E-4"/>
    <m/>
    <m/>
    <m/>
    <m/>
    <n v="0.74"/>
    <m/>
    <n v="1.1499999999999999"/>
    <n v="2.0003503855227879E-3"/>
    <n v="4.0007007710455758E-4"/>
    <n v="2.4004204626273456E-3"/>
    <n v="0.47"/>
    <n v="9.4016468119571025E-4"/>
    <n v="0.2"/>
    <n v="1.8803293623914207E-4"/>
    <n v="1.1281976174348524E-3"/>
  </r>
  <r>
    <x v="53"/>
    <x v="4"/>
    <n v="17"/>
    <s v="gr"/>
    <n v="7.6394372684109761"/>
    <n v="4.5836623610465846E-3"/>
    <m/>
    <m/>
    <m/>
    <m/>
    <n v="0.55000000000000004"/>
    <m/>
    <n v="1.1499999999999999"/>
    <n v="1.1012129394556104E-2"/>
    <n v="2.2024258789112208E-3"/>
    <n v="1.3214555273467325E-2"/>
    <n v="0.47"/>
    <n v="5.1757008154413682E-3"/>
    <n v="0.2"/>
    <n v="1.0351401630882737E-3"/>
    <n v="6.2108409785296415E-3"/>
  </r>
  <r>
    <x v="53"/>
    <x v="4"/>
    <n v="17"/>
    <s v="gr"/>
    <n v="2.0690142601946393"/>
    <n v="3.3621481728162886E-4"/>
    <m/>
    <m/>
    <m/>
    <m/>
    <n v="0.55000000000000004"/>
    <m/>
    <n v="1.1499999999999999"/>
    <n v="4.9599870573983202E-4"/>
    <n v="9.9199741147966414E-5"/>
    <n v="5.9519844688779838E-4"/>
    <n v="0.47"/>
    <n v="2.3311939169772103E-4"/>
    <n v="0.2"/>
    <n v="4.6623878339544208E-5"/>
    <n v="2.7974327003726522E-4"/>
  </r>
  <r>
    <x v="53"/>
    <x v="4"/>
    <n v="19"/>
    <s v="gr"/>
    <n v="13.687325105903"/>
    <n v="1.4713874488845726E-2"/>
    <m/>
    <m/>
    <m/>
    <m/>
    <n v="0.55000000000000004"/>
    <m/>
    <n v="1.1499999999999999"/>
    <n v="4.3947763804648404E-2"/>
    <n v="8.7895527609296812E-3"/>
    <n v="5.2737316565578084E-2"/>
    <n v="0.47"/>
    <n v="2.0655448988184749E-2"/>
    <n v="0.2"/>
    <n v="4.1310897976369497E-3"/>
    <n v="2.47865387858217E-2"/>
  </r>
  <r>
    <x v="53"/>
    <x v="4"/>
    <n v="21"/>
    <s v="cf"/>
    <n v="3.3422538049298023"/>
    <n v="8.7734162379407327E-4"/>
    <m/>
    <m/>
    <m/>
    <m/>
    <n v="0.74"/>
    <m/>
    <n v="1.1499999999999999"/>
    <n v="2.3592579384163854E-3"/>
    <n v="4.7185158768327712E-4"/>
    <n v="2.8311095260996626E-3"/>
    <n v="0.47"/>
    <n v="1.1088512310557012E-3"/>
    <n v="0.2"/>
    <n v="2.2177024621114025E-4"/>
    <n v="1.3306214772668414E-3"/>
  </r>
  <r>
    <x v="53"/>
    <x v="4"/>
    <n v="21"/>
    <s v="cf"/>
    <n v="3.3422538049298023"/>
    <n v="8.7734162379407327E-4"/>
    <m/>
    <m/>
    <m/>
    <m/>
    <n v="0.74"/>
    <m/>
    <n v="1.1499999999999999"/>
    <n v="2.3592579384163854E-3"/>
    <n v="4.7185158768327712E-4"/>
    <n v="2.8311095260996626E-3"/>
    <n v="0.47"/>
    <n v="1.1088512310557012E-3"/>
    <n v="0.2"/>
    <n v="2.2177024621114025E-4"/>
    <n v="1.3306214772668414E-3"/>
  </r>
  <r>
    <x v="53"/>
    <x v="4"/>
    <n v="21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53"/>
    <x v="4"/>
    <n v="22"/>
    <s v="cf"/>
    <n v="4.1380285203892786"/>
    <n v="1.3448592691265155E-3"/>
    <m/>
    <m/>
    <m/>
    <m/>
    <n v="0.74"/>
    <m/>
    <n v="1.1499999999999999"/>
    <n v="2.8446475655402675E-3"/>
    <n v="5.6892951310805347E-4"/>
    <n v="3.413577078648321E-3"/>
    <n v="0.47"/>
    <n v="1.3369843558039256E-3"/>
    <n v="0.2"/>
    <n v="2.6739687116078515E-4"/>
    <n v="1.6043812269647107E-3"/>
  </r>
  <r>
    <x v="53"/>
    <x v="4"/>
    <n v="22"/>
    <s v="cf"/>
    <n v="3.0557749073643903"/>
    <n v="7.3338597776745362E-4"/>
    <m/>
    <m/>
    <m/>
    <m/>
    <n v="0.74"/>
    <m/>
    <n v="1.1499999999999999"/>
    <n v="2.2382768813580473E-3"/>
    <n v="4.476553762716095E-4"/>
    <n v="2.6859322576296566E-3"/>
    <n v="0.47"/>
    <n v="1.0519901342382822E-3"/>
    <n v="0.2"/>
    <n v="2.1039802684765646E-4"/>
    <n v="1.2623881610859386E-3"/>
  </r>
  <r>
    <x v="53"/>
    <x v="4"/>
    <n v="22"/>
    <s v="cf"/>
    <n v="2.7056340325622208"/>
    <n v="5.7494723191947193E-4"/>
    <m/>
    <m/>
    <m/>
    <m/>
    <n v="0.74"/>
    <m/>
    <n v="1.1499999999999999"/>
    <n v="2.1222548022861551E-3"/>
    <n v="4.2445096045723104E-4"/>
    <n v="2.546705762743386E-3"/>
    <n v="0.47"/>
    <n v="9.9745975707449274E-4"/>
    <n v="0.2"/>
    <n v="1.9949195141489857E-4"/>
    <n v="1.1969517084893912E-3"/>
  </r>
  <r>
    <x v="53"/>
    <x v="4"/>
    <n v="24"/>
    <s v="cf"/>
    <n v="6.8118315643331204"/>
    <n v="3.6443298869182194E-3"/>
    <m/>
    <m/>
    <m/>
    <m/>
    <n v="0.74"/>
    <m/>
    <n v="1.1499999999999999"/>
    <n v="6.8929506653035129E-3"/>
    <n v="1.3785901330607027E-3"/>
    <n v="8.2715407983642159E-3"/>
    <n v="0.47"/>
    <n v="3.2396868126926509E-3"/>
    <n v="0.2"/>
    <n v="6.4793736253853024E-4"/>
    <n v="3.8876241752311812E-3"/>
  </r>
  <r>
    <x v="53"/>
    <x v="4"/>
    <n v="25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53"/>
    <x v="4"/>
    <n v="25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53"/>
    <x v="4"/>
    <n v="26"/>
    <s v="cf"/>
    <n v="4.3608454407179318"/>
    <n v="1.4935895634458913E-3"/>
    <m/>
    <m/>
    <m/>
    <m/>
    <n v="0.74"/>
    <m/>
    <n v="1.1499999999999999"/>
    <n v="3.0264691015465632E-3"/>
    <n v="6.0529382030931268E-4"/>
    <n v="3.6317629218558757E-3"/>
    <n v="0.47"/>
    <n v="1.4224404777268846E-3"/>
    <n v="0.2"/>
    <n v="2.8448809554537695E-4"/>
    <n v="1.7069285732722616E-3"/>
  </r>
  <r>
    <x v="53"/>
    <x v="4"/>
    <n v="26"/>
    <s v="cf"/>
    <n v="3.1194368846011491"/>
    <n v="7.6426203672728152E-4"/>
    <m/>
    <m/>
    <m/>
    <m/>
    <n v="0.74"/>
    <m/>
    <n v="1.1499999999999999"/>
    <n v="2.2630131458927821E-3"/>
    <n v="4.5260262917855645E-4"/>
    <n v="2.7156157750713385E-3"/>
    <n v="0.47"/>
    <n v="1.0636161785696075E-3"/>
    <n v="0.2"/>
    <n v="2.1272323571392153E-4"/>
    <n v="1.276339414283529E-3"/>
  </r>
  <r>
    <x v="53"/>
    <x v="4"/>
    <n v="28"/>
    <s v="cf"/>
    <n v="5.7295779513082321"/>
    <n v="2.5783100780887042E-3"/>
    <m/>
    <m/>
    <m/>
    <m/>
    <n v="0.74"/>
    <m/>
    <n v="1.1499999999999999"/>
    <n v="4.7054637203590736E-3"/>
    <n v="9.4109274407181472E-4"/>
    <n v="5.6465564644308883E-3"/>
    <n v="0.47"/>
    <n v="2.2115679485687646E-3"/>
    <n v="0.2"/>
    <n v="4.4231358971375293E-4"/>
    <n v="2.6538815382825174E-3"/>
  </r>
  <r>
    <x v="53"/>
    <x v="4"/>
    <n v="28"/>
    <s v="cf"/>
    <n v="3.8197186342054881"/>
    <n v="1.1459155902616462E-3"/>
    <m/>
    <m/>
    <m/>
    <m/>
    <n v="0.74"/>
    <m/>
    <n v="1.1499999999999999"/>
    <n v="2.6215980617557504E-3"/>
    <n v="5.2431961235115013E-4"/>
    <n v="3.1459176741069003E-3"/>
    <n v="0.47"/>
    <n v="1.2321510890252027E-3"/>
    <n v="0.2"/>
    <n v="2.4643021780504056E-4"/>
    <n v="1.4785813068302431E-3"/>
  </r>
  <r>
    <x v="53"/>
    <x v="4"/>
    <n v="28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53"/>
    <x v="4"/>
    <n v="28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53"/>
    <x v="4"/>
    <n v="29"/>
    <s v="cf"/>
    <n v="4.7746482927568605"/>
    <n v="1.7904931097838226E-3"/>
    <m/>
    <m/>
    <m/>
    <m/>
    <n v="0.74"/>
    <m/>
    <n v="1.1499999999999999"/>
    <n v="3.4260853760902299E-3"/>
    <n v="6.8521707521804599E-4"/>
    <n v="4.1113024513082762E-3"/>
    <n v="0.47"/>
    <n v="1.6102601267624079E-3"/>
    <n v="0.2"/>
    <n v="3.2205202535248159E-4"/>
    <n v="1.9323121521148895E-3"/>
  </r>
  <r>
    <x v="53"/>
    <x v="4"/>
    <n v="30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53"/>
    <x v="4"/>
    <n v="30"/>
    <s v="cf"/>
    <n v="3.4695777594033186"/>
    <n v="9.4545993943740455E-4"/>
    <m/>
    <m/>
    <m/>
    <m/>
    <n v="0.74"/>
    <m/>
    <n v="1.1499999999999999"/>
    <n v="2.4213981421440825E-3"/>
    <n v="4.8427962842881653E-4"/>
    <n v="2.9056777705728991E-3"/>
    <n v="0.47"/>
    <n v="1.1380571268077187E-3"/>
    <n v="0.2"/>
    <n v="2.2761142536154374E-4"/>
    <n v="1.3656685521692624E-3"/>
  </r>
  <r>
    <x v="53"/>
    <x v="4"/>
    <n v="30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53"/>
    <x v="4"/>
    <n v="30"/>
    <s v="cf"/>
    <n v="2.5146481008519466"/>
    <n v="4.9664299991825946E-4"/>
    <m/>
    <m/>
    <m/>
    <m/>
    <n v="0.74"/>
    <m/>
    <n v="1.1499999999999999"/>
    <n v="2.0719852669816631E-3"/>
    <n v="4.1439705339633265E-4"/>
    <n v="2.4863823203779955E-3"/>
    <n v="0.47"/>
    <n v="9.7383307548138157E-4"/>
    <n v="0.2"/>
    <n v="1.9476661509627632E-4"/>
    <n v="1.168599690577658E-3"/>
  </r>
  <r>
    <x v="53"/>
    <x v="4"/>
    <n v="31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53"/>
    <x v="4"/>
    <n v="32"/>
    <s v="cf"/>
    <n v="6.366197723675814"/>
    <n v="3.1830988618379067E-3"/>
    <m/>
    <m/>
    <m/>
    <m/>
    <n v="0.74"/>
    <m/>
    <n v="1.1499999999999999"/>
    <n v="5.8857077739842261E-3"/>
    <n v="1.1771415547968452E-3"/>
    <n v="7.0628493287810713E-3"/>
    <n v="0.47"/>
    <n v="2.7662826537725861E-3"/>
    <n v="0.2"/>
    <n v="5.5325653075451728E-4"/>
    <n v="3.3195391845271035E-3"/>
  </r>
  <r>
    <x v="53"/>
    <x v="4"/>
    <n v="32"/>
    <s v="cf"/>
    <n v="5.7614089399266115"/>
    <n v="2.6070375453167917E-3"/>
    <m/>
    <m/>
    <m/>
    <m/>
    <n v="0.74"/>
    <m/>
    <n v="1.1499999999999999"/>
    <n v="4.7577752774512812E-3"/>
    <n v="9.5155505549025625E-4"/>
    <n v="5.7093303329415375E-3"/>
    <n v="0.47"/>
    <n v="2.2361543804021019E-3"/>
    <n v="0.2"/>
    <n v="4.4723087608042041E-4"/>
    <n v="2.6833852564825222E-3"/>
  </r>
  <r>
    <x v="53"/>
    <x v="4"/>
    <n v="32"/>
    <s v="cf"/>
    <n v="3.4059157821665602"/>
    <n v="9.1108247172955485E-4"/>
    <m/>
    <m/>
    <m/>
    <m/>
    <n v="0.74"/>
    <m/>
    <n v="1.1499999999999999"/>
    <n v="2.3896538383269533E-3"/>
    <n v="4.7793076766539067E-4"/>
    <n v="2.8675846059923438E-3"/>
    <n v="0.47"/>
    <n v="1.1231373040136679E-3"/>
    <n v="0.2"/>
    <n v="2.2462746080273359E-4"/>
    <n v="1.3477647648164016E-3"/>
  </r>
  <r>
    <x v="53"/>
    <x v="4"/>
    <n v="33"/>
    <s v="gr"/>
    <n v="7.6394372684109761"/>
    <n v="4.5836623610465846E-3"/>
    <m/>
    <m/>
    <m/>
    <m/>
    <n v="0.55000000000000004"/>
    <m/>
    <n v="1.1499999999999999"/>
    <n v="1.1012129394556104E-2"/>
    <n v="2.2024258789112208E-3"/>
    <n v="1.3214555273467325E-2"/>
    <n v="0.47"/>
    <n v="5.1757008154413682E-3"/>
    <n v="0.2"/>
    <n v="1.0351401630882737E-3"/>
    <n v="6.2108409785296415E-3"/>
  </r>
  <r>
    <x v="53"/>
    <x v="4"/>
    <n v="34"/>
    <s v="gr"/>
    <n v="2.228169203286535"/>
    <n v="3.8992961057514373E-4"/>
    <m/>
    <m/>
    <m/>
    <m/>
    <n v="0.55000000000000004"/>
    <m/>
    <n v="1.1499999999999999"/>
    <n v="5.9137878363291728E-4"/>
    <n v="1.1827575672658346E-4"/>
    <n v="7.0965454035950074E-4"/>
    <n v="0.47"/>
    <n v="2.7794802830747109E-4"/>
    <n v="0.2"/>
    <n v="5.5589605661494223E-5"/>
    <n v="3.3353763396896528E-4"/>
  </r>
  <r>
    <x v="53"/>
    <x v="4"/>
    <n v="37"/>
    <s v="cf"/>
    <n v="7.6394372684109761"/>
    <n v="4.5836623610465846E-3"/>
    <m/>
    <m/>
    <m/>
    <m/>
    <n v="0.74"/>
    <m/>
    <n v="1.1499999999999999"/>
    <n v="9.212862247255163E-3"/>
    <n v="1.8425724494510326E-3"/>
    <n v="1.1055434696706196E-2"/>
    <n v="0.47"/>
    <n v="4.3300452562099268E-3"/>
    <n v="0.2"/>
    <n v="8.6600905124198542E-4"/>
    <n v="5.1960543074519123E-3"/>
  </r>
  <r>
    <x v="53"/>
    <x v="4"/>
    <n v="38"/>
    <s v="cf"/>
    <n v="2.5783100780887045"/>
    <n v="5.221077908129627E-4"/>
    <m/>
    <m/>
    <m/>
    <m/>
    <n v="0.74"/>
    <m/>
    <n v="1.1499999999999999"/>
    <n v="2.0877983952701058E-3"/>
    <n v="4.175596790540212E-4"/>
    <n v="2.5053580743241268E-3"/>
    <n v="0.47"/>
    <n v="9.8126524577694962E-4"/>
    <n v="0.2"/>
    <n v="1.9625304915538993E-4"/>
    <n v="1.1775182949323396E-3"/>
  </r>
  <r>
    <x v="53"/>
    <x v="4"/>
    <n v="38"/>
    <s v="cf"/>
    <n v="2.0371832715762603"/>
    <n v="3.2594932345220167E-4"/>
    <m/>
    <m/>
    <m/>
    <m/>
    <n v="0.74"/>
    <m/>
    <n v="1.1499999999999999"/>
    <n v="1.9801106520619433E-3"/>
    <n v="3.9602213041238868E-4"/>
    <n v="2.3761327824743318E-3"/>
    <n v="0.47"/>
    <n v="9.3065200646911324E-4"/>
    <n v="0.2"/>
    <n v="1.8613040129382267E-4"/>
    <n v="1.116782407762936E-3"/>
  </r>
  <r>
    <x v="53"/>
    <x v="4"/>
    <n v="39"/>
    <s v="cf"/>
    <n v="3.1194368846011491"/>
    <n v="7.6426203672728152E-4"/>
    <m/>
    <m/>
    <m/>
    <m/>
    <n v="0.74"/>
    <m/>
    <n v="1.1499999999999999"/>
    <n v="2.2630131458927821E-3"/>
    <n v="4.5260262917855645E-4"/>
    <n v="2.7156157750713385E-3"/>
    <n v="0.47"/>
    <n v="1.0636161785696075E-3"/>
    <n v="0.2"/>
    <n v="2.1272323571392153E-4"/>
    <n v="1.276339414283529E-3"/>
  </r>
  <r>
    <x v="53"/>
    <x v="4"/>
    <n v="40"/>
    <s v="cf"/>
    <n v="6.4616906895309514"/>
    <n v="3.2793080249369573E-3"/>
    <m/>
    <m/>
    <m/>
    <m/>
    <n v="0.74"/>
    <m/>
    <n v="1.1499999999999999"/>
    <n v="6.0883484484959326E-3"/>
    <n v="1.2176696896991867E-3"/>
    <n v="7.3060181381951195E-3"/>
    <n v="0.47"/>
    <n v="2.8615237707930881E-3"/>
    <n v="0.2"/>
    <n v="5.7230475415861765E-4"/>
    <n v="3.4338285249517057E-3"/>
  </r>
  <r>
    <x v="53"/>
    <x v="4"/>
    <n v="41"/>
    <s v="cf"/>
    <n v="7.352958370845565"/>
    <n v="4.2463334591633138E-3"/>
    <m/>
    <m/>
    <m/>
    <m/>
    <n v="0.74"/>
    <m/>
    <n v="1.1499999999999999"/>
    <n v="8.3395534620687908E-3"/>
    <n v="1.6679106924137582E-3"/>
    <n v="1.0007464154482549E-2"/>
    <n v="0.47"/>
    <n v="3.9195901271723314E-3"/>
    <n v="0.2"/>
    <n v="7.8391802543446637E-4"/>
    <n v="4.7035081526067973E-3"/>
  </r>
  <r>
    <x v="53"/>
    <x v="4"/>
    <n v="41"/>
    <s v="cf"/>
    <n v="3.214929850456286"/>
    <n v="8.1176978724021209E-4"/>
    <m/>
    <m/>
    <m/>
    <m/>
    <n v="0.74"/>
    <m/>
    <n v="1.1499999999999999"/>
    <n v="2.3023786593236906E-3"/>
    <n v="4.6047573186473815E-4"/>
    <n v="2.7628543911884288E-3"/>
    <n v="0.47"/>
    <n v="1.0821179698821345E-3"/>
    <n v="0.2"/>
    <n v="2.1642359397642692E-4"/>
    <n v="1.2985415638585615E-3"/>
  </r>
  <r>
    <x v="53"/>
    <x v="4"/>
    <n v="42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53"/>
    <x v="4"/>
    <n v="43"/>
    <s v="cf"/>
    <n v="9.2309866993299305"/>
    <n v="6.6924653570142002E-3"/>
    <m/>
    <m/>
    <m/>
    <m/>
    <n v="0.74"/>
    <m/>
    <n v="1.1499999999999999"/>
    <n v="1.5622194847540332E-2"/>
    <n v="3.1244389695080665E-3"/>
    <n v="1.87466338170484E-2"/>
    <n v="0.47"/>
    <n v="7.342431578343956E-3"/>
    <n v="0.2"/>
    <n v="1.4684863156687912E-3"/>
    <n v="8.8109178940127472E-3"/>
  </r>
  <r>
    <x v="53"/>
    <x v="4"/>
    <n v="44"/>
    <s v="cf"/>
    <n v="5.5704230082163368"/>
    <n v="2.4370600660946471E-3"/>
    <m/>
    <m/>
    <m/>
    <m/>
    <n v="0.74"/>
    <m/>
    <n v="1.1499999999999999"/>
    <n v="4.4538658597689258E-3"/>
    <n v="8.9077317195378517E-4"/>
    <n v="5.3446390317227113E-3"/>
    <n v="0.47"/>
    <n v="2.0933169540913949E-3"/>
    <n v="0.2"/>
    <n v="4.18663390818279E-4"/>
    <n v="2.5119803449096738E-3"/>
  </r>
  <r>
    <x v="53"/>
    <x v="4"/>
    <n v="44"/>
    <s v="cf"/>
    <n v="4.6791553269017232"/>
    <n v="1.7195895826363833E-3"/>
    <m/>
    <m/>
    <m/>
    <m/>
    <n v="0.74"/>
    <m/>
    <n v="1.1499999999999999"/>
    <n v="3.3263314541409632E-3"/>
    <n v="6.6526629082819266E-4"/>
    <n v="3.9915977449691562E-3"/>
    <n v="0.47"/>
    <n v="1.5633757834462526E-3"/>
    <n v="0.2"/>
    <n v="3.1267515668925055E-4"/>
    <n v="1.8760509401355031E-3"/>
  </r>
  <r>
    <x v="53"/>
    <x v="4"/>
    <n v="46"/>
    <s v="cf"/>
    <n v="5.9205638830185068"/>
    <n v="2.7530622056036055E-3"/>
    <m/>
    <m/>
    <m/>
    <m/>
    <n v="0.74"/>
    <m/>
    <n v="1.1499999999999999"/>
    <n v="5.0295641360682776E-3"/>
    <n v="1.0059128272136555E-3"/>
    <n v="6.0354769632819331E-3"/>
    <n v="0.47"/>
    <n v="2.3638951439520902E-3"/>
    <n v="0.2"/>
    <n v="4.7277902879041807E-4"/>
    <n v="2.8366741727425082E-3"/>
  </r>
  <r>
    <x v="53"/>
    <x v="4"/>
    <n v="46"/>
    <s v="cf"/>
    <n v="5.4112680651244416"/>
    <n v="2.2997889276778877E-3"/>
    <m/>
    <m/>
    <m/>
    <m/>
    <n v="0.74"/>
    <m/>
    <n v="1.1499999999999999"/>
    <n v="4.2184192131150249E-3"/>
    <n v="8.4368384262300503E-4"/>
    <n v="5.0621030557380297E-3"/>
    <n v="0.47"/>
    <n v="1.9826570301640614E-3"/>
    <n v="0.2"/>
    <n v="3.9653140603281229E-4"/>
    <n v="2.3791884361968737E-3"/>
  </r>
  <r>
    <x v="53"/>
    <x v="4"/>
    <n v="47"/>
    <s v="cf"/>
    <n v="6.2707047578206758"/>
    <n v="3.088322093226683E-3"/>
    <m/>
    <m/>
    <m/>
    <m/>
    <n v="0.74"/>
    <m/>
    <n v="1.1499999999999999"/>
    <n v="5.6900041788628388E-3"/>
    <n v="1.1380008357725678E-3"/>
    <n v="6.8280050146354064E-3"/>
    <n v="0.47"/>
    <n v="2.674301964065534E-3"/>
    <n v="0.2"/>
    <n v="5.3486039281310687E-4"/>
    <n v="3.209162356878641E-3"/>
  </r>
  <r>
    <x v="53"/>
    <x v="4"/>
    <n v="47"/>
    <s v="cf"/>
    <n v="5.7295779513082321"/>
    <n v="2.5783100780887042E-3"/>
    <m/>
    <m/>
    <m/>
    <m/>
    <n v="0.74"/>
    <m/>
    <n v="1.1499999999999999"/>
    <n v="4.7054637203590736E-3"/>
    <n v="9.4109274407181472E-4"/>
    <n v="5.6465564644308883E-3"/>
    <n v="0.47"/>
    <n v="2.2115679485687646E-3"/>
    <n v="0.2"/>
    <n v="4.4231358971375293E-4"/>
    <n v="2.6538815382825174E-3"/>
  </r>
  <r>
    <x v="53"/>
    <x v="4"/>
    <n v="48"/>
    <s v="cf"/>
    <n v="4.0107045659157627"/>
    <n v="1.2633719382634653E-3"/>
    <m/>
    <m/>
    <m/>
    <m/>
    <n v="0.74"/>
    <m/>
    <n v="1.1499999999999999"/>
    <n v="2.7504415083558376E-3"/>
    <n v="5.5008830167116755E-4"/>
    <n v="3.3005298100270051E-3"/>
    <n v="0.47"/>
    <n v="1.2927075089272436E-3"/>
    <n v="0.2"/>
    <n v="2.5854150178544874E-4"/>
    <n v="1.5512490107126922E-3"/>
  </r>
  <r>
    <x v="53"/>
    <x v="4"/>
    <n v="49"/>
    <s v="cf"/>
    <n v="5.8887328944001274"/>
    <n v="2.723538963660059E-3"/>
    <m/>
    <m/>
    <m/>
    <m/>
    <n v="0.74"/>
    <m/>
    <n v="1.1499999999999999"/>
    <n v="4.9738257149312855E-3"/>
    <n v="9.9476514298625705E-4"/>
    <n v="5.9685908579175427E-3"/>
    <n v="0.47"/>
    <n v="2.3376980860177038E-3"/>
    <n v="0.2"/>
    <n v="4.6753961720354077E-4"/>
    <n v="2.8052377032212446E-3"/>
  </r>
  <r>
    <x v="54"/>
    <x v="1"/>
    <n v="1"/>
    <s v="cf"/>
    <n v="4.4881693951914485"/>
    <n v="1.5820797118049857E-3"/>
    <m/>
    <m/>
    <m/>
    <m/>
    <n v="0.74"/>
    <m/>
    <n v="1.1499999999999999"/>
    <n v="3.1405511404015963E-3"/>
    <n v="6.2811022808031925E-4"/>
    <n v="3.7686613684819155E-3"/>
    <n v="0.47"/>
    <n v="1.4760590359887502E-3"/>
    <n v="0.2"/>
    <n v="2.9521180719775008E-4"/>
    <n v="1.7712708431865004E-3"/>
  </r>
  <r>
    <x v="54"/>
    <x v="1"/>
    <n v="2"/>
    <s v="cf"/>
    <n v="4.5836623610465859"/>
    <n v="1.650118449976771E-3"/>
    <m/>
    <m/>
    <m/>
    <m/>
    <n v="0.74"/>
    <m/>
    <n v="1.1499999999999999"/>
    <n v="3.2311947680830479E-3"/>
    <n v="6.4623895361660966E-4"/>
    <n v="3.8774337216996575E-3"/>
    <n v="0.47"/>
    <n v="1.5186615409990324E-3"/>
    <n v="0.2"/>
    <n v="3.0373230819980652E-4"/>
    <n v="1.8223938491988389E-3"/>
  </r>
  <r>
    <x v="54"/>
    <x v="1"/>
    <n v="3"/>
    <s v="cf"/>
    <n v="5.1247891675590305"/>
    <n v="2.0627276399425099E-3"/>
    <m/>
    <m/>
    <m/>
    <m/>
    <n v="0.74"/>
    <m/>
    <n v="1.1499999999999999"/>
    <n v="3.8333814548031225E-3"/>
    <n v="7.6667629096062451E-4"/>
    <n v="4.600057745763747E-3"/>
    <n v="0.47"/>
    <n v="1.8016892837574676E-3"/>
    <n v="0.2"/>
    <n v="3.6033785675149355E-4"/>
    <n v="2.1620271405089612E-3"/>
  </r>
  <r>
    <x v="54"/>
    <x v="1"/>
    <n v="4"/>
    <s v="cf"/>
    <n v="4.3290144520995533"/>
    <n v="1.4718649137138483E-3"/>
    <m/>
    <m/>
    <m/>
    <m/>
    <n v="0.74"/>
    <m/>
    <n v="1.1499999999999999"/>
    <n v="2.9991283674121417E-3"/>
    <n v="5.9982567348242837E-4"/>
    <n v="3.59895404089457E-3"/>
    <n v="0.47"/>
    <n v="1.4095903326837066E-3"/>
    <n v="0.2"/>
    <n v="2.8191806653674132E-4"/>
    <n v="1.6915083992204479E-3"/>
  </r>
  <r>
    <x v="54"/>
    <x v="1"/>
    <n v="5"/>
    <s v="pt"/>
    <n v="28.234086904502234"/>
    <n v="6.2609087710733716E-2"/>
    <m/>
    <m/>
    <m/>
    <m/>
    <n v="0.34899999999999998"/>
    <m/>
    <n v="1.1499999999999999"/>
    <n v="0.19358167342165411"/>
    <n v="3.8716334684330826E-2"/>
    <n v="0.23229800810598494"/>
    <n v="0.47"/>
    <n v="9.098338650817743E-2"/>
    <n v="0.2"/>
    <n v="1.8196677301635485E-2"/>
    <n v="0.10918006380981292"/>
  </r>
  <r>
    <x v="54"/>
    <x v="1"/>
    <n v="6"/>
    <s v="pt"/>
    <n v="27.151833291477345"/>
    <n v="5.7901284494075438E-2"/>
    <m/>
    <m/>
    <m/>
    <m/>
    <n v="0.34899999999999998"/>
    <m/>
    <n v="1.1499999999999999"/>
    <n v="0.18049977740902842"/>
    <n v="3.6099955481805689E-2"/>
    <n v="0.21659973289083412"/>
    <n v="0.47"/>
    <n v="8.4834895382243355E-2"/>
    <n v="0.2"/>
    <n v="1.696697907644867E-2"/>
    <n v="0.10180187445869203"/>
  </r>
  <r>
    <x v="54"/>
    <x v="1"/>
    <n v="7"/>
    <s v="pt"/>
    <n v="27.947608006936822"/>
    <n v="6.1344999575226315E-2"/>
    <m/>
    <m/>
    <m/>
    <m/>
    <n v="0.34899999999999998"/>
    <m/>
    <n v="1.1499999999999999"/>
    <n v="0.19007952872991332"/>
    <n v="3.8015905745982667E-2"/>
    <n v="0.22809543447589598"/>
    <n v="0.47"/>
    <n v="8.9337378503059256E-2"/>
    <n v="0.2"/>
    <n v="1.7867475700611851E-2"/>
    <n v="0.10720485420367111"/>
  </r>
  <r>
    <x v="54"/>
    <x v="1"/>
    <n v="9"/>
    <s v="pt"/>
    <n v="27.852115041081685"/>
    <n v="6.0926501652366197E-2"/>
    <m/>
    <m/>
    <m/>
    <m/>
    <n v="0.34899999999999998"/>
    <m/>
    <n v="1.1499999999999999"/>
    <n v="0.18891842246872298"/>
    <n v="3.7783684493744599E-2"/>
    <n v="0.22670210696246756"/>
    <n v="0.47"/>
    <n v="8.8791658560299802E-2"/>
    <n v="0.2"/>
    <n v="1.7758331712059962E-2"/>
    <n v="0.10654999027235976"/>
  </r>
  <r>
    <x v="54"/>
    <x v="1"/>
    <n v="10"/>
    <s v="pt"/>
    <n v="28.647889756541161"/>
    <n v="6.4457751952217604E-2"/>
    <m/>
    <m/>
    <m/>
    <m/>
    <n v="0.34899999999999998"/>
    <m/>
    <n v="1.1499999999999999"/>
    <n v="0.198690082276644"/>
    <n v="3.9738016455328803E-2"/>
    <n v="0.23842809873197279"/>
    <n v="0.47"/>
    <n v="9.3384338670022674E-2"/>
    <n v="0.2"/>
    <n v="1.8676867734004534E-2"/>
    <n v="0.11206120640402721"/>
  </r>
  <r>
    <x v="54"/>
    <x v="1"/>
    <n v="12"/>
    <s v="pt"/>
    <n v="28.99803063134333"/>
    <n v="6.6043014762884433E-2"/>
    <m/>
    <m/>
    <m/>
    <m/>
    <n v="0.34899999999999998"/>
    <m/>
    <n v="1.1499999999999999"/>
    <n v="0.20305839172980528"/>
    <n v="4.0611678345961057E-2"/>
    <n v="0.24367007007576633"/>
    <n v="0.47"/>
    <n v="9.5437444113008474E-2"/>
    <n v="0.2"/>
    <n v="1.9087488822601695E-2"/>
    <n v="0.11452493293561017"/>
  </r>
  <r>
    <x v="54"/>
    <x v="1"/>
    <n v="13"/>
    <s v="pt"/>
    <n v="28.584227779304403"/>
    <n v="6.41715913645384E-2"/>
    <m/>
    <m/>
    <m/>
    <m/>
    <n v="0.34899999999999998"/>
    <m/>
    <n v="1.1499999999999999"/>
    <n v="0.19790035188971752"/>
    <n v="3.9580070377943505E-2"/>
    <n v="0.23748042226766103"/>
    <n v="0.47"/>
    <n v="9.3013165388167229E-2"/>
    <n v="0.2"/>
    <n v="1.8602633077633445E-2"/>
    <n v="0.11161579846580068"/>
  </r>
  <r>
    <x v="54"/>
    <x v="1"/>
    <n v="15"/>
    <s v="pt"/>
    <n v="24.382537281678363"/>
    <n v="4.6692558894414059E-2"/>
    <m/>
    <m/>
    <m/>
    <m/>
    <n v="0.34899999999999998"/>
    <m/>
    <n v="1.1499999999999999"/>
    <n v="0.14888090253484729"/>
    <n v="2.9776180506969459E-2"/>
    <n v="0.17865708304181674"/>
    <n v="0.47"/>
    <n v="6.9974024191378215E-2"/>
    <n v="0.2"/>
    <n v="1.3994804838275643E-2"/>
    <n v="8.3968829029653858E-2"/>
  </r>
  <r>
    <x v="54"/>
    <x v="1"/>
    <n v="16"/>
    <s v="pt"/>
    <n v="25.401128917466497"/>
    <n v="5.0675252190345667E-2"/>
    <m/>
    <m/>
    <m/>
    <m/>
    <n v="0.34899999999999998"/>
    <m/>
    <n v="1.1499999999999999"/>
    <n v="0.16019828782374698"/>
    <n v="3.2039657564749399E-2"/>
    <n v="0.19223794538849637"/>
    <n v="0.47"/>
    <n v="7.5293195277161079E-2"/>
    <n v="0.2"/>
    <n v="1.5058639055432217E-2"/>
    <n v="9.0351834332593292E-2"/>
  </r>
  <r>
    <x v="54"/>
    <x v="1"/>
    <n v="17"/>
    <s v="pt"/>
    <n v="21.326762374313976"/>
    <n v="3.5722326976975909E-2"/>
    <m/>
    <m/>
    <m/>
    <m/>
    <n v="0.34899999999999998"/>
    <m/>
    <n v="1.1499999999999999"/>
    <n v="0.11714747287403415"/>
    <n v="2.3429494574806833E-2"/>
    <n v="0.14057696744884099"/>
    <n v="0.47"/>
    <n v="5.505931225079605E-2"/>
    <n v="0.2"/>
    <n v="1.1011862450159211E-2"/>
    <n v="6.6071174700955262E-2"/>
  </r>
  <r>
    <x v="54"/>
    <x v="1"/>
    <n v="18"/>
    <s v="pt"/>
    <n v="20.467325681617741"/>
    <n v="3.2901226033200517E-2"/>
    <m/>
    <m/>
    <m/>
    <m/>
    <n v="0.34899999999999998"/>
    <m/>
    <n v="1.1499999999999999"/>
    <n v="0.10883120895350611"/>
    <n v="2.1766241790701222E-2"/>
    <n v="0.13059745074420734"/>
    <n v="0.47"/>
    <n v="5.115066820814787E-2"/>
    <n v="0.2"/>
    <n v="1.0230133641629575E-2"/>
    <n v="6.1380801849777442E-2"/>
  </r>
  <r>
    <x v="54"/>
    <x v="1"/>
    <n v="20"/>
    <s v="pt"/>
    <n v="23.332114657271855"/>
    <n v="4.2756100109450669E-2"/>
    <m/>
    <m/>
    <m/>
    <m/>
    <n v="0.34899999999999998"/>
    <m/>
    <n v="1.1499999999999999"/>
    <n v="0.1375948462825651"/>
    <n v="2.7518969256513023E-2"/>
    <n v="0.16511381553907811"/>
    <n v="0.47"/>
    <n v="6.4669577752805602E-2"/>
    <n v="0.2"/>
    <n v="1.2933915550561122E-2"/>
    <n v="7.7603493303366716E-2"/>
  </r>
  <r>
    <x v="54"/>
    <x v="1"/>
    <n v="21"/>
    <s v="pt"/>
    <n v="23.204790702798341"/>
    <n v="4.2290731055849982E-2"/>
    <m/>
    <m/>
    <m/>
    <m/>
    <n v="0.34899999999999998"/>
    <m/>
    <n v="1.1499999999999999"/>
    <n v="0.13625357332252269"/>
    <n v="2.725071466450454E-2"/>
    <n v="0.16350428798702724"/>
    <n v="0.47"/>
    <n v="6.403917946158566E-2"/>
    <n v="0.2"/>
    <n v="1.2807835892317133E-2"/>
    <n v="7.6847015353902787E-2"/>
  </r>
  <r>
    <x v="54"/>
    <x v="1"/>
    <n v="22"/>
    <s v="pt"/>
    <n v="18.207325489712829"/>
    <n v="2.6036475450289354E-2"/>
    <m/>
    <m/>
    <m/>
    <m/>
    <n v="0.34899999999999998"/>
    <m/>
    <n v="1.1499999999999999"/>
    <n v="8.8264396657791344E-2"/>
    <n v="1.765287933155827E-2"/>
    <n v="0.10591727598934961"/>
    <n v="0.47"/>
    <n v="4.1484266429161927E-2"/>
    <n v="0.2"/>
    <n v="8.2968532858323854E-3"/>
    <n v="4.9781119714994312E-2"/>
  </r>
  <r>
    <x v="54"/>
    <x v="1"/>
    <n v="23"/>
    <s v="pt"/>
    <n v="24.955495076809193"/>
    <n v="4.8912770350546017E-2"/>
    <m/>
    <m/>
    <m/>
    <m/>
    <n v="0.34899999999999998"/>
    <m/>
    <n v="1.1499999999999999"/>
    <n v="0.15520191054770974"/>
    <n v="3.104038210954195E-2"/>
    <n v="0.18624229265725167"/>
    <n v="0.47"/>
    <n v="7.2944897957423566E-2"/>
    <n v="0.2"/>
    <n v="1.4588979591484714E-2"/>
    <n v="8.7533877548908276E-2"/>
  </r>
  <r>
    <x v="54"/>
    <x v="1"/>
    <n v="24"/>
    <s v="pt"/>
    <n v="26.642537473583282"/>
    <n v="5.5749509663473029E-2"/>
    <m/>
    <m/>
    <m/>
    <m/>
    <n v="0.34899999999999998"/>
    <m/>
    <n v="1.1499999999999999"/>
    <n v="0.17448375318682607"/>
    <n v="3.4896750637365213E-2"/>
    <n v="0.20938050382419129"/>
    <n v="0.47"/>
    <n v="8.2007363997808252E-2"/>
    <n v="0.2"/>
    <n v="1.640147279956165E-2"/>
    <n v="9.8408836797369906E-2"/>
  </r>
  <r>
    <x v="54"/>
    <x v="1"/>
    <n v="26"/>
    <s v="pt"/>
    <n v="24.318875304441612"/>
    <n v="4.6449051831483484E-2"/>
    <m/>
    <m/>
    <m/>
    <m/>
    <n v="0.34899999999999998"/>
    <m/>
    <n v="1.1499999999999999"/>
    <n v="0.14818573640690841"/>
    <n v="2.9637147281381684E-2"/>
    <n v="0.17782288368829008"/>
    <n v="0.47"/>
    <n v="6.9647296111246954E-2"/>
    <n v="0.2"/>
    <n v="1.3929459222249391E-2"/>
    <n v="8.3576755333496344E-2"/>
  </r>
  <r>
    <x v="54"/>
    <x v="1"/>
    <n v="27"/>
    <s v="pt"/>
    <n v="30.239439187460114"/>
    <n v="7.1818668070217778E-2"/>
    <m/>
    <m/>
    <m/>
    <m/>
    <n v="0.34899999999999998"/>
    <m/>
    <n v="1.1499999999999999"/>
    <n v="0.21888277081943472"/>
    <n v="4.3776554163886948E-2"/>
    <n v="0.26265932498332167"/>
    <n v="0.47"/>
    <n v="0.10287490228513431"/>
    <n v="0.2"/>
    <n v="2.0574980457026864E-2"/>
    <n v="0.12344988274216118"/>
  </r>
  <r>
    <x v="54"/>
    <x v="1"/>
    <n v="29"/>
    <s v="pt"/>
    <n v="19.639719977539887"/>
    <n v="3.0294268065355279E-2"/>
    <m/>
    <m/>
    <m/>
    <m/>
    <n v="0.34899999999999998"/>
    <m/>
    <n v="1.1499999999999999"/>
    <n v="0.10107948697456288"/>
    <n v="2.0215897394912578E-2"/>
    <n v="0.12129538436947546"/>
    <n v="0.47"/>
    <n v="4.7507358878044553E-2"/>
    <n v="0.2"/>
    <n v="9.5014717756089113E-3"/>
    <n v="5.7008830653653461E-2"/>
  </r>
  <r>
    <x v="54"/>
    <x v="1"/>
    <n v="30"/>
    <s v="pt"/>
    <n v="22.695494884904274"/>
    <n v="4.0454719632341866E-2"/>
    <m/>
    <m/>
    <m/>
    <m/>
    <n v="0.34899999999999998"/>
    <m/>
    <n v="1.1499999999999999"/>
    <n v="0.13094657650053446"/>
    <n v="2.6189315300106892E-2"/>
    <n v="0.15713589180064136"/>
    <n v="0.47"/>
    <n v="6.1544890955251189E-2"/>
    <n v="0.2"/>
    <n v="1.2308978191050238E-2"/>
    <n v="7.3853869146301432E-2"/>
  </r>
  <r>
    <x v="54"/>
    <x v="1"/>
    <n v="31"/>
    <s v="pt"/>
    <n v="28.552396790686025"/>
    <n v="6.4028749803113405E-2"/>
    <m/>
    <m/>
    <m/>
    <m/>
    <n v="0.34899999999999998"/>
    <m/>
    <n v="1.1499999999999999"/>
    <n v="0.19750600738008853"/>
    <n v="3.9501201476017711E-2"/>
    <n v="0.23700720885610624"/>
    <n v="0.47"/>
    <n v="9.2827823468641602E-2"/>
    <n v="0.2"/>
    <n v="1.8565564693728321E-2"/>
    <n v="0.11139338816236992"/>
  </r>
  <r>
    <x v="54"/>
    <x v="1"/>
    <n v="32"/>
    <s v="pt"/>
    <n v="24.669016179243776"/>
    <n v="4.7796218847284813E-2"/>
    <m/>
    <m/>
    <m/>
    <m/>
    <n v="0.34899999999999998"/>
    <m/>
    <n v="1.1499999999999999"/>
    <n v="0.15202690560490129"/>
    <n v="3.0405381120980259E-2"/>
    <n v="0.18243228672588155"/>
    <n v="0.47"/>
    <n v="7.1452645634303605E-2"/>
    <n v="0.2"/>
    <n v="1.4290529126860721E-2"/>
    <n v="8.5743174761164331E-2"/>
  </r>
  <r>
    <x v="54"/>
    <x v="1"/>
    <n v="34"/>
    <s v="pt"/>
    <n v="18.589297353133375"/>
    <n v="2.7140374135574723E-2"/>
    <m/>
    <m/>
    <m/>
    <m/>
    <n v="0.34899999999999998"/>
    <m/>
    <n v="1.1499999999999999"/>
    <n v="9.1606709726982163E-2"/>
    <n v="1.8321341945396433E-2"/>
    <n v="0.1099280516723786"/>
    <n v="0.47"/>
    <n v="4.3055153571681617E-2"/>
    <n v="0.2"/>
    <n v="8.6110307143363232E-3"/>
    <n v="5.1666184286017942E-2"/>
  </r>
  <r>
    <x v="54"/>
    <x v="1"/>
    <n v="35"/>
    <s v="pt"/>
    <n v="23.523100588982132"/>
    <n v="4.3458928338144492E-2"/>
    <m/>
    <m/>
    <m/>
    <m/>
    <n v="0.34899999999999998"/>
    <m/>
    <n v="1.1499999999999999"/>
    <n v="0.13961762137482475"/>
    <n v="2.7923524274964952E-2"/>
    <n v="0.1675411456497897"/>
    <n v="0.47"/>
    <n v="6.5620282046167627E-2"/>
    <n v="0.2"/>
    <n v="1.3124056409233526E-2"/>
    <n v="7.8744338455401158E-2"/>
  </r>
  <r>
    <x v="54"/>
    <x v="1"/>
    <n v="37"/>
    <s v="pt"/>
    <n v="24.98732606542757"/>
    <n v="4.9037627403401611E-2"/>
    <m/>
    <m/>
    <m/>
    <m/>
    <n v="0.34899999999999998"/>
    <m/>
    <n v="1.1499999999999999"/>
    <n v="0.15555647605596501"/>
    <n v="3.1111295211193005E-2"/>
    <n v="0.186667771267158"/>
    <n v="0.47"/>
    <n v="7.3111543746303548E-2"/>
    <n v="0.2"/>
    <n v="1.462230874926071E-2"/>
    <n v="8.7733852495564257E-2"/>
  </r>
  <r>
    <x v="54"/>
    <x v="1"/>
    <n v="38"/>
    <s v="pt"/>
    <n v="23.650424543455646"/>
    <n v="4.393066358946885E-2"/>
    <m/>
    <m/>
    <m/>
    <m/>
    <n v="0.34899999999999998"/>
    <m/>
    <n v="1.1499999999999999"/>
    <n v="0.14097337224045123"/>
    <n v="2.8194674448090248E-2"/>
    <n v="0.16916804668854146"/>
    <n v="0.47"/>
    <n v="6.6257484953012077E-2"/>
    <n v="0.2"/>
    <n v="1.3251496990602416E-2"/>
    <n v="7.9508981943614498E-2"/>
  </r>
  <r>
    <x v="54"/>
    <x v="1"/>
    <n v="39"/>
    <s v="pt"/>
    <n v="12.732395447351628"/>
    <n v="1.2732395447351627E-2"/>
    <m/>
    <m/>
    <m/>
    <m/>
    <n v="0.34899999999999998"/>
    <m/>
    <n v="1.1499999999999999"/>
    <n v="4.6527111271728018E-2"/>
    <n v="9.3054222543456043E-3"/>
    <n v="5.5832533526073619E-2"/>
    <n v="0.47"/>
    <n v="2.1867742297712166E-2"/>
    <n v="0.2"/>
    <n v="4.3735484595424333E-3"/>
    <n v="2.62412907572546E-2"/>
  </r>
  <r>
    <x v="54"/>
    <x v="1"/>
    <n v="40"/>
    <s v="pt"/>
    <n v="27.979438995555203"/>
    <n v="6.1484817192732549E-2"/>
    <m/>
    <m/>
    <m/>
    <m/>
    <n v="0.34899999999999998"/>
    <m/>
    <n v="1.1499999999999999"/>
    <n v="0.19046726184965138"/>
    <n v="3.8093452369930281E-2"/>
    <n v="0.22856071421958166"/>
    <n v="0.47"/>
    <n v="8.9519613069336146E-2"/>
    <n v="0.2"/>
    <n v="1.7903922613867231E-2"/>
    <n v="0.10742353568320337"/>
  </r>
  <r>
    <x v="54"/>
    <x v="1"/>
    <n v="41"/>
    <s v="pt"/>
    <n v="29.31634051752712"/>
    <n v="6.7500874041606179E-2"/>
    <m/>
    <m/>
    <m/>
    <m/>
    <n v="0.34899999999999998"/>
    <m/>
    <n v="1.1499999999999999"/>
    <n v="0.20706592598009804"/>
    <n v="4.1413185196019608E-2"/>
    <n v="0.24847911117611765"/>
    <n v="0.47"/>
    <n v="9.7320985210646069E-2"/>
    <n v="0.2"/>
    <n v="1.9464197042129216E-2"/>
    <n v="0.11678518225277529"/>
  </r>
  <r>
    <x v="54"/>
    <x v="1"/>
    <n v="42"/>
    <s v="pt"/>
    <n v="25.273804962992983"/>
    <n v="5.0168502851541091E-2"/>
    <m/>
    <m/>
    <m/>
    <m/>
    <n v="0.34899999999999998"/>
    <m/>
    <n v="1.1499999999999999"/>
    <n v="0.15876362303869637"/>
    <n v="3.1752724607739279E-2"/>
    <n v="0.19051634764643566"/>
    <n v="0.47"/>
    <n v="7.4618902828187297E-2"/>
    <n v="0.2"/>
    <n v="1.492378056563746E-2"/>
    <n v="8.9542683393824762E-2"/>
  </r>
  <r>
    <x v="54"/>
    <x v="1"/>
    <n v="44"/>
    <s v="pt"/>
    <n v="26.29239659878111"/>
    <n v="5.4293798976482996E-2"/>
    <m/>
    <m/>
    <m/>
    <m/>
    <n v="0.34899999999999998"/>
    <m/>
    <n v="1.1499999999999999"/>
    <n v="0.17040003324829997"/>
    <n v="3.4080006649659995E-2"/>
    <n v="0.20448003989795996"/>
    <n v="0.47"/>
    <n v="8.0088015626700981E-2"/>
    <n v="0.2"/>
    <n v="1.6017603125340198E-2"/>
    <n v="9.6105618752041183E-2"/>
  </r>
  <r>
    <x v="55"/>
    <x v="2"/>
    <n v="1"/>
    <s v="pt"/>
    <n v="27.756622075226549"/>
    <n v="6.0509436123993891E-2"/>
    <m/>
    <m/>
    <m/>
    <m/>
    <n v="0.34899999999999998"/>
    <m/>
    <n v="1.1499999999999999"/>
    <n v="0.18776045760982146"/>
    <n v="3.7552091521964294E-2"/>
    <n v="0.22531254913178575"/>
    <n v="0.47"/>
    <n v="8.8247415076616084E-2"/>
    <n v="0.2"/>
    <n v="1.7649483015323219E-2"/>
    <n v="0.10589689809193931"/>
  </r>
  <r>
    <x v="55"/>
    <x v="2"/>
    <n v="2"/>
    <s v="pt"/>
    <n v="21.294931385695598"/>
    <n v="3.5615772742575887E-2"/>
    <m/>
    <m/>
    <m/>
    <m/>
    <n v="0.34899999999999998"/>
    <m/>
    <n v="1.1499999999999999"/>
    <n v="0.11683464991296112"/>
    <n v="2.3366929982592224E-2"/>
    <n v="0.14020157989555335"/>
    <n v="0.47"/>
    <n v="5.4912285459091721E-2"/>
    <n v="0.2"/>
    <n v="1.0982457091818346E-2"/>
    <n v="6.5894742550910074E-2"/>
  </r>
  <r>
    <x v="55"/>
    <x v="2"/>
    <n v="4"/>
    <s v="pt"/>
    <n v="27.279157245950863"/>
    <n v="5.8445594399449734E-2"/>
    <m/>
    <m/>
    <m/>
    <m/>
    <n v="0.34899999999999998"/>
    <m/>
    <n v="1.1499999999999999"/>
    <n v="0.18201783394188933"/>
    <n v="3.6403566788377868E-2"/>
    <n v="0.2184214007302672"/>
    <n v="0.47"/>
    <n v="8.5548381952687977E-2"/>
    <n v="0.2"/>
    <n v="1.7109676390537596E-2"/>
    <n v="0.10265805834322557"/>
  </r>
  <r>
    <x v="55"/>
    <x v="2"/>
    <n v="6"/>
    <s v="pt"/>
    <n v="20.403663704380982"/>
    <n v="3.2696871086270521E-2"/>
    <m/>
    <m/>
    <m/>
    <m/>
    <n v="0.34899999999999998"/>
    <m/>
    <n v="1.1499999999999999"/>
    <n v="0.10822595863042371"/>
    <n v="2.1645191726084742E-2"/>
    <n v="0.12987115035650845"/>
    <n v="0.47"/>
    <n v="5.0866200556299139E-2"/>
    <n v="0.2"/>
    <n v="1.0173240111259828E-2"/>
    <n v="6.1039440667558967E-2"/>
  </r>
  <r>
    <x v="55"/>
    <x v="2"/>
    <n v="7"/>
    <s v="pt"/>
    <n v="22.85464982799617"/>
    <n v="4.1024096441253127E-2"/>
    <m/>
    <m/>
    <m/>
    <m/>
    <n v="0.34899999999999998"/>
    <m/>
    <n v="1.1499999999999999"/>
    <n v="0.13259501343467467"/>
    <n v="2.6519002686934936E-2"/>
    <n v="0.15911401612160961"/>
    <n v="0.47"/>
    <n v="6.2319656314297089E-2"/>
    <n v="0.2"/>
    <n v="1.2463931262859419E-2"/>
    <n v="7.4783587577156502E-2"/>
  </r>
  <r>
    <x v="55"/>
    <x v="2"/>
    <n v="8"/>
    <s v="pt"/>
    <n v="22.186199067010211"/>
    <n v="3.8659451874265297E-2"/>
    <m/>
    <m/>
    <m/>
    <m/>
    <n v="0.34899999999999998"/>
    <m/>
    <n v="1.1499999999999999"/>
    <n v="0.12573285836356607"/>
    <n v="2.5146571672713215E-2"/>
    <n v="0.15087943003627929"/>
    <n v="0.47"/>
    <n v="5.9094443430876047E-2"/>
    <n v="0.2"/>
    <n v="1.181888868617521E-2"/>
    <n v="7.0913332117051253E-2"/>
  </r>
  <r>
    <x v="55"/>
    <x v="2"/>
    <n v="9"/>
    <s v="pt"/>
    <n v="19.894367886486918"/>
    <n v="3.1084949822635814E-2"/>
    <m/>
    <m/>
    <m/>
    <m/>
    <n v="0.34899999999999998"/>
    <m/>
    <n v="1.1499999999999999"/>
    <n v="0.10343769245664032"/>
    <n v="2.0687538491328067E-2"/>
    <n v="0.12412523094796839"/>
    <n v="0.47"/>
    <n v="4.8615715454620949E-2"/>
    <n v="0.2"/>
    <n v="9.7231430909241901E-3"/>
    <n v="5.8338858545545137E-2"/>
  </r>
  <r>
    <x v="55"/>
    <x v="2"/>
    <n v="10"/>
    <s v="pt"/>
    <n v="19.671550966158264"/>
    <n v="3.0392546242714518E-2"/>
    <m/>
    <m/>
    <m/>
    <m/>
    <n v="0.34899999999999998"/>
    <m/>
    <n v="1.1499999999999999"/>
    <n v="0.10137294942635615"/>
    <n v="2.027458988527123E-2"/>
    <n v="0.12164753931162738"/>
    <n v="0.47"/>
    <n v="4.7645286230387385E-2"/>
    <n v="0.2"/>
    <n v="9.5290572460774783E-3"/>
    <n v="5.7174343476464863E-2"/>
  </r>
  <r>
    <x v="55"/>
    <x v="2"/>
    <n v="12"/>
    <s v="pt"/>
    <n v="16.201973206754946"/>
    <n v="2.0617010905595669E-2"/>
    <m/>
    <m/>
    <m/>
    <m/>
    <n v="0.34899999999999998"/>
    <m/>
    <n v="1.1499999999999999"/>
    <n v="7.1624627055759546E-2"/>
    <n v="1.432492541115191E-2"/>
    <n v="8.5949552466911452E-2"/>
    <n v="0.47"/>
    <n v="3.3663574716206984E-2"/>
    <n v="0.2"/>
    <n v="6.7327149432413972E-3"/>
    <n v="4.039628965944838E-2"/>
  </r>
  <r>
    <x v="55"/>
    <x v="2"/>
    <n v="13"/>
    <s v="pt"/>
    <n v="24.669016179243776"/>
    <n v="4.7796218847284813E-2"/>
    <m/>
    <m/>
    <m/>
    <m/>
    <n v="0.34899999999999998"/>
    <m/>
    <n v="1.1499999999999999"/>
    <n v="0.15202690560490129"/>
    <n v="3.0405381120980259E-2"/>
    <n v="0.18243228672588155"/>
    <n v="0.47"/>
    <n v="7.1452645634303605E-2"/>
    <n v="0.2"/>
    <n v="1.4290529126860721E-2"/>
    <n v="8.5743174761164331E-2"/>
  </r>
  <r>
    <x v="55"/>
    <x v="2"/>
    <n v="14"/>
    <s v="pt"/>
    <n v="19.225917125500956"/>
    <n v="2.9031134859506445E-2"/>
    <m/>
    <m/>
    <m/>
    <m/>
    <n v="0.34899999999999998"/>
    <m/>
    <n v="1.1499999999999999"/>
    <n v="9.7298700695565579E-2"/>
    <n v="1.9459740139113117E-2"/>
    <n v="0.11675844083467869"/>
    <n v="0.47"/>
    <n v="4.5730389326915817E-2"/>
    <n v="0.2"/>
    <n v="9.1460778653831634E-3"/>
    <n v="5.4876467192298981E-2"/>
  </r>
  <r>
    <x v="55"/>
    <x v="2"/>
    <n v="16"/>
    <s v="pt"/>
    <n v="24.700847167862154"/>
    <n v="4.7919643505652566E-2"/>
    <m/>
    <m/>
    <m/>
    <m/>
    <n v="0.34899999999999998"/>
    <m/>
    <n v="1.1499999999999999"/>
    <n v="0.15237825303263158"/>
    <n v="3.0475650606526319E-2"/>
    <n v="0.18285390363915791"/>
    <n v="0.47"/>
    <n v="7.1617778925336842E-2"/>
    <n v="0.2"/>
    <n v="1.4323555785067369E-2"/>
    <n v="8.5941334710404216E-2"/>
  </r>
  <r>
    <x v="55"/>
    <x v="2"/>
    <n v="17"/>
    <s v="pt"/>
    <n v="25.146481008519466"/>
    <n v="4.966429999182595E-2"/>
    <m/>
    <m/>
    <m/>
    <m/>
    <n v="0.34899999999999998"/>
    <m/>
    <n v="1.1499999999999999"/>
    <n v="0.15733465796609586"/>
    <n v="3.1466931593219172E-2"/>
    <n v="0.18880158955931503"/>
    <n v="0.47"/>
    <n v="7.3947289244065045E-2"/>
    <n v="0.2"/>
    <n v="1.478945784881301E-2"/>
    <n v="8.8736747092878057E-2"/>
  </r>
  <r>
    <x v="55"/>
    <x v="2"/>
    <n v="19"/>
    <s v="pt"/>
    <n v="21.613241271879389"/>
    <n v="3.6688477059015262E-2"/>
    <m/>
    <m/>
    <m/>
    <m/>
    <n v="0.34899999999999998"/>
    <m/>
    <n v="1.1499999999999999"/>
    <n v="0.1199794775794969"/>
    <n v="2.3995895515899382E-2"/>
    <n v="0.14397537309539626"/>
    <n v="0.47"/>
    <n v="5.639035446236354E-2"/>
    <n v="0.2"/>
    <n v="1.1278070892472708E-2"/>
    <n v="6.7668425354836248E-2"/>
  </r>
  <r>
    <x v="55"/>
    <x v="2"/>
    <n v="20"/>
    <s v="pt"/>
    <n v="19.257748114119337"/>
    <n v="2.9127344022605504E-2"/>
    <m/>
    <m/>
    <m/>
    <m/>
    <n v="0.34899999999999998"/>
    <m/>
    <n v="1.1499999999999999"/>
    <n v="9.7587270416286939E-2"/>
    <n v="1.9517454083257391E-2"/>
    <n v="0.11710472449954433"/>
    <n v="0.47"/>
    <n v="4.5866017095654861E-2"/>
    <n v="0.2"/>
    <n v="9.1732034191309725E-3"/>
    <n v="5.5039220514785832E-2"/>
  </r>
  <r>
    <x v="55"/>
    <x v="2"/>
    <n v="21"/>
    <s v="pt"/>
    <n v="23.809579486547541"/>
    <n v="4.4523913639843898E-2"/>
    <m/>
    <m/>
    <m/>
    <m/>
    <n v="0.34899999999999998"/>
    <m/>
    <n v="1.1499999999999999"/>
    <n v="0.14267618770870524"/>
    <n v="2.8535237541741049E-2"/>
    <n v="0.1712114252504463"/>
    <n v="0.47"/>
    <n v="6.7057808223091458E-2"/>
    <n v="0.2"/>
    <n v="1.3411561644618292E-2"/>
    <n v="8.046936986770975E-2"/>
  </r>
  <r>
    <x v="55"/>
    <x v="2"/>
    <n v="22"/>
    <s v="pt"/>
    <n v="21.485917317405871"/>
    <n v="3.6257485473122401E-2"/>
    <m/>
    <m/>
    <m/>
    <m/>
    <n v="0.34899999999999998"/>
    <m/>
    <n v="1.1499999999999999"/>
    <n v="0.11871712266330159"/>
    <n v="2.3743424532660318E-2"/>
    <n v="0.14246054719596191"/>
    <n v="0.47"/>
    <n v="5.5797047651751745E-2"/>
    <n v="0.2"/>
    <n v="1.1159409530350349E-2"/>
    <n v="6.6956457182102094E-2"/>
  </r>
  <r>
    <x v="55"/>
    <x v="2"/>
    <n v="23"/>
    <s v="pt"/>
    <n v="19.034931193790683"/>
    <n v="2.8457222134717072E-2"/>
    <m/>
    <m/>
    <m/>
    <m/>
    <n v="0.34899999999999998"/>
    <m/>
    <n v="1.1499999999999999"/>
    <n v="9.5575209708735842E-2"/>
    <n v="1.9115041941747169E-2"/>
    <n v="0.11469025165048301"/>
    <n v="0.47"/>
    <n v="4.4920348563105846E-2"/>
    <n v="0.2"/>
    <n v="8.9840697126211694E-3"/>
    <n v="5.3904418275727013E-2"/>
  </r>
  <r>
    <x v="55"/>
    <x v="2"/>
    <n v="25"/>
    <s v="pt"/>
    <n v="19.480565034447991"/>
    <n v="2.9805264502705427E-2"/>
    <m/>
    <m/>
    <m/>
    <m/>
    <n v="0.34899999999999998"/>
    <m/>
    <n v="1.1499999999999999"/>
    <n v="9.9617811145047461E-2"/>
    <n v="1.9923562229009494E-2"/>
    <n v="0.11954137337405696"/>
    <n v="0.47"/>
    <n v="4.6820371238172301E-2"/>
    <n v="0.2"/>
    <n v="9.3640742476344598E-3"/>
    <n v="5.6184445485806762E-2"/>
  </r>
  <r>
    <x v="55"/>
    <x v="2"/>
    <n v="27"/>
    <s v="pt"/>
    <n v="21.231269408458839"/>
    <n v="3.5403141738605114E-2"/>
    <m/>
    <m/>
    <m/>
    <m/>
    <n v="0.34899999999999998"/>
    <m/>
    <n v="1.1499999999999999"/>
    <n v="0.1162101119120261"/>
    <n v="2.324202238240522E-2"/>
    <n v="0.13945213429443132"/>
    <n v="0.47"/>
    <n v="5.4618752598652266E-2"/>
    <n v="0.2"/>
    <n v="1.0923750519730454E-2"/>
    <n v="6.5542503118382722E-2"/>
  </r>
  <r>
    <x v="55"/>
    <x v="2"/>
    <n v="28"/>
    <s v="pt"/>
    <n v="20.562818647472877"/>
    <n v="3.3208952115668697E-2"/>
    <m/>
    <m/>
    <m/>
    <m/>
    <n v="0.34899999999999998"/>
    <m/>
    <n v="1.1499999999999999"/>
    <n v="0.10974187677891097"/>
    <n v="2.1948375355782195E-2"/>
    <n v="0.13169025213469315"/>
    <n v="0.47"/>
    <n v="5.1578682086088151E-2"/>
    <n v="0.2"/>
    <n v="1.0315736417217631E-2"/>
    <n v="6.1894418503305779E-2"/>
  </r>
  <r>
    <x v="55"/>
    <x v="2"/>
    <n v="29"/>
    <s v="pt"/>
    <n v="17.411550774253353"/>
    <n v="2.3810295683791467E-2"/>
    <m/>
    <m/>
    <m/>
    <m/>
    <n v="0.34899999999999998"/>
    <m/>
    <n v="1.1499999999999999"/>
    <n v="8.1478023613616071E-2"/>
    <n v="1.6295604722723216E-2"/>
    <n v="9.7773628336339291E-2"/>
    <n v="0.47"/>
    <n v="3.8294671098399555E-2"/>
    <n v="0.2"/>
    <n v="7.6589342196799115E-3"/>
    <n v="4.5953605318079467E-2"/>
  </r>
  <r>
    <x v="55"/>
    <x v="2"/>
    <n v="30"/>
    <s v="pt"/>
    <n v="19.544227011684747"/>
    <n v="3.0000388462936088E-2"/>
    <m/>
    <m/>
    <m/>
    <m/>
    <n v="0.34899999999999998"/>
    <m/>
    <n v="1.1499999999999999"/>
    <n v="0.10020135367830123"/>
    <n v="2.0040270735660247E-2"/>
    <n v="0.12024162441396147"/>
    <n v="0.47"/>
    <n v="4.7094636228801577E-2"/>
    <n v="0.2"/>
    <n v="9.4189272457603154E-3"/>
    <n v="5.6513563474561893E-2"/>
  </r>
  <r>
    <x v="55"/>
    <x v="2"/>
    <n v="32"/>
    <s v="pt"/>
    <n v="19.225917125500956"/>
    <n v="2.9031134859506445E-2"/>
    <m/>
    <m/>
    <m/>
    <m/>
    <n v="0.34899999999999998"/>
    <m/>
    <n v="1.1499999999999999"/>
    <n v="9.7298700695565579E-2"/>
    <n v="1.9459740139113117E-2"/>
    <n v="0.11675844083467869"/>
    <n v="0.47"/>
    <n v="4.5730389326915817E-2"/>
    <n v="0.2"/>
    <n v="9.1460778653831634E-3"/>
    <n v="5.4876467192298981E-2"/>
  </r>
  <r>
    <x v="55"/>
    <x v="2"/>
    <n v="33"/>
    <s v="pt"/>
    <n v="24.032396406876195"/>
    <n v="4.5361148217978813E-2"/>
    <m/>
    <m/>
    <m/>
    <m/>
    <n v="0.34899999999999998"/>
    <m/>
    <n v="1.1499999999999999"/>
    <n v="0.14507527682171456"/>
    <n v="2.9015055364342915E-2"/>
    <n v="0.17409033218605746"/>
    <n v="0.47"/>
    <n v="6.818538010620584E-2"/>
    <n v="0.2"/>
    <n v="1.3637076021241168E-2"/>
    <n v="8.1822456127447013E-2"/>
  </r>
  <r>
    <x v="55"/>
    <x v="2"/>
    <n v="35"/>
    <s v="pt"/>
    <n v="20.467325681617741"/>
    <n v="3.2901226033200517E-2"/>
    <m/>
    <m/>
    <m/>
    <m/>
    <n v="0.34899999999999998"/>
    <m/>
    <n v="1.1499999999999999"/>
    <n v="0.10883120895350611"/>
    <n v="2.1766241790701222E-2"/>
    <n v="0.13059745074420734"/>
    <n v="0.47"/>
    <n v="5.115066820814787E-2"/>
    <n v="0.2"/>
    <n v="1.0230133641629575E-2"/>
    <n v="6.1380801849777442E-2"/>
  </r>
  <r>
    <x v="55"/>
    <x v="2"/>
    <n v="36"/>
    <s v="pt"/>
    <n v="15.024226627874921"/>
    <n v="1.7728587420892408E-2"/>
    <m/>
    <m/>
    <m/>
    <m/>
    <n v="0.34899999999999998"/>
    <m/>
    <n v="1.1499999999999999"/>
    <n v="6.2573121586156397E-2"/>
    <n v="1.251462431723128E-2"/>
    <n v="7.5087745903387682E-2"/>
    <n v="0.47"/>
    <n v="2.9409367145493505E-2"/>
    <n v="0.2"/>
    <n v="5.8818734290987012E-3"/>
    <n v="3.5291240574592209E-2"/>
  </r>
  <r>
    <x v="55"/>
    <x v="2"/>
    <n v="37"/>
    <s v="pt"/>
    <n v="17.889015603529039"/>
    <n v="2.5134066922958304E-2"/>
    <m/>
    <m/>
    <m/>
    <m/>
    <n v="0.34899999999999998"/>
    <m/>
    <n v="1.1499999999999999"/>
    <n v="8.5521102597520007E-2"/>
    <n v="1.7104220519504002E-2"/>
    <n v="0.10262532311702401"/>
    <n v="0.47"/>
    <n v="4.0194918220834402E-2"/>
    <n v="0.2"/>
    <n v="8.0389836441668808E-3"/>
    <n v="4.8233901865001282E-2"/>
  </r>
  <r>
    <x v="56"/>
    <x v="2"/>
    <n v="2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56"/>
    <x v="2"/>
    <n v="4"/>
    <s v="pe"/>
    <n v="19.576058000303128"/>
    <n v="3.0098189175466066E-2"/>
    <m/>
    <m/>
    <m/>
    <m/>
    <n v="0.54"/>
    <m/>
    <n v="1.1499999999999999"/>
    <n v="9.2783067412580883E-2"/>
    <n v="1.8556613482516176E-2"/>
    <n v="0.11133968089509706"/>
    <n v="0.47"/>
    <n v="4.360804168391301E-2"/>
    <n v="0.2"/>
    <n v="8.7216083367826023E-3"/>
    <n v="5.232965002069561E-2"/>
  </r>
  <r>
    <x v="56"/>
    <x v="2"/>
    <n v="5"/>
    <s v="pe"/>
    <n v="16.201973206754946"/>
    <n v="2.0617010905595669E-2"/>
    <m/>
    <m/>
    <m/>
    <m/>
    <n v="0.54"/>
    <m/>
    <n v="1.1499999999999999"/>
    <n v="6.307413953530723E-2"/>
    <n v="1.2614827907061447E-2"/>
    <n v="7.5688967442368679E-2"/>
    <n v="0.47"/>
    <n v="2.9644845581594397E-2"/>
    <n v="0.2"/>
    <n v="5.92896911631888E-3"/>
    <n v="3.5573814697913278E-2"/>
  </r>
  <r>
    <x v="56"/>
    <x v="2"/>
    <n v="6"/>
    <s v="pe"/>
    <n v="24.860002110954049"/>
    <n v="4.8539154121637777E-2"/>
    <m/>
    <m/>
    <m/>
    <m/>
    <n v="0.54"/>
    <m/>
    <n v="1.1499999999999999"/>
    <n v="0.15107491352373731"/>
    <n v="3.0214982704747463E-2"/>
    <n v="0.18128989622848476"/>
    <n v="0.47"/>
    <n v="7.1005209356156535E-2"/>
    <n v="0.2"/>
    <n v="1.4201041871231307E-2"/>
    <n v="8.5206251227387841E-2"/>
  </r>
  <r>
    <x v="56"/>
    <x v="2"/>
    <n v="8"/>
    <s v="pe"/>
    <n v="16.074649252281429"/>
    <n v="2.0294244681005304E-2"/>
    <m/>
    <m/>
    <m/>
    <m/>
    <n v="0.54"/>
    <m/>
    <n v="1.1499999999999999"/>
    <n v="6.2067004333284166E-2"/>
    <n v="1.2413400866656835E-2"/>
    <n v="7.4480405199941008E-2"/>
    <n v="0.47"/>
    <n v="2.9171492036643557E-2"/>
    <n v="0.2"/>
    <n v="5.8342984073287115E-3"/>
    <n v="3.5005790443972271E-2"/>
  </r>
  <r>
    <x v="56"/>
    <x v="2"/>
    <n v="10"/>
    <s v="pe"/>
    <n v="25.751269792268669"/>
    <n v="5.2081943154863398E-2"/>
    <m/>
    <m/>
    <m/>
    <m/>
    <n v="0.54"/>
    <m/>
    <n v="1.1499999999999999"/>
    <n v="0.16233130828740439"/>
    <n v="3.2466261657480878E-2"/>
    <n v="0.19479756994488526"/>
    <n v="0.47"/>
    <n v="7.6295714895080052E-2"/>
    <n v="0.2"/>
    <n v="1.525914297901601E-2"/>
    <n v="9.1554857874096063E-2"/>
  </r>
  <r>
    <x v="56"/>
    <x v="2"/>
    <n v="11"/>
    <s v="pe"/>
    <n v="17.188733853924695"/>
    <n v="2.3204790702798336E-2"/>
    <m/>
    <m/>
    <m/>
    <m/>
    <n v="0.54"/>
    <m/>
    <n v="1.1499999999999999"/>
    <n v="7.1159922070421683E-2"/>
    <n v="1.4231984414084338E-2"/>
    <n v="8.5391906484506022E-2"/>
    <n v="0.47"/>
    <n v="3.3445163373098191E-2"/>
    <n v="0.2"/>
    <n v="6.6890326746196389E-3"/>
    <n v="4.0134196047717827E-2"/>
  </r>
  <r>
    <x v="56"/>
    <x v="2"/>
    <n v="12"/>
    <s v="pe"/>
    <n v="26.260565610162732"/>
    <n v="5.4162416570960638E-2"/>
    <m/>
    <m/>
    <m/>
    <m/>
    <n v="0.54"/>
    <m/>
    <n v="1.1499999999999999"/>
    <n v="0.1689487803168585"/>
    <n v="3.3789756063371701E-2"/>
    <n v="0.20273853638023021"/>
    <n v="0.47"/>
    <n v="7.9405926748923494E-2"/>
    <n v="0.2"/>
    <n v="1.58811853497847E-2"/>
    <n v="9.5287112098708188E-2"/>
  </r>
  <r>
    <x v="56"/>
    <x v="2"/>
    <n v="14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56"/>
    <x v="2"/>
    <n v="15"/>
    <s v="pe"/>
    <n v="19.735212943395023"/>
    <n v="3.0589580062262284E-2"/>
    <m/>
    <m/>
    <m/>
    <m/>
    <n v="0.54"/>
    <m/>
    <n v="1.1499999999999999"/>
    <n v="9.4328567663785515E-2"/>
    <n v="1.8865713532757105E-2"/>
    <n v="0.11319428119654262"/>
    <n v="0.47"/>
    <n v="4.4334426801979188E-2"/>
    <n v="0.2"/>
    <n v="8.8668853603958379E-3"/>
    <n v="5.3201312162375024E-2"/>
  </r>
  <r>
    <x v="56"/>
    <x v="2"/>
    <n v="16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56"/>
    <x v="2"/>
    <n v="18"/>
    <s v="pe"/>
    <n v="23.109297736943201"/>
    <n v="4.1943375392551913E-2"/>
    <m/>
    <m/>
    <m/>
    <m/>
    <n v="0.54"/>
    <m/>
    <n v="1.1499999999999999"/>
    <n v="0.13016331736161563"/>
    <n v="2.6032663472323126E-2"/>
    <n v="0.15619598083393876"/>
    <n v="0.47"/>
    <n v="6.1176759159959342E-2"/>
    <n v="0.2"/>
    <n v="1.223535183199187E-2"/>
    <n v="7.3412110991951218E-2"/>
  </r>
  <r>
    <x v="56"/>
    <x v="2"/>
    <n v="21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56"/>
    <x v="2"/>
    <n v="22"/>
    <s v="pe"/>
    <n v="16.392959138465219"/>
    <n v="2.1105934890773968E-2"/>
    <m/>
    <m/>
    <m/>
    <m/>
    <n v="0.54"/>
    <m/>
    <n v="1.1499999999999999"/>
    <n v="6.4600342967733981E-2"/>
    <n v="1.2920068593546797E-2"/>
    <n v="7.7520411561280783E-2"/>
    <n v="0.47"/>
    <n v="3.036216119483497E-2"/>
    <n v="0.2"/>
    <n v="6.0724322389669946E-3"/>
    <n v="3.6434593433801968E-2"/>
  </r>
  <r>
    <x v="56"/>
    <x v="2"/>
    <n v="23"/>
    <s v="pe"/>
    <n v="25.910424735360564"/>
    <n v="5.2727714336458752E-2"/>
    <m/>
    <m/>
    <m/>
    <m/>
    <n v="0.54"/>
    <m/>
    <n v="1.1499999999999999"/>
    <n v="0.16438478798840925"/>
    <n v="3.2876957597681854E-2"/>
    <n v="0.19726174558609111"/>
    <n v="0.47"/>
    <n v="7.7260850354552338E-2"/>
    <n v="0.2"/>
    <n v="1.5452170070910468E-2"/>
    <n v="9.2713020425462811E-2"/>
  </r>
  <r>
    <x v="56"/>
    <x v="2"/>
    <n v="25"/>
    <s v="pe"/>
    <n v="21.676903249116144"/>
    <n v="3.6904927781620238E-2"/>
    <m/>
    <m/>
    <m/>
    <m/>
    <n v="0.54"/>
    <m/>
    <n v="1.1499999999999999"/>
    <n v="0.11423322891636259"/>
    <n v="2.2846645783272519E-2"/>
    <n v="0.13707987469963512"/>
    <n v="0.47"/>
    <n v="5.3689617590690415E-2"/>
    <n v="0.2"/>
    <n v="1.0737923518138084E-2"/>
    <n v="6.4427541108828507E-2"/>
  </r>
  <r>
    <x v="56"/>
    <x v="2"/>
    <n v="27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56"/>
    <x v="2"/>
    <n v="29"/>
    <s v="pe"/>
    <n v="27.852115041081685"/>
    <n v="6.0926501652366197E-2"/>
    <m/>
    <m/>
    <m/>
    <m/>
    <n v="0.54"/>
    <m/>
    <n v="1.1499999999999999"/>
    <n v="0.19049805453219079"/>
    <n v="3.809961090643816E-2"/>
    <n v="0.22859766543862894"/>
    <n v="0.47"/>
    <n v="8.953408563012967E-2"/>
    <n v="0.2"/>
    <n v="1.7906817126025935E-2"/>
    <n v="0.1074409027561556"/>
  </r>
  <r>
    <x v="56"/>
    <x v="2"/>
    <n v="30"/>
    <s v="pe"/>
    <n v="22.47267796457562"/>
    <n v="3.9664276607475971E-2"/>
    <m/>
    <m/>
    <m/>
    <m/>
    <n v="0.54"/>
    <m/>
    <n v="1.1499999999999999"/>
    <n v="0.12295241574654561"/>
    <n v="2.4590483149309124E-2"/>
    <n v="0.14754289889585473"/>
    <n v="0.47"/>
    <n v="5.7787635400876433E-2"/>
    <n v="0.2"/>
    <n v="1.1557527080175288E-2"/>
    <n v="6.9345162481051714E-2"/>
  </r>
  <r>
    <x v="56"/>
    <x v="2"/>
    <n v="31"/>
    <s v="pe"/>
    <n v="13.273522253864073"/>
    <n v="1.3837646949653297E-2"/>
    <m/>
    <m/>
    <m/>
    <m/>
    <n v="0.54"/>
    <m/>
    <n v="1.1499999999999999"/>
    <n v="4.199593882025407E-2"/>
    <n v="8.3991877640508146E-3"/>
    <n v="5.0395126584304881E-2"/>
    <n v="0.47"/>
    <n v="1.9738091245519413E-2"/>
    <n v="0.2"/>
    <n v="3.9476182491038824E-3"/>
    <n v="2.3685709494623296E-2"/>
  </r>
  <r>
    <x v="56"/>
    <x v="2"/>
    <n v="33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56"/>
    <x v="2"/>
    <n v="34"/>
    <s v="pe"/>
    <n v="21.485917317405871"/>
    <n v="3.6257485473122401E-2"/>
    <m/>
    <m/>
    <m/>
    <m/>
    <n v="0.54"/>
    <m/>
    <n v="1.1499999999999999"/>
    <n v="0.11218925713633188"/>
    <n v="2.2437851427266377E-2"/>
    <n v="0.13462710856359825"/>
    <n v="0.47"/>
    <n v="5.272895085407598E-2"/>
    <n v="0.2"/>
    <n v="1.0545790170815196E-2"/>
    <n v="6.3274741024891182E-2"/>
  </r>
  <r>
    <x v="56"/>
    <x v="2"/>
    <n v="35"/>
    <s v="pe"/>
    <n v="18.398311421423102"/>
    <n v="2.6585560003956385E-2"/>
    <m/>
    <m/>
    <m/>
    <m/>
    <n v="0.54"/>
    <m/>
    <n v="1.1499999999999999"/>
    <n v="8.1750589111129257E-2"/>
    <n v="1.6350117822225851E-2"/>
    <n v="9.8100706933355111E-2"/>
    <n v="0.47"/>
    <n v="3.8422776882230746E-2"/>
    <n v="0.2"/>
    <n v="7.6845553764461495E-3"/>
    <n v="4.6107332258676893E-2"/>
  </r>
  <r>
    <x v="56"/>
    <x v="2"/>
    <n v="38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56"/>
    <x v="2"/>
    <n v="39"/>
    <s v="pe"/>
    <n v="22.790987850759411"/>
    <n v="4.0795868252859344E-2"/>
    <m/>
    <m/>
    <m/>
    <m/>
    <n v="0.54"/>
    <m/>
    <n v="1.1499999999999999"/>
    <n v="0.1265316767322992"/>
    <n v="2.5306335346459843E-2"/>
    <n v="0.15183801207875905"/>
    <n v="0.47"/>
    <n v="5.9469888064180625E-2"/>
    <n v="0.2"/>
    <n v="1.1893977612836126E-2"/>
    <n v="7.1363865677016747E-2"/>
  </r>
  <r>
    <x v="56"/>
    <x v="2"/>
    <n v="42"/>
    <s v="pe"/>
    <n v="26.929016371148691"/>
    <n v="5.6954869624979476E-2"/>
    <m/>
    <m/>
    <m/>
    <m/>
    <n v="0.54"/>
    <m/>
    <n v="1.1499999999999999"/>
    <n v="0.17783888618285984"/>
    <n v="3.5567777236571972E-2"/>
    <n v="0.21340666341943182"/>
    <n v="0.47"/>
    <n v="8.3584276505944119E-2"/>
    <n v="0.2"/>
    <n v="1.6716855301188823E-2"/>
    <n v="0.10030113180713295"/>
  </r>
  <r>
    <x v="56"/>
    <x v="2"/>
    <n v="43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56"/>
    <x v="2"/>
    <n v="45"/>
    <s v="pe"/>
    <n v="23.204790702798341"/>
    <n v="4.2290731055849982E-2"/>
    <m/>
    <m/>
    <m/>
    <m/>
    <n v="0.54"/>
    <m/>
    <n v="1.1499999999999999"/>
    <n v="0.13126302795856698"/>
    <n v="2.6252605591713399E-2"/>
    <n v="0.15751563355028037"/>
    <n v="0.47"/>
    <n v="6.1693623140526475E-2"/>
    <n v="0.2"/>
    <n v="1.2338724628105296E-2"/>
    <n v="7.4032347768631768E-2"/>
  </r>
  <r>
    <x v="56"/>
    <x v="2"/>
    <n v="46"/>
    <s v="pe"/>
    <n v="21.804227203589662"/>
    <n v="3.7339739086147301E-2"/>
    <m/>
    <m/>
    <m/>
    <m/>
    <n v="0.54"/>
    <m/>
    <n v="1.1499999999999999"/>
    <n v="0.11560633120650916"/>
    <n v="2.3121266241301834E-2"/>
    <n v="0.13872759744781099"/>
    <n v="0.47"/>
    <n v="5.4334975667059304E-2"/>
    <n v="0.2"/>
    <n v="1.0866995133411862E-2"/>
    <n v="6.520197080047116E-2"/>
  </r>
  <r>
    <x v="56"/>
    <x v="2"/>
    <n v="49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56"/>
    <x v="2"/>
    <n v="50"/>
    <s v="pe"/>
    <n v="25.210142985756224"/>
    <n v="4.9916083111797328E-2"/>
    <m/>
    <m/>
    <m/>
    <m/>
    <n v="0.54"/>
    <m/>
    <n v="1.1499999999999999"/>
    <n v="0.15544788965829584"/>
    <n v="3.108957793165917E-2"/>
    <n v="0.18653746758995501"/>
    <n v="0.47"/>
    <n v="7.3060508139399044E-2"/>
    <n v="0.2"/>
    <n v="1.461210162787981E-2"/>
    <n v="8.767260976727885E-2"/>
  </r>
  <r>
    <x v="56"/>
    <x v="2"/>
    <n v="51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56"/>
    <x v="2"/>
    <n v="53"/>
    <s v="pe"/>
    <n v="24.191551349968091"/>
    <n v="4.5963947564939364E-2"/>
    <m/>
    <m/>
    <m/>
    <m/>
    <n v="0.54"/>
    <m/>
    <n v="1.1499999999999999"/>
    <n v="0.14290308549883846"/>
    <n v="2.8580617099767693E-2"/>
    <n v="0.17148370259860615"/>
    <n v="0.47"/>
    <n v="6.7164450184454064E-2"/>
    <n v="0.2"/>
    <n v="1.3432890036890813E-2"/>
    <n v="8.0597340221344876E-2"/>
  </r>
  <r>
    <x v="56"/>
    <x v="2"/>
    <n v="54"/>
    <s v="pe"/>
    <n v="23.395776634508614"/>
    <n v="4.2989739565909575E-2"/>
    <m/>
    <m/>
    <m/>
    <m/>
    <n v="0.54"/>
    <m/>
    <n v="1.1499999999999999"/>
    <n v="0.13347660267680006"/>
    <n v="2.6695320535360015E-2"/>
    <n v="0.16017192321216006"/>
    <n v="0.47"/>
    <n v="6.2734003258096027E-2"/>
    <n v="0.2"/>
    <n v="1.2546800651619207E-2"/>
    <n v="7.5280803909715227E-2"/>
  </r>
  <r>
    <x v="57"/>
    <x v="4"/>
    <n v="1"/>
    <s v="ln"/>
    <n v="8.7853528586726242"/>
    <n v="6.0618934724841114E-3"/>
    <m/>
    <m/>
    <m/>
    <m/>
    <n v="0.89"/>
    <m/>
    <n v="1.1499999999999999"/>
    <n v="2.536345061364809E-2"/>
    <n v="5.0726901227296185E-3"/>
    <n v="3.0436140736377709E-2"/>
    <n v="0.47"/>
    <n v="1.1920821788414601E-2"/>
    <n v="0.2"/>
    <n v="2.3841643576829204E-3"/>
    <n v="1.4304986146097522E-2"/>
  </r>
  <r>
    <x v="57"/>
    <x v="4"/>
    <n v="2"/>
    <s v="ln"/>
    <n v="11.618310845708359"/>
    <n v="1.0601708646708879E-2"/>
    <m/>
    <m/>
    <m/>
    <m/>
    <n v="0.89"/>
    <m/>
    <n v="1.1499999999999999"/>
    <n v="4.7471539779102789E-2"/>
    <n v="9.4943079558205586E-3"/>
    <n v="5.6965847734923344E-2"/>
    <n v="0.47"/>
    <n v="2.2311623696178309E-2"/>
    <n v="0.2"/>
    <n v="4.4623247392356616E-3"/>
    <n v="2.6773948435413971E-2"/>
  </r>
  <r>
    <x v="57"/>
    <x v="4"/>
    <n v="4"/>
    <s v="ln"/>
    <n v="2.3554931577600513"/>
    <n v="4.3576623418560957E-4"/>
    <m/>
    <m/>
    <m/>
    <m/>
    <n v="0.89"/>
    <m/>
    <n v="1.1499999999999999"/>
    <n v="1.3247043139090651E-3"/>
    <n v="2.6494086278181303E-4"/>
    <n v="1.5896451766908781E-3"/>
    <n v="0.47"/>
    <n v="6.2261102753726058E-4"/>
    <n v="0.2"/>
    <n v="1.2452220550745213E-4"/>
    <n v="7.4713323304471274E-4"/>
  </r>
  <r>
    <x v="57"/>
    <x v="4"/>
    <n v="5"/>
    <s v="ln"/>
    <n v="6.0478878374920226"/>
    <n v="2.8727467228087103E-3"/>
    <m/>
    <m/>
    <m/>
    <m/>
    <n v="0.89"/>
    <m/>
    <n v="1.1499999999999999"/>
    <n v="1.0978562615164318E-2"/>
    <n v="2.1957125230328638E-3"/>
    <n v="1.3174275138197182E-2"/>
    <n v="0.47"/>
    <n v="5.1599244291272292E-3"/>
    <n v="0.2"/>
    <n v="1.0319848858254459E-3"/>
    <n v="6.1919093149526748E-3"/>
  </r>
  <r>
    <x v="57"/>
    <x v="4"/>
    <n v="7"/>
    <s v="ln"/>
    <n v="2.1008452488130183"/>
    <n v="3.46639466054148E-4"/>
    <m/>
    <m/>
    <m/>
    <m/>
    <n v="0.89"/>
    <m/>
    <n v="1.1499999999999999"/>
    <n v="1.024908631729639E-3"/>
    <n v="2.0498172634592782E-4"/>
    <n v="1.2298903580755668E-3"/>
    <n v="0.47"/>
    <n v="4.8170705691293032E-4"/>
    <n v="0.2"/>
    <n v="9.6341411382586069E-5"/>
    <n v="5.7804846829551636E-4"/>
  </r>
  <r>
    <x v="57"/>
    <x v="4"/>
    <n v="11"/>
    <s v="ln"/>
    <n v="2.6738030439438418"/>
    <n v="5.6149863922820684E-4"/>
    <m/>
    <m/>
    <m/>
    <m/>
    <n v="0.89"/>
    <m/>
    <n v="1.1499999999999999"/>
    <n v="1.7602446242156527E-3"/>
    <n v="3.5204892484313056E-4"/>
    <n v="2.1122935490587831E-3"/>
    <n v="0.47"/>
    <n v="8.2731497338135675E-4"/>
    <n v="0.2"/>
    <n v="1.6546299467627137E-4"/>
    <n v="9.9277796805762823E-4"/>
  </r>
  <r>
    <x v="57"/>
    <x v="4"/>
    <n v="12"/>
    <s v="cf"/>
    <n v="10.504226244065093"/>
    <n v="8.6659866513537007E-3"/>
    <m/>
    <m/>
    <m/>
    <m/>
    <n v="0.74"/>
    <m/>
    <n v="1.1499999999999999"/>
    <n v="2.2984832658019826E-2"/>
    <n v="4.5969665316039658E-3"/>
    <n v="2.7581799189623793E-2"/>
    <n v="0.47"/>
    <n v="1.0802871349269317E-2"/>
    <n v="0.2"/>
    <n v="2.1605742698538634E-3"/>
    <n v="1.296344561912318E-2"/>
  </r>
  <r>
    <x v="57"/>
    <x v="4"/>
    <n v="13"/>
    <s v="cf"/>
    <n v="7.3847893594639435"/>
    <n v="4.2831778284890864E-3"/>
    <m/>
    <m/>
    <m/>
    <m/>
    <n v="0.74"/>
    <m/>
    <n v="1.1499999999999999"/>
    <n v="8.4327861259495557E-3"/>
    <n v="1.6865572251899112E-3"/>
    <n v="1.0119343351139468E-2"/>
    <n v="0.47"/>
    <n v="3.9634094791962914E-3"/>
    <n v="0.2"/>
    <n v="7.9268189583925829E-4"/>
    <n v="4.75609137503555E-3"/>
  </r>
  <r>
    <x v="57"/>
    <x v="4"/>
    <n v="14"/>
    <s v="cf"/>
    <n v="5.2521131220325463"/>
    <n v="2.1664966628384252E-3"/>
    <m/>
    <m/>
    <m/>
    <m/>
    <n v="0.74"/>
    <m/>
    <n v="1.1499999999999999"/>
    <n v="3.9985164783282994E-3"/>
    <n v="7.9970329566565995E-4"/>
    <n v="4.7982197739939595E-3"/>
    <n v="0.47"/>
    <n v="1.8793027448143005E-3"/>
    <n v="0.2"/>
    <n v="3.7586054896286014E-4"/>
    <n v="2.2551632937771607E-3"/>
  </r>
  <r>
    <x v="57"/>
    <x v="4"/>
    <n v="15"/>
    <s v="cf"/>
    <n v="12.732395447351628"/>
    <n v="1.2732395447351627E-2"/>
    <m/>
    <m/>
    <m/>
    <m/>
    <n v="0.74"/>
    <m/>
    <n v="1.1499999999999999"/>
    <n v="4.1860564415549591E-2"/>
    <n v="8.3721128831099178E-3"/>
    <n v="5.023267729865951E-2"/>
    <n v="0.47"/>
    <n v="1.9674465275308306E-2"/>
    <n v="0.2"/>
    <n v="3.934893055061661E-3"/>
    <n v="2.3609358330369968E-2"/>
  </r>
  <r>
    <x v="57"/>
    <x v="4"/>
    <n v="15"/>
    <s v="cf"/>
    <n v="7.9577471545947667"/>
    <n v="4.9735919716217296E-3"/>
    <m/>
    <m/>
    <m/>
    <m/>
    <n v="0.74"/>
    <m/>
    <n v="1.1499999999999999"/>
    <n v="1.0276567401005526E-2"/>
    <n v="2.0553134802011055E-3"/>
    <n v="1.2331880881206632E-2"/>
    <n v="0.47"/>
    <n v="4.8299866784725972E-3"/>
    <n v="0.2"/>
    <n v="9.6599733569451951E-4"/>
    <n v="5.7959840141671168E-3"/>
  </r>
  <r>
    <x v="57"/>
    <x v="4"/>
    <n v="16"/>
    <s v="ln"/>
    <n v="4.8383102699936185"/>
    <n v="1.8385579025975748E-3"/>
    <m/>
    <m/>
    <m/>
    <m/>
    <n v="0.89"/>
    <m/>
    <n v="1.1499999999999999"/>
    <n v="6.6559083805644024E-3"/>
    <n v="1.3311816761128806E-3"/>
    <n v="7.9870900566772832E-3"/>
    <n v="0.47"/>
    <n v="3.1282769388652691E-3"/>
    <n v="0.2"/>
    <n v="6.2565538777305382E-4"/>
    <n v="3.7539323266383229E-3"/>
  </r>
  <r>
    <x v="57"/>
    <x v="4"/>
    <n v="17"/>
    <s v="ln"/>
    <n v="2.8011269984173581"/>
    <n v="6.1624793965181881E-4"/>
    <m/>
    <m/>
    <m/>
    <m/>
    <n v="0.89"/>
    <m/>
    <n v="1.1499999999999999"/>
    <n v="1.9538119276936664E-3"/>
    <n v="3.9076238553873333E-4"/>
    <n v="2.3445743132323995E-3"/>
    <n v="0.47"/>
    <n v="9.1829160601602318E-4"/>
    <n v="0.2"/>
    <n v="1.8365832120320464E-4"/>
    <n v="1.1019499272192279E-3"/>
  </r>
  <r>
    <x v="57"/>
    <x v="4"/>
    <n v="18"/>
    <s v="ln"/>
    <n v="3.183098861837907"/>
    <n v="7.9577471545947667E-4"/>
    <m/>
    <m/>
    <m/>
    <m/>
    <n v="0.89"/>
    <m/>
    <n v="1.1499999999999999"/>
    <n v="2.6024977181242793E-3"/>
    <n v="5.2049954362485586E-4"/>
    <n v="3.1229972617491351E-3"/>
    <n v="0.47"/>
    <n v="1.2231739275184112E-3"/>
    <n v="0.2"/>
    <n v="2.4463478550368226E-4"/>
    <n v="1.4678087130220933E-3"/>
  </r>
  <r>
    <x v="57"/>
    <x v="4"/>
    <n v="18"/>
    <s v="ln"/>
    <n v="2.4191551349968092"/>
    <n v="4.596394756493937E-4"/>
    <m/>
    <m/>
    <m/>
    <m/>
    <n v="0.89"/>
    <m/>
    <n v="1.1499999999999999"/>
    <n v="1.4063498931642638E-3"/>
    <n v="2.8126997863285277E-4"/>
    <n v="1.6876198717971165E-3"/>
    <n v="0.47"/>
    <n v="6.6098444978720389E-4"/>
    <n v="0.2"/>
    <n v="1.3219688995744078E-4"/>
    <n v="7.9318133974464464E-4"/>
  </r>
  <r>
    <x v="57"/>
    <x v="4"/>
    <n v="22"/>
    <s v="cf"/>
    <n v="8.8490148359093812"/>
    <n v="6.1500653109570202E-3"/>
    <m/>
    <m/>
    <m/>
    <m/>
    <n v="0.74"/>
    <m/>
    <n v="1.1499999999999999"/>
    <n v="1.3823386921168433E-2"/>
    <n v="2.7646773842336866E-3"/>
    <n v="1.658806430540212E-2"/>
    <n v="0.47"/>
    <n v="6.4969918529491633E-3"/>
    <n v="0.2"/>
    <n v="1.2993983705898327E-3"/>
    <n v="7.7963902235389957E-3"/>
  </r>
  <r>
    <x v="57"/>
    <x v="4"/>
    <n v="23"/>
    <s v="cf"/>
    <n v="13.369015219719209"/>
    <n v="1.4037465980705172E-2"/>
    <m/>
    <m/>
    <m/>
    <m/>
    <n v="0.74"/>
    <m/>
    <n v="1.1499999999999999"/>
    <n v="4.8894211261826137E-2"/>
    <n v="9.7788422523652288E-3"/>
    <n v="5.8673053514191366E-2"/>
    <n v="0.47"/>
    <n v="2.2980279293058282E-2"/>
    <n v="0.2"/>
    <n v="4.5960558586116565E-3"/>
    <n v="2.7576335151669937E-2"/>
  </r>
  <r>
    <x v="57"/>
    <x v="4"/>
    <n v="23"/>
    <s v="cf"/>
    <n v="5.8887328944001274"/>
    <n v="2.723538963660059E-3"/>
    <m/>
    <m/>
    <m/>
    <m/>
    <n v="0.74"/>
    <m/>
    <n v="1.1499999999999999"/>
    <n v="4.9738257149312855E-3"/>
    <n v="9.9476514298625705E-4"/>
    <n v="5.9685908579175427E-3"/>
    <n v="0.47"/>
    <n v="2.3376980860177038E-3"/>
    <n v="0.2"/>
    <n v="4.6753961720354077E-4"/>
    <n v="2.8052377032212446E-3"/>
  </r>
  <r>
    <x v="57"/>
    <x v="4"/>
    <n v="24"/>
    <s v="ln"/>
    <n v="4.3290144520995533"/>
    <n v="1.4718649137138483E-3"/>
    <m/>
    <m/>
    <m/>
    <m/>
    <n v="0.89"/>
    <m/>
    <n v="1.1499999999999999"/>
    <n v="5.1865121117684746E-3"/>
    <n v="1.0373024223536949E-3"/>
    <n v="6.2238145341221695E-3"/>
    <n v="0.47"/>
    <n v="2.4376606925311829E-3"/>
    <n v="0.2"/>
    <n v="4.8753213850623658E-4"/>
    <n v="2.9251928310374195E-3"/>
  </r>
  <r>
    <x v="57"/>
    <x v="4"/>
    <n v="26"/>
    <s v="ln"/>
    <n v="8.753521870054243"/>
    <n v="6.0180462856622907E-3"/>
    <m/>
    <m/>
    <m/>
    <m/>
    <n v="0.89"/>
    <m/>
    <n v="1.1499999999999999"/>
    <n v="2.5157819866637385E-2"/>
    <n v="5.031563973327477E-3"/>
    <n v="3.0189383839964862E-2"/>
    <n v="0.47"/>
    <n v="1.1824175337319571E-2"/>
    <n v="0.2"/>
    <n v="2.3648350674639143E-3"/>
    <n v="1.4189010404783485E-2"/>
  </r>
  <r>
    <x v="57"/>
    <x v="4"/>
    <n v="28"/>
    <s v="ln"/>
    <n v="3.183098861837907"/>
    <n v="7.9577471545947667E-4"/>
    <m/>
    <m/>
    <m/>
    <m/>
    <n v="0.89"/>
    <m/>
    <n v="1.1499999999999999"/>
    <n v="2.6024977181242793E-3"/>
    <n v="5.2049954362485586E-4"/>
    <n v="3.1229972617491351E-3"/>
    <n v="0.47"/>
    <n v="1.2231739275184112E-3"/>
    <n v="0.2"/>
    <n v="2.4463478550368226E-4"/>
    <n v="1.4678087130220933E-3"/>
  </r>
  <r>
    <x v="57"/>
    <x v="4"/>
    <n v="29"/>
    <s v="cf"/>
    <n v="12.891550390443523"/>
    <n v="1.305269477032407E-2"/>
    <m/>
    <m/>
    <m/>
    <m/>
    <n v="0.74"/>
    <m/>
    <n v="1.1499999999999999"/>
    <n v="4.3544701562445255E-2"/>
    <n v="8.7089403124890521E-3"/>
    <n v="5.2253641874934309E-2"/>
    <n v="0.47"/>
    <n v="2.0466009734349269E-2"/>
    <n v="0.2"/>
    <n v="4.0932019468698537E-3"/>
    <n v="2.4559211681219124E-2"/>
  </r>
  <r>
    <x v="57"/>
    <x v="4"/>
    <n v="30"/>
    <s v="cf"/>
    <n v="5.0929581789406511"/>
    <n v="2.0371832715762607E-3"/>
    <m/>
    <m/>
    <m/>
    <m/>
    <n v="0.74"/>
    <m/>
    <n v="1.1499999999999999"/>
    <n v="3.7935560828381799E-3"/>
    <n v="7.5871121656763602E-4"/>
    <n v="4.5522672994058157E-3"/>
    <n v="0.47"/>
    <n v="1.7829713589339444E-3"/>
    <n v="0.2"/>
    <n v="3.5659427178678888E-4"/>
    <n v="2.1395656307207334E-3"/>
  </r>
  <r>
    <x v="57"/>
    <x v="4"/>
    <n v="33"/>
    <s v="gr"/>
    <n v="3.5014087480216975"/>
    <n v="9.6288740570596703E-4"/>
    <m/>
    <m/>
    <m/>
    <m/>
    <n v="0.55000000000000004"/>
    <m/>
    <n v="1.1499999999999999"/>
    <n v="1.7287797737616875E-3"/>
    <n v="3.4575595475233752E-4"/>
    <n v="2.0745357285140249E-3"/>
    <n v="0.47"/>
    <n v="8.1252649366799303E-4"/>
    <n v="0.2"/>
    <n v="1.6250529873359861E-4"/>
    <n v="9.7503179240159162E-4"/>
  </r>
  <r>
    <x v="57"/>
    <x v="4"/>
    <n v="34"/>
    <s v="cf"/>
    <n v="14.00563499208679"/>
    <n v="1.5406198491295472E-2"/>
    <m/>
    <m/>
    <m/>
    <m/>
    <n v="0.74"/>
    <m/>
    <n v="1.1499999999999999"/>
    <n v="5.6750234129428999E-2"/>
    <n v="1.13500468258858E-2"/>
    <n v="6.8100280955314799E-2"/>
    <n v="0.47"/>
    <n v="2.6672610040831629E-2"/>
    <n v="0.2"/>
    <n v="5.3345220081663265E-3"/>
    <n v="3.2007132048997952E-2"/>
  </r>
  <r>
    <x v="57"/>
    <x v="4"/>
    <n v="35"/>
    <s v="cf"/>
    <n v="5.0292962017038931"/>
    <n v="1.9865719996730378E-3"/>
    <m/>
    <m/>
    <m/>
    <m/>
    <n v="0.74"/>
    <m/>
    <n v="1.1499999999999999"/>
    <n v="3.7156221378172277E-3"/>
    <n v="7.4312442756344554E-4"/>
    <n v="4.4587465653806732E-3"/>
    <n v="0.47"/>
    <n v="1.746342404774097E-3"/>
    <n v="0.2"/>
    <n v="3.4926848095481939E-4"/>
    <n v="2.0956108857289163E-3"/>
  </r>
  <r>
    <x v="57"/>
    <x v="4"/>
    <n v="35"/>
    <s v="cf"/>
    <n v="3.6287327024952138"/>
    <n v="1.0341888202111359E-3"/>
    <m/>
    <m/>
    <m/>
    <m/>
    <n v="0.74"/>
    <m/>
    <n v="1.1499999999999999"/>
    <n v="2.5068780029107534E-3"/>
    <n v="5.0137560058215072E-4"/>
    <n v="3.0082536034929039E-3"/>
    <n v="0.47"/>
    <n v="1.178232661368054E-3"/>
    <n v="0.2"/>
    <n v="2.3564653227361082E-4"/>
    <n v="1.4138791936416648E-3"/>
  </r>
  <r>
    <x v="57"/>
    <x v="4"/>
    <n v="35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57"/>
    <x v="4"/>
    <n v="36"/>
    <s v="cf"/>
    <n v="13.050705333535419"/>
    <n v="1.3376972966873802E-2"/>
    <m/>
    <m/>
    <m/>
    <m/>
    <n v="0.74"/>
    <m/>
    <n v="1.1499999999999999"/>
    <n v="4.5277820464681234E-2"/>
    <n v="9.0555640929362476E-3"/>
    <n v="5.4333384557617478E-2"/>
    <n v="0.47"/>
    <n v="2.1280575618400178E-2"/>
    <n v="0.2"/>
    <n v="4.2561151236800354E-3"/>
    <n v="2.5536690742080214E-2"/>
  </r>
  <r>
    <x v="57"/>
    <x v="4"/>
    <n v="36"/>
    <s v="cf"/>
    <n v="7.4802823253190809"/>
    <n v="4.3946658661249598E-3"/>
    <m/>
    <m/>
    <m/>
    <m/>
    <n v="0.74"/>
    <m/>
    <n v="1.1499999999999999"/>
    <n v="8.7181329480585899E-3"/>
    <n v="1.743626589611718E-3"/>
    <n v="1.0461759537670309E-2"/>
    <n v="0.47"/>
    <n v="4.0975224855875373E-3"/>
    <n v="0.2"/>
    <n v="8.1950449711750751E-4"/>
    <n v="4.9170269827050446E-3"/>
  </r>
  <r>
    <x v="57"/>
    <x v="4"/>
    <n v="38"/>
    <s v="cf"/>
    <n v="12.732395447351628"/>
    <n v="1.2732395447351627E-2"/>
    <m/>
    <m/>
    <m/>
    <m/>
    <n v="0.74"/>
    <m/>
    <n v="1.1499999999999999"/>
    <n v="4.1860564415549591E-2"/>
    <n v="8.3721128831099178E-3"/>
    <n v="5.023267729865951E-2"/>
    <n v="0.47"/>
    <n v="1.9674465275308306E-2"/>
    <n v="0.2"/>
    <n v="3.934893055061661E-3"/>
    <n v="2.3609358330369968E-2"/>
  </r>
  <r>
    <x v="57"/>
    <x v="4"/>
    <n v="39"/>
    <s v="cf"/>
    <n v="13.846480048994895"/>
    <n v="1.5058047053281946E-2"/>
    <m/>
    <m/>
    <m/>
    <m/>
    <n v="0.74"/>
    <m/>
    <n v="1.1499999999999999"/>
    <n v="5.4706291179087631E-2"/>
    <n v="1.0941258235817528E-2"/>
    <n v="6.5647549414905165E-2"/>
    <n v="0.47"/>
    <n v="2.5711956854171186E-2"/>
    <n v="0.2"/>
    <n v="5.1423913708342379E-3"/>
    <n v="3.0854348225005424E-2"/>
  </r>
  <r>
    <x v="57"/>
    <x v="4"/>
    <n v="40"/>
    <s v="cf"/>
    <n v="8.753521870054243"/>
    <n v="6.0180462856622907E-3"/>
    <m/>
    <m/>
    <m/>
    <m/>
    <n v="0.74"/>
    <m/>
    <n v="1.1499999999999999"/>
    <n v="1.3400873491708426E-2"/>
    <n v="2.6801746983416853E-3"/>
    <n v="1.6081048190050112E-2"/>
    <n v="0.47"/>
    <n v="6.2984105411029601E-3"/>
    <n v="0.2"/>
    <n v="1.259682108220592E-3"/>
    <n v="7.5580926493235522E-3"/>
  </r>
  <r>
    <x v="57"/>
    <x v="4"/>
    <n v="41"/>
    <s v="cf"/>
    <n v="10.663381187156988"/>
    <n v="8.9305817442439771E-3"/>
    <m/>
    <m/>
    <m/>
    <m/>
    <n v="0.74"/>
    <m/>
    <n v="1.1499999999999999"/>
    <n v="2.4065512416552047E-2"/>
    <n v="4.8131024833104096E-3"/>
    <n v="2.8878614899862456E-2"/>
    <n v="0.47"/>
    <n v="1.1310790835779461E-2"/>
    <n v="0.2"/>
    <n v="2.2621581671558922E-3"/>
    <n v="1.3572949002935352E-2"/>
  </r>
  <r>
    <x v="57"/>
    <x v="4"/>
    <n v="44"/>
    <s v="gr"/>
    <n v="17.507043740108486"/>
    <n v="2.4072185142649163E-2"/>
    <m/>
    <m/>
    <m/>
    <m/>
    <n v="0.55000000000000004"/>
    <m/>
    <n v="1.1499999999999999"/>
    <n v="7.8819403326112425E-2"/>
    <n v="1.5763880665222486E-2"/>
    <n v="9.4583283991334907E-2"/>
    <n v="0.47"/>
    <n v="3.7045119563272839E-2"/>
    <n v="0.2"/>
    <n v="7.4090239126545681E-3"/>
    <n v="4.445414347592741E-2"/>
  </r>
  <r>
    <x v="57"/>
    <x v="4"/>
    <n v="45"/>
    <s v="cf"/>
    <n v="13.496339174192725"/>
    <n v="1.4306119524644291E-2"/>
    <m/>
    <m/>
    <m/>
    <m/>
    <n v="0.74"/>
    <m/>
    <n v="1.1499999999999999"/>
    <n v="5.0397967725912013E-2"/>
    <n v="1.0079593545182404E-2"/>
    <n v="6.0477561271094417E-2"/>
    <n v="0.47"/>
    <n v="2.3687044831178644E-2"/>
    <n v="0.2"/>
    <n v="4.7374089662357288E-3"/>
    <n v="2.8424453797414373E-2"/>
  </r>
  <r>
    <x v="57"/>
    <x v="4"/>
    <n v="45"/>
    <s v="cf"/>
    <n v="9.1354937334747923"/>
    <n v="6.554716753768162E-3"/>
    <m/>
    <m/>
    <m/>
    <m/>
    <n v="0.74"/>
    <m/>
    <n v="1.1499999999999999"/>
    <n v="1.5155872179586485E-2"/>
    <n v="3.0311744359172972E-3"/>
    <n v="1.8187046615503782E-2"/>
    <n v="0.47"/>
    <n v="7.1232599244056474E-3"/>
    <n v="0.2"/>
    <n v="1.4246519848811296E-3"/>
    <n v="8.5479119092867761E-3"/>
  </r>
  <r>
    <x v="57"/>
    <x v="4"/>
    <n v="46"/>
    <s v="gr"/>
    <n v="3.3422538049298023"/>
    <n v="8.7734162379407327E-4"/>
    <m/>
    <m/>
    <m/>
    <m/>
    <n v="0.55000000000000004"/>
    <m/>
    <n v="1.1499999999999999"/>
    <n v="1.5480684811416349E-3"/>
    <n v="3.0961369622832698E-4"/>
    <n v="1.8576821773699619E-3"/>
    <n v="0.47"/>
    <n v="7.2759218613656839E-4"/>
    <n v="0.2"/>
    <n v="1.4551843722731368E-4"/>
    <n v="8.7311062336388207E-4"/>
  </r>
  <r>
    <x v="57"/>
    <x v="4"/>
    <n v="48"/>
    <s v="cf"/>
    <n v="9.8676064716975116"/>
    <n v="7.6473950155655709E-3"/>
    <m/>
    <m/>
    <m/>
    <m/>
    <n v="0.74"/>
    <m/>
    <n v="1.1499999999999999"/>
    <n v="1.9028290423261308E-2"/>
    <n v="3.8056580846522617E-3"/>
    <n v="2.2833948507913569E-2"/>
    <n v="0.47"/>
    <n v="8.9432964989328134E-3"/>
    <n v="0.2"/>
    <n v="1.7886592997865627E-3"/>
    <n v="1.0731955798719377E-2"/>
  </r>
  <r>
    <x v="57"/>
    <x v="4"/>
    <n v="49"/>
    <s v="cf"/>
    <n v="7.6076062797925967"/>
    <n v="4.5455447521760752E-3"/>
    <m/>
    <m/>
    <m/>
    <m/>
    <n v="0.74"/>
    <m/>
    <n v="1.1499999999999999"/>
    <n v="9.1119761615440463E-3"/>
    <n v="1.8223952323088094E-3"/>
    <n v="1.0934371393852855E-2"/>
    <n v="0.47"/>
    <n v="4.2826287959257013E-3"/>
    <n v="0.2"/>
    <n v="8.5652575918514033E-4"/>
    <n v="5.1391545551108418E-3"/>
  </r>
  <r>
    <x v="58"/>
    <x v="2"/>
    <n v="1"/>
    <s v="pe"/>
    <n v="23.204790702798341"/>
    <n v="4.2290731055849982E-2"/>
    <m/>
    <m/>
    <m/>
    <m/>
    <n v="0.54"/>
    <m/>
    <n v="1.1499999999999999"/>
    <n v="0.13126302795856698"/>
    <n v="2.6252605591713399E-2"/>
    <n v="0.15751563355028037"/>
    <n v="0.47"/>
    <n v="6.1693623140526475E-2"/>
    <n v="0.2"/>
    <n v="1.2338724628105296E-2"/>
    <n v="7.4032347768631768E-2"/>
  </r>
  <r>
    <x v="58"/>
    <x v="2"/>
    <n v="4"/>
    <s v="pe"/>
    <n v="26.801692416675177"/>
    <n v="5.6417562537101257E-2"/>
    <m/>
    <m/>
    <m/>
    <m/>
    <n v="0.54"/>
    <m/>
    <n v="1.1499999999999999"/>
    <n v="0.17612761089224979"/>
    <n v="3.5225522178449958E-2"/>
    <n v="0.21135313307069975"/>
    <n v="0.47"/>
    <n v="8.2779977119357404E-2"/>
    <n v="0.2"/>
    <n v="1.655599542387148E-2"/>
    <n v="9.9335972543228887E-2"/>
  </r>
  <r>
    <x v="58"/>
    <x v="2"/>
    <n v="5"/>
    <s v="pe"/>
    <n v="22.85464982799617"/>
    <n v="4.1024096441253127E-2"/>
    <m/>
    <m/>
    <m/>
    <m/>
    <n v="0.54"/>
    <m/>
    <n v="1.1499999999999999"/>
    <n v="0.12725381354621174"/>
    <n v="2.5450762709242347E-2"/>
    <n v="0.15270457625545408"/>
    <n v="0.47"/>
    <n v="5.9809292366719516E-2"/>
    <n v="0.2"/>
    <n v="1.1961858473343905E-2"/>
    <n v="7.1771150840063414E-2"/>
  </r>
  <r>
    <x v="58"/>
    <x v="2"/>
    <n v="7"/>
    <s v="pe"/>
    <n v="20.467325681617741"/>
    <n v="3.2901226033200517E-2"/>
    <m/>
    <m/>
    <m/>
    <m/>
    <n v="0.54"/>
    <m/>
    <n v="1.1499999999999999"/>
    <n v="0.10160562273855134"/>
    <n v="2.0321124547710269E-2"/>
    <n v="0.1219267472862616"/>
    <n v="0.47"/>
    <n v="4.7754642687119125E-2"/>
    <n v="0.2"/>
    <n v="9.5509285374238261E-3"/>
    <n v="5.7305571224542953E-2"/>
  </r>
  <r>
    <x v="58"/>
    <x v="2"/>
    <n v="9"/>
    <s v="pe"/>
    <n v="22.950142793851306"/>
    <n v="4.1367632385916973E-2"/>
    <m/>
    <m/>
    <m/>
    <m/>
    <n v="0.54"/>
    <m/>
    <n v="1.1499999999999999"/>
    <n v="0.12834094775650604"/>
    <n v="2.5668189551301207E-2"/>
    <n v="0.15400913730780724"/>
    <n v="0.47"/>
    <n v="6.0320245445557835E-2"/>
    <n v="0.2"/>
    <n v="1.2064049089111567E-2"/>
    <n v="7.2384294534669408E-2"/>
  </r>
  <r>
    <x v="58"/>
    <x v="2"/>
    <n v="11"/>
    <s v="pe"/>
    <n v="24.955495076809193"/>
    <n v="4.8912770350546017E-2"/>
    <m/>
    <m/>
    <m/>
    <m/>
    <n v="0.54"/>
    <m/>
    <n v="1.1499999999999999"/>
    <n v="0.1522612343127511"/>
    <n v="3.0452246862550221E-2"/>
    <n v="0.18271348117530131"/>
    <n v="0.47"/>
    <n v="7.1562780126993006E-2"/>
    <n v="0.2"/>
    <n v="1.4312556025398602E-2"/>
    <n v="8.587533615239161E-2"/>
  </r>
  <r>
    <x v="58"/>
    <x v="2"/>
    <n v="12"/>
    <s v="pe"/>
    <n v="22.377184998720484"/>
    <n v="3.9327902635251252E-2"/>
    <m/>
    <m/>
    <m/>
    <m/>
    <n v="0.54"/>
    <m/>
    <n v="1.1499999999999999"/>
    <n v="0.12188884706534034"/>
    <n v="2.437776941306807E-2"/>
    <n v="0.14626661647840841"/>
    <n v="0.47"/>
    <n v="5.7287758120709957E-2"/>
    <n v="0.2"/>
    <n v="1.1457551624141991E-2"/>
    <n v="6.8745309744851948E-2"/>
  </r>
  <r>
    <x v="58"/>
    <x v="2"/>
    <n v="13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58"/>
    <x v="2"/>
    <n v="15"/>
    <s v="pe"/>
    <n v="24.096058384112954"/>
    <n v="4.5601790491933761E-2"/>
    <m/>
    <m/>
    <m/>
    <m/>
    <n v="0.54"/>
    <m/>
    <n v="1.1499999999999999"/>
    <n v="0.14175458939973332"/>
    <n v="2.8350917879946664E-2"/>
    <n v="0.17010550727967999"/>
    <n v="0.47"/>
    <n v="6.662465701787465E-2"/>
    <n v="0.2"/>
    <n v="1.332493140357493E-2"/>
    <n v="7.9949588421449586E-2"/>
  </r>
  <r>
    <x v="58"/>
    <x v="2"/>
    <n v="16"/>
    <s v="pe"/>
    <n v="16.392959138465219"/>
    <n v="2.1105934890773968E-2"/>
    <m/>
    <m/>
    <m/>
    <m/>
    <n v="0.54"/>
    <m/>
    <n v="1.1499999999999999"/>
    <n v="6.4600342967733981E-2"/>
    <n v="1.2920068593546797E-2"/>
    <n v="7.7520411561280783E-2"/>
    <n v="0.47"/>
    <n v="3.036216119483497E-2"/>
    <n v="0.2"/>
    <n v="6.0724322389669946E-3"/>
    <n v="3.6434593433801968E-2"/>
  </r>
  <r>
    <x v="58"/>
    <x v="2"/>
    <n v="17"/>
    <s v="pe"/>
    <n v="22.536339941812379"/>
    <n v="3.9889321697007901E-2"/>
    <m/>
    <m/>
    <m/>
    <m/>
    <n v="0.54"/>
    <m/>
    <n v="1.1499999999999999"/>
    <n v="0.12366407898765615"/>
    <n v="2.473281579753123E-2"/>
    <n v="0.14839689478518739"/>
    <n v="0.47"/>
    <n v="5.8122117124198389E-2"/>
    <n v="0.2"/>
    <n v="1.1624423424839679E-2"/>
    <n v="6.9746540549038061E-2"/>
  </r>
  <r>
    <x v="58"/>
    <x v="2"/>
    <n v="19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58"/>
    <x v="2"/>
    <n v="20"/>
    <s v="pe"/>
    <n v="18.74845229622527"/>
    <n v="2.7607096006191708E-2"/>
    <m/>
    <m/>
    <m/>
    <m/>
    <n v="0.54"/>
    <m/>
    <n v="1.1499999999999999"/>
    <n v="8.4956172768254096E-2"/>
    <n v="1.6991234553650821E-2"/>
    <n v="0.10194740732190491"/>
    <n v="0.47"/>
    <n v="3.992940120107942E-2"/>
    <n v="0.2"/>
    <n v="7.9858802402158844E-3"/>
    <n v="4.7915281441295303E-2"/>
  </r>
  <r>
    <x v="58"/>
    <x v="2"/>
    <n v="21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58"/>
    <x v="2"/>
    <n v="23"/>
    <s v="pe"/>
    <n v="26.005917701215701"/>
    <n v="5.3117086904733074E-2"/>
    <m/>
    <m/>
    <m/>
    <m/>
    <n v="0.54"/>
    <m/>
    <n v="1.1499999999999999"/>
    <n v="0.16562319365908854"/>
    <n v="3.3124638731817709E-2"/>
    <n v="0.19874783239090624"/>
    <n v="0.47"/>
    <n v="7.7842901019771607E-2"/>
    <n v="0.2"/>
    <n v="1.5568580203954322E-2"/>
    <n v="9.3411481223725931E-2"/>
  </r>
  <r>
    <x v="58"/>
    <x v="2"/>
    <n v="25"/>
    <s v="pe"/>
    <n v="21.772396214971284"/>
    <n v="3.7230797527600897E-2"/>
    <m/>
    <m/>
    <m/>
    <m/>
    <n v="0.54"/>
    <m/>
    <n v="1.1499999999999999"/>
    <n v="0.11526227141240049"/>
    <n v="2.3052454282480098E-2"/>
    <n v="0.1383147256948806"/>
    <n v="0.47"/>
    <n v="5.4173267563828224E-2"/>
    <n v="0.2"/>
    <n v="1.0834653512765646E-2"/>
    <n v="6.5007921076593866E-2"/>
  </r>
  <r>
    <x v="58"/>
    <x v="2"/>
    <n v="27"/>
    <s v="pe"/>
    <n v="24.955495076809193"/>
    <n v="4.8912770350546017E-2"/>
    <m/>
    <m/>
    <m/>
    <m/>
    <n v="0.54"/>
    <m/>
    <n v="1.1499999999999999"/>
    <n v="0.1522612343127511"/>
    <n v="3.0452246862550221E-2"/>
    <n v="0.18271348117530131"/>
    <n v="0.47"/>
    <n v="7.1562780126993006E-2"/>
    <n v="0.2"/>
    <n v="1.4312556025398602E-2"/>
    <n v="8.587533615239161E-2"/>
  </r>
  <r>
    <x v="58"/>
    <x v="2"/>
    <n v="28"/>
    <s v="pe"/>
    <n v="20.14901579543395"/>
    <n v="3.1885817496274227E-2"/>
    <m/>
    <m/>
    <m/>
    <m/>
    <n v="0.54"/>
    <m/>
    <n v="1.1499999999999999"/>
    <n v="9.8407809367200907E-2"/>
    <n v="1.9681561873440181E-2"/>
    <n v="0.11808937124064109"/>
    <n v="0.47"/>
    <n v="4.6251670402584426E-2"/>
    <n v="0.2"/>
    <n v="9.2503340805168855E-3"/>
    <n v="5.550200448310131E-2"/>
  </r>
  <r>
    <x v="58"/>
    <x v="2"/>
    <n v="29"/>
    <s v="pe"/>
    <n v="27.756622075226549"/>
    <n v="6.0509436123993891E-2"/>
    <m/>
    <m/>
    <m/>
    <m/>
    <n v="0.54"/>
    <m/>
    <n v="1.1499999999999999"/>
    <n v="0.18916790213901155"/>
    <n v="3.7833580427802313E-2"/>
    <n v="0.22700148256681385"/>
    <n v="0.47"/>
    <n v="8.8908914005335418E-2"/>
    <n v="0.2"/>
    <n v="1.7781782801067084E-2"/>
    <n v="0.1066906968064025"/>
  </r>
  <r>
    <x v="58"/>
    <x v="2"/>
    <n v="33"/>
    <s v="pe"/>
    <n v="23.523100588982132"/>
    <n v="4.3458928338144492E-2"/>
    <m/>
    <m/>
    <m/>
    <m/>
    <n v="0.54"/>
    <m/>
    <n v="1.1499999999999999"/>
    <n v="0.13496280574218328"/>
    <n v="2.6992561148436657E-2"/>
    <n v="0.16195536689061993"/>
    <n v="0.47"/>
    <n v="6.3432518698826143E-2"/>
    <n v="0.2"/>
    <n v="1.268650373976523E-2"/>
    <n v="7.6119022438591366E-2"/>
  </r>
  <r>
    <x v="58"/>
    <x v="2"/>
    <n v="34"/>
    <s v="pe"/>
    <n v="23.586762566218887"/>
    <n v="4.369447765392049E-2"/>
    <m/>
    <m/>
    <m/>
    <m/>
    <n v="0.54"/>
    <m/>
    <n v="1.1499999999999999"/>
    <n v="0.13570905393823829"/>
    <n v="2.7141810787647658E-2"/>
    <n v="0.16285086472588595"/>
    <n v="0.47"/>
    <n v="6.3783255350971998E-2"/>
    <n v="0.2"/>
    <n v="1.27566510701944E-2"/>
    <n v="7.6539906421166398E-2"/>
  </r>
  <r>
    <x v="58"/>
    <x v="2"/>
    <n v="36"/>
    <s v="pe"/>
    <n v="20.944790510893426"/>
    <n v="3.4454180390419684E-2"/>
    <m/>
    <m/>
    <m/>
    <m/>
    <n v="0.54"/>
    <m/>
    <n v="1.1499999999999999"/>
    <n v="0.1065001410996847"/>
    <n v="2.1300028219936942E-2"/>
    <n v="0.12780016931962163"/>
    <n v="0.47"/>
    <n v="5.0055066316851804E-2"/>
    <n v="0.2"/>
    <n v="1.0011013263370361E-2"/>
    <n v="6.0066079580222163E-2"/>
  </r>
  <r>
    <x v="58"/>
    <x v="2"/>
    <n v="37"/>
    <s v="pe"/>
    <n v="24.127889372731332"/>
    <n v="4.5722350361325874E-2"/>
    <m/>
    <m/>
    <m/>
    <m/>
    <n v="0.54"/>
    <m/>
    <n v="1.1499999999999999"/>
    <n v="0.14213689642506003"/>
    <n v="2.8427379285012006E-2"/>
    <n v="0.17056427571007204"/>
    <n v="0.47"/>
    <n v="6.6804341319778207E-2"/>
    <n v="0.2"/>
    <n v="1.3360868263955642E-2"/>
    <n v="8.0165209583733854E-2"/>
  </r>
  <r>
    <x v="58"/>
    <x v="2"/>
    <n v="38"/>
    <s v="pe"/>
    <n v="21.86788918082642"/>
    <n v="3.7558099668069375E-2"/>
    <m/>
    <m/>
    <m/>
    <m/>
    <n v="0.54"/>
    <m/>
    <n v="1.1499999999999999"/>
    <n v="0.11629601942217463"/>
    <n v="2.3259203884434927E-2"/>
    <n v="0.13955522330660955"/>
    <n v="0.47"/>
    <n v="5.4659129128422072E-2"/>
    <n v="0.2"/>
    <n v="1.0931825825684416E-2"/>
    <n v="6.5590954954106495E-2"/>
  </r>
  <r>
    <x v="58"/>
    <x v="2"/>
    <n v="40"/>
    <s v="pe"/>
    <n v="24.860002110954049"/>
    <n v="4.8539154121637777E-2"/>
    <m/>
    <m/>
    <m/>
    <m/>
    <n v="0.54"/>
    <m/>
    <n v="1.1499999999999999"/>
    <n v="0.15107491352373731"/>
    <n v="3.0214982704747463E-2"/>
    <n v="0.18128989622848476"/>
    <n v="0.47"/>
    <n v="7.1005209356156535E-2"/>
    <n v="0.2"/>
    <n v="1.4201041871231307E-2"/>
    <n v="8.5206251227387841E-2"/>
  </r>
  <r>
    <x v="58"/>
    <x v="2"/>
    <n v="41"/>
    <s v="pe"/>
    <n v="19.480565034447991"/>
    <n v="2.9805264502705427E-2"/>
    <m/>
    <m/>
    <m/>
    <m/>
    <n v="0.54"/>
    <m/>
    <n v="1.1499999999999999"/>
    <n v="9.1862014789528976E-2"/>
    <n v="1.8372402957905796E-2"/>
    <n v="0.11023441774743477"/>
    <n v="0.47"/>
    <n v="4.3175146951078616E-2"/>
    <n v="0.2"/>
    <n v="8.6350293902157232E-3"/>
    <n v="5.1810176341294339E-2"/>
  </r>
  <r>
    <x v="58"/>
    <x v="2"/>
    <n v="44"/>
    <s v="pt"/>
    <n v="33.581692992389918"/>
    <n v="8.8571715267428408E-2"/>
    <m/>
    <m/>
    <m/>
    <m/>
    <n v="0.34899999999999998"/>
    <m/>
    <n v="1.1499999999999999"/>
    <n v="0.26406839282337385"/>
    <n v="5.2813678564674775E-2"/>
    <n v="0.31688207138804864"/>
    <n v="0.47"/>
    <n v="0.12411214462698571"/>
    <n v="0.2"/>
    <n v="2.4822428925397141E-2"/>
    <n v="0.14893457355238285"/>
  </r>
  <r>
    <x v="58"/>
    <x v="2"/>
    <n v="47"/>
    <s v="pe"/>
    <n v="24.000565418257818"/>
    <n v="4.5241065813415991E-2"/>
    <m/>
    <m/>
    <m/>
    <m/>
    <n v="0.54"/>
    <m/>
    <n v="1.1499999999999999"/>
    <n v="0.1406108180355696"/>
    <n v="2.812216360711392E-2"/>
    <n v="0.16873298164268352"/>
    <n v="0.47"/>
    <n v="6.6087084476717711E-2"/>
    <n v="0.2"/>
    <n v="1.3217416895343543E-2"/>
    <n v="7.9304501372061256E-2"/>
  </r>
  <r>
    <x v="58"/>
    <x v="2"/>
    <n v="48"/>
    <s v="pe"/>
    <n v="22.409015987338865"/>
    <n v="3.9439868137716404E-2"/>
    <m/>
    <m/>
    <m/>
    <m/>
    <n v="0.54"/>
    <m/>
    <n v="1.1499999999999999"/>
    <n v="0.12224284650813255"/>
    <n v="2.4448569301626512E-2"/>
    <n v="0.14669141580975906"/>
    <n v="0.47"/>
    <n v="5.7454137858822293E-2"/>
    <n v="0.2"/>
    <n v="1.1490827571764459E-2"/>
    <n v="6.8944965430586758E-2"/>
  </r>
  <r>
    <x v="58"/>
    <x v="2"/>
    <n v="52"/>
    <s v="pe"/>
    <n v="23.523100588982132"/>
    <n v="4.3458928338144492E-2"/>
    <m/>
    <m/>
    <m/>
    <m/>
    <n v="0.54"/>
    <m/>
    <n v="1.1499999999999999"/>
    <n v="0.13496280574218328"/>
    <n v="2.6992561148436657E-2"/>
    <n v="0.16195536689061993"/>
    <n v="0.47"/>
    <n v="6.3432518698826143E-2"/>
    <n v="0.2"/>
    <n v="1.268650373976523E-2"/>
    <n v="7.6119022438591366E-2"/>
  </r>
  <r>
    <x v="58"/>
    <x v="2"/>
    <n v="55"/>
    <s v="pe"/>
    <n v="26.037748689834078"/>
    <n v="5.3247196070710691E-2"/>
    <m/>
    <m/>
    <m/>
    <m/>
    <n v="0.54"/>
    <m/>
    <n v="1.1499999999999999"/>
    <n v="0.16603704868024732"/>
    <n v="3.3207409736049465E-2"/>
    <n v="0.19924445841629679"/>
    <n v="0.47"/>
    <n v="7.8037412879716231E-2"/>
    <n v="0.2"/>
    <n v="1.5607482575943247E-2"/>
    <n v="9.3644895455659474E-2"/>
  </r>
  <r>
    <x v="58"/>
    <x v="2"/>
    <n v="57"/>
    <s v="pe"/>
    <n v="21.358593362932353"/>
    <n v="3.5829040366319023E-2"/>
    <m/>
    <m/>
    <m/>
    <m/>
    <n v="0.54"/>
    <m/>
    <n v="1.1499999999999999"/>
    <n v="0.11083706082743301"/>
    <n v="2.2167412165486605E-2"/>
    <n v="0.13300447299291962"/>
    <n v="0.47"/>
    <n v="5.2093418588893513E-2"/>
    <n v="0.2"/>
    <n v="1.0418683717778703E-2"/>
    <n v="6.2512102306672215E-2"/>
  </r>
  <r>
    <x v="59"/>
    <x v="2"/>
    <n v="1"/>
    <s v="pt"/>
    <n v="23.363945645890237"/>
    <n v="4.2872840260208579E-2"/>
    <m/>
    <m/>
    <m/>
    <m/>
    <n v="0.34899999999999998"/>
    <m/>
    <n v="1.1499999999999999"/>
    <n v="0.13793107042512498"/>
    <n v="2.7586214085024999E-2"/>
    <n v="0.16551728451014996"/>
    <n v="0.47"/>
    <n v="6.4827603099808742E-2"/>
    <n v="0.2"/>
    <n v="1.296552061996175E-2"/>
    <n v="7.7793123719770485E-2"/>
  </r>
  <r>
    <x v="59"/>
    <x v="2"/>
    <n v="2"/>
    <s v="pt"/>
    <n v="24.923664088190808"/>
    <n v="4.8788072452633509E-2"/>
    <m/>
    <m/>
    <m/>
    <m/>
    <n v="0.34899999999999998"/>
    <m/>
    <n v="1.1499999999999999"/>
    <n v="0.15484770221990968"/>
    <n v="3.0969540443981938E-2"/>
    <n v="0.1858172426638916"/>
    <n v="0.47"/>
    <n v="7.277842004335755E-2"/>
    <n v="0.2"/>
    <n v="1.4555684008671511E-2"/>
    <n v="8.7334104052029057E-2"/>
  </r>
  <r>
    <x v="59"/>
    <x v="2"/>
    <n v="3"/>
    <s v="pt"/>
    <n v="33.931833867192083"/>
    <n v="9.0428337256066901E-2"/>
    <m/>
    <m/>
    <m/>
    <m/>
    <n v="0.34899999999999998"/>
    <m/>
    <n v="1.1499999999999999"/>
    <n v="0.26901762036186505"/>
    <n v="5.3803524072373016E-2"/>
    <n v="0.32282114443423804"/>
    <n v="0.47"/>
    <n v="0.12643828157007655"/>
    <n v="0.2"/>
    <n v="2.5287656314015312E-2"/>
    <n v="0.15172593788409186"/>
  </r>
  <r>
    <x v="59"/>
    <x v="2"/>
    <n v="5"/>
    <s v="pt"/>
    <n v="28.807044699633057"/>
    <n v="6.5175938632919789E-2"/>
    <m/>
    <m/>
    <m/>
    <m/>
    <n v="0.34899999999999998"/>
    <m/>
    <n v="1.1499999999999999"/>
    <n v="0.2006704791136118"/>
    <n v="4.0134095822722364E-2"/>
    <n v="0.24080457493633417"/>
    <n v="0.47"/>
    <n v="9.4315125183397547E-2"/>
    <n v="0.2"/>
    <n v="1.8863025036679512E-2"/>
    <n v="0.11317815022007706"/>
  </r>
  <r>
    <x v="59"/>
    <x v="2"/>
    <n v="6"/>
    <s v="pt"/>
    <n v="30.653242039499041"/>
    <n v="7.3797680210093933E-2"/>
    <m/>
    <m/>
    <m/>
    <m/>
    <n v="0.34899999999999998"/>
    <m/>
    <n v="1.1499999999999999"/>
    <n v="0.22427374790756036"/>
    <n v="4.4854749581512074E-2"/>
    <n v="0.26912849748907242"/>
    <n v="0.47"/>
    <n v="0.10540866151655336"/>
    <n v="0.2"/>
    <n v="2.1081732303310674E-2"/>
    <n v="0.12649039381986404"/>
  </r>
  <r>
    <x v="59"/>
    <x v="2"/>
    <n v="7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59"/>
    <x v="2"/>
    <n v="8"/>
    <s v="pt"/>
    <n v="26.547044507728145"/>
    <n v="5.5350587798613189E-2"/>
    <m/>
    <m/>
    <m/>
    <m/>
    <n v="0.34899999999999998"/>
    <m/>
    <n v="1.1499999999999999"/>
    <n v="0.17336577868074921"/>
    <n v="3.467315573614984E-2"/>
    <n v="0.20803893441689905"/>
    <n v="0.47"/>
    <n v="8.1481915979952121E-2"/>
    <n v="0.2"/>
    <n v="1.6296383195990426E-2"/>
    <n v="9.7778299175942551E-2"/>
  </r>
  <r>
    <x v="59"/>
    <x v="2"/>
    <n v="11"/>
    <s v="pt"/>
    <n v="25.36929792884812"/>
    <n v="5.0548326123229896E-2"/>
    <m/>
    <m/>
    <m/>
    <m/>
    <n v="0.34899999999999998"/>
    <m/>
    <n v="1.1499999999999999"/>
    <n v="0.15983908760854607"/>
    <n v="3.1967817521709213E-2"/>
    <n v="0.19180690513025528"/>
    <n v="0.47"/>
    <n v="7.5124371176016641E-2"/>
    <n v="0.2"/>
    <n v="1.502487423520333E-2"/>
    <n v="9.0149245411219964E-2"/>
  </r>
  <r>
    <x v="59"/>
    <x v="2"/>
    <n v="12"/>
    <s v="pt"/>
    <n v="29.029861619961711"/>
    <n v="6.6188084493512697E-2"/>
    <m/>
    <m/>
    <m/>
    <m/>
    <n v="0.34899999999999998"/>
    <m/>
    <n v="1.1499999999999999"/>
    <n v="0.20345758899664371"/>
    <n v="4.0691517799328746E-2"/>
    <n v="0.24414910679597246"/>
    <n v="0.47"/>
    <n v="9.5625066828422534E-2"/>
    <n v="0.2"/>
    <n v="1.9125013365684507E-2"/>
    <n v="0.11475008019410704"/>
  </r>
  <r>
    <x v="59"/>
    <x v="2"/>
    <n v="14"/>
    <s v="pt"/>
    <n v="28.043100972791958"/>
    <n v="6.1764929892574275E-2"/>
    <m/>
    <m/>
    <m/>
    <m/>
    <n v="0.34899999999999998"/>
    <m/>
    <n v="1.1499999999999999"/>
    <n v="0.19124377413819163"/>
    <n v="3.8248754827638329E-2"/>
    <n v="0.22949252896582994"/>
    <n v="0.47"/>
    <n v="8.9884573844950064E-2"/>
    <n v="0.2"/>
    <n v="1.7976914768990014E-2"/>
    <n v="0.10786148861394007"/>
  </r>
  <r>
    <x v="59"/>
    <x v="2"/>
    <n v="17"/>
    <s v="pt"/>
    <n v="26.897185382530314"/>
    <n v="5.6820304120595293E-2"/>
    <m/>
    <m/>
    <m/>
    <m/>
    <n v="0.34899999999999998"/>
    <m/>
    <n v="1.1499999999999999"/>
    <n v="0.1774805137883233"/>
    <n v="3.5496102757664662E-2"/>
    <n v="0.21297661654598796"/>
    <n v="0.47"/>
    <n v="8.341584148051194E-2"/>
    <n v="0.2"/>
    <n v="1.6683168296102387E-2"/>
    <n v="0.10009900977661433"/>
  </r>
  <r>
    <x v="59"/>
    <x v="2"/>
    <n v="18"/>
    <s v="pt"/>
    <n v="25.050988042664329"/>
    <n v="4.9287818973942077E-2"/>
    <m/>
    <m/>
    <m/>
    <m/>
    <n v="0.34899999999999998"/>
    <m/>
    <n v="1.1499999999999999"/>
    <n v="0.15626667823191881"/>
    <n v="3.1253335646383766E-2"/>
    <n v="0.18752001387830258"/>
    <n v="0.47"/>
    <n v="7.3445338769001833E-2"/>
    <n v="0.2"/>
    <n v="1.4689067753800368E-2"/>
    <n v="8.8134406522802203E-2"/>
  </r>
  <r>
    <x v="59"/>
    <x v="2"/>
    <n v="21"/>
    <s v="pt"/>
    <n v="32.085636527326102"/>
    <n v="8.0855804048861779E-2"/>
    <m/>
    <m/>
    <m/>
    <m/>
    <n v="0.34899999999999998"/>
    <m/>
    <n v="1.1499999999999999"/>
    <n v="0.24338023686110766"/>
    <n v="4.8676047372221531E-2"/>
    <n v="0.29205628423332919"/>
    <n v="0.47"/>
    <n v="0.11438871132472059"/>
    <n v="0.2"/>
    <n v="2.2877742264944118E-2"/>
    <n v="0.13726645358966472"/>
  </r>
  <r>
    <x v="59"/>
    <x v="2"/>
    <n v="24"/>
    <s v="pt"/>
    <n v="27.120002302858968"/>
    <n v="5.7765604905089619E-2"/>
    <m/>
    <m/>
    <m/>
    <m/>
    <n v="0.34899999999999998"/>
    <m/>
    <n v="1.1499999999999999"/>
    <n v="0.18012114034665772"/>
    <n v="3.6024228069331546E-2"/>
    <n v="0.21614536841598925"/>
    <n v="0.47"/>
    <n v="8.4656935962929128E-2"/>
    <n v="0.2"/>
    <n v="1.6931387192585825E-2"/>
    <n v="0.10158832315551496"/>
  </r>
  <r>
    <x v="59"/>
    <x v="2"/>
    <n v="25"/>
    <s v="pt"/>
    <n v="20.085353818197191"/>
    <n v="3.168464564820607E-2"/>
    <m/>
    <m/>
    <m/>
    <m/>
    <n v="0.34899999999999998"/>
    <m/>
    <n v="1.1499999999999999"/>
    <n v="0.10522208238268817"/>
    <n v="2.1044416476537636E-2"/>
    <n v="0.12626649885922581"/>
    <n v="0.47"/>
    <n v="4.9454378719863433E-2"/>
    <n v="0.2"/>
    <n v="9.8908757439726876E-3"/>
    <n v="5.9345254463836122E-2"/>
  </r>
  <r>
    <x v="59"/>
    <x v="2"/>
    <n v="26"/>
    <s v="pt"/>
    <n v="21.008452488130185"/>
    <n v="3.4663946605414803E-2"/>
    <m/>
    <m/>
    <m/>
    <m/>
    <n v="0.34899999999999998"/>
    <m/>
    <n v="1.1499999999999999"/>
    <n v="0.11403587429730967"/>
    <n v="2.2807174859461935E-2"/>
    <n v="0.13684304915677162"/>
    <n v="0.47"/>
    <n v="5.3596860919735541E-2"/>
    <n v="0.2"/>
    <n v="1.0719372183947109E-2"/>
    <n v="6.4316233103682646E-2"/>
  </r>
  <r>
    <x v="59"/>
    <x v="2"/>
    <n v="29"/>
    <s v="pt"/>
    <n v="26.483382530491387"/>
    <n v="5.5085435663422076E-2"/>
    <m/>
    <m/>
    <m/>
    <m/>
    <n v="0.34899999999999998"/>
    <m/>
    <n v="1.1499999999999999"/>
    <n v="0.17262222508102104"/>
    <n v="3.4524445016204212E-2"/>
    <n v="0.20714667009722526"/>
    <n v="0.47"/>
    <n v="8.113244578807989E-2"/>
    <n v="0.2"/>
    <n v="1.6226489157615979E-2"/>
    <n v="9.7358934945695863E-2"/>
  </r>
  <r>
    <x v="59"/>
    <x v="2"/>
    <n v="30"/>
    <s v="pt"/>
    <n v="26.515213519109764"/>
    <n v="5.521793215354609E-2"/>
    <m/>
    <m/>
    <m/>
    <m/>
    <n v="0.34899999999999998"/>
    <m/>
    <n v="1.1499999999999999"/>
    <n v="0.17299382554798454"/>
    <n v="3.4598765109596911E-2"/>
    <n v="0.20759259065758146"/>
    <n v="0.47"/>
    <n v="8.1307098007552731E-2"/>
    <n v="0.2"/>
    <n v="1.6261419601510545E-2"/>
    <n v="9.7568517609063279E-2"/>
  </r>
  <r>
    <x v="59"/>
    <x v="2"/>
    <n v="33"/>
    <s v="pt"/>
    <n v="28.99803063134333"/>
    <n v="6.6043014762884433E-2"/>
    <m/>
    <m/>
    <m/>
    <m/>
    <n v="0.34899999999999998"/>
    <m/>
    <n v="1.1499999999999999"/>
    <n v="0.20305839172980528"/>
    <n v="4.0611678345961057E-2"/>
    <n v="0.24367007007576633"/>
    <n v="0.47"/>
    <n v="9.5437444113008474E-2"/>
    <n v="0.2"/>
    <n v="1.9087488822601695E-2"/>
    <n v="0.11452493293561017"/>
  </r>
  <r>
    <x v="59"/>
    <x v="2"/>
    <n v="34"/>
    <s v="pt"/>
    <n v="22.600001919049138"/>
    <n v="4.0115003406312216E-2"/>
    <m/>
    <m/>
    <m/>
    <m/>
    <n v="0.34899999999999998"/>
    <m/>
    <n v="1.1499999999999999"/>
    <n v="0.12996188587747964"/>
    <n v="2.5992377175495931E-2"/>
    <n v="0.15595426305297558"/>
    <n v="0.47"/>
    <n v="6.1082086362415432E-2"/>
    <n v="0.2"/>
    <n v="1.2216417272483087E-2"/>
    <n v="7.3298503634898524E-2"/>
  </r>
  <r>
    <x v="59"/>
    <x v="2"/>
    <n v="39"/>
    <s v="pt"/>
    <n v="28.265917893120612"/>
    <n v="6.2750337722727756E-2"/>
    <m/>
    <m/>
    <m/>
    <m/>
    <n v="0.34899999999999998"/>
    <m/>
    <n v="1.1499999999999999"/>
    <n v="0.19397254195317276"/>
    <n v="3.8794508390634558E-2"/>
    <n v="0.23276705034380732"/>
    <n v="0.47"/>
    <n v="9.1167094717991198E-2"/>
    <n v="0.2"/>
    <n v="1.8233418943598239E-2"/>
    <n v="0.10940051366158944"/>
  </r>
  <r>
    <x v="59"/>
    <x v="2"/>
    <n v="41"/>
    <s v="pt"/>
    <n v="24.541692224770259"/>
    <n v="4.7304111763244672E-2"/>
    <m/>
    <m/>
    <m/>
    <m/>
    <n v="0.34899999999999998"/>
    <m/>
    <n v="1.1499999999999999"/>
    <n v="0.15062509733288576"/>
    <n v="3.0125019466577155E-2"/>
    <n v="0.1807501167994629"/>
    <n v="0.47"/>
    <n v="7.0793795746456306E-2"/>
    <n v="0.2"/>
    <n v="1.4158759149291262E-2"/>
    <n v="8.4952554895747573E-2"/>
  </r>
  <r>
    <x v="59"/>
    <x v="2"/>
    <n v="43"/>
    <s v="pt"/>
    <n v="26.706199450820041"/>
    <n v="5.6016253348095034E-2"/>
    <m/>
    <m/>
    <m/>
    <m/>
    <n v="0.34899999999999998"/>
    <m/>
    <n v="1.1499999999999999"/>
    <n v="0.17523083122925151"/>
    <n v="3.5046166245850302E-2"/>
    <n v="0.21027699747510181"/>
    <n v="0.47"/>
    <n v="8.2358490677748211E-2"/>
    <n v="0.2"/>
    <n v="1.6471698135549644E-2"/>
    <n v="9.8830188813297859E-2"/>
  </r>
  <r>
    <x v="59"/>
    <x v="2"/>
    <n v="45"/>
    <s v="pt"/>
    <n v="28.647889756541161"/>
    <n v="6.4457751952217604E-2"/>
    <m/>
    <m/>
    <m/>
    <m/>
    <n v="0.34899999999999998"/>
    <m/>
    <n v="1.1499999999999999"/>
    <n v="0.198690082276644"/>
    <n v="3.9738016455328803E-2"/>
    <n v="0.23842809873197279"/>
    <n v="0.47"/>
    <n v="9.3384338670022674E-2"/>
    <n v="0.2"/>
    <n v="1.8676867734004534E-2"/>
    <n v="0.11206120640402721"/>
  </r>
  <r>
    <x v="59"/>
    <x v="2"/>
    <n v="49"/>
    <s v="pt"/>
    <n v="34.345636719231017"/>
    <n v="9.2647355050125668E-2"/>
    <m/>
    <m/>
    <m/>
    <m/>
    <n v="0.34899999999999998"/>
    <m/>
    <n v="1.1499999999999999"/>
    <n v="0.27491894200126737"/>
    <n v="5.4983788400253475E-2"/>
    <n v="0.32990273040152085"/>
    <n v="0.47"/>
    <n v="0.12921190274059566"/>
    <n v="0.2"/>
    <n v="2.5842380548119132E-2"/>
    <n v="0.15505428328871479"/>
  </r>
  <r>
    <x v="60"/>
    <x v="1"/>
    <n v="3"/>
    <s v="pt"/>
    <n v="30.494087096407146"/>
    <n v="7.3033338595895114E-2"/>
    <m/>
    <m/>
    <m/>
    <m/>
    <n v="0.34899999999999998"/>
    <m/>
    <n v="1.1499999999999999"/>
    <n v="0.22219344426677942"/>
    <n v="4.443868885335589E-2"/>
    <n v="0.26663213312013534"/>
    <n v="0.47"/>
    <n v="0.10443091880538632"/>
    <n v="0.2"/>
    <n v="2.0886183761077266E-2"/>
    <n v="0.12531710256646358"/>
  </r>
  <r>
    <x v="60"/>
    <x v="1"/>
    <n v="4"/>
    <s v="pt"/>
    <n v="15.469860468532227"/>
    <n v="1.8795880469266654E-2"/>
    <m/>
    <m/>
    <m/>
    <m/>
    <n v="0.34899999999999998"/>
    <m/>
    <n v="1.1499999999999999"/>
    <n v="6.5934520253876402E-2"/>
    <n v="1.3186904050775281E-2"/>
    <n v="7.9121424304651689E-2"/>
    <n v="0.47"/>
    <n v="3.0989224519321908E-2"/>
    <n v="0.2"/>
    <n v="6.1978449038643819E-3"/>
    <n v="3.7187069423186288E-2"/>
  </r>
  <r>
    <x v="60"/>
    <x v="1"/>
    <n v="5"/>
    <s v="pt"/>
    <n v="24.127889372731332"/>
    <n v="4.5722350361325874E-2"/>
    <m/>
    <m/>
    <m/>
    <m/>
    <n v="0.34899999999999998"/>
    <m/>
    <n v="1.1499999999999999"/>
    <n v="0.14610886012403926"/>
    <n v="2.9221772024807854E-2"/>
    <n v="0.17533063214884712"/>
    <n v="0.47"/>
    <n v="6.8671164258298445E-2"/>
    <n v="0.2"/>
    <n v="1.373423285165969E-2"/>
    <n v="8.2405397109958131E-2"/>
  </r>
  <r>
    <x v="60"/>
    <x v="1"/>
    <n v="6"/>
    <s v="pt"/>
    <n v="24.860002110954049"/>
    <n v="4.8539154121637777E-2"/>
    <m/>
    <m/>
    <m/>
    <m/>
    <n v="0.34899999999999998"/>
    <m/>
    <n v="1.1499999999999999"/>
    <n v="0.15414035748848495"/>
    <n v="3.0828071497696993E-2"/>
    <n v="0.18496842898618193"/>
    <n v="0.47"/>
    <n v="7.2445968019587928E-2"/>
    <n v="0.2"/>
    <n v="1.4489193603917587E-2"/>
    <n v="8.6935161623505508E-2"/>
  </r>
  <r>
    <x v="60"/>
    <x v="1"/>
    <n v="7"/>
    <s v="pt"/>
    <n v="20.340001727144223"/>
    <n v="3.2493152759112888E-2"/>
    <m/>
    <m/>
    <m/>
    <m/>
    <n v="0.34899999999999998"/>
    <m/>
    <n v="1.1499999999999999"/>
    <n v="0.10762219869140166"/>
    <n v="2.1524439738280332E-2"/>
    <n v="0.12914663842968199"/>
    <n v="0.47"/>
    <n v="5.0582433384958776E-2"/>
    <n v="0.2"/>
    <n v="1.0116486676991755E-2"/>
    <n v="6.0698920061950531E-2"/>
  </r>
  <r>
    <x v="60"/>
    <x v="1"/>
    <n v="8"/>
    <s v="pt"/>
    <n v="25.050988042664329"/>
    <n v="4.9287818973942077E-2"/>
    <m/>
    <m/>
    <m/>
    <m/>
    <n v="0.34899999999999998"/>
    <m/>
    <n v="1.1499999999999999"/>
    <n v="0.15626667823191881"/>
    <n v="3.1253335646383766E-2"/>
    <n v="0.18752001387830258"/>
    <n v="0.47"/>
    <n v="7.3445338769001833E-2"/>
    <n v="0.2"/>
    <n v="1.4689067753800368E-2"/>
    <n v="8.8134406522802203E-2"/>
  </r>
  <r>
    <x v="60"/>
    <x v="1"/>
    <n v="9"/>
    <s v="pt"/>
    <n v="28.106762950028717"/>
    <n v="6.2045679212188398E-2"/>
    <m/>
    <m/>
    <m/>
    <m/>
    <n v="0.34899999999999998"/>
    <m/>
    <n v="1.1499999999999999"/>
    <n v="0.19202168060484895"/>
    <n v="3.8404336120969794E-2"/>
    <n v="0.23042601672581875"/>
    <n v="0.47"/>
    <n v="9.0250189884279006E-2"/>
    <n v="0.2"/>
    <n v="1.8050037976855803E-2"/>
    <n v="0.1083002278611348"/>
  </r>
  <r>
    <x v="60"/>
    <x v="1"/>
    <n v="10"/>
    <s v="pt"/>
    <n v="17.793522637673899"/>
    <n v="2.4866447886149268E-2"/>
    <m/>
    <m/>
    <m/>
    <m/>
    <n v="0.34899999999999998"/>
    <m/>
    <n v="1.1499999999999999"/>
    <n v="8.4705576835596305E-2"/>
    <n v="1.6941115367119262E-2"/>
    <n v="0.10164669220271556"/>
    <n v="0.47"/>
    <n v="3.9811621112730261E-2"/>
    <n v="0.2"/>
    <n v="7.9623242225460526E-3"/>
    <n v="4.7773945335276312E-2"/>
  </r>
  <r>
    <x v="60"/>
    <x v="1"/>
    <n v="11"/>
    <s v="pt"/>
    <n v="24.382537281678363"/>
    <n v="4.6692558894414059E-2"/>
    <m/>
    <m/>
    <m/>
    <m/>
    <n v="0.34899999999999998"/>
    <m/>
    <n v="1.1499999999999999"/>
    <n v="0.14888090253484729"/>
    <n v="2.9776180506969459E-2"/>
    <n v="0.17865708304181674"/>
    <n v="0.47"/>
    <n v="6.9974024191378215E-2"/>
    <n v="0.2"/>
    <n v="1.3994804838275643E-2"/>
    <n v="8.3968829029653858E-2"/>
  </r>
  <r>
    <x v="60"/>
    <x v="1"/>
    <n v="12"/>
    <s v="pt"/>
    <n v="24.796340133717298"/>
    <n v="4.8290872410414444E-2"/>
    <m/>
    <m/>
    <m/>
    <m/>
    <n v="0.34899999999999998"/>
    <m/>
    <n v="1.1499999999999999"/>
    <n v="0.15343444262879011"/>
    <n v="3.0686888525758023E-2"/>
    <n v="0.18412133115454812"/>
    <n v="0.47"/>
    <n v="7.2114188035531351E-2"/>
    <n v="0.2"/>
    <n v="1.4422837607106271E-2"/>
    <n v="8.6537025642637627E-2"/>
  </r>
  <r>
    <x v="60"/>
    <x v="1"/>
    <n v="13"/>
    <s v="pt"/>
    <n v="20.308170738525845"/>
    <n v="3.2391532327948731E-2"/>
    <m/>
    <m/>
    <m/>
    <m/>
    <n v="0.34899999999999998"/>
    <m/>
    <n v="1.1499999999999999"/>
    <n v="0.10732087792125283"/>
    <n v="2.1464175584250567E-2"/>
    <n v="0.1287850535055034"/>
    <n v="0.47"/>
    <n v="5.0440812622988829E-2"/>
    <n v="0.2"/>
    <n v="1.0088162524597766E-2"/>
    <n v="6.0528975147586594E-2"/>
  </r>
  <r>
    <x v="60"/>
    <x v="1"/>
    <n v="14"/>
    <s v="pt"/>
    <n v="25.814931769505424"/>
    <n v="5.2339774162672235E-2"/>
    <m/>
    <m/>
    <m/>
    <m/>
    <n v="0.34899999999999998"/>
    <m/>
    <n v="1.1499999999999999"/>
    <n v="0.16490023966638165"/>
    <n v="3.298004793327633E-2"/>
    <n v="0.19788028759965798"/>
    <n v="0.47"/>
    <n v="7.7503112643199368E-2"/>
    <n v="0.2"/>
    <n v="1.5500622528639874E-2"/>
    <n v="9.3003735171839241E-2"/>
  </r>
  <r>
    <x v="60"/>
    <x v="1"/>
    <n v="15"/>
    <s v="pt"/>
    <n v="31.449016754958517"/>
    <n v="7.7679071384747556E-2"/>
    <m/>
    <m/>
    <m/>
    <m/>
    <n v="0.34899999999999998"/>
    <m/>
    <n v="1.1499999999999999"/>
    <n v="0.23480336746772379"/>
    <n v="4.6960673493544762E-2"/>
    <n v="0.28176404096126856"/>
    <n v="0.47"/>
    <n v="0.11035758270983018"/>
    <n v="0.2"/>
    <n v="2.2071516541966037E-2"/>
    <n v="0.13242909925179622"/>
  </r>
  <r>
    <x v="60"/>
    <x v="1"/>
    <n v="17"/>
    <s v="pt"/>
    <n v="20.721973590564772"/>
    <n v="3.3725012018644161E-2"/>
    <m/>
    <m/>
    <m/>
    <m/>
    <n v="0.34899999999999998"/>
    <m/>
    <n v="1.1499999999999999"/>
    <n v="0.11126709466383077"/>
    <n v="2.2253418932766153E-2"/>
    <n v="0.13352051359659692"/>
    <n v="0.47"/>
    <n v="5.2295534492000459E-2"/>
    <n v="0.2"/>
    <n v="1.0459106898400093E-2"/>
    <n v="6.2754641390400545E-2"/>
  </r>
  <r>
    <x v="60"/>
    <x v="1"/>
    <n v="19"/>
    <s v="pt"/>
    <n v="22.600001919049138"/>
    <n v="4.0115003406312216E-2"/>
    <m/>
    <m/>
    <m/>
    <m/>
    <n v="0.34899999999999998"/>
    <m/>
    <n v="1.1499999999999999"/>
    <n v="0.12996188587747964"/>
    <n v="2.5992377175495931E-2"/>
    <n v="0.15595426305297558"/>
    <n v="0.47"/>
    <n v="6.1082086362415432E-2"/>
    <n v="0.2"/>
    <n v="1.2216417272483087E-2"/>
    <n v="7.3298503634898524E-2"/>
  </r>
  <r>
    <x v="60"/>
    <x v="1"/>
    <n v="20"/>
    <s v="pt"/>
    <n v="23.300283668653478"/>
    <n v="4.2639519113635858E-2"/>
    <m/>
    <m/>
    <m/>
    <m/>
    <n v="0.34899999999999998"/>
    <m/>
    <n v="1.1499999999999999"/>
    <n v="0.13725898439715783"/>
    <n v="2.745179687943157E-2"/>
    <n v="0.16471078127658939"/>
    <n v="0.47"/>
    <n v="6.4511722666664176E-2"/>
    <n v="0.2"/>
    <n v="1.2902344533332836E-2"/>
    <n v="7.7414067199997008E-2"/>
  </r>
  <r>
    <x v="60"/>
    <x v="1"/>
    <n v="22"/>
    <s v="pt"/>
    <n v="21.167607431222081"/>
    <n v="3.5191147354406704E-2"/>
    <m/>
    <m/>
    <m/>
    <m/>
    <n v="0.34899999999999998"/>
    <m/>
    <n v="1.1499999999999999"/>
    <n v="0.11558705191321972"/>
    <n v="2.3117410382643946E-2"/>
    <n v="0.13870446229586367"/>
    <n v="0.47"/>
    <n v="5.4325914399213263E-2"/>
    <n v="0.2"/>
    <n v="1.0865182879842653E-2"/>
    <n v="6.5191097279055921E-2"/>
  </r>
  <r>
    <x v="60"/>
    <x v="1"/>
    <n v="23"/>
    <s v="pt"/>
    <n v="23.650424543455646"/>
    <n v="4.393066358946885E-2"/>
    <m/>
    <m/>
    <m/>
    <m/>
    <n v="0.34899999999999998"/>
    <m/>
    <n v="1.1499999999999999"/>
    <n v="0.14097337224045123"/>
    <n v="2.8194674448090248E-2"/>
    <n v="0.16916804668854146"/>
    <n v="0.47"/>
    <n v="6.6257484953012077E-2"/>
    <n v="0.2"/>
    <n v="1.3251496990602416E-2"/>
    <n v="7.9508981943614498E-2"/>
  </r>
  <r>
    <x v="60"/>
    <x v="1"/>
    <n v="25"/>
    <s v="pt"/>
    <n v="27.470143177661136"/>
    <n v="5.9266833905803902E-2"/>
    <m/>
    <m/>
    <m/>
    <m/>
    <n v="0.34899999999999998"/>
    <m/>
    <n v="1.1499999999999999"/>
    <n v="0.18430543413990139"/>
    <n v="3.6861086827980276E-2"/>
    <n v="0.22116652096788167"/>
    <n v="0.47"/>
    <n v="8.6623554045753642E-2"/>
    <n v="0.2"/>
    <n v="1.7324710809150729E-2"/>
    <n v="0.10394826485490437"/>
  </r>
  <r>
    <x v="60"/>
    <x v="1"/>
    <n v="26"/>
    <s v="pt"/>
    <n v="26.801692416675177"/>
    <n v="5.6417562537101257E-2"/>
    <m/>
    <m/>
    <m/>
    <m/>
    <n v="0.34899999999999998"/>
    <m/>
    <n v="1.1499999999999999"/>
    <n v="0.17635408908663885"/>
    <n v="3.5270817817327771E-2"/>
    <n v="0.21162490690396663"/>
    <n v="0.47"/>
    <n v="8.2886421870720262E-2"/>
    <n v="0.2"/>
    <n v="1.6577284374144054E-2"/>
    <n v="9.9463706244864308E-2"/>
  </r>
  <r>
    <x v="60"/>
    <x v="1"/>
    <n v="27"/>
    <s v="pt"/>
    <n v="13.910142026231654"/>
    <n v="1.5196830163658082E-2"/>
    <m/>
    <m/>
    <m/>
    <m/>
    <n v="0.34899999999999998"/>
    <m/>
    <n v="1.1499999999999999"/>
    <n v="5.4511407137807E-2"/>
    <n v="1.0902281427561401E-2"/>
    <n v="6.5413688565368402E-2"/>
    <n v="0.47"/>
    <n v="2.5620361354769288E-2"/>
    <n v="0.2"/>
    <n v="5.1240722709538578E-3"/>
    <n v="3.0744433625723145E-2"/>
  </r>
  <r>
    <x v="60"/>
    <x v="1"/>
    <n v="28"/>
    <s v="pt"/>
    <n v="23.17295971417996"/>
    <n v="4.2174786679807529E-2"/>
    <m/>
    <m/>
    <m/>
    <m/>
    <n v="0.34899999999999998"/>
    <m/>
    <n v="1.1499999999999999"/>
    <n v="0.13591916150525729"/>
    <n v="2.718383230105146E-2"/>
    <n v="0.16310299380630874"/>
    <n v="0.47"/>
    <n v="6.3882005907470923E-2"/>
    <n v="0.2"/>
    <n v="1.2776401181494186E-2"/>
    <n v="7.6658407088965111E-2"/>
  </r>
  <r>
    <x v="60"/>
    <x v="1"/>
    <n v="30"/>
    <s v="pt"/>
    <n v="24.478030247533507"/>
    <n v="4.7059013150883178E-2"/>
    <m/>
    <m/>
    <m/>
    <m/>
    <n v="0.34899999999999998"/>
    <m/>
    <n v="1.1499999999999999"/>
    <n v="0.14992634342211222"/>
    <n v="2.9985268684422445E-2"/>
    <n v="0.17991161210653467"/>
    <n v="0.47"/>
    <n v="7.0465381408392744E-2"/>
    <n v="0.2"/>
    <n v="1.409307628167855E-2"/>
    <n v="8.4558457690071295E-2"/>
  </r>
  <r>
    <x v="60"/>
    <x v="1"/>
    <n v="31"/>
    <s v="pt"/>
    <n v="14.674085753072751"/>
    <n v="1.6911883830416349E-2"/>
    <m/>
    <m/>
    <m/>
    <m/>
    <n v="0.34899999999999998"/>
    <m/>
    <n v="1.1499999999999999"/>
    <n v="5.9986628944628334E-2"/>
    <n v="1.1997325788925668E-2"/>
    <n v="7.1983954733553998E-2"/>
    <n v="0.47"/>
    <n v="2.8193715603975315E-2"/>
    <n v="0.2"/>
    <n v="5.6387431207950631E-3"/>
    <n v="3.3832458724770378E-2"/>
  </r>
  <r>
    <x v="60"/>
    <x v="1"/>
    <n v="34"/>
    <s v="pt"/>
    <n v="24.828171122335672"/>
    <n v="4.8414933688554554E-2"/>
    <m/>
    <m/>
    <m/>
    <m/>
    <n v="0.34899999999999998"/>
    <m/>
    <n v="1.1499999999999999"/>
    <n v="0.15378722127663483"/>
    <n v="3.0757444255326966E-2"/>
    <n v="0.1845446655319618"/>
    <n v="0.47"/>
    <n v="7.2279994000018361E-2"/>
    <n v="0.2"/>
    <n v="1.4455998800003672E-2"/>
    <n v="8.6735992800022033E-2"/>
  </r>
  <r>
    <x v="60"/>
    <x v="1"/>
    <n v="35"/>
    <s v="pt"/>
    <n v="21.804227203589662"/>
    <n v="3.7339739086147301E-2"/>
    <m/>
    <m/>
    <m/>
    <m/>
    <n v="0.34899999999999998"/>
    <m/>
    <n v="1.1499999999999999"/>
    <n v="0.12188405131164495"/>
    <n v="2.4376810262328991E-2"/>
    <n v="0.14626086157397394"/>
    <n v="0.47"/>
    <n v="5.7285504116473124E-2"/>
    <n v="0.2"/>
    <n v="1.1457100823294625E-2"/>
    <n v="6.8742604939767749E-2"/>
  </r>
  <r>
    <x v="60"/>
    <x v="1"/>
    <n v="36"/>
    <s v="pt"/>
    <n v="26.165072644307596"/>
    <n v="5.376922428405212E-2"/>
    <m/>
    <m/>
    <m/>
    <m/>
    <n v="0.34899999999999998"/>
    <m/>
    <n v="1.1499999999999999"/>
    <n v="0.16892563665181717"/>
    <n v="3.3785127330363436E-2"/>
    <n v="0.2027107639821806"/>
    <n v="0.47"/>
    <n v="7.939504922635407E-2"/>
    <n v="0.2"/>
    <n v="1.5879009845270815E-2"/>
    <n v="9.5274059071624881E-2"/>
  </r>
  <r>
    <x v="60"/>
    <x v="1"/>
    <n v="38"/>
    <s v="pt"/>
    <n v="27.406481200424377"/>
    <n v="5.8992450783913464E-2"/>
    <m/>
    <m/>
    <m/>
    <m/>
    <n v="0.34899999999999998"/>
    <m/>
    <n v="1.1499999999999999"/>
    <n v="0.18354149960099539"/>
    <n v="3.6708299920199076E-2"/>
    <n v="0.22024979952119447"/>
    <n v="0.47"/>
    <n v="8.6264504812467835E-2"/>
    <n v="0.2"/>
    <n v="1.7252900962493569E-2"/>
    <n v="0.10351740577496141"/>
  </r>
  <r>
    <x v="60"/>
    <x v="1"/>
    <n v="40"/>
    <s v="pt"/>
    <n v="31.098875880156349"/>
    <n v="7.5959004337281893E-2"/>
    <m/>
    <m/>
    <m/>
    <m/>
    <n v="0.34899999999999998"/>
    <m/>
    <n v="1.1499999999999999"/>
    <n v="0.23014406734876208"/>
    <n v="4.6028813469752419E-2"/>
    <n v="0.27617288081851449"/>
    <n v="0.47"/>
    <n v="0.10816771165391817"/>
    <n v="0.2"/>
    <n v="2.1633542330783635E-2"/>
    <n v="0.1298012539847018"/>
  </r>
  <r>
    <x v="60"/>
    <x v="1"/>
    <n v="41"/>
    <s v="pt"/>
    <n v="19.066762182409061"/>
    <n v="2.8552476368157567E-2"/>
    <m/>
    <m/>
    <m/>
    <m/>
    <n v="0.34899999999999998"/>
    <m/>
    <n v="1.1499999999999999"/>
    <n v="9.5861513817291744E-2"/>
    <n v="1.9172302763458351E-2"/>
    <n v="0.1150338165807501"/>
    <n v="0.47"/>
    <n v="4.5054911494127117E-2"/>
    <n v="0.2"/>
    <n v="9.0109822988254235E-3"/>
    <n v="5.4065893792952541E-2"/>
  </r>
  <r>
    <x v="60"/>
    <x v="1"/>
    <n v="43"/>
    <s v="pt"/>
    <n v="15.820001343334399"/>
    <n v="1.9656351669092995E-2"/>
    <m/>
    <m/>
    <m/>
    <m/>
    <n v="0.34899999999999998"/>
    <m/>
    <n v="1.1499999999999999"/>
    <n v="6.8629939183529262E-2"/>
    <n v="1.3725987836705852E-2"/>
    <n v="8.2355927020235115E-2"/>
    <n v="0.47"/>
    <n v="3.2256071416258754E-2"/>
    <n v="0.2"/>
    <n v="6.4512142832517513E-3"/>
    <n v="3.8707285699510506E-2"/>
  </r>
  <r>
    <x v="61"/>
    <x v="3"/>
    <n v="1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61"/>
    <x v="3"/>
    <n v="2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61"/>
    <x v="3"/>
    <n v="3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61"/>
    <x v="3"/>
    <n v="4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61"/>
    <x v="3"/>
    <n v="4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61"/>
    <x v="3"/>
    <n v="5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61"/>
    <x v="3"/>
    <n v="6"/>
    <s v="pe"/>
    <n v="22.918311805232928"/>
    <n v="4.1252961249419268E-2"/>
    <m/>
    <m/>
    <m/>
    <m/>
    <n v="0.54"/>
    <m/>
    <n v="1.1499999999999999"/>
    <n v="0.12797804578208355"/>
    <n v="2.5595609156416711E-2"/>
    <n v="0.15357365493850025"/>
    <n v="0.47"/>
    <n v="6.0149681517579268E-2"/>
    <n v="0.2"/>
    <n v="1.2029936303515855E-2"/>
    <n v="7.2179617821095124E-2"/>
  </r>
  <r>
    <x v="61"/>
    <x v="3"/>
    <n v="7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61"/>
    <x v="3"/>
    <n v="8"/>
    <s v="pe"/>
    <n v="23.395776634508614"/>
    <n v="4.2989739565909575E-2"/>
    <m/>
    <m/>
    <m/>
    <m/>
    <n v="0.54"/>
    <m/>
    <n v="1.1499999999999999"/>
    <n v="0.13347660267680006"/>
    <n v="2.6695320535360015E-2"/>
    <n v="0.16017192321216006"/>
    <n v="0.47"/>
    <n v="6.2734003258096027E-2"/>
    <n v="0.2"/>
    <n v="1.2546800651619207E-2"/>
    <n v="7.5280803909715227E-2"/>
  </r>
  <r>
    <x v="61"/>
    <x v="3"/>
    <n v="9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61"/>
    <x v="3"/>
    <n v="11"/>
    <s v="pe"/>
    <n v="20.690142601946395"/>
    <n v="3.3621481728162893E-2"/>
    <m/>
    <m/>
    <m/>
    <m/>
    <n v="0.54"/>
    <m/>
    <n v="1.1499999999999999"/>
    <n v="0.10387512160967872"/>
    <n v="2.0775024321935745E-2"/>
    <n v="0.12465014593161447"/>
    <n v="0.47"/>
    <n v="4.8821307156548997E-2"/>
    <n v="0.2"/>
    <n v="9.7642614313098001E-3"/>
    <n v="5.8585568587858794E-2"/>
  </r>
  <r>
    <x v="61"/>
    <x v="3"/>
    <n v="13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61"/>
    <x v="3"/>
    <n v="14"/>
    <s v="pe"/>
    <n v="23.395776634508614"/>
    <n v="4.2989739565909575E-2"/>
    <m/>
    <m/>
    <m/>
    <m/>
    <n v="0.54"/>
    <m/>
    <n v="1.1499999999999999"/>
    <n v="0.13347660267680006"/>
    <n v="2.6695320535360015E-2"/>
    <n v="0.16017192321216006"/>
    <n v="0.47"/>
    <n v="6.2734003258096027E-2"/>
    <n v="0.2"/>
    <n v="1.2546800651619207E-2"/>
    <n v="7.5280803909715227E-2"/>
  </r>
  <r>
    <x v="61"/>
    <x v="3"/>
    <n v="15"/>
    <s v="pe"/>
    <n v="27.215495268714104"/>
    <n v="5.8173121136876393E-2"/>
    <m/>
    <m/>
    <m/>
    <m/>
    <n v="0.54"/>
    <m/>
    <n v="1.1499999999999999"/>
    <n v="0.18172010633747498"/>
    <n v="3.6344021267494996E-2"/>
    <n v="0.21806412760496999"/>
    <n v="0.47"/>
    <n v="8.5408449978613243E-2"/>
    <n v="0.2"/>
    <n v="1.7081689995722651E-2"/>
    <n v="0.1024901399743359"/>
  </r>
  <r>
    <x v="61"/>
    <x v="3"/>
    <n v="16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61"/>
    <x v="3"/>
    <n v="16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61"/>
    <x v="3"/>
    <n v="17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61"/>
    <x v="3"/>
    <n v="18"/>
    <s v="pe"/>
    <n v="20.212677772670709"/>
    <n v="3.2087625964114755E-2"/>
    <m/>
    <m/>
    <m/>
    <m/>
    <n v="0.54"/>
    <m/>
    <n v="1.1499999999999999"/>
    <n v="9.9043201316006635E-2"/>
    <n v="1.9808640263201328E-2"/>
    <n v="0.11885184157920796"/>
    <n v="0.47"/>
    <n v="4.6550304618523115E-2"/>
    <n v="0.2"/>
    <n v="9.3100609237046234E-3"/>
    <n v="5.5860365542227737E-2"/>
  </r>
  <r>
    <x v="61"/>
    <x v="3"/>
    <n v="19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61"/>
    <x v="3"/>
    <n v="20"/>
    <s v="pe"/>
    <n v="20.371832715762604"/>
    <n v="3.2594932345220172E-2"/>
    <m/>
    <m/>
    <m/>
    <m/>
    <n v="0.54"/>
    <m/>
    <n v="1.1499999999999999"/>
    <n v="0.10064080407485353"/>
    <n v="2.0128160814970708E-2"/>
    <n v="0.12076896488982423"/>
    <n v="0.47"/>
    <n v="4.7301177915181153E-2"/>
    <n v="0.2"/>
    <n v="9.4602355830362313E-3"/>
    <n v="5.6761413498217381E-2"/>
  </r>
  <r>
    <x v="61"/>
    <x v="3"/>
    <n v="20"/>
    <s v="pe"/>
    <n v="14.642254764454371"/>
    <n v="1.6838592979122526E-2"/>
    <m/>
    <m/>
    <m/>
    <m/>
    <n v="0.54"/>
    <m/>
    <n v="1.1499999999999999"/>
    <n v="5.1305537662168055E-2"/>
    <n v="1.0261107532433611E-2"/>
    <n v="6.1566645194601664E-2"/>
    <n v="0.47"/>
    <n v="2.4113602701218984E-2"/>
    <n v="0.2"/>
    <n v="4.8227205402437967E-3"/>
    <n v="2.893632324146278E-2"/>
  </r>
  <r>
    <x v="61"/>
    <x v="3"/>
    <n v="20"/>
    <s v="pe"/>
    <n v="7.4802823253190809"/>
    <n v="4.3946658661249598E-3"/>
    <m/>
    <m/>
    <m/>
    <m/>
    <n v="0.54"/>
    <m/>
    <n v="1.1499999999999999"/>
    <n v="1.3033419311546121E-2"/>
    <n v="2.6066838623092243E-3"/>
    <n v="1.5640103173855346E-2"/>
    <n v="0.47"/>
    <n v="6.1257070764266768E-3"/>
    <n v="0.2"/>
    <n v="1.2251414152853355E-3"/>
    <n v="7.3508484917120124E-3"/>
  </r>
  <r>
    <x v="61"/>
    <x v="3"/>
    <n v="20"/>
    <s v="pe"/>
    <n v="6.5253526667677093"/>
    <n v="3.3442432417184506E-3"/>
    <m/>
    <m/>
    <m/>
    <m/>
    <n v="0.54"/>
    <m/>
    <n v="1.1499999999999999"/>
    <n v="9.8638382585018499E-3"/>
    <n v="1.9727676517003702E-3"/>
    <n v="1.1836605910202219E-2"/>
    <n v="0.47"/>
    <n v="4.6360039814958695E-3"/>
    <n v="0.2"/>
    <n v="9.2720079629917394E-4"/>
    <n v="5.5632047777950432E-3"/>
  </r>
  <r>
    <x v="61"/>
    <x v="3"/>
    <n v="22"/>
    <s v="pe"/>
    <n v="19.416903057211233"/>
    <n v="2.9610777162247127E-2"/>
    <m/>
    <m/>
    <m/>
    <m/>
    <n v="0.54"/>
    <m/>
    <n v="1.1499999999999999"/>
    <n v="9.1250582276192385E-2"/>
    <n v="1.8250116455238479E-2"/>
    <n v="0.10950069873143087"/>
    <n v="0.47"/>
    <n v="4.2887773669810419E-2"/>
    <n v="0.2"/>
    <n v="8.5775547339620849E-3"/>
    <n v="5.1465328403772506E-2"/>
  </r>
  <r>
    <x v="61"/>
    <x v="3"/>
    <n v="23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61"/>
    <x v="3"/>
    <n v="23"/>
    <s v="pe"/>
    <n v="17.507043740108486"/>
    <n v="2.4072185142649163E-2"/>
    <m/>
    <m/>
    <m/>
    <m/>
    <n v="0.54"/>
    <m/>
    <n v="1.1499999999999999"/>
    <n v="7.387435024636399E-2"/>
    <n v="1.4774870049272798E-2"/>
    <n v="8.8649220295636794E-2"/>
    <n v="0.47"/>
    <n v="3.4720944615791074E-2"/>
    <n v="0.2"/>
    <n v="6.9441889231582152E-3"/>
    <n v="4.1665133538949288E-2"/>
  </r>
  <r>
    <x v="61"/>
    <x v="3"/>
    <n v="24"/>
    <s v="pe"/>
    <n v="16.552114081557114"/>
    <n v="2.1517748306024247E-2"/>
    <m/>
    <m/>
    <m/>
    <m/>
    <n v="0.54"/>
    <m/>
    <n v="1.1499999999999999"/>
    <n v="6.5886393648349931E-2"/>
    <n v="1.3177278729669986E-2"/>
    <n v="7.9063672378019922E-2"/>
    <n v="0.47"/>
    <n v="3.0966605014724466E-2"/>
    <n v="0.2"/>
    <n v="6.1933210029448934E-3"/>
    <n v="3.7159926017669362E-2"/>
  </r>
  <r>
    <x v="61"/>
    <x v="3"/>
    <n v="25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61"/>
    <x v="3"/>
    <n v="26"/>
    <s v="pe"/>
    <n v="19.894367886486918"/>
    <n v="3.1084949822635814E-2"/>
    <m/>
    <m/>
    <m/>
    <m/>
    <n v="0.54"/>
    <m/>
    <n v="1.1499999999999999"/>
    <n v="9.5887087267062576E-2"/>
    <n v="1.9177417453412518E-2"/>
    <n v="0.11506450472047509"/>
    <n v="0.47"/>
    <n v="4.506693101551941E-2"/>
    <n v="0.2"/>
    <n v="9.0133862031038826E-3"/>
    <n v="5.4080317218623289E-2"/>
  </r>
  <r>
    <x v="61"/>
    <x v="3"/>
    <n v="27"/>
    <s v="pe"/>
    <n v="23.714086520692405"/>
    <n v="4.4167486144789596E-2"/>
    <m/>
    <m/>
    <m/>
    <m/>
    <n v="0.54"/>
    <m/>
    <n v="1.1499999999999999"/>
    <n v="0.13720784479678613"/>
    <n v="2.7441568959357229E-2"/>
    <n v="0.16464941375614336"/>
    <n v="0.47"/>
    <n v="6.4487687054489484E-2"/>
    <n v="0.2"/>
    <n v="1.2897537410897898E-2"/>
    <n v="7.7385224465387384E-2"/>
  </r>
  <r>
    <x v="61"/>
    <x v="3"/>
    <n v="29"/>
    <s v="pe"/>
    <n v="20.5309876588545"/>
    <n v="3.3106217599902878E-2"/>
    <m/>
    <m/>
    <m/>
    <m/>
    <n v="0.54"/>
    <m/>
    <n v="1.1499999999999999"/>
    <n v="0.1022514428131175"/>
    <n v="2.04502885626235E-2"/>
    <n v="0.122701731375741"/>
    <n v="0.47"/>
    <n v="4.8058178122165222E-2"/>
    <n v="0.2"/>
    <n v="9.6116356244330455E-3"/>
    <n v="5.766981374659827E-2"/>
  </r>
  <r>
    <x v="61"/>
    <x v="3"/>
    <n v="30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61"/>
    <x v="3"/>
    <n v="31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61"/>
    <x v="3"/>
    <n v="32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61"/>
    <x v="3"/>
    <n v="34"/>
    <s v="pe"/>
    <n v="25.019157054045944"/>
    <n v="4.9162643611200263E-2"/>
    <m/>
    <m/>
    <m/>
    <m/>
    <n v="0.54"/>
    <m/>
    <n v="1.1499999999999999"/>
    <n v="0.15305474334721847"/>
    <n v="3.0610948669443694E-2"/>
    <n v="0.18366569201666216"/>
    <n v="0.47"/>
    <n v="7.1935729373192675E-2"/>
    <n v="0.2"/>
    <n v="1.4387145874638536E-2"/>
    <n v="8.6322875247831207E-2"/>
  </r>
  <r>
    <x v="62"/>
    <x v="0"/>
    <n v="1"/>
    <s v="gr"/>
    <n v="5.2521131220325463"/>
    <n v="2.1664966628384252E-3"/>
    <m/>
    <m/>
    <m/>
    <m/>
    <n v="0.55000000000000004"/>
    <m/>
    <n v="1.1499999999999999"/>
    <n v="4.5254742859643362E-3"/>
    <n v="9.0509485719286731E-4"/>
    <n v="5.4305691431572036E-3"/>
    <n v="0.47"/>
    <n v="2.126972914403238E-3"/>
    <n v="0.2"/>
    <n v="4.2539458288064761E-4"/>
    <n v="2.5523674972838858E-3"/>
  </r>
  <r>
    <x v="62"/>
    <x v="0"/>
    <n v="3"/>
    <s v="pt"/>
    <n v="27.183664280095726"/>
    <n v="5.8037123238004383E-2"/>
    <m/>
    <m/>
    <m/>
    <m/>
    <n v="0.34899999999999998"/>
    <m/>
    <n v="1.1499999999999999"/>
    <n v="0.18087876538593226"/>
    <n v="3.617575307718645E-2"/>
    <n v="0.21705451846311871"/>
    <n v="0.47"/>
    <n v="8.5013019731388154E-2"/>
    <n v="0.2"/>
    <n v="1.7002603946277631E-2"/>
    <n v="0.10201562367766578"/>
  </r>
  <r>
    <x v="62"/>
    <x v="0"/>
    <n v="5"/>
    <s v="cf"/>
    <n v="6.0478878374920226"/>
    <n v="2.8727467228087103E-3"/>
    <m/>
    <m/>
    <m/>
    <m/>
    <n v="0.74"/>
    <m/>
    <n v="1.1499999999999999"/>
    <n v="5.25957027521122E-3"/>
    <n v="1.0519140550422441E-3"/>
    <n v="6.3114843302534644E-3"/>
    <n v="0.47"/>
    <n v="2.4719980293492734E-3"/>
    <n v="0.2"/>
    <n v="4.9439960586985469E-4"/>
    <n v="2.9663976352191281E-3"/>
  </r>
  <r>
    <x v="62"/>
    <x v="0"/>
    <n v="8"/>
    <s v="pt"/>
    <n v="24.509861236151881"/>
    <n v="4.7181482879592368E-2"/>
    <m/>
    <m/>
    <m/>
    <m/>
    <n v="0.34899999999999998"/>
    <m/>
    <n v="1.1499999999999999"/>
    <n v="0.15027554111080726"/>
    <n v="3.0055108222161453E-2"/>
    <n v="0.18033064933296872"/>
    <n v="0.47"/>
    <n v="7.0629504322079414E-2"/>
    <n v="0.2"/>
    <n v="1.4125900864415883E-2"/>
    <n v="8.4755405186495297E-2"/>
  </r>
  <r>
    <x v="62"/>
    <x v="0"/>
    <n v="9"/>
    <s v="pt"/>
    <n v="24.096058384112954"/>
    <n v="4.5601790491933761E-2"/>
    <m/>
    <m/>
    <m/>
    <m/>
    <n v="0.34899999999999998"/>
    <m/>
    <n v="1.1499999999999999"/>
    <n v="0.14576397250673456"/>
    <n v="2.9152794501346915E-2"/>
    <n v="0.17491676700808148"/>
    <n v="0.47"/>
    <n v="6.8509067078165245E-2"/>
    <n v="0.2"/>
    <n v="1.3701813415633049E-2"/>
    <n v="8.2210880493798294E-2"/>
  </r>
  <r>
    <x v="62"/>
    <x v="0"/>
    <n v="10"/>
    <s v="pt"/>
    <n v="20.721973590564772"/>
    <n v="3.3725012018644161E-2"/>
    <m/>
    <m/>
    <m/>
    <m/>
    <n v="0.34899999999999998"/>
    <m/>
    <n v="1.1499999999999999"/>
    <n v="0.11126709466383077"/>
    <n v="2.2253418932766153E-2"/>
    <n v="0.13352051359659692"/>
    <n v="0.47"/>
    <n v="5.2295534492000459E-2"/>
    <n v="0.2"/>
    <n v="1.0459106898400093E-2"/>
    <n v="6.2754641390400545E-2"/>
  </r>
  <r>
    <x v="62"/>
    <x v="0"/>
    <n v="11"/>
    <s v="gr"/>
    <n v="2.3236621691416719"/>
    <n v="4.2406834586835505E-4"/>
    <m/>
    <m/>
    <m/>
    <m/>
    <n v="0.55000000000000004"/>
    <m/>
    <n v="1.1499999999999999"/>
    <n v="6.53310193127654E-4"/>
    <n v="1.3066203862553081E-4"/>
    <n v="7.8397223175318475E-4"/>
    <n v="0.47"/>
    <n v="3.0705579076999737E-4"/>
    <n v="0.2"/>
    <n v="6.1411158153999471E-5"/>
    <n v="3.6846694892399685E-4"/>
  </r>
  <r>
    <x v="62"/>
    <x v="0"/>
    <n v="14"/>
    <s v="gr"/>
    <n v="3.9470425886790048"/>
    <n v="1.2235832024904915E-3"/>
    <m/>
    <m/>
    <m/>
    <m/>
    <n v="0.55000000000000004"/>
    <m/>
    <n v="1.1499999999999999"/>
    <n v="2.2973236297055902E-3"/>
    <n v="4.5946472594111807E-4"/>
    <n v="2.7567883556467083E-3"/>
    <n v="0.47"/>
    <n v="1.0797421059616273E-3"/>
    <n v="0.2"/>
    <n v="2.1594842119232547E-4"/>
    <n v="1.2956905271539528E-3"/>
  </r>
  <r>
    <x v="62"/>
    <x v="0"/>
    <n v="14"/>
    <s v="gr"/>
    <n v="3.5650707252584555"/>
    <n v="9.9821980307236735E-4"/>
    <m/>
    <m/>
    <m/>
    <m/>
    <n v="0.55000000000000004"/>
    <m/>
    <n v="1.1499999999999999"/>
    <n v="1.8043129214995062E-3"/>
    <n v="3.6086258429990126E-4"/>
    <n v="2.1651755057994077E-3"/>
    <n v="0.47"/>
    <n v="8.480270731047679E-4"/>
    <n v="0.2"/>
    <n v="1.6960541462095359E-4"/>
    <n v="1.0176324877257214E-3"/>
  </r>
  <r>
    <x v="62"/>
    <x v="0"/>
    <n v="16"/>
    <s v="gr"/>
    <n v="6.8118315643331204"/>
    <n v="3.6443298869182194E-3"/>
    <m/>
    <m/>
    <m/>
    <m/>
    <n v="0.55000000000000004"/>
    <m/>
    <n v="1.1499999999999999"/>
    <n v="8.3885130061563482E-3"/>
    <n v="1.6777026012312697E-3"/>
    <n v="1.0066215607387618E-2"/>
    <n v="0.47"/>
    <n v="3.9426011128934832E-3"/>
    <n v="0.2"/>
    <n v="7.885202225786967E-4"/>
    <n v="4.73112133547218E-3"/>
  </r>
  <r>
    <x v="62"/>
    <x v="0"/>
    <n v="16"/>
    <s v="gr"/>
    <n v="6.0478878374920226"/>
    <n v="2.8727467228087103E-3"/>
    <m/>
    <m/>
    <m/>
    <m/>
    <n v="0.55000000000000004"/>
    <m/>
    <n v="1.1499999999999999"/>
    <n v="6.3252519425287153E-3"/>
    <n v="1.2650503885057432E-3"/>
    <n v="7.5903023310344587E-3"/>
    <n v="0.47"/>
    <n v="2.9728684129884959E-3"/>
    <n v="0.2"/>
    <n v="5.9457368259769922E-4"/>
    <n v="3.5674420955861949E-3"/>
  </r>
  <r>
    <x v="62"/>
    <x v="0"/>
    <n v="16"/>
    <s v="gr"/>
    <n v="4.520000383809827"/>
    <n v="1.6046001362524888E-3"/>
    <m/>
    <m/>
    <m/>
    <m/>
    <n v="0.55000000000000004"/>
    <m/>
    <n v="1.1499999999999999"/>
    <n v="3.1690768916105561E-3"/>
    <n v="6.338153783221113E-4"/>
    <n v="3.8028922699326674E-3"/>
    <n v="0.47"/>
    <n v="1.4894661390569613E-3"/>
    <n v="0.2"/>
    <n v="2.9789322781139228E-4"/>
    <n v="1.7873593668683535E-3"/>
  </r>
  <r>
    <x v="62"/>
    <x v="0"/>
    <n v="17"/>
    <s v="gr"/>
    <n v="4.3290144520995533"/>
    <n v="1.4718649137138483E-3"/>
    <m/>
    <m/>
    <m/>
    <m/>
    <n v="0.55000000000000004"/>
    <m/>
    <n v="1.1499999999999999"/>
    <n v="2.8604475589231334E-3"/>
    <n v="5.7208951178462674E-4"/>
    <n v="3.4325370707077602E-3"/>
    <n v="0.47"/>
    <n v="1.3444103526938727E-3"/>
    <n v="0.2"/>
    <n v="2.6888207053877455E-4"/>
    <n v="1.6132924232326472E-3"/>
  </r>
  <r>
    <x v="62"/>
    <x v="0"/>
    <n v="17"/>
    <s v="gr"/>
    <n v="3.183098861837907"/>
    <n v="7.9577471545947667E-4"/>
    <m/>
    <m/>
    <m/>
    <m/>
    <n v="0.55000000000000004"/>
    <m/>
    <n v="1.1499999999999999"/>
    <n v="1.3787983575222697E-3"/>
    <n v="2.7575967150445397E-4"/>
    <n v="1.6545580290267237E-3"/>
    <n v="0.47"/>
    <n v="6.4803522803546674E-4"/>
    <n v="0.2"/>
    <n v="1.2960704560709336E-4"/>
    <n v="7.7764227364256005E-4"/>
  </r>
  <r>
    <x v="62"/>
    <x v="0"/>
    <n v="18"/>
    <s v="gr"/>
    <n v="9.4856346082769623"/>
    <n v="7.066797783166337E-3"/>
    <m/>
    <m/>
    <m/>
    <m/>
    <n v="0.55000000000000004"/>
    <m/>
    <n v="1.1499999999999999"/>
    <n v="1.8406753042704064E-2"/>
    <n v="3.6813506085408131E-3"/>
    <n v="2.2088103651244875E-2"/>
    <n v="0.47"/>
    <n v="8.651173930070909E-3"/>
    <n v="0.2"/>
    <n v="1.7302347860141819E-3"/>
    <n v="1.038140871608509E-2"/>
  </r>
  <r>
    <x v="62"/>
    <x v="0"/>
    <n v="19"/>
    <s v="pt"/>
    <n v="25.655776826413529"/>
    <n v="5.1696390305223265E-2"/>
    <m/>
    <m/>
    <m/>
    <m/>
    <n v="0.34899999999999998"/>
    <m/>
    <n v="1.1499999999999999"/>
    <n v="0.16308469254154342"/>
    <n v="3.2616938508308685E-2"/>
    <n v="0.19570163104985211"/>
    <n v="0.47"/>
    <n v="7.6649805494525408E-2"/>
    <n v="0.2"/>
    <n v="1.5329961098905082E-2"/>
    <n v="9.197976659343049E-2"/>
  </r>
  <r>
    <x v="62"/>
    <x v="0"/>
    <n v="21"/>
    <s v="cf"/>
    <n v="8.339719018015316"/>
    <n v="5.4625159568000327E-3"/>
    <m/>
    <m/>
    <m/>
    <m/>
    <n v="0.74"/>
    <m/>
    <n v="1.1499999999999999"/>
    <n v="1.1690164904682936E-2"/>
    <n v="2.338032980936587E-3"/>
    <n v="1.4028197885619523E-2"/>
    <n v="0.47"/>
    <n v="5.4943775052009791E-3"/>
    <n v="0.2"/>
    <n v="1.0988755010401959E-3"/>
    <n v="6.5932530062411746E-3"/>
  </r>
  <r>
    <x v="62"/>
    <x v="0"/>
    <n v="22"/>
    <s v="pt"/>
    <n v="22.027044123918316"/>
    <n v="3.8106786334378688E-2"/>
    <m/>
    <m/>
    <m/>
    <m/>
    <n v="0.34899999999999998"/>
    <m/>
    <n v="1.1499999999999999"/>
    <n v="0.12412277092304572"/>
    <n v="2.4824554184609146E-2"/>
    <n v="0.14894732510765485"/>
    <n v="0.47"/>
    <n v="5.8337702333831482E-2"/>
    <n v="0.2"/>
    <n v="1.1667540466766296E-2"/>
    <n v="7.0005242800597778E-2"/>
  </r>
  <r>
    <x v="62"/>
    <x v="0"/>
    <n v="23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62"/>
    <x v="0"/>
    <n v="25"/>
    <s v="cf"/>
    <n v="7.3211273822271856"/>
    <n v="4.2096482447806314E-3"/>
    <m/>
    <m/>
    <m/>
    <m/>
    <n v="0.74"/>
    <m/>
    <n v="1.1499999999999999"/>
    <n v="8.2472533610711309E-3"/>
    <n v="1.6494506722142263E-3"/>
    <n v="9.8967040332853563E-3"/>
    <n v="0.47"/>
    <n v="3.8762090797034312E-3"/>
    <n v="0.2"/>
    <n v="7.752418159406863E-4"/>
    <n v="4.6514508956441176E-3"/>
  </r>
  <r>
    <x v="62"/>
    <x v="0"/>
    <n v="27"/>
    <s v="pt"/>
    <n v="23.936903441021059"/>
    <n v="4.5001378469119592E-2"/>
    <m/>
    <m/>
    <m/>
    <m/>
    <n v="0.34899999999999998"/>
    <m/>
    <n v="1.1499999999999999"/>
    <n v="0.14404493366772794"/>
    <n v="2.8808986733545591E-2"/>
    <n v="0.17285392040127354"/>
    <n v="0.47"/>
    <n v="6.7701118823832132E-2"/>
    <n v="0.2"/>
    <n v="1.3540223764766428E-2"/>
    <n v="8.1241342588598553E-2"/>
  </r>
  <r>
    <x v="62"/>
    <x v="0"/>
    <n v="28"/>
    <s v="pt"/>
    <n v="21.995213135299934"/>
    <n v="3.7996730691230635E-2"/>
    <m/>
    <m/>
    <m/>
    <m/>
    <n v="0.34899999999999998"/>
    <m/>
    <n v="1.1499999999999999"/>
    <n v="0.12380185296739639"/>
    <n v="2.476037059347928E-2"/>
    <n v="0.14856222356087567"/>
    <n v="0.47"/>
    <n v="5.81868708946763E-2"/>
    <n v="0.2"/>
    <n v="1.1637374178935261E-2"/>
    <n v="6.9824245073611568E-2"/>
  </r>
  <r>
    <x v="62"/>
    <x v="0"/>
    <n v="31"/>
    <s v="pt"/>
    <n v="29.443664472000638"/>
    <n v="6.8088474091501455E-2"/>
    <m/>
    <m/>
    <m/>
    <m/>
    <n v="0.34899999999999998"/>
    <m/>
    <n v="1.1499999999999999"/>
    <n v="0.20867861284987446"/>
    <n v="4.1735722569974897E-2"/>
    <n v="0.25041433541984937"/>
    <n v="0.47"/>
    <n v="9.8078948039440991E-2"/>
    <n v="0.2"/>
    <n v="1.96157896078882E-2"/>
    <n v="0.11769473764732918"/>
  </r>
  <r>
    <x v="62"/>
    <x v="0"/>
    <n v="33"/>
    <s v="gr"/>
    <n v="3.6605636911135928"/>
    <n v="1.0524120611951578E-3"/>
    <m/>
    <m/>
    <m/>
    <m/>
    <n v="0.55000000000000004"/>
    <m/>
    <n v="1.1499999999999999"/>
    <n v="1.9211327244635411E-3"/>
    <n v="3.8422654489270826E-4"/>
    <n v="2.3053592693562494E-3"/>
    <n v="0.47"/>
    <n v="9.0293238049786429E-4"/>
    <n v="0.2"/>
    <n v="1.8058647609957287E-4"/>
    <n v="1.0835188565974372E-3"/>
  </r>
  <r>
    <x v="62"/>
    <x v="0"/>
    <n v="34"/>
    <s v="gr"/>
    <n v="11.650141834326739"/>
    <n v="1.0659879778408965E-2"/>
    <m/>
    <m/>
    <m/>
    <m/>
    <n v="0.55000000000000004"/>
    <m/>
    <n v="1.1499999999999999"/>
    <n v="2.998009167988324E-2"/>
    <n v="5.9960183359766481E-3"/>
    <n v="3.5976110015859888E-2"/>
    <n v="0.47"/>
    <n v="1.4090643089545123E-2"/>
    <n v="0.2"/>
    <n v="2.8181286179090248E-3"/>
    <n v="1.6908771707454147E-2"/>
  </r>
  <r>
    <x v="62"/>
    <x v="0"/>
    <n v="35"/>
    <s v="gr"/>
    <n v="6.5253526667677093"/>
    <n v="3.3442432417184506E-3"/>
    <m/>
    <m/>
    <m/>
    <m/>
    <n v="0.55000000000000004"/>
    <m/>
    <n v="1.1499999999999999"/>
    <n v="7.5752795810072032E-3"/>
    <n v="1.5150559162014406E-3"/>
    <n v="9.0903354972086438E-3"/>
    <n v="0.47"/>
    <n v="3.5603814030733855E-3"/>
    <n v="0.2"/>
    <n v="7.1207628061467718E-4"/>
    <n v="4.2724576836880631E-3"/>
  </r>
  <r>
    <x v="62"/>
    <x v="0"/>
    <n v="35"/>
    <s v="gr"/>
    <n v="3.7560566569687301"/>
    <n v="1.1080367138057755E-3"/>
    <m/>
    <m/>
    <m/>
    <m/>
    <n v="0.55000000000000004"/>
    <m/>
    <n v="1.1499999999999999"/>
    <n v="2.0422137720302004E-3"/>
    <n v="4.084427544060401E-4"/>
    <n v="2.4506565264362404E-3"/>
    <n v="0.47"/>
    <n v="9.5984047285419417E-4"/>
    <n v="0.2"/>
    <n v="1.9196809457083883E-4"/>
    <n v="1.151808567425033E-3"/>
  </r>
  <r>
    <x v="62"/>
    <x v="0"/>
    <n v="36"/>
    <s v="gr"/>
    <n v="7.7349302342661135"/>
    <n v="4.6989701173166636E-3"/>
    <m/>
    <m/>
    <m/>
    <m/>
    <n v="0.55000000000000004"/>
    <m/>
    <n v="1.1499999999999999"/>
    <n v="1.1341631975716769E-2"/>
    <n v="2.268326395143354E-3"/>
    <n v="1.3609958370860122E-2"/>
    <n v="0.47"/>
    <n v="5.3305670285868816E-3"/>
    <n v="0.2"/>
    <n v="1.0661134057173764E-3"/>
    <n v="6.3966804343042576E-3"/>
  </r>
  <r>
    <x v="62"/>
    <x v="0"/>
    <n v="37"/>
    <s v="gr"/>
    <n v="6.9391555188066372"/>
    <n v="3.7818397577496182E-3"/>
    <m/>
    <m/>
    <m/>
    <m/>
    <n v="0.55000000000000004"/>
    <m/>
    <n v="1.1499999999999999"/>
    <n v="8.7654272967712353E-3"/>
    <n v="1.7530854593542471E-3"/>
    <n v="1.0518512756125482E-2"/>
    <n v="0.47"/>
    <n v="4.1197508294824802E-3"/>
    <n v="0.2"/>
    <n v="8.2395016589649614E-4"/>
    <n v="4.9437009953789759E-3"/>
  </r>
  <r>
    <x v="62"/>
    <x v="0"/>
    <n v="37"/>
    <s v="gr"/>
    <n v="3.246760839074665"/>
    <n v="8.2792401396403962E-4"/>
    <m/>
    <m/>
    <m/>
    <m/>
    <n v="0.55000000000000004"/>
    <m/>
    <n v="1.1499999999999999"/>
    <n v="1.4451465453507862E-3"/>
    <n v="2.8902930907015727E-4"/>
    <n v="1.7341758544209434E-3"/>
    <n v="0.47"/>
    <n v="6.7921887631486951E-4"/>
    <n v="0.2"/>
    <n v="1.358437752629739E-4"/>
    <n v="8.1506265157784341E-4"/>
  </r>
  <r>
    <x v="62"/>
    <x v="0"/>
    <n v="39"/>
    <s v="gr"/>
    <n v="9.8676064716975116"/>
    <n v="7.6473950155655709E-3"/>
    <m/>
    <m/>
    <m/>
    <m/>
    <n v="0.55000000000000004"/>
    <m/>
    <n v="1.1499999999999999"/>
    <n v="2.0214784683425347E-2"/>
    <n v="4.0429569366850692E-3"/>
    <n v="2.4257741620110417E-2"/>
    <n v="0.47"/>
    <n v="9.500948801209913E-3"/>
    <n v="0.2"/>
    <n v="1.9001897602419827E-3"/>
    <n v="1.1401138561451895E-2"/>
  </r>
  <r>
    <x v="62"/>
    <x v="0"/>
    <n v="40"/>
    <s v="gr"/>
    <n v="8.5307049497255907"/>
    <n v="5.7155723163161464E-3"/>
    <m/>
    <m/>
    <m/>
    <m/>
    <n v="0.55000000000000004"/>
    <m/>
    <n v="1.1499999999999999"/>
    <n v="1.4309029843036258E-2"/>
    <n v="2.8618059686072519E-3"/>
    <n v="1.7170835811643512E-2"/>
    <n v="0.47"/>
    <n v="6.7252440262270405E-3"/>
    <n v="0.2"/>
    <n v="1.3450488052454083E-3"/>
    <n v="8.0702928314724497E-3"/>
  </r>
  <r>
    <x v="62"/>
    <x v="0"/>
    <n v="40"/>
    <s v="gr"/>
    <n v="5.3794370765060622"/>
    <n v="2.2728121648238108E-3"/>
    <m/>
    <m/>
    <m/>
    <m/>
    <n v="0.55000000000000004"/>
    <m/>
    <n v="1.1499999999999999"/>
    <n v="4.790197159798777E-3"/>
    <n v="9.5803943195975545E-4"/>
    <n v="5.7482365917585323E-3"/>
    <n v="0.47"/>
    <n v="2.2513926651054252E-3"/>
    <n v="0.2"/>
    <n v="4.5027853302108509E-4"/>
    <n v="2.7016711981265101E-3"/>
  </r>
  <r>
    <x v="62"/>
    <x v="0"/>
    <n v="41"/>
    <s v="pt"/>
    <n v="23.045635759706446"/>
    <n v="4.1712600725068667E-2"/>
    <m/>
    <m/>
    <m/>
    <m/>
    <n v="0.34899999999999998"/>
    <m/>
    <n v="1.1499999999999999"/>
    <n v="0.13458514306131994"/>
    <n v="2.6917028612263989E-2"/>
    <n v="0.16150217167358394"/>
    <n v="0.47"/>
    <n v="6.3255017238820363E-2"/>
    <n v="0.2"/>
    <n v="1.2651003447764073E-2"/>
    <n v="7.5906020686584433E-2"/>
  </r>
  <r>
    <x v="62"/>
    <x v="0"/>
    <n v="42"/>
    <s v="cf"/>
    <n v="7.6076062797925967"/>
    <n v="4.5455447521760752E-3"/>
    <m/>
    <m/>
    <m/>
    <m/>
    <n v="0.74"/>
    <m/>
    <n v="1.1499999999999999"/>
    <n v="9.1119761615440463E-3"/>
    <n v="1.8223952323088094E-3"/>
    <n v="1.0934371393852855E-2"/>
    <n v="0.47"/>
    <n v="4.2826287959257013E-3"/>
    <n v="0.2"/>
    <n v="8.5652575918514033E-4"/>
    <n v="5.1391545551108418E-3"/>
  </r>
  <r>
    <x v="62"/>
    <x v="0"/>
    <n v="42"/>
    <s v="cf"/>
    <n v="3.3422538049298023"/>
    <n v="8.7734162379407327E-4"/>
    <m/>
    <m/>
    <m/>
    <m/>
    <n v="0.74"/>
    <m/>
    <n v="1.1499999999999999"/>
    <n v="2.3592579384163854E-3"/>
    <n v="4.7185158768327712E-4"/>
    <n v="2.8311095260996626E-3"/>
    <n v="0.47"/>
    <n v="1.1088512310557012E-3"/>
    <n v="0.2"/>
    <n v="2.2177024621114025E-4"/>
    <n v="1.3306214772668414E-3"/>
  </r>
  <r>
    <x v="62"/>
    <x v="0"/>
    <n v="44"/>
    <s v="pt"/>
    <n v="25.36929792884812"/>
    <n v="5.0548326123229896E-2"/>
    <m/>
    <m/>
    <m/>
    <m/>
    <n v="0.34899999999999998"/>
    <m/>
    <n v="1.1499999999999999"/>
    <n v="0.15983908760854607"/>
    <n v="3.1967817521709213E-2"/>
    <n v="0.19180690513025528"/>
    <n v="0.47"/>
    <n v="7.5124371176016641E-2"/>
    <n v="0.2"/>
    <n v="1.502487423520333E-2"/>
    <n v="9.0149245411219964E-2"/>
  </r>
  <r>
    <x v="62"/>
    <x v="0"/>
    <n v="46"/>
    <s v="cf"/>
    <n v="8.5943669269623477"/>
    <n v="5.8011976756995841E-3"/>
    <m/>
    <m/>
    <m/>
    <m/>
    <n v="0.74"/>
    <m/>
    <n v="1.1499999999999999"/>
    <n v="1.2720096352987582E-2"/>
    <n v="2.5440192705975164E-3"/>
    <n v="1.5264115623585098E-2"/>
    <n v="0.47"/>
    <n v="5.978445285904163E-3"/>
    <n v="0.2"/>
    <n v="1.1956890571808328E-3"/>
    <n v="7.1741343430849957E-3"/>
  </r>
  <r>
    <x v="62"/>
    <x v="0"/>
    <n v="48"/>
    <s v="pt"/>
    <n v="30.112115232986596"/>
    <n v="7.1215152526013292E-2"/>
    <m/>
    <m/>
    <m/>
    <m/>
    <n v="0.34899999999999998"/>
    <m/>
    <n v="1.1499999999999999"/>
    <n v="0.21723566544292031"/>
    <n v="4.3447133088584063E-2"/>
    <n v="0.26068279853150439"/>
    <n v="0.47"/>
    <n v="0.10210076275817254"/>
    <n v="0.2"/>
    <n v="2.0420152551634509E-2"/>
    <n v="0.12252091530980705"/>
  </r>
  <r>
    <x v="62"/>
    <x v="0"/>
    <n v="50"/>
    <s v="cf"/>
    <n v="7.066479473280153"/>
    <n v="3.9218961076704847E-3"/>
    <m/>
    <m/>
    <m/>
    <m/>
    <n v="0.74"/>
    <m/>
    <n v="1.1499999999999999"/>
    <n v="7.5417862913696246E-3"/>
    <n v="1.5083572582739249E-3"/>
    <n v="9.0501435496435495E-3"/>
    <n v="0.47"/>
    <n v="3.5446395569437234E-3"/>
    <n v="0.2"/>
    <n v="7.0892791138874468E-4"/>
    <n v="4.2535674683324681E-3"/>
  </r>
  <r>
    <x v="62"/>
    <x v="0"/>
    <n v="51"/>
    <s v="pt"/>
    <n v="22.504508953194001"/>
    <n v="3.97767195747704E-2"/>
    <m/>
    <m/>
    <m/>
    <m/>
    <n v="0.34899999999999998"/>
    <m/>
    <n v="1.1499999999999999"/>
    <n v="0.12898047745195865"/>
    <n v="2.5796095490391732E-2"/>
    <n v="0.15477657294235037"/>
    <n v="0.47"/>
    <n v="6.0620824402420559E-2"/>
    <n v="0.2"/>
    <n v="1.2124164880484112E-2"/>
    <n v="7.2744989282904668E-2"/>
  </r>
  <r>
    <x v="62"/>
    <x v="0"/>
    <n v="52"/>
    <s v="pt"/>
    <n v="26.610706484964901"/>
    <n v="5.5616376553576645E-2"/>
    <m/>
    <m/>
    <m/>
    <m/>
    <n v="0.34899999999999998"/>
    <m/>
    <n v="1.1499999999999999"/>
    <n v="0.17411074258874384"/>
    <n v="3.4822148517748772E-2"/>
    <n v="0.2089328911064926"/>
    <n v="0.47"/>
    <n v="8.1832049016709596E-2"/>
    <n v="0.2"/>
    <n v="1.6366409803341919E-2"/>
    <n v="9.8198458820051515E-2"/>
  </r>
  <r>
    <x v="62"/>
    <x v="0"/>
    <n v="54"/>
    <s v="cf"/>
    <n v="11.300000959524569"/>
    <n v="1.0028750851578054E-2"/>
    <m/>
    <m/>
    <m/>
    <m/>
    <n v="0.74"/>
    <m/>
    <n v="1.1499999999999999"/>
    <n v="2.8776916799339504E-2"/>
    <n v="5.7553833598679013E-3"/>
    <n v="3.4532300159207406E-2"/>
    <n v="0.47"/>
    <n v="1.3525150895689566E-2"/>
    <n v="0.2"/>
    <n v="2.7050301791379135E-3"/>
    <n v="1.6230181074827481E-2"/>
  </r>
  <r>
    <x v="62"/>
    <x v="0"/>
    <n v="56"/>
    <s v="gr"/>
    <n v="5.0929581789406511"/>
    <n v="2.0371832715762607E-3"/>
    <m/>
    <m/>
    <m/>
    <m/>
    <n v="0.55000000000000004"/>
    <m/>
    <n v="1.1499999999999999"/>
    <n v="4.2067516817849773E-3"/>
    <n v="8.4135033635699547E-4"/>
    <n v="5.0481020181419728E-3"/>
    <n v="0.47"/>
    <n v="1.9771732904389394E-3"/>
    <n v="0.2"/>
    <n v="3.9543465808778789E-4"/>
    <n v="2.3726079485267273E-3"/>
  </r>
  <r>
    <x v="62"/>
    <x v="0"/>
    <n v="57"/>
    <s v="gr"/>
    <n v="5.0611271903222717"/>
    <n v="2.011798058153103E-3"/>
    <m/>
    <m/>
    <m/>
    <m/>
    <n v="0.55000000000000004"/>
    <m/>
    <n v="1.1499999999999999"/>
    <n v="4.1446189507538802E-3"/>
    <n v="8.2892379015077605E-4"/>
    <n v="4.9735427409046563E-3"/>
    <n v="0.47"/>
    <n v="1.9479709068543237E-3"/>
    <n v="0.2"/>
    <n v="3.8959418137086478E-4"/>
    <n v="2.3375650882251882E-3"/>
  </r>
  <r>
    <x v="62"/>
    <x v="0"/>
    <n v="58"/>
    <s v="gr"/>
    <n v="7.6712682570293556"/>
    <n v="4.6219391248601867E-3"/>
    <m/>
    <m/>
    <m/>
    <m/>
    <n v="0.55000000000000004"/>
    <m/>
    <n v="1.1499999999999999"/>
    <n v="1.1121339156790077E-2"/>
    <n v="2.2242678313580152E-3"/>
    <n v="1.3345606988148092E-2"/>
    <n v="0.47"/>
    <n v="5.2270294036913358E-3"/>
    <n v="0.2"/>
    <n v="1.0454058807382672E-3"/>
    <n v="6.272435284429603E-3"/>
  </r>
  <r>
    <x v="62"/>
    <x v="0"/>
    <n v="59"/>
    <s v="gr"/>
    <n v="11.872958754655391"/>
    <n v="1.1071534038716151E-2"/>
    <m/>
    <m/>
    <m/>
    <m/>
    <n v="0.55000000000000004"/>
    <m/>
    <n v="1.1499999999999999"/>
    <n v="3.135885494829467E-2"/>
    <n v="6.2717709896589341E-3"/>
    <n v="3.7630625937953605E-2"/>
    <n v="0.47"/>
    <n v="1.4738661825698494E-2"/>
    <n v="0.2"/>
    <n v="2.9477323651396991E-3"/>
    <n v="1.7686394190838194E-2"/>
  </r>
  <r>
    <x v="62"/>
    <x v="0"/>
    <n v="60"/>
    <s v="gr"/>
    <n v="7.6394372684109761"/>
    <n v="4.5836623610465846E-3"/>
    <m/>
    <m/>
    <m/>
    <m/>
    <n v="0.55000000000000004"/>
    <m/>
    <n v="1.1499999999999999"/>
    <n v="1.1012129394556104E-2"/>
    <n v="2.2024258789112208E-3"/>
    <n v="1.3214555273467325E-2"/>
    <n v="0.47"/>
    <n v="5.1757008154413682E-3"/>
    <n v="0.2"/>
    <n v="1.0351401630882737E-3"/>
    <n v="6.2108409785296415E-3"/>
  </r>
  <r>
    <x v="62"/>
    <x v="0"/>
    <n v="60"/>
    <s v="gr"/>
    <n v="4.6154933496649653"/>
    <n v="1.67311633925355E-3"/>
    <m/>
    <m/>
    <m/>
    <m/>
    <n v="0.55000000000000004"/>
    <m/>
    <n v="1.1499999999999999"/>
    <n v="3.3302887616606727E-3"/>
    <n v="6.6605775233213459E-4"/>
    <n v="3.9963465139928071E-3"/>
    <n v="0.47"/>
    <n v="1.5652357179805161E-3"/>
    <n v="0.2"/>
    <n v="3.1304714359610322E-4"/>
    <n v="1.8782828615766193E-3"/>
  </r>
  <r>
    <x v="62"/>
    <x v="0"/>
    <n v="61"/>
    <s v="gr"/>
    <n v="8.4352119838704525"/>
    <n v="5.5883279393141748E-3"/>
    <m/>
    <m/>
    <m/>
    <m/>
    <n v="0.55000000000000004"/>
    <m/>
    <n v="1.1499999999999999"/>
    <n v="1.3931796425879541E-2"/>
    <n v="2.7863592851759085E-3"/>
    <n v="1.6718155711055449E-2"/>
    <n v="0.47"/>
    <n v="6.5479443201633845E-3"/>
    <n v="0.2"/>
    <n v="1.309588864032677E-3"/>
    <n v="7.8575331841960611E-3"/>
  </r>
  <r>
    <x v="62"/>
    <x v="0"/>
    <n v="61"/>
    <s v="gr"/>
    <n v="3.4059157821665602"/>
    <n v="9.1108247172955485E-4"/>
    <m/>
    <m/>
    <m/>
    <m/>
    <n v="0.55000000000000004"/>
    <m/>
    <n v="1.1499999999999999"/>
    <n v="1.618968699359758E-3"/>
    <n v="3.2379373987195164E-4"/>
    <n v="1.9427624392317096E-3"/>
    <n v="0.47"/>
    <n v="7.6091528869908615E-4"/>
    <n v="0.2"/>
    <n v="1.5218305773981723E-4"/>
    <n v="9.1309834643890338E-4"/>
  </r>
  <r>
    <x v="62"/>
    <x v="0"/>
    <n v="62"/>
    <s v="gr"/>
    <n v="11.650141834326739"/>
    <n v="1.0659879778408965E-2"/>
    <m/>
    <m/>
    <m/>
    <m/>
    <n v="0.55000000000000004"/>
    <m/>
    <n v="1.1499999999999999"/>
    <n v="2.998009167988324E-2"/>
    <n v="5.9960183359766481E-3"/>
    <n v="3.5976110015859888E-2"/>
    <n v="0.47"/>
    <n v="1.4090643089545123E-2"/>
    <n v="0.2"/>
    <n v="2.8181286179090248E-3"/>
    <n v="1.6908771707454147E-2"/>
  </r>
  <r>
    <x v="62"/>
    <x v="0"/>
    <n v="65"/>
    <s v="cf"/>
    <n v="6.6526766212412252"/>
    <n v="3.4760235345985403E-3"/>
    <m/>
    <m/>
    <m/>
    <m/>
    <n v="0.74"/>
    <m/>
    <n v="1.1499999999999999"/>
    <n v="6.5149933536018962E-3"/>
    <n v="1.3029986707203793E-3"/>
    <n v="7.8179920243222761E-3"/>
    <n v="0.47"/>
    <n v="3.0620468761928909E-3"/>
    <n v="0.2"/>
    <n v="6.1240937523857823E-4"/>
    <n v="3.674456251431469E-3"/>
  </r>
  <r>
    <x v="62"/>
    <x v="0"/>
    <n v="66"/>
    <s v="pt"/>
    <n v="26.578875496346523"/>
    <n v="5.548340259862336E-2"/>
    <m/>
    <m/>
    <m/>
    <m/>
    <n v="0.34899999999999998"/>
    <m/>
    <n v="1.1499999999999999"/>
    <n v="0.17373808439054828"/>
    <n v="3.4747616878109656E-2"/>
    <n v="0.20848570126865792"/>
    <n v="0.47"/>
    <n v="8.1656899663557686E-2"/>
    <n v="0.2"/>
    <n v="1.6331379932711537E-2"/>
    <n v="9.7988279596269226E-2"/>
  </r>
  <r>
    <x v="62"/>
    <x v="0"/>
    <n v="67"/>
    <s v="pt"/>
    <n v="25.146481008519466"/>
    <n v="4.966429999182595E-2"/>
    <m/>
    <m/>
    <m/>
    <m/>
    <n v="0.34899999999999998"/>
    <m/>
    <n v="1.1499999999999999"/>
    <n v="0.15733465796609586"/>
    <n v="3.1466931593219172E-2"/>
    <n v="0.18880158955931503"/>
    <n v="0.47"/>
    <n v="7.3947289244065045E-2"/>
    <n v="0.2"/>
    <n v="1.478945784881301E-2"/>
    <n v="8.8736747092878057E-2"/>
  </r>
  <r>
    <x v="62"/>
    <x v="0"/>
    <n v="69"/>
    <s v="cf"/>
    <n v="8.339719018015316"/>
    <n v="5.4625159568000327E-3"/>
    <m/>
    <m/>
    <m/>
    <m/>
    <n v="0.74"/>
    <m/>
    <n v="1.1499999999999999"/>
    <n v="1.1690164904682936E-2"/>
    <n v="2.338032980936587E-3"/>
    <n v="1.4028197885619523E-2"/>
    <n v="0.47"/>
    <n v="5.4943775052009791E-3"/>
    <n v="0.2"/>
    <n v="1.0988755010401959E-3"/>
    <n v="6.5932530062411746E-3"/>
  </r>
  <r>
    <x v="62"/>
    <x v="0"/>
    <n v="71"/>
    <s v="pt"/>
    <n v="23.236621691416719"/>
    <n v="4.2406834586835515E-2"/>
    <m/>
    <m/>
    <m/>
    <m/>
    <n v="0.34899999999999998"/>
    <m/>
    <n v="1.1499999999999999"/>
    <n v="0.13658834781309767"/>
    <n v="2.7317669562619537E-2"/>
    <n v="0.16390601737571719"/>
    <n v="0.47"/>
    <n v="6.4196523472155903E-2"/>
    <n v="0.2"/>
    <n v="1.2839304694431182E-2"/>
    <n v="7.7035828166587078E-2"/>
  </r>
  <r>
    <x v="62"/>
    <x v="0"/>
    <n v="73"/>
    <s v="cf"/>
    <n v="6.8118315643331204"/>
    <n v="3.6443298869182194E-3"/>
    <m/>
    <m/>
    <m/>
    <m/>
    <n v="0.74"/>
    <m/>
    <n v="1.1499999999999999"/>
    <n v="6.8929506653035129E-3"/>
    <n v="1.3785901330607027E-3"/>
    <n v="8.2715407983642159E-3"/>
    <n v="0.47"/>
    <n v="3.2396868126926509E-3"/>
    <n v="0.2"/>
    <n v="6.4793736253853024E-4"/>
    <n v="3.8876241752311812E-3"/>
  </r>
  <r>
    <x v="62"/>
    <x v="0"/>
    <n v="74"/>
    <s v="pt"/>
    <n v="28.679720745159539"/>
    <n v="6.4601070978471856E-2"/>
    <m/>
    <m/>
    <m/>
    <m/>
    <n v="0.34899999999999998"/>
    <m/>
    <n v="1.1499999999999999"/>
    <n v="0.19908546799193472"/>
    <n v="3.9817093598386949E-2"/>
    <n v="0.23890256159032167"/>
    <n v="0.47"/>
    <n v="9.3570169956209315E-2"/>
    <n v="0.2"/>
    <n v="1.8714033991241864E-2"/>
    <n v="0.11228420394745117"/>
  </r>
  <r>
    <x v="62"/>
    <x v="0"/>
    <n v="77"/>
    <s v="gr"/>
    <n v="15.756339366097638"/>
    <n v="1.9498469965545825E-2"/>
    <m/>
    <m/>
    <m/>
    <m/>
    <n v="0.55000000000000004"/>
    <m/>
    <n v="1.1499999999999999"/>
    <n v="6.1381155565056501E-2"/>
    <n v="1.22762311130113E-2"/>
    <n v="7.3657386678067802E-2"/>
    <n v="0.47"/>
    <n v="2.8849143115576553E-2"/>
    <n v="0.2"/>
    <n v="5.7698286231153105E-3"/>
    <n v="3.4618971738691863E-2"/>
  </r>
  <r>
    <x v="62"/>
    <x v="0"/>
    <n v="78"/>
    <s v="gr"/>
    <n v="8.3078880293969366"/>
    <n v="5.4208969391815022E-3"/>
    <m/>
    <m/>
    <m/>
    <m/>
    <n v="0.55000000000000004"/>
    <m/>
    <n v="1.1499999999999999"/>
    <n v="1.3437867021261166E-2"/>
    <n v="2.6875734042522332E-3"/>
    <n v="1.61254404255134E-2"/>
    <n v="0.47"/>
    <n v="6.3157974999927475E-3"/>
    <n v="0.2"/>
    <n v="1.2631594999985495E-3"/>
    <n v="7.5789569999912968E-3"/>
  </r>
  <r>
    <x v="62"/>
    <x v="0"/>
    <n v="79"/>
    <s v="gr"/>
    <n v="9.0400007676196541"/>
    <n v="6.418400545009955E-3"/>
    <m/>
    <m/>
    <m/>
    <m/>
    <n v="0.55000000000000004"/>
    <m/>
    <n v="1.1499999999999999"/>
    <n v="1.6420232666201386E-2"/>
    <n v="3.2840465332402771E-3"/>
    <n v="1.9704279199441663E-2"/>
    <n v="0.47"/>
    <n v="7.7175093531146504E-3"/>
    <n v="0.2"/>
    <n v="1.5435018706229302E-3"/>
    <n v="9.2610112237375801E-3"/>
  </r>
  <r>
    <x v="62"/>
    <x v="0"/>
    <n v="79"/>
    <s v="gr"/>
    <n v="3.883380611442246"/>
    <n v="1.184431086489885E-3"/>
    <m/>
    <m/>
    <m/>
    <m/>
    <n v="0.55000000000000004"/>
    <m/>
    <n v="1.1499999999999999"/>
    <n v="2.2103548351149372E-3"/>
    <n v="4.4207096702298743E-4"/>
    <n v="2.6524258021379246E-3"/>
    <n v="0.47"/>
    <n v="1.0388667725040204E-3"/>
    <n v="0.2"/>
    <n v="2.0777335450080411E-4"/>
    <n v="1.2466401270048244E-3"/>
  </r>
  <r>
    <x v="62"/>
    <x v="0"/>
    <n v="80"/>
    <s v="gr"/>
    <n v="2.8329579870357371"/>
    <n v="6.3033315211545138E-4"/>
    <m/>
    <m/>
    <m/>
    <m/>
    <n v="0.55000000000000004"/>
    <m/>
    <n v="1.1499999999999999"/>
    <n v="1.0456492631636127E-3"/>
    <n v="2.0912985263272255E-4"/>
    <n v="1.2547791157963353E-3"/>
    <n v="0.47"/>
    <n v="4.9145515368689797E-4"/>
    <n v="0.2"/>
    <n v="9.8291030737379599E-5"/>
    <n v="5.8974618442427754E-4"/>
  </r>
  <r>
    <x v="62"/>
    <x v="0"/>
    <n v="80"/>
    <s v="gr"/>
    <n v="2.6738030439438418"/>
    <n v="5.6149863922820684E-4"/>
    <m/>
    <m/>
    <m/>
    <m/>
    <n v="0.55000000000000004"/>
    <m/>
    <n v="1.1499999999999999"/>
    <n v="9.1156944202760916E-4"/>
    <n v="1.8231388840552184E-4"/>
    <n v="1.0938833304331311E-3"/>
    <n v="0.47"/>
    <n v="4.2843763775297629E-4"/>
    <n v="0.2"/>
    <n v="8.5687527550595258E-5"/>
    <n v="5.1412516530357155E-4"/>
  </r>
  <r>
    <x v="62"/>
    <x v="0"/>
    <n v="80"/>
    <s v="gr"/>
    <n v="2.0690142601946393"/>
    <n v="3.3621481728162886E-4"/>
    <m/>
    <m/>
    <m/>
    <m/>
    <n v="0.55000000000000004"/>
    <m/>
    <n v="1.1499999999999999"/>
    <n v="4.9599870573983202E-4"/>
    <n v="9.9199741147966414E-5"/>
    <n v="5.9519844688779838E-4"/>
    <n v="0.47"/>
    <n v="2.3311939169772103E-4"/>
    <n v="0.2"/>
    <n v="4.6623878339544208E-5"/>
    <n v="2.7974327003726522E-4"/>
  </r>
  <r>
    <x v="62"/>
    <x v="0"/>
    <n v="81"/>
    <s v="gr"/>
    <n v="6.8118315643331204"/>
    <n v="3.6443298869182194E-3"/>
    <m/>
    <m/>
    <m/>
    <m/>
    <n v="0.55000000000000004"/>
    <m/>
    <n v="1.1499999999999999"/>
    <n v="8.3885130061563482E-3"/>
    <n v="1.6777026012312697E-3"/>
    <n v="1.0066215607387618E-2"/>
    <n v="0.47"/>
    <n v="3.9426011128934832E-3"/>
    <n v="0.2"/>
    <n v="7.885202225786967E-4"/>
    <n v="4.73112133547218E-3"/>
  </r>
  <r>
    <x v="62"/>
    <x v="0"/>
    <n v="81"/>
    <s v="gr"/>
    <n v="4.0743665431525207"/>
    <n v="1.3037972938088067E-3"/>
    <m/>
    <m/>
    <m/>
    <m/>
    <n v="0.55000000000000004"/>
    <m/>
    <n v="1.1499999999999999"/>
    <n v="2.4771166973734087E-3"/>
    <n v="4.9542333947468181E-4"/>
    <n v="2.9725400368480906E-3"/>
    <n v="0.47"/>
    <n v="1.1642448477655019E-3"/>
    <n v="0.2"/>
    <n v="2.3284896955310039E-4"/>
    <n v="1.3970938173186024E-3"/>
  </r>
  <r>
    <x v="62"/>
    <x v="0"/>
    <n v="82"/>
    <s v="gr"/>
    <n v="7.989578143213147"/>
    <n v="5.0134602848662495E-3"/>
    <m/>
    <m/>
    <m/>
    <m/>
    <n v="0.55000000000000004"/>
    <m/>
    <n v="1.1499999999999999"/>
    <n v="1.2247921311916335E-2"/>
    <n v="2.4495842623832673E-3"/>
    <n v="1.4697505574299602E-2"/>
    <n v="0.47"/>
    <n v="5.7565230166006769E-3"/>
    <n v="0.2"/>
    <n v="1.1513046033201355E-3"/>
    <n v="6.9078276199208127E-3"/>
  </r>
  <r>
    <x v="62"/>
    <x v="0"/>
    <n v="83"/>
    <s v="cf"/>
    <n v="8.91267681314614"/>
    <n v="6.2388737692022998E-3"/>
    <m/>
    <m/>
    <m/>
    <m/>
    <n v="0.74"/>
    <m/>
    <n v="1.1499999999999999"/>
    <n v="1.4111009706585591E-2"/>
    <n v="2.8222019413171183E-3"/>
    <n v="1.6933211647902711E-2"/>
    <n v="0.47"/>
    <n v="6.6321745620952274E-3"/>
    <n v="0.2"/>
    <n v="1.3264349124190455E-3"/>
    <n v="7.9586094745142735E-3"/>
  </r>
  <r>
    <x v="62"/>
    <x v="0"/>
    <n v="85"/>
    <s v="pt"/>
    <n v="25.146481008519466"/>
    <n v="4.966429999182595E-2"/>
    <m/>
    <m/>
    <m/>
    <m/>
    <n v="0.34899999999999998"/>
    <m/>
    <n v="1.1499999999999999"/>
    <n v="0.15733465796609586"/>
    <n v="3.1466931593219172E-2"/>
    <n v="0.18880158955931503"/>
    <n v="0.47"/>
    <n v="7.3947289244065045E-2"/>
    <n v="0.2"/>
    <n v="1.478945784881301E-2"/>
    <n v="8.8736747092878057E-2"/>
  </r>
  <r>
    <x v="63"/>
    <x v="0"/>
    <n v="2"/>
    <s v="pt"/>
    <n v="26.833523405293555"/>
    <n v="5.6551650576656155E-2"/>
    <m/>
    <m/>
    <m/>
    <m/>
    <n v="0.34899999999999998"/>
    <m/>
    <n v="1.1499999999999999"/>
    <n v="0.17672921223248148"/>
    <n v="3.5345842446496294E-2"/>
    <n v="0.21207505467897778"/>
    <n v="0.47"/>
    <n v="8.306272974926629E-2"/>
    <n v="0.2"/>
    <n v="1.6612545949853258E-2"/>
    <n v="9.9675275699119548E-2"/>
  </r>
  <r>
    <x v="63"/>
    <x v="0"/>
    <n v="4"/>
    <s v="cf"/>
    <n v="9.963099437552648"/>
    <n v="7.7961253098849477E-3"/>
    <m/>
    <m/>
    <m/>
    <m/>
    <n v="0.74"/>
    <m/>
    <n v="1.1499999999999999"/>
    <n v="1.958553263520442E-2"/>
    <n v="3.9171065270408841E-3"/>
    <n v="2.3502639162245303E-2"/>
    <n v="0.47"/>
    <n v="9.2052003385460768E-3"/>
    <n v="0.2"/>
    <n v="1.8410400677092154E-3"/>
    <n v="1.1046240406255292E-2"/>
  </r>
  <r>
    <x v="63"/>
    <x v="0"/>
    <n v="7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63"/>
    <x v="0"/>
    <n v="12"/>
    <s v="pt"/>
    <n v="19.83070590925016"/>
    <n v="3.0886324453657122E-2"/>
    <m/>
    <m/>
    <m/>
    <m/>
    <n v="0.34899999999999998"/>
    <m/>
    <n v="1.1499999999999999"/>
    <n v="0.10284589109668436"/>
    <n v="2.0569178219336876E-2"/>
    <n v="0.12341506931602124"/>
    <n v="0.47"/>
    <n v="4.8337568815441649E-2"/>
    <n v="0.2"/>
    <n v="9.6675137630883312E-3"/>
    <n v="5.800508257852998E-2"/>
  </r>
  <r>
    <x v="63"/>
    <x v="0"/>
    <n v="13"/>
    <s v="cf"/>
    <n v="9.6766205399872369"/>
    <n v="7.3542316103902992E-3"/>
    <m/>
    <m/>
    <m/>
    <m/>
    <n v="0.74"/>
    <m/>
    <n v="1.1499999999999999"/>
    <n v="1.7950797577770461E-2"/>
    <n v="3.5901595155540924E-3"/>
    <n v="2.1540957093324552E-2"/>
    <n v="0.47"/>
    <n v="8.4368748615521166E-3"/>
    <n v="0.2"/>
    <n v="1.6873749723104233E-3"/>
    <n v="1.012424983386254E-2"/>
  </r>
  <r>
    <x v="63"/>
    <x v="0"/>
    <n v="15"/>
    <s v="pt"/>
    <n v="26.06957967845246"/>
    <n v="5.3377464391631421E-2"/>
    <m/>
    <m/>
    <m/>
    <m/>
    <n v="0.34899999999999998"/>
    <m/>
    <n v="1.1499999999999999"/>
    <n v="0.16782355222357334"/>
    <n v="3.3564710444714672E-2"/>
    <n v="0.20138826266828802"/>
    <n v="0.47"/>
    <n v="7.8877069545079462E-2"/>
    <n v="0.2"/>
    <n v="1.5775413909015892E-2"/>
    <n v="9.4652483454095354E-2"/>
  </r>
  <r>
    <x v="63"/>
    <x v="0"/>
    <n v="17"/>
    <s v="cf"/>
    <n v="6.3025357464390561"/>
    <n v="3.119755194487333E-3"/>
    <m/>
    <m/>
    <m/>
    <m/>
    <n v="0.74"/>
    <m/>
    <n v="1.1499999999999999"/>
    <n v="5.7544764099437054E-3"/>
    <n v="1.150895281988741E-3"/>
    <n v="6.9053716919324467E-3"/>
    <n v="0.47"/>
    <n v="2.7046039126735412E-3"/>
    <n v="0.2"/>
    <n v="5.4092078253470822E-4"/>
    <n v="3.2455246952082495E-3"/>
  </r>
  <r>
    <x v="63"/>
    <x v="0"/>
    <n v="19"/>
    <s v="pt"/>
    <n v="25.97408671259732"/>
    <n v="5.2987136893698536E-2"/>
    <m/>
    <m/>
    <m/>
    <m/>
    <n v="0.34899999999999998"/>
    <m/>
    <n v="1.1499999999999999"/>
    <n v="0.16672465309628984"/>
    <n v="3.3344930619257966E-2"/>
    <n v="0.20006958371554781"/>
    <n v="0.47"/>
    <n v="7.8360586955256217E-2"/>
    <n v="0.2"/>
    <n v="1.5672117391051243E-2"/>
    <n v="9.4032704346307464E-2"/>
  </r>
  <r>
    <x v="63"/>
    <x v="0"/>
    <n v="21"/>
    <s v="cf"/>
    <n v="6.6845076098596046"/>
    <n v="3.5093664951762931E-3"/>
    <m/>
    <m/>
    <m/>
    <m/>
    <n v="0.74"/>
    <m/>
    <n v="1.1499999999999999"/>
    <n v="6.5889301589768454E-3"/>
    <n v="1.3177860317953691E-3"/>
    <n v="7.9067161907722151E-3"/>
    <n v="0.47"/>
    <n v="3.0967971747191173E-3"/>
    <n v="0.2"/>
    <n v="6.1935943494382346E-4"/>
    <n v="3.7161566096629408E-3"/>
  </r>
  <r>
    <x v="63"/>
    <x v="0"/>
    <n v="22"/>
    <s v="pt"/>
    <n v="30.589580062262282"/>
    <n v="7.3491466099585137E-2"/>
    <m/>
    <m/>
    <m/>
    <m/>
    <n v="0.34899999999999998"/>
    <m/>
    <n v="1.1499999999999999"/>
    <n v="0.22344059963914889"/>
    <n v="4.4688119927829784E-2"/>
    <n v="0.2681287195669787"/>
    <n v="0.47"/>
    <n v="0.10501708183039997"/>
    <n v="0.2"/>
    <n v="2.1003416366079997E-2"/>
    <n v="0.12602049819647998"/>
  </r>
  <r>
    <x v="63"/>
    <x v="0"/>
    <n v="23"/>
    <s v="pt"/>
    <n v="19.926198875105296"/>
    <n v="3.1184501239539791E-2"/>
    <m/>
    <m/>
    <m/>
    <m/>
    <n v="0.34899999999999998"/>
    <m/>
    <n v="1.1499999999999999"/>
    <n v="0.10373415506562263"/>
    <n v="2.0746831013124526E-2"/>
    <n v="0.12448098607874715"/>
    <n v="0.47"/>
    <n v="4.8755052880842635E-2"/>
    <n v="0.2"/>
    <n v="9.751010576168527E-3"/>
    <n v="5.8506063457011162E-2"/>
  </r>
  <r>
    <x v="63"/>
    <x v="0"/>
    <n v="25"/>
    <s v="cf"/>
    <n v="7.9577471545947667"/>
    <n v="4.9735919716217296E-3"/>
    <m/>
    <m/>
    <m/>
    <m/>
    <n v="0.74"/>
    <m/>
    <n v="1.1499999999999999"/>
    <n v="1.0276567401005526E-2"/>
    <n v="2.0553134802011055E-3"/>
    <n v="1.2331880881206632E-2"/>
    <n v="0.47"/>
    <n v="4.8299866784725972E-3"/>
    <n v="0.2"/>
    <n v="9.6599733569451951E-4"/>
    <n v="5.7959840141671168E-3"/>
  </r>
  <r>
    <x v="63"/>
    <x v="0"/>
    <n v="27"/>
    <s v="cf"/>
    <n v="8.7853528586726242"/>
    <n v="6.0618934724841114E-3"/>
    <m/>
    <m/>
    <m/>
    <m/>
    <n v="0.74"/>
    <m/>
    <n v="1.1499999999999999"/>
    <n v="1.3540529416633517E-2"/>
    <n v="2.7081058833267036E-3"/>
    <n v="1.6248635299960221E-2"/>
    <n v="0.47"/>
    <n v="6.3640488258177525E-3"/>
    <n v="0.2"/>
    <n v="1.2728097651635505E-3"/>
    <n v="7.6368585909813028E-3"/>
  </r>
  <r>
    <x v="63"/>
    <x v="0"/>
    <n v="27"/>
    <s v="cf"/>
    <n v="5.8250709171633694"/>
    <n v="2.6649699446022411E-3"/>
    <m/>
    <m/>
    <m/>
    <m/>
    <n v="0.74"/>
    <m/>
    <n v="1.1499999999999999"/>
    <n v="4.8644297636523098E-3"/>
    <n v="9.7288595273046195E-4"/>
    <n v="5.8373157163827717E-3"/>
    <n v="0.47"/>
    <n v="2.2862819889165856E-3"/>
    <n v="0.2"/>
    <n v="4.5725639778331715E-4"/>
    <n v="2.7435383866999028E-3"/>
  </r>
  <r>
    <x v="63"/>
    <x v="0"/>
    <n v="31"/>
    <s v="cf"/>
    <n v="9.2946486765666876"/>
    <n v="6.7850935338936809E-3"/>
    <m/>
    <m/>
    <m/>
    <m/>
    <n v="0.74"/>
    <m/>
    <n v="1.1499999999999999"/>
    <n v="1.593936597144293E-2"/>
    <n v="3.187873194288586E-3"/>
    <n v="1.9127239165731516E-2"/>
    <n v="0.47"/>
    <n v="7.4915020065781769E-3"/>
    <n v="0.2"/>
    <n v="1.4983004013156354E-3"/>
    <n v="8.9898024078938123E-3"/>
  </r>
  <r>
    <x v="63"/>
    <x v="0"/>
    <n v="31"/>
    <s v="cf"/>
    <n v="4.7746482927568605"/>
    <n v="1.7904931097838226E-3"/>
    <m/>
    <m/>
    <m/>
    <m/>
    <n v="0.74"/>
    <m/>
    <n v="1.1499999999999999"/>
    <n v="3.4260853760902299E-3"/>
    <n v="6.8521707521804599E-4"/>
    <n v="4.1113024513082762E-3"/>
    <n v="0.47"/>
    <n v="1.6102601267624079E-3"/>
    <n v="0.2"/>
    <n v="3.2205202535248159E-4"/>
    <n v="1.9323121521148895E-3"/>
  </r>
  <r>
    <x v="63"/>
    <x v="0"/>
    <n v="31.6"/>
    <s v="cf"/>
    <n v="5.7614089399266115"/>
    <n v="2.6070375453167917E-3"/>
    <m/>
    <m/>
    <m/>
    <m/>
    <n v="0.74"/>
    <m/>
    <n v="1.1499999999999999"/>
    <n v="4.7577752774512812E-3"/>
    <n v="9.5155505549025625E-4"/>
    <n v="5.7093303329415375E-3"/>
    <n v="0.47"/>
    <n v="2.2361543804021019E-3"/>
    <n v="0.2"/>
    <n v="4.4723087608042041E-4"/>
    <n v="2.6833852564825222E-3"/>
  </r>
  <r>
    <x v="63"/>
    <x v="0"/>
    <n v="31.7"/>
    <s v="cf"/>
    <n v="6.716338598477984"/>
    <n v="3.5428686106971363E-3"/>
    <m/>
    <m/>
    <m/>
    <m/>
    <n v="0.74"/>
    <m/>
    <n v="1.1499999999999999"/>
    <n v="6.663689108463453E-3"/>
    <n v="1.3327378216926907E-3"/>
    <n v="7.996426930156144E-3"/>
    <n v="0.47"/>
    <n v="3.1319338809778227E-3"/>
    <n v="0.2"/>
    <n v="6.2638677619556457E-4"/>
    <n v="3.7583206571733872E-3"/>
  </r>
  <r>
    <x v="63"/>
    <x v="0"/>
    <n v="32"/>
    <s v="cf"/>
    <n v="7.066479473280153"/>
    <n v="3.9218961076704847E-3"/>
    <m/>
    <m/>
    <m/>
    <m/>
    <n v="0.74"/>
    <m/>
    <n v="1.1499999999999999"/>
    <n v="7.5417862913696246E-3"/>
    <n v="1.5083572582739249E-3"/>
    <n v="9.0501435496435495E-3"/>
    <n v="0.47"/>
    <n v="3.5446395569437234E-3"/>
    <n v="0.2"/>
    <n v="7.0892791138874468E-4"/>
    <n v="4.2535674683324681E-3"/>
  </r>
  <r>
    <x v="63"/>
    <x v="0"/>
    <n v="33"/>
    <s v="pt"/>
    <n v="23.013804771088065"/>
    <n v="4.159745212374167E-2"/>
    <m/>
    <m/>
    <m/>
    <m/>
    <n v="0.34899999999999998"/>
    <m/>
    <n v="1.1499999999999999"/>
    <n v="0.13425254618115004"/>
    <n v="2.6850509236230009E-2"/>
    <n v="0.16110305541738004"/>
    <n v="0.47"/>
    <n v="6.3098696705140511E-2"/>
    <n v="0.2"/>
    <n v="1.2619739341028103E-2"/>
    <n v="7.5718436046168611E-2"/>
  </r>
  <r>
    <x v="63"/>
    <x v="0"/>
    <n v="34"/>
    <s v="pt"/>
    <n v="25.401128917466497"/>
    <n v="5.0675252190345667E-2"/>
    <m/>
    <m/>
    <m/>
    <m/>
    <n v="0.34899999999999998"/>
    <m/>
    <n v="1.1499999999999999"/>
    <n v="0.16019828782374698"/>
    <n v="3.2039657564749399E-2"/>
    <n v="0.19223794538849637"/>
    <n v="0.47"/>
    <n v="7.5293195277161079E-2"/>
    <n v="0.2"/>
    <n v="1.5058639055432217E-2"/>
    <n v="9.0351834332593292E-2"/>
  </r>
  <r>
    <x v="63"/>
    <x v="0"/>
    <n v="35"/>
    <s v="pt"/>
    <n v="27.151833291477345"/>
    <n v="5.7901284494075438E-2"/>
    <m/>
    <m/>
    <m/>
    <m/>
    <n v="0.34899999999999998"/>
    <m/>
    <n v="1.1499999999999999"/>
    <n v="0.18049977740902842"/>
    <n v="3.6099955481805689E-2"/>
    <n v="0.21659973289083412"/>
    <n v="0.47"/>
    <n v="8.4834895382243355E-2"/>
    <n v="0.2"/>
    <n v="1.696697907644867E-2"/>
    <n v="0.10180187445869203"/>
  </r>
  <r>
    <x v="63"/>
    <x v="0"/>
    <n v="36"/>
    <s v="cf"/>
    <n v="9.8357754830791322"/>
    <n v="7.5981365606786295E-3"/>
    <m/>
    <m/>
    <m/>
    <m/>
    <n v="0.74"/>
    <m/>
    <n v="1.1499999999999999"/>
    <n v="1.8845302677732299E-2"/>
    <n v="3.7690605355464599E-3"/>
    <n v="2.2614363213278758E-2"/>
    <n v="0.47"/>
    <n v="8.8572922585341794E-3"/>
    <n v="0.2"/>
    <n v="1.7714584517068361E-3"/>
    <n v="1.0628750710241015E-2"/>
  </r>
  <r>
    <x v="63"/>
    <x v="0"/>
    <n v="38"/>
    <s v="pt"/>
    <n v="27.69296009798979"/>
    <n v="6.0232188213127785E-2"/>
    <m/>
    <m/>
    <m/>
    <m/>
    <n v="0.34899999999999998"/>
    <m/>
    <n v="1.1499999999999999"/>
    <n v="0.18699022737863519"/>
    <n v="3.7398045475727039E-2"/>
    <n v="0.22438827285436222"/>
    <n v="0.47"/>
    <n v="8.7885406867958538E-2"/>
    <n v="0.2"/>
    <n v="1.7577081373591708E-2"/>
    <n v="0.10546248824155025"/>
  </r>
  <r>
    <x v="63"/>
    <x v="0"/>
    <n v="40"/>
    <s v="cf"/>
    <n v="10.949860084722399"/>
    <n v="9.4168796728612628E-3"/>
    <m/>
    <m/>
    <m/>
    <m/>
    <n v="0.74"/>
    <m/>
    <n v="1.1499999999999999"/>
    <n v="2.6107286792511817E-2"/>
    <n v="5.2214573585023637E-3"/>
    <n v="3.1328744151014179E-2"/>
    <n v="0.47"/>
    <n v="1.2270424792480554E-2"/>
    <n v="0.2"/>
    <n v="2.4540849584961111E-3"/>
    <n v="1.4724509750976665E-2"/>
  </r>
  <r>
    <x v="63"/>
    <x v="0"/>
    <n v="41"/>
    <s v="pt"/>
    <n v="30.557749073643905"/>
    <n v="7.3338597776745354E-2"/>
    <m/>
    <m/>
    <m/>
    <m/>
    <n v="0.34899999999999998"/>
    <m/>
    <n v="1.1499999999999999"/>
    <n v="0.22302453883622136"/>
    <n v="4.4604907767244274E-2"/>
    <n v="0.26762944660346566"/>
    <n v="0.47"/>
    <n v="0.10482153325302404"/>
    <n v="0.2"/>
    <n v="2.0964306650604808E-2"/>
    <n v="0.12578583990362885"/>
  </r>
  <r>
    <x v="63"/>
    <x v="0"/>
    <n v="42"/>
    <s v="pt"/>
    <n v="21.422255340169112"/>
    <n v="3.6042944609834537E-2"/>
    <m/>
    <m/>
    <m/>
    <m/>
    <n v="0.34899999999999998"/>
    <m/>
    <n v="1.1499999999999999"/>
    <n v="0.11808815621178038"/>
    <n v="2.361763124235608E-2"/>
    <n v="0.14170578745413648"/>
    <n v="0.47"/>
    <n v="5.5501433419536776E-2"/>
    <n v="0.2"/>
    <n v="1.1100286683907355E-2"/>
    <n v="6.6601720103444131E-2"/>
  </r>
  <r>
    <x v="63"/>
    <x v="0"/>
    <n v="44"/>
    <s v="cf"/>
    <n v="6.9073245301882578"/>
    <n v="3.7472235576271298E-3"/>
    <m/>
    <m/>
    <m/>
    <m/>
    <n v="0.74"/>
    <m/>
    <n v="1.1499999999999999"/>
    <n v="7.129798487754622E-3"/>
    <n v="1.4259596975509244E-3"/>
    <n v="8.5557581853055471E-3"/>
    <n v="0.47"/>
    <n v="3.3510052892446723E-3"/>
    <n v="0.2"/>
    <n v="6.7020105784893445E-4"/>
    <n v="4.0212063470936067E-3"/>
  </r>
  <r>
    <x v="63"/>
    <x v="0"/>
    <n v="44"/>
    <s v="cf"/>
    <n v="6.7800005757147419"/>
    <n v="3.6103503065681012E-3"/>
    <m/>
    <m/>
    <m/>
    <m/>
    <n v="0.74"/>
    <m/>
    <n v="1.1499999999999999"/>
    <n v="6.8156941693487466E-3"/>
    <n v="1.3631388338697494E-3"/>
    <n v="8.1788330032184966E-3"/>
    <n v="0.47"/>
    <n v="3.2033762595939106E-3"/>
    <n v="0.2"/>
    <n v="6.4067525191878211E-4"/>
    <n v="3.8440515115126927E-3"/>
  </r>
  <r>
    <x v="63"/>
    <x v="0"/>
    <n v="45"/>
    <s v="pt"/>
    <n v="18.780283284843652"/>
    <n v="2.770091784514439E-2"/>
    <m/>
    <m/>
    <m/>
    <m/>
    <n v="0.34899999999999998"/>
    <m/>
    <n v="1.1499999999999999"/>
    <n v="9.3298398342581093E-2"/>
    <n v="1.865967966851622E-2"/>
    <n v="0.11195807801109731"/>
    <n v="0.47"/>
    <n v="4.3850247221013113E-2"/>
    <n v="0.2"/>
    <n v="8.7700494442026228E-3"/>
    <n v="5.2620296665215734E-2"/>
  </r>
  <r>
    <x v="63"/>
    <x v="0"/>
    <n v="46"/>
    <s v="pt"/>
    <n v="30.048453255749841"/>
    <n v="7.0914349683569633E-2"/>
    <m/>
    <m/>
    <m/>
    <m/>
    <n v="0.34899999999999998"/>
    <m/>
    <n v="1.1499999999999999"/>
    <n v="0.21641417271444655"/>
    <n v="4.3282834542889309E-2"/>
    <n v="0.25969700725733585"/>
    <n v="0.47"/>
    <n v="0.10171466117578987"/>
    <n v="0.2"/>
    <n v="2.0342932235157974E-2"/>
    <n v="0.12205759341094784"/>
  </r>
  <r>
    <x v="63"/>
    <x v="0"/>
    <n v="47"/>
    <s v="cf"/>
    <n v="7.6394372684109761"/>
    <n v="4.5836623610465846E-3"/>
    <m/>
    <m/>
    <m/>
    <m/>
    <n v="0.74"/>
    <m/>
    <n v="1.1499999999999999"/>
    <n v="9.212862247255163E-3"/>
    <n v="1.8425724494510326E-3"/>
    <n v="1.1055434696706196E-2"/>
    <n v="0.47"/>
    <n v="4.3300452562099268E-3"/>
    <n v="0.2"/>
    <n v="8.6600905124198542E-4"/>
    <n v="5.1960543074519123E-3"/>
  </r>
  <r>
    <x v="63"/>
    <x v="0"/>
    <n v="50"/>
    <s v="cf"/>
    <n v="8.0850711090682825"/>
    <n v="5.1340201542583591E-3"/>
    <m/>
    <m/>
    <m/>
    <m/>
    <n v="0.74"/>
    <m/>
    <n v="1.1499999999999999"/>
    <n v="1.0730732542737317E-2"/>
    <n v="2.1461465085474635E-3"/>
    <n v="1.2876879051284779E-2"/>
    <n v="0.47"/>
    <n v="5.0434442950865388E-3"/>
    <n v="0.2"/>
    <n v="1.0086888590173078E-3"/>
    <n v="6.0521331541038463E-3"/>
  </r>
  <r>
    <x v="63"/>
    <x v="0"/>
    <n v="51"/>
    <s v="cf"/>
    <n v="6.6845076098596046"/>
    <n v="3.5093664951762931E-3"/>
    <m/>
    <m/>
    <m/>
    <m/>
    <n v="0.74"/>
    <m/>
    <n v="1.1499999999999999"/>
    <n v="6.5889301589768454E-3"/>
    <n v="1.3177860317953691E-3"/>
    <n v="7.9067161907722151E-3"/>
    <n v="0.47"/>
    <n v="3.0967971747191173E-3"/>
    <n v="0.2"/>
    <n v="6.1935943494382346E-4"/>
    <n v="3.7161566096629408E-3"/>
  </r>
  <r>
    <x v="63"/>
    <x v="0"/>
    <n v="55"/>
    <s v="pt"/>
    <n v="22.886480816614551"/>
    <n v="4.1138449267864662E-2"/>
    <m/>
    <m/>
    <m/>
    <m/>
    <n v="0.34899999999999998"/>
    <m/>
    <n v="1.1499999999999999"/>
    <n v="0.13292579274409486"/>
    <n v="2.6585158548818974E-2"/>
    <n v="0.15951095129291382"/>
    <n v="0.47"/>
    <n v="6.2475122589724576E-2"/>
    <n v="0.2"/>
    <n v="1.2495024517944917E-2"/>
    <n v="7.4970147107669499E-2"/>
  </r>
  <r>
    <x v="63"/>
    <x v="0"/>
    <n v="56"/>
    <s v="pt"/>
    <n v="28.870706676869816"/>
    <n v="6.5464327389802318E-2"/>
    <m/>
    <m/>
    <m/>
    <m/>
    <n v="0.34899999999999998"/>
    <m/>
    <n v="1.1499999999999999"/>
    <n v="0.20146506450316201"/>
    <n v="4.0293012900632405E-2"/>
    <n v="0.2417580774037944"/>
    <n v="0.47"/>
    <n v="9.4688580316486137E-2"/>
    <n v="0.2"/>
    <n v="1.8937716063297229E-2"/>
    <n v="0.11362629637978336"/>
  </r>
  <r>
    <x v="63"/>
    <x v="0"/>
    <n v="57"/>
    <s v="cf"/>
    <n v="8.0214091318315255"/>
    <n v="5.0534877530538612E-3"/>
    <m/>
    <m/>
    <m/>
    <m/>
    <n v="0.74"/>
    <m/>
    <n v="1.1499999999999999"/>
    <n v="1.050155743270725E-2"/>
    <n v="2.10031148654145E-3"/>
    <n v="1.26018689192487E-2"/>
    <n v="0.47"/>
    <n v="4.9357319933724074E-3"/>
    <n v="0.2"/>
    <n v="9.8714639867448161E-4"/>
    <n v="5.9228783920468892E-3"/>
  </r>
  <r>
    <x v="63"/>
    <x v="0"/>
    <n v="57"/>
    <s v="cf"/>
    <n v="7.8940851773580096"/>
    <n v="4.8943328099619659E-3"/>
    <m/>
    <m/>
    <m/>
    <m/>
    <n v="0.74"/>
    <m/>
    <n v="1.1499999999999999"/>
    <n v="1.0055718586622169E-2"/>
    <n v="2.0111437173244338E-3"/>
    <n v="1.2066862303946603E-2"/>
    <n v="0.47"/>
    <n v="4.7261877357124196E-3"/>
    <n v="0.2"/>
    <n v="9.4523754714248391E-4"/>
    <n v="5.6714252828549035E-3"/>
  </r>
  <r>
    <x v="63"/>
    <x v="0"/>
    <n v="60"/>
    <s v="pt"/>
    <n v="28.870706676869816"/>
    <n v="6.5464327389802318E-2"/>
    <m/>
    <m/>
    <m/>
    <m/>
    <n v="0.34899999999999998"/>
    <m/>
    <n v="1.1499999999999999"/>
    <n v="0.20146506450316201"/>
    <n v="4.0293012900632405E-2"/>
    <n v="0.2417580774037944"/>
    <n v="0.47"/>
    <n v="9.4688580316486137E-2"/>
    <n v="0.2"/>
    <n v="1.8937716063297229E-2"/>
    <n v="0.11362629637978336"/>
  </r>
  <r>
    <x v="63"/>
    <x v="0"/>
    <n v="61"/>
    <s v="cf"/>
    <n v="10.154085369262923"/>
    <n v="8.0978830819871828E-3"/>
    <m/>
    <m/>
    <m/>
    <m/>
    <n v="0.74"/>
    <m/>
    <n v="1.1499999999999999"/>
    <n v="2.0737802123889645E-2"/>
    <n v="4.1475604247779288E-3"/>
    <n v="2.4885362548667574E-2"/>
    <n v="0.47"/>
    <n v="9.7467669982281326E-3"/>
    <n v="0.2"/>
    <n v="1.9493533996456265E-3"/>
    <n v="1.1696120397873759E-2"/>
  </r>
  <r>
    <x v="63"/>
    <x v="0"/>
    <n v="63"/>
    <s v="pt"/>
    <n v="25.560283860558393"/>
    <n v="5.1312269850070966E-2"/>
    <m/>
    <m/>
    <m/>
    <m/>
    <n v="0.34899999999999998"/>
    <m/>
    <n v="1.1499999999999999"/>
    <n v="0.16199962487864059"/>
    <n v="3.239992497572812E-2"/>
    <n v="0.19439954985436869"/>
    <n v="0.47"/>
    <n v="7.6139823692961073E-2"/>
    <n v="0.2"/>
    <n v="1.5227964738592215E-2"/>
    <n v="9.1367788431553285E-2"/>
  </r>
  <r>
    <x v="63"/>
    <x v="0"/>
    <n v="65"/>
    <s v="cf"/>
    <n v="10.440564266828334"/>
    <n v="8.5612626987992321E-3"/>
    <m/>
    <m/>
    <m/>
    <m/>
    <n v="0.74"/>
    <m/>
    <n v="1.1499999999999999"/>
    <n v="2.2563064148293274E-2"/>
    <n v="4.5126128296586552E-3"/>
    <n v="2.7075676977951928E-2"/>
    <n v="0.47"/>
    <n v="1.0604640149697838E-2"/>
    <n v="0.2"/>
    <n v="2.1209280299395675E-3"/>
    <n v="1.2725568179637405E-2"/>
  </r>
  <r>
    <x v="63"/>
    <x v="0"/>
    <n v="67"/>
    <s v="pt"/>
    <n v="25.146481008519466"/>
    <n v="4.966429999182595E-2"/>
    <m/>
    <m/>
    <m/>
    <m/>
    <n v="0.34899999999999998"/>
    <m/>
    <n v="1.1499999999999999"/>
    <n v="0.15733465796609586"/>
    <n v="3.1466931593219172E-2"/>
    <n v="0.18880158955931503"/>
    <n v="0.47"/>
    <n v="7.3947289244065045E-2"/>
    <n v="0.2"/>
    <n v="1.478945784881301E-2"/>
    <n v="8.8736747092878057E-2"/>
  </r>
  <r>
    <x v="63"/>
    <x v="0"/>
    <n v="68"/>
    <s v="pt"/>
    <n v="25.210142985756224"/>
    <n v="4.9916083111797328E-2"/>
    <m/>
    <m/>
    <m/>
    <m/>
    <n v="0.34899999999999998"/>
    <m/>
    <n v="1.1499999999999999"/>
    <n v="0.15804842766150443"/>
    <n v="3.1609685532300889E-2"/>
    <n v="0.18965811319380532"/>
    <n v="0.47"/>
    <n v="7.4282761000907083E-2"/>
    <n v="0.2"/>
    <n v="1.4856552200181417E-2"/>
    <n v="8.9139313201088505E-2"/>
  </r>
  <r>
    <x v="63"/>
    <x v="0"/>
    <n v="75"/>
    <s v="cf"/>
    <n v="7.4484513367007015"/>
    <n v="4.3573440319699093E-3"/>
    <m/>
    <m/>
    <m/>
    <m/>
    <n v="0.74"/>
    <m/>
    <n v="1.1499999999999999"/>
    <n v="8.6220705162122629E-3"/>
    <n v="1.7244141032424526E-3"/>
    <n v="1.0346484619454716E-2"/>
    <n v="0.47"/>
    <n v="4.052373142619763E-3"/>
    <n v="0.2"/>
    <n v="8.1047462852395266E-4"/>
    <n v="4.8628477711437157E-3"/>
  </r>
  <r>
    <x v="63"/>
    <x v="0"/>
    <n v="75"/>
    <s v="cf"/>
    <n v="6.1115498147287806"/>
    <n v="2.9335439110698145E-3"/>
    <m/>
    <m/>
    <m/>
    <m/>
    <n v="0.74"/>
    <m/>
    <n v="1.1499999999999999"/>
    <n v="5.3788747787765672E-3"/>
    <n v="1.0757749557553135E-3"/>
    <n v="6.4546497345318804E-3"/>
    <n v="0.47"/>
    <n v="2.5280711460249866E-3"/>
    <n v="0.2"/>
    <n v="5.0561422920499736E-4"/>
    <n v="3.0336853752299837E-3"/>
  </r>
  <r>
    <x v="63"/>
    <x v="0"/>
    <n v="75"/>
    <s v="cf"/>
    <n v="6.1115498147287806"/>
    <n v="2.9335439110698145E-3"/>
    <m/>
    <m/>
    <m/>
    <m/>
    <n v="0.74"/>
    <m/>
    <n v="1.1499999999999999"/>
    <n v="5.3788747787765672E-3"/>
    <n v="1.0757749557553135E-3"/>
    <n v="6.4546497345318804E-3"/>
    <n v="0.47"/>
    <n v="2.5280711460249866E-3"/>
    <n v="0.2"/>
    <n v="5.0561422920499736E-4"/>
    <n v="3.0336853752299837E-3"/>
  </r>
  <r>
    <x v="63"/>
    <x v="0"/>
    <n v="76"/>
    <s v="pt"/>
    <n v="20.467325681617741"/>
    <n v="3.2901226033200517E-2"/>
    <m/>
    <m/>
    <m/>
    <m/>
    <n v="0.34899999999999998"/>
    <m/>
    <n v="1.1499999999999999"/>
    <n v="0.10883120895350611"/>
    <n v="2.1766241790701222E-2"/>
    <n v="0.13059745074420734"/>
    <n v="0.47"/>
    <n v="5.115066820814787E-2"/>
    <n v="0.2"/>
    <n v="1.0230133641629575E-2"/>
    <n v="6.1380801849777442E-2"/>
  </r>
  <r>
    <x v="63"/>
    <x v="0"/>
    <n v="77"/>
    <s v="pt"/>
    <n v="32.181129493181238"/>
    <n v="8.1337804794015575E-2"/>
    <m/>
    <m/>
    <m/>
    <m/>
    <n v="0.34899999999999998"/>
    <m/>
    <n v="1.1499999999999999"/>
    <n v="0.24467847091730574"/>
    <n v="4.8935694183461151E-2"/>
    <n v="0.29361416510076688"/>
    <n v="0.47"/>
    <n v="0.11499888133113369"/>
    <n v="0.2"/>
    <n v="2.2999776266226738E-2"/>
    <n v="0.13799865759736044"/>
  </r>
  <r>
    <x v="63"/>
    <x v="0"/>
    <n v="78"/>
    <s v="cf"/>
    <n v="8.0850711090682825"/>
    <n v="5.1340201542583591E-3"/>
    <m/>
    <m/>
    <m/>
    <m/>
    <n v="0.74"/>
    <m/>
    <n v="1.1499999999999999"/>
    <n v="1.0730732542737317E-2"/>
    <n v="2.1461465085474635E-3"/>
    <n v="1.2876879051284779E-2"/>
    <n v="0.47"/>
    <n v="5.0434442950865388E-3"/>
    <n v="0.2"/>
    <n v="1.0086888590173078E-3"/>
    <n v="6.0521331541038463E-3"/>
  </r>
  <r>
    <x v="63"/>
    <x v="0"/>
    <n v="78"/>
    <s v="cf"/>
    <n v="4.6473243382833438"/>
    <n v="1.6962733834734202E-3"/>
    <m/>
    <m/>
    <m/>
    <m/>
    <n v="0.74"/>
    <m/>
    <n v="1.1499999999999999"/>
    <n v="3.2941123484360782E-3"/>
    <n v="6.5882246968721565E-4"/>
    <n v="3.9529348181232939E-3"/>
    <n v="0.47"/>
    <n v="1.5482328037649566E-3"/>
    <n v="0.2"/>
    <n v="3.0964656075299136E-4"/>
    <n v="1.8578793645179479E-3"/>
  </r>
  <r>
    <x v="63"/>
    <x v="0"/>
    <n v="80"/>
    <s v="pt"/>
    <n v="19.989860852342055"/>
    <n v="3.1384081538177032E-2"/>
    <m/>
    <m/>
    <m/>
    <m/>
    <n v="0.34899999999999998"/>
    <m/>
    <n v="1.1499999999999999"/>
    <n v="0.10432820351345215"/>
    <n v="2.0865640702690431E-2"/>
    <n v="0.12519384421614257"/>
    <n v="0.47"/>
    <n v="4.9034255651322509E-2"/>
    <n v="0.2"/>
    <n v="9.8068511302645024E-3"/>
    <n v="5.8841106781587008E-2"/>
  </r>
  <r>
    <x v="63"/>
    <x v="0"/>
    <n v="81"/>
    <s v="pt"/>
    <n v="35.459721320874287"/>
    <n v="9.8755323878634907E-2"/>
    <m/>
    <m/>
    <m/>
    <m/>
    <n v="0.34899999999999998"/>
    <m/>
    <n v="1.1499999999999999"/>
    <n v="0.29108730482619283"/>
    <n v="5.8217460965238568E-2"/>
    <n v="0.34930476579143138"/>
    <n v="0.47"/>
    <n v="0.13681103326831062"/>
    <n v="0.2"/>
    <n v="2.7362206653662124E-2"/>
    <n v="0.16417323992197275"/>
  </r>
  <r>
    <x v="63"/>
    <x v="0"/>
    <n v="82"/>
    <s v="cf"/>
    <n v="11.93662073189215"/>
    <n v="1.1190581936148891E-2"/>
    <m/>
    <m/>
    <m/>
    <m/>
    <n v="0.74"/>
    <m/>
    <n v="1.1499999999999999"/>
    <n v="3.4146789179526134E-2"/>
    <n v="6.8293578359052273E-3"/>
    <n v="4.0976147015431362E-2"/>
    <n v="0.47"/>
    <n v="1.6048990914377281E-2"/>
    <n v="0.2"/>
    <n v="3.2097981828754563E-3"/>
    <n v="1.9258789097252739E-2"/>
  </r>
  <r>
    <x v="63"/>
    <x v="0"/>
    <n v="84"/>
    <s v="pt"/>
    <n v="30.143946221604978"/>
    <n v="7.1365792679649778E-2"/>
    <m/>
    <m/>
    <m/>
    <m/>
    <n v="0.34899999999999998"/>
    <m/>
    <n v="1.1499999999999999"/>
    <n v="0.21764692691123391"/>
    <n v="4.3529385382246787E-2"/>
    <n v="0.26117631229348071"/>
    <n v="0.47"/>
    <n v="0.10229405564827994"/>
    <n v="0.2"/>
    <n v="2.0458811129655988E-2"/>
    <n v="0.12275286677793593"/>
  </r>
  <r>
    <x v="64"/>
    <x v="1"/>
    <n v="1"/>
    <s v="cf"/>
    <n v="6.6845076098596046"/>
    <n v="3.5093664951762931E-3"/>
    <m/>
    <m/>
    <m/>
    <m/>
    <n v="0.74"/>
    <m/>
    <n v="1.1499999999999999"/>
    <n v="6.5889301589768454E-3"/>
    <n v="1.3177860317953691E-3"/>
    <n v="7.9067161907722151E-3"/>
    <n v="0.47"/>
    <n v="3.0967971747191173E-3"/>
    <n v="0.2"/>
    <n v="6.1935943494382346E-4"/>
    <n v="3.7161566096629408E-3"/>
  </r>
  <r>
    <x v="64"/>
    <x v="1"/>
    <n v="2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64"/>
    <x v="1"/>
    <n v="3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64"/>
    <x v="1"/>
    <n v="4"/>
    <s v="pe"/>
    <n v="18.461973398659861"/>
    <n v="2.6769861428056801E-2"/>
    <m/>
    <m/>
    <m/>
    <m/>
    <n v="0.54"/>
    <m/>
    <n v="1.1499999999999999"/>
    <n v="8.2328747331516433E-2"/>
    <n v="1.6465749466303286E-2"/>
    <n v="9.8794496797819722E-2"/>
    <n v="0.47"/>
    <n v="3.8694511245812718E-2"/>
    <n v="0.2"/>
    <n v="7.7389022491625437E-3"/>
    <n v="4.6433413494975262E-2"/>
  </r>
  <r>
    <x v="64"/>
    <x v="1"/>
    <n v="5"/>
    <s v="cf"/>
    <n v="6.366197723675814"/>
    <n v="3.1830988618379067E-3"/>
    <m/>
    <m/>
    <m/>
    <m/>
    <n v="0.74"/>
    <m/>
    <n v="1.1499999999999999"/>
    <n v="5.8857077739842261E-3"/>
    <n v="1.1771415547968452E-3"/>
    <n v="7.0628493287810713E-3"/>
    <n v="0.47"/>
    <n v="2.7662826537725861E-3"/>
    <n v="0.2"/>
    <n v="5.5325653075451728E-4"/>
    <n v="3.3195391845271035E-3"/>
  </r>
  <r>
    <x v="64"/>
    <x v="1"/>
    <n v="7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64"/>
    <x v="1"/>
    <n v="10"/>
    <s v="pe"/>
    <n v="23.395776634508614"/>
    <n v="4.2989739565909575E-2"/>
    <m/>
    <m/>
    <m/>
    <m/>
    <n v="0.54"/>
    <m/>
    <n v="1.1499999999999999"/>
    <n v="0.13347660267680006"/>
    <n v="2.6695320535360015E-2"/>
    <n v="0.16017192321216006"/>
    <n v="0.47"/>
    <n v="6.2734003258096027E-2"/>
    <n v="0.2"/>
    <n v="1.2546800651619207E-2"/>
    <n v="7.5280803909715227E-2"/>
  </r>
  <r>
    <x v="64"/>
    <x v="1"/>
    <n v="11"/>
    <s v="pe"/>
    <n v="18.302818455567966"/>
    <n v="2.6310301529878951E-2"/>
    <m/>
    <m/>
    <m/>
    <m/>
    <n v="0.54"/>
    <m/>
    <n v="1.1499999999999999"/>
    <n v="8.0887246498141399E-2"/>
    <n v="1.6177449299628281E-2"/>
    <n v="9.7064695797769676E-2"/>
    <n v="0.47"/>
    <n v="3.8017005854126457E-2"/>
    <n v="0.2"/>
    <n v="7.6034011708252915E-3"/>
    <n v="4.5620407024951751E-2"/>
  </r>
  <r>
    <x v="64"/>
    <x v="1"/>
    <n v="14"/>
    <s v="pe"/>
    <n v="24.509861236151881"/>
    <n v="4.7181482879592368E-2"/>
    <m/>
    <m/>
    <m/>
    <m/>
    <n v="0.54"/>
    <m/>
    <n v="1.1499999999999999"/>
    <n v="0.14676553853978713"/>
    <n v="2.9353107707957429E-2"/>
    <n v="0.17611864624774456"/>
    <n v="0.47"/>
    <n v="6.8979803113699945E-2"/>
    <n v="0.2"/>
    <n v="1.3795960622739989E-2"/>
    <n v="8.2775763736439939E-2"/>
  </r>
  <r>
    <x v="64"/>
    <x v="1"/>
    <n v="15"/>
    <s v="pe"/>
    <n v="15.915494309189533"/>
    <n v="1.9894367886486918E-2"/>
    <m/>
    <m/>
    <m/>
    <m/>
    <n v="0.54"/>
    <m/>
    <n v="1.1499999999999999"/>
    <n v="6.0819706196933263E-2"/>
    <n v="1.2163941239386654E-2"/>
    <n v="7.2983647436319909E-2"/>
    <n v="0.47"/>
    <n v="2.858526191255863E-2"/>
    <n v="0.2"/>
    <n v="5.7170523825117265E-3"/>
    <n v="3.4302314295070357E-2"/>
  </r>
  <r>
    <x v="64"/>
    <x v="1"/>
    <n v="17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64"/>
    <x v="1"/>
    <n v="17"/>
    <s v="pe"/>
    <n v="13.209860276627314"/>
    <n v="1.3705230037000839E-2"/>
    <m/>
    <m/>
    <m/>
    <m/>
    <n v="0.54"/>
    <m/>
    <n v="1.1499999999999999"/>
    <n v="4.1586028026857812E-2"/>
    <n v="8.317205605371563E-3"/>
    <n v="4.9903233632229371E-2"/>
    <n v="0.47"/>
    <n v="1.954543317262317E-2"/>
    <n v="0.2"/>
    <n v="3.9090866345246342E-3"/>
    <n v="2.3454519807147804E-2"/>
  </r>
  <r>
    <x v="64"/>
    <x v="1"/>
    <n v="17"/>
    <s v="pe"/>
    <n v="6.3025357464390561"/>
    <n v="3.119755194487333E-3"/>
    <m/>
    <m/>
    <m/>
    <m/>
    <n v="0.54"/>
    <m/>
    <n v="1.1499999999999999"/>
    <n v="9.1888684938778858E-3"/>
    <n v="1.8377736987755773E-3"/>
    <n v="1.1026642192653462E-2"/>
    <n v="0.47"/>
    <n v="4.3187681921226058E-3"/>
    <n v="0.2"/>
    <n v="8.6375363842452124E-4"/>
    <n v="5.1825218305471266E-3"/>
  </r>
  <r>
    <x v="64"/>
    <x v="1"/>
    <n v="18"/>
    <s v="pe"/>
    <n v="20.371832715762604"/>
    <n v="3.2594932345220172E-2"/>
    <m/>
    <m/>
    <m/>
    <m/>
    <n v="0.54"/>
    <m/>
    <n v="1.1499999999999999"/>
    <n v="0.10064080407485353"/>
    <n v="2.0128160814970708E-2"/>
    <n v="0.12076896488982423"/>
    <n v="0.47"/>
    <n v="4.7301177915181153E-2"/>
    <n v="0.2"/>
    <n v="9.4602355830362313E-3"/>
    <n v="5.6761413498217381E-2"/>
  </r>
  <r>
    <x v="64"/>
    <x v="1"/>
    <n v="18"/>
    <s v="pe"/>
    <n v="8.753521870054243"/>
    <n v="6.0180462856622907E-3"/>
    <m/>
    <m/>
    <m/>
    <m/>
    <n v="0.54"/>
    <m/>
    <n v="1.1499999999999999"/>
    <n v="1.7961072957485405E-2"/>
    <n v="3.5922145914970812E-3"/>
    <n v="2.1553287548982485E-2"/>
    <n v="0.47"/>
    <n v="8.4417042900181392E-3"/>
    <n v="0.2"/>
    <n v="1.688340858003628E-3"/>
    <n v="1.0130045148021767E-2"/>
  </r>
  <r>
    <x v="64"/>
    <x v="1"/>
    <n v="19"/>
    <s v="pe"/>
    <n v="25.942255723978942"/>
    <n v="5.2857346037607091E-2"/>
    <m/>
    <m/>
    <m/>
    <m/>
    <n v="0.54"/>
    <m/>
    <n v="1.1499999999999999"/>
    <n v="0.16479706333911015"/>
    <n v="3.2959412667822034E-2"/>
    <n v="0.19775647600693219"/>
    <n v="0.47"/>
    <n v="7.7454619769381769E-2"/>
    <n v="0.2"/>
    <n v="1.5490923953876355E-2"/>
    <n v="9.2945543723258126E-2"/>
  </r>
  <r>
    <x v="64"/>
    <x v="1"/>
    <n v="21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64"/>
    <x v="1"/>
    <n v="22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64"/>
    <x v="1"/>
    <n v="25"/>
    <s v="pe"/>
    <n v="20.84929754503829"/>
    <n v="3.4140724730000203E-2"/>
    <m/>
    <m/>
    <m/>
    <m/>
    <n v="0.54"/>
    <m/>
    <n v="1.1499999999999999"/>
    <n v="0.10551184451318046"/>
    <n v="2.1102368902636094E-2"/>
    <n v="0.12661421341581655"/>
    <n v="0.47"/>
    <n v="4.9590566921194817E-2"/>
    <n v="0.2"/>
    <n v="9.9181133842389645E-3"/>
    <n v="5.9508680305433784E-2"/>
  </r>
  <r>
    <x v="64"/>
    <x v="1"/>
    <n v="26"/>
    <s v="pe"/>
    <n v="18.461973398659861"/>
    <n v="2.6769861428056801E-2"/>
    <m/>
    <m/>
    <m/>
    <m/>
    <n v="0.54"/>
    <m/>
    <n v="1.1499999999999999"/>
    <n v="8.2328747331516433E-2"/>
    <n v="1.6465749466303286E-2"/>
    <n v="9.8794496797819722E-2"/>
    <n v="0.47"/>
    <n v="3.8694511245812718E-2"/>
    <n v="0.2"/>
    <n v="7.7389022491625437E-3"/>
    <n v="4.6433413494975262E-2"/>
  </r>
  <r>
    <x v="64"/>
    <x v="1"/>
    <n v="27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64"/>
    <x v="1"/>
    <n v="28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64"/>
    <x v="1"/>
    <n v="30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64"/>
    <x v="1"/>
    <n v="31"/>
    <s v="pe"/>
    <n v="9.5492965855137211"/>
    <n v="7.1619724391352906E-3"/>
    <m/>
    <m/>
    <m/>
    <m/>
    <n v="0.54"/>
    <m/>
    <n v="1.1499999999999999"/>
    <n v="2.1450059385649464E-2"/>
    <n v="4.2900118771298928E-3"/>
    <n v="2.5740071262779357E-2"/>
    <n v="0.47"/>
    <n v="1.0081527911255248E-2"/>
    <n v="0.2"/>
    <n v="2.0163055822510498E-3"/>
    <n v="1.2097833493506297E-2"/>
  </r>
  <r>
    <x v="64"/>
    <x v="1"/>
    <n v="32"/>
    <s v="pe"/>
    <n v="24.032396406876195"/>
    <n v="4.5361148217978813E-2"/>
    <m/>
    <m/>
    <m/>
    <m/>
    <n v="0.54"/>
    <m/>
    <n v="1.1499999999999999"/>
    <n v="0.14099155023290164"/>
    <n v="2.8198310046580327E-2"/>
    <n v="0.16918986027948196"/>
    <n v="0.47"/>
    <n v="6.6266028609463762E-2"/>
    <n v="0.2"/>
    <n v="1.3253205721892753E-2"/>
    <n v="7.951923433135652E-2"/>
  </r>
  <r>
    <x v="64"/>
    <x v="1"/>
    <n v="34"/>
    <s v="la"/>
    <n v="2.9602819415092534"/>
    <n v="6.8826555140090136E-4"/>
    <m/>
    <m/>
    <m/>
    <m/>
    <n v="0.87"/>
    <m/>
    <n v="1.1499999999999999"/>
    <n v="2.2116056789907132E-3"/>
    <n v="4.4232113579814266E-4"/>
    <n v="2.6539268147888558E-3"/>
    <n v="0.47"/>
    <n v="1.0394546691256351E-3"/>
    <n v="0.2"/>
    <n v="2.0789093382512702E-4"/>
    <n v="1.2473456029507622E-3"/>
  </r>
  <r>
    <x v="64"/>
    <x v="1"/>
    <n v="35"/>
    <s v="pe"/>
    <n v="14.323944878270581"/>
    <n v="1.6114437988054401E-2"/>
    <m/>
    <m/>
    <m/>
    <m/>
    <n v="0.54"/>
    <m/>
    <n v="1.1499999999999999"/>
    <n v="4.9055746126281871E-2"/>
    <n v="9.8111492252563742E-3"/>
    <n v="5.8866895351538245E-2"/>
    <n v="0.47"/>
    <n v="2.3056200679352479E-2"/>
    <n v="0.2"/>
    <n v="4.6112401358704962E-3"/>
    <n v="2.7667440815222974E-2"/>
  </r>
  <r>
    <x v="64"/>
    <x v="1"/>
    <n v="36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64"/>
    <x v="1"/>
    <n v="39"/>
    <s v="pe"/>
    <n v="30.557749073643905"/>
    <n v="7.3338597776745354E-2"/>
    <m/>
    <m/>
    <m/>
    <m/>
    <n v="0.54"/>
    <m/>
    <n v="1.1499999999999999"/>
    <n v="0.23016298677214159"/>
    <n v="4.6032597354428322E-2"/>
    <n v="0.27619558412656992"/>
    <n v="0.47"/>
    <n v="0.10817660378290654"/>
    <n v="0.2"/>
    <n v="2.1635320756581311E-2"/>
    <n v="0.12981192453948787"/>
  </r>
  <r>
    <x v="64"/>
    <x v="1"/>
    <n v="40"/>
    <s v="pe"/>
    <n v="29.921129301276324"/>
    <n v="7.0314653857999357E-2"/>
    <m/>
    <m/>
    <m/>
    <m/>
    <n v="0.54"/>
    <m/>
    <n v="1.1499999999999999"/>
    <n v="0.2204860727260779"/>
    <n v="4.4097214545215584E-2"/>
    <n v="0.26458328727129349"/>
    <n v="0.47"/>
    <n v="0.1036284541812566"/>
    <n v="0.2"/>
    <n v="2.0725690836251323E-2"/>
    <n v="0.12435414501750792"/>
  </r>
  <r>
    <x v="64"/>
    <x v="1"/>
    <n v="43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64"/>
    <x v="1"/>
    <n v="44"/>
    <s v="pe"/>
    <n v="20.053522829578814"/>
    <n v="3.1584298456586626E-2"/>
    <m/>
    <m/>
    <m/>
    <m/>
    <n v="0.54"/>
    <m/>
    <n v="1.1499999999999999"/>
    <n v="9.7458630426995735E-2"/>
    <n v="1.9491726085399147E-2"/>
    <n v="0.11695035651239488"/>
    <n v="0.47"/>
    <n v="4.5805556300687993E-2"/>
    <n v="0.2"/>
    <n v="9.1611112601375985E-3"/>
    <n v="5.4966667560825591E-2"/>
  </r>
  <r>
    <x v="64"/>
    <x v="1"/>
    <n v="45"/>
    <s v="cf"/>
    <n v="7.6394372684109761"/>
    <n v="4.5836623610465846E-3"/>
    <m/>
    <m/>
    <m/>
    <m/>
    <n v="0.74"/>
    <m/>
    <n v="1.1499999999999999"/>
    <n v="9.212862247255163E-3"/>
    <n v="1.8425724494510326E-3"/>
    <n v="1.1055434696706196E-2"/>
    <n v="0.47"/>
    <n v="4.3300452562099268E-3"/>
    <n v="0.2"/>
    <n v="8.6600905124198542E-4"/>
    <n v="5.1960543074519123E-3"/>
  </r>
  <r>
    <x v="64"/>
    <x v="1"/>
    <n v="47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64"/>
    <x v="1"/>
    <n v="48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64"/>
    <x v="1"/>
    <n v="49"/>
    <s v="cf"/>
    <n v="3.6287327024952138"/>
    <n v="1.0341888202111359E-3"/>
    <m/>
    <m/>
    <m/>
    <m/>
    <n v="0.74"/>
    <m/>
    <n v="1.1499999999999999"/>
    <n v="2.5068780029107534E-3"/>
    <n v="5.0137560058215072E-4"/>
    <n v="3.0082536034929039E-3"/>
    <n v="0.47"/>
    <n v="1.178232661368054E-3"/>
    <n v="0.2"/>
    <n v="2.3564653227361082E-4"/>
    <n v="1.4138791936416648E-3"/>
  </r>
  <r>
    <x v="64"/>
    <x v="1"/>
    <n v="51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64"/>
    <x v="1"/>
    <n v="52"/>
    <s v="pe"/>
    <n v="19.735212943395023"/>
    <n v="3.0589580062262284E-2"/>
    <m/>
    <m/>
    <m/>
    <m/>
    <n v="0.54"/>
    <m/>
    <n v="1.1499999999999999"/>
    <n v="9.4328567663785515E-2"/>
    <n v="1.8865713532757105E-2"/>
    <n v="0.11319428119654262"/>
    <n v="0.47"/>
    <n v="4.4334426801979188E-2"/>
    <n v="0.2"/>
    <n v="8.8668853603958379E-3"/>
    <n v="5.3201312162375024E-2"/>
  </r>
  <r>
    <x v="64"/>
    <x v="1"/>
    <n v="53"/>
    <s v="la"/>
    <n v="3.3422538049298023"/>
    <n v="8.7734162379407327E-4"/>
    <m/>
    <m/>
    <m/>
    <m/>
    <n v="0.87"/>
    <m/>
    <n v="1.1499999999999999"/>
    <n v="2.9034287613374926E-3"/>
    <n v="5.8068575226749857E-4"/>
    <n v="3.484114513604991E-3"/>
    <n v="0.47"/>
    <n v="1.3646115178286215E-3"/>
    <n v="0.2"/>
    <n v="2.729223035657243E-4"/>
    <n v="1.6375338213943458E-3"/>
  </r>
  <r>
    <x v="64"/>
    <x v="1"/>
    <n v="57"/>
    <s v="cf"/>
    <n v="8.5625359383439683"/>
    <n v="5.7583054185363176E-3"/>
    <m/>
    <m/>
    <m/>
    <m/>
    <n v="0.74"/>
    <m/>
    <n v="1.1499999999999999"/>
    <n v="1.2587402014171457E-2"/>
    <n v="2.5174804028342914E-3"/>
    <n v="1.5104882417005748E-2"/>
    <n v="0.47"/>
    <n v="5.9160789466605841E-3"/>
    <n v="0.2"/>
    <n v="1.1832157893321169E-3"/>
    <n v="7.0992947359927007E-3"/>
  </r>
  <r>
    <x v="64"/>
    <x v="1"/>
    <n v="57"/>
    <s v="cf"/>
    <n v="5.0929581789406511"/>
    <n v="2.0371832715762607E-3"/>
    <m/>
    <m/>
    <m/>
    <m/>
    <n v="0.74"/>
    <m/>
    <n v="1.1499999999999999"/>
    <n v="3.7935560828381799E-3"/>
    <n v="7.5871121656763602E-4"/>
    <n v="4.5522672994058157E-3"/>
    <n v="0.47"/>
    <n v="1.7829713589339444E-3"/>
    <n v="0.2"/>
    <n v="3.5659427178678888E-4"/>
    <n v="2.1395656307207334E-3"/>
  </r>
  <r>
    <x v="64"/>
    <x v="1"/>
    <n v="58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64"/>
    <x v="1"/>
    <n v="59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64"/>
    <x v="1"/>
    <n v="60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64"/>
    <x v="1"/>
    <n v="61"/>
    <s v="cf"/>
    <n v="5.4112680651244416"/>
    <n v="2.2997889276778877E-3"/>
    <m/>
    <m/>
    <m/>
    <m/>
    <n v="0.74"/>
    <m/>
    <n v="1.1499999999999999"/>
    <n v="4.2184192131150249E-3"/>
    <n v="8.4368384262300503E-4"/>
    <n v="5.0621030557380297E-3"/>
    <n v="0.47"/>
    <n v="1.9826570301640614E-3"/>
    <n v="0.2"/>
    <n v="3.9653140603281229E-4"/>
    <n v="2.3791884361968737E-3"/>
  </r>
  <r>
    <x v="64"/>
    <x v="1"/>
    <n v="63"/>
    <s v="pe"/>
    <n v="26.897185382530314"/>
    <n v="5.6820304120595293E-2"/>
    <m/>
    <m/>
    <m/>
    <m/>
    <n v="0.54"/>
    <m/>
    <n v="1.1499999999999999"/>
    <n v="0.1774102764404609"/>
    <n v="3.5482055288092181E-2"/>
    <n v="0.21289233172855307"/>
    <n v="0.47"/>
    <n v="8.3382829927016622E-2"/>
    <n v="0.2"/>
    <n v="1.6676565985403326E-2"/>
    <n v="0.10005939591241994"/>
  </r>
  <r>
    <x v="64"/>
    <x v="1"/>
    <n v="64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64"/>
    <x v="1"/>
    <n v="65"/>
    <s v="cf"/>
    <n v="4.0743665431525207"/>
    <n v="1.3037972938088067E-3"/>
    <m/>
    <m/>
    <m/>
    <m/>
    <n v="0.74"/>
    <m/>
    <n v="1.1499999999999999"/>
    <n v="2.7966900769589103E-3"/>
    <n v="5.5933801539178208E-4"/>
    <n v="3.3560280923506922E-3"/>
    <n v="0.47"/>
    <n v="1.3144443361706878E-3"/>
    <n v="0.2"/>
    <n v="2.6288886723413755E-4"/>
    <n v="1.5773332034048253E-3"/>
  </r>
  <r>
    <x v="65"/>
    <x v="3"/>
    <n v="1"/>
    <s v="pe"/>
    <n v="12.668733470114868"/>
    <n v="1.2605389802764292E-2"/>
    <m/>
    <m/>
    <m/>
    <m/>
    <n v="0.54"/>
    <m/>
    <n v="1.1499999999999999"/>
    <n v="3.8184504437496082E-2"/>
    <n v="7.6369008874992168E-3"/>
    <n v="4.5821405324995297E-2"/>
    <n v="0.47"/>
    <n v="1.7946717085623159E-2"/>
    <n v="0.2"/>
    <n v="3.5893434171246318E-3"/>
    <n v="2.1536060502747791E-2"/>
  </r>
  <r>
    <x v="65"/>
    <x v="3"/>
    <n v="2"/>
    <s v="pe"/>
    <n v="26.356058576017869"/>
    <n v="5.4557041252356997E-2"/>
    <m/>
    <m/>
    <m/>
    <m/>
    <n v="0.54"/>
    <m/>
    <n v="1.1499999999999999"/>
    <n v="0.17020456662527894"/>
    <n v="3.4040913325055787E-2"/>
    <n v="0.20424547995033474"/>
    <n v="0.47"/>
    <n v="7.9996146313881092E-2"/>
    <n v="0.2"/>
    <n v="1.5999229262776218E-2"/>
    <n v="9.5995375576657313E-2"/>
  </r>
  <r>
    <x v="65"/>
    <x v="3"/>
    <n v="4"/>
    <s v="pe"/>
    <n v="26.165072644307596"/>
    <n v="5.376922428405212E-2"/>
    <m/>
    <m/>
    <m/>
    <m/>
    <n v="0.54"/>
    <m/>
    <n v="1.1499999999999999"/>
    <n v="0.16769773510987634"/>
    <n v="3.3539547021975272E-2"/>
    <n v="0.2012372821318516"/>
    <n v="0.47"/>
    <n v="7.8817935501641873E-2"/>
    <n v="0.2"/>
    <n v="1.5763587100328377E-2"/>
    <n v="9.4581522601970253E-2"/>
  </r>
  <r>
    <x v="65"/>
    <x v="3"/>
    <n v="5"/>
    <s v="pe"/>
    <n v="24.509861236151881"/>
    <n v="4.7181482879592368E-2"/>
    <m/>
    <m/>
    <m/>
    <m/>
    <n v="0.54"/>
    <m/>
    <n v="1.1499999999999999"/>
    <n v="0.14676553853978713"/>
    <n v="2.9353107707957429E-2"/>
    <n v="0.17611864624774456"/>
    <n v="0.47"/>
    <n v="6.8979803113699945E-2"/>
    <n v="0.2"/>
    <n v="1.3795960622739989E-2"/>
    <n v="8.2775763736439939E-2"/>
  </r>
  <r>
    <x v="65"/>
    <x v="3"/>
    <n v="6"/>
    <s v="pe"/>
    <n v="24.796340133717298"/>
    <n v="4.8290872410414444E-2"/>
    <m/>
    <m/>
    <m/>
    <m/>
    <n v="0.54"/>
    <m/>
    <n v="1.1499999999999999"/>
    <n v="0.15028666119111964"/>
    <n v="3.0057332238223929E-2"/>
    <n v="0.18034399342934357"/>
    <n v="0.47"/>
    <n v="7.0634730759826223E-2"/>
    <n v="0.2"/>
    <n v="1.4126946151965246E-2"/>
    <n v="8.476167691179147E-2"/>
  </r>
  <r>
    <x v="65"/>
    <x v="3"/>
    <n v="7"/>
    <s v="pe"/>
    <n v="23.204790702798341"/>
    <n v="4.2290731055849982E-2"/>
    <m/>
    <m/>
    <m/>
    <m/>
    <n v="0.54"/>
    <m/>
    <n v="1.1499999999999999"/>
    <n v="0.13126302795856698"/>
    <n v="2.6252605591713399E-2"/>
    <n v="0.15751563355028037"/>
    <n v="0.47"/>
    <n v="6.1693623140526475E-2"/>
    <n v="0.2"/>
    <n v="1.2338724628105296E-2"/>
    <n v="7.4032347768631768E-2"/>
  </r>
  <r>
    <x v="65"/>
    <x v="3"/>
    <n v="8"/>
    <s v="pe"/>
    <n v="26.260565610162732"/>
    <n v="5.4162416570960638E-2"/>
    <m/>
    <m/>
    <m/>
    <m/>
    <n v="0.54"/>
    <m/>
    <n v="1.1499999999999999"/>
    <n v="0.1689487803168585"/>
    <n v="3.3789756063371701E-2"/>
    <n v="0.20273853638023021"/>
    <n v="0.47"/>
    <n v="7.9405926748923494E-2"/>
    <n v="0.2"/>
    <n v="1.58811853497847E-2"/>
    <n v="9.5287112098708188E-2"/>
  </r>
  <r>
    <x v="65"/>
    <x v="3"/>
    <n v="10"/>
    <s v="pe"/>
    <n v="24.732678156480539"/>
    <n v="4.8043227318963454E-2"/>
    <m/>
    <m/>
    <m/>
    <m/>
    <n v="0.54"/>
    <m/>
    <n v="1.1499999999999999"/>
    <n v="0.14950051116046373"/>
    <n v="2.9900102232092746E-2"/>
    <n v="0.17940061339255647"/>
    <n v="0.47"/>
    <n v="7.0265240245417943E-2"/>
    <n v="0.2"/>
    <n v="1.405304804908359E-2"/>
    <n v="8.4318288294501526E-2"/>
  </r>
  <r>
    <x v="65"/>
    <x v="3"/>
    <n v="11"/>
    <s v="pe"/>
    <n v="22.886480816614551"/>
    <n v="4.1138449267864662E-2"/>
    <m/>
    <m/>
    <m/>
    <m/>
    <n v="0.54"/>
    <m/>
    <n v="1.1499999999999999"/>
    <n v="0.12761566772174257"/>
    <n v="2.5523133544348514E-2"/>
    <n v="0.15313880126609108"/>
    <n v="0.47"/>
    <n v="5.9979363829219007E-2"/>
    <n v="0.2"/>
    <n v="1.1995872765843803E-2"/>
    <n v="7.1975236595062803E-2"/>
  </r>
  <r>
    <x v="65"/>
    <x v="3"/>
    <n v="12"/>
    <s v="pe"/>
    <n v="26.451551541873005"/>
    <n v="5.4953098328241162E-2"/>
    <m/>
    <m/>
    <m/>
    <m/>
    <n v="0.54"/>
    <m/>
    <n v="1.1499999999999999"/>
    <n v="0.17146509472699575"/>
    <n v="3.4293018945399149E-2"/>
    <n v="0.20575811367239491"/>
    <n v="0.47"/>
    <n v="8.0588594521687998E-2"/>
    <n v="0.2"/>
    <n v="1.6117718904337601E-2"/>
    <n v="9.6706313426025592E-2"/>
  </r>
  <r>
    <x v="65"/>
    <x v="3"/>
    <n v="13"/>
    <s v="pe"/>
    <n v="26.515213519109764"/>
    <n v="5.521793215354609E-2"/>
    <m/>
    <m/>
    <m/>
    <m/>
    <n v="0.54"/>
    <m/>
    <n v="1.1499999999999999"/>
    <n v="0.17230808146498622"/>
    <n v="3.4461616292997245E-2"/>
    <n v="0.20676969775798346"/>
    <n v="0.47"/>
    <n v="8.0984798288543519E-2"/>
    <n v="0.2"/>
    <n v="1.6196959657708704E-2"/>
    <n v="9.7181757946252223E-2"/>
  </r>
  <r>
    <x v="65"/>
    <x v="3"/>
    <n v="15"/>
    <s v="pe"/>
    <n v="24.159720361349716"/>
    <n v="4.5843069385661087E-2"/>
    <m/>
    <m/>
    <m/>
    <m/>
    <n v="0.54"/>
    <m/>
    <n v="1.1499999999999999"/>
    <n v="0.14251972844881999"/>
    <n v="2.8503945689763999E-2"/>
    <n v="0.17102367413858399"/>
    <n v="0.47"/>
    <n v="6.6984272370945397E-2"/>
    <n v="0.2"/>
    <n v="1.339685447418908E-2"/>
    <n v="8.0381126845134473E-2"/>
  </r>
  <r>
    <x v="65"/>
    <x v="3"/>
    <n v="17"/>
    <s v="pe"/>
    <n v="25.273804962992983"/>
    <n v="5.0168502851541091E-2"/>
    <m/>
    <m/>
    <m/>
    <m/>
    <n v="0.54"/>
    <m/>
    <n v="1.1499999999999999"/>
    <n v="0.15624981221234002"/>
    <n v="3.1249962442468006E-2"/>
    <n v="0.18749977465480802"/>
    <n v="0.47"/>
    <n v="7.3437411739799813E-2"/>
    <n v="0.2"/>
    <n v="1.4687482347959963E-2"/>
    <n v="8.8124894087759781E-2"/>
  </r>
  <r>
    <x v="65"/>
    <x v="3"/>
    <n v="19"/>
    <s v="pe"/>
    <n v="25.36929792884812"/>
    <n v="5.0548326123229896E-2"/>
    <m/>
    <m/>
    <m/>
    <m/>
    <n v="0.54"/>
    <m/>
    <n v="1.1499999999999999"/>
    <n v="0.15745664094949624"/>
    <n v="3.1491328189899248E-2"/>
    <n v="0.18894796913939549"/>
    <n v="0.47"/>
    <n v="7.4004621246263225E-2"/>
    <n v="0.2"/>
    <n v="1.4800924249252646E-2"/>
    <n v="8.8805545495515864E-2"/>
  </r>
  <r>
    <x v="65"/>
    <x v="3"/>
    <n v="21"/>
    <s v="pe"/>
    <n v="22.727325873522656"/>
    <n v="4.0568276684237937E-2"/>
    <m/>
    <m/>
    <m/>
    <m/>
    <n v="0.54"/>
    <m/>
    <n v="1.1499999999999999"/>
    <n v="0.12581163510539056"/>
    <n v="2.5162327021078113E-2"/>
    <n v="0.15097396212646869"/>
    <n v="0.47"/>
    <n v="5.913146849953356E-2"/>
    <n v="0.2"/>
    <n v="1.1826293699906712E-2"/>
    <n v="7.0957762199440277E-2"/>
  </r>
  <r>
    <x v="65"/>
    <x v="3"/>
    <n v="22"/>
    <s v="pe"/>
    <n v="22.090706101155074"/>
    <n v="3.8327375085504059E-2"/>
    <m/>
    <m/>
    <m/>
    <m/>
    <n v="0.54"/>
    <m/>
    <n v="1.1499999999999999"/>
    <n v="0.11872640197590167"/>
    <n v="2.3745280395180337E-2"/>
    <n v="0.14247168237108201"/>
    <n v="0.47"/>
    <n v="5.580140892867378E-2"/>
    <n v="0.2"/>
    <n v="1.1160281785734756E-2"/>
    <n v="6.6961690714408537E-2"/>
  </r>
  <r>
    <x v="65"/>
    <x v="3"/>
    <n v="23"/>
    <s v="pe"/>
    <n v="26.769861428056796"/>
    <n v="5.6283633652489409E-2"/>
    <m/>
    <m/>
    <m/>
    <m/>
    <n v="0.54"/>
    <m/>
    <n v="1.1499999999999999"/>
    <n v="0.17570111018541298"/>
    <n v="3.51402220370826E-2"/>
    <n v="0.21084133222249557"/>
    <n v="0.47"/>
    <n v="8.2579521787144103E-2"/>
    <n v="0.2"/>
    <n v="1.6515904357428821E-2"/>
    <n v="9.9095426144572923E-2"/>
  </r>
  <r>
    <x v="65"/>
    <x v="3"/>
    <n v="24"/>
    <s v="pe"/>
    <n v="22.822818839377792"/>
    <n v="4.0909902769584693E-2"/>
    <m/>
    <m/>
    <m/>
    <m/>
    <n v="0.54"/>
    <m/>
    <n v="1.1499999999999999"/>
    <n v="0.12689248322618055"/>
    <n v="2.5378496645236111E-2"/>
    <n v="0.15227097987141666"/>
    <n v="0.47"/>
    <n v="5.9639467116304856E-2"/>
    <n v="0.2"/>
    <n v="1.1927893423260972E-2"/>
    <n v="7.1567360539565833E-2"/>
  </r>
  <r>
    <x v="65"/>
    <x v="3"/>
    <n v="25"/>
    <s v="pe"/>
    <n v="24.860002110954049"/>
    <n v="4.8539154121637777E-2"/>
    <m/>
    <m/>
    <m/>
    <m/>
    <n v="0.54"/>
    <m/>
    <n v="1.1499999999999999"/>
    <n v="0.15107491352373731"/>
    <n v="3.0214982704747463E-2"/>
    <n v="0.18128989622848476"/>
    <n v="0.47"/>
    <n v="7.1005209356156535E-2"/>
    <n v="0.2"/>
    <n v="1.4201041871231307E-2"/>
    <n v="8.5206251227387841E-2"/>
  </r>
  <r>
    <x v="65"/>
    <x v="3"/>
    <n v="26"/>
    <s v="pe"/>
    <n v="20.180846784052328"/>
    <n v="3.1986642152722934E-2"/>
    <m/>
    <m/>
    <m/>
    <m/>
    <n v="0.54"/>
    <m/>
    <n v="1.1499999999999999"/>
    <n v="9.8725244720669833E-2"/>
    <n v="1.9745048944133967E-2"/>
    <n v="0.1184702936648038"/>
    <n v="0.47"/>
    <n v="4.6400865018714821E-2"/>
    <n v="0.2"/>
    <n v="9.2801730037429652E-3"/>
    <n v="5.5681038022457788E-2"/>
  </r>
  <r>
    <x v="65"/>
    <x v="3"/>
    <n v="27"/>
    <s v="pe"/>
    <n v="21.676903249116144"/>
    <n v="3.6904927781620238E-2"/>
    <m/>
    <m/>
    <m/>
    <m/>
    <n v="0.54"/>
    <m/>
    <n v="1.1499999999999999"/>
    <n v="0.11423322891636259"/>
    <n v="2.2846645783272519E-2"/>
    <n v="0.13707987469963512"/>
    <n v="0.47"/>
    <n v="5.3689617590690415E-2"/>
    <n v="0.2"/>
    <n v="1.0737923518138084E-2"/>
    <n v="6.4427541108828507E-2"/>
  </r>
  <r>
    <x v="65"/>
    <x v="3"/>
    <n v="28"/>
    <s v="pe"/>
    <n v="22.981973782469687"/>
    <n v="4.1482462677357779E-2"/>
    <m/>
    <m/>
    <m/>
    <m/>
    <n v="0.54"/>
    <m/>
    <n v="1.1499999999999999"/>
    <n v="0.12870437367424248"/>
    <n v="2.5740874734848498E-2"/>
    <n v="0.15444524840909096"/>
    <n v="0.47"/>
    <n v="6.0491055626893962E-2"/>
    <n v="0.2"/>
    <n v="1.2098211125378793E-2"/>
    <n v="7.2589266752272757E-2"/>
  </r>
  <r>
    <x v="65"/>
    <x v="3"/>
    <n v="29"/>
    <s v="pe"/>
    <n v="25.36929792884812"/>
    <n v="5.0548326123229896E-2"/>
    <m/>
    <m/>
    <m/>
    <m/>
    <n v="0.54"/>
    <m/>
    <n v="1.1499999999999999"/>
    <n v="0.15745664094949624"/>
    <n v="3.1491328189899248E-2"/>
    <n v="0.18894796913939549"/>
    <n v="0.47"/>
    <n v="7.4004621246263225E-2"/>
    <n v="0.2"/>
    <n v="1.4800924249252646E-2"/>
    <n v="8.8805545495515864E-2"/>
  </r>
  <r>
    <x v="65"/>
    <x v="3"/>
    <n v="30"/>
    <s v="pe"/>
    <n v="22.409015987338865"/>
    <n v="3.9439868137716404E-2"/>
    <m/>
    <m/>
    <m/>
    <m/>
    <n v="0.54"/>
    <m/>
    <n v="1.1499999999999999"/>
    <n v="0.12224284650813255"/>
    <n v="2.4448569301626512E-2"/>
    <n v="0.14669141580975906"/>
    <n v="0.47"/>
    <n v="5.7454137858822293E-2"/>
    <n v="0.2"/>
    <n v="1.1490827571764459E-2"/>
    <n v="6.8944965430586758E-2"/>
  </r>
  <r>
    <x v="65"/>
    <x v="3"/>
    <n v="31"/>
    <s v="pe"/>
    <n v="25.814931769505424"/>
    <n v="5.2339774162672235E-2"/>
    <m/>
    <m/>
    <m/>
    <m/>
    <n v="0.54"/>
    <m/>
    <n v="1.1499999999999999"/>
    <n v="0.16315112086152908"/>
    <n v="3.2630224172305815E-2"/>
    <n v="0.1957813450338349"/>
    <n v="0.47"/>
    <n v="7.6681026804918659E-2"/>
    <n v="0.2"/>
    <n v="1.5336205360983733E-2"/>
    <n v="9.2017232165902393E-2"/>
  </r>
  <r>
    <x v="65"/>
    <x v="3"/>
    <n v="32"/>
    <s v="pe"/>
    <n v="28.106762950028717"/>
    <n v="6.2045679212188398E-2"/>
    <m/>
    <m/>
    <m/>
    <m/>
    <n v="0.54"/>
    <m/>
    <n v="1.1499999999999999"/>
    <n v="0.19406836296562394"/>
    <n v="3.8813672593124793E-2"/>
    <n v="0.23288203555874873"/>
    <n v="0.47"/>
    <n v="9.1212130593843241E-2"/>
    <n v="0.2"/>
    <n v="1.824242611876865E-2"/>
    <n v="0.10945455671261189"/>
  </r>
  <r>
    <x v="65"/>
    <x v="3"/>
    <n v="33"/>
    <s v="pe"/>
    <n v="27.501974166279517"/>
    <n v="5.9404264199163774E-2"/>
    <m/>
    <m/>
    <m/>
    <m/>
    <n v="0.54"/>
    <m/>
    <n v="1.1499999999999999"/>
    <n v="0.18564405770395304"/>
    <n v="3.7128811540790611E-2"/>
    <n v="0.22277286924474365"/>
    <n v="0.47"/>
    <n v="8.725270712085792E-2"/>
    <n v="0.2"/>
    <n v="1.7450541424171583E-2"/>
    <n v="0.10470324854502951"/>
  </r>
  <r>
    <x v="65"/>
    <x v="3"/>
    <n v="34"/>
    <s v="pe"/>
    <n v="19.735212943395023"/>
    <n v="3.0589580062262284E-2"/>
    <m/>
    <m/>
    <m/>
    <m/>
    <n v="0.54"/>
    <m/>
    <n v="1.1499999999999999"/>
    <n v="9.4328567663785515E-2"/>
    <n v="1.8865713532757105E-2"/>
    <n v="0.11319428119654262"/>
    <n v="0.47"/>
    <n v="4.4334426801979188E-2"/>
    <n v="0.2"/>
    <n v="8.8668853603958379E-3"/>
    <n v="5.3201312162375024E-2"/>
  </r>
  <r>
    <x v="66"/>
    <x v="3"/>
    <n v="1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66"/>
    <x v="3"/>
    <n v="2"/>
    <s v="pe"/>
    <n v="26.706199450820041"/>
    <n v="5.6016253348095034E-2"/>
    <m/>
    <m/>
    <m/>
    <m/>
    <n v="0.54"/>
    <m/>
    <n v="1.1499999999999999"/>
    <n v="0.17484969033451911"/>
    <n v="3.4969938066903822E-2"/>
    <n v="0.20981962840142293"/>
    <n v="0.47"/>
    <n v="8.2179354457223977E-2"/>
    <n v="0.2"/>
    <n v="1.6435870891444795E-2"/>
    <n v="9.8615225348668775E-2"/>
  </r>
  <r>
    <x v="66"/>
    <x v="3"/>
    <n v="3"/>
    <s v="pe"/>
    <n v="24.796340133717298"/>
    <n v="4.8290872410414444E-2"/>
    <m/>
    <m/>
    <m/>
    <m/>
    <n v="0.54"/>
    <m/>
    <n v="1.1499999999999999"/>
    <n v="0.15028666119111964"/>
    <n v="3.0057332238223929E-2"/>
    <n v="0.18034399342934357"/>
    <n v="0.47"/>
    <n v="7.0634730759826223E-2"/>
    <n v="0.2"/>
    <n v="1.4126946151965246E-2"/>
    <n v="8.476167691179147E-2"/>
  </r>
  <r>
    <x v="66"/>
    <x v="3"/>
    <n v="4"/>
    <s v="pe"/>
    <n v="25.846762758123806"/>
    <n v="5.2468928398991317E-2"/>
    <m/>
    <m/>
    <m/>
    <m/>
    <n v="0.54"/>
    <m/>
    <n v="1.1499999999999999"/>
    <n v="0.1635618167756511"/>
    <n v="3.2712363355130218E-2"/>
    <n v="0.19627418013078132"/>
    <n v="0.47"/>
    <n v="7.687405388455601E-2"/>
    <n v="0.2"/>
    <n v="1.5374810776911203E-2"/>
    <n v="9.2248864661467214E-2"/>
  </r>
  <r>
    <x v="66"/>
    <x v="3"/>
    <n v="5"/>
    <s v="pe"/>
    <n v="24.605354202007018"/>
    <n v="4.7549846995378557E-2"/>
    <m/>
    <m/>
    <m/>
    <m/>
    <n v="0.54"/>
    <m/>
    <n v="1.1499999999999999"/>
    <n v="0.14793451713552036"/>
    <n v="2.9586903427104072E-2"/>
    <n v="0.17752142056262443"/>
    <n v="0.47"/>
    <n v="6.9529223053694564E-2"/>
    <n v="0.2"/>
    <n v="1.3905844610738913E-2"/>
    <n v="8.3435067664433482E-2"/>
  </r>
  <r>
    <x v="66"/>
    <x v="3"/>
    <n v="6"/>
    <s v="pe"/>
    <n v="28.361410858975749"/>
    <n v="6.3175042688368488E-2"/>
    <m/>
    <m/>
    <m/>
    <m/>
    <n v="0.54"/>
    <m/>
    <n v="1.1499999999999999"/>
    <n v="0.19767247809965011"/>
    <n v="3.9534495619930027E-2"/>
    <n v="0.23720697371958013"/>
    <n v="0.47"/>
    <n v="9.2906064706835545E-2"/>
    <n v="0.2"/>
    <n v="1.8581212941367109E-2"/>
    <n v="0.11148727764820265"/>
  </r>
  <r>
    <x v="66"/>
    <x v="3"/>
    <n v="7"/>
    <s v="pe"/>
    <n v="24.478030247533507"/>
    <n v="4.7059013150883178E-2"/>
    <m/>
    <m/>
    <m/>
    <m/>
    <n v="0.54"/>
    <m/>
    <n v="1.1499999999999999"/>
    <n v="0.14637692970448221"/>
    <n v="2.9275385940896445E-2"/>
    <n v="0.17565231564537864"/>
    <n v="0.47"/>
    <n v="6.8797156961106637E-2"/>
    <n v="0.2"/>
    <n v="1.3759431392221327E-2"/>
    <n v="8.2556588353327964E-2"/>
  </r>
  <r>
    <x v="66"/>
    <x v="3"/>
    <n v="8"/>
    <s v="pe"/>
    <n v="18.175494501094448"/>
    <n v="2.5945518400312319E-2"/>
    <m/>
    <m/>
    <m/>
    <m/>
    <n v="0.54"/>
    <m/>
    <n v="1.1499999999999999"/>
    <n v="7.9743391631645844E-2"/>
    <n v="1.5948678326329169E-2"/>
    <n v="9.5692069957975009E-2"/>
    <n v="0.47"/>
    <n v="3.7479394066873548E-2"/>
    <n v="0.2"/>
    <n v="7.4958788133747097E-3"/>
    <n v="4.497527288024826E-2"/>
  </r>
  <r>
    <x v="66"/>
    <x v="3"/>
    <n v="9"/>
    <s v="pe"/>
    <n v="22.950142793851306"/>
    <n v="4.1367632385916973E-2"/>
    <m/>
    <m/>
    <m/>
    <m/>
    <n v="0.54"/>
    <m/>
    <n v="1.1499999999999999"/>
    <n v="0.12834094775650604"/>
    <n v="2.5668189551301207E-2"/>
    <n v="0.15400913730780724"/>
    <n v="0.47"/>
    <n v="6.0320245445557835E-2"/>
    <n v="0.2"/>
    <n v="1.2064049089111567E-2"/>
    <n v="7.2384294534669408E-2"/>
  </r>
  <r>
    <x v="66"/>
    <x v="3"/>
    <n v="10"/>
    <s v="pe"/>
    <n v="20.785635567801531"/>
    <n v="3.3932550064435997E-2"/>
    <m/>
    <m/>
    <m/>
    <m/>
    <n v="0.54"/>
    <m/>
    <n v="1.1499999999999999"/>
    <n v="0.10485558980107788"/>
    <n v="2.0971117960215578E-2"/>
    <n v="0.12582670776129345"/>
    <n v="0.47"/>
    <n v="4.9282127206506605E-2"/>
    <n v="0.2"/>
    <n v="9.8564254413013221E-3"/>
    <n v="5.9138552647807929E-2"/>
  </r>
  <r>
    <x v="66"/>
    <x v="3"/>
    <n v="11"/>
    <s v="pe"/>
    <n v="20.594649636091258"/>
    <n v="3.3311845786377615E-2"/>
    <m/>
    <m/>
    <m/>
    <m/>
    <n v="0.54"/>
    <m/>
    <n v="1.1499999999999999"/>
    <n v="0.10289934929734995"/>
    <n v="2.0579869859469992E-2"/>
    <n v="0.12347921915681995"/>
    <n v="0.47"/>
    <n v="4.8362694169754472E-2"/>
    <n v="0.2"/>
    <n v="9.6725388339508958E-3"/>
    <n v="5.8035233003705368E-2"/>
  </r>
  <r>
    <x v="66"/>
    <x v="3"/>
    <n v="13"/>
    <s v="pe"/>
    <n v="23.300283668653478"/>
    <n v="4.2639519113635858E-2"/>
    <m/>
    <m/>
    <m/>
    <m/>
    <n v="0.54"/>
    <m/>
    <n v="1.1499999999999999"/>
    <n v="0.13236745613732701"/>
    <n v="2.6473491227465402E-2"/>
    <n v="0.1588409473647924"/>
    <n v="0.47"/>
    <n v="6.2212704384543689E-2"/>
    <n v="0.2"/>
    <n v="1.2442540876908739E-2"/>
    <n v="7.4655245261452424E-2"/>
  </r>
  <r>
    <x v="66"/>
    <x v="3"/>
    <n v="14"/>
    <s v="pe"/>
    <n v="24.541692224770259"/>
    <n v="4.7304111763244672E-2"/>
    <m/>
    <m/>
    <m/>
    <m/>
    <n v="0.54"/>
    <m/>
    <n v="1.1499999999999999"/>
    <n v="0.14715467270512789"/>
    <n v="2.9430934541025577E-2"/>
    <n v="0.17658560724615346"/>
    <n v="0.47"/>
    <n v="6.9162696171410104E-2"/>
    <n v="0.2"/>
    <n v="1.3832539234282022E-2"/>
    <n v="8.2995235405692119E-2"/>
  </r>
  <r>
    <x v="66"/>
    <x v="3"/>
    <n v="15"/>
    <s v="pe"/>
    <n v="23.491269600363751"/>
    <n v="4.3341392412671119E-2"/>
    <m/>
    <m/>
    <m/>
    <m/>
    <n v="0.54"/>
    <m/>
    <n v="1.1499999999999999"/>
    <n v="0.13459046835283286"/>
    <n v="2.6918093670566575E-2"/>
    <n v="0.16150856202339944"/>
    <n v="0.47"/>
    <n v="6.325752012583144E-2"/>
    <n v="0.2"/>
    <n v="1.2651504025166288E-2"/>
    <n v="7.5909024150997734E-2"/>
  </r>
  <r>
    <x v="66"/>
    <x v="3"/>
    <n v="16"/>
    <s v="pe"/>
    <n v="26.578875496346523"/>
    <n v="5.548340259862336E-2"/>
    <m/>
    <m/>
    <m/>
    <m/>
    <n v="0.54"/>
    <m/>
    <n v="1.1499999999999999"/>
    <n v="0.17315317617683162"/>
    <n v="3.4630635235366324E-2"/>
    <n v="0.20778381141219796"/>
    <n v="0.47"/>
    <n v="8.1381992803110856E-2"/>
    <n v="0.2"/>
    <n v="1.6276398560622171E-2"/>
    <n v="9.7658391363733027E-2"/>
  </r>
  <r>
    <x v="66"/>
    <x v="3"/>
    <n v="17"/>
    <s v="pe"/>
    <n v="24.223382338586468"/>
    <n v="4.6084984899160755E-2"/>
    <m/>
    <m/>
    <m/>
    <m/>
    <n v="0.54"/>
    <m/>
    <n v="1.1499999999999999"/>
    <n v="0.14328696760290574"/>
    <n v="2.8657393520581151E-2"/>
    <n v="0.17194436112348688"/>
    <n v="0.47"/>
    <n v="6.734487477336569E-2"/>
    <n v="0.2"/>
    <n v="1.3468974954673139E-2"/>
    <n v="8.0813849728038831E-2"/>
  </r>
  <r>
    <x v="66"/>
    <x v="3"/>
    <n v="18"/>
    <s v="pe"/>
    <n v="29.061692608580088"/>
    <n v="6.6333313379084047E-2"/>
    <m/>
    <m/>
    <m/>
    <m/>
    <n v="0.54"/>
    <m/>
    <n v="1.1499999999999999"/>
    <n v="0.20775821023295313"/>
    <n v="4.1551642046590627E-2"/>
    <n v="0.24930985227954375"/>
    <n v="0.47"/>
    <n v="9.7646358809487965E-2"/>
    <n v="0.2"/>
    <n v="1.9529271761897594E-2"/>
    <n v="0.11717563057138555"/>
  </r>
  <r>
    <x v="66"/>
    <x v="3"/>
    <n v="19"/>
    <s v="pe"/>
    <n v="25.910424735360564"/>
    <n v="5.2727714336458752E-2"/>
    <m/>
    <m/>
    <m/>
    <m/>
    <n v="0.54"/>
    <m/>
    <n v="1.1499999999999999"/>
    <n v="0.16438478798840925"/>
    <n v="3.2876957597681854E-2"/>
    <n v="0.19726174558609111"/>
    <n v="0.47"/>
    <n v="7.7260850354552338E-2"/>
    <n v="0.2"/>
    <n v="1.5452170070910468E-2"/>
    <n v="9.2713020425462811E-2"/>
  </r>
  <r>
    <x v="66"/>
    <x v="3"/>
    <n v="20"/>
    <s v="pe"/>
    <n v="22.122537089773452"/>
    <n v="3.8437908193481377E-2"/>
    <m/>
    <m/>
    <m/>
    <m/>
    <n v="0.54"/>
    <m/>
    <n v="1.1499999999999999"/>
    <n v="0.11907569180069658"/>
    <n v="2.3815138360139317E-2"/>
    <n v="0.1428908301608359"/>
    <n v="0.47"/>
    <n v="5.5965575146327384E-2"/>
    <n v="0.2"/>
    <n v="1.1193115029265477E-2"/>
    <n v="6.7158690175592867E-2"/>
  </r>
  <r>
    <x v="66"/>
    <x v="3"/>
    <n v="21"/>
    <s v="pe"/>
    <n v="21.199438419840458"/>
    <n v="3.5297064969034363E-2"/>
    <m/>
    <m/>
    <m/>
    <m/>
    <n v="0.54"/>
    <m/>
    <n v="1.1499999999999999"/>
    <n v="0.10915856991891401"/>
    <n v="2.1831713983782804E-2"/>
    <n v="0.13099028390269682"/>
    <n v="0.47"/>
    <n v="5.1304527861889583E-2"/>
    <n v="0.2"/>
    <n v="1.0260905572377917E-2"/>
    <n v="6.15654334342675E-2"/>
  </r>
  <r>
    <x v="66"/>
    <x v="3"/>
    <n v="22"/>
    <s v="pe"/>
    <n v="30.303101164696873"/>
    <n v="7.2121380771978549E-2"/>
    <m/>
    <m/>
    <m/>
    <m/>
    <n v="0.54"/>
    <m/>
    <n v="1.1499999999999999"/>
    <n v="0.22626679075761741"/>
    <n v="4.5253358151523482E-2"/>
    <n v="0.27152014890914089"/>
    <n v="0.47"/>
    <n v="0.10634539165608017"/>
    <n v="0.2"/>
    <n v="2.1269078331216038E-2"/>
    <n v="0.1276144699872962"/>
  </r>
  <r>
    <x v="66"/>
    <x v="3"/>
    <n v="23"/>
    <s v="pe"/>
    <n v="19.958029863723677"/>
    <n v="3.1284211811386867E-2"/>
    <m/>
    <m/>
    <m/>
    <m/>
    <n v="0.54"/>
    <m/>
    <n v="1.1499999999999999"/>
    <n v="9.6514141469866505E-2"/>
    <n v="1.9302828293973302E-2"/>
    <n v="0.1158169697638398"/>
    <n v="0.47"/>
    <n v="4.5361646490837251E-2"/>
    <n v="0.2"/>
    <n v="9.0723292981674513E-3"/>
    <n v="5.4433975789004704E-2"/>
  </r>
  <r>
    <x v="66"/>
    <x v="3"/>
    <n v="24"/>
    <s v="pe"/>
    <n v="6.8436625529514998"/>
    <n v="3.6784686222114315E-3"/>
    <m/>
    <m/>
    <m/>
    <m/>
    <n v="0.54"/>
    <m/>
    <n v="1.1499999999999999"/>
    <n v="1.0870428427658166E-2"/>
    <n v="2.1740856855316333E-3"/>
    <n v="1.3044514113189798E-2"/>
    <n v="0.47"/>
    <n v="5.1091013609993376E-3"/>
    <n v="0.2"/>
    <n v="1.0218202721998676E-3"/>
    <n v="6.130921633199205E-3"/>
  </r>
  <r>
    <x v="66"/>
    <x v="3"/>
    <n v="25"/>
    <s v="pe"/>
    <n v="24.923664088190808"/>
    <n v="4.8788072452633509E-2"/>
    <m/>
    <m/>
    <m/>
    <m/>
    <n v="0.54"/>
    <m/>
    <n v="1.1499999999999999"/>
    <n v="0.15186526837502748"/>
    <n v="3.0373053675005496E-2"/>
    <n v="0.18223832205003299"/>
    <n v="0.47"/>
    <n v="7.1376676136262918E-2"/>
    <n v="0.2"/>
    <n v="1.4275335227252585E-2"/>
    <n v="8.5652011363515496E-2"/>
  </r>
  <r>
    <x v="66"/>
    <x v="3"/>
    <n v="26"/>
    <s v="pe"/>
    <n v="22.47267796457562"/>
    <n v="3.9664276607475971E-2"/>
    <m/>
    <m/>
    <m/>
    <m/>
    <n v="0.54"/>
    <m/>
    <n v="1.1499999999999999"/>
    <n v="0.12295241574654561"/>
    <n v="2.4590483149309124E-2"/>
    <n v="0.14754289889585473"/>
    <n v="0.47"/>
    <n v="5.7787635400876433E-2"/>
    <n v="0.2"/>
    <n v="1.1557527080175288E-2"/>
    <n v="6.9345162481051714E-2"/>
  </r>
  <r>
    <x v="66"/>
    <x v="3"/>
    <n v="27"/>
    <s v="pe"/>
    <n v="22.377184998720484"/>
    <n v="3.9327902635251252E-2"/>
    <m/>
    <m/>
    <m/>
    <m/>
    <n v="0.54"/>
    <m/>
    <n v="1.1499999999999999"/>
    <n v="0.12188884706534034"/>
    <n v="2.437776941306807E-2"/>
    <n v="0.14626661647840841"/>
    <n v="0.47"/>
    <n v="5.7287758120709957E-2"/>
    <n v="0.2"/>
    <n v="1.1457551624141991E-2"/>
    <n v="6.8745309744851948E-2"/>
  </r>
  <r>
    <x v="66"/>
    <x v="3"/>
    <n v="27"/>
    <s v="pe"/>
    <n v="13.241691265245693"/>
    <n v="1.3771358915855519E-2"/>
    <m/>
    <m/>
    <m/>
    <m/>
    <n v="0.54"/>
    <m/>
    <n v="1.1499999999999999"/>
    <n v="4.1790727180057032E-2"/>
    <n v="8.3581454360114067E-3"/>
    <n v="5.0148872616068436E-2"/>
    <n v="0.47"/>
    <n v="1.9641641774626805E-2"/>
    <n v="0.2"/>
    <n v="3.9283283549253608E-3"/>
    <n v="2.3569970129552167E-2"/>
  </r>
  <r>
    <x v="66"/>
    <x v="3"/>
    <n v="28"/>
    <s v="pe"/>
    <n v="27.024509337003831"/>
    <n v="5.7359521067790645E-2"/>
    <m/>
    <m/>
    <m/>
    <m/>
    <n v="0.54"/>
    <m/>
    <n v="1.1499999999999999"/>
    <n v="0.1791278794400416"/>
    <n v="3.5825575888008325E-2"/>
    <n v="0.21495345532804994"/>
    <n v="0.47"/>
    <n v="8.4190103336819547E-2"/>
    <n v="0.2"/>
    <n v="1.6838020667363909E-2"/>
    <n v="0.10102812400418346"/>
  </r>
  <r>
    <x v="66"/>
    <x v="3"/>
    <n v="29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66"/>
    <x v="3"/>
    <n v="30"/>
    <s v="pe"/>
    <n v="21.072114465366944"/>
    <n v="3.4874349440182299E-2"/>
    <m/>
    <m/>
    <m/>
    <m/>
    <n v="0.54"/>
    <m/>
    <n v="1.1499999999999999"/>
    <n v="0.10782517832405841"/>
    <n v="2.1565035664811685E-2"/>
    <n v="0.1293902139888701"/>
    <n v="0.47"/>
    <n v="5.0677833812307449E-2"/>
    <n v="0.2"/>
    <n v="1.013556676246149E-2"/>
    <n v="6.0813400574768937E-2"/>
  </r>
  <r>
    <x v="67"/>
    <x v="0"/>
    <n v="6"/>
    <s v="pt"/>
    <n v="23.459438611745373"/>
    <n v="4.3224015642140852E-2"/>
    <m/>
    <m/>
    <m/>
    <m/>
    <n v="0.34899999999999998"/>
    <m/>
    <n v="1.1499999999999999"/>
    <n v="0.13894191536047304"/>
    <n v="2.7788383072094608E-2"/>
    <n v="0.16673029843256765"/>
    <n v="0.47"/>
    <n v="6.5302700219422319E-2"/>
    <n v="0.2"/>
    <n v="1.3060540043884464E-2"/>
    <n v="7.836324026330678E-2"/>
  </r>
  <r>
    <x v="67"/>
    <x v="0"/>
    <n v="8"/>
    <s v="pt"/>
    <n v="29.220847551671984"/>
    <n v="6.7061845131087205E-2"/>
    <m/>
    <m/>
    <m/>
    <m/>
    <n v="0.34899999999999998"/>
    <m/>
    <n v="1.1499999999999999"/>
    <n v="0.20586003633328828"/>
    <n v="4.1172007266657658E-2"/>
    <n v="0.24703204359994593"/>
    <n v="0.47"/>
    <n v="9.6754217076645485E-2"/>
    <n v="0.2"/>
    <n v="1.9350843415329097E-2"/>
    <n v="0.11610506049197458"/>
  </r>
  <r>
    <x v="67"/>
    <x v="0"/>
    <n v="9"/>
    <s v="pt"/>
    <n v="26.929016371148691"/>
    <n v="5.6954869624979476E-2"/>
    <m/>
    <m/>
    <m/>
    <m/>
    <n v="0.34899999999999998"/>
    <m/>
    <n v="1.1499999999999999"/>
    <n v="0.17785669202345733"/>
    <n v="3.5571338404691469E-2"/>
    <n v="0.21342803042814879"/>
    <n v="0.47"/>
    <n v="8.3592645251024944E-2"/>
    <n v="0.2"/>
    <n v="1.6718529050204989E-2"/>
    <n v="0.10031117430122993"/>
  </r>
  <r>
    <x v="67"/>
    <x v="0"/>
    <n v="11"/>
    <s v="pt"/>
    <n v="31.926481584234203"/>
    <n v="8.0055652572467245E-2"/>
    <m/>
    <m/>
    <m/>
    <m/>
    <n v="0.34899999999999998"/>
    <m/>
    <n v="1.1499999999999999"/>
    <n v="0.24122329105714005"/>
    <n v="4.824465821142801E-2"/>
    <n v="0.28946794926856806"/>
    <n v="0.47"/>
    <n v="0.11337494679685582"/>
    <n v="0.2"/>
    <n v="2.2674989359371164E-2"/>
    <n v="0.13604993615622699"/>
  </r>
  <r>
    <x v="67"/>
    <x v="0"/>
    <n v="13"/>
    <s v="pt"/>
    <n v="27.279157245950863"/>
    <n v="5.8445594399449734E-2"/>
    <m/>
    <m/>
    <m/>
    <m/>
    <n v="0.34899999999999998"/>
    <m/>
    <n v="1.1499999999999999"/>
    <n v="0.18201783394188933"/>
    <n v="3.6403566788377868E-2"/>
    <n v="0.2184214007302672"/>
    <n v="0.47"/>
    <n v="8.5548381952687977E-2"/>
    <n v="0.2"/>
    <n v="1.7109676390537596E-2"/>
    <n v="0.10265805834322557"/>
  </r>
  <r>
    <x v="67"/>
    <x v="0"/>
    <n v="14"/>
    <s v="pt"/>
    <n v="27.247326257332482"/>
    <n v="5.830927819069151E-2"/>
    <m/>
    <m/>
    <m/>
    <m/>
    <n v="0.34899999999999998"/>
    <m/>
    <n v="1.1499999999999999"/>
    <n v="0.181637793738436"/>
    <n v="3.63275587476872E-2"/>
    <n v="0.2179653524861232"/>
    <n v="0.47"/>
    <n v="8.536976305706491E-2"/>
    <n v="0.2"/>
    <n v="1.7073952611412983E-2"/>
    <n v="0.10244371566847789"/>
  </r>
  <r>
    <x v="67"/>
    <x v="0"/>
    <n v="26"/>
    <s v="pt"/>
    <n v="23.077466748324824"/>
    <n v="4.1827908481338744E-2"/>
    <m/>
    <m/>
    <m/>
    <m/>
    <n v="0.34899999999999998"/>
    <m/>
    <n v="1.1499999999999999"/>
    <n v="0.13491810313889721"/>
    <n v="2.6983620627779443E-2"/>
    <n v="0.16190172376667666"/>
    <n v="0.47"/>
    <n v="6.341150847528168E-2"/>
    <n v="0.2"/>
    <n v="1.2682301695056337E-2"/>
    <n v="7.6093810170338019E-2"/>
  </r>
  <r>
    <x v="67"/>
    <x v="0"/>
    <n v="27"/>
    <s v="pt"/>
    <n v="26.38788956463625"/>
    <n v="5.468890112270864E-2"/>
    <m/>
    <m/>
    <m/>
    <m/>
    <n v="0.34899999999999998"/>
    <m/>
    <n v="1.1499999999999999"/>
    <n v="0.17150954056454215"/>
    <n v="3.4301908112908432E-2"/>
    <n v="0.20581144867745058"/>
    <n v="0.47"/>
    <n v="8.0609484065334802E-2"/>
    <n v="0.2"/>
    <n v="1.6121896813066961E-2"/>
    <n v="9.673138087840176E-2"/>
  </r>
  <r>
    <x v="67"/>
    <x v="0"/>
    <n v="31"/>
    <s v="pt"/>
    <n v="28.838875688251434"/>
    <n v="6.5320053433889511E-2"/>
    <m/>
    <m/>
    <m/>
    <m/>
    <n v="0.34899999999999998"/>
    <m/>
    <n v="1.1499999999999999"/>
    <n v="0.20106759855631171"/>
    <n v="4.0213519711262344E-2"/>
    <n v="0.24128111826757404"/>
    <n v="0.47"/>
    <n v="9.4501771321466491E-2"/>
    <n v="0.2"/>
    <n v="1.89003542642933E-2"/>
    <n v="0.11340212558575979"/>
  </r>
  <r>
    <x v="67"/>
    <x v="0"/>
    <n v="32"/>
    <s v="pt"/>
    <n v="33.072397174495855"/>
    <n v="8.5905551660752991E-2"/>
    <m/>
    <m/>
    <m/>
    <m/>
    <n v="0.34899999999999998"/>
    <m/>
    <n v="1.1499999999999999"/>
    <n v="0.25694203236106683"/>
    <n v="5.138840647221337E-2"/>
    <n v="0.30833043883328021"/>
    <n v="0.47"/>
    <n v="0.12076275520970141"/>
    <n v="0.2"/>
    <n v="2.4152551041940282E-2"/>
    <n v="0.1449153062516417"/>
  </r>
  <r>
    <x v="67"/>
    <x v="0"/>
    <n v="33"/>
    <s v="pt"/>
    <n v="26.833523405293555"/>
    <n v="5.6551650576656155E-2"/>
    <m/>
    <m/>
    <m/>
    <m/>
    <n v="0.34899999999999998"/>
    <m/>
    <n v="1.1499999999999999"/>
    <n v="0.17672921223248148"/>
    <n v="3.5345842446496294E-2"/>
    <n v="0.21207505467897778"/>
    <n v="0.47"/>
    <n v="8.306272974926629E-2"/>
    <n v="0.2"/>
    <n v="1.6612545949853258E-2"/>
    <n v="9.9675275699119548E-2"/>
  </r>
  <r>
    <x v="67"/>
    <x v="0"/>
    <n v="35"/>
    <s v="pt"/>
    <n v="21.995213135299934"/>
    <n v="3.7996730691230635E-2"/>
    <m/>
    <m/>
    <m/>
    <m/>
    <n v="0.34899999999999998"/>
    <m/>
    <n v="1.1499999999999999"/>
    <n v="0.12380185296739639"/>
    <n v="2.476037059347928E-2"/>
    <n v="0.14856222356087567"/>
    <n v="0.47"/>
    <n v="5.81868708946763E-2"/>
    <n v="0.2"/>
    <n v="1.1637374178935261E-2"/>
    <n v="6.9824245073611568E-2"/>
  </r>
  <r>
    <x v="67"/>
    <x v="0"/>
    <n v="36"/>
    <s v="pt"/>
    <n v="33.709016946863436"/>
    <n v="8.9244622366820944E-2"/>
    <m/>
    <m/>
    <m/>
    <m/>
    <n v="0.34899999999999998"/>
    <m/>
    <n v="1.1499999999999999"/>
    <n v="0.26586341805154473"/>
    <n v="5.3172683610308948E-2"/>
    <n v="0.3190361016618537"/>
    <n v="0.47"/>
    <n v="0.12495580648422602"/>
    <n v="0.2"/>
    <n v="2.4991161296845206E-2"/>
    <n v="0.14994696778107122"/>
  </r>
  <r>
    <x v="67"/>
    <x v="0"/>
    <n v="46"/>
    <s v="pt"/>
    <n v="25.68760781503191"/>
    <n v="5.1824748766826884E-2"/>
    <m/>
    <m/>
    <m/>
    <m/>
    <n v="0.34899999999999998"/>
    <m/>
    <n v="1.1499999999999999"/>
    <n v="0.1634470921107514"/>
    <n v="3.2689418422150278E-2"/>
    <n v="0.19613651053290168"/>
    <n v="0.47"/>
    <n v="7.6820133292053158E-2"/>
    <n v="0.2"/>
    <n v="1.5364026658410633E-2"/>
    <n v="9.2184159950463793E-2"/>
  </r>
  <r>
    <x v="67"/>
    <x v="0"/>
    <n v="47"/>
    <s v="pt"/>
    <n v="26.133241655689215"/>
    <n v="5.3638478498302111E-2"/>
    <m/>
    <m/>
    <m/>
    <m/>
    <n v="0.34899999999999998"/>
    <m/>
    <n v="1.1499999999999999"/>
    <n v="0.16855792140441489"/>
    <n v="3.3711584280882979E-2"/>
    <n v="0.20226950568529786"/>
    <n v="0.47"/>
    <n v="7.9222223060074995E-2"/>
    <n v="0.2"/>
    <n v="1.5844444612015E-2"/>
    <n v="9.5066667672089988E-2"/>
  </r>
  <r>
    <x v="67"/>
    <x v="0"/>
    <n v="48"/>
    <s v="pt"/>
    <n v="30.175777210223355"/>
    <n v="7.151659198822935E-2"/>
    <m/>
    <m/>
    <m/>
    <m/>
    <n v="0.34899999999999998"/>
    <m/>
    <n v="1.1499999999999999"/>
    <n v="0.21805853168075084"/>
    <n v="4.361170633615017E-2"/>
    <n v="0.26167023801690104"/>
    <n v="0.47"/>
    <n v="0.10248750988995289"/>
    <n v="0.2"/>
    <n v="2.0497501977990579E-2"/>
    <n v="0.12298501186794347"/>
  </r>
  <r>
    <x v="67"/>
    <x v="0"/>
    <n v="50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67"/>
    <x v="0"/>
    <n v="52"/>
    <s v="pt"/>
    <n v="31.703664663905549"/>
    <n v="7.8942125013124823E-2"/>
    <m/>
    <m/>
    <m/>
    <m/>
    <n v="0.34899999999999998"/>
    <m/>
    <n v="1.1499999999999999"/>
    <n v="0.2382178148138136"/>
    <n v="4.7643562962762724E-2"/>
    <n v="0.28586137777657633"/>
    <n v="0.47"/>
    <n v="0.11196237296249238"/>
    <n v="0.2"/>
    <n v="2.2392474592498476E-2"/>
    <n v="0.13435484755499086"/>
  </r>
  <r>
    <x v="67"/>
    <x v="0"/>
    <n v="53"/>
    <s v="pt"/>
    <n v="22.440846975957243"/>
    <n v="3.9551992795124641E-2"/>
    <m/>
    <m/>
    <m/>
    <m/>
    <n v="0.34899999999999998"/>
    <m/>
    <n v="1.1499999999999999"/>
    <n v="0.1283280300514015"/>
    <n v="2.5665606010280301E-2"/>
    <n v="0.15399363606168182"/>
    <n v="0.47"/>
    <n v="6.0314174124158702E-2"/>
    <n v="0.2"/>
    <n v="1.2062834824831741E-2"/>
    <n v="7.2377008948990448E-2"/>
  </r>
  <r>
    <x v="67"/>
    <x v="0"/>
    <n v="55"/>
    <s v="pt"/>
    <n v="28.870706676869816"/>
    <n v="6.5464327389802318E-2"/>
    <m/>
    <m/>
    <m/>
    <m/>
    <n v="0.34899999999999998"/>
    <m/>
    <n v="1.1499999999999999"/>
    <n v="0.20146506450316201"/>
    <n v="4.0293012900632405E-2"/>
    <n v="0.2417580774037944"/>
    <n v="0.47"/>
    <n v="9.4688580316486137E-2"/>
    <n v="0.2"/>
    <n v="1.8937716063297229E-2"/>
    <n v="0.11362629637978336"/>
  </r>
  <r>
    <x v="67"/>
    <x v="0"/>
    <n v="67"/>
    <s v="pt"/>
    <n v="20.14901579543395"/>
    <n v="3.1885817496274227E-2"/>
    <m/>
    <m/>
    <m/>
    <m/>
    <n v="0.34899999999999998"/>
    <m/>
    <n v="1.1499999999999999"/>
    <n v="0.10581987097275987"/>
    <n v="2.1163974194551974E-2"/>
    <n v="0.12698384516731184"/>
    <n v="0.47"/>
    <n v="4.9735339357197136E-2"/>
    <n v="0.2"/>
    <n v="9.947067871439428E-3"/>
    <n v="5.9682407228636561E-2"/>
  </r>
  <r>
    <x v="67"/>
    <x v="0"/>
    <n v="68"/>
    <s v="pt"/>
    <n v="27.501974166279517"/>
    <n v="5.9404264199163774E-2"/>
    <m/>
    <m/>
    <m/>
    <m/>
    <n v="0.34899999999999998"/>
    <m/>
    <n v="1.1499999999999999"/>
    <n v="0.18468792653807822"/>
    <n v="3.6937585307615643E-2"/>
    <n v="0.22162551184569387"/>
    <n v="0.47"/>
    <n v="8.6803325472896764E-2"/>
    <n v="0.2"/>
    <n v="1.7360665094579352E-2"/>
    <n v="0.10416399056747612"/>
  </r>
  <r>
    <x v="67"/>
    <x v="0"/>
    <n v="70"/>
    <s v="pt"/>
    <n v="25.97408671259732"/>
    <n v="5.2987136893698536E-2"/>
    <m/>
    <m/>
    <m/>
    <m/>
    <n v="0.34899999999999998"/>
    <m/>
    <n v="1.1499999999999999"/>
    <n v="0.16672465309628984"/>
    <n v="3.3344930619257966E-2"/>
    <n v="0.20006958371554781"/>
    <n v="0.47"/>
    <n v="7.8360586955256217E-2"/>
    <n v="0.2"/>
    <n v="1.5672117391051243E-2"/>
    <n v="9.4032704346307464E-2"/>
  </r>
  <r>
    <x v="67"/>
    <x v="0"/>
    <n v="72"/>
    <s v="pt"/>
    <n v="29.252678540290365"/>
    <n v="6.7208028946317125E-2"/>
    <m/>
    <m/>
    <m/>
    <m/>
    <n v="0.34899999999999998"/>
    <m/>
    <n v="1.1499999999999999"/>
    <n v="0.2062616541052629"/>
    <n v="4.1252330821052584E-2"/>
    <n v="0.24751398492631549"/>
    <n v="0.47"/>
    <n v="9.6942977429473554E-2"/>
    <n v="0.2"/>
    <n v="1.9388595485894711E-2"/>
    <n v="0.11633157291536826"/>
  </r>
  <r>
    <x v="67"/>
    <x v="0"/>
    <n v="73"/>
    <s v="pt"/>
    <n v="25.273804962992983"/>
    <n v="5.0168502851541091E-2"/>
    <m/>
    <m/>
    <m/>
    <m/>
    <n v="0.34899999999999998"/>
    <m/>
    <n v="1.1499999999999999"/>
    <n v="0.15876362303869637"/>
    <n v="3.1752724607739279E-2"/>
    <n v="0.19051634764643566"/>
    <n v="0.47"/>
    <n v="7.4618902828187297E-2"/>
    <n v="0.2"/>
    <n v="1.492378056563746E-2"/>
    <n v="8.9542683393824762E-2"/>
  </r>
  <r>
    <x v="68"/>
    <x v="3"/>
    <n v="1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68"/>
    <x v="3"/>
    <n v="2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68"/>
    <x v="3"/>
    <n v="3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68"/>
    <x v="3"/>
    <n v="4"/>
    <s v="pe"/>
    <n v="31.03521390291959"/>
    <n v="7.564833388836649E-2"/>
    <m/>
    <m/>
    <m/>
    <m/>
    <n v="0.54"/>
    <m/>
    <n v="1.1499999999999999"/>
    <n v="0.23755978959807289"/>
    <n v="4.7511957919614579E-2"/>
    <n v="0.28507174751768749"/>
    <n v="0.47"/>
    <n v="0.11165310111109425"/>
    <n v="0.2"/>
    <n v="2.233062022221885E-2"/>
    <n v="0.1339837213333131"/>
  </r>
  <r>
    <x v="69"/>
    <x v="2"/>
    <n v="1"/>
    <s v="pe"/>
    <n v="17.125071876687937"/>
    <n v="2.303322167414527E-2"/>
    <m/>
    <m/>
    <m/>
    <m/>
    <n v="0.54"/>
    <m/>
    <n v="1.1499999999999999"/>
    <n v="7.0623252343412712E-2"/>
    <n v="1.4124650468682543E-2"/>
    <n v="8.4747902812095252E-2"/>
    <n v="0.47"/>
    <n v="3.3192928601403972E-2"/>
    <n v="0.2"/>
    <n v="6.6385857202807949E-3"/>
    <n v="3.9831514321684768E-2"/>
  </r>
  <r>
    <x v="69"/>
    <x v="2"/>
    <n v="2"/>
    <s v="pe"/>
    <n v="17.857184614910658"/>
    <n v="2.5044701422412198E-2"/>
    <m/>
    <m/>
    <m/>
    <m/>
    <n v="0.54"/>
    <m/>
    <n v="1.1499999999999999"/>
    <n v="7.6920083063274844E-2"/>
    <n v="1.5384016612654969E-2"/>
    <n v="9.2304099675929813E-2"/>
    <n v="0.47"/>
    <n v="3.6152439039739172E-2"/>
    <n v="0.2"/>
    <n v="7.2304878079478344E-3"/>
    <n v="4.3382926847687006E-2"/>
  </r>
  <r>
    <x v="69"/>
    <x v="2"/>
    <n v="4"/>
    <s v="pe"/>
    <n v="25.910424735360564"/>
    <n v="5.2727714336458752E-2"/>
    <m/>
    <m/>
    <m/>
    <m/>
    <n v="0.54"/>
    <m/>
    <n v="1.1499999999999999"/>
    <n v="0.16438478798840925"/>
    <n v="3.2876957597681854E-2"/>
    <n v="0.19726174558609111"/>
    <n v="0.47"/>
    <n v="7.7260850354552338E-2"/>
    <n v="0.2"/>
    <n v="1.5452170070910468E-2"/>
    <n v="9.2713020425462811E-2"/>
  </r>
  <r>
    <x v="69"/>
    <x v="2"/>
    <n v="5"/>
    <s v="pe"/>
    <n v="24.287044315823227"/>
    <n v="4.6327537032432808E-2"/>
    <m/>
    <m/>
    <m/>
    <m/>
    <n v="0.54"/>
    <m/>
    <n v="1.1499999999999999"/>
    <n v="0.14405630708417166"/>
    <n v="2.8811261416834336E-2"/>
    <n v="0.17286756850100599"/>
    <n v="0.47"/>
    <n v="6.7706464329560678E-2"/>
    <n v="0.2"/>
    <n v="1.3541292865912137E-2"/>
    <n v="8.1247757195472808E-2"/>
  </r>
  <r>
    <x v="69"/>
    <x v="2"/>
    <n v="6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69"/>
    <x v="2"/>
    <n v="8"/>
    <s v="pe"/>
    <n v="26.260565610162732"/>
    <n v="5.4162416570960638E-2"/>
    <m/>
    <m/>
    <m/>
    <m/>
    <n v="0.54"/>
    <m/>
    <n v="1.1499999999999999"/>
    <n v="0.1689487803168585"/>
    <n v="3.3789756063371701E-2"/>
    <n v="0.20273853638023021"/>
    <n v="0.47"/>
    <n v="7.9405926748923494E-2"/>
    <n v="0.2"/>
    <n v="1.58811853497847E-2"/>
    <n v="9.5287112098708188E-2"/>
  </r>
  <r>
    <x v="69"/>
    <x v="2"/>
    <n v="10"/>
    <s v="pe"/>
    <n v="23.523100588982132"/>
    <n v="4.3458928338144492E-2"/>
    <m/>
    <m/>
    <m/>
    <m/>
    <n v="0.54"/>
    <m/>
    <n v="1.1499999999999999"/>
    <n v="0.13496280574218328"/>
    <n v="2.6992561148436657E-2"/>
    <n v="0.16195536689061993"/>
    <n v="0.47"/>
    <n v="6.3432518698826143E-2"/>
    <n v="0.2"/>
    <n v="1.268650373976523E-2"/>
    <n v="7.6119022438591366E-2"/>
  </r>
  <r>
    <x v="69"/>
    <x v="2"/>
    <n v="11"/>
    <s v="pe"/>
    <n v="23.427607623126992"/>
    <n v="4.3106798026553664E-2"/>
    <m/>
    <m/>
    <m/>
    <m/>
    <n v="0.54"/>
    <m/>
    <n v="1.1499999999999999"/>
    <n v="0.13384736684874524"/>
    <n v="2.6769473369749049E-2"/>
    <n v="0.16061684021849429"/>
    <n v="0.47"/>
    <n v="6.290826241891026E-2"/>
    <n v="0.2"/>
    <n v="1.2581652483782053E-2"/>
    <n v="7.5489914902692315E-2"/>
  </r>
  <r>
    <x v="69"/>
    <x v="2"/>
    <n v="12"/>
    <s v="pe"/>
    <n v="28.043100972791958"/>
    <n v="6.1764929892574275E-2"/>
    <m/>
    <m/>
    <m/>
    <m/>
    <n v="0.54"/>
    <m/>
    <n v="1.1499999999999999"/>
    <n v="0.19317261696032079"/>
    <n v="3.8634523392064163E-2"/>
    <n v="0.23180714035238495"/>
    <n v="0.47"/>
    <n v="9.0791129971350762E-2"/>
    <n v="0.2"/>
    <n v="1.8158225994270152E-2"/>
    <n v="0.10894935596562091"/>
  </r>
  <r>
    <x v="69"/>
    <x v="2"/>
    <n v="14"/>
    <s v="pe"/>
    <n v="25.305635951611361"/>
    <n v="5.0294951453827584E-2"/>
    <m/>
    <m/>
    <m/>
    <m/>
    <n v="0.54"/>
    <m/>
    <n v="1.1499999999999999"/>
    <n v="0.15665156244396608"/>
    <n v="3.133031248879322E-2"/>
    <n v="0.18798187493275931"/>
    <n v="0.47"/>
    <n v="7.3626234348664055E-2"/>
    <n v="0.2"/>
    <n v="1.4725246869732811E-2"/>
    <n v="8.8351481218396866E-2"/>
  </r>
  <r>
    <x v="69"/>
    <x v="2"/>
    <n v="15"/>
    <s v="pe"/>
    <n v="19.576058000303128"/>
    <n v="3.0098189175466066E-2"/>
    <m/>
    <m/>
    <m/>
    <m/>
    <n v="0.54"/>
    <m/>
    <n v="1.1499999999999999"/>
    <n v="9.2783067412580883E-2"/>
    <n v="1.8556613482516176E-2"/>
    <n v="0.11133968089509706"/>
    <n v="0.47"/>
    <n v="4.360804168391301E-2"/>
    <n v="0.2"/>
    <n v="8.7216083367826023E-3"/>
    <n v="5.232965002069561E-2"/>
  </r>
  <r>
    <x v="69"/>
    <x v="2"/>
    <n v="17"/>
    <s v="pe"/>
    <n v="14.419437844125717"/>
    <n v="1.6330013358472378E-2"/>
    <m/>
    <m/>
    <m/>
    <m/>
    <n v="0.54"/>
    <m/>
    <n v="1.1499999999999999"/>
    <n v="4.9725283374075453E-2"/>
    <n v="9.9450566748150917E-3"/>
    <n v="5.9670340048890547E-2"/>
    <n v="0.47"/>
    <n v="2.3370883185815462E-2"/>
    <n v="0.2"/>
    <n v="4.6741766371630926E-3"/>
    <n v="2.8045059822978554E-2"/>
  </r>
  <r>
    <x v="69"/>
    <x v="2"/>
    <n v="18"/>
    <s v="pe"/>
    <n v="26.356058576017869"/>
    <n v="5.4557041252356997E-2"/>
    <m/>
    <m/>
    <m/>
    <m/>
    <n v="0.54"/>
    <m/>
    <n v="1.1499999999999999"/>
    <n v="0.17020456662527894"/>
    <n v="3.4040913325055787E-2"/>
    <n v="0.20424547995033474"/>
    <n v="0.47"/>
    <n v="7.9996146313881092E-2"/>
    <n v="0.2"/>
    <n v="1.5999229262776218E-2"/>
    <n v="9.5995375576657313E-2"/>
  </r>
  <r>
    <x v="69"/>
    <x v="2"/>
    <n v="19"/>
    <s v="pe"/>
    <n v="21.294931385695598"/>
    <n v="3.5615772742575887E-2"/>
    <m/>
    <m/>
    <m/>
    <m/>
    <n v="0.54"/>
    <m/>
    <n v="1.1499999999999999"/>
    <n v="0.11016409738834244"/>
    <n v="2.203281947766849E-2"/>
    <n v="0.13219691686601093"/>
    <n v="0.47"/>
    <n v="5.1777125772520943E-2"/>
    <n v="0.2"/>
    <n v="1.0355425154504189E-2"/>
    <n v="6.2132550927025132E-2"/>
  </r>
  <r>
    <x v="69"/>
    <x v="2"/>
    <n v="21"/>
    <s v="pe"/>
    <n v="23.523100588982132"/>
    <n v="4.3458928338144492E-2"/>
    <m/>
    <m/>
    <m/>
    <m/>
    <n v="0.54"/>
    <m/>
    <n v="1.1499999999999999"/>
    <n v="0.13496280574218328"/>
    <n v="2.6992561148436657E-2"/>
    <n v="0.16195536689061993"/>
    <n v="0.47"/>
    <n v="6.3432518698826143E-2"/>
    <n v="0.2"/>
    <n v="1.268650373976523E-2"/>
    <n v="7.6119022438591366E-2"/>
  </r>
  <r>
    <x v="69"/>
    <x v="2"/>
    <n v="22"/>
    <s v="pe"/>
    <n v="11.490986891234844"/>
    <n v="1.0370615669339445E-2"/>
    <m/>
    <m/>
    <m/>
    <m/>
    <n v="0.54"/>
    <m/>
    <n v="1.1499999999999999"/>
    <n v="3.1291898173064617E-2"/>
    <n v="6.2583796346129235E-3"/>
    <n v="3.7550277807677543E-2"/>
    <n v="0.47"/>
    <n v="1.4707192141340369E-2"/>
    <n v="0.2"/>
    <n v="2.941438428268074E-3"/>
    <n v="1.7648630569608442E-2"/>
  </r>
  <r>
    <x v="69"/>
    <x v="2"/>
    <n v="23"/>
    <s v="pe"/>
    <n v="24.127889372731332"/>
    <n v="4.5722350361325874E-2"/>
    <m/>
    <m/>
    <m/>
    <m/>
    <n v="0.54"/>
    <m/>
    <n v="1.1499999999999999"/>
    <n v="0.14213689642506003"/>
    <n v="2.8427379285012006E-2"/>
    <n v="0.17056427571007204"/>
    <n v="0.47"/>
    <n v="6.6804341319778207E-2"/>
    <n v="0.2"/>
    <n v="1.3360868263955642E-2"/>
    <n v="8.0165209583733854E-2"/>
  </r>
  <r>
    <x v="69"/>
    <x v="2"/>
    <n v="25"/>
    <s v="pe"/>
    <n v="24.414368270296745"/>
    <n v="4.6814551158294006E-2"/>
    <m/>
    <m/>
    <m/>
    <m/>
    <n v="0.54"/>
    <m/>
    <n v="1.1499999999999999"/>
    <n v="0.1456012879141724"/>
    <n v="2.9120257582834482E-2"/>
    <n v="0.17472154549700689"/>
    <n v="0.47"/>
    <n v="6.8432605319661027E-2"/>
    <n v="0.2"/>
    <n v="1.3686521063932207E-2"/>
    <n v="8.2119126383593227E-2"/>
  </r>
  <r>
    <x v="69"/>
    <x v="2"/>
    <n v="26"/>
    <s v="pe"/>
    <n v="10.91802909610402"/>
    <n v="9.3622099499091945E-3"/>
    <m/>
    <m/>
    <m/>
    <m/>
    <n v="0.54"/>
    <m/>
    <n v="1.1499999999999999"/>
    <n v="2.8191149113229005E-2"/>
    <n v="5.6382298226458011E-3"/>
    <n v="3.3829378935874808E-2"/>
    <n v="0.47"/>
    <n v="1.3249840083217631E-2"/>
    <n v="0.2"/>
    <n v="2.6499680166435263E-3"/>
    <n v="1.5899808099861159E-2"/>
  </r>
  <r>
    <x v="69"/>
    <x v="2"/>
    <n v="27"/>
    <s v="pe"/>
    <n v="19.83070590925016"/>
    <n v="3.0886324453657122E-2"/>
    <m/>
    <m/>
    <m/>
    <m/>
    <n v="0.54"/>
    <m/>
    <n v="1.1499999999999999"/>
    <n v="9.5262116833683852E-2"/>
    <n v="1.9052423366736772E-2"/>
    <n v="0.11431454020042062"/>
    <n v="0.47"/>
    <n v="4.4773194911831411E-2"/>
    <n v="0.2"/>
    <n v="8.9546389823662829E-3"/>
    <n v="5.3727833894197691E-2"/>
  </r>
  <r>
    <x v="69"/>
    <x v="2"/>
    <n v="28"/>
    <s v="pe"/>
    <n v="15.851832331952775"/>
    <n v="1.9735531253281206E-2"/>
    <m/>
    <m/>
    <m/>
    <m/>
    <n v="0.54"/>
    <m/>
    <n v="1.1499999999999999"/>
    <n v="6.0324401263650101E-2"/>
    <n v="1.2064880252730021E-2"/>
    <n v="7.2389281516380119E-2"/>
    <n v="0.47"/>
    <n v="2.8352468593915547E-2"/>
    <n v="0.2"/>
    <n v="5.6704937187831098E-3"/>
    <n v="3.4022962312698656E-2"/>
  </r>
  <r>
    <x v="69"/>
    <x v="2"/>
    <n v="30"/>
    <s v="pe"/>
    <n v="22.759156862141033"/>
    <n v="4.0681992891077094E-2"/>
    <m/>
    <m/>
    <m/>
    <m/>
    <n v="0.54"/>
    <m/>
    <n v="1.1499999999999999"/>
    <n v="0.12617139403517857"/>
    <n v="2.5234278807035715E-2"/>
    <n v="0.15140567284221429"/>
    <n v="0.47"/>
    <n v="5.9300555196533926E-2"/>
    <n v="0.2"/>
    <n v="1.1860111039306787E-2"/>
    <n v="7.1160666235840719E-2"/>
  </r>
  <r>
    <x v="69"/>
    <x v="2"/>
    <n v="32"/>
    <s v="pe"/>
    <n v="22.695494884904274"/>
    <n v="4.0454719632341866E-2"/>
    <m/>
    <m/>
    <m/>
    <m/>
    <n v="0.54"/>
    <m/>
    <n v="1.1499999999999999"/>
    <n v="0.12545239991346696"/>
    <n v="2.5090479982693394E-2"/>
    <n v="0.15054287989616036"/>
    <n v="0.47"/>
    <n v="5.8962627959329467E-2"/>
    <n v="0.2"/>
    <n v="1.1792525591865895E-2"/>
    <n v="7.0755153551195354E-2"/>
  </r>
  <r>
    <x v="69"/>
    <x v="2"/>
    <n v="33"/>
    <s v="pe"/>
    <n v="14.101127957941927"/>
    <n v="1.5616999213420687E-2"/>
    <m/>
    <m/>
    <m/>
    <m/>
    <n v="0.54"/>
    <m/>
    <n v="1.1499999999999999"/>
    <n v="4.7511484177886351E-2"/>
    <n v="9.5022968355772709E-3"/>
    <n v="5.7013781013463619E-2"/>
    <n v="0.47"/>
    <n v="2.2330397563606583E-2"/>
    <n v="0.2"/>
    <n v="4.4660795127213172E-3"/>
    <n v="2.6796477076327901E-2"/>
  </r>
  <r>
    <x v="69"/>
    <x v="2"/>
    <n v="33"/>
    <s v="pe"/>
    <n v="9.2946486765666876"/>
    <n v="6.7850935338936809E-3"/>
    <m/>
    <m/>
    <m/>
    <m/>
    <n v="0.54"/>
    <m/>
    <n v="1.1499999999999999"/>
    <n v="2.0299241412884916E-2"/>
    <n v="4.0598482825769831E-3"/>
    <n v="2.43590896954619E-2"/>
    <n v="0.47"/>
    <n v="9.5406434640559097E-3"/>
    <n v="0.2"/>
    <n v="1.9081286928111819E-3"/>
    <n v="1.1448772156867092E-2"/>
  </r>
  <r>
    <x v="69"/>
    <x v="2"/>
    <n v="34"/>
    <s v="pe"/>
    <n v="24.796340133717298"/>
    <n v="4.8290872410414444E-2"/>
    <m/>
    <m/>
    <m/>
    <m/>
    <n v="0.54"/>
    <m/>
    <n v="1.1499999999999999"/>
    <n v="0.15028666119111964"/>
    <n v="3.0057332238223929E-2"/>
    <n v="0.18034399342934357"/>
    <n v="0.47"/>
    <n v="7.0634730759826223E-2"/>
    <n v="0.2"/>
    <n v="1.4126946151965246E-2"/>
    <n v="8.476167691179147E-2"/>
  </r>
  <r>
    <x v="69"/>
    <x v="2"/>
    <n v="36"/>
    <s v="pe"/>
    <n v="26.578875496346523"/>
    <n v="5.548340259862336E-2"/>
    <m/>
    <m/>
    <m/>
    <m/>
    <n v="0.54"/>
    <m/>
    <n v="1.1499999999999999"/>
    <n v="0.17315317617683162"/>
    <n v="3.4630635235366324E-2"/>
    <n v="0.20778381141219796"/>
    <n v="0.47"/>
    <n v="8.1381992803110856E-2"/>
    <n v="0.2"/>
    <n v="1.6276398560622171E-2"/>
    <n v="9.7658391363733027E-2"/>
  </r>
  <r>
    <x v="69"/>
    <x v="2"/>
    <n v="37"/>
    <s v="pe"/>
    <n v="18.207325489712829"/>
    <n v="2.6036475450289354E-2"/>
    <m/>
    <m/>
    <m/>
    <m/>
    <n v="0.54"/>
    <m/>
    <n v="1.1499999999999999"/>
    <n v="8.0028576676903523E-2"/>
    <n v="1.6005715335380706E-2"/>
    <n v="9.6034292012284223E-2"/>
    <n v="0.47"/>
    <n v="3.7613431038144657E-2"/>
    <n v="0.2"/>
    <n v="7.5226862076289321E-3"/>
    <n v="4.5136117245773585E-2"/>
  </r>
  <r>
    <x v="69"/>
    <x v="2"/>
    <n v="38"/>
    <s v="pe"/>
    <n v="25.846762758123806"/>
    <n v="5.2468928398991317E-2"/>
    <m/>
    <m/>
    <m/>
    <m/>
    <n v="0.54"/>
    <m/>
    <n v="1.1499999999999999"/>
    <n v="0.1635618167756511"/>
    <n v="3.2712363355130218E-2"/>
    <n v="0.19627418013078132"/>
    <n v="0.47"/>
    <n v="7.687405388455601E-2"/>
    <n v="0.2"/>
    <n v="1.5374810776911203E-2"/>
    <n v="9.2248864661467214E-2"/>
  </r>
  <r>
    <x v="69"/>
    <x v="2"/>
    <n v="40"/>
    <s v="pe"/>
    <n v="27.024509337003831"/>
    <n v="5.7359521067790645E-2"/>
    <m/>
    <m/>
    <m/>
    <m/>
    <n v="0.54"/>
    <m/>
    <n v="1.1499999999999999"/>
    <n v="0.1791278794400416"/>
    <n v="3.5825575888008325E-2"/>
    <n v="0.21495345532804994"/>
    <n v="0.47"/>
    <n v="8.4190103336819547E-2"/>
    <n v="0.2"/>
    <n v="1.6838020667363909E-2"/>
    <n v="0.10102812400418346"/>
  </r>
  <r>
    <x v="69"/>
    <x v="2"/>
    <n v="41"/>
    <s v="pe"/>
    <n v="24.732678156480539"/>
    <n v="4.8043227318963454E-2"/>
    <m/>
    <m/>
    <m/>
    <m/>
    <n v="0.54"/>
    <m/>
    <n v="1.1499999999999999"/>
    <n v="0.14950051116046373"/>
    <n v="2.9900102232092746E-2"/>
    <n v="0.17940061339255647"/>
    <n v="0.47"/>
    <n v="7.0265240245417943E-2"/>
    <n v="0.2"/>
    <n v="1.405304804908359E-2"/>
    <n v="8.4318288294501526E-2"/>
  </r>
  <r>
    <x v="69"/>
    <x v="2"/>
    <n v="42"/>
    <s v="pe"/>
    <n v="19.671550966158264"/>
    <n v="3.0392546242714518E-2"/>
    <m/>
    <m/>
    <m/>
    <m/>
    <n v="0.54"/>
    <m/>
    <n v="1.1499999999999999"/>
    <n v="9.3708805477603976E-2"/>
    <n v="1.8741761095520795E-2"/>
    <n v="0.11245056657312477"/>
    <n v="0.47"/>
    <n v="4.4043138574473867E-2"/>
    <n v="0.2"/>
    <n v="8.808627714894773E-3"/>
    <n v="5.2851766289368642E-2"/>
  </r>
  <r>
    <x v="69"/>
    <x v="2"/>
    <n v="44"/>
    <s v="pe"/>
    <n v="21.167607431222081"/>
    <n v="3.5191147354406704E-2"/>
    <m/>
    <m/>
    <m/>
    <m/>
    <n v="0.54"/>
    <m/>
    <n v="1.1499999999999999"/>
    <n v="0.10882443868711128"/>
    <n v="2.1764887737422259E-2"/>
    <n v="0.13058932642453353"/>
    <n v="0.47"/>
    <n v="5.1147486182942299E-2"/>
    <n v="0.2"/>
    <n v="1.0229497236588461E-2"/>
    <n v="6.137698341953076E-2"/>
  </r>
  <r>
    <x v="69"/>
    <x v="2"/>
    <n v="46"/>
    <s v="pe"/>
    <n v="23.141128725561583"/>
    <n v="4.2059001458708181E-2"/>
    <m/>
    <m/>
    <m/>
    <m/>
    <n v="0.54"/>
    <m/>
    <n v="1.1499999999999999"/>
    <n v="0.13052936343304997"/>
    <n v="2.6105872686609993E-2"/>
    <n v="0.15663523611965996"/>
    <n v="0.47"/>
    <n v="6.1348800813533479E-2"/>
    <n v="0.2"/>
    <n v="1.2269760162706696E-2"/>
    <n v="7.3618560976240172E-2"/>
  </r>
  <r>
    <x v="69"/>
    <x v="2"/>
    <n v="47"/>
    <s v="pe"/>
    <n v="20.499156670236122"/>
    <n v="3.3003642239080158E-2"/>
    <m/>
    <m/>
    <m/>
    <m/>
    <n v="0.54"/>
    <m/>
    <n v="1.1499999999999999"/>
    <n v="0.10192827199088686"/>
    <n v="2.0385654398177373E-2"/>
    <n v="0.12231392638906423"/>
    <n v="0.47"/>
    <n v="4.7906287835716821E-2"/>
    <n v="0.2"/>
    <n v="9.5812575671433645E-3"/>
    <n v="5.7487545402860184E-2"/>
  </r>
  <r>
    <x v="69"/>
    <x v="2"/>
    <n v="49"/>
    <s v="pe"/>
    <n v="21.422255340169112"/>
    <n v="3.6042944609834537E-2"/>
    <m/>
    <m/>
    <m/>
    <m/>
    <n v="0.54"/>
    <m/>
    <n v="1.1499999999999999"/>
    <n v="0.11151211399341741"/>
    <n v="2.2302422798683483E-2"/>
    <n v="0.1338145367921009"/>
    <n v="0.47"/>
    <n v="5.2410693576906184E-2"/>
    <n v="0.2"/>
    <n v="1.0482138715381237E-2"/>
    <n v="6.2892832292287426E-2"/>
  </r>
  <r>
    <x v="69"/>
    <x v="2"/>
    <n v="50"/>
    <s v="pe"/>
    <n v="19.194086136882579"/>
    <n v="2.893508485135049E-2"/>
    <m/>
    <m/>
    <m/>
    <m/>
    <n v="0.54"/>
    <m/>
    <n v="1.1499999999999999"/>
    <n v="8.9126960340791234E-2"/>
    <n v="1.7825392068158249E-2"/>
    <n v="0.10695235240894949"/>
    <n v="0.47"/>
    <n v="4.1889671360171875E-2"/>
    <n v="0.2"/>
    <n v="8.377934272034376E-3"/>
    <n v="5.0267605632206253E-2"/>
  </r>
  <r>
    <x v="69"/>
    <x v="2"/>
    <n v="51"/>
    <s v="pe"/>
    <n v="19.385072068592851"/>
    <n v="2.9513772224432615E-2"/>
    <m/>
    <m/>
    <m/>
    <m/>
    <n v="0.54"/>
    <m/>
    <n v="1.1499999999999999"/>
    <n v="9.0945646687483297E-2"/>
    <n v="1.8189129337496661E-2"/>
    <n v="0.10913477602497995"/>
    <n v="0.47"/>
    <n v="4.2744453943117149E-2"/>
    <n v="0.2"/>
    <n v="8.5488907886234304E-3"/>
    <n v="5.1293344731740576E-2"/>
  </r>
  <r>
    <x v="69"/>
    <x v="2"/>
    <n v="52"/>
    <s v="pe"/>
    <n v="29.698312380947669"/>
    <n v="6.9271313628560427E-2"/>
    <m/>
    <m/>
    <m/>
    <m/>
    <n v="0.54"/>
    <m/>
    <n v="1.1499999999999999"/>
    <n v="0.21714920543359514"/>
    <n v="4.3429841086719032E-2"/>
    <n v="0.26057904652031416"/>
    <n v="0.47"/>
    <n v="0.10206012655378971"/>
    <n v="0.2"/>
    <n v="2.0412025310757944E-2"/>
    <n v="0.12247215186454766"/>
  </r>
  <r>
    <x v="70"/>
    <x v="2"/>
    <n v="1"/>
    <s v="pt"/>
    <n v="18.366480432804725"/>
    <n v="2.6493648024320814E-2"/>
    <m/>
    <m/>
    <m/>
    <m/>
    <n v="0.34899999999999998"/>
    <m/>
    <n v="1.1499999999999999"/>
    <n v="8.9650362765771735E-2"/>
    <n v="1.7930072553154347E-2"/>
    <n v="0.10758043531892608"/>
    <n v="0.47"/>
    <n v="4.2135670499912715E-2"/>
    <n v="0.2"/>
    <n v="8.4271340999825441E-3"/>
    <n v="5.0562804599895261E-2"/>
  </r>
  <r>
    <x v="70"/>
    <x v="2"/>
    <n v="2"/>
    <s v="pt"/>
    <n v="29.029861619961711"/>
    <n v="6.6188084493512697E-2"/>
    <m/>
    <m/>
    <m/>
    <m/>
    <n v="0.34899999999999998"/>
    <m/>
    <n v="1.1499999999999999"/>
    <n v="0.20345758899664371"/>
    <n v="4.0691517799328746E-2"/>
    <n v="0.24414910679597246"/>
    <n v="0.47"/>
    <n v="9.5625066828422534E-2"/>
    <n v="0.2"/>
    <n v="1.9125013365684507E-2"/>
    <n v="0.11475008019410704"/>
  </r>
  <r>
    <x v="70"/>
    <x v="2"/>
    <n v="4"/>
    <s v="pt"/>
    <n v="21.454086328787493"/>
    <n v="3.615013546400693E-2"/>
    <m/>
    <m/>
    <m/>
    <m/>
    <n v="0.34899999999999998"/>
    <m/>
    <n v="1.1499999999999999"/>
    <n v="0.11840245509156024"/>
    <n v="2.3680491018312048E-2"/>
    <n v="0.14208294610987229"/>
    <n v="0.47"/>
    <n v="5.5649153893033307E-2"/>
    <n v="0.2"/>
    <n v="1.1129830778606662E-2"/>
    <n v="6.6778984671639965E-2"/>
  </r>
  <r>
    <x v="70"/>
    <x v="2"/>
    <n v="5"/>
    <s v="pt"/>
    <n v="21.804227203589662"/>
    <n v="3.7339739086147301E-2"/>
    <m/>
    <m/>
    <m/>
    <m/>
    <n v="0.34899999999999998"/>
    <m/>
    <n v="1.1499999999999999"/>
    <n v="0.12188405131164495"/>
    <n v="2.4376810262328991E-2"/>
    <n v="0.14626086157397394"/>
    <n v="0.47"/>
    <n v="5.7285504116473124E-2"/>
    <n v="0.2"/>
    <n v="1.1457100823294625E-2"/>
    <n v="6.8742604939767749E-2"/>
  </r>
  <r>
    <x v="70"/>
    <x v="2"/>
    <n v="7"/>
    <s v="pt"/>
    <n v="23.332114657271855"/>
    <n v="4.2756100109450669E-2"/>
    <m/>
    <m/>
    <m/>
    <m/>
    <n v="0.34899999999999998"/>
    <m/>
    <n v="1.1499999999999999"/>
    <n v="0.1375948462825651"/>
    <n v="2.7518969256513023E-2"/>
    <n v="0.16511381553907811"/>
    <n v="0.47"/>
    <n v="6.4669577752805602E-2"/>
    <n v="0.2"/>
    <n v="1.2933915550561122E-2"/>
    <n v="7.7603493303366716E-2"/>
  </r>
  <r>
    <x v="70"/>
    <x v="2"/>
    <n v="9"/>
    <s v="pt"/>
    <n v="28.934368654106574"/>
    <n v="6.575335276645719E-2"/>
    <m/>
    <m/>
    <m/>
    <m/>
    <n v="0.34899999999999998"/>
    <m/>
    <n v="1.1499999999999999"/>
    <n v="0.20226103558864797"/>
    <n v="4.0452207117729594E-2"/>
    <n v="0.24271324270637756"/>
    <n v="0.47"/>
    <n v="9.5062686726664541E-2"/>
    <n v="0.2"/>
    <n v="1.9012537345332911E-2"/>
    <n v="0.11407522407199745"/>
  </r>
  <r>
    <x v="70"/>
    <x v="2"/>
    <n v="11"/>
    <s v="pt"/>
    <n v="28.616058767922784"/>
    <n v="6.4314592080906466E-2"/>
    <m/>
    <m/>
    <m/>
    <m/>
    <n v="0.34899999999999998"/>
    <m/>
    <n v="1.1499999999999999"/>
    <n v="0.19829504354892188"/>
    <n v="3.965900870978438E-2"/>
    <n v="0.23795405225870625"/>
    <n v="0.47"/>
    <n v="9.319867046799328E-2"/>
    <n v="0.2"/>
    <n v="1.8639734093598658E-2"/>
    <n v="0.11183840456159194"/>
  </r>
  <r>
    <x v="70"/>
    <x v="2"/>
    <n v="13"/>
    <s v="pt"/>
    <n v="22.663663896285897"/>
    <n v="4.0341321735388888E-2"/>
    <m/>
    <m/>
    <m/>
    <m/>
    <n v="0.34899999999999998"/>
    <m/>
    <n v="1.1499999999999999"/>
    <n v="0.13061798178370418"/>
    <n v="2.6123596356740837E-2"/>
    <n v="0.15674157814044501"/>
    <n v="0.47"/>
    <n v="6.1390451438340959E-2"/>
    <n v="0.2"/>
    <n v="1.2278090287668193E-2"/>
    <n v="7.3668541726009146E-2"/>
  </r>
  <r>
    <x v="70"/>
    <x v="2"/>
    <n v="16"/>
    <s v="pt"/>
    <n v="28.329579870357371"/>
    <n v="6.3033315211545135E-2"/>
    <m/>
    <m/>
    <m/>
    <m/>
    <n v="0.34899999999999998"/>
    <m/>
    <n v="1.1499999999999999"/>
    <n v="0.19475532283267352"/>
    <n v="3.8951064566534709E-2"/>
    <n v="0.23370638739920824"/>
    <n v="0.47"/>
    <n v="9.1535001731356549E-2"/>
    <n v="0.2"/>
    <n v="1.8307000346271311E-2"/>
    <n v="0.10984200207762786"/>
  </r>
  <r>
    <x v="70"/>
    <x v="2"/>
    <n v="17"/>
    <s v="pt"/>
    <n v="21.899720169444798"/>
    <n v="3.7667518691445051E-2"/>
    <m/>
    <m/>
    <m/>
    <m/>
    <n v="0.34899999999999998"/>
    <m/>
    <n v="1.1499999999999999"/>
    <n v="0.12284130016649951"/>
    <n v="2.4568260033299903E-2"/>
    <n v="0.14740956019979942"/>
    <n v="0.47"/>
    <n v="5.7735411078254764E-2"/>
    <n v="0.2"/>
    <n v="1.1547082215650954E-2"/>
    <n v="6.928249329390572E-2"/>
  </r>
  <r>
    <x v="70"/>
    <x v="2"/>
    <n v="20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70"/>
    <x v="2"/>
    <n v="21"/>
    <s v="pt"/>
    <n v="21.422255340169112"/>
    <n v="3.6042944609834537E-2"/>
    <m/>
    <m/>
    <m/>
    <m/>
    <n v="0.34899999999999998"/>
    <m/>
    <n v="1.1499999999999999"/>
    <n v="0.11808815621178038"/>
    <n v="2.361763124235608E-2"/>
    <n v="0.14170578745413648"/>
    <n v="0.47"/>
    <n v="5.5501433419536776E-2"/>
    <n v="0.2"/>
    <n v="1.1100286683907355E-2"/>
    <n v="6.6601720103444131E-2"/>
  </r>
  <r>
    <x v="70"/>
    <x v="2"/>
    <n v="23"/>
    <s v="pt"/>
    <n v="24.064227395494573"/>
    <n v="4.5481389777484733E-2"/>
    <m/>
    <m/>
    <m/>
    <m/>
    <n v="0.34899999999999998"/>
    <m/>
    <n v="1.1499999999999999"/>
    <n v="0.14541944470602258"/>
    <n v="2.9083888941204519E-2"/>
    <n v="0.17450333364722709"/>
    <n v="0.47"/>
    <n v="6.8347139011830607E-2"/>
    <n v="0.2"/>
    <n v="1.3669427802366123E-2"/>
    <n v="8.2016566814196723E-2"/>
  </r>
  <r>
    <x v="70"/>
    <x v="2"/>
    <n v="25"/>
    <s v="pt"/>
    <n v="27.69296009798979"/>
    <n v="6.0232188213127785E-2"/>
    <m/>
    <m/>
    <m/>
    <m/>
    <n v="0.34899999999999998"/>
    <m/>
    <n v="1.1499999999999999"/>
    <n v="0.18699022737863519"/>
    <n v="3.7398045475727039E-2"/>
    <n v="0.22438827285436222"/>
    <n v="0.47"/>
    <n v="8.7885406867958538E-2"/>
    <n v="0.2"/>
    <n v="1.7577081373591708E-2"/>
    <n v="0.10546248824155025"/>
  </r>
  <r>
    <x v="70"/>
    <x v="2"/>
    <n v="28"/>
    <s v="pt"/>
    <n v="25.942255723978942"/>
    <n v="5.2857346037607091E-2"/>
    <m/>
    <m/>
    <m/>
    <m/>
    <n v="0.34899999999999998"/>
    <m/>
    <n v="1.1499999999999999"/>
    <n v="0.16635906165561426"/>
    <n v="3.3271812331122856E-2"/>
    <n v="0.19963087398673712"/>
    <n v="0.47"/>
    <n v="7.8188758978138692E-2"/>
    <n v="0.2"/>
    <n v="1.5637751795627739E-2"/>
    <n v="9.3826510773766428E-2"/>
  </r>
  <r>
    <x v="70"/>
    <x v="2"/>
    <n v="30"/>
    <s v="pt"/>
    <n v="27.088171314240586"/>
    <n v="5.7630084471046859E-2"/>
    <m/>
    <m/>
    <m/>
    <m/>
    <n v="0.34899999999999998"/>
    <m/>
    <n v="1.1499999999999999"/>
    <n v="0.17974285428519907"/>
    <n v="3.5948570857039813E-2"/>
    <n v="0.21569142514223888"/>
    <n v="0.47"/>
    <n v="8.4479141514043551E-2"/>
    <n v="0.2"/>
    <n v="1.689582830280871E-2"/>
    <n v="0.10137496981685226"/>
  </r>
  <r>
    <x v="70"/>
    <x v="2"/>
    <n v="31"/>
    <s v="pt"/>
    <n v="13.65549411728462"/>
    <n v="1.4645517440787754E-2"/>
    <m/>
    <m/>
    <m/>
    <m/>
    <n v="0.34899999999999998"/>
    <m/>
    <n v="1.1499999999999999"/>
    <n v="5.2737887491715367E-2"/>
    <n v="1.0547577498343074E-2"/>
    <n v="6.3285464990058438E-2"/>
    <n v="0.47"/>
    <n v="2.478680712110622E-2"/>
    <n v="0.2"/>
    <n v="4.9573614242212445E-3"/>
    <n v="2.9744168545327465E-2"/>
  </r>
  <r>
    <x v="70"/>
    <x v="2"/>
    <n v="34"/>
    <s v="pt"/>
    <n v="17.093240888069559"/>
    <n v="2.2947675892233378E-2"/>
    <m/>
    <m/>
    <m/>
    <m/>
    <n v="0.34899999999999998"/>
    <m/>
    <n v="1.1499999999999999"/>
    <n v="7.8830757686747591E-2"/>
    <n v="1.5766151537349518E-2"/>
    <n v="9.4596909224097109E-2"/>
    <n v="0.47"/>
    <n v="3.7050456112771364E-2"/>
    <n v="0.2"/>
    <n v="7.4100912225542733E-3"/>
    <n v="4.4460547335325638E-2"/>
  </r>
  <r>
    <x v="70"/>
    <x v="2"/>
    <n v="35"/>
    <s v="pt"/>
    <n v="23.905072452402678"/>
    <n v="4.4881773529386028E-2"/>
    <m/>
    <m/>
    <m/>
    <m/>
    <n v="0.34899999999999998"/>
    <m/>
    <n v="1.1499999999999999"/>
    <n v="0.14370220645035281"/>
    <n v="2.8740441290070563E-2"/>
    <n v="0.17244264774042337"/>
    <n v="0.47"/>
    <n v="6.754003703166582E-2"/>
    <n v="0.2"/>
    <n v="1.3508007406333164E-2"/>
    <n v="8.1048044437998984E-2"/>
  </r>
  <r>
    <x v="70"/>
    <x v="2"/>
    <n v="37"/>
    <s v="pt"/>
    <n v="20.817466556419912"/>
    <n v="3.4036557819746557E-2"/>
    <m/>
    <m/>
    <m/>
    <m/>
    <n v="0.34899999999999998"/>
    <m/>
    <n v="1.1499999999999999"/>
    <n v="0.11218668300890358"/>
    <n v="2.2437336601780718E-2"/>
    <n v="0.13462401961068429"/>
    <n v="0.47"/>
    <n v="5.2727741014184683E-2"/>
    <n v="0.2"/>
    <n v="1.0545548202836937E-2"/>
    <n v="6.3273289217021619E-2"/>
  </r>
  <r>
    <x v="70"/>
    <x v="2"/>
    <n v="39"/>
    <s v="pt"/>
    <n v="23.586762566218887"/>
    <n v="4.369447765392049E-2"/>
    <m/>
    <m/>
    <m/>
    <m/>
    <n v="0.34899999999999998"/>
    <m/>
    <n v="1.1499999999999999"/>
    <n v="0.14029477394151124"/>
    <n v="2.805895478830225E-2"/>
    <n v="0.1683537287298135"/>
    <n v="0.47"/>
    <n v="6.5938543752510279E-2"/>
    <n v="0.2"/>
    <n v="1.3187708750502056E-2"/>
    <n v="7.9126252503012334E-2"/>
  </r>
  <r>
    <x v="70"/>
    <x v="2"/>
    <n v="42"/>
    <s v="pt"/>
    <n v="24.350706293059986"/>
    <n v="4.6570725785477225E-2"/>
    <m/>
    <m/>
    <m/>
    <m/>
    <n v="0.34899999999999998"/>
    <m/>
    <n v="1.1499999999999999"/>
    <n v="0.14853313995897696"/>
    <n v="2.9706627991795395E-2"/>
    <n v="0.17823976795077234"/>
    <n v="0.47"/>
    <n v="6.981057578071917E-2"/>
    <n v="0.2"/>
    <n v="1.3962115156143835E-2"/>
    <n v="8.3772690936863001E-2"/>
  </r>
  <r>
    <x v="70"/>
    <x v="2"/>
    <n v="45"/>
    <s v="pt"/>
    <n v="25.401128917466497"/>
    <n v="5.0675252190345667E-2"/>
    <m/>
    <m/>
    <m/>
    <m/>
    <n v="0.34899999999999998"/>
    <m/>
    <n v="1.1499999999999999"/>
    <n v="0.16019828782374698"/>
    <n v="3.2039657564749399E-2"/>
    <n v="0.19223794538849637"/>
    <n v="0.47"/>
    <n v="7.5293195277161079E-2"/>
    <n v="0.2"/>
    <n v="1.5058639055432217E-2"/>
    <n v="9.0351834332593292E-2"/>
  </r>
  <r>
    <x v="70"/>
    <x v="2"/>
    <n v="48"/>
    <s v="pt"/>
    <n v="12.891550390443523"/>
    <n v="1.305269477032407E-2"/>
    <m/>
    <m/>
    <m/>
    <m/>
    <n v="0.34899999999999998"/>
    <m/>
    <n v="1.1499999999999999"/>
    <n v="4.7573397437574376E-2"/>
    <n v="9.5146794875148755E-3"/>
    <n v="5.708807692508925E-2"/>
    <n v="0.47"/>
    <n v="2.2359496795659954E-2"/>
    <n v="0.2"/>
    <n v="4.4718993591319912E-3"/>
    <n v="2.6831396154791944E-2"/>
  </r>
  <r>
    <x v="70"/>
    <x v="2"/>
    <n v="49"/>
    <s v="pt"/>
    <n v="19.416903057211233"/>
    <n v="2.9610777162247127E-2"/>
    <m/>
    <m/>
    <m/>
    <m/>
    <n v="0.34899999999999998"/>
    <m/>
    <n v="1.1499999999999999"/>
    <n v="9.903577354413072E-2"/>
    <n v="1.9807154708826144E-2"/>
    <n v="0.11884292825295686"/>
    <n v="0.47"/>
    <n v="4.6546813565741439E-2"/>
    <n v="0.2"/>
    <n v="9.3093627131482885E-3"/>
    <n v="5.5856176278889724E-2"/>
  </r>
  <r>
    <x v="70"/>
    <x v="2"/>
    <n v="51"/>
    <s v="pt"/>
    <n v="25.560283860558393"/>
    <n v="5.1312269850070966E-2"/>
    <m/>
    <m/>
    <m/>
    <m/>
    <n v="0.34899999999999998"/>
    <m/>
    <n v="1.1499999999999999"/>
    <n v="0.16199962487864059"/>
    <n v="3.239992497572812E-2"/>
    <n v="0.19439954985436869"/>
    <n v="0.47"/>
    <n v="7.6139823692961073E-2"/>
    <n v="0.2"/>
    <n v="1.5227964738592215E-2"/>
    <n v="9.1367788431553285E-2"/>
  </r>
  <r>
    <x v="70"/>
    <x v="2"/>
    <n v="53"/>
    <s v="pt"/>
    <n v="24.860002110954049"/>
    <n v="4.8539154121637777E-2"/>
    <m/>
    <m/>
    <m/>
    <m/>
    <n v="0.34899999999999998"/>
    <m/>
    <n v="1.1499999999999999"/>
    <n v="0.15414035748848495"/>
    <n v="3.0828071497696993E-2"/>
    <n v="0.18496842898618193"/>
    <n v="0.47"/>
    <n v="7.2445968019587928E-2"/>
    <n v="0.2"/>
    <n v="1.4489193603917587E-2"/>
    <n v="8.6935161623505508E-2"/>
  </r>
  <r>
    <x v="71"/>
    <x v="2"/>
    <n v="1"/>
    <s v="pt"/>
    <n v="22.759156862141033"/>
    <n v="4.0681992891077094E-2"/>
    <m/>
    <m/>
    <m/>
    <m/>
    <n v="0.34899999999999998"/>
    <m/>
    <n v="1.1499999999999999"/>
    <n v="0.13160485892505117"/>
    <n v="2.6320971785010236E-2"/>
    <n v="0.15792583071006139"/>
    <n v="0.47"/>
    <n v="6.1854283694774047E-2"/>
    <n v="0.2"/>
    <n v="1.237085673895481E-2"/>
    <n v="7.4225140433728853E-2"/>
  </r>
  <r>
    <x v="71"/>
    <x v="2"/>
    <n v="3"/>
    <s v="pt"/>
    <n v="26.578875496346523"/>
    <n v="5.548340259862336E-2"/>
    <m/>
    <m/>
    <m/>
    <m/>
    <n v="0.34899999999999998"/>
    <m/>
    <n v="1.1499999999999999"/>
    <n v="0.17373808439054828"/>
    <n v="3.4747616878109656E-2"/>
    <n v="0.20848570126865792"/>
    <n v="0.47"/>
    <n v="8.1656899663557686E-2"/>
    <n v="0.2"/>
    <n v="1.6331379932711537E-2"/>
    <n v="9.7988279596269226E-2"/>
  </r>
  <r>
    <x v="71"/>
    <x v="2"/>
    <n v="4"/>
    <s v="pt"/>
    <n v="24.541692224770259"/>
    <n v="4.7304111763244672E-2"/>
    <m/>
    <m/>
    <m/>
    <m/>
    <n v="0.34899999999999998"/>
    <m/>
    <n v="1.1499999999999999"/>
    <n v="0.15062509733288576"/>
    <n v="3.0125019466577155E-2"/>
    <n v="0.1807501167994629"/>
    <n v="0.47"/>
    <n v="7.0793795746456306E-2"/>
    <n v="0.2"/>
    <n v="1.4158759149291262E-2"/>
    <n v="8.4952554895747573E-2"/>
  </r>
  <r>
    <x v="71"/>
    <x v="2"/>
    <n v="4"/>
    <s v="pt"/>
    <n v="18.684790318988515"/>
    <n v="2.7419929793115649E-2"/>
    <m/>
    <m/>
    <m/>
    <m/>
    <n v="0.34899999999999998"/>
    <m/>
    <n v="1.1499999999999999"/>
    <n v="9.2450846104355347E-2"/>
    <n v="1.8490169220871069E-2"/>
    <n v="0.11094101532522642"/>
    <n v="0.47"/>
    <n v="4.3451897669047009E-2"/>
    <n v="0.2"/>
    <n v="8.6903795338094027E-3"/>
    <n v="5.2142277202856413E-2"/>
  </r>
  <r>
    <x v="71"/>
    <x v="2"/>
    <n v="6"/>
    <s v="pt"/>
    <n v="33.74084793548181"/>
    <n v="8.9413247029026796E-2"/>
    <m/>
    <m/>
    <m/>
    <m/>
    <n v="0.34899999999999998"/>
    <m/>
    <n v="1.1499999999999999"/>
    <n v="0.26631301288269171"/>
    <n v="5.3262602576538344E-2"/>
    <n v="0.31957561545923008"/>
    <n v="0.47"/>
    <n v="0.12516711605486511"/>
    <n v="0.2"/>
    <n v="2.5033423210973023E-2"/>
    <n v="0.15020053926583812"/>
  </r>
  <r>
    <x v="71"/>
    <x v="2"/>
    <n v="7"/>
    <s v="pt"/>
    <n v="22.218030055628589"/>
    <n v="3.8770462447071878E-2"/>
    <m/>
    <m/>
    <m/>
    <m/>
    <n v="0.34899999999999998"/>
    <m/>
    <n v="1.1499999999999999"/>
    <n v="0.12605597460929149"/>
    <n v="2.5211194921858301E-2"/>
    <n v="0.1512671695311498"/>
    <n v="0.47"/>
    <n v="5.9246308066367E-2"/>
    <n v="0.2"/>
    <n v="1.1849261613273401E-2"/>
    <n v="7.1095569679640397E-2"/>
  </r>
  <r>
    <x v="71"/>
    <x v="2"/>
    <n v="7"/>
    <s v="pt"/>
    <n v="7.5757752911742182"/>
    <n v="4.5075862982486593E-3"/>
    <m/>
    <m/>
    <m/>
    <m/>
    <n v="0.34899999999999998"/>
    <m/>
    <n v="1.1499999999999999"/>
    <n v="1.836753478685554E-2"/>
    <n v="3.6735069573711082E-3"/>
    <n v="2.204104174422665E-2"/>
    <n v="0.47"/>
    <n v="8.6327413498221029E-3"/>
    <n v="0.2"/>
    <n v="1.7265482699644207E-3"/>
    <n v="1.0359289619786523E-2"/>
  </r>
  <r>
    <x v="71"/>
    <x v="2"/>
    <n v="9"/>
    <s v="pt"/>
    <n v="21.995213135299934"/>
    <n v="3.7996730691230635E-2"/>
    <m/>
    <m/>
    <m/>
    <m/>
    <n v="0.34899999999999998"/>
    <m/>
    <n v="1.1499999999999999"/>
    <n v="0.12380185296739639"/>
    <n v="2.476037059347928E-2"/>
    <n v="0.14856222356087567"/>
    <n v="0.47"/>
    <n v="5.81868708946763E-2"/>
    <n v="0.2"/>
    <n v="1.1637374178935261E-2"/>
    <n v="6.9824245073611568E-2"/>
  </r>
  <r>
    <x v="71"/>
    <x v="2"/>
    <n v="9"/>
    <s v="pt"/>
    <n v="9.6447895513688575"/>
    <n v="7.3059280851619085E-3"/>
    <m/>
    <m/>
    <m/>
    <m/>
    <n v="0.34899999999999998"/>
    <m/>
    <n v="1.1499999999999999"/>
    <n v="2.8299534949075323E-2"/>
    <n v="5.6599069898150651E-3"/>
    <n v="3.3959441938890389E-2"/>
    <n v="0.47"/>
    <n v="1.3300781426065401E-2"/>
    <n v="0.2"/>
    <n v="2.6601562852130805E-3"/>
    <n v="1.5960937711278482E-2"/>
  </r>
  <r>
    <x v="71"/>
    <x v="2"/>
    <n v="11"/>
    <s v="pt"/>
    <n v="26.451551541873005"/>
    <n v="5.4953098328241162E-2"/>
    <m/>
    <m/>
    <m/>
    <m/>
    <n v="0.34899999999999998"/>
    <m/>
    <n v="1.1499999999999999"/>
    <n v="0.1722509773687545"/>
    <n v="3.4450195473750903E-2"/>
    <n v="0.20670117284250539"/>
    <n v="0.47"/>
    <n v="8.0957959363314611E-2"/>
    <n v="0.2"/>
    <n v="1.6191591872662923E-2"/>
    <n v="9.714955123597753E-2"/>
  </r>
  <r>
    <x v="71"/>
    <x v="2"/>
    <n v="12"/>
    <s v="pt"/>
    <n v="16.042818263663051"/>
    <n v="2.0213951012215445E-2"/>
    <m/>
    <m/>
    <m/>
    <m/>
    <n v="0.34899999999999998"/>
    <m/>
    <n v="1.1499999999999999"/>
    <n v="7.0369980679925351E-2"/>
    <n v="1.4073996135985071E-2"/>
    <n v="8.4443976815910426E-2"/>
    <n v="0.47"/>
    <n v="3.3073890919564912E-2"/>
    <n v="0.2"/>
    <n v="6.6147781839129829E-3"/>
    <n v="3.9688669103477896E-2"/>
  </r>
  <r>
    <x v="71"/>
    <x v="2"/>
    <n v="14"/>
    <s v="pt"/>
    <n v="26.99267834838545"/>
    <n v="5.7224478098577163E-2"/>
    <m/>
    <m/>
    <m/>
    <m/>
    <n v="0.34899999999999998"/>
    <m/>
    <n v="1.1499999999999999"/>
    <n v="0.17861010297192748"/>
    <n v="3.5722020594385499E-2"/>
    <n v="0.21433212356631298"/>
    <n v="0.47"/>
    <n v="8.3946748396805909E-2"/>
    <n v="0.2"/>
    <n v="1.6789349679361184E-2"/>
    <n v="0.1007360980761671"/>
  </r>
  <r>
    <x v="71"/>
    <x v="2"/>
    <n v="15"/>
    <s v="pt"/>
    <n v="24.064227395494573"/>
    <n v="4.5481389777484733E-2"/>
    <m/>
    <m/>
    <m/>
    <m/>
    <n v="0.34899999999999998"/>
    <m/>
    <n v="1.1499999999999999"/>
    <n v="0.14541944470602258"/>
    <n v="2.9083888941204519E-2"/>
    <n v="0.17450333364722709"/>
    <n v="0.47"/>
    <n v="6.8347139011830607E-2"/>
    <n v="0.2"/>
    <n v="1.3669427802366123E-2"/>
    <n v="8.2016566814196723E-2"/>
  </r>
  <r>
    <x v="71"/>
    <x v="2"/>
    <n v="17"/>
    <s v="pt"/>
    <n v="28.775213711014679"/>
    <n v="6.503198298689318E-2"/>
    <m/>
    <m/>
    <m/>
    <m/>
    <n v="0.34899999999999998"/>
    <m/>
    <n v="1.1499999999999999"/>
    <n v="0.20027370625536242"/>
    <n v="4.0054741251072487E-2"/>
    <n v="0.24032844750643489"/>
    <n v="0.47"/>
    <n v="9.4128641940020338E-2"/>
    <n v="0.2"/>
    <n v="1.882572838800407E-2"/>
    <n v="0.11295437032802441"/>
  </r>
  <r>
    <x v="71"/>
    <x v="2"/>
    <n v="19"/>
    <s v="pt"/>
    <n v="20.212677772670709"/>
    <n v="3.2087625964114755E-2"/>
    <m/>
    <m/>
    <m/>
    <m/>
    <n v="0.34899999999999998"/>
    <m/>
    <n v="1.1499999999999999"/>
    <n v="0.10641915387944456"/>
    <n v="2.1283830775888912E-2"/>
    <n v="0.12770298465533347"/>
    <n v="0.47"/>
    <n v="5.0017002323338944E-2"/>
    <n v="0.2"/>
    <n v="1.0003400464667789E-2"/>
    <n v="6.002040278800673E-2"/>
  </r>
  <r>
    <x v="71"/>
    <x v="2"/>
    <n v="20"/>
    <s v="pt"/>
    <n v="22.186199067010211"/>
    <n v="3.8659451874265297E-2"/>
    <m/>
    <m/>
    <m/>
    <m/>
    <n v="0.34899999999999998"/>
    <m/>
    <n v="1.1499999999999999"/>
    <n v="0.12573285836356607"/>
    <n v="2.5146571672713215E-2"/>
    <n v="0.15087943003627929"/>
    <n v="0.47"/>
    <n v="5.9094443430876047E-2"/>
    <n v="0.2"/>
    <n v="1.181888868617521E-2"/>
    <n v="7.0913332117051253E-2"/>
  </r>
  <r>
    <x v="71"/>
    <x v="2"/>
    <n v="22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71"/>
    <x v="2"/>
    <n v="24"/>
    <s v="pt"/>
    <n v="25.273804962992983"/>
    <n v="5.0168502851541091E-2"/>
    <m/>
    <m/>
    <m/>
    <m/>
    <n v="0.34899999999999998"/>
    <m/>
    <n v="1.1499999999999999"/>
    <n v="0.15876362303869637"/>
    <n v="3.1752724607739279E-2"/>
    <n v="0.19051634764643566"/>
    <n v="0.47"/>
    <n v="7.4618902828187297E-2"/>
    <n v="0.2"/>
    <n v="1.492378056563746E-2"/>
    <n v="8.9542683393824762E-2"/>
  </r>
  <r>
    <x v="71"/>
    <x v="2"/>
    <n v="27"/>
    <s v="pt"/>
    <n v="24.891833099572434"/>
    <n v="4.8663533709664107E-2"/>
    <m/>
    <m/>
    <m/>
    <m/>
    <n v="0.34899999999999998"/>
    <m/>
    <n v="1.1499999999999999"/>
    <n v="0.15449385116823047"/>
    <n v="3.0898770233646095E-2"/>
    <n v="0.18539262140187657"/>
    <n v="0.47"/>
    <n v="7.2612110049068312E-2"/>
    <n v="0.2"/>
    <n v="1.4522422009813664E-2"/>
    <n v="8.7134532058881969E-2"/>
  </r>
  <r>
    <x v="71"/>
    <x v="2"/>
    <n v="28"/>
    <s v="pt"/>
    <n v="19.289579102737715"/>
    <n v="2.9223712340647634E-2"/>
    <m/>
    <m/>
    <m/>
    <m/>
    <n v="0.34899999999999998"/>
    <m/>
    <n v="1.1499999999999999"/>
    <n v="9.7876217279252109E-2"/>
    <n v="1.9575243455850422E-2"/>
    <n v="0.11745146073510253"/>
    <n v="0.47"/>
    <n v="4.6001822121248488E-2"/>
    <n v="0.2"/>
    <n v="9.2003644242496987E-3"/>
    <n v="5.5202186545498189E-2"/>
  </r>
  <r>
    <x v="71"/>
    <x v="2"/>
    <n v="30"/>
    <s v="pt"/>
    <n v="26.578875496346523"/>
    <n v="5.548340259862336E-2"/>
    <m/>
    <m/>
    <m/>
    <m/>
    <n v="0.34899999999999998"/>
    <m/>
    <n v="1.1499999999999999"/>
    <n v="0.17373808439054828"/>
    <n v="3.4747616878109656E-2"/>
    <n v="0.20848570126865792"/>
    <n v="0.47"/>
    <n v="8.1656899663557686E-2"/>
    <n v="0.2"/>
    <n v="1.6331379932711537E-2"/>
    <n v="9.7988279596269226E-2"/>
  </r>
  <r>
    <x v="71"/>
    <x v="2"/>
    <n v="31"/>
    <s v="pt"/>
    <n v="19.989860852342055"/>
    <n v="3.1384081538177032E-2"/>
    <m/>
    <m/>
    <m/>
    <m/>
    <n v="0.34899999999999998"/>
    <m/>
    <n v="1.1499999999999999"/>
    <n v="0.10432820351345215"/>
    <n v="2.0865640702690431E-2"/>
    <n v="0.12519384421614257"/>
    <n v="0.47"/>
    <n v="4.9034255651322509E-2"/>
    <n v="0.2"/>
    <n v="9.8068511302645024E-3"/>
    <n v="5.8841106781587008E-2"/>
  </r>
  <r>
    <x v="71"/>
    <x v="2"/>
    <n v="32"/>
    <s v="pt"/>
    <n v="27.501974166279517"/>
    <n v="5.9404264199163774E-2"/>
    <m/>
    <m/>
    <m/>
    <m/>
    <n v="0.34899999999999998"/>
    <m/>
    <n v="1.1499999999999999"/>
    <n v="0.18468792653807822"/>
    <n v="3.6937585307615643E-2"/>
    <n v="0.22162551184569387"/>
    <n v="0.47"/>
    <n v="8.6803325472896764E-2"/>
    <n v="0.2"/>
    <n v="1.7360665094579352E-2"/>
    <n v="0.10416399056747612"/>
  </r>
  <r>
    <x v="71"/>
    <x v="2"/>
    <n v="34"/>
    <s v="pt"/>
    <n v="17.793522637673899"/>
    <n v="2.4866447886149268E-2"/>
    <m/>
    <m/>
    <m/>
    <m/>
    <n v="0.34899999999999998"/>
    <m/>
    <n v="1.1499999999999999"/>
    <n v="8.4705576835596305E-2"/>
    <n v="1.6941115367119262E-2"/>
    <n v="0.10164669220271556"/>
    <n v="0.47"/>
    <n v="3.9811621112730261E-2"/>
    <n v="0.2"/>
    <n v="7.9623242225460526E-3"/>
    <n v="4.7773945335276312E-2"/>
  </r>
  <r>
    <x v="71"/>
    <x v="2"/>
    <n v="36"/>
    <s v="pt"/>
    <n v="15.151550582348436"/>
    <n v="1.8030345192994637E-2"/>
    <m/>
    <m/>
    <m/>
    <m/>
    <n v="0.34899999999999998"/>
    <m/>
    <n v="1.1499999999999999"/>
    <n v="6.3525596053698952E-2"/>
    <n v="1.2705119210739791E-2"/>
    <n v="7.6230715264438739E-2"/>
    <n v="0.47"/>
    <n v="2.9857030145238505E-2"/>
    <n v="0.2"/>
    <n v="5.9714060290477012E-3"/>
    <n v="3.5828436174286209E-2"/>
  </r>
  <r>
    <x v="71"/>
    <x v="2"/>
    <n v="38"/>
    <s v="pt"/>
    <n v="27.183664280095726"/>
    <n v="5.8037123238004383E-2"/>
    <m/>
    <m/>
    <m/>
    <m/>
    <n v="0.34899999999999998"/>
    <m/>
    <n v="1.1499999999999999"/>
    <n v="0.18087876538593226"/>
    <n v="3.617575307718645E-2"/>
    <n v="0.21705451846311871"/>
    <n v="0.47"/>
    <n v="8.5013019731388154E-2"/>
    <n v="0.2"/>
    <n v="1.7002603946277631E-2"/>
    <n v="0.10201562367766578"/>
  </r>
  <r>
    <x v="71"/>
    <x v="2"/>
    <n v="39"/>
    <s v="pt"/>
    <n v="18.334649444186343"/>
    <n v="2.6401895199628336E-2"/>
    <m/>
    <m/>
    <m/>
    <m/>
    <n v="0.34899999999999998"/>
    <m/>
    <n v="1.1499999999999999"/>
    <n v="8.9372407167236073E-2"/>
    <n v="1.7874481433447217E-2"/>
    <n v="0.10724688860068329"/>
    <n v="0.47"/>
    <n v="4.2005031368600954E-2"/>
    <n v="0.2"/>
    <n v="8.4010062737201914E-3"/>
    <n v="5.0406037642321141E-2"/>
  </r>
  <r>
    <x v="71"/>
    <x v="2"/>
    <n v="41"/>
    <s v="pt"/>
    <n v="25.623945837795151"/>
    <n v="5.1568190998562753E-2"/>
    <m/>
    <m/>
    <m/>
    <m/>
    <n v="0.34899999999999998"/>
    <m/>
    <n v="1.1499999999999999"/>
    <n v="0.162722648084757"/>
    <n v="3.2544529616951402E-2"/>
    <n v="0.1952671777017084"/>
    <n v="0.47"/>
    <n v="7.6479644599835792E-2"/>
    <n v="0.2"/>
    <n v="1.5295928919967158E-2"/>
    <n v="9.177557351980295E-2"/>
  </r>
  <r>
    <x v="71"/>
    <x v="2"/>
    <n v="42"/>
    <s v="pt"/>
    <n v="24.159720361349716"/>
    <n v="4.5843069385661087E-2"/>
    <m/>
    <m/>
    <m/>
    <m/>
    <n v="0.34899999999999998"/>
    <m/>
    <n v="1.1499999999999999"/>
    <n v="0.14645410745828488"/>
    <n v="2.9290821491656977E-2"/>
    <n v="0.17574492894994187"/>
    <n v="0.47"/>
    <n v="6.8833430505393894E-2"/>
    <n v="0.2"/>
    <n v="1.3766686101078779E-2"/>
    <n v="8.2600116606472679E-2"/>
  </r>
  <r>
    <x v="71"/>
    <x v="2"/>
    <n v="45"/>
    <s v="pt"/>
    <n v="25.910424735360564"/>
    <n v="5.2727714336458752E-2"/>
    <m/>
    <m/>
    <m/>
    <m/>
    <n v="0.34899999999999998"/>
    <m/>
    <n v="1.1499999999999999"/>
    <n v="0.16599382450093964"/>
    <n v="3.319876490018793E-2"/>
    <n v="0.19919258940112755"/>
    <n v="0.47"/>
    <n v="7.8017097515441627E-2"/>
    <n v="0.2"/>
    <n v="1.5603419503088327E-2"/>
    <n v="9.3620517018529956E-2"/>
  </r>
  <r>
    <x v="71"/>
    <x v="2"/>
    <n v="48"/>
    <s v="pt"/>
    <n v="26.356058576017869"/>
    <n v="5.4557041252356997E-2"/>
    <m/>
    <m/>
    <m/>
    <m/>
    <n v="0.34899999999999998"/>
    <m/>
    <n v="1.1499999999999999"/>
    <n v="0.17113935165103583"/>
    <n v="3.4227870330207168E-2"/>
    <n v="0.20536722198124299"/>
    <n v="0.47"/>
    <n v="8.043549527598684E-2"/>
    <n v="0.2"/>
    <n v="1.6087099055197368E-2"/>
    <n v="9.6522594331184208E-2"/>
  </r>
  <r>
    <x v="71"/>
    <x v="2"/>
    <n v="50"/>
    <s v="pt"/>
    <n v="20.594649636091258"/>
    <n v="3.3311845786377615E-2"/>
    <m/>
    <m/>
    <m/>
    <m/>
    <n v="0.34899999999999998"/>
    <m/>
    <n v="1.1499999999999999"/>
    <n v="0.11004617686004432"/>
    <n v="2.2009235372008867E-2"/>
    <n v="0.13205541223205319"/>
    <n v="0.47"/>
    <n v="5.1721703124220829E-2"/>
    <n v="0.2"/>
    <n v="1.0344340624844166E-2"/>
    <n v="6.2066043749064992E-2"/>
  </r>
  <r>
    <x v="71"/>
    <x v="2"/>
    <n v="52"/>
    <s v="pt"/>
    <n v="21.995213135299934"/>
    <n v="3.7996730691230635E-2"/>
    <m/>
    <m/>
    <m/>
    <m/>
    <n v="0.34899999999999998"/>
    <m/>
    <n v="1.1499999999999999"/>
    <n v="0.12380185296739639"/>
    <n v="2.476037059347928E-2"/>
    <n v="0.14856222356087567"/>
    <n v="0.47"/>
    <n v="5.81868708946763E-2"/>
    <n v="0.2"/>
    <n v="1.1637374178935261E-2"/>
    <n v="6.9824245073611568E-2"/>
  </r>
  <r>
    <x v="72"/>
    <x v="0"/>
    <n v="1"/>
    <s v="pt"/>
    <n v="22.631832907667516"/>
    <n v="4.0228082993379002E-2"/>
    <m/>
    <m/>
    <m/>
    <m/>
    <n v="0.34899999999999998"/>
    <m/>
    <n v="1.1499999999999999"/>
    <n v="0.13028975154018632"/>
    <n v="2.6057950308037266E-2"/>
    <n v="0.15634770184822358"/>
    <n v="0.47"/>
    <n v="6.1236183223887568E-2"/>
    <n v="0.2"/>
    <n v="1.2247236644777514E-2"/>
    <n v="7.3483419868665079E-2"/>
  </r>
  <r>
    <x v="72"/>
    <x v="0"/>
    <n v="2"/>
    <s v="pt"/>
    <n v="22.122537089773452"/>
    <n v="3.8437908193481377E-2"/>
    <m/>
    <m/>
    <m/>
    <m/>
    <n v="0.34899999999999998"/>
    <m/>
    <n v="1.1499999999999999"/>
    <n v="0.12508772429824336"/>
    <n v="2.5017544859648674E-2"/>
    <n v="0.15010526915789202"/>
    <n v="0.47"/>
    <n v="5.8791230420174374E-2"/>
    <n v="0.2"/>
    <n v="1.1758246084034876E-2"/>
    <n v="7.0549476504209258E-2"/>
  </r>
  <r>
    <x v="72"/>
    <x v="0"/>
    <n v="9"/>
    <s v="pt"/>
    <n v="23.905072452402678"/>
    <n v="4.4881773529386028E-2"/>
    <m/>
    <m/>
    <m/>
    <m/>
    <n v="0.34899999999999998"/>
    <m/>
    <n v="1.1499999999999999"/>
    <n v="0.14370220645035281"/>
    <n v="2.8740441290070563E-2"/>
    <n v="0.17244264774042337"/>
    <n v="0.47"/>
    <n v="6.754003703166582E-2"/>
    <n v="0.2"/>
    <n v="1.3508007406333164E-2"/>
    <n v="8.1048044437998984E-2"/>
  </r>
  <r>
    <x v="72"/>
    <x v="0"/>
    <n v="10"/>
    <s v="pt"/>
    <n v="24.000565418257818"/>
    <n v="4.5241065813415991E-2"/>
    <m/>
    <m/>
    <m/>
    <m/>
    <n v="0.34899999999999998"/>
    <m/>
    <n v="1.1499999999999999"/>
    <n v="0.14473146895378178"/>
    <n v="2.8946293790756358E-2"/>
    <n v="0.17367776274453814"/>
    <n v="0.47"/>
    <n v="6.8023790408277426E-2"/>
    <n v="0.2"/>
    <n v="1.3604758081655486E-2"/>
    <n v="8.1628548489932909E-2"/>
  </r>
  <r>
    <x v="72"/>
    <x v="0"/>
    <n v="11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72"/>
    <x v="0"/>
    <n v="13"/>
    <s v="pt"/>
    <n v="20.180846784052328"/>
    <n v="3.1986642152722934E-2"/>
    <m/>
    <m/>
    <m/>
    <m/>
    <n v="0.34899999999999998"/>
    <m/>
    <n v="1.1499999999999999"/>
    <n v="0.10611932569841108"/>
    <n v="2.1223865139682219E-2"/>
    <n v="0.12734319083809331"/>
    <n v="0.47"/>
    <n v="4.9876083078253204E-2"/>
    <n v="0.2"/>
    <n v="9.9752166156506419E-3"/>
    <n v="5.9851299693903848E-2"/>
  </r>
  <r>
    <x v="72"/>
    <x v="0"/>
    <n v="14"/>
    <s v="pt"/>
    <n v="22.440846975957243"/>
    <n v="3.9551992795124641E-2"/>
    <m/>
    <m/>
    <m/>
    <m/>
    <n v="0.34899999999999998"/>
    <m/>
    <n v="1.1499999999999999"/>
    <n v="0.1283280300514015"/>
    <n v="2.5665606010280301E-2"/>
    <n v="0.15399363606168182"/>
    <n v="0.47"/>
    <n v="6.0314174124158702E-2"/>
    <n v="0.2"/>
    <n v="1.2062834824831741E-2"/>
    <n v="7.2377008948990448E-2"/>
  </r>
  <r>
    <x v="72"/>
    <x v="0"/>
    <n v="15"/>
    <s v="pt"/>
    <n v="25.878593746742183"/>
    <n v="5.2598241790253492E-2"/>
    <m/>
    <m/>
    <m/>
    <m/>
    <n v="0.34899999999999998"/>
    <m/>
    <n v="1.1499999999999999"/>
    <n v="0.16562894172354417"/>
    <n v="3.3125788344708834E-2"/>
    <n v="0.198754730068253"/>
    <n v="0.47"/>
    <n v="7.7845602610065762E-2"/>
    <n v="0.2"/>
    <n v="1.5569120522013154E-2"/>
    <n v="9.3414723132078908E-2"/>
  </r>
  <r>
    <x v="72"/>
    <x v="0"/>
    <n v="17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72"/>
    <x v="0"/>
    <n v="27"/>
    <s v="pt"/>
    <n v="27.69296009798979"/>
    <n v="6.0232188213127785E-2"/>
    <m/>
    <m/>
    <m/>
    <m/>
    <n v="0.34899999999999998"/>
    <m/>
    <n v="1.1499999999999999"/>
    <n v="0.18699022737863519"/>
    <n v="3.7398045475727039E-2"/>
    <n v="0.22438827285436222"/>
    <n v="0.47"/>
    <n v="8.7885406867958538E-2"/>
    <n v="0.2"/>
    <n v="1.7577081373591708E-2"/>
    <n v="0.10546248824155025"/>
  </r>
  <r>
    <x v="72"/>
    <x v="0"/>
    <n v="29"/>
    <s v="pt"/>
    <n v="26.578875496346523"/>
    <n v="5.548340259862336E-2"/>
    <m/>
    <m/>
    <m/>
    <m/>
    <n v="0.34899999999999998"/>
    <m/>
    <n v="1.1499999999999999"/>
    <n v="0.17373808439054828"/>
    <n v="3.4747616878109656E-2"/>
    <n v="0.20848570126865792"/>
    <n v="0.47"/>
    <n v="8.1656899663557686E-2"/>
    <n v="0.2"/>
    <n v="1.6331379932711537E-2"/>
    <n v="9.7988279596269226E-2"/>
  </r>
  <r>
    <x v="72"/>
    <x v="0"/>
    <n v="30"/>
    <s v="pt"/>
    <n v="23.109297736943201"/>
    <n v="4.1943375392551913E-2"/>
    <m/>
    <m/>
    <m/>
    <m/>
    <n v="0.34899999999999998"/>
    <m/>
    <n v="1.1499999999999999"/>
    <n v="0.13525142630871254"/>
    <n v="2.705028526174251E-2"/>
    <n v="0.16230171157045503"/>
    <n v="0.47"/>
    <n v="6.3568170365094892E-2"/>
    <n v="0.2"/>
    <n v="1.2713634073018979E-2"/>
    <n v="7.6281804438113873E-2"/>
  </r>
  <r>
    <x v="72"/>
    <x v="0"/>
    <n v="31"/>
    <s v="pt"/>
    <n v="25.36929792884812"/>
    <n v="5.0548326123229896E-2"/>
    <m/>
    <m/>
    <m/>
    <m/>
    <n v="0.34899999999999998"/>
    <m/>
    <n v="1.1499999999999999"/>
    <n v="0.15983908760854607"/>
    <n v="3.1967817521709213E-2"/>
    <n v="0.19180690513025528"/>
    <n v="0.47"/>
    <n v="7.5124371176016641E-2"/>
    <n v="0.2"/>
    <n v="1.502487423520333E-2"/>
    <n v="9.0149245411219964E-2"/>
  </r>
  <r>
    <x v="72"/>
    <x v="0"/>
    <n v="33"/>
    <s v="pt"/>
    <n v="23.936903441021059"/>
    <n v="4.5001378469119592E-2"/>
    <m/>
    <m/>
    <m/>
    <m/>
    <n v="0.34899999999999998"/>
    <m/>
    <n v="1.1499999999999999"/>
    <n v="0.14404493366772794"/>
    <n v="2.8808986733545591E-2"/>
    <n v="0.17285392040127354"/>
    <n v="0.47"/>
    <n v="6.7701118823832132E-2"/>
    <n v="0.2"/>
    <n v="1.3540223764766428E-2"/>
    <n v="8.1241342588598553E-2"/>
  </r>
  <r>
    <x v="72"/>
    <x v="0"/>
    <n v="34"/>
    <s v="pt"/>
    <n v="18.875776250698788"/>
    <n v="2.7983338291660959E-2"/>
    <m/>
    <m/>
    <m/>
    <m/>
    <n v="0.34899999999999998"/>
    <m/>
    <n v="1.1499999999999999"/>
    <n v="9.4149362789978583E-2"/>
    <n v="1.8829872557995717E-2"/>
    <n v="0.1129792353479743"/>
    <n v="0.47"/>
    <n v="4.425020051128993E-2"/>
    <n v="0.2"/>
    <n v="8.8500401022579868E-3"/>
    <n v="5.3100240613547914E-2"/>
  </r>
  <r>
    <x v="72"/>
    <x v="0"/>
    <n v="35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72"/>
    <x v="0"/>
    <n v="47"/>
    <s v="pt"/>
    <n v="24.191551349968091"/>
    <n v="4.5963947564939364E-2"/>
    <m/>
    <m/>
    <m/>
    <m/>
    <n v="0.34899999999999998"/>
    <m/>
    <n v="1.1499999999999999"/>
    <n v="0.14679971440997824"/>
    <n v="2.935994288199565E-2"/>
    <n v="0.17615965729197389"/>
    <n v="0.47"/>
    <n v="6.8995865772689777E-2"/>
    <n v="0.2"/>
    <n v="1.3799173154537957E-2"/>
    <n v="8.2795038927227727E-2"/>
  </r>
  <r>
    <x v="72"/>
    <x v="0"/>
    <n v="49"/>
    <s v="pt"/>
    <n v="22.759156862141033"/>
    <n v="4.0681992891077094E-2"/>
    <m/>
    <m/>
    <m/>
    <m/>
    <n v="0.34899999999999998"/>
    <m/>
    <n v="1.1499999999999999"/>
    <n v="0.13160485892505117"/>
    <n v="2.6320971785010236E-2"/>
    <n v="0.15792583071006139"/>
    <n v="0.47"/>
    <n v="6.1854283694774047E-2"/>
    <n v="0.2"/>
    <n v="1.237085673895481E-2"/>
    <n v="7.4225140433728853E-2"/>
  </r>
  <r>
    <x v="72"/>
    <x v="0"/>
    <n v="50"/>
    <s v="pt"/>
    <n v="23.109297736943201"/>
    <n v="4.1943375392551913E-2"/>
    <m/>
    <m/>
    <m/>
    <m/>
    <n v="0.34899999999999998"/>
    <m/>
    <n v="1.1499999999999999"/>
    <n v="0.13525142630871254"/>
    <n v="2.705028526174251E-2"/>
    <n v="0.16230171157045503"/>
    <n v="0.47"/>
    <n v="6.3568170365094892E-2"/>
    <n v="0.2"/>
    <n v="1.2713634073018979E-2"/>
    <n v="7.6281804438113873E-2"/>
  </r>
  <r>
    <x v="72"/>
    <x v="0"/>
    <n v="52"/>
    <s v="pt"/>
    <n v="21.485917317405871"/>
    <n v="3.6257485473122401E-2"/>
    <m/>
    <m/>
    <m/>
    <m/>
    <n v="0.34899999999999998"/>
    <m/>
    <n v="1.1499999999999999"/>
    <n v="0.11871712266330159"/>
    <n v="2.3743424532660318E-2"/>
    <n v="0.14246054719596191"/>
    <n v="0.47"/>
    <n v="5.5797047651751745E-2"/>
    <n v="0.2"/>
    <n v="1.1159409530350349E-2"/>
    <n v="6.6956457182102094E-2"/>
  </r>
  <r>
    <x v="72"/>
    <x v="0"/>
    <n v="53"/>
    <s v="pt"/>
    <n v="19.098593171027442"/>
    <n v="2.8647889756541162E-2"/>
    <m/>
    <m/>
    <m/>
    <m/>
    <n v="0.34899999999999998"/>
    <m/>
    <n v="1.1499999999999999"/>
    <n v="9.6148195857614527E-2"/>
    <n v="1.9229639171522907E-2"/>
    <n v="0.11537783502913743"/>
    <n v="0.47"/>
    <n v="4.5189652053078823E-2"/>
    <n v="0.2"/>
    <n v="9.0379304106157649E-3"/>
    <n v="5.4227582463694586E-2"/>
  </r>
  <r>
    <x v="72"/>
    <x v="0"/>
    <n v="55"/>
    <s v="pt"/>
    <n v="20.594649636091258"/>
    <n v="3.3311845786377615E-2"/>
    <m/>
    <m/>
    <m/>
    <m/>
    <n v="0.34899999999999998"/>
    <m/>
    <n v="1.1499999999999999"/>
    <n v="0.11004617686004432"/>
    <n v="2.2009235372008867E-2"/>
    <n v="0.13205541223205319"/>
    <n v="0.47"/>
    <n v="5.1721703124220829E-2"/>
    <n v="0.2"/>
    <n v="1.0344340624844166E-2"/>
    <n v="6.2066043749064992E-2"/>
  </r>
  <r>
    <x v="72"/>
    <x v="0"/>
    <n v="56"/>
    <s v="pt"/>
    <n v="24.000565418257818"/>
    <n v="4.5241065813415991E-2"/>
    <m/>
    <m/>
    <m/>
    <m/>
    <n v="0.34899999999999998"/>
    <m/>
    <n v="1.1499999999999999"/>
    <n v="0.14473146895378178"/>
    <n v="2.8946293790756358E-2"/>
    <n v="0.17367776274453814"/>
    <n v="0.47"/>
    <n v="6.8023790408277426E-2"/>
    <n v="0.2"/>
    <n v="1.3604758081655486E-2"/>
    <n v="8.1628548489932909E-2"/>
  </r>
  <r>
    <x v="72"/>
    <x v="0"/>
    <n v="65"/>
    <s v="pt"/>
    <n v="24.287044315823227"/>
    <n v="4.6327537032432808E-2"/>
    <m/>
    <m/>
    <m/>
    <m/>
    <n v="0.34899999999999998"/>
    <m/>
    <n v="1.1499999999999999"/>
    <n v="0.14783869197719049"/>
    <n v="2.9567738395438099E-2"/>
    <n v="0.1774064303726286"/>
    <n v="0.47"/>
    <n v="6.948418522927953E-2"/>
    <n v="0.2"/>
    <n v="1.3896837045855906E-2"/>
    <n v="8.3381022275135441E-2"/>
  </r>
  <r>
    <x v="72"/>
    <x v="0"/>
    <n v="66"/>
    <s v="pt"/>
    <n v="18.143663512476071"/>
    <n v="2.5854720505278404E-2"/>
    <m/>
    <m/>
    <m/>
    <m/>
    <n v="0.34899999999999998"/>
    <m/>
    <n v="1.1499999999999999"/>
    <n v="8.7712680486396175E-2"/>
    <n v="1.7542536097279234E-2"/>
    <n v="0.10525521658367541"/>
    <n v="0.47"/>
    <n v="4.1224959828606203E-2"/>
    <n v="0.2"/>
    <n v="8.2449919657212409E-3"/>
    <n v="4.9469951794327442E-2"/>
  </r>
  <r>
    <x v="72"/>
    <x v="0"/>
    <n v="67"/>
    <s v="pt"/>
    <n v="25.68760781503191"/>
    <n v="5.1824748766826884E-2"/>
    <m/>
    <m/>
    <m/>
    <m/>
    <n v="0.34899999999999998"/>
    <m/>
    <n v="1.1499999999999999"/>
    <n v="0.1634470921107514"/>
    <n v="3.2689418422150278E-2"/>
    <n v="0.19613651053290168"/>
    <n v="0.47"/>
    <n v="7.6820133292053158E-2"/>
    <n v="0.2"/>
    <n v="1.5364026658410633E-2"/>
    <n v="9.2184159950463793E-2"/>
  </r>
  <r>
    <x v="72"/>
    <x v="0"/>
    <n v="69"/>
    <s v="pt"/>
    <n v="24.064227395494573"/>
    <n v="4.5481389777484733E-2"/>
    <m/>
    <m/>
    <m/>
    <m/>
    <n v="0.34899999999999998"/>
    <m/>
    <n v="1.1499999999999999"/>
    <n v="0.14541944470602258"/>
    <n v="2.9083888941204519E-2"/>
    <n v="0.17450333364722709"/>
    <n v="0.47"/>
    <n v="6.8347139011830607E-2"/>
    <n v="0.2"/>
    <n v="1.3669427802366123E-2"/>
    <n v="8.2016566814196723E-2"/>
  </r>
  <r>
    <x v="72"/>
    <x v="0"/>
    <n v="70"/>
    <s v="pt"/>
    <n v="15.215212559585193"/>
    <n v="1.8182179008704301E-2"/>
    <m/>
    <m/>
    <m/>
    <m/>
    <n v="0.34899999999999998"/>
    <m/>
    <n v="1.1499999999999999"/>
    <n v="6.400421361610463E-2"/>
    <n v="1.2800842723220927E-2"/>
    <n v="7.680505633932555E-2"/>
    <n v="0.47"/>
    <n v="3.0081980399569174E-2"/>
    <n v="0.2"/>
    <n v="6.0163960799138353E-3"/>
    <n v="3.609837647948301E-2"/>
  </r>
  <r>
    <x v="72"/>
    <x v="0"/>
    <n v="71"/>
    <s v="pt"/>
    <n v="27.342819223187622"/>
    <n v="5.8718704281795417E-2"/>
    <m/>
    <m/>
    <m/>
    <m/>
    <n v="0.34899999999999998"/>
    <m/>
    <n v="1.1499999999999999"/>
    <n v="0.18277896597374221"/>
    <n v="3.6555793194748443E-2"/>
    <n v="0.21933475916849066"/>
    <n v="0.47"/>
    <n v="8.5906114007658838E-2"/>
    <n v="0.2"/>
    <n v="1.7181222801531768E-2"/>
    <n v="0.10308733680919061"/>
  </r>
  <r>
    <x v="73"/>
    <x v="3"/>
    <n v="1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73"/>
    <x v="3"/>
    <n v="2"/>
    <s v="pe"/>
    <n v="24.509861236151881"/>
    <n v="4.7181482879592368E-2"/>
    <m/>
    <m/>
    <m/>
    <m/>
    <n v="0.54"/>
    <m/>
    <n v="1.1499999999999999"/>
    <n v="0.14676553853978713"/>
    <n v="2.9353107707957429E-2"/>
    <n v="0.17611864624774456"/>
    <n v="0.47"/>
    <n v="6.8979803113699945E-2"/>
    <n v="0.2"/>
    <n v="1.3795960622739989E-2"/>
    <n v="8.2775763736439939E-2"/>
  </r>
  <r>
    <x v="73"/>
    <x v="3"/>
    <n v="3"/>
    <s v="pe"/>
    <n v="29.602819415092533"/>
    <n v="6.8826555140090145E-2"/>
    <m/>
    <m/>
    <m/>
    <m/>
    <n v="0.54"/>
    <m/>
    <n v="1.1499999999999999"/>
    <n v="0.21572706091742863"/>
    <n v="4.3145412183485728E-2"/>
    <n v="0.25887247310091438"/>
    <n v="0.47"/>
    <n v="0.10139171863119145"/>
    <n v="0.2"/>
    <n v="2.0278343726238292E-2"/>
    <n v="0.12167006235742975"/>
  </r>
  <r>
    <x v="73"/>
    <x v="3"/>
    <n v="4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73"/>
    <x v="3"/>
    <n v="6"/>
    <s v="pe"/>
    <n v="30.876058959827695"/>
    <n v="7.4874442977582167E-2"/>
    <m/>
    <m/>
    <m/>
    <m/>
    <n v="0.54"/>
    <m/>
    <n v="1.1499999999999999"/>
    <n v="0.2350809338484478"/>
    <n v="4.7016186769689564E-2"/>
    <n v="0.28209712061813735"/>
    <n v="0.47"/>
    <n v="0.11048803890877046"/>
    <n v="0.2"/>
    <n v="2.2097607781754094E-2"/>
    <n v="0.13258564669052456"/>
  </r>
  <r>
    <x v="73"/>
    <x v="3"/>
    <n v="8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73"/>
    <x v="3"/>
    <n v="9"/>
    <s v="pe"/>
    <n v="12.095775674984045"/>
    <n v="1.1490986891234841E-2"/>
    <m/>
    <m/>
    <m/>
    <m/>
    <n v="0.54"/>
    <m/>
    <n v="1.1499999999999999"/>
    <n v="3.474403139837761E-2"/>
    <n v="6.9488062796755224E-3"/>
    <n v="4.1692837678053131E-2"/>
    <n v="0.47"/>
    <n v="1.6329694757237476E-2"/>
    <n v="0.2"/>
    <n v="3.2659389514474954E-3"/>
    <n v="1.9595633708684973E-2"/>
  </r>
  <r>
    <x v="73"/>
    <x v="3"/>
    <n v="10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73"/>
    <x v="3"/>
    <n v="11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73"/>
    <x v="3"/>
    <n v="12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73"/>
    <x v="3"/>
    <n v="13"/>
    <s v="pe"/>
    <n v="22.918311805232928"/>
    <n v="4.1252961249419268E-2"/>
    <m/>
    <m/>
    <m/>
    <m/>
    <n v="0.54"/>
    <m/>
    <n v="1.1499999999999999"/>
    <n v="0.12797804578208355"/>
    <n v="2.5595609156416711E-2"/>
    <n v="0.15357365493850025"/>
    <n v="0.47"/>
    <n v="6.0149681517579268E-2"/>
    <n v="0.2"/>
    <n v="1.2029936303515855E-2"/>
    <n v="7.2179617821095124E-2"/>
  </r>
  <r>
    <x v="73"/>
    <x v="3"/>
    <n v="14"/>
    <s v="pe"/>
    <n v="27.151833291477345"/>
    <n v="5.7901284494075438E-2"/>
    <m/>
    <m/>
    <m/>
    <m/>
    <n v="0.54"/>
    <m/>
    <n v="1.1499999999999999"/>
    <n v="0.18085392078600274"/>
    <n v="3.6170784157200549E-2"/>
    <n v="0.21702470494320328"/>
    <n v="0.47"/>
    <n v="8.5001342769421284E-2"/>
    <n v="0.2"/>
    <n v="1.7000268553884257E-2"/>
    <n v="0.10200161132330554"/>
  </r>
  <r>
    <x v="73"/>
    <x v="3"/>
    <n v="15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73"/>
    <x v="3"/>
    <n v="17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73"/>
    <x v="3"/>
    <n v="18"/>
    <s v="pe"/>
    <n v="20.021691840960433"/>
    <n v="3.1484110419910276E-2"/>
    <m/>
    <m/>
    <m/>
    <m/>
    <n v="0.54"/>
    <m/>
    <n v="1.1499999999999999"/>
    <n v="9.7143279709741293E-2"/>
    <n v="1.9428655941948259E-2"/>
    <n v="0.11657193565168955"/>
    <n v="0.47"/>
    <n v="4.5657341463578402E-2"/>
    <n v="0.2"/>
    <n v="9.13146829271568E-3"/>
    <n v="5.4788809756294084E-2"/>
  </r>
  <r>
    <x v="73"/>
    <x v="3"/>
    <n v="19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73"/>
    <x v="3"/>
    <n v="20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73"/>
    <x v="3"/>
    <n v="21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73"/>
    <x v="3"/>
    <n v="22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73"/>
    <x v="3"/>
    <n v="23"/>
    <s v="pe"/>
    <n v="27.533805154897895"/>
    <n v="5.954185364746669E-2"/>
    <m/>
    <m/>
    <m/>
    <m/>
    <n v="0.54"/>
    <m/>
    <n v="1.1499999999999999"/>
    <n v="0.18608269081262685"/>
    <n v="3.7216538162525369E-2"/>
    <n v="0.22329922897515223"/>
    <n v="0.47"/>
    <n v="8.7458864681934617E-2"/>
    <n v="0.2"/>
    <n v="1.7491772936386926E-2"/>
    <n v="0.10495063761832155"/>
  </r>
  <r>
    <x v="73"/>
    <x v="3"/>
    <n v="27"/>
    <s v="pe"/>
    <n v="33.104228163114229"/>
    <n v="8.6070993224096989E-2"/>
    <m/>
    <m/>
    <m/>
    <m/>
    <n v="0.54"/>
    <m/>
    <n v="1.1499999999999999"/>
    <n v="0.27099241411518937"/>
    <n v="5.419848282303788E-2"/>
    <n v="0.32519089693822723"/>
    <n v="0.47"/>
    <n v="0.12736643463413899"/>
    <n v="0.2"/>
    <n v="2.54732869268278E-2"/>
    <n v="0.15283972156096678"/>
  </r>
  <r>
    <x v="74"/>
    <x v="0"/>
    <n v="2"/>
    <s v="pt"/>
    <n v="23.936903441021059"/>
    <n v="4.5001378469119592E-2"/>
    <m/>
    <m/>
    <m/>
    <m/>
    <n v="0.34899999999999998"/>
    <m/>
    <n v="1.1499999999999999"/>
    <n v="0.14404493366772794"/>
    <n v="2.8808986733545591E-2"/>
    <n v="0.17285392040127354"/>
    <n v="0.47"/>
    <n v="6.7701118823832132E-2"/>
    <n v="0.2"/>
    <n v="1.3540223764766428E-2"/>
    <n v="8.1241342588598553E-2"/>
  </r>
  <r>
    <x v="74"/>
    <x v="0"/>
    <n v="3"/>
    <s v="cf"/>
    <n v="12.191268640839182"/>
    <n v="1.1673139723603515E-2"/>
    <m/>
    <m/>
    <m/>
    <m/>
    <n v="0.74"/>
    <m/>
    <n v="1.1499999999999999"/>
    <n v="3.6490163856569682E-2"/>
    <n v="7.2980327713139366E-3"/>
    <n v="4.3788196627883622E-2"/>
    <n v="0.47"/>
    <n v="1.7150377012587748E-2"/>
    <n v="0.2"/>
    <n v="3.43007540251755E-3"/>
    <n v="2.0580452415105296E-2"/>
  </r>
  <r>
    <x v="74"/>
    <x v="0"/>
    <n v="4"/>
    <s v="cf"/>
    <n v="6.1752117919655385"/>
    <n v="2.9949777191032854E-3"/>
    <m/>
    <m/>
    <m/>
    <m/>
    <n v="0.74"/>
    <m/>
    <n v="1.1499999999999999"/>
    <n v="5.5011004132512779E-3"/>
    <n v="1.1002200826502556E-3"/>
    <n v="6.6013204959015333E-3"/>
    <n v="0.47"/>
    <n v="2.5855171942281005E-3"/>
    <n v="0.2"/>
    <n v="5.1710343884562009E-4"/>
    <n v="3.1026206330737206E-3"/>
  </r>
  <r>
    <x v="74"/>
    <x v="0"/>
    <n v="11"/>
    <s v="cf"/>
    <n v="15.851832331952775"/>
    <n v="1.9735531253281206E-2"/>
    <m/>
    <m/>
    <m/>
    <m/>
    <n v="0.74"/>
    <m/>
    <n v="1.1499999999999999"/>
    <n v="8.4668428037381824E-2"/>
    <n v="1.6933685607476365E-2"/>
    <n v="0.10160211364485819"/>
    <n v="0.47"/>
    <n v="3.9794161177569454E-2"/>
    <n v="0.2"/>
    <n v="7.9588322355138904E-3"/>
    <n v="4.7752993413083346E-2"/>
  </r>
  <r>
    <x v="74"/>
    <x v="0"/>
    <n v="12"/>
    <s v="pt"/>
    <n v="10.567888221301851"/>
    <n v="8.7713472236805382E-3"/>
    <m/>
    <m/>
    <m/>
    <m/>
    <n v="0.34899999999999998"/>
    <m/>
    <n v="1.1499999999999999"/>
    <n v="3.3330460096755471E-2"/>
    <n v="6.6660920193510947E-3"/>
    <n v="3.9996552116106567E-2"/>
    <n v="0.47"/>
    <n v="1.5665316245475069E-2"/>
    <n v="0.2"/>
    <n v="3.1330632490950139E-3"/>
    <n v="1.8798379494570083E-2"/>
  </r>
  <r>
    <x v="74"/>
    <x v="0"/>
    <n v="13"/>
    <s v="pt"/>
    <n v="28.775213711014679"/>
    <n v="6.503198298689318E-2"/>
    <m/>
    <m/>
    <m/>
    <m/>
    <n v="0.34899999999999998"/>
    <m/>
    <n v="1.1499999999999999"/>
    <n v="0.20027370625536242"/>
    <n v="4.0054741251072487E-2"/>
    <n v="0.24032844750643489"/>
    <n v="0.47"/>
    <n v="9.4128641940020338E-2"/>
    <n v="0.2"/>
    <n v="1.882572838800407E-2"/>
    <n v="0.11295437032802441"/>
  </r>
  <r>
    <x v="74"/>
    <x v="0"/>
    <n v="14"/>
    <s v="pt"/>
    <n v="26.578875496346523"/>
    <n v="5.548340259862336E-2"/>
    <m/>
    <m/>
    <m/>
    <m/>
    <n v="0.34899999999999998"/>
    <m/>
    <n v="1.1499999999999999"/>
    <n v="0.17373808439054828"/>
    <n v="3.4747616878109656E-2"/>
    <n v="0.20848570126865792"/>
    <n v="0.47"/>
    <n v="8.1656899663557686E-2"/>
    <n v="0.2"/>
    <n v="1.6331379932711537E-2"/>
    <n v="9.7988279596269226E-2"/>
  </r>
  <r>
    <x v="74"/>
    <x v="0"/>
    <n v="15"/>
    <s v="cf"/>
    <n v="12.254930618075941"/>
    <n v="1.1795370719898092E-2"/>
    <m/>
    <m/>
    <m/>
    <m/>
    <n v="0.74"/>
    <m/>
    <n v="1.1499999999999999"/>
    <n v="3.7094079949638391E-2"/>
    <n v="7.4188159899276785E-3"/>
    <n v="4.4512895939566068E-2"/>
    <n v="0.47"/>
    <n v="1.7434217576330041E-2"/>
    <n v="0.2"/>
    <n v="3.4868435152660086E-3"/>
    <n v="2.0921061091596048E-2"/>
  </r>
  <r>
    <x v="74"/>
    <x v="0"/>
    <n v="17"/>
    <s v="pt"/>
    <n v="29.443664472000638"/>
    <n v="6.8088474091501455E-2"/>
    <m/>
    <m/>
    <m/>
    <m/>
    <n v="0.34899999999999998"/>
    <m/>
    <n v="1.1499999999999999"/>
    <n v="0.20867861284987446"/>
    <n v="4.1735722569974897E-2"/>
    <n v="0.25041433541984937"/>
    <n v="0.47"/>
    <n v="9.8078948039440991E-2"/>
    <n v="0.2"/>
    <n v="1.96157896078882E-2"/>
    <n v="0.11769473764732918"/>
  </r>
  <r>
    <x v="74"/>
    <x v="0"/>
    <n v="19"/>
    <s v="cf"/>
    <n v="9.899437460315891"/>
    <n v="7.6968126253956059E-3"/>
    <m/>
    <m/>
    <m/>
    <m/>
    <n v="0.74"/>
    <m/>
    <n v="1.1499999999999999"/>
    <n v="1.9212654082583561E-2"/>
    <n v="3.8425308165167121E-3"/>
    <n v="2.3055184899100273E-2"/>
    <n v="0.47"/>
    <n v="9.0299474188142732E-3"/>
    <n v="0.2"/>
    <n v="1.8059894837628547E-3"/>
    <n v="1.0835936902577128E-2"/>
  </r>
  <r>
    <x v="74"/>
    <x v="0"/>
    <n v="20"/>
    <s v="pt"/>
    <n v="30.334932153315251"/>
    <n v="7.2272975855273591E-2"/>
    <m/>
    <m/>
    <m/>
    <m/>
    <n v="0.34899999999999998"/>
    <m/>
    <n v="1.1499999999999999"/>
    <n v="0.22012170238927539"/>
    <n v="4.4024340477855084E-2"/>
    <n v="0.2641460428671305"/>
    <n v="0.47"/>
    <n v="0.10345720012295943"/>
    <n v="0.2"/>
    <n v="2.0691440024591889E-2"/>
    <n v="0.12414864014755132"/>
  </r>
  <r>
    <x v="74"/>
    <x v="0"/>
    <n v="21"/>
    <s v="pt"/>
    <n v="20.117184806815573"/>
    <n v="3.1785151994768605E-2"/>
    <m/>
    <m/>
    <m/>
    <m/>
    <n v="0.34899999999999998"/>
    <m/>
    <n v="1.1499999999999999"/>
    <n v="0.10552078982620278"/>
    <n v="2.1104157965240556E-2"/>
    <n v="0.12662494779144334"/>
    <n v="0.47"/>
    <n v="4.9594771218315299E-2"/>
    <n v="0.2"/>
    <n v="9.9189542436630609E-3"/>
    <n v="5.9513725461978362E-2"/>
  </r>
  <r>
    <x v="74"/>
    <x v="0"/>
    <n v="26"/>
    <s v="cf"/>
    <n v="6.0160568488736432"/>
    <n v="2.8425868610927958E-3"/>
    <m/>
    <m/>
    <m/>
    <m/>
    <n v="0.74"/>
    <m/>
    <n v="1.1499999999999999"/>
    <n v="5.2010008905975322E-3"/>
    <n v="1.0402001781195066E-3"/>
    <n v="6.241201068717039E-3"/>
    <n v="0.47"/>
    <n v="2.4444704185808399E-3"/>
    <n v="0.2"/>
    <n v="4.8889408371616803E-4"/>
    <n v="2.9333645022970077E-3"/>
  </r>
  <r>
    <x v="74"/>
    <x v="0"/>
    <n v="27"/>
    <s v="cf"/>
    <n v="5.6977469626898527"/>
    <n v="2.549741765803709E-3"/>
    <m/>
    <m/>
    <m/>
    <m/>
    <n v="0.74"/>
    <m/>
    <n v="1.1499999999999999"/>
    <n v="4.6538227109908185E-3"/>
    <n v="9.3076454219816369E-4"/>
    <n v="5.5845872531889822E-3"/>
    <n v="0.47"/>
    <n v="2.1872966741656847E-3"/>
    <n v="0.2"/>
    <n v="4.3745933483313698E-4"/>
    <n v="2.6247560089988214E-3"/>
  </r>
  <r>
    <x v="74"/>
    <x v="0"/>
    <n v="28"/>
    <s v="cf"/>
    <n v="5.443099053742821"/>
    <n v="2.326924845475056E-3"/>
    <m/>
    <m/>
    <m/>
    <m/>
    <n v="0.74"/>
    <m/>
    <n v="1.1499999999999999"/>
    <n v="4.2642456776122994E-3"/>
    <n v="8.5284913552245993E-4"/>
    <n v="5.1170948131347592E-3"/>
    <n v="0.47"/>
    <n v="2.0041954684777807E-3"/>
    <n v="0.2"/>
    <n v="4.0083909369555614E-4"/>
    <n v="2.4050345621733369E-3"/>
  </r>
  <r>
    <x v="74"/>
    <x v="0"/>
    <n v="28"/>
    <s v="cf"/>
    <n v="4.0107045659157627"/>
    <n v="1.2633719382634653E-3"/>
    <m/>
    <m/>
    <m/>
    <m/>
    <n v="0.74"/>
    <m/>
    <n v="1.1499999999999999"/>
    <n v="2.7504415083558376E-3"/>
    <n v="5.5008830167116755E-4"/>
    <n v="3.3005298100270051E-3"/>
    <n v="0.47"/>
    <n v="1.2927075089272436E-3"/>
    <n v="0.2"/>
    <n v="2.5854150178544874E-4"/>
    <n v="1.5512490107126922E-3"/>
  </r>
  <r>
    <x v="74"/>
    <x v="0"/>
    <n v="29"/>
    <s v="cf"/>
    <n v="5.4749300423611995"/>
    <n v="2.3542199182153157E-3"/>
    <m/>
    <m/>
    <m/>
    <m/>
    <n v="0.74"/>
    <m/>
    <n v="1.1499999999999999"/>
    <n v="4.3106987205530313E-3"/>
    <n v="8.621397441106063E-4"/>
    <n v="5.1728384646636373E-3"/>
    <n v="0.47"/>
    <n v="2.0260283986599245E-3"/>
    <n v="0.2"/>
    <n v="4.0520567973198495E-4"/>
    <n v="2.4312340783919093E-3"/>
  </r>
  <r>
    <x v="74"/>
    <x v="0"/>
    <n v="29"/>
    <s v="cf"/>
    <n v="2.7692960097989787"/>
    <n v="6.023218821312777E-4"/>
    <m/>
    <m/>
    <m/>
    <m/>
    <n v="0.74"/>
    <m/>
    <n v="1.1499999999999999"/>
    <n v="2.1409594908700421E-3"/>
    <n v="4.2819189817400844E-4"/>
    <n v="2.5691513890440504E-3"/>
    <n v="0.47"/>
    <n v="1.0062509607089197E-3"/>
    <n v="0.2"/>
    <n v="2.0125019214178397E-4"/>
    <n v="1.2075011528507036E-3"/>
  </r>
  <r>
    <x v="74"/>
    <x v="0"/>
    <n v="31"/>
    <s v="pt"/>
    <n v="17.793522637673899"/>
    <n v="2.4866447886149268E-2"/>
    <m/>
    <m/>
    <m/>
    <m/>
    <n v="0.34899999999999998"/>
    <m/>
    <n v="1.1499999999999999"/>
    <n v="8.4705576835596305E-2"/>
    <n v="1.6941115367119262E-2"/>
    <n v="0.10164669220271556"/>
    <n v="0.47"/>
    <n v="3.9811621112730261E-2"/>
    <n v="0.2"/>
    <n v="7.9623242225460526E-3"/>
    <n v="4.7773945335276312E-2"/>
  </r>
  <r>
    <x v="74"/>
    <x v="0"/>
    <n v="31"/>
    <s v="pt"/>
    <n v="11.904789743273771"/>
    <n v="1.1130978409960975E-2"/>
    <m/>
    <m/>
    <m/>
    <m/>
    <n v="0.34899999999999998"/>
    <m/>
    <n v="1.1499999999999999"/>
    <n v="4.1252817821344677E-2"/>
    <n v="8.2505635642689361E-3"/>
    <n v="4.950338138561361E-2"/>
    <n v="0.47"/>
    <n v="1.9388824376031996E-2"/>
    <n v="0.2"/>
    <n v="3.8777648752063992E-3"/>
    <n v="2.3266589251238395E-2"/>
  </r>
  <r>
    <x v="74"/>
    <x v="0"/>
    <n v="32"/>
    <s v="pt"/>
    <n v="25.337466940229735"/>
    <n v="5.0421559211057169E-2"/>
    <m/>
    <m/>
    <m/>
    <m/>
    <n v="0.34899999999999998"/>
    <m/>
    <n v="1.1499999999999999"/>
    <n v="0.15948024334342717"/>
    <n v="3.1896048668685437E-2"/>
    <n v="0.19137629201211259"/>
    <n v="0.47"/>
    <n v="7.495571437141077E-2"/>
    <n v="0.2"/>
    <n v="1.4991142874282154E-2"/>
    <n v="8.9946857245692929E-2"/>
  </r>
  <r>
    <x v="74"/>
    <x v="0"/>
    <n v="32"/>
    <s v="pt"/>
    <n v="9.899437460315891"/>
    <n v="7.6968126253956059E-3"/>
    <m/>
    <m/>
    <m/>
    <m/>
    <n v="0.34899999999999998"/>
    <m/>
    <n v="1.1499999999999999"/>
    <n v="2.9651053421950884E-2"/>
    <n v="5.9302106843901773E-3"/>
    <n v="3.5581264106341062E-2"/>
    <n v="0.47"/>
    <n v="1.3935995108316914E-2"/>
    <n v="0.2"/>
    <n v="2.7871990216633831E-3"/>
    <n v="1.6723194129980298E-2"/>
  </r>
  <r>
    <x v="74"/>
    <x v="0"/>
    <n v="33"/>
    <s v="pt"/>
    <n v="21.995213135299934"/>
    <n v="3.7996730691230635E-2"/>
    <m/>
    <m/>
    <m/>
    <m/>
    <n v="0.34899999999999998"/>
    <m/>
    <n v="1.1499999999999999"/>
    <n v="0.12380185296739639"/>
    <n v="2.476037059347928E-2"/>
    <n v="0.14856222356087567"/>
    <n v="0.47"/>
    <n v="5.81868708946763E-2"/>
    <n v="0.2"/>
    <n v="1.1637374178935261E-2"/>
    <n v="6.9824245073611568E-2"/>
  </r>
  <r>
    <x v="74"/>
    <x v="0"/>
    <n v="34"/>
    <s v="cf"/>
    <n v="7.9259161659763873"/>
    <n v="4.9338828133203014E-3"/>
    <m/>
    <m/>
    <m/>
    <m/>
    <n v="0.74"/>
    <m/>
    <n v="1.1499999999999999"/>
    <n v="1.0165628078558435E-2"/>
    <n v="2.0331256157116871E-3"/>
    <n v="1.2198753694270122E-2"/>
    <n v="0.47"/>
    <n v="4.7778451969224646E-3"/>
    <n v="0.2"/>
    <n v="9.5556903938449293E-4"/>
    <n v="5.7334142363069576E-3"/>
  </r>
  <r>
    <x v="74"/>
    <x v="0"/>
    <n v="37"/>
    <s v="pt"/>
    <n v="24.096058384112954"/>
    <n v="4.5601790491933761E-2"/>
    <m/>
    <m/>
    <m/>
    <m/>
    <n v="0.34899999999999998"/>
    <m/>
    <n v="1.1499999999999999"/>
    <n v="0.14576397250673456"/>
    <n v="2.9152794501346915E-2"/>
    <n v="0.17491676700808148"/>
    <n v="0.47"/>
    <n v="6.8509067078165245E-2"/>
    <n v="0.2"/>
    <n v="1.3701813415633049E-2"/>
    <n v="8.2210880493798294E-2"/>
  </r>
  <r>
    <x v="74"/>
    <x v="0"/>
    <n v="38"/>
    <s v="cf"/>
    <n v="13.846480048994895"/>
    <n v="1.5058047053281946E-2"/>
    <m/>
    <m/>
    <m/>
    <m/>
    <n v="0.74"/>
    <m/>
    <n v="1.1499999999999999"/>
    <n v="5.4706291179087631E-2"/>
    <n v="1.0941258235817528E-2"/>
    <n v="6.5647549414905165E-2"/>
    <n v="0.47"/>
    <n v="2.5711956854171186E-2"/>
    <n v="0.2"/>
    <n v="5.1423913708342379E-3"/>
    <n v="3.0854348225005424E-2"/>
  </r>
  <r>
    <x v="74"/>
    <x v="0"/>
    <n v="40"/>
    <s v="pt"/>
    <n v="25.401128917466497"/>
    <n v="5.0675252190345667E-2"/>
    <m/>
    <m/>
    <m/>
    <m/>
    <n v="0.34899999999999998"/>
    <m/>
    <n v="1.1499999999999999"/>
    <n v="0.16019828782374698"/>
    <n v="3.2039657564749399E-2"/>
    <n v="0.19223794538849637"/>
    <n v="0.47"/>
    <n v="7.5293195277161079E-2"/>
    <n v="0.2"/>
    <n v="1.5058639055432217E-2"/>
    <n v="9.0351834332593292E-2"/>
  </r>
  <r>
    <x v="74"/>
    <x v="0"/>
    <n v="41"/>
    <s v="pt"/>
    <n v="18.557466364514998"/>
    <n v="2.7047507226280607E-2"/>
    <m/>
    <m/>
    <m/>
    <m/>
    <n v="0.34899999999999998"/>
    <m/>
    <n v="1.1499999999999999"/>
    <n v="9.1326090649125932E-2"/>
    <n v="1.8265218129825189E-2"/>
    <n v="0.10959130877895112"/>
    <n v="0.47"/>
    <n v="4.2923262605089184E-2"/>
    <n v="0.2"/>
    <n v="8.5846525210178364E-3"/>
    <n v="5.1507915126107022E-2"/>
  </r>
  <r>
    <x v="74"/>
    <x v="0"/>
    <n v="42"/>
    <s v="cf"/>
    <n v="2.7692960097989787"/>
    <n v="6.023218821312777E-4"/>
    <m/>
    <m/>
    <m/>
    <m/>
    <n v="0.74"/>
    <m/>
    <n v="1.1499999999999999"/>
    <n v="2.1409594908700421E-3"/>
    <n v="4.2819189817400844E-4"/>
    <n v="2.5691513890440504E-3"/>
    <n v="0.47"/>
    <n v="1.0062509607089197E-3"/>
    <n v="0.2"/>
    <n v="2.0125019214178397E-4"/>
    <n v="1.2075011528507036E-3"/>
  </r>
  <r>
    <x v="74"/>
    <x v="0"/>
    <n v="44"/>
    <s v="pt"/>
    <n v="22.950142793851306"/>
    <n v="4.1367632385916973E-2"/>
    <m/>
    <m/>
    <m/>
    <m/>
    <n v="0.34899999999999998"/>
    <m/>
    <n v="1.1499999999999999"/>
    <n v="0.13358844243458878"/>
    <n v="2.6717688486917759E-2"/>
    <n v="0.16030613092150653"/>
    <n v="0.47"/>
    <n v="6.278656794425673E-2"/>
    <n v="0.2"/>
    <n v="1.2557313588851347E-2"/>
    <n v="7.5343881533108073E-2"/>
  </r>
  <r>
    <x v="74"/>
    <x v="0"/>
    <n v="48"/>
    <s v="cf"/>
    <n v="6.8754935415698792"/>
    <n v="3.7127665124477359E-3"/>
    <m/>
    <m/>
    <m/>
    <m/>
    <n v="0.74"/>
    <m/>
    <n v="1.1499999999999999"/>
    <n v="7.0499976086655682E-3"/>
    <n v="1.4099995217331136E-3"/>
    <n v="8.4599971303986818E-3"/>
    <n v="0.47"/>
    <n v="3.3134988760728169E-3"/>
    <n v="0.2"/>
    <n v="6.6269977521456343E-4"/>
    <n v="3.9761986512873802E-3"/>
  </r>
  <r>
    <x v="74"/>
    <x v="0"/>
    <n v="54"/>
    <s v="pt"/>
    <n v="20.499156670236122"/>
    <n v="3.3003642239080158E-2"/>
    <m/>
    <m/>
    <m/>
    <m/>
    <n v="0.34899999999999998"/>
    <m/>
    <n v="1.1499999999999999"/>
    <n v="0.10913439270459348"/>
    <n v="2.1826878540918696E-2"/>
    <n v="0.13096127124551218"/>
    <n v="0.47"/>
    <n v="5.1293164571158935E-2"/>
    <n v="0.2"/>
    <n v="1.0258632914231788E-2"/>
    <n v="6.1551797485390719E-2"/>
  </r>
  <r>
    <x v="74"/>
    <x v="0"/>
    <n v="55"/>
    <s v="pt"/>
    <n v="22.631832907667516"/>
    <n v="4.0228082993379002E-2"/>
    <m/>
    <m/>
    <m/>
    <m/>
    <n v="0.34899999999999998"/>
    <m/>
    <n v="1.1499999999999999"/>
    <n v="0.13028975154018632"/>
    <n v="2.6057950308037266E-2"/>
    <n v="0.15634770184822358"/>
    <n v="0.47"/>
    <n v="6.1236183223887568E-2"/>
    <n v="0.2"/>
    <n v="1.2247236644777514E-2"/>
    <n v="7.3483419868665079E-2"/>
  </r>
  <r>
    <x v="74"/>
    <x v="0"/>
    <n v="56"/>
    <s v="cf"/>
    <n v="4.5836623610465859"/>
    <n v="1.650118449976771E-3"/>
    <m/>
    <m/>
    <m/>
    <m/>
    <n v="0.74"/>
    <m/>
    <n v="1.1499999999999999"/>
    <n v="3.2311947680830479E-3"/>
    <n v="6.4623895361660966E-4"/>
    <n v="3.8774337216996575E-3"/>
    <n v="0.47"/>
    <n v="1.5186615409990324E-3"/>
    <n v="0.2"/>
    <n v="3.0373230819980652E-4"/>
    <n v="1.8223938491988389E-3"/>
  </r>
  <r>
    <x v="74"/>
    <x v="0"/>
    <n v="58"/>
    <s v="pt"/>
    <n v="26.674368462201659"/>
    <n v="5.5882801928312471E-2"/>
    <m/>
    <m/>
    <m/>
    <m/>
    <n v="0.34899999999999998"/>
    <m/>
    <n v="1.1499999999999999"/>
    <n v="0.17485711609641333"/>
    <n v="3.497142321928267E-2"/>
    <n v="0.20982853931569601"/>
    <n v="0.47"/>
    <n v="8.2182844565314259E-2"/>
    <n v="0.2"/>
    <n v="1.6436568913062853E-2"/>
    <n v="9.8619413478377105E-2"/>
  </r>
  <r>
    <x v="74"/>
    <x v="0"/>
    <n v="60"/>
    <s v="cf"/>
    <n v="8.5625359383439683"/>
    <n v="5.7583054185363176E-3"/>
    <m/>
    <m/>
    <m/>
    <m/>
    <n v="0.74"/>
    <m/>
    <n v="1.1499999999999999"/>
    <n v="1.2587402014171457E-2"/>
    <n v="2.5174804028342914E-3"/>
    <n v="1.5104882417005748E-2"/>
    <n v="0.47"/>
    <n v="5.9160789466605841E-3"/>
    <n v="0.2"/>
    <n v="1.1832157893321169E-3"/>
    <n v="7.0992947359927007E-3"/>
  </r>
  <r>
    <x v="74"/>
    <x v="0"/>
    <n v="61"/>
    <s v="pt"/>
    <n v="19.194086136882579"/>
    <n v="2.893508485135049E-2"/>
    <m/>
    <m/>
    <m/>
    <m/>
    <n v="0.34899999999999998"/>
    <m/>
    <n v="1.1499999999999999"/>
    <n v="9.7010508248015603E-2"/>
    <n v="1.9402101649603123E-2"/>
    <n v="0.11641260989761873"/>
    <n v="0.47"/>
    <n v="4.5594938876567334E-2"/>
    <n v="0.2"/>
    <n v="9.1189877753134665E-3"/>
    <n v="5.4713926651880802E-2"/>
  </r>
  <r>
    <x v="74"/>
    <x v="0"/>
    <n v="62"/>
    <s v="pt"/>
    <n v="27.438312189042758"/>
    <n v="5.9129562767387144E-2"/>
    <m/>
    <m/>
    <m/>
    <m/>
    <n v="0.34899999999999998"/>
    <m/>
    <n v="1.1499999999999999"/>
    <n v="0.18392329179915104"/>
    <n v="3.6784658359830212E-2"/>
    <n v="0.22070795015898126"/>
    <n v="0.47"/>
    <n v="8.6443947145600983E-2"/>
    <n v="0.2"/>
    <n v="1.7288789429120197E-2"/>
    <n v="0.10373273657472118"/>
  </r>
  <r>
    <x v="74"/>
    <x v="0"/>
    <n v="63"/>
    <s v="pt"/>
    <n v="18.048170546620934"/>
    <n v="2.5583281749835176E-2"/>
    <m/>
    <m/>
    <m/>
    <m/>
    <n v="0.34899999999999998"/>
    <m/>
    <n v="1.1499999999999999"/>
    <n v="8.6887970738051531E-2"/>
    <n v="1.7377594147610306E-2"/>
    <n v="0.10426556488566184"/>
    <n v="0.47"/>
    <n v="4.0837346246884218E-2"/>
    <n v="0.2"/>
    <n v="8.1674692493768439E-3"/>
    <n v="4.900481549626106E-2"/>
  </r>
  <r>
    <x v="74"/>
    <x v="0"/>
    <n v="64"/>
    <s v="cf"/>
    <n v="9.1673247220931717"/>
    <n v="6.6004737999070841E-3"/>
    <m/>
    <m/>
    <m/>
    <m/>
    <n v="0.74"/>
    <m/>
    <n v="1.1499999999999999"/>
    <n v="1.5310062851875578E-2"/>
    <n v="3.0620125703751159E-3"/>
    <n v="1.8372075422250694E-2"/>
    <n v="0.47"/>
    <n v="7.1957295403815213E-3"/>
    <n v="0.2"/>
    <n v="1.4391459080763044E-3"/>
    <n v="8.6348754484578266E-3"/>
  </r>
  <r>
    <x v="74"/>
    <x v="0"/>
    <n v="67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74"/>
    <x v="0"/>
    <n v="68"/>
    <s v="cf"/>
    <n v="6.1115498147287806"/>
    <n v="2.9335439110698145E-3"/>
    <m/>
    <m/>
    <m/>
    <m/>
    <n v="0.74"/>
    <m/>
    <n v="1.1499999999999999"/>
    <n v="5.3788747787765672E-3"/>
    <n v="1.0757749557553135E-3"/>
    <n v="6.4546497345318804E-3"/>
    <n v="0.47"/>
    <n v="2.5280711460249866E-3"/>
    <n v="0.2"/>
    <n v="5.0561422920499736E-4"/>
    <n v="3.0336853752299837E-3"/>
  </r>
  <r>
    <x v="74"/>
    <x v="0"/>
    <n v="68"/>
    <s v="cf"/>
    <n v="5.0611271903222717"/>
    <n v="2.011798058153103E-3"/>
    <m/>
    <m/>
    <m/>
    <m/>
    <n v="0.74"/>
    <m/>
    <n v="1.1499999999999999"/>
    <n v="3.7543045563079263E-3"/>
    <n v="7.5086091126158529E-4"/>
    <n v="4.505165467569512E-3"/>
    <n v="0.47"/>
    <n v="1.7645231414647252E-3"/>
    <n v="0.2"/>
    <n v="3.5290462829294504E-4"/>
    <n v="2.1174277697576702E-3"/>
  </r>
  <r>
    <x v="74"/>
    <x v="0"/>
    <n v="75"/>
    <s v="pt"/>
    <n v="22.981973782469687"/>
    <n v="4.1482462677357779E-2"/>
    <m/>
    <m/>
    <m/>
    <m/>
    <n v="0.34899999999999998"/>
    <m/>
    <n v="1.1499999999999999"/>
    <n v="0.13392031260373247"/>
    <n v="2.6784062520746495E-2"/>
    <n v="0.16070437512447897"/>
    <n v="0.47"/>
    <n v="6.2942546923754256E-2"/>
    <n v="0.2"/>
    <n v="1.2588509384750852E-2"/>
    <n v="7.553105630850511E-2"/>
  </r>
  <r>
    <x v="74"/>
    <x v="0"/>
    <n v="76"/>
    <s v="pt"/>
    <n v="21.804227203589662"/>
    <n v="3.7339739086147301E-2"/>
    <m/>
    <m/>
    <m/>
    <m/>
    <n v="0.34899999999999998"/>
    <m/>
    <n v="1.1499999999999999"/>
    <n v="0.12188405131164495"/>
    <n v="2.4376810262328991E-2"/>
    <n v="0.14626086157397394"/>
    <n v="0.47"/>
    <n v="5.7285504116473124E-2"/>
    <n v="0.2"/>
    <n v="1.1457100823294625E-2"/>
    <n v="6.8742604939767749E-2"/>
  </r>
  <r>
    <x v="74"/>
    <x v="0"/>
    <n v="77"/>
    <s v="cf"/>
    <n v="10.313240312354818"/>
    <n v="8.3537246530074032E-3"/>
    <m/>
    <m/>
    <m/>
    <m/>
    <n v="0.74"/>
    <m/>
    <n v="1.1499999999999999"/>
    <n v="2.1737269668333992E-2"/>
    <n v="4.3474539336667986E-3"/>
    <n v="2.608472360200079E-2"/>
    <n v="0.47"/>
    <n v="1.0216516744116977E-2"/>
    <n v="0.2"/>
    <n v="2.0433033488233953E-3"/>
    <n v="1.2259820092940372E-2"/>
  </r>
  <r>
    <x v="74"/>
    <x v="0"/>
    <n v="77"/>
    <s v="cf"/>
    <n v="3.9152116000606259"/>
    <n v="1.2039275670186426E-3"/>
    <m/>
    <m/>
    <m/>
    <m/>
    <n v="0.74"/>
    <m/>
    <n v="1.1499999999999999"/>
    <n v="2.6841958942753355E-3"/>
    <n v="5.3683917885506715E-4"/>
    <n v="3.2210350731304025E-3"/>
    <n v="0.47"/>
    <n v="1.2615720703094077E-3"/>
    <n v="0.2"/>
    <n v="2.5231441406188153E-4"/>
    <n v="1.5138864843712893E-3"/>
  </r>
  <r>
    <x v="74"/>
    <x v="0"/>
    <n v="77"/>
    <s v="cf"/>
    <n v="3.4059157821665602"/>
    <n v="9.1108247172955485E-4"/>
    <m/>
    <m/>
    <m/>
    <m/>
    <n v="0.74"/>
    <m/>
    <n v="1.1499999999999999"/>
    <n v="2.3896538383269533E-3"/>
    <n v="4.7793076766539067E-4"/>
    <n v="2.8675846059923438E-3"/>
    <n v="0.47"/>
    <n v="1.1231373040136679E-3"/>
    <n v="0.2"/>
    <n v="2.2462746080273359E-4"/>
    <n v="1.3477647648164016E-3"/>
  </r>
  <r>
    <x v="74"/>
    <x v="0"/>
    <n v="79"/>
    <s v="pt"/>
    <n v="30.271270176078492"/>
    <n v="7.1969944843626607E-2"/>
    <m/>
    <m/>
    <m/>
    <m/>
    <n v="0.34899999999999998"/>
    <m/>
    <n v="1.1499999999999999"/>
    <n v="0.21929540503686371"/>
    <n v="4.3859081007372742E-2"/>
    <n v="0.26315448604423647"/>
    <n v="0.47"/>
    <n v="0.10306884036732594"/>
    <n v="0.2"/>
    <n v="2.061376807346519E-2"/>
    <n v="0.12368260844079113"/>
  </r>
  <r>
    <x v="74"/>
    <x v="0"/>
    <n v="81"/>
    <s v="cf"/>
    <n v="9.2946486765666876"/>
    <n v="6.7850935338936809E-3"/>
    <m/>
    <m/>
    <m/>
    <m/>
    <n v="0.74"/>
    <m/>
    <n v="1.1499999999999999"/>
    <n v="1.593936597144293E-2"/>
    <n v="3.187873194288586E-3"/>
    <n v="1.9127239165731516E-2"/>
    <n v="0.47"/>
    <n v="7.4915020065781769E-3"/>
    <n v="0.2"/>
    <n v="1.4983004013156354E-3"/>
    <n v="8.9898024078938123E-3"/>
  </r>
  <r>
    <x v="74"/>
    <x v="0"/>
    <n v="82"/>
    <s v="pt"/>
    <n v="26.06957967845246"/>
    <n v="5.3377464391631421E-2"/>
    <m/>
    <m/>
    <m/>
    <m/>
    <n v="0.34899999999999998"/>
    <m/>
    <n v="1.1499999999999999"/>
    <n v="0.16782355222357334"/>
    <n v="3.3564710444714672E-2"/>
    <n v="0.20138826266828802"/>
    <n v="0.47"/>
    <n v="7.8877069545079462E-2"/>
    <n v="0.2"/>
    <n v="1.5775413909015892E-2"/>
    <n v="9.4652483454095354E-2"/>
  </r>
  <r>
    <x v="75"/>
    <x v="3"/>
    <n v="1"/>
    <s v="pe"/>
    <n v="23.427607623126992"/>
    <n v="4.3106798026553664E-2"/>
    <m/>
    <m/>
    <m/>
    <m/>
    <n v="0.54"/>
    <m/>
    <n v="1.1499999999999999"/>
    <n v="0.13384736684874524"/>
    <n v="2.6769473369749049E-2"/>
    <n v="0.16061684021849429"/>
    <n v="0.47"/>
    <n v="6.290826241891026E-2"/>
    <n v="0.2"/>
    <n v="1.2581652483782053E-2"/>
    <n v="7.5489914902692315E-2"/>
  </r>
  <r>
    <x v="75"/>
    <x v="3"/>
    <n v="3"/>
    <s v="pe"/>
    <n v="22.536339941812379"/>
    <n v="3.9889321697007901E-2"/>
    <m/>
    <m/>
    <m/>
    <m/>
    <n v="0.54"/>
    <m/>
    <n v="1.1499999999999999"/>
    <n v="0.12366407898765615"/>
    <n v="2.473281579753123E-2"/>
    <n v="0.14839689478518739"/>
    <n v="0.47"/>
    <n v="5.8122117124198389E-2"/>
    <n v="0.2"/>
    <n v="1.1624423424839679E-2"/>
    <n v="6.9746540549038061E-2"/>
  </r>
  <r>
    <x v="75"/>
    <x v="3"/>
    <n v="4"/>
    <s v="pe"/>
    <n v="30.685073028117422"/>
    <n v="7.3951025997762987E-2"/>
    <m/>
    <m/>
    <m/>
    <m/>
    <n v="0.54"/>
    <m/>
    <n v="1.1499999999999999"/>
    <n v="0.23212380426451332"/>
    <n v="4.6424760852902668E-2"/>
    <n v="0.27854856511741599"/>
    <n v="0.47"/>
    <n v="0.10909818800432125"/>
    <n v="0.2"/>
    <n v="2.181963760086425E-2"/>
    <n v="0.1309178256051855"/>
  </r>
  <r>
    <x v="75"/>
    <x v="3"/>
    <n v="5"/>
    <s v="pe"/>
    <n v="31.03521390291959"/>
    <n v="7.564833388836649E-2"/>
    <m/>
    <m/>
    <m/>
    <m/>
    <n v="0.54"/>
    <m/>
    <n v="1.1499999999999999"/>
    <n v="0.23755978959807289"/>
    <n v="4.7511957919614579E-2"/>
    <n v="0.28507174751768749"/>
    <n v="0.47"/>
    <n v="0.11165310111109425"/>
    <n v="0.2"/>
    <n v="2.233062022221885E-2"/>
    <n v="0.1339837213333131"/>
  </r>
  <r>
    <x v="75"/>
    <x v="3"/>
    <n v="7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75"/>
    <x v="3"/>
    <n v="8"/>
    <s v="pe"/>
    <n v="26.642537473583282"/>
    <n v="5.5749509663473029E-2"/>
    <m/>
    <m/>
    <m/>
    <m/>
    <n v="0.54"/>
    <m/>
    <n v="1.1499999999999999"/>
    <n v="0.17400037906575641"/>
    <n v="3.4800075813151282E-2"/>
    <n v="0.20880045487890769"/>
    <n v="0.47"/>
    <n v="8.1780178160905506E-2"/>
    <n v="0.2"/>
    <n v="1.6356035632181101E-2"/>
    <n v="9.813621379308661E-2"/>
  </r>
  <r>
    <x v="75"/>
    <x v="3"/>
    <n v="9"/>
    <s v="pe"/>
    <n v="26.196903632925974"/>
    <n v="5.3900129224745186E-2"/>
    <m/>
    <m/>
    <m/>
    <m/>
    <n v="0.54"/>
    <m/>
    <n v="1.1499999999999999"/>
    <n v="0.16811422343262822"/>
    <n v="3.3622844686525648E-2"/>
    <n v="0.20173706811915387"/>
    <n v="0.47"/>
    <n v="7.9013685013335264E-2"/>
    <n v="0.2"/>
    <n v="1.5802737002667055E-2"/>
    <n v="9.4816422016002322E-2"/>
  </r>
  <r>
    <x v="75"/>
    <x v="3"/>
    <n v="10"/>
    <s v="pe"/>
    <n v="20.817466556419912"/>
    <n v="3.4036557819746557E-2"/>
    <m/>
    <m/>
    <m/>
    <m/>
    <n v="0.54"/>
    <m/>
    <n v="1.1499999999999999"/>
    <n v="0.10518345621059429"/>
    <n v="2.1036691242118859E-2"/>
    <n v="0.12622014745271315"/>
    <n v="0.47"/>
    <n v="4.943622441897931E-2"/>
    <n v="0.2"/>
    <n v="9.8872448837958628E-3"/>
    <n v="5.932346930277517E-2"/>
  </r>
  <r>
    <x v="75"/>
    <x v="3"/>
    <n v="12"/>
    <s v="pe"/>
    <n v="22.631832907667516"/>
    <n v="4.0228082993379002E-2"/>
    <m/>
    <m/>
    <m/>
    <m/>
    <n v="0.54"/>
    <m/>
    <n v="1.1499999999999999"/>
    <n v="0.12473550062514291"/>
    <n v="2.4947100125028585E-2"/>
    <n v="0.14968260075017148"/>
    <n v="0.47"/>
    <n v="5.8625685293817162E-2"/>
    <n v="0.2"/>
    <n v="1.1725137058763433E-2"/>
    <n v="7.0350822352580597E-2"/>
  </r>
  <r>
    <x v="75"/>
    <x v="3"/>
    <n v="13"/>
    <s v="pe"/>
    <n v="23.459438611745373"/>
    <n v="4.3224015642140852E-2"/>
    <m/>
    <m/>
    <m/>
    <m/>
    <n v="0.54"/>
    <m/>
    <n v="1.1499999999999999"/>
    <n v="0.134218655397882"/>
    <n v="2.68437310795764E-2"/>
    <n v="0.16106238647745841"/>
    <n v="0.47"/>
    <n v="6.3082768037004536E-2"/>
    <n v="0.2"/>
    <n v="1.2616553607400908E-2"/>
    <n v="7.5699321644405446E-2"/>
  </r>
  <r>
    <x v="75"/>
    <x v="3"/>
    <n v="14"/>
    <s v="pe"/>
    <n v="28.265917893120612"/>
    <n v="6.2750337722727756E-2"/>
    <m/>
    <m/>
    <m/>
    <m/>
    <n v="0.54"/>
    <m/>
    <n v="1.1499999999999999"/>
    <n v="0.19631697242114143"/>
    <n v="3.9263394484228289E-2"/>
    <n v="0.23558036690536971"/>
    <n v="0.47"/>
    <n v="9.2268977037936475E-2"/>
    <n v="0.2"/>
    <n v="1.8453795407587296E-2"/>
    <n v="0.11072277244552377"/>
  </r>
  <r>
    <x v="75"/>
    <x v="3"/>
    <n v="16"/>
    <s v="pe"/>
    <n v="32.945073220022337"/>
    <n v="8.5245376956807797E-2"/>
    <m/>
    <m/>
    <m/>
    <m/>
    <n v="0.54"/>
    <m/>
    <n v="1.1499999999999999"/>
    <n v="0.26834098935640099"/>
    <n v="5.3668197871280202E-2"/>
    <n v="0.32200918722768118"/>
    <n v="0.47"/>
    <n v="0.12612026499750845"/>
    <n v="0.2"/>
    <n v="2.522405299950169E-2"/>
    <n v="0.15134431799701015"/>
  </r>
  <r>
    <x v="75"/>
    <x v="3"/>
    <n v="17"/>
    <s v="pe"/>
    <n v="27.883946029700063"/>
    <n v="6.1065841805043132E-2"/>
    <m/>
    <m/>
    <m/>
    <m/>
    <n v="0.54"/>
    <m/>
    <n v="1.1499999999999999"/>
    <n v="0.19094249470408645"/>
    <n v="3.8188498940817293E-2"/>
    <n v="0.22913099364490375"/>
    <n v="0.47"/>
    <n v="8.9742972510920629E-2"/>
    <n v="0.2"/>
    <n v="1.7948594502184126E-2"/>
    <n v="0.10769156701310476"/>
  </r>
  <r>
    <x v="75"/>
    <x v="3"/>
    <n v="18"/>
    <s v="pe"/>
    <n v="28.01126998417358"/>
    <n v="6.162479396518189E-2"/>
    <m/>
    <m/>
    <m/>
    <m/>
    <n v="0.54"/>
    <m/>
    <n v="1.1499999999999999"/>
    <n v="0.19272553624224006"/>
    <n v="3.8545107248448014E-2"/>
    <n v="0.23127064349068807"/>
    <n v="0.47"/>
    <n v="9.0581002033852831E-2"/>
    <n v="0.2"/>
    <n v="1.8116200406770568E-2"/>
    <n v="0.10869720244062339"/>
  </r>
  <r>
    <x v="75"/>
    <x v="3"/>
    <n v="19"/>
    <s v="pe"/>
    <n v="27.597467132134653"/>
    <n v="5.9817510008901849E-2"/>
    <m/>
    <m/>
    <m/>
    <m/>
    <n v="0.54"/>
    <m/>
    <n v="1.1499999999999999"/>
    <n v="0.18696154043249572"/>
    <n v="3.7392308086499147E-2"/>
    <n v="0.22435384851899487"/>
    <n v="0.47"/>
    <n v="8.7871924003272983E-2"/>
    <n v="0.2"/>
    <n v="1.7574384800654597E-2"/>
    <n v="0.10544630880392758"/>
  </r>
  <r>
    <x v="75"/>
    <x v="3"/>
    <n v="21"/>
    <s v="pe"/>
    <n v="28.775213711014679"/>
    <n v="6.503198298689318E-2"/>
    <m/>
    <m/>
    <m/>
    <m/>
    <n v="0.54"/>
    <m/>
    <n v="1.1499999999999999"/>
    <n v="0.20360130009889552"/>
    <n v="4.0720260019779103E-2"/>
    <n v="0.24432156011867462"/>
    <n v="0.47"/>
    <n v="9.5692611046480885E-2"/>
    <n v="0.2"/>
    <n v="1.9138522209296179E-2"/>
    <n v="0.11483113325577707"/>
  </r>
  <r>
    <x v="75"/>
    <x v="3"/>
    <n v="23"/>
    <s v="pe"/>
    <n v="26.99267834838545"/>
    <n v="5.7224478098577163E-2"/>
    <m/>
    <m/>
    <m/>
    <m/>
    <n v="0.54"/>
    <m/>
    <n v="1.1499999999999999"/>
    <n v="0.17869768765762142"/>
    <n v="3.5739537531524285E-2"/>
    <n v="0.21443722518914571"/>
    <n v="0.47"/>
    <n v="8.3987913199082068E-2"/>
    <n v="0.2"/>
    <n v="1.6797582639816414E-2"/>
    <n v="0.10078549583889848"/>
  </r>
  <r>
    <x v="75"/>
    <x v="3"/>
    <n v="25"/>
    <s v="pe"/>
    <n v="30.653242039499041"/>
    <n v="7.3797680210093933E-2"/>
    <m/>
    <m/>
    <m/>
    <m/>
    <n v="0.54"/>
    <m/>
    <n v="1.1499999999999999"/>
    <n v="0.23163280480150233"/>
    <n v="4.6326560960300467E-2"/>
    <n v="0.2779593657618028"/>
    <n v="0.47"/>
    <n v="0.10886741825670609"/>
    <n v="0.2"/>
    <n v="2.177348365134122E-2"/>
    <n v="0.13064090190804731"/>
  </r>
  <r>
    <x v="75"/>
    <x v="3"/>
    <n v="26"/>
    <s v="pe"/>
    <n v="21.294931385695598"/>
    <n v="3.5615772742575887E-2"/>
    <m/>
    <m/>
    <m/>
    <m/>
    <n v="0.54"/>
    <m/>
    <n v="1.1499999999999999"/>
    <n v="0.11016409738834244"/>
    <n v="2.203281947766849E-2"/>
    <n v="0.13219691686601093"/>
    <n v="0.47"/>
    <n v="5.1777125772520943E-2"/>
    <n v="0.2"/>
    <n v="1.0355425154504189E-2"/>
    <n v="6.2132550927025132E-2"/>
  </r>
  <r>
    <x v="75"/>
    <x v="3"/>
    <n v="27"/>
    <s v="pe"/>
    <n v="30.557749073643905"/>
    <n v="7.3338597776745354E-2"/>
    <m/>
    <m/>
    <m/>
    <m/>
    <n v="0.54"/>
    <m/>
    <n v="1.1499999999999999"/>
    <n v="0.23016298677214159"/>
    <n v="4.6032597354428322E-2"/>
    <n v="0.27619558412656992"/>
    <n v="0.47"/>
    <n v="0.10817660378290654"/>
    <n v="0.2"/>
    <n v="2.1635320756581311E-2"/>
    <n v="0.12981192453948787"/>
  </r>
  <r>
    <x v="75"/>
    <x v="3"/>
    <n v="29"/>
    <s v="pe"/>
    <n v="27.788453063844926"/>
    <n v="6.0648298811841549E-2"/>
    <m/>
    <m/>
    <m/>
    <m/>
    <n v="0.54"/>
    <m/>
    <n v="1.1499999999999999"/>
    <n v="0.18961075827393942"/>
    <n v="3.7922151654787885E-2"/>
    <n v="0.22753290992872729"/>
    <n v="0.47"/>
    <n v="8.9117056388751517E-2"/>
    <n v="0.2"/>
    <n v="1.7823411277750303E-2"/>
    <n v="0.10694046766650182"/>
  </r>
  <r>
    <x v="75"/>
    <x v="3"/>
    <n v="30"/>
    <s v="pe"/>
    <n v="20.84929754503829"/>
    <n v="3.4140724730000203E-2"/>
    <m/>
    <m/>
    <m/>
    <m/>
    <n v="0.54"/>
    <m/>
    <n v="1.1499999999999999"/>
    <n v="0.10551184451318046"/>
    <n v="2.1102368902636094E-2"/>
    <n v="0.12661421341581655"/>
    <n v="0.47"/>
    <n v="4.9590566921194817E-2"/>
    <n v="0.2"/>
    <n v="9.9181133842389645E-3"/>
    <n v="5.9508680305433784E-2"/>
  </r>
  <r>
    <x v="75"/>
    <x v="3"/>
    <n v="31"/>
    <s v="pe"/>
    <n v="27.024509337003831"/>
    <n v="5.7359521067790645E-2"/>
    <m/>
    <m/>
    <m/>
    <m/>
    <n v="0.54"/>
    <m/>
    <n v="1.1499999999999999"/>
    <n v="0.1791278794400416"/>
    <n v="3.5825575888008325E-2"/>
    <n v="0.21495345532804994"/>
    <n v="0.47"/>
    <n v="8.4190103336819547E-2"/>
    <n v="0.2"/>
    <n v="1.6838020667363909E-2"/>
    <n v="0.10102812400418346"/>
  </r>
  <r>
    <x v="76"/>
    <x v="2"/>
    <n v="1"/>
    <s v="pt"/>
    <n v="21.676903249116144"/>
    <n v="3.6904927781620238E-2"/>
    <m/>
    <m/>
    <m/>
    <m/>
    <n v="0.34899999999999998"/>
    <m/>
    <n v="1.1499999999999999"/>
    <n v="0.12061286421758671"/>
    <n v="2.4122572843517345E-2"/>
    <n v="0.14473543706110406"/>
    <n v="0.47"/>
    <n v="5.668804618226575E-2"/>
    <n v="0.2"/>
    <n v="1.1337609236453151E-2"/>
    <n v="6.8025655418718897E-2"/>
  </r>
  <r>
    <x v="76"/>
    <x v="2"/>
    <n v="3"/>
    <s v="pt"/>
    <n v="26.06957967845246"/>
    <n v="5.3377464391631421E-2"/>
    <m/>
    <m/>
    <m/>
    <m/>
    <n v="0.34899999999999998"/>
    <m/>
    <n v="1.1499999999999999"/>
    <n v="0.16782355222357334"/>
    <n v="3.3564710444714672E-2"/>
    <n v="0.20138826266828802"/>
    <n v="0.47"/>
    <n v="7.8877069545079462E-2"/>
    <n v="0.2"/>
    <n v="1.5775413909015892E-2"/>
    <n v="9.4652483454095354E-2"/>
  </r>
  <r>
    <x v="76"/>
    <x v="2"/>
    <n v="4"/>
    <s v="pt"/>
    <n v="24.032396406876195"/>
    <n v="4.5361148217978813E-2"/>
    <m/>
    <m/>
    <m/>
    <m/>
    <n v="0.34899999999999998"/>
    <m/>
    <n v="1.1499999999999999"/>
    <n v="0.14507527682171456"/>
    <n v="2.9015055364342915E-2"/>
    <n v="0.17409033218605746"/>
    <n v="0.47"/>
    <n v="6.818538010620584E-2"/>
    <n v="0.2"/>
    <n v="1.3637076021241168E-2"/>
    <n v="8.1822456127447013E-2"/>
  </r>
  <r>
    <x v="76"/>
    <x v="2"/>
    <n v="6"/>
    <s v="pt"/>
    <n v="27.470143177661136"/>
    <n v="5.9266833905803902E-2"/>
    <m/>
    <m/>
    <m/>
    <m/>
    <n v="0.34899999999999998"/>
    <m/>
    <n v="1.1499999999999999"/>
    <n v="0.18430543413990139"/>
    <n v="3.6861086827980276E-2"/>
    <n v="0.22116652096788167"/>
    <n v="0.47"/>
    <n v="8.6623554045753642E-2"/>
    <n v="0.2"/>
    <n v="1.7324710809150729E-2"/>
    <n v="0.10394826485490437"/>
  </r>
  <r>
    <x v="76"/>
    <x v="2"/>
    <n v="7"/>
    <s v="pt"/>
    <n v="26.260565610162732"/>
    <n v="5.4162416570960638E-2"/>
    <m/>
    <m/>
    <m/>
    <m/>
    <n v="0.34899999999999998"/>
    <m/>
    <n v="1.1499999999999999"/>
    <n v="0.17003090393829326"/>
    <n v="3.4006180787658651E-2"/>
    <n v="0.20403708472595192"/>
    <n v="0.47"/>
    <n v="7.9914524850997828E-2"/>
    <n v="0.2"/>
    <n v="1.5982904970199566E-2"/>
    <n v="9.5897429821197394E-2"/>
  </r>
  <r>
    <x v="76"/>
    <x v="2"/>
    <n v="9"/>
    <s v="pt"/>
    <n v="27.088171314240586"/>
    <n v="5.7630084471046859E-2"/>
    <m/>
    <m/>
    <m/>
    <m/>
    <n v="0.34899999999999998"/>
    <m/>
    <n v="1.1499999999999999"/>
    <n v="0.17974285428519907"/>
    <n v="3.5948570857039813E-2"/>
    <n v="0.21569142514223888"/>
    <n v="0.47"/>
    <n v="8.4479141514043551E-2"/>
    <n v="0.2"/>
    <n v="1.689582830280871E-2"/>
    <n v="0.10137496981685226"/>
  </r>
  <r>
    <x v="76"/>
    <x v="2"/>
    <n v="10"/>
    <s v="pt"/>
    <n v="20.021691840960433"/>
    <n v="3.1484110419910276E-2"/>
    <m/>
    <m/>
    <m/>
    <m/>
    <n v="0.34899999999999998"/>
    <m/>
    <n v="1.1499999999999999"/>
    <n v="0.10462578910176891"/>
    <n v="2.0925157820353785E-2"/>
    <n v="0.12555094692212271"/>
    <n v="0.47"/>
    <n v="4.9174120877831386E-2"/>
    <n v="0.2"/>
    <n v="9.8348241755662775E-3"/>
    <n v="5.9008945053397661E-2"/>
  </r>
  <r>
    <x v="76"/>
    <x v="2"/>
    <n v="11"/>
    <s v="pt"/>
    <n v="22.090706101155074"/>
    <n v="3.8327375085504059E-2"/>
    <m/>
    <m/>
    <m/>
    <m/>
    <n v="0.34899999999999998"/>
    <m/>
    <n v="1.1499999999999999"/>
    <n v="0.1247657066994492"/>
    <n v="2.495314133988984E-2"/>
    <n v="0.14971884803933905"/>
    <n v="0.47"/>
    <n v="5.8639882148741121E-2"/>
    <n v="0.2"/>
    <n v="1.1727976429748224E-2"/>
    <n v="7.0367858578489345E-2"/>
  </r>
  <r>
    <x v="76"/>
    <x v="2"/>
    <n v="13"/>
    <s v="pt"/>
    <n v="25.560283860558393"/>
    <n v="5.1312269850070966E-2"/>
    <m/>
    <m/>
    <m/>
    <m/>
    <n v="0.34899999999999998"/>
    <m/>
    <n v="1.1499999999999999"/>
    <n v="0.16199962487864059"/>
    <n v="3.239992497572812E-2"/>
    <n v="0.19439954985436869"/>
    <n v="0.47"/>
    <n v="7.6139823692961073E-2"/>
    <n v="0.2"/>
    <n v="1.5227964738592215E-2"/>
    <n v="9.1367788431553285E-2"/>
  </r>
  <r>
    <x v="76"/>
    <x v="2"/>
    <n v="14"/>
    <s v="pt"/>
    <n v="22.122537089773452"/>
    <n v="3.8437908193481377E-2"/>
    <m/>
    <m/>
    <m/>
    <m/>
    <n v="0.34899999999999998"/>
    <m/>
    <n v="1.1499999999999999"/>
    <n v="0.12508772429824336"/>
    <n v="2.5017544859648674E-2"/>
    <n v="0.15010526915789202"/>
    <n v="0.47"/>
    <n v="5.8791230420174374E-2"/>
    <n v="0.2"/>
    <n v="1.1758246084034876E-2"/>
    <n v="7.0549476504209258E-2"/>
  </r>
  <r>
    <x v="76"/>
    <x v="2"/>
    <n v="15"/>
    <s v="pt"/>
    <n v="19.225917125500956"/>
    <n v="2.9031134859506445E-2"/>
    <m/>
    <m/>
    <m/>
    <m/>
    <n v="0.34899999999999998"/>
    <m/>
    <n v="1.1499999999999999"/>
    <n v="9.7298700695565579E-2"/>
    <n v="1.9459740139113117E-2"/>
    <n v="0.11675844083467869"/>
    <n v="0.47"/>
    <n v="4.5730389326915817E-2"/>
    <n v="0.2"/>
    <n v="9.1460778653831634E-3"/>
    <n v="5.4876467192298981E-2"/>
  </r>
  <r>
    <x v="76"/>
    <x v="2"/>
    <n v="17"/>
    <s v="pt"/>
    <n v="24.541692224770259"/>
    <n v="4.7304111763244672E-2"/>
    <m/>
    <m/>
    <m/>
    <m/>
    <n v="0.34899999999999998"/>
    <m/>
    <n v="1.1499999999999999"/>
    <n v="0.15062509733288576"/>
    <n v="3.0125019466577155E-2"/>
    <n v="0.1807501167994629"/>
    <n v="0.47"/>
    <n v="7.0793795746456306E-2"/>
    <n v="0.2"/>
    <n v="1.4158759149291262E-2"/>
    <n v="8.4952554895747573E-2"/>
  </r>
  <r>
    <x v="76"/>
    <x v="2"/>
    <n v="18"/>
    <s v="pt"/>
    <n v="23.841410475165922"/>
    <n v="4.4643041114748191E-2"/>
    <m/>
    <m/>
    <m/>
    <m/>
    <n v="0.34899999999999998"/>
    <m/>
    <n v="1.1499999999999999"/>
    <n v="0.14301783336998269"/>
    <n v="2.860356667399654E-2"/>
    <n v="0.17162140004397924"/>
    <n v="0.47"/>
    <n v="6.7218381683891867E-2"/>
    <n v="0.2"/>
    <n v="1.3443676336778374E-2"/>
    <n v="8.0662058020670238E-2"/>
  </r>
  <r>
    <x v="76"/>
    <x v="2"/>
    <n v="19"/>
    <s v="pt"/>
    <n v="22.377184998720484"/>
    <n v="3.9327902635251252E-2"/>
    <m/>
    <m/>
    <m/>
    <m/>
    <n v="0.34899999999999998"/>
    <m/>
    <n v="1.1499999999999999"/>
    <n v="0.12767704356969467"/>
    <n v="2.5535408713938935E-2"/>
    <n v="0.15321245228363362"/>
    <n v="0.47"/>
    <n v="6.0008210477756493E-2"/>
    <n v="0.2"/>
    <n v="1.2001642095551299E-2"/>
    <n v="7.2009852573307789E-2"/>
  </r>
  <r>
    <x v="76"/>
    <x v="2"/>
    <n v="21"/>
    <s v="pt"/>
    <n v="28.584227779304403"/>
    <n v="6.41715913645384E-2"/>
    <m/>
    <m/>
    <m/>
    <m/>
    <n v="0.34899999999999998"/>
    <m/>
    <n v="1.1499999999999999"/>
    <n v="0.19790035188971752"/>
    <n v="3.9580070377943505E-2"/>
    <n v="0.23748042226766103"/>
    <n v="0.47"/>
    <n v="9.3013165388167229E-2"/>
    <n v="0.2"/>
    <n v="1.8602633077633445E-2"/>
    <n v="0.11161579846580068"/>
  </r>
  <r>
    <x v="76"/>
    <x v="2"/>
    <n v="22"/>
    <s v="pt"/>
    <n v="22.695494884904274"/>
    <n v="4.0454719632341866E-2"/>
    <m/>
    <m/>
    <m/>
    <m/>
    <n v="0.34899999999999998"/>
    <m/>
    <n v="1.1499999999999999"/>
    <n v="0.13094657650053446"/>
    <n v="2.6189315300106892E-2"/>
    <n v="0.15713589180064136"/>
    <n v="0.47"/>
    <n v="6.1544890955251189E-2"/>
    <n v="0.2"/>
    <n v="1.2308978191050238E-2"/>
    <n v="7.3853869146301432E-2"/>
  </r>
  <r>
    <x v="76"/>
    <x v="2"/>
    <n v="23"/>
    <s v="pt"/>
    <n v="24.669016179243776"/>
    <n v="4.7796218847284813E-2"/>
    <m/>
    <m/>
    <m/>
    <m/>
    <n v="0.34899999999999998"/>
    <m/>
    <n v="1.1499999999999999"/>
    <n v="0.15202690560490129"/>
    <n v="3.0405381120980259E-2"/>
    <n v="0.18243228672588155"/>
    <n v="0.47"/>
    <n v="7.1452645634303605E-2"/>
    <n v="0.2"/>
    <n v="1.4290529126860721E-2"/>
    <n v="8.5743174761164331E-2"/>
  </r>
  <r>
    <x v="76"/>
    <x v="2"/>
    <n v="25"/>
    <s v="pt"/>
    <n v="28.838875688251434"/>
    <n v="6.5320053433889511E-2"/>
    <m/>
    <m/>
    <m/>
    <m/>
    <n v="0.34899999999999998"/>
    <m/>
    <n v="1.1499999999999999"/>
    <n v="0.20106759855631171"/>
    <n v="4.0213519711262344E-2"/>
    <n v="0.24128111826757404"/>
    <n v="0.47"/>
    <n v="9.4501771321466491E-2"/>
    <n v="0.2"/>
    <n v="1.89003542642933E-2"/>
    <n v="0.11340212558575979"/>
  </r>
  <r>
    <x v="76"/>
    <x v="2"/>
    <n v="27"/>
    <s v="pt"/>
    <n v="26.133241655689215"/>
    <n v="5.3638478498302111E-2"/>
    <m/>
    <m/>
    <m/>
    <m/>
    <n v="0.34899999999999998"/>
    <m/>
    <n v="1.1499999999999999"/>
    <n v="0.16855792140441489"/>
    <n v="3.3711584280882979E-2"/>
    <n v="0.20226950568529786"/>
    <n v="0.47"/>
    <n v="7.9222223060074995E-2"/>
    <n v="0.2"/>
    <n v="1.5844444612015E-2"/>
    <n v="9.5066667672089988E-2"/>
  </r>
  <r>
    <x v="76"/>
    <x v="2"/>
    <n v="28"/>
    <s v="pt"/>
    <n v="24.255213327204849"/>
    <n v="4.6206181388325239E-2"/>
    <m/>
    <m/>
    <m/>
    <m/>
    <n v="0.34899999999999998"/>
    <m/>
    <n v="1.1499999999999999"/>
    <n v="0.14749200676852883"/>
    <n v="2.9498401353705767E-2"/>
    <n v="0.1769904081222346"/>
    <n v="0.47"/>
    <n v="6.9321243181208553E-2"/>
    <n v="0.2"/>
    <n v="1.3864248636241711E-2"/>
    <n v="8.3185491817450261E-2"/>
  </r>
  <r>
    <x v="76"/>
    <x v="2"/>
    <n v="29"/>
    <s v="pt"/>
    <n v="27.088171314240586"/>
    <n v="5.7630084471046859E-2"/>
    <m/>
    <m/>
    <m/>
    <m/>
    <n v="0.34899999999999998"/>
    <m/>
    <n v="1.1499999999999999"/>
    <n v="0.17974285428519907"/>
    <n v="3.5948570857039813E-2"/>
    <n v="0.21569142514223888"/>
    <n v="0.47"/>
    <n v="8.4479141514043551E-2"/>
    <n v="0.2"/>
    <n v="1.689582830280871E-2"/>
    <n v="0.10137496981685226"/>
  </r>
  <r>
    <x v="76"/>
    <x v="2"/>
    <n v="31"/>
    <s v="pt"/>
    <n v="26.356058576017869"/>
    <n v="5.4557041252356997E-2"/>
    <m/>
    <m/>
    <m/>
    <m/>
    <n v="0.34899999999999998"/>
    <m/>
    <n v="1.1499999999999999"/>
    <n v="0.17113935165103583"/>
    <n v="3.4227870330207168E-2"/>
    <n v="0.20536722198124299"/>
    <n v="0.47"/>
    <n v="8.043549527598684E-2"/>
    <n v="0.2"/>
    <n v="1.6087099055197368E-2"/>
    <n v="9.6522594331184208E-2"/>
  </r>
  <r>
    <x v="76"/>
    <x v="2"/>
    <n v="32"/>
    <s v="pt"/>
    <n v="20.244508761289087"/>
    <n v="3.2188768930449647E-2"/>
    <m/>
    <m/>
    <m/>
    <m/>
    <n v="0.34899999999999998"/>
    <m/>
    <n v="1.1499999999999999"/>
    <n v="0.10671935539238436"/>
    <n v="2.1343871078476875E-2"/>
    <n v="0.12806322647086124"/>
    <n v="0.47"/>
    <n v="5.0158097034420646E-2"/>
    <n v="0.2"/>
    <n v="1.0031619406884129E-2"/>
    <n v="6.0189716441304775E-2"/>
  </r>
  <r>
    <x v="76"/>
    <x v="2"/>
    <n v="33"/>
    <s v="pt"/>
    <n v="17.920846592147413"/>
    <n v="2.5223591578447481E-2"/>
    <m/>
    <m/>
    <m/>
    <m/>
    <n v="0.34899999999999998"/>
    <m/>
    <n v="1.1499999999999999"/>
    <n v="8.5793710752613078E-2"/>
    <n v="1.7158742150522616E-2"/>
    <n v="0.10295245290313569"/>
    <n v="0.47"/>
    <n v="4.0323044053728142E-2"/>
    <n v="0.2"/>
    <n v="8.0646088107456295E-3"/>
    <n v="4.8387652864473774E-2"/>
  </r>
  <r>
    <x v="76"/>
    <x v="2"/>
    <n v="36"/>
    <s v="pt"/>
    <n v="24.573523213388643"/>
    <n v="4.7426899801840082E-2"/>
    <m/>
    <m/>
    <m/>
    <m/>
    <n v="0.34899999999999998"/>
    <m/>
    <n v="1.1499999999999999"/>
    <n v="0.15097501199072658"/>
    <n v="3.0195002398145317E-2"/>
    <n v="0.1811700143888719"/>
    <n v="0.47"/>
    <n v="7.0958255635641482E-2"/>
    <n v="0.2"/>
    <n v="1.4191651127128297E-2"/>
    <n v="8.5149906762769775E-2"/>
  </r>
  <r>
    <x v="76"/>
    <x v="2"/>
    <n v="38"/>
    <s v="pt"/>
    <n v="24.860002110954049"/>
    <n v="4.8539154121637777E-2"/>
    <m/>
    <m/>
    <m/>
    <m/>
    <n v="0.34899999999999998"/>
    <m/>
    <n v="1.1499999999999999"/>
    <n v="0.15414035748848495"/>
    <n v="3.0828071497696993E-2"/>
    <n v="0.18496842898618193"/>
    <n v="0.47"/>
    <n v="7.2445968019587928E-2"/>
    <n v="0.2"/>
    <n v="1.4489193603917587E-2"/>
    <n v="8.6935161623505508E-2"/>
  </r>
  <r>
    <x v="76"/>
    <x v="2"/>
    <n v="39"/>
    <s v="pt"/>
    <n v="25.210142985756224"/>
    <n v="4.9916083111797328E-2"/>
    <m/>
    <m/>
    <m/>
    <m/>
    <n v="0.34899999999999998"/>
    <m/>
    <n v="1.1499999999999999"/>
    <n v="0.15804842766150443"/>
    <n v="3.1609685532300889E-2"/>
    <n v="0.18965811319380532"/>
    <n v="0.47"/>
    <n v="7.4282761000907083E-2"/>
    <n v="0.2"/>
    <n v="1.4856552200181417E-2"/>
    <n v="8.9139313201088505E-2"/>
  </r>
  <r>
    <x v="76"/>
    <x v="2"/>
    <n v="41"/>
    <s v="pt"/>
    <n v="21.326762374313976"/>
    <n v="3.5722326976975909E-2"/>
    <m/>
    <m/>
    <m/>
    <m/>
    <n v="0.34899999999999998"/>
    <m/>
    <n v="1.1499999999999999"/>
    <n v="0.11714747287403415"/>
    <n v="2.3429494574806833E-2"/>
    <n v="0.14057696744884099"/>
    <n v="0.47"/>
    <n v="5.505931225079605E-2"/>
    <n v="0.2"/>
    <n v="1.1011862450159211E-2"/>
    <n v="6.6071174700955262E-2"/>
  </r>
  <r>
    <x v="76"/>
    <x v="2"/>
    <n v="42"/>
    <s v="pt"/>
    <n v="22.313523021483725"/>
    <n v="3.9104449095150227E-2"/>
    <m/>
    <m/>
    <m/>
    <m/>
    <n v="0.34899999999999998"/>
    <m/>
    <n v="1.1499999999999999"/>
    <n v="0.12702751887792349"/>
    <n v="2.54055037755847E-2"/>
    <n v="0.15243302265350819"/>
    <n v="0.47"/>
    <n v="5.9702933872624035E-2"/>
    <n v="0.2"/>
    <n v="1.1940586774524808E-2"/>
    <n v="7.1643520647148851E-2"/>
  </r>
  <r>
    <x v="77"/>
    <x v="2"/>
    <n v="1"/>
    <s v="pt"/>
    <n v="22.409015987338865"/>
    <n v="3.9439868137716404E-2"/>
    <m/>
    <m/>
    <m/>
    <m/>
    <n v="0.34899999999999998"/>
    <m/>
    <n v="1.1499999999999999"/>
    <n v="0.12800235414131922"/>
    <n v="2.5600470828263847E-2"/>
    <n v="0.15360282496958305"/>
    <n v="0.47"/>
    <n v="6.0161106446420032E-2"/>
    <n v="0.2"/>
    <n v="1.2032221289284007E-2"/>
    <n v="7.2193327735704041E-2"/>
  </r>
  <r>
    <x v="77"/>
    <x v="2"/>
    <n v="2"/>
    <s v="pt"/>
    <n v="28.552396790686025"/>
    <n v="6.4028749803113405E-2"/>
    <m/>
    <m/>
    <m/>
    <m/>
    <n v="0.34899999999999998"/>
    <m/>
    <n v="1.1499999999999999"/>
    <n v="0.19750600738008853"/>
    <n v="3.9501201476017711E-2"/>
    <n v="0.23700720885610624"/>
    <n v="0.47"/>
    <n v="9.2827823468641602E-2"/>
    <n v="0.2"/>
    <n v="1.8565564693728321E-2"/>
    <n v="0.11139338816236992"/>
  </r>
  <r>
    <x v="77"/>
    <x v="2"/>
    <n v="6"/>
    <s v="pt"/>
    <n v="29.730143369566051"/>
    <n v="6.9419884767936743E-2"/>
    <m/>
    <m/>
    <m/>
    <m/>
    <n v="0.34899999999999998"/>
    <m/>
    <n v="1.1499999999999999"/>
    <n v="0.21232733311953605"/>
    <n v="4.2465466623907211E-2"/>
    <n v="0.25479279974344327"/>
    <n v="0.47"/>
    <n v="9.979384656618194E-2"/>
    <n v="0.2"/>
    <n v="1.9958769313236389E-2"/>
    <n v="0.11975261587941832"/>
  </r>
  <r>
    <x v="77"/>
    <x v="2"/>
    <n v="7"/>
    <s v="pt"/>
    <n v="18.111832523857689"/>
    <n v="2.5764081765187564E-2"/>
    <m/>
    <m/>
    <m/>
    <m/>
    <n v="0.34899999999999998"/>
    <m/>
    <n v="1.1499999999999999"/>
    <n v="8.7437395161723705E-2"/>
    <n v="1.7487479032344742E-2"/>
    <n v="0.10492487419406844"/>
    <n v="0.47"/>
    <n v="4.1095575726010136E-2"/>
    <n v="0.2"/>
    <n v="8.2191151452020283E-3"/>
    <n v="4.9314690871212166E-2"/>
  </r>
  <r>
    <x v="77"/>
    <x v="2"/>
    <n v="8"/>
    <s v="pt"/>
    <n v="29.730143369566051"/>
    <n v="6.9419884767936743E-2"/>
    <m/>
    <m/>
    <m/>
    <m/>
    <n v="0.34899999999999998"/>
    <m/>
    <n v="1.1499999999999999"/>
    <n v="0.21232733311953605"/>
    <n v="4.2465466623907211E-2"/>
    <n v="0.25479279974344327"/>
    <n v="0.47"/>
    <n v="9.979384656618194E-2"/>
    <n v="0.2"/>
    <n v="1.9958769313236389E-2"/>
    <n v="0.11975261587941832"/>
  </r>
  <r>
    <x v="77"/>
    <x v="2"/>
    <n v="10"/>
    <s v="pt"/>
    <n v="26.260565610162732"/>
    <n v="5.4162416570960638E-2"/>
    <m/>
    <m/>
    <m/>
    <m/>
    <n v="0.34899999999999998"/>
    <m/>
    <n v="1.1499999999999999"/>
    <n v="0.17003090393829326"/>
    <n v="3.4006180787658651E-2"/>
    <n v="0.20403708472595192"/>
    <n v="0.47"/>
    <n v="7.9914524850997828E-2"/>
    <n v="0.2"/>
    <n v="1.5982904970199566E-2"/>
    <n v="9.5897429821197394E-2"/>
  </r>
  <r>
    <x v="77"/>
    <x v="2"/>
    <n v="11"/>
    <s v="pt"/>
    <n v="20.340001727144223"/>
    <n v="3.2493152759112888E-2"/>
    <m/>
    <m/>
    <m/>
    <m/>
    <n v="0.34899999999999998"/>
    <m/>
    <n v="1.1499999999999999"/>
    <n v="0.10762219869140166"/>
    <n v="2.1524439738280332E-2"/>
    <n v="0.12914663842968199"/>
    <n v="0.47"/>
    <n v="5.0582433384958776E-2"/>
    <n v="0.2"/>
    <n v="1.0116486676991755E-2"/>
    <n v="6.0698920061950531E-2"/>
  </r>
  <r>
    <x v="77"/>
    <x v="2"/>
    <n v="12"/>
    <s v="pt"/>
    <n v="28.329579870357371"/>
    <n v="6.3033315211545135E-2"/>
    <m/>
    <m/>
    <m/>
    <m/>
    <n v="0.34899999999999998"/>
    <m/>
    <n v="1.1499999999999999"/>
    <n v="0.19475532283267352"/>
    <n v="3.8951064566534709E-2"/>
    <n v="0.23370638739920824"/>
    <n v="0.47"/>
    <n v="9.1535001731356549E-2"/>
    <n v="0.2"/>
    <n v="1.8307000346271311E-2"/>
    <n v="0.10984200207762786"/>
  </r>
  <r>
    <x v="77"/>
    <x v="2"/>
    <n v="14"/>
    <s v="pt"/>
    <n v="29.220847551671984"/>
    <n v="6.7061845131087205E-2"/>
    <m/>
    <m/>
    <m/>
    <m/>
    <n v="0.34899999999999998"/>
    <m/>
    <n v="1.1499999999999999"/>
    <n v="0.20586003633328828"/>
    <n v="4.1172007266657658E-2"/>
    <n v="0.24703204359994593"/>
    <n v="0.47"/>
    <n v="9.6754217076645485E-2"/>
    <n v="0.2"/>
    <n v="1.9350843415329097E-2"/>
    <n v="0.11610506049197458"/>
  </r>
  <r>
    <x v="77"/>
    <x v="2"/>
    <n v="15"/>
    <s v="pt"/>
    <n v="26.419720553254628"/>
    <n v="5.4820920148003355E-2"/>
    <m/>
    <m/>
    <m/>
    <m/>
    <n v="0.34899999999999998"/>
    <m/>
    <n v="1.1499999999999999"/>
    <n v="0.17188008250020992"/>
    <n v="3.4376016500041982E-2"/>
    <n v="0.20625609900025191"/>
    <n v="0.47"/>
    <n v="8.0783638775098657E-2"/>
    <n v="0.2"/>
    <n v="1.6156727755019733E-2"/>
    <n v="9.6940366530118394E-2"/>
  </r>
  <r>
    <x v="77"/>
    <x v="2"/>
    <n v="17"/>
    <s v="pt"/>
    <n v="25.241973974374602"/>
    <n v="5.0042213404197657E-2"/>
    <m/>
    <m/>
    <m/>
    <m/>
    <n v="0.34899999999999998"/>
    <m/>
    <n v="1.1499999999999999"/>
    <n v="0.15840584718707182"/>
    <n v="3.1681169437414364E-2"/>
    <n v="0.19008701662448618"/>
    <n v="0.47"/>
    <n v="7.4450748177923756E-2"/>
    <n v="0.2"/>
    <n v="1.4890149635584752E-2"/>
    <n v="8.9340897813508513E-2"/>
  </r>
  <r>
    <x v="77"/>
    <x v="2"/>
    <n v="18"/>
    <s v="pt"/>
    <n v="26.547044507728145"/>
    <n v="5.5350587798613189E-2"/>
    <m/>
    <m/>
    <m/>
    <m/>
    <n v="0.34899999999999998"/>
    <m/>
    <n v="1.1499999999999999"/>
    <n v="0.17336577868074921"/>
    <n v="3.467315573614984E-2"/>
    <n v="0.20803893441689905"/>
    <n v="0.47"/>
    <n v="8.1481915979952121E-2"/>
    <n v="0.2"/>
    <n v="1.6296383195990426E-2"/>
    <n v="9.7778299175942551E-2"/>
  </r>
  <r>
    <x v="77"/>
    <x v="2"/>
    <n v="20"/>
    <s v="pt"/>
    <n v="26.133241655689215"/>
    <n v="5.3638478498302111E-2"/>
    <m/>
    <m/>
    <m/>
    <m/>
    <n v="0.34899999999999998"/>
    <m/>
    <n v="1.1499999999999999"/>
    <n v="0.16855792140441489"/>
    <n v="3.3711584280882979E-2"/>
    <n v="0.20226950568529786"/>
    <n v="0.47"/>
    <n v="7.9222223060074995E-2"/>
    <n v="0.2"/>
    <n v="1.5844444612015E-2"/>
    <n v="9.5066667672089988E-2"/>
  </r>
  <r>
    <x v="77"/>
    <x v="2"/>
    <n v="22"/>
    <s v="pt"/>
    <n v="23.745917509310782"/>
    <n v="4.4286136154864604E-2"/>
    <m/>
    <m/>
    <m/>
    <m/>
    <n v="0.34899999999999998"/>
    <m/>
    <n v="1.1499999999999999"/>
    <n v="0.14199397864948313"/>
    <n v="2.8398795729896627E-2"/>
    <n v="0.17039277437937975"/>
    <n v="0.47"/>
    <n v="6.6737169965257068E-2"/>
    <n v="0.2"/>
    <n v="1.3347433993051414E-2"/>
    <n v="8.0084603958308478E-2"/>
  </r>
  <r>
    <x v="77"/>
    <x v="2"/>
    <n v="23"/>
    <s v="pt"/>
    <n v="23.045635759706446"/>
    <n v="4.1712600725068667E-2"/>
    <m/>
    <m/>
    <m/>
    <m/>
    <n v="0.34899999999999998"/>
    <m/>
    <n v="1.1499999999999999"/>
    <n v="0.13458514306131994"/>
    <n v="2.6917028612263989E-2"/>
    <n v="0.16150217167358394"/>
    <n v="0.47"/>
    <n v="6.3255017238820363E-2"/>
    <n v="0.2"/>
    <n v="1.2651003447764073E-2"/>
    <n v="7.5906020686584433E-2"/>
  </r>
  <r>
    <x v="77"/>
    <x v="2"/>
    <n v="24"/>
    <s v="pt"/>
    <n v="28.202255915883853"/>
    <n v="6.2467996853682747E-2"/>
    <m/>
    <m/>
    <m/>
    <m/>
    <n v="0.34899999999999998"/>
    <m/>
    <n v="1.1499999999999999"/>
    <n v="0.19319115293861866"/>
    <n v="3.8638230587723733E-2"/>
    <n v="0.23182938352634239"/>
    <n v="0.47"/>
    <n v="9.079984188115077E-2"/>
    <n v="0.2"/>
    <n v="1.8159968376230153E-2"/>
    <n v="0.10895981025738093"/>
  </r>
  <r>
    <x v="77"/>
    <x v="2"/>
    <n v="26"/>
    <s v="pt"/>
    <n v="23.236621691416719"/>
    <n v="4.2406834586835515E-2"/>
    <m/>
    <m/>
    <m/>
    <m/>
    <n v="0.34899999999999998"/>
    <m/>
    <n v="1.1499999999999999"/>
    <n v="0.13658834781309767"/>
    <n v="2.7317669562619537E-2"/>
    <n v="0.16390601737571719"/>
    <n v="0.47"/>
    <n v="6.4196523472155903E-2"/>
    <n v="0.2"/>
    <n v="1.2839304694431182E-2"/>
    <n v="7.7035828166587078E-2"/>
  </r>
  <r>
    <x v="77"/>
    <x v="2"/>
    <n v="27"/>
    <s v="pt"/>
    <n v="27.883946029700063"/>
    <n v="6.1065841805043132E-2"/>
    <m/>
    <m/>
    <m/>
    <m/>
    <n v="0.34899999999999998"/>
    <m/>
    <n v="1.1499999999999999"/>
    <n v="0.18930510895598099"/>
    <n v="3.78610217911962E-2"/>
    <n v="0.22716613074717718"/>
    <n v="0.47"/>
    <n v="8.8973401209311062E-2"/>
    <n v="0.2"/>
    <n v="1.7794680241862215E-2"/>
    <n v="0.10676808145117328"/>
  </r>
  <r>
    <x v="77"/>
    <x v="2"/>
    <n v="29"/>
    <s v="pt"/>
    <n v="26.260565610162732"/>
    <n v="5.4162416570960638E-2"/>
    <m/>
    <m/>
    <m/>
    <m/>
    <n v="0.34899999999999998"/>
    <m/>
    <n v="1.1499999999999999"/>
    <n v="0.17003090393829326"/>
    <n v="3.4006180787658651E-2"/>
    <n v="0.20403708472595192"/>
    <n v="0.47"/>
    <n v="7.9914524850997828E-2"/>
    <n v="0.2"/>
    <n v="1.5982904970199566E-2"/>
    <n v="9.5897429821197394E-2"/>
  </r>
  <r>
    <x v="77"/>
    <x v="2"/>
    <n v="30"/>
    <s v="pt"/>
    <n v="29.09352359719847"/>
    <n v="6.6478701419598496E-2"/>
    <m/>
    <m/>
    <m/>
    <m/>
    <n v="0.34899999999999998"/>
    <m/>
    <n v="1.1499999999999999"/>
    <n v="0.20425702152453362"/>
    <n v="4.0851404304906726E-2"/>
    <n v="0.24510842582944034"/>
    <n v="0.47"/>
    <n v="9.6000800116530796E-2"/>
    <n v="0.2"/>
    <n v="1.920016002330616E-2"/>
    <n v="0.11520096013983695"/>
  </r>
  <r>
    <x v="77"/>
    <x v="2"/>
    <n v="31"/>
    <s v="pt"/>
    <n v="26.642537473583282"/>
    <n v="5.5749509663473029E-2"/>
    <m/>
    <m/>
    <m/>
    <m/>
    <n v="0.34899999999999998"/>
    <m/>
    <n v="1.1499999999999999"/>
    <n v="0.17448375318682607"/>
    <n v="3.4896750637365213E-2"/>
    <n v="0.20938050382419129"/>
    <n v="0.47"/>
    <n v="8.2007363997808252E-2"/>
    <n v="0.2"/>
    <n v="1.640147279956165E-2"/>
    <n v="9.8408836797369906E-2"/>
  </r>
  <r>
    <x v="77"/>
    <x v="2"/>
    <n v="32"/>
    <s v="pt"/>
    <n v="23.491269600363751"/>
    <n v="4.3341392412671119E-2"/>
    <m/>
    <m/>
    <m/>
    <m/>
    <n v="0.34899999999999998"/>
    <m/>
    <n v="1.1499999999999999"/>
    <n v="0.13927958749724703"/>
    <n v="2.7855917499449406E-2"/>
    <n v="0.16713550499669644"/>
    <n v="0.47"/>
    <n v="6.5461406123706101E-2"/>
    <n v="0.2"/>
    <n v="1.3092281224741221E-2"/>
    <n v="7.8553687348447324E-2"/>
  </r>
  <r>
    <x v="77"/>
    <x v="2"/>
    <n v="34"/>
    <s v="pt"/>
    <n v="30.971551925682832"/>
    <n v="7.5338300059223498E-2"/>
    <m/>
    <m/>
    <m/>
    <m/>
    <n v="0.34899999999999998"/>
    <m/>
    <n v="1.1499999999999999"/>
    <n v="0.22846000315148784"/>
    <n v="4.5692000630297575E-2"/>
    <n v="0.27415200378178539"/>
    <n v="0.47"/>
    <n v="0.10737620148119928"/>
    <n v="0.2"/>
    <n v="2.1475240296239859E-2"/>
    <n v="0.12885144177743912"/>
  </r>
  <r>
    <x v="77"/>
    <x v="2"/>
    <n v="36"/>
    <s v="pt"/>
    <n v="28.170424927265476"/>
    <n v="6.2327065151574858E-2"/>
    <m/>
    <m/>
    <m/>
    <m/>
    <n v="0.34899999999999998"/>
    <m/>
    <n v="1.1499999999999999"/>
    <n v="0.19280098058645412"/>
    <n v="3.8560196117290828E-2"/>
    <n v="0.23136117670374495"/>
    <n v="0.47"/>
    <n v="9.0616460875633437E-2"/>
    <n v="0.2"/>
    <n v="1.8123292175126687E-2"/>
    <n v="0.10873975305076013"/>
  </r>
  <r>
    <x v="77"/>
    <x v="2"/>
    <n v="38"/>
    <s v="pt"/>
    <n v="29.857467324039565"/>
    <n v="7.0015760874872782E-2"/>
    <m/>
    <m/>
    <m/>
    <m/>
    <n v="0.34899999999999998"/>
    <m/>
    <n v="1.1499999999999999"/>
    <n v="0.21395794169361612"/>
    <n v="4.2791588338723228E-2"/>
    <n v="0.25674953003233936"/>
    <n v="0.47"/>
    <n v="0.10056023259599957"/>
    <n v="0.2"/>
    <n v="2.0112046519199914E-2"/>
    <n v="0.12067227911519948"/>
  </r>
  <r>
    <x v="77"/>
    <x v="2"/>
    <n v="39"/>
    <s v="pt"/>
    <n v="23.745917509310782"/>
    <n v="4.4286136154864604E-2"/>
    <m/>
    <m/>
    <m/>
    <m/>
    <n v="0.34899999999999998"/>
    <m/>
    <n v="1.1499999999999999"/>
    <n v="0.14199397864948313"/>
    <n v="2.8398795729896627E-2"/>
    <n v="0.17039277437937975"/>
    <n v="0.47"/>
    <n v="6.6737169965257068E-2"/>
    <n v="0.2"/>
    <n v="1.3347433993051414E-2"/>
    <n v="8.0084603958308478E-2"/>
  </r>
  <r>
    <x v="77"/>
    <x v="2"/>
    <n v="41"/>
    <s v="pt"/>
    <n v="28.074931961410339"/>
    <n v="6.1905224974909794E-2"/>
    <m/>
    <m/>
    <m/>
    <m/>
    <n v="0.34899999999999998"/>
    <m/>
    <n v="1.1499999999999999"/>
    <n v="0.19163255314074626"/>
    <n v="3.8326510628149256E-2"/>
    <n v="0.22995906376889552"/>
    <n v="0.47"/>
    <n v="9.0067299976150733E-2"/>
    <n v="0.2"/>
    <n v="1.8013459995230147E-2"/>
    <n v="0.10808075997138088"/>
  </r>
  <r>
    <x v="77"/>
    <x v="2"/>
    <n v="42"/>
    <s v="pt"/>
    <n v="28.488734813449266"/>
    <n v="6.3743544145092743E-2"/>
    <m/>
    <m/>
    <m/>
    <m/>
    <n v="0.34899999999999998"/>
    <m/>
    <n v="1.1499999999999999"/>
    <n v="0.19671836013433538"/>
    <n v="3.9343672026867081E-2"/>
    <n v="0.23606203216120247"/>
    <n v="0.47"/>
    <n v="9.2457629263137622E-2"/>
    <n v="0.2"/>
    <n v="1.8491525852627526E-2"/>
    <n v="0.11094915511576514"/>
  </r>
  <r>
    <x v="77"/>
    <x v="2"/>
    <n v="43"/>
    <s v="pt"/>
    <n v="24.637185190625402"/>
    <n v="4.767295334386016E-2"/>
    <m/>
    <m/>
    <m/>
    <m/>
    <n v="0.34899999999999998"/>
    <m/>
    <n v="1.1499999999999999"/>
    <n v="0.151675916223974"/>
    <n v="3.0335183244794801E-2"/>
    <n v="0.18201109946876881"/>
    <n v="0.47"/>
    <n v="7.1287680625267774E-2"/>
    <n v="0.2"/>
    <n v="1.4257536125053556E-2"/>
    <n v="8.5545216750321326E-2"/>
  </r>
  <r>
    <x v="78"/>
    <x v="2"/>
    <n v="1"/>
    <s v="pe"/>
    <n v="8.1169020976866619"/>
    <n v="5.1745250872752471E-3"/>
    <m/>
    <m/>
    <m/>
    <m/>
    <n v="0.54"/>
    <m/>
    <n v="1.1499999999999999"/>
    <n v="1.5396747625573297E-2"/>
    <n v="3.0793495251146595E-3"/>
    <n v="1.8476097150687956E-2"/>
    <n v="0.47"/>
    <n v="7.2364713840194494E-3"/>
    <n v="0.2"/>
    <n v="1.4472942768038899E-3"/>
    <n v="8.68376566082334E-3"/>
  </r>
  <r>
    <x v="78"/>
    <x v="2"/>
    <n v="2"/>
    <s v="pe"/>
    <n v="26.865354393911936"/>
    <n v="5.6685897771154181E-2"/>
    <m/>
    <m/>
    <m/>
    <m/>
    <n v="0.54"/>
    <m/>
    <n v="1.1499999999999999"/>
    <n v="0.17698219399463097"/>
    <n v="3.5396438798926198E-2"/>
    <n v="0.21237863279355718"/>
    <n v="0.47"/>
    <n v="8.3181631177476553E-2"/>
    <n v="0.2"/>
    <n v="1.6636326235495311E-2"/>
    <n v="9.9817957412971864E-2"/>
  </r>
  <r>
    <x v="78"/>
    <x v="2"/>
    <n v="5"/>
    <s v="pe"/>
    <n v="16.297466172610083"/>
    <n v="2.0860756700940907E-2"/>
    <m/>
    <m/>
    <m/>
    <m/>
    <n v="0.54"/>
    <m/>
    <n v="1.1499999999999999"/>
    <n v="6.3834915729662253E-2"/>
    <n v="1.2766983145932451E-2"/>
    <n v="7.6601898875594709E-2"/>
    <n v="0.47"/>
    <n v="3.0002410392941256E-2"/>
    <n v="0.2"/>
    <n v="6.0004820785882519E-3"/>
    <n v="3.6002892471529505E-2"/>
  </r>
  <r>
    <x v="78"/>
    <x v="2"/>
    <n v="7"/>
    <s v="pe"/>
    <n v="18.270987466949585"/>
    <n v="2.6218867015072648E-2"/>
    <m/>
    <m/>
    <m/>
    <m/>
    <n v="0.54"/>
    <m/>
    <n v="1.1499999999999999"/>
    <n v="8.0600504073730816E-2"/>
    <n v="1.6120100814746165E-2"/>
    <n v="9.6720604888476974E-2"/>
    <n v="0.47"/>
    <n v="3.7882236914653485E-2"/>
    <n v="0.2"/>
    <n v="7.5764473829306976E-3"/>
    <n v="4.5458684297584179E-2"/>
  </r>
  <r>
    <x v="78"/>
    <x v="2"/>
    <n v="8"/>
    <s v="pe"/>
    <n v="24.605354202007018"/>
    <n v="4.7549846995378557E-2"/>
    <m/>
    <m/>
    <m/>
    <m/>
    <n v="0.54"/>
    <m/>
    <n v="1.1499999999999999"/>
    <n v="0.14793451713552036"/>
    <n v="2.9586903427104072E-2"/>
    <n v="0.17752142056262443"/>
    <n v="0.47"/>
    <n v="6.9529223053694564E-2"/>
    <n v="0.2"/>
    <n v="1.3905844610738913E-2"/>
    <n v="8.3435067664433482E-2"/>
  </r>
  <r>
    <x v="78"/>
    <x v="2"/>
    <n v="11"/>
    <s v="pe"/>
    <n v="22.409015987338865"/>
    <n v="3.9439868137716404E-2"/>
    <m/>
    <m/>
    <m/>
    <m/>
    <n v="0.54"/>
    <m/>
    <n v="1.1499999999999999"/>
    <n v="0.12224284650813255"/>
    <n v="2.4448569301626512E-2"/>
    <n v="0.14669141580975906"/>
    <n v="0.47"/>
    <n v="5.7454137858822293E-2"/>
    <n v="0.2"/>
    <n v="1.1490827571764459E-2"/>
    <n v="6.8944965430586758E-2"/>
  </r>
  <r>
    <x v="78"/>
    <x v="2"/>
    <n v="12"/>
    <s v="pe"/>
    <n v="24.223382338586468"/>
    <n v="4.6084984899160755E-2"/>
    <m/>
    <m/>
    <m/>
    <m/>
    <n v="0.54"/>
    <m/>
    <n v="1.1499999999999999"/>
    <n v="0.14328696760290574"/>
    <n v="2.8657393520581151E-2"/>
    <n v="0.17194436112348688"/>
    <n v="0.47"/>
    <n v="6.734487477336569E-2"/>
    <n v="0.2"/>
    <n v="1.3468974954673139E-2"/>
    <n v="8.0813849728038831E-2"/>
  </r>
  <r>
    <x v="78"/>
    <x v="2"/>
    <n v="14"/>
    <s v="pe"/>
    <n v="24.096058384112954"/>
    <n v="4.5601790491933761E-2"/>
    <m/>
    <m/>
    <m/>
    <m/>
    <n v="0.54"/>
    <m/>
    <n v="1.1499999999999999"/>
    <n v="0.14175458939973332"/>
    <n v="2.8350917879946664E-2"/>
    <n v="0.17010550727967999"/>
    <n v="0.47"/>
    <n v="6.662465701787465E-2"/>
    <n v="0.2"/>
    <n v="1.332493140357493E-2"/>
    <n v="7.9949588421449586E-2"/>
  </r>
  <r>
    <x v="78"/>
    <x v="2"/>
    <n v="16"/>
    <s v="pe"/>
    <n v="24.573523213388643"/>
    <n v="4.7426899801840082E-2"/>
    <m/>
    <m/>
    <m/>
    <m/>
    <n v="0.54"/>
    <m/>
    <n v="1.1499999999999999"/>
    <n v="0.14754433222791402"/>
    <n v="2.9508866445582805E-2"/>
    <n v="0.17705319867349684"/>
    <n v="0.47"/>
    <n v="6.9345836147119588E-2"/>
    <n v="0.2"/>
    <n v="1.3869167229423919E-2"/>
    <n v="8.32150033765435E-2"/>
  </r>
  <r>
    <x v="78"/>
    <x v="2"/>
    <n v="18"/>
    <s v="pe"/>
    <n v="23.204790702798341"/>
    <n v="4.2290731055849982E-2"/>
    <m/>
    <m/>
    <m/>
    <m/>
    <n v="0.54"/>
    <m/>
    <n v="1.1499999999999999"/>
    <n v="0.13126302795856698"/>
    <n v="2.6252605591713399E-2"/>
    <n v="0.15751563355028037"/>
    <n v="0.47"/>
    <n v="6.1693623140526475E-2"/>
    <n v="0.2"/>
    <n v="1.2338724628105296E-2"/>
    <n v="7.4032347768631768E-2"/>
  </r>
  <r>
    <x v="78"/>
    <x v="2"/>
    <n v="19"/>
    <s v="pe"/>
    <n v="20.244508761289087"/>
    <n v="3.2188768930449647E-2"/>
    <m/>
    <m/>
    <m/>
    <m/>
    <n v="0.54"/>
    <m/>
    <n v="1.1499999999999999"/>
    <n v="9.9361679186236673E-2"/>
    <n v="1.9872335837247335E-2"/>
    <n v="0.11923401502348401"/>
    <n v="0.47"/>
    <n v="4.6699989217531233E-2"/>
    <n v="0.2"/>
    <n v="9.3399978435062467E-3"/>
    <n v="5.603998706103748E-2"/>
  </r>
  <r>
    <x v="78"/>
    <x v="2"/>
    <n v="20"/>
    <s v="pe"/>
    <n v="23.459438611745373"/>
    <n v="4.3224015642140852E-2"/>
    <m/>
    <m/>
    <m/>
    <m/>
    <n v="0.54"/>
    <m/>
    <n v="1.1499999999999999"/>
    <n v="0.134218655397882"/>
    <n v="2.68437310795764E-2"/>
    <n v="0.16106238647745841"/>
    <n v="0.47"/>
    <n v="6.3082768037004536E-2"/>
    <n v="0.2"/>
    <n v="1.2616553607400908E-2"/>
    <n v="7.5699321644405446E-2"/>
  </r>
  <r>
    <x v="78"/>
    <x v="2"/>
    <n v="22"/>
    <s v="pe"/>
    <n v="23.523100588982132"/>
    <n v="4.3458928338144492E-2"/>
    <m/>
    <m/>
    <m/>
    <m/>
    <n v="0.54"/>
    <m/>
    <n v="1.1499999999999999"/>
    <n v="0.13496280574218328"/>
    <n v="2.6992561148436657E-2"/>
    <n v="0.16195536689061993"/>
    <n v="0.47"/>
    <n v="6.3432518698826143E-2"/>
    <n v="0.2"/>
    <n v="1.268650373976523E-2"/>
    <n v="7.6119022438591366E-2"/>
  </r>
  <r>
    <x v="78"/>
    <x v="2"/>
    <n v="23"/>
    <s v="pe"/>
    <n v="23.586762566218887"/>
    <n v="4.369447765392049E-2"/>
    <m/>
    <m/>
    <m/>
    <m/>
    <n v="0.54"/>
    <m/>
    <n v="1.1499999999999999"/>
    <n v="0.13570905393823829"/>
    <n v="2.7141810787647658E-2"/>
    <n v="0.16285086472588595"/>
    <n v="0.47"/>
    <n v="6.3783255350971998E-2"/>
    <n v="0.2"/>
    <n v="1.27566510701944E-2"/>
    <n v="7.6539906421166398E-2"/>
  </r>
  <r>
    <x v="78"/>
    <x v="2"/>
    <n v="24"/>
    <s v="pe"/>
    <n v="24.318875304441612"/>
    <n v="4.6449051831483484E-2"/>
    <m/>
    <m/>
    <m/>
    <m/>
    <n v="0.54"/>
    <m/>
    <n v="1.1499999999999999"/>
    <n v="0.14444176451677559"/>
    <n v="2.8888352903355119E-2"/>
    <n v="0.17333011742013071"/>
    <n v="0.47"/>
    <n v="6.788762932288453E-2"/>
    <n v="0.2"/>
    <n v="1.3577525864576907E-2"/>
    <n v="8.1465155187461433E-2"/>
  </r>
  <r>
    <x v="78"/>
    <x v="2"/>
    <n v="27"/>
    <s v="pe"/>
    <n v="19.767043932013401"/>
    <n v="3.06883357044508E-2"/>
    <m/>
    <m/>
    <m/>
    <m/>
    <n v="0.54"/>
    <m/>
    <n v="1.1499999999999999"/>
    <n v="9.4639229901261349E-2"/>
    <n v="1.892784598025227E-2"/>
    <n v="0.11356707588151362"/>
    <n v="0.47"/>
    <n v="4.4480438053592829E-2"/>
    <n v="0.2"/>
    <n v="8.8960876107185664E-3"/>
    <n v="5.3376525664311392E-2"/>
  </r>
  <r>
    <x v="78"/>
    <x v="2"/>
    <n v="28"/>
    <s v="pe"/>
    <n v="14.865071684783025"/>
    <n v="1.7354971191984186E-2"/>
    <m/>
    <m/>
    <m/>
    <m/>
    <n v="0.54"/>
    <m/>
    <n v="1.1499999999999999"/>
    <n v="5.2911005496294745E-2"/>
    <n v="1.0582201099258949E-2"/>
    <n v="6.34932065955537E-2"/>
    <n v="0.47"/>
    <n v="2.4868172583258529E-2"/>
    <n v="0.2"/>
    <n v="4.973634516651706E-3"/>
    <n v="2.9841807099910234E-2"/>
  </r>
  <r>
    <x v="78"/>
    <x v="2"/>
    <n v="29"/>
    <s v="pe"/>
    <n v="28.488734813449266"/>
    <n v="6.3743544145092743E-2"/>
    <m/>
    <m/>
    <m/>
    <m/>
    <n v="0.54"/>
    <m/>
    <n v="1.1499999999999999"/>
    <n v="0.19948721701469677"/>
    <n v="3.9897443402939353E-2"/>
    <n v="0.23938466041763612"/>
    <n v="0.47"/>
    <n v="9.3758991996907473E-2"/>
    <n v="0.2"/>
    <n v="1.8751798399381497E-2"/>
    <n v="0.11251079039628897"/>
  </r>
  <r>
    <x v="78"/>
    <x v="2"/>
    <n v="31"/>
    <s v="pe"/>
    <n v="21.103945453985322"/>
    <n v="3.4979789589980666E-2"/>
    <m/>
    <m/>
    <m/>
    <m/>
    <n v="0.54"/>
    <m/>
    <n v="1.1499999999999999"/>
    <n v="0.10815774292129934"/>
    <n v="2.163154858425987E-2"/>
    <n v="0.12978929150555921"/>
    <n v="0.47"/>
    <n v="5.083413917301069E-2"/>
    <n v="0.2"/>
    <n v="1.0166827834602139E-2"/>
    <n v="6.100096700761283E-2"/>
  </r>
  <r>
    <x v="78"/>
    <x v="2"/>
    <n v="33"/>
    <s v="pe"/>
    <n v="18.207325489712829"/>
    <n v="2.6036475450289354E-2"/>
    <m/>
    <m/>
    <m/>
    <m/>
    <n v="0.54"/>
    <m/>
    <n v="1.1499999999999999"/>
    <n v="8.0028576676903523E-2"/>
    <n v="1.6005715335380706E-2"/>
    <n v="9.6034292012284223E-2"/>
    <n v="0.47"/>
    <n v="3.7613431038144657E-2"/>
    <n v="0.2"/>
    <n v="7.5226862076289321E-3"/>
    <n v="4.5136117245773585E-2"/>
  </r>
  <r>
    <x v="78"/>
    <x v="2"/>
    <n v="34"/>
    <s v="pe"/>
    <n v="28.202255915883853"/>
    <n v="6.2467996853682747E-2"/>
    <m/>
    <m/>
    <m/>
    <m/>
    <n v="0.54"/>
    <m/>
    <n v="1.1499999999999999"/>
    <n v="0.19541594375735719"/>
    <n v="3.9083188751471439E-2"/>
    <n v="0.23449913250882862"/>
    <n v="0.47"/>
    <n v="9.1845493565957878E-2"/>
    <n v="0.2"/>
    <n v="1.8369098713191576E-2"/>
    <n v="0.11021459227914945"/>
  </r>
  <r>
    <x v="78"/>
    <x v="2"/>
    <n v="35"/>
    <s v="pe"/>
    <n v="27.788453063844926"/>
    <n v="6.0648298811841549E-2"/>
    <m/>
    <m/>
    <m/>
    <m/>
    <n v="0.54"/>
    <m/>
    <n v="1.1499999999999999"/>
    <n v="0.18961075827393942"/>
    <n v="3.7922151654787885E-2"/>
    <n v="0.22753290992872729"/>
    <n v="0.47"/>
    <n v="8.9117056388751517E-2"/>
    <n v="0.2"/>
    <n v="1.7823411277750303E-2"/>
    <n v="0.10694046766650182"/>
  </r>
  <r>
    <x v="78"/>
    <x v="2"/>
    <n v="36"/>
    <s v="pe"/>
    <n v="10.949860084722399"/>
    <n v="9.4168796728612628E-3"/>
    <m/>
    <m/>
    <m/>
    <m/>
    <n v="0.54"/>
    <m/>
    <n v="1.1499999999999999"/>
    <n v="2.8359087300485884E-2"/>
    <n v="5.6718174600971774E-3"/>
    <n v="3.4030904760583063E-2"/>
    <n v="0.47"/>
    <n v="1.3328771031228365E-2"/>
    <n v="0.2"/>
    <n v="2.6657542062456731E-3"/>
    <n v="1.5994525237474039E-2"/>
  </r>
  <r>
    <x v="78"/>
    <x v="2"/>
    <n v="38"/>
    <s v="pe"/>
    <n v="25.814931769505424"/>
    <n v="5.2339774162672235E-2"/>
    <m/>
    <m/>
    <m/>
    <m/>
    <n v="0.54"/>
    <m/>
    <n v="1.1499999999999999"/>
    <n v="0.16315112086152908"/>
    <n v="3.2630224172305815E-2"/>
    <n v="0.1957813450338349"/>
    <n v="0.47"/>
    <n v="7.6681026804918659E-2"/>
    <n v="0.2"/>
    <n v="1.5336205360983733E-2"/>
    <n v="9.2017232165902393E-2"/>
  </r>
  <r>
    <x v="78"/>
    <x v="2"/>
    <n v="39"/>
    <s v="pe"/>
    <n v="27.088171314240586"/>
    <n v="5.7630084471046859E-2"/>
    <m/>
    <m/>
    <m/>
    <m/>
    <n v="0.54"/>
    <m/>
    <n v="1.1499999999999999"/>
    <n v="0.17998984521989222"/>
    <n v="3.5997969043978444E-2"/>
    <n v="0.21598781426387068"/>
    <n v="0.47"/>
    <n v="8.4595227253349337E-2"/>
    <n v="0.2"/>
    <n v="1.6919045450669867E-2"/>
    <n v="0.10151427270401921"/>
  </r>
  <r>
    <x v="78"/>
    <x v="2"/>
    <n v="41"/>
    <s v="pe"/>
    <n v="21.836058192208039"/>
    <n v="3.7448839799636778E-2"/>
    <m/>
    <m/>
    <m/>
    <m/>
    <n v="0.54"/>
    <m/>
    <n v="1.1499999999999999"/>
    <n v="0.11595091386621272"/>
    <n v="2.3190182773242543E-2"/>
    <n v="0.13914109663945526"/>
    <n v="0.47"/>
    <n v="5.4496929517119971E-2"/>
    <n v="0.2"/>
    <n v="1.0899385903423995E-2"/>
    <n v="6.5396315420543971E-2"/>
  </r>
  <r>
    <x v="78"/>
    <x v="2"/>
    <n v="42"/>
    <s v="pe"/>
    <n v="11.618310845708359"/>
    <n v="1.0601708646708879E-2"/>
    <m/>
    <m/>
    <m/>
    <m/>
    <n v="0.54"/>
    <m/>
    <n v="1.1499999999999999"/>
    <n v="3.2003362964463225E-2"/>
    <n v="6.4006725928926452E-3"/>
    <n v="3.8404035557355873E-2"/>
    <n v="0.47"/>
    <n v="1.5041580593297715E-2"/>
    <n v="0.2"/>
    <n v="3.0083161186595432E-3"/>
    <n v="1.804989671195726E-2"/>
  </r>
  <r>
    <x v="78"/>
    <x v="2"/>
    <n v="45"/>
    <s v="pe"/>
    <n v="14.546761798599235"/>
    <n v="1.6619675354899624E-2"/>
    <m/>
    <m/>
    <m/>
    <m/>
    <n v="0.54"/>
    <m/>
    <n v="1.1499999999999999"/>
    <n v="5.0625199352226855E-2"/>
    <n v="1.0125039870445371E-2"/>
    <n v="6.0750239222672225E-2"/>
    <n v="0.47"/>
    <n v="2.3793843695546619E-2"/>
    <n v="0.2"/>
    <n v="4.7587687391093241E-3"/>
    <n v="2.8552612434655941E-2"/>
  </r>
  <r>
    <x v="78"/>
    <x v="2"/>
    <n v="46"/>
    <s v="pe"/>
    <n v="11.363662936761328"/>
    <n v="1.0142069171059484E-2"/>
    <m/>
    <m/>
    <m/>
    <m/>
    <n v="0.54"/>
    <m/>
    <n v="1.1499999999999999"/>
    <n v="3.0588586559374475E-2"/>
    <n v="6.1177173118748956E-3"/>
    <n v="3.6706303871249374E-2"/>
    <n v="0.47"/>
    <n v="1.4376635682906003E-2"/>
    <n v="0.2"/>
    <n v="2.8753271365812008E-3"/>
    <n v="1.7251962819487203E-2"/>
  </r>
  <r>
    <x v="78"/>
    <x v="2"/>
    <n v="47"/>
    <s v="pe"/>
    <n v="17.284226819779832"/>
    <n v="2.3463337907851121E-2"/>
    <m/>
    <m/>
    <m/>
    <m/>
    <n v="0.54"/>
    <m/>
    <n v="1.1499999999999999"/>
    <n v="7.1968810932124344E-2"/>
    <n v="1.439376218642487E-2"/>
    <n v="8.636257311854921E-2"/>
    <n v="0.47"/>
    <n v="3.3825341138098437E-2"/>
    <n v="0.2"/>
    <n v="6.7650682276196878E-3"/>
    <n v="4.0590409365718123E-2"/>
  </r>
  <r>
    <x v="78"/>
    <x v="2"/>
    <n v="48"/>
    <s v="pe"/>
    <n v="22.24986104424697"/>
    <n v="3.888163217482158E-2"/>
    <m/>
    <m/>
    <m/>
    <m/>
    <n v="0.54"/>
    <m/>
    <n v="1.1499999999999999"/>
    <n v="0.12047808310522107"/>
    <n v="2.4095616621044216E-2"/>
    <n v="0.14457369972626527"/>
    <n v="0.47"/>
    <n v="5.6624699059453901E-2"/>
    <n v="0.2"/>
    <n v="1.1324939811890781E-2"/>
    <n v="6.7949638871344684E-2"/>
  </r>
  <r>
    <x v="78"/>
    <x v="2"/>
    <n v="50"/>
    <s v="pe"/>
    <n v="29.09352359719847"/>
    <n v="6.6478701419598496E-2"/>
    <m/>
    <m/>
    <m/>
    <m/>
    <n v="0.54"/>
    <m/>
    <n v="1.1499999999999999"/>
    <n v="0.20822273352437856"/>
    <n v="4.1644546704875718E-2"/>
    <n v="0.24986728022925428"/>
    <n v="0.47"/>
    <n v="9.7864684756457918E-2"/>
    <n v="0.2"/>
    <n v="1.9572936951291586E-2"/>
    <n v="0.1174376217077495"/>
  </r>
  <r>
    <x v="79"/>
    <x v="2"/>
    <n v="1"/>
    <s v="pe"/>
    <n v="22.727325873522656"/>
    <n v="4.0568276684237937E-2"/>
    <m/>
    <m/>
    <m/>
    <m/>
    <n v="0.54"/>
    <m/>
    <n v="1.1499999999999999"/>
    <n v="0.12581163510539056"/>
    <n v="2.5162327021078113E-2"/>
    <n v="0.15097396212646869"/>
    <n v="0.47"/>
    <n v="5.913146849953356E-2"/>
    <n v="0.2"/>
    <n v="1.1826293699906712E-2"/>
    <n v="7.0957762199440277E-2"/>
  </r>
  <r>
    <x v="79"/>
    <x v="2"/>
    <n v="4"/>
    <s v="pe"/>
    <n v="28.456903824830889"/>
    <n v="6.3601180048497033E-2"/>
    <m/>
    <m/>
    <m/>
    <m/>
    <n v="0.54"/>
    <m/>
    <n v="1.1499999999999999"/>
    <n v="0.1990327395705202"/>
    <n v="3.980654791410404E-2"/>
    <n v="0.23883928748462424"/>
    <n v="0.47"/>
    <n v="9.3545387598144486E-2"/>
    <n v="0.2"/>
    <n v="1.8709077519628897E-2"/>
    <n v="0.11225446511777339"/>
  </r>
  <r>
    <x v="79"/>
    <x v="2"/>
    <n v="5"/>
    <s v="pe"/>
    <n v="27.724791086608167"/>
    <n v="6.0370732591089292E-2"/>
    <m/>
    <m/>
    <m/>
    <m/>
    <n v="0.54"/>
    <m/>
    <n v="1.1499999999999999"/>
    <n v="0.18872557396778944"/>
    <n v="3.7745114793557889E-2"/>
    <n v="0.22647068876134732"/>
    <n v="0.47"/>
    <n v="8.8701019764861028E-2"/>
    <n v="0.2"/>
    <n v="1.7740203952972208E-2"/>
    <n v="0.10644122371783324"/>
  </r>
  <r>
    <x v="79"/>
    <x v="2"/>
    <n v="6"/>
    <s v="pe"/>
    <n v="24.669016179243776"/>
    <n v="4.7796218847284813E-2"/>
    <m/>
    <m/>
    <m/>
    <m/>
    <n v="0.54"/>
    <m/>
    <n v="1.1499999999999999"/>
    <n v="0.14871646321452472"/>
    <n v="2.9743292642904946E-2"/>
    <n v="0.17845975585742968"/>
    <n v="0.47"/>
    <n v="6.989673771082662E-2"/>
    <n v="0.2"/>
    <n v="1.3979347542165324E-2"/>
    <n v="8.387608525299195E-2"/>
  </r>
  <r>
    <x v="79"/>
    <x v="2"/>
    <n v="7"/>
    <s v="pe"/>
    <n v="33.422538049298019"/>
    <n v="8.7734162379407288E-2"/>
    <m/>
    <m/>
    <m/>
    <m/>
    <n v="0.54"/>
    <m/>
    <n v="1.1499999999999999"/>
    <n v="0.2763351449222996"/>
    <n v="5.5267028984459926E-2"/>
    <n v="0.3316021739067595"/>
    <n v="0.47"/>
    <n v="0.12987751811348081"/>
    <n v="0.2"/>
    <n v="2.5975503622696162E-2"/>
    <n v="0.15585302173617696"/>
  </r>
  <r>
    <x v="79"/>
    <x v="2"/>
    <n v="10"/>
    <s v="pe"/>
    <n v="31.194368846011486"/>
    <n v="7.6426203672728135E-2"/>
    <m/>
    <m/>
    <m/>
    <m/>
    <n v="0.54"/>
    <m/>
    <n v="1.1499999999999999"/>
    <n v="0.24005190381326799"/>
    <n v="4.8010380762653598E-2"/>
    <n v="0.28806228457592159"/>
    <n v="0.47"/>
    <n v="0.11282439479223595"/>
    <n v="0.2"/>
    <n v="2.2564878958447193E-2"/>
    <n v="0.13538927375068316"/>
  </r>
  <r>
    <x v="79"/>
    <x v="2"/>
    <n v="11"/>
    <s v="pe"/>
    <n v="25.97408671259732"/>
    <n v="5.2987136893698536E-2"/>
    <m/>
    <m/>
    <m/>
    <m/>
    <n v="0.54"/>
    <m/>
    <n v="1.1499999999999999"/>
    <n v="0.16520986522068445"/>
    <n v="3.3041973044136891E-2"/>
    <n v="0.19825183826482135"/>
    <n v="0.47"/>
    <n v="7.7648636653721695E-2"/>
    <n v="0.2"/>
    <n v="1.552972733074434E-2"/>
    <n v="9.3178363984466037E-2"/>
  </r>
  <r>
    <x v="79"/>
    <x v="2"/>
    <n v="12"/>
    <s v="pe"/>
    <n v="22.536339941812379"/>
    <n v="3.9889321697007901E-2"/>
    <m/>
    <m/>
    <m/>
    <m/>
    <n v="0.54"/>
    <m/>
    <n v="1.1499999999999999"/>
    <n v="0.12366407898765615"/>
    <n v="2.473281579753123E-2"/>
    <n v="0.14839689478518739"/>
    <n v="0.47"/>
    <n v="5.8122117124198389E-2"/>
    <n v="0.2"/>
    <n v="1.1624423424839679E-2"/>
    <n v="6.9746540549038061E-2"/>
  </r>
  <r>
    <x v="79"/>
    <x v="2"/>
    <n v="15"/>
    <s v="pe"/>
    <n v="29.761974358184428"/>
    <n v="6.9568615062256103E-2"/>
    <m/>
    <m/>
    <m/>
    <m/>
    <n v="0.54"/>
    <m/>
    <n v="1.1499999999999999"/>
    <n v="0.21809994874335528"/>
    <n v="4.3619989748671061E-2"/>
    <n v="0.26171993849202635"/>
    <n v="0.47"/>
    <n v="0.10250697590937698"/>
    <n v="0.2"/>
    <n v="2.0501395181875395E-2"/>
    <n v="0.12300837109125237"/>
  </r>
  <r>
    <x v="79"/>
    <x v="2"/>
    <n v="16"/>
    <s v="pe"/>
    <n v="26.38788956463625"/>
    <n v="5.468890112270864E-2"/>
    <m/>
    <m/>
    <m/>
    <m/>
    <n v="0.54"/>
    <m/>
    <n v="1.1499999999999999"/>
    <n v="0.17062421575916645"/>
    <n v="3.4124843151833291E-2"/>
    <n v="0.20474905891099973"/>
    <n v="0.47"/>
    <n v="8.019338140680822E-2"/>
    <n v="0.2"/>
    <n v="1.6038676281361644E-2"/>
    <n v="9.6232057688169864E-2"/>
  </r>
  <r>
    <x v="79"/>
    <x v="2"/>
    <n v="18"/>
    <s v="pe"/>
    <n v="24.127889372731332"/>
    <n v="4.5722350361325874E-2"/>
    <m/>
    <m/>
    <m/>
    <m/>
    <n v="0.54"/>
    <m/>
    <n v="1.1499999999999999"/>
    <n v="0.14213689642506003"/>
    <n v="2.8427379285012006E-2"/>
    <n v="0.17056427571007204"/>
    <n v="0.47"/>
    <n v="6.6804341319778207E-2"/>
    <n v="0.2"/>
    <n v="1.3360868263955642E-2"/>
    <n v="8.0165209583733854E-2"/>
  </r>
  <r>
    <x v="79"/>
    <x v="2"/>
    <n v="20"/>
    <s v="pe"/>
    <n v="32.085636527326102"/>
    <n v="8.0855804048861779E-2"/>
    <m/>
    <m/>
    <m/>
    <m/>
    <n v="0.54"/>
    <m/>
    <n v="1.1499999999999999"/>
    <n v="0.25425288679816843"/>
    <n v="5.0850577359633692E-2"/>
    <n v="0.3051034641578021"/>
    <n v="0.47"/>
    <n v="0.11949885679513915"/>
    <n v="0.2"/>
    <n v="2.3899771359027832E-2"/>
    <n v="0.14339862815416698"/>
  </r>
  <r>
    <x v="79"/>
    <x v="2"/>
    <n v="22"/>
    <s v="pe"/>
    <n v="21.263100397077217"/>
    <n v="3.550937766311895E-2"/>
    <m/>
    <m/>
    <m/>
    <m/>
    <n v="0.54"/>
    <m/>
    <n v="1.1499999999999999"/>
    <n v="0.10982839923805025"/>
    <n v="2.1965679847610053E-2"/>
    <n v="0.13179407908566032"/>
    <n v="0.47"/>
    <n v="5.1619347641883619E-2"/>
    <n v="0.2"/>
    <n v="1.0323869528376724E-2"/>
    <n v="6.1943217170260342E-2"/>
  </r>
  <r>
    <x v="79"/>
    <x v="2"/>
    <n v="23"/>
    <s v="pe"/>
    <n v="30.271270176078492"/>
    <n v="7.1969944843626607E-2"/>
    <m/>
    <m/>
    <m/>
    <m/>
    <n v="0.54"/>
    <m/>
    <n v="1.1499999999999999"/>
    <n v="0.22578215072506161"/>
    <n v="4.5156430145012326E-2"/>
    <n v="0.27093858087007394"/>
    <n v="0.47"/>
    <n v="0.10611761084077895"/>
    <n v="0.2"/>
    <n v="2.122352216815579E-2"/>
    <n v="0.12734113300893474"/>
  </r>
  <r>
    <x v="79"/>
    <x v="2"/>
    <n v="26"/>
    <s v="pe"/>
    <n v="26.769861428056796"/>
    <n v="5.6283633652489409E-2"/>
    <m/>
    <m/>
    <m/>
    <m/>
    <n v="0.54"/>
    <m/>
    <n v="1.1499999999999999"/>
    <n v="0.17570111018541298"/>
    <n v="3.51402220370826E-2"/>
    <n v="0.21084133222249557"/>
    <n v="0.47"/>
    <n v="8.2579521787144103E-2"/>
    <n v="0.2"/>
    <n v="1.6515904357428821E-2"/>
    <n v="9.9095426144572923E-2"/>
  </r>
  <r>
    <x v="79"/>
    <x v="2"/>
    <n v="27"/>
    <s v="pe"/>
    <n v="24.955495076809193"/>
    <n v="4.8912770350546017E-2"/>
    <m/>
    <m/>
    <m/>
    <m/>
    <n v="0.54"/>
    <m/>
    <n v="1.1499999999999999"/>
    <n v="0.1522612343127511"/>
    <n v="3.0452246862550221E-2"/>
    <n v="0.18271348117530131"/>
    <n v="0.47"/>
    <n v="7.1562780126993006E-2"/>
    <n v="0.2"/>
    <n v="1.4312556025398602E-2"/>
    <n v="8.587533615239161E-2"/>
  </r>
  <r>
    <x v="79"/>
    <x v="2"/>
    <n v="29"/>
    <s v="pe"/>
    <n v="25.751269792268669"/>
    <n v="5.2081943154863398E-2"/>
    <m/>
    <m/>
    <m/>
    <m/>
    <n v="0.54"/>
    <m/>
    <n v="1.1499999999999999"/>
    <n v="0.16233130828740439"/>
    <n v="3.2466261657480878E-2"/>
    <n v="0.19479756994488526"/>
    <n v="0.47"/>
    <n v="7.6295714895080052E-2"/>
    <n v="0.2"/>
    <n v="1.525914297901601E-2"/>
    <n v="9.1554857874096063E-2"/>
  </r>
  <r>
    <x v="79"/>
    <x v="2"/>
    <n v="31"/>
    <s v="pe"/>
    <n v="26.642537473583282"/>
    <n v="5.5749509663473029E-2"/>
    <m/>
    <m/>
    <m/>
    <m/>
    <n v="0.54"/>
    <m/>
    <n v="1.1499999999999999"/>
    <n v="0.17400037906575641"/>
    <n v="3.4800075813151282E-2"/>
    <n v="0.20880045487890769"/>
    <n v="0.47"/>
    <n v="8.1780178160905506E-2"/>
    <n v="0.2"/>
    <n v="1.6356035632181101E-2"/>
    <n v="9.813621379308661E-2"/>
  </r>
  <r>
    <x v="79"/>
    <x v="2"/>
    <n v="33"/>
    <s v="pe"/>
    <n v="30.557749073643905"/>
    <n v="7.3338597776745354E-2"/>
    <m/>
    <m/>
    <m/>
    <m/>
    <n v="0.54"/>
    <m/>
    <n v="1.1499999999999999"/>
    <n v="0.23016298677214159"/>
    <n v="4.6032597354428322E-2"/>
    <n v="0.27619558412656992"/>
    <n v="0.47"/>
    <n v="0.10817660378290654"/>
    <n v="0.2"/>
    <n v="2.1635320756581311E-2"/>
    <n v="0.12981192453948787"/>
  </r>
  <r>
    <x v="79"/>
    <x v="2"/>
    <n v="36"/>
    <s v="pe"/>
    <n v="20.340001727144223"/>
    <n v="3.2493152759112888E-2"/>
    <m/>
    <m/>
    <m/>
    <m/>
    <n v="0.54"/>
    <m/>
    <n v="1.1499999999999999"/>
    <n v="0.10032024077579227"/>
    <n v="2.0064048155158457E-2"/>
    <n v="0.12038428893095073"/>
    <n v="0.47"/>
    <n v="4.7150513164622362E-2"/>
    <n v="0.2"/>
    <n v="9.4301026329244725E-3"/>
    <n v="5.6580615797546835E-2"/>
  </r>
  <r>
    <x v="79"/>
    <x v="2"/>
    <n v="37"/>
    <s v="pe"/>
    <n v="31.735495652523934"/>
    <n v="7.91007229139159E-2"/>
    <m/>
    <m/>
    <m/>
    <m/>
    <n v="0.54"/>
    <m/>
    <n v="1.1499999999999999"/>
    <n v="0.24862430207091518"/>
    <n v="4.9724860414183038E-2"/>
    <n v="0.29834916248509824"/>
    <n v="0.47"/>
    <n v="0.11685342197333012"/>
    <n v="0.2"/>
    <n v="2.3370684394666025E-2"/>
    <n v="0.14022410636799615"/>
  </r>
  <r>
    <x v="79"/>
    <x v="2"/>
    <n v="39"/>
    <s v="pe"/>
    <n v="24.446199258915122"/>
    <n v="4.6936702577117032E-2"/>
    <m/>
    <m/>
    <m/>
    <m/>
    <n v="0.54"/>
    <m/>
    <n v="1.1499999999999999"/>
    <n v="0.14598884617176988"/>
    <n v="2.9197769234353979E-2"/>
    <n v="0.17518661540612385"/>
    <n v="0.47"/>
    <n v="6.8614757700731846E-2"/>
    <n v="0.2"/>
    <n v="1.3722951540146369E-2"/>
    <n v="8.2337709240878215E-2"/>
  </r>
  <r>
    <x v="79"/>
    <x v="2"/>
    <n v="41"/>
    <s v="pe"/>
    <n v="26.165072644307596"/>
    <n v="5.376922428405212E-2"/>
    <m/>
    <m/>
    <m/>
    <m/>
    <n v="0.54"/>
    <m/>
    <n v="1.1499999999999999"/>
    <n v="0.16769773510987634"/>
    <n v="3.3539547021975272E-2"/>
    <n v="0.2012372821318516"/>
    <n v="0.47"/>
    <n v="7.8817935501641873E-2"/>
    <n v="0.2"/>
    <n v="1.5763587100328377E-2"/>
    <n v="9.4581522601970253E-2"/>
  </r>
  <r>
    <x v="79"/>
    <x v="2"/>
    <n v="42"/>
    <s v="pe"/>
    <n v="20.371832715762604"/>
    <n v="3.2594932345220172E-2"/>
    <m/>
    <m/>
    <m/>
    <m/>
    <n v="0.54"/>
    <m/>
    <n v="1.1499999999999999"/>
    <n v="0.10064080407485353"/>
    <n v="2.0128160814970708E-2"/>
    <n v="0.12076896488982423"/>
    <n v="0.47"/>
    <n v="4.7301177915181153E-2"/>
    <n v="0.2"/>
    <n v="9.4602355830362313E-3"/>
    <n v="5.6761413498217381E-2"/>
  </r>
  <r>
    <x v="79"/>
    <x v="2"/>
    <n v="43"/>
    <s v="pe"/>
    <n v="29.539157437855774"/>
    <n v="6.8530845255825382E-2"/>
    <m/>
    <m/>
    <m/>
    <m/>
    <n v="0.54"/>
    <m/>
    <n v="1.1499999999999999"/>
    <n v="0.21478161127243658"/>
    <n v="4.2956322254487318E-2"/>
    <n v="0.25773793352692392"/>
    <n v="0.47"/>
    <n v="0.10094735729804519"/>
    <n v="0.2"/>
    <n v="2.0189471459609039E-2"/>
    <n v="0.12113682875765422"/>
  </r>
  <r>
    <x v="79"/>
    <x v="2"/>
    <n v="46"/>
    <s v="pe"/>
    <n v="25.910424735360564"/>
    <n v="5.2727714336458752E-2"/>
    <m/>
    <m/>
    <m/>
    <m/>
    <n v="0.54"/>
    <m/>
    <n v="1.1499999999999999"/>
    <n v="0.16438478798840925"/>
    <n v="3.2876957597681854E-2"/>
    <n v="0.19726174558609111"/>
    <n v="0.47"/>
    <n v="7.7260850354552338E-2"/>
    <n v="0.2"/>
    <n v="1.5452170070910468E-2"/>
    <n v="9.2713020425462811E-2"/>
  </r>
  <r>
    <x v="79"/>
    <x v="2"/>
    <n v="47"/>
    <s v="pe"/>
    <n v="22.886480816614551"/>
    <n v="4.1138449267864662E-2"/>
    <m/>
    <m/>
    <m/>
    <m/>
    <n v="0.54"/>
    <m/>
    <n v="1.1499999999999999"/>
    <n v="0.12761566772174257"/>
    <n v="2.5523133544348514E-2"/>
    <n v="0.15313880126609108"/>
    <n v="0.47"/>
    <n v="5.9979363829219007E-2"/>
    <n v="0.2"/>
    <n v="1.1995872765843803E-2"/>
    <n v="7.1975236595062803E-2"/>
  </r>
  <r>
    <x v="79"/>
    <x v="2"/>
    <n v="48"/>
    <s v="pe"/>
    <n v="31.799157629760693"/>
    <n v="7.9418396180327352E-2"/>
    <m/>
    <m/>
    <m/>
    <m/>
    <n v="0.54"/>
    <m/>
    <n v="1.1499999999999999"/>
    <n v="0.24964290294845243"/>
    <n v="4.9928580589690491E-2"/>
    <n v="0.29957148353814289"/>
    <n v="0.47"/>
    <n v="0.11733216438577264"/>
    <n v="0.2"/>
    <n v="2.3466432877154528E-2"/>
    <n v="0.14079859726292718"/>
  </r>
  <r>
    <x v="79"/>
    <x v="2"/>
    <n v="49"/>
    <s v="pe"/>
    <n v="18.621128341751756"/>
    <n v="2.7233400199811946E-2"/>
    <m/>
    <m/>
    <m/>
    <m/>
    <n v="0.54"/>
    <m/>
    <n v="1.1499999999999999"/>
    <n v="8.3783232658529272E-2"/>
    <n v="1.6756646531705856E-2"/>
    <n v="0.10053987919023513"/>
    <n v="0.47"/>
    <n v="3.9378119349508758E-2"/>
    <n v="0.2"/>
    <n v="7.8756238699017513E-3"/>
    <n v="4.7253743219410511E-2"/>
  </r>
  <r>
    <x v="79"/>
    <x v="2"/>
    <n v="51"/>
    <s v="pe"/>
    <n v="27.024509337003831"/>
    <n v="5.7359521067790645E-2"/>
    <m/>
    <m/>
    <m/>
    <m/>
    <n v="0.54"/>
    <m/>
    <n v="1.1499999999999999"/>
    <n v="0.1791278794400416"/>
    <n v="3.5825575888008325E-2"/>
    <n v="0.21495345532804994"/>
    <n v="0.47"/>
    <n v="8.4190103336819547E-2"/>
    <n v="0.2"/>
    <n v="1.6838020667363909E-2"/>
    <n v="0.10102812400418346"/>
  </r>
  <r>
    <x v="79"/>
    <x v="2"/>
    <n v="52"/>
    <s v="pe"/>
    <n v="25.68760781503191"/>
    <n v="5.1824748766826884E-2"/>
    <m/>
    <m/>
    <m/>
    <m/>
    <n v="0.54"/>
    <m/>
    <n v="1.1499999999999999"/>
    <n v="0.16151360121122099"/>
    <n v="3.2302720242244197E-2"/>
    <n v="0.1938163214534652"/>
    <n v="0.47"/>
    <n v="7.5911392569273858E-2"/>
    <n v="0.2"/>
    <n v="1.5182278513854772E-2"/>
    <n v="9.109367108312863E-2"/>
  </r>
  <r>
    <x v="80"/>
    <x v="2"/>
    <n v="1"/>
    <s v="pt"/>
    <n v="31.671833675287171"/>
    <n v="7.8783686267276831E-2"/>
    <m/>
    <m/>
    <m/>
    <m/>
    <n v="0.34899999999999998"/>
    <m/>
    <n v="1.1499999999999999"/>
    <n v="0.23778981923955511"/>
    <n v="4.7557963847911028E-2"/>
    <n v="0.28534778308746611"/>
    <n v="0.47"/>
    <n v="0.1117612150425909"/>
    <n v="0.2"/>
    <n v="2.235224300851818E-2"/>
    <n v="0.13411345805110908"/>
  </r>
  <r>
    <x v="80"/>
    <x v="2"/>
    <n v="2"/>
    <s v="pt"/>
    <n v="23.300283668653478"/>
    <n v="4.2639519113635858E-2"/>
    <m/>
    <m/>
    <m/>
    <m/>
    <n v="0.34899999999999998"/>
    <m/>
    <n v="1.1499999999999999"/>
    <n v="0.13725898439715783"/>
    <n v="2.745179687943157E-2"/>
    <n v="0.16471078127658939"/>
    <n v="0.47"/>
    <n v="6.4511722666664176E-2"/>
    <n v="0.2"/>
    <n v="1.2902344533332836E-2"/>
    <n v="7.7414067199997008E-2"/>
  </r>
  <r>
    <x v="80"/>
    <x v="2"/>
    <n v="6"/>
    <s v="pt"/>
    <n v="24.509861236151881"/>
    <n v="4.7181482879592368E-2"/>
    <m/>
    <m/>
    <m/>
    <m/>
    <n v="0.34899999999999998"/>
    <m/>
    <n v="1.1499999999999999"/>
    <n v="0.15027554111080726"/>
    <n v="3.0055108222161453E-2"/>
    <n v="0.18033064933296872"/>
    <n v="0.47"/>
    <n v="7.0629504322079414E-2"/>
    <n v="0.2"/>
    <n v="1.4125900864415883E-2"/>
    <n v="8.4755405186495297E-2"/>
  </r>
  <r>
    <x v="80"/>
    <x v="2"/>
    <n v="7"/>
    <s v="pt"/>
    <n v="28.074931961410339"/>
    <n v="6.1905224974909794E-2"/>
    <m/>
    <m/>
    <m/>
    <m/>
    <n v="0.34899999999999998"/>
    <m/>
    <n v="1.1499999999999999"/>
    <n v="0.19163255314074626"/>
    <n v="3.8326510628149256E-2"/>
    <n v="0.22995906376889552"/>
    <n v="0.47"/>
    <n v="9.0067299976150733E-2"/>
    <n v="0.2"/>
    <n v="1.8013459995230147E-2"/>
    <n v="0.10808075997138088"/>
  </r>
  <r>
    <x v="80"/>
    <x v="2"/>
    <n v="10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80"/>
    <x v="2"/>
    <n v="12"/>
    <s v="pt"/>
    <n v="30.303101164696873"/>
    <n v="7.2121380771978549E-2"/>
    <m/>
    <m/>
    <m/>
    <m/>
    <n v="0.34899999999999998"/>
    <m/>
    <n v="1.1499999999999999"/>
    <n v="0.21970838225201994"/>
    <n v="4.3941676450403991E-2"/>
    <n v="0.26365005870242392"/>
    <n v="0.47"/>
    <n v="0.10326293965844936"/>
    <n v="0.2"/>
    <n v="2.0652587931689875E-2"/>
    <n v="0.12391552759013924"/>
  </r>
  <r>
    <x v="80"/>
    <x v="2"/>
    <n v="14"/>
    <s v="pt"/>
    <n v="32.53127036798341"/>
    <n v="8.3117395790197626E-2"/>
    <m/>
    <m/>
    <m/>
    <m/>
    <n v="0.34899999999999998"/>
    <m/>
    <n v="1.1499999999999999"/>
    <n v="0.2494647220332798"/>
    <n v="4.989294440665596E-2"/>
    <n v="0.29935766643993578"/>
    <n v="0.47"/>
    <n v="0.11724841935564149"/>
    <n v="0.2"/>
    <n v="2.34496838711283E-2"/>
    <n v="0.14069810322676979"/>
  </r>
  <r>
    <x v="80"/>
    <x v="2"/>
    <n v="15"/>
    <s v="pt"/>
    <n v="23.745917509310782"/>
    <n v="4.4286136154864604E-2"/>
    <m/>
    <m/>
    <m/>
    <m/>
    <n v="0.34899999999999998"/>
    <m/>
    <n v="1.1499999999999999"/>
    <n v="0.14199397864948313"/>
    <n v="2.8398795729896627E-2"/>
    <n v="0.17039277437937975"/>
    <n v="0.47"/>
    <n v="6.6737169965257068E-2"/>
    <n v="0.2"/>
    <n v="1.3347433993051414E-2"/>
    <n v="8.0084603958308478E-2"/>
  </r>
  <r>
    <x v="80"/>
    <x v="2"/>
    <n v="18"/>
    <s v="pt"/>
    <n v="26.801692416675177"/>
    <n v="5.6417562537101257E-2"/>
    <m/>
    <m/>
    <m/>
    <m/>
    <n v="0.34899999999999998"/>
    <m/>
    <n v="1.1499999999999999"/>
    <n v="0.17635408908663885"/>
    <n v="3.5270817817327771E-2"/>
    <n v="0.21162490690396663"/>
    <n v="0.47"/>
    <n v="8.2886421870720262E-2"/>
    <n v="0.2"/>
    <n v="1.6577284374144054E-2"/>
    <n v="9.9463706244864308E-2"/>
  </r>
  <r>
    <x v="80"/>
    <x v="2"/>
    <n v="19"/>
    <s v="pt"/>
    <n v="27.852115041081685"/>
    <n v="6.0926501652366197E-2"/>
    <m/>
    <m/>
    <m/>
    <m/>
    <n v="0.34899999999999998"/>
    <m/>
    <n v="1.1499999999999999"/>
    <n v="0.18891842246872298"/>
    <n v="3.7783684493744599E-2"/>
    <n v="0.22670210696246756"/>
    <n v="0.47"/>
    <n v="8.8791658560299802E-2"/>
    <n v="0.2"/>
    <n v="1.7758331712059962E-2"/>
    <n v="0.10654999027235976"/>
  </r>
  <r>
    <x v="80"/>
    <x v="2"/>
    <n v="21"/>
    <s v="pt"/>
    <n v="24.605354202007018"/>
    <n v="4.7549846995378557E-2"/>
    <m/>
    <m/>
    <m/>
    <m/>
    <n v="0.34899999999999998"/>
    <m/>
    <n v="1.1499999999999999"/>
    <n v="0.1513252849868611"/>
    <n v="3.0265056997372222E-2"/>
    <n v="0.18159034198423332"/>
    <n v="0.47"/>
    <n v="7.1122883943824711E-2"/>
    <n v="0.2"/>
    <n v="1.4224576788764943E-2"/>
    <n v="8.5347460732589656E-2"/>
  </r>
  <r>
    <x v="80"/>
    <x v="2"/>
    <n v="22"/>
    <s v="pt"/>
    <n v="23.968734429639436"/>
    <n v="4.5121142563796242E-2"/>
    <m/>
    <m/>
    <m/>
    <m/>
    <n v="0.34899999999999998"/>
    <m/>
    <n v="1.1499999999999999"/>
    <n v="0.14438802120235547"/>
    <n v="2.8877604240471096E-2"/>
    <n v="0.17326562544282656"/>
    <n v="0.47"/>
    <n v="6.7862369965107069E-2"/>
    <n v="0.2"/>
    <n v="1.3572473993021415E-2"/>
    <n v="8.1434843958128486E-2"/>
  </r>
  <r>
    <x v="80"/>
    <x v="2"/>
    <n v="23"/>
    <s v="pt"/>
    <n v="23.554931577600509"/>
    <n v="4.3576623418560945E-2"/>
    <m/>
    <m/>
    <m/>
    <m/>
    <n v="0.34899999999999998"/>
    <m/>
    <n v="1.1499999999999999"/>
    <n v="0.13995601689044404"/>
    <n v="2.7991203378088809E-2"/>
    <n v="0.16794722026853284"/>
    <n v="0.47"/>
    <n v="6.57793279385087E-2"/>
    <n v="0.2"/>
    <n v="1.3155865587701741E-2"/>
    <n v="7.8935193526210437E-2"/>
  </r>
  <r>
    <x v="80"/>
    <x v="2"/>
    <n v="27"/>
    <s v="pt"/>
    <n v="28.074931961410339"/>
    <n v="6.1905224974909794E-2"/>
    <m/>
    <m/>
    <m/>
    <m/>
    <n v="0.34899999999999998"/>
    <m/>
    <n v="1.1499999999999999"/>
    <n v="0.19163255314074626"/>
    <n v="3.8326510628149256E-2"/>
    <n v="0.22995906376889552"/>
    <n v="0.47"/>
    <n v="9.0067299976150733E-2"/>
    <n v="0.2"/>
    <n v="1.8013459995230147E-2"/>
    <n v="0.10808075997138088"/>
  </r>
  <r>
    <x v="80"/>
    <x v="2"/>
    <n v="28"/>
    <s v="pt"/>
    <n v="25.783100780887047"/>
    <n v="5.2210779081296281E-2"/>
    <m/>
    <m/>
    <m/>
    <m/>
    <n v="0.34899999999999998"/>
    <m/>
    <n v="1.1499999999999999"/>
    <n v="0.16453642056985068"/>
    <n v="3.2907284113970141E-2"/>
    <n v="0.19744370468382083"/>
    <n v="0.47"/>
    <n v="7.7332117667829811E-2"/>
    <n v="0.2"/>
    <n v="1.5466423533565962E-2"/>
    <n v="9.2798541201395773E-2"/>
  </r>
  <r>
    <x v="80"/>
    <x v="2"/>
    <n v="31"/>
    <s v="pt"/>
    <n v="32.626763333838547"/>
    <n v="8.36060810429613E-2"/>
    <m/>
    <m/>
    <m/>
    <m/>
    <n v="0.34899999999999998"/>
    <m/>
    <n v="1.1499999999999999"/>
    <n v="0.25077716209564133"/>
    <n v="5.0155432419128267E-2"/>
    <n v="0.30093259451476961"/>
    <n v="0.47"/>
    <n v="0.11786526618495141"/>
    <n v="0.2"/>
    <n v="2.3573053236990285E-2"/>
    <n v="0.14143831942194168"/>
  </r>
  <r>
    <x v="80"/>
    <x v="2"/>
    <n v="32"/>
    <s v="pt"/>
    <n v="25.528452871940015"/>
    <n v="5.1184548008239746E-2"/>
    <m/>
    <m/>
    <m/>
    <m/>
    <n v="0.34899999999999998"/>
    <m/>
    <n v="1.1499999999999999"/>
    <n v="0.16163864631475527"/>
    <n v="3.2327729262951056E-2"/>
    <n v="0.19396637557770632"/>
    <n v="0.47"/>
    <n v="7.5970163767934973E-2"/>
    <n v="0.2"/>
    <n v="1.5194032753586995E-2"/>
    <n v="9.1164196521521967E-2"/>
  </r>
  <r>
    <x v="80"/>
    <x v="2"/>
    <n v="35"/>
    <s v="pt"/>
    <n v="26.38788956463625"/>
    <n v="5.468890112270864E-2"/>
    <m/>
    <m/>
    <m/>
    <m/>
    <n v="0.34899999999999998"/>
    <m/>
    <n v="1.1499999999999999"/>
    <n v="0.17150954056454215"/>
    <n v="3.4301908112908432E-2"/>
    <n v="0.20581144867745058"/>
    <n v="0.47"/>
    <n v="8.0609484065334802E-2"/>
    <n v="0.2"/>
    <n v="1.6121896813066961E-2"/>
    <n v="9.673138087840176E-2"/>
  </r>
  <r>
    <x v="80"/>
    <x v="2"/>
    <n v="36"/>
    <s v="pt"/>
    <n v="27.088171314240586"/>
    <n v="5.7630084471046859E-2"/>
    <m/>
    <m/>
    <m/>
    <m/>
    <n v="0.34899999999999998"/>
    <m/>
    <n v="1.1499999999999999"/>
    <n v="0.17974285428519907"/>
    <n v="3.5948570857039813E-2"/>
    <n v="0.21569142514223888"/>
    <n v="0.47"/>
    <n v="8.4479141514043551E-2"/>
    <n v="0.2"/>
    <n v="1.689582830280871E-2"/>
    <n v="0.10137496981685226"/>
  </r>
  <r>
    <x v="80"/>
    <x v="2"/>
    <n v="37"/>
    <s v="pt"/>
    <n v="24.159720361349716"/>
    <n v="4.5843069385661087E-2"/>
    <m/>
    <m/>
    <m/>
    <m/>
    <n v="0.34899999999999998"/>
    <m/>
    <n v="1.1499999999999999"/>
    <n v="0.14645410745828488"/>
    <n v="2.9290821491656977E-2"/>
    <n v="0.17574492894994187"/>
    <n v="0.47"/>
    <n v="6.8833430505393894E-2"/>
    <n v="0.2"/>
    <n v="1.3766686101078779E-2"/>
    <n v="8.2600116606472679E-2"/>
  </r>
  <r>
    <x v="80"/>
    <x v="2"/>
    <n v="38"/>
    <s v="pt"/>
    <n v="25.910424735360564"/>
    <n v="5.2727714336458752E-2"/>
    <m/>
    <m/>
    <m/>
    <m/>
    <n v="0.34899999999999998"/>
    <m/>
    <n v="1.1499999999999999"/>
    <n v="0.16599382450093964"/>
    <n v="3.319876490018793E-2"/>
    <n v="0.19919258940112755"/>
    <n v="0.47"/>
    <n v="7.8017097515441627E-2"/>
    <n v="0.2"/>
    <n v="1.5603419503088327E-2"/>
    <n v="9.3620517018529956E-2"/>
  </r>
  <r>
    <x v="80"/>
    <x v="2"/>
    <n v="39"/>
    <s v="pt"/>
    <n v="29.730143369566051"/>
    <n v="6.9419884767936743E-2"/>
    <m/>
    <m/>
    <m/>
    <m/>
    <n v="0.34899999999999998"/>
    <m/>
    <n v="1.1499999999999999"/>
    <n v="0.21232733311953605"/>
    <n v="4.2465466623907211E-2"/>
    <n v="0.25479279974344327"/>
    <n v="0.47"/>
    <n v="9.979384656618194E-2"/>
    <n v="0.2"/>
    <n v="1.9958769313236389E-2"/>
    <n v="0.11975261587941832"/>
  </r>
  <r>
    <x v="80"/>
    <x v="2"/>
    <n v="40"/>
    <s v="pt"/>
    <n v="23.714086520692405"/>
    <n v="4.4167486144789596E-2"/>
    <m/>
    <m/>
    <m/>
    <m/>
    <n v="0.34899999999999998"/>
    <m/>
    <n v="1.1499999999999999"/>
    <n v="0.14165341545423649"/>
    <n v="2.8330683090847297E-2"/>
    <n v="0.16998409854508378"/>
    <n v="0.47"/>
    <n v="6.6577105263491143E-2"/>
    <n v="0.2"/>
    <n v="1.3315421052698229E-2"/>
    <n v="7.9892526316189372E-2"/>
  </r>
  <r>
    <x v="80"/>
    <x v="2"/>
    <n v="42"/>
    <s v="pt"/>
    <n v="24.860002110954049"/>
    <n v="4.8539154121637777E-2"/>
    <m/>
    <m/>
    <m/>
    <m/>
    <n v="0.34899999999999998"/>
    <m/>
    <n v="1.1499999999999999"/>
    <n v="0.15414035748848495"/>
    <n v="3.0828071497696993E-2"/>
    <n v="0.18496842898618193"/>
    <n v="0.47"/>
    <n v="7.2445968019587928E-2"/>
    <n v="0.2"/>
    <n v="1.4489193603917587E-2"/>
    <n v="8.6935161623505508E-2"/>
  </r>
  <r>
    <x v="80"/>
    <x v="2"/>
    <n v="43"/>
    <s v="pt"/>
    <n v="28.074931961410339"/>
    <n v="6.1905224974909794E-2"/>
    <m/>
    <m/>
    <m/>
    <m/>
    <n v="0.34899999999999998"/>
    <m/>
    <n v="1.1499999999999999"/>
    <n v="0.19163255314074626"/>
    <n v="3.8326510628149256E-2"/>
    <n v="0.22995906376889552"/>
    <n v="0.47"/>
    <n v="9.0067299976150733E-2"/>
    <n v="0.2"/>
    <n v="1.8013459995230147E-2"/>
    <n v="0.10808075997138088"/>
  </r>
  <r>
    <x v="80"/>
    <x v="2"/>
    <n v="46"/>
    <s v="pt"/>
    <n v="31.289861811866622"/>
    <n v="7.6894835402662204E-2"/>
    <m/>
    <m/>
    <m/>
    <m/>
    <n v="0.34899999999999998"/>
    <m/>
    <n v="1.1499999999999999"/>
    <n v="0.23268039404741223"/>
    <n v="4.6536078809482448E-2"/>
    <n v="0.27921647285689466"/>
    <n v="0.47"/>
    <n v="0.10935978520228375"/>
    <n v="0.2"/>
    <n v="2.187195704045675E-2"/>
    <n v="0.13123174224274051"/>
  </r>
  <r>
    <x v="80"/>
    <x v="2"/>
    <n v="47"/>
    <s v="pt"/>
    <n v="28.106762950028717"/>
    <n v="6.2045679212188398E-2"/>
    <m/>
    <m/>
    <m/>
    <m/>
    <n v="0.34899999999999998"/>
    <m/>
    <n v="1.1499999999999999"/>
    <n v="0.19202168060484895"/>
    <n v="3.8404336120969794E-2"/>
    <n v="0.23042601672581875"/>
    <n v="0.47"/>
    <n v="9.0250189884279006E-2"/>
    <n v="0.2"/>
    <n v="1.8050037976855803E-2"/>
    <n v="0.1083002278611348"/>
  </r>
  <r>
    <x v="80"/>
    <x v="2"/>
    <n v="48"/>
    <s v="pt"/>
    <n v="25.623945837795151"/>
    <n v="5.1568190998562753E-2"/>
    <m/>
    <m/>
    <m/>
    <m/>
    <n v="0.34899999999999998"/>
    <m/>
    <n v="1.1499999999999999"/>
    <n v="0.162722648084757"/>
    <n v="3.2544529616951402E-2"/>
    <n v="0.1952671777017084"/>
    <n v="0.47"/>
    <n v="7.6479644599835792E-2"/>
    <n v="0.2"/>
    <n v="1.5295928919967158E-2"/>
    <n v="9.177557351980295E-2"/>
  </r>
  <r>
    <x v="80"/>
    <x v="2"/>
    <n v="51"/>
    <s v="pt"/>
    <n v="25.97408671259732"/>
    <n v="5.2987136893698536E-2"/>
    <m/>
    <m/>
    <m/>
    <m/>
    <n v="0.34899999999999998"/>
    <m/>
    <n v="1.1499999999999999"/>
    <n v="0.16672465309628984"/>
    <n v="3.3344930619257966E-2"/>
    <n v="0.20006958371554781"/>
    <n v="0.47"/>
    <n v="7.8360586955256217E-2"/>
    <n v="0.2"/>
    <n v="1.5672117391051243E-2"/>
    <n v="9.4032704346307464E-2"/>
  </r>
  <r>
    <x v="80"/>
    <x v="2"/>
    <n v="52"/>
    <s v="pt"/>
    <n v="28.838875688251434"/>
    <n v="6.5320053433889511E-2"/>
    <m/>
    <m/>
    <m/>
    <m/>
    <n v="0.34899999999999998"/>
    <m/>
    <n v="1.1499999999999999"/>
    <n v="0.20106759855631171"/>
    <n v="4.0213519711262344E-2"/>
    <n v="0.24128111826757404"/>
    <n v="0.47"/>
    <n v="9.4501771321466491E-2"/>
    <n v="0.2"/>
    <n v="1.89003542642933E-2"/>
    <n v="0.11340212558575979"/>
  </r>
  <r>
    <x v="81"/>
    <x v="2"/>
    <n v="1"/>
    <s v="pt"/>
    <n v="27.024509337003831"/>
    <n v="5.7359521067790645E-2"/>
    <m/>
    <m/>
    <m/>
    <m/>
    <n v="0.34899999999999998"/>
    <m/>
    <n v="1.1499999999999999"/>
    <n v="0.17898733551114768"/>
    <n v="3.5797467102229537E-2"/>
    <n v="0.21478480261337721"/>
    <n v="0.47"/>
    <n v="8.4124047690239401E-2"/>
    <n v="0.2"/>
    <n v="1.682480953804788E-2"/>
    <n v="0.10094885722828728"/>
  </r>
  <r>
    <x v="81"/>
    <x v="2"/>
    <n v="2"/>
    <s v="pt"/>
    <n v="14.196620923797065"/>
    <n v="1.5829232330033728E-2"/>
    <m/>
    <m/>
    <m/>
    <m/>
    <n v="0.34899999999999998"/>
    <m/>
    <n v="1.1499999999999999"/>
    <n v="5.6537501389457685E-2"/>
    <n v="1.1307500277891538E-2"/>
    <n v="6.784500166734922E-2"/>
    <n v="0.47"/>
    <n v="2.657262565304511E-2"/>
    <n v="0.2"/>
    <n v="5.3145251306090224E-3"/>
    <n v="3.1887150783654131E-2"/>
  </r>
  <r>
    <x v="81"/>
    <x v="2"/>
    <n v="3"/>
    <s v="pt"/>
    <n v="26.324227587399491"/>
    <n v="5.442534053694844E-2"/>
    <m/>
    <m/>
    <m/>
    <m/>
    <n v="0.34899999999999998"/>
    <m/>
    <n v="1.1499999999999999"/>
    <n v="0.1707695158491066"/>
    <n v="3.4153903169821323E-2"/>
    <n v="0.20492341901892791"/>
    <n v="0.47"/>
    <n v="8.0261672449080099E-2"/>
    <n v="0.2"/>
    <n v="1.6052334489816019E-2"/>
    <n v="9.6314006938896121E-2"/>
  </r>
  <r>
    <x v="81"/>
    <x v="2"/>
    <n v="5"/>
    <s v="pt"/>
    <n v="24.064227395494573"/>
    <n v="4.5481389777484733E-2"/>
    <m/>
    <m/>
    <m/>
    <m/>
    <n v="0.34899999999999998"/>
    <m/>
    <n v="1.1499999999999999"/>
    <n v="0.14541944470602258"/>
    <n v="2.9083888941204519E-2"/>
    <n v="0.17450333364722709"/>
    <n v="0.47"/>
    <n v="6.8347139011830607E-2"/>
    <n v="0.2"/>
    <n v="1.3669427802366123E-2"/>
    <n v="8.2016566814196723E-2"/>
  </r>
  <r>
    <x v="81"/>
    <x v="2"/>
    <n v="7"/>
    <s v="pt"/>
    <n v="26.865354393911936"/>
    <n v="5.6685897771154181E-2"/>
    <m/>
    <m/>
    <m/>
    <m/>
    <n v="0.34899999999999998"/>
    <m/>
    <n v="1.1499999999999999"/>
    <n v="0.17710468716220792"/>
    <n v="3.5420937432441589E-2"/>
    <n v="0.21252562459464952"/>
    <n v="0.47"/>
    <n v="8.3239202966237713E-2"/>
    <n v="0.2"/>
    <n v="1.6647840593247542E-2"/>
    <n v="9.9887043559485258E-2"/>
  </r>
  <r>
    <x v="81"/>
    <x v="2"/>
    <n v="8"/>
    <s v="pt"/>
    <n v="27.629298120753031"/>
    <n v="5.9955576922034078E-2"/>
    <m/>
    <m/>
    <m/>
    <m/>
    <n v="0.34899999999999998"/>
    <m/>
    <n v="1.1499999999999999"/>
    <n v="0.18622139500584195"/>
    <n v="3.724427900116839E-2"/>
    <n v="0.22346567400701034"/>
    <n v="0.47"/>
    <n v="8.7524055652745708E-2"/>
    <n v="0.2"/>
    <n v="1.7504811130549143E-2"/>
    <n v="0.10502886678329484"/>
  </r>
  <r>
    <x v="81"/>
    <x v="2"/>
    <n v="10"/>
    <s v="pt"/>
    <n v="29.125354585816847"/>
    <n v="6.6624248615056045E-2"/>
    <m/>
    <m/>
    <m/>
    <m/>
    <n v="0.34899999999999998"/>
    <m/>
    <n v="1.1499999999999999"/>
    <n v="0.20465725662657919"/>
    <n v="4.0931451325315837E-2"/>
    <n v="0.24558870795189502"/>
    <n v="0.47"/>
    <n v="9.618891061449221E-2"/>
    <n v="0.2"/>
    <n v="1.9237782122898443E-2"/>
    <n v="0.11542669273739065"/>
  </r>
  <r>
    <x v="81"/>
    <x v="2"/>
    <n v="12"/>
    <s v="pt"/>
    <n v="23.777748497929164"/>
    <n v="4.4404945319882712E-2"/>
    <m/>
    <m/>
    <m/>
    <m/>
    <n v="0.34899999999999998"/>
    <m/>
    <n v="1.1499999999999999"/>
    <n v="0.14233490276811636"/>
    <n v="2.8466980553623275E-2"/>
    <n v="0.17080188332173962"/>
    <n v="0.47"/>
    <n v="6.6897404301014693E-2"/>
    <n v="0.2"/>
    <n v="1.3379480860202939E-2"/>
    <n v="8.0276885161217629E-2"/>
  </r>
  <r>
    <x v="81"/>
    <x v="2"/>
    <n v="14"/>
    <s v="pt"/>
    <n v="31.289861811866622"/>
    <n v="7.6894835402662204E-2"/>
    <m/>
    <m/>
    <m/>
    <m/>
    <n v="0.34899999999999998"/>
    <m/>
    <n v="1.1499999999999999"/>
    <n v="0.23268039404741223"/>
    <n v="4.6536078809482448E-2"/>
    <n v="0.27921647285689466"/>
    <n v="0.47"/>
    <n v="0.10935978520228375"/>
    <n v="0.2"/>
    <n v="2.187195704045675E-2"/>
    <n v="0.13123174224274051"/>
  </r>
  <r>
    <x v="81"/>
    <x v="2"/>
    <n v="15"/>
    <s v="pt"/>
    <n v="27.024509337003831"/>
    <n v="5.7359521067790645E-2"/>
    <m/>
    <m/>
    <m/>
    <m/>
    <n v="0.34899999999999998"/>
    <m/>
    <n v="1.1499999999999999"/>
    <n v="0.17898733551114768"/>
    <n v="3.5797467102229537E-2"/>
    <n v="0.21478480261337721"/>
    <n v="0.47"/>
    <n v="8.4124047690239401E-2"/>
    <n v="0.2"/>
    <n v="1.682480953804788E-2"/>
    <n v="0.10094885722828728"/>
  </r>
  <r>
    <x v="81"/>
    <x v="2"/>
    <n v="16"/>
    <s v="pt"/>
    <n v="26.801692416675177"/>
    <n v="5.6417562537101257E-2"/>
    <m/>
    <m/>
    <m/>
    <m/>
    <n v="0.34899999999999998"/>
    <m/>
    <n v="1.1499999999999999"/>
    <n v="0.17635408908663885"/>
    <n v="3.5270817817327771E-2"/>
    <n v="0.21162490690396663"/>
    <n v="0.47"/>
    <n v="8.2886421870720262E-2"/>
    <n v="0.2"/>
    <n v="1.6577284374144054E-2"/>
    <n v="9.9463706244864308E-2"/>
  </r>
  <r>
    <x v="81"/>
    <x v="2"/>
    <n v="19"/>
    <s v="pt"/>
    <n v="19.703381954776642"/>
    <n v="3.0490983575016849E-2"/>
    <m/>
    <m/>
    <m/>
    <m/>
    <n v="0.34899999999999998"/>
    <m/>
    <n v="1.1499999999999999"/>
    <n v="0.10166678734179301"/>
    <n v="2.0333357468358602E-2"/>
    <n v="0.1220001448101516"/>
    <n v="0.47"/>
    <n v="4.7783390050642707E-2"/>
    <n v="0.2"/>
    <n v="9.5566780101285428E-3"/>
    <n v="5.734006806077125E-2"/>
  </r>
  <r>
    <x v="81"/>
    <x v="2"/>
    <n v="20"/>
    <s v="pt"/>
    <n v="30.398594130552009"/>
    <n v="7.2576643486692918E-2"/>
    <m/>
    <m/>
    <m/>
    <m/>
    <n v="0.34899999999999998"/>
    <m/>
    <n v="1.1499999999999999"/>
    <n v="0.22094937112805293"/>
    <n v="4.418987422561059E-2"/>
    <n v="0.26513924535366351"/>
    <n v="0.47"/>
    <n v="0.10384620443018487"/>
    <n v="0.2"/>
    <n v="2.0769240886036974E-2"/>
    <n v="0.12461544531622185"/>
  </r>
  <r>
    <x v="81"/>
    <x v="2"/>
    <n v="21"/>
    <s v="pt"/>
    <n v="35.587045275347798"/>
    <n v="9.9465791544597074E-2"/>
    <m/>
    <m/>
    <m/>
    <m/>
    <n v="0.34899999999999998"/>
    <m/>
    <n v="1.1499999999999999"/>
    <n v="0.29296104893752356"/>
    <n v="5.8592209787504713E-2"/>
    <n v="0.35155325872502829"/>
    <n v="0.47"/>
    <n v="0.13769169300063608"/>
    <n v="0.2"/>
    <n v="2.7538338600127218E-2"/>
    <n v="0.1652300316007633"/>
  </r>
  <r>
    <x v="81"/>
    <x v="2"/>
    <n v="24"/>
    <s v="pt"/>
    <n v="29.666481392329292"/>
    <n v="6.9122901644127252E-2"/>
    <m/>
    <m/>
    <m/>
    <m/>
    <n v="0.34899999999999998"/>
    <m/>
    <n v="1.1499999999999999"/>
    <n v="0.21151409431355328"/>
    <n v="4.2302818862710659E-2"/>
    <n v="0.25381691317626393"/>
    <n v="0.47"/>
    <n v="9.9411624327370038E-2"/>
    <n v="0.2"/>
    <n v="1.9882324865474008E-2"/>
    <n v="0.11929394919284404"/>
  </r>
  <r>
    <x v="81"/>
    <x v="2"/>
    <n v="25"/>
    <s v="pt"/>
    <n v="33.900002878573709"/>
    <n v="9.0258757664202507E-2"/>
    <m/>
    <m/>
    <m/>
    <m/>
    <n v="0.34899999999999998"/>
    <m/>
    <n v="1.1499999999999999"/>
    <n v="0.2685660148638061"/>
    <n v="5.371320297276122E-2"/>
    <n v="0.32227921783656732"/>
    <n v="0.47"/>
    <n v="0.12622602698598887"/>
    <n v="0.2"/>
    <n v="2.5245205397197774E-2"/>
    <n v="0.15147123238318663"/>
  </r>
  <r>
    <x v="81"/>
    <x v="2"/>
    <n v="27"/>
    <s v="pt"/>
    <n v="30.430425119170387"/>
    <n v="7.2728716034817203E-2"/>
    <m/>
    <m/>
    <m/>
    <m/>
    <n v="0.34899999999999998"/>
    <m/>
    <n v="1.1499999999999999"/>
    <n v="0.22136371957879872"/>
    <n v="4.4272743915759749E-2"/>
    <n v="0.26563646349455849"/>
    <n v="0.47"/>
    <n v="0.1040409482020354"/>
    <n v="0.2"/>
    <n v="2.0808189640407079E-2"/>
    <n v="0.12484913784244248"/>
  </r>
  <r>
    <x v="81"/>
    <x v="2"/>
    <n v="28"/>
    <s v="pt"/>
    <n v="25.401128917466497"/>
    <n v="5.0675252190345667E-2"/>
    <m/>
    <m/>
    <m/>
    <m/>
    <n v="0.34899999999999998"/>
    <m/>
    <n v="1.1499999999999999"/>
    <n v="0.16019828782374698"/>
    <n v="3.2039657564749399E-2"/>
    <n v="0.19223794538849637"/>
    <n v="0.47"/>
    <n v="7.5293195277161079E-2"/>
    <n v="0.2"/>
    <n v="1.5058639055432217E-2"/>
    <n v="9.0351834332593292E-2"/>
  </r>
  <r>
    <x v="81"/>
    <x v="2"/>
    <n v="31"/>
    <s v="pt"/>
    <n v="19.162255148264201"/>
    <n v="2.8839193998137627E-2"/>
    <m/>
    <m/>
    <m/>
    <m/>
    <n v="0.34899999999999998"/>
    <m/>
    <n v="1.1499999999999999"/>
    <n v="9.6722693204827251E-2"/>
    <n v="1.9344538640965452E-2"/>
    <n v="0.11606723184579271"/>
    <n v="0.47"/>
    <n v="4.5459665806268805E-2"/>
    <n v="0.2"/>
    <n v="9.091933161253762E-3"/>
    <n v="5.4551598967522569E-2"/>
  </r>
  <r>
    <x v="81"/>
    <x v="2"/>
    <n v="32"/>
    <s v="pt"/>
    <n v="30.525918085025527"/>
    <n v="7.3185888608848698E-2"/>
    <m/>
    <m/>
    <m/>
    <m/>
    <n v="0.34899999999999998"/>
    <m/>
    <n v="1.1499999999999999"/>
    <n v="0.22260882035380955"/>
    <n v="4.4521764070761916E-2"/>
    <n v="0.26713058442457149"/>
    <n v="0.47"/>
    <n v="0.10462614556629048"/>
    <n v="0.2"/>
    <n v="2.0925229113258097E-2"/>
    <n v="0.12555137467954858"/>
  </r>
  <r>
    <x v="81"/>
    <x v="2"/>
    <n v="33"/>
    <s v="pt"/>
    <n v="28.265917893120612"/>
    <n v="6.2750337722727756E-2"/>
    <m/>
    <m/>
    <m/>
    <m/>
    <n v="0.34899999999999998"/>
    <m/>
    <n v="1.1499999999999999"/>
    <n v="0.19397254195317276"/>
    <n v="3.8794508390634558E-2"/>
    <n v="0.23276705034380732"/>
    <n v="0.47"/>
    <n v="9.1167094717991198E-2"/>
    <n v="0.2"/>
    <n v="1.8233418943598239E-2"/>
    <n v="0.10940051366158944"/>
  </r>
  <r>
    <x v="81"/>
    <x v="2"/>
    <n v="36"/>
    <s v="pt"/>
    <n v="29.539157437855774"/>
    <n v="6.8530845255825382E-2"/>
    <m/>
    <m/>
    <m/>
    <m/>
    <n v="0.34899999999999998"/>
    <m/>
    <n v="1.1499999999999999"/>
    <n v="0.2098917507615454"/>
    <n v="4.197835015230908E-2"/>
    <n v="0.25187010091385448"/>
    <n v="0.47"/>
    <n v="9.8649122857926333E-2"/>
    <n v="0.2"/>
    <n v="1.9729824571585269E-2"/>
    <n v="0.11837894742951161"/>
  </r>
  <r>
    <x v="81"/>
    <x v="2"/>
    <n v="38"/>
    <s v="pt"/>
    <n v="23.682255532074027"/>
    <n v="4.4048995289657687E-2"/>
    <m/>
    <m/>
    <m/>
    <m/>
    <n v="0.34899999999999998"/>
    <m/>
    <n v="1.1499999999999999"/>
    <n v="0.1413132132839722"/>
    <n v="2.8262642656794443E-2"/>
    <n v="0.16957585594076663"/>
    <n v="0.47"/>
    <n v="6.6417210243466931E-2"/>
    <n v="0.2"/>
    <n v="1.3283442048693387E-2"/>
    <n v="7.9700652292160321E-2"/>
  </r>
  <r>
    <x v="81"/>
    <x v="2"/>
    <n v="40"/>
    <s v="pt"/>
    <n v="30.971551925682832"/>
    <n v="7.5338300059223498E-2"/>
    <m/>
    <m/>
    <m/>
    <m/>
    <n v="0.34899999999999998"/>
    <m/>
    <n v="1.1499999999999999"/>
    <n v="0.22846000315148784"/>
    <n v="4.5692000630297575E-2"/>
    <n v="0.27415200378178539"/>
    <n v="0.47"/>
    <n v="0.10737620148119928"/>
    <n v="0.2"/>
    <n v="2.1475240296239859E-2"/>
    <n v="0.12885144177743912"/>
  </r>
  <r>
    <x v="81"/>
    <x v="2"/>
    <n v="43"/>
    <s v="pt"/>
    <n v="30.685073028117422"/>
    <n v="7.3951025997762987E-2"/>
    <m/>
    <m/>
    <m/>
    <m/>
    <n v="0.34899999999999998"/>
    <m/>
    <n v="1.1499999999999999"/>
    <n v="0.22469083522378383"/>
    <n v="4.4938167044756769E-2"/>
    <n v="0.26962900226854059"/>
    <n v="0.47"/>
    <n v="0.10560469255517839"/>
    <n v="0.2"/>
    <n v="2.1120938511035678E-2"/>
    <n v="0.12672563106621407"/>
  </r>
  <r>
    <x v="81"/>
    <x v="2"/>
    <n v="44"/>
    <s v="pt"/>
    <n v="18.43014241004148"/>
    <n v="2.6677631138535041E-2"/>
    <m/>
    <m/>
    <m/>
    <m/>
    <n v="0.34899999999999998"/>
    <m/>
    <n v="1.1499999999999999"/>
    <n v="9.0207416556610895E-2"/>
    <n v="1.804148331132218E-2"/>
    <n v="0.10824889986793307"/>
    <n v="0.47"/>
    <n v="4.2397485781607118E-2"/>
    <n v="0.2"/>
    <n v="8.4794971563214236E-3"/>
    <n v="5.0876982937928542E-2"/>
  </r>
  <r>
    <x v="82"/>
    <x v="0"/>
    <n v="4"/>
    <s v="cf"/>
    <n v="2.4191551349968092"/>
    <n v="4.596394756493937E-4"/>
    <m/>
    <m/>
    <m/>
    <m/>
    <n v="0.74"/>
    <m/>
    <n v="1.1499999999999999"/>
    <n v="2.0499489938453582E-3"/>
    <n v="4.0998979876907165E-4"/>
    <n v="2.4599387926144299E-3"/>
    <n v="0.47"/>
    <n v="9.6347602710731835E-4"/>
    <n v="0.2"/>
    <n v="1.9269520542146369E-4"/>
    <n v="1.1561712325287819E-3"/>
  </r>
  <r>
    <x v="82"/>
    <x v="0"/>
    <n v="9"/>
    <s v="cf"/>
    <n v="2.2600001919049135"/>
    <n v="4.0115003406312219E-4"/>
    <m/>
    <m/>
    <m/>
    <m/>
    <n v="0.74"/>
    <m/>
    <n v="1.1499999999999999"/>
    <n v="2.0174614948325399E-3"/>
    <n v="4.03492298966508E-4"/>
    <n v="2.4209537937990478E-3"/>
    <n v="0.47"/>
    <n v="9.4820690257129369E-4"/>
    <n v="0.2"/>
    <n v="1.8964138051425874E-4"/>
    <n v="1.1378482830855525E-3"/>
  </r>
  <r>
    <x v="82"/>
    <x v="0"/>
    <n v="10"/>
    <s v="cf"/>
    <n v="3.0876058959827692"/>
    <n v="7.4874442977582135E-4"/>
    <m/>
    <m/>
    <m/>
    <m/>
    <n v="0.74"/>
    <m/>
    <n v="1.1499999999999999"/>
    <n v="2.250496972025244E-3"/>
    <n v="4.500993944050488E-4"/>
    <n v="2.7005963664302928E-3"/>
    <n v="0.47"/>
    <n v="1.0577335768518646E-3"/>
    <n v="0.2"/>
    <n v="2.1154671537037292E-4"/>
    <n v="1.2692802922222375E-3"/>
  </r>
  <r>
    <x v="82"/>
    <x v="0"/>
    <n v="11"/>
    <s v="pe"/>
    <n v="24.414368270296745"/>
    <n v="4.6814551158294006E-2"/>
    <m/>
    <m/>
    <m/>
    <m/>
    <n v="0.54"/>
    <m/>
    <n v="1.1499999999999999"/>
    <n v="0.1456012879141724"/>
    <n v="2.9120257582834482E-2"/>
    <n v="0.17472154549700689"/>
    <n v="0.47"/>
    <n v="6.8432605319661027E-2"/>
    <n v="0.2"/>
    <n v="1.3686521063932207E-2"/>
    <n v="8.2119126383593227E-2"/>
  </r>
  <r>
    <x v="82"/>
    <x v="0"/>
    <n v="13"/>
    <s v="pe"/>
    <n v="29.31634051752712"/>
    <n v="6.7500874041606179E-2"/>
    <m/>
    <m/>
    <m/>
    <m/>
    <n v="0.54"/>
    <m/>
    <n v="1.1499999999999999"/>
    <n v="0.21148920883045511"/>
    <n v="4.2297841766091027E-2"/>
    <n v="0.25378705059654616"/>
    <n v="0.47"/>
    <n v="9.9399928150313899E-2"/>
    <n v="0.2"/>
    <n v="1.9879985630062783E-2"/>
    <n v="0.11927991378037668"/>
  </r>
  <r>
    <x v="82"/>
    <x v="0"/>
    <n v="15"/>
    <s v="pe"/>
    <n v="25.17831199713784"/>
    <n v="4.9790111974340086E-2"/>
    <m/>
    <m/>
    <m/>
    <m/>
    <n v="0.54"/>
    <m/>
    <n v="1.1499999999999999"/>
    <n v="0.15504771728255279"/>
    <n v="3.1009543456510559E-2"/>
    <n v="0.18605726073906334"/>
    <n v="0.47"/>
    <n v="7.2872427122799802E-2"/>
    <n v="0.2"/>
    <n v="1.4574485424559962E-2"/>
    <n v="8.7446912547359756E-2"/>
  </r>
  <r>
    <x v="82"/>
    <x v="0"/>
    <n v="18"/>
    <s v="pe"/>
    <n v="24.605354202007018"/>
    <n v="4.7549846995378557E-2"/>
    <m/>
    <m/>
    <m/>
    <m/>
    <n v="0.54"/>
    <m/>
    <n v="1.1499999999999999"/>
    <n v="0.14793451713552036"/>
    <n v="2.9586903427104072E-2"/>
    <n v="0.17752142056262443"/>
    <n v="0.47"/>
    <n v="6.9529223053694564E-2"/>
    <n v="0.2"/>
    <n v="1.3905844610738913E-2"/>
    <n v="8.3435067664433482E-2"/>
  </r>
  <r>
    <x v="82"/>
    <x v="0"/>
    <n v="19"/>
    <s v="pe"/>
    <n v="26.133241655689215"/>
    <n v="5.3638478498302111E-2"/>
    <m/>
    <m/>
    <m/>
    <m/>
    <n v="0.54"/>
    <m/>
    <n v="1.1499999999999999"/>
    <n v="0.1672817734990513"/>
    <n v="3.3456354699810259E-2"/>
    <n v="0.20073812819886155"/>
    <n v="0.47"/>
    <n v="7.8622433544554102E-2"/>
    <n v="0.2"/>
    <n v="1.5724486708910822E-2"/>
    <n v="9.4346920253464917E-2"/>
  </r>
  <r>
    <x v="82"/>
    <x v="0"/>
    <n v="24"/>
    <s v="cf"/>
    <n v="3.4377467707849396"/>
    <n v="9.2819162811193397E-4"/>
    <m/>
    <m/>
    <m/>
    <m/>
    <n v="0.74"/>
    <m/>
    <n v="1.1499999999999999"/>
    <n v="2.4053553554034498E-3"/>
    <n v="4.8107107108068996E-4"/>
    <n v="2.8864264264841398E-3"/>
    <n v="0.47"/>
    <n v="1.1305170170396214E-3"/>
    <n v="0.2"/>
    <n v="2.2610340340792429E-4"/>
    <n v="1.3566204204475457E-3"/>
  </r>
  <r>
    <x v="82"/>
    <x v="0"/>
    <n v="27"/>
    <s v="cf"/>
    <n v="2.4828171122335672"/>
    <n v="4.8414933688554563E-4"/>
    <m/>
    <m/>
    <m/>
    <m/>
    <n v="0.74"/>
    <m/>
    <n v="1.1499999999999999"/>
    <n v="2.0644191565671547E-3"/>
    <n v="4.1288383131343097E-4"/>
    <n v="2.4773029878805857E-3"/>
    <n v="0.47"/>
    <n v="9.7027700358656265E-4"/>
    <n v="0.2"/>
    <n v="1.9405540071731255E-4"/>
    <n v="1.1643324043038752E-3"/>
  </r>
  <r>
    <x v="82"/>
    <x v="0"/>
    <n v="30"/>
    <s v="pe"/>
    <n v="20.117184806815573"/>
    <n v="3.1785151994768605E-2"/>
    <m/>
    <m/>
    <m/>
    <m/>
    <n v="0.54"/>
    <m/>
    <n v="1.1499999999999999"/>
    <n v="9.8090895222524399E-2"/>
    <n v="1.9618179044504882E-2"/>
    <n v="0.11770907426702928"/>
    <n v="0.47"/>
    <n v="4.6102720754586463E-2"/>
    <n v="0.2"/>
    <n v="9.2205441509172932E-3"/>
    <n v="5.5323264905503752E-2"/>
  </r>
  <r>
    <x v="82"/>
    <x v="0"/>
    <n v="31"/>
    <s v="pe"/>
    <n v="26.515213519109764"/>
    <n v="5.521793215354609E-2"/>
    <m/>
    <m/>
    <m/>
    <m/>
    <n v="0.54"/>
    <m/>
    <n v="1.1499999999999999"/>
    <n v="0.17230808146498622"/>
    <n v="3.4461616292997245E-2"/>
    <n v="0.20676969775798346"/>
    <n v="0.47"/>
    <n v="8.0984798288543519E-2"/>
    <n v="0.2"/>
    <n v="1.6196959657708704E-2"/>
    <n v="9.7181757946252223E-2"/>
  </r>
  <r>
    <x v="82"/>
    <x v="0"/>
    <n v="32"/>
    <s v="pe"/>
    <n v="19.639719977539887"/>
    <n v="3.0294268065355279E-2"/>
    <m/>
    <m/>
    <m/>
    <m/>
    <n v="0.54"/>
    <m/>
    <n v="1.1499999999999999"/>
    <n v="9.3399705461260654E-2"/>
    <n v="1.8679941092252132E-2"/>
    <n v="0.11207964655351278"/>
    <n v="0.47"/>
    <n v="4.3897861566792505E-2"/>
    <n v="0.2"/>
    <n v="8.7795723133585017E-3"/>
    <n v="5.2677433880151003E-2"/>
  </r>
  <r>
    <x v="82"/>
    <x v="0"/>
    <n v="35"/>
    <s v="pe"/>
    <n v="19.798874920631782"/>
    <n v="3.0787250501582424E-2"/>
    <m/>
    <m/>
    <m/>
    <m/>
    <n v="0.54"/>
    <m/>
    <n v="1.1499999999999999"/>
    <n v="9.4950412946664703E-2"/>
    <n v="1.8990082589332942E-2"/>
    <n v="0.11394049553599764"/>
    <n v="0.47"/>
    <n v="4.462669408493241E-2"/>
    <n v="0.2"/>
    <n v="8.9253388169864816E-3"/>
    <n v="5.3552032901918893E-2"/>
  </r>
  <r>
    <x v="82"/>
    <x v="0"/>
    <n v="37"/>
    <s v="pe"/>
    <n v="26.578875496346523"/>
    <n v="5.548340259862336E-2"/>
    <m/>
    <m/>
    <m/>
    <m/>
    <n v="0.54"/>
    <m/>
    <n v="1.1499999999999999"/>
    <n v="0.17315317617683162"/>
    <n v="3.4630635235366324E-2"/>
    <n v="0.20778381141219796"/>
    <n v="0.47"/>
    <n v="8.1381992803110856E-2"/>
    <n v="0.2"/>
    <n v="1.6276398560622171E-2"/>
    <n v="9.7658391363733027E-2"/>
  </r>
  <r>
    <x v="82"/>
    <x v="0"/>
    <n v="38"/>
    <s v="pe"/>
    <n v="23.427607623126992"/>
    <n v="4.3106798026553664E-2"/>
    <m/>
    <m/>
    <m/>
    <m/>
    <n v="0.54"/>
    <m/>
    <n v="1.1499999999999999"/>
    <n v="0.13384736684874524"/>
    <n v="2.6769473369749049E-2"/>
    <n v="0.16061684021849429"/>
    <n v="0.47"/>
    <n v="6.290826241891026E-2"/>
    <n v="0.2"/>
    <n v="1.2581652483782053E-2"/>
    <n v="7.5489914902692315E-2"/>
  </r>
  <r>
    <x v="82"/>
    <x v="0"/>
    <n v="39"/>
    <s v="pe"/>
    <n v="19.671550966158264"/>
    <n v="3.0392546242714518E-2"/>
    <m/>
    <m/>
    <m/>
    <m/>
    <n v="0.54"/>
    <m/>
    <n v="1.1499999999999999"/>
    <n v="9.3708805477603976E-2"/>
    <n v="1.8741761095520795E-2"/>
    <n v="0.11245056657312477"/>
    <n v="0.47"/>
    <n v="4.4043138574473867E-2"/>
    <n v="0.2"/>
    <n v="8.808627714894773E-3"/>
    <n v="5.2851766289368642E-2"/>
  </r>
  <r>
    <x v="82"/>
    <x v="0"/>
    <n v="52"/>
    <s v="pe"/>
    <n v="29.380002494763879"/>
    <n v="6.7794355756667646E-2"/>
    <m/>
    <m/>
    <m/>
    <m/>
    <n v="0.54"/>
    <m/>
    <n v="1.1499999999999999"/>
    <n v="0.21242724927008494"/>
    <n v="4.2485449854016991E-2"/>
    <n v="0.25491269912410192"/>
    <n v="0.47"/>
    <n v="9.9840807156939909E-2"/>
    <n v="0.2"/>
    <n v="1.9968161431387983E-2"/>
    <n v="0.11980896858832789"/>
  </r>
  <r>
    <x v="82"/>
    <x v="0"/>
    <n v="54"/>
    <s v="pe"/>
    <n v="24.223382338586468"/>
    <n v="4.6084984899160755E-2"/>
    <m/>
    <m/>
    <m/>
    <m/>
    <n v="0.54"/>
    <m/>
    <n v="1.1499999999999999"/>
    <n v="0.14328696760290574"/>
    <n v="2.8657393520581151E-2"/>
    <n v="0.17194436112348688"/>
    <n v="0.47"/>
    <n v="6.734487477336569E-2"/>
    <n v="0.2"/>
    <n v="1.3468974954673139E-2"/>
    <n v="8.0813849728038831E-2"/>
  </r>
  <r>
    <x v="82"/>
    <x v="0"/>
    <n v="55"/>
    <s v="pe"/>
    <n v="20.5309876588545"/>
    <n v="3.3106217599902878E-2"/>
    <m/>
    <m/>
    <m/>
    <m/>
    <n v="0.54"/>
    <m/>
    <n v="1.1499999999999999"/>
    <n v="0.1022514428131175"/>
    <n v="2.04502885626235E-2"/>
    <n v="0.122701731375741"/>
    <n v="0.47"/>
    <n v="4.8058178122165222E-2"/>
    <n v="0.2"/>
    <n v="9.6116356244330455E-3"/>
    <n v="5.766981374659827E-2"/>
  </r>
  <r>
    <x v="82"/>
    <x v="0"/>
    <n v="57"/>
    <s v="pe"/>
    <n v="19.162255148264201"/>
    <n v="2.8839193998137627E-2"/>
    <m/>
    <m/>
    <m/>
    <m/>
    <n v="0.54"/>
    <m/>
    <n v="1.1499999999999999"/>
    <n v="8.8825666825130586E-2"/>
    <n v="1.7765133365026119E-2"/>
    <n v="0.10659080019015671"/>
    <n v="0.47"/>
    <n v="4.174806340781137E-2"/>
    <n v="0.2"/>
    <n v="8.3496126815622747E-3"/>
    <n v="5.0097676089373641E-2"/>
  </r>
  <r>
    <x v="82"/>
    <x v="0"/>
    <n v="60"/>
    <s v="pe"/>
    <n v="25.560283860558393"/>
    <n v="5.1312269850070966E-2"/>
    <m/>
    <m/>
    <m/>
    <m/>
    <n v="0.54"/>
    <m/>
    <n v="1.1499999999999999"/>
    <n v="0.15988450271418828"/>
    <n v="3.1976900542837659E-2"/>
    <n v="0.19186140325702594"/>
    <n v="0.47"/>
    <n v="7.5145716275668489E-2"/>
    <n v="0.2"/>
    <n v="1.5029143255133699E-2"/>
    <n v="9.017485953080219E-2"/>
  </r>
  <r>
    <x v="82"/>
    <x v="0"/>
    <n v="61"/>
    <s v="pe"/>
    <n v="16.838592979122527"/>
    <n v="2.2269039214889541E-2"/>
    <m/>
    <m/>
    <m/>
    <m/>
    <n v="0.54"/>
    <m/>
    <n v="1.1499999999999999"/>
    <n v="6.8233865815825342E-2"/>
    <n v="1.3646773163165069E-2"/>
    <n v="8.1880638978990408E-2"/>
    <n v="0.47"/>
    <n v="3.2069916933437907E-2"/>
    <n v="0.2"/>
    <n v="6.413983386687582E-3"/>
    <n v="3.848390032012549E-2"/>
  </r>
  <r>
    <x v="82"/>
    <x v="0"/>
    <n v="72"/>
    <s v="pe"/>
    <n v="20.021691840960433"/>
    <n v="3.1484110419910276E-2"/>
    <m/>
    <m/>
    <m/>
    <m/>
    <n v="0.54"/>
    <m/>
    <n v="1.1499999999999999"/>
    <n v="9.7143279709741293E-2"/>
    <n v="1.9428655941948259E-2"/>
    <n v="0.11657193565168955"/>
    <n v="0.47"/>
    <n v="4.5657341463578402E-2"/>
    <n v="0.2"/>
    <n v="9.13146829271568E-3"/>
    <n v="5.4788809756294084E-2"/>
  </r>
  <r>
    <x v="82"/>
    <x v="0"/>
    <n v="75"/>
    <s v="pe"/>
    <n v="25.273804962992983"/>
    <n v="5.0168502851541091E-2"/>
    <m/>
    <m/>
    <m/>
    <m/>
    <n v="0.54"/>
    <m/>
    <n v="1.1499999999999999"/>
    <n v="0.15624981221234002"/>
    <n v="3.1249962442468006E-2"/>
    <n v="0.18749977465480802"/>
    <n v="0.47"/>
    <n v="7.3437411739799813E-2"/>
    <n v="0.2"/>
    <n v="1.4687482347959963E-2"/>
    <n v="8.8124894087759781E-2"/>
  </r>
  <r>
    <x v="82"/>
    <x v="0"/>
    <n v="76"/>
    <s v="pe"/>
    <n v="22.15436807839183"/>
    <n v="3.8548600456401773E-2"/>
    <m/>
    <m/>
    <m/>
    <m/>
    <n v="0.54"/>
    <m/>
    <n v="1.1499999999999999"/>
    <n v="0.11942550479580659"/>
    <n v="2.3885100959161319E-2"/>
    <n v="0.1433106057549679"/>
    <n v="0.47"/>
    <n v="5.6129987254029096E-2"/>
    <n v="0.2"/>
    <n v="1.1225997450805819E-2"/>
    <n v="6.735598470483492E-2"/>
  </r>
  <r>
    <x v="82"/>
    <x v="0"/>
    <n v="78"/>
    <s v="pe"/>
    <n v="26.165072644307596"/>
    <n v="5.376922428405212E-2"/>
    <m/>
    <m/>
    <m/>
    <m/>
    <n v="0.54"/>
    <m/>
    <n v="1.1499999999999999"/>
    <n v="0.16769773510987634"/>
    <n v="3.3539547021975272E-2"/>
    <n v="0.2012372821318516"/>
    <n v="0.47"/>
    <n v="7.8817935501641873E-2"/>
    <n v="0.2"/>
    <n v="1.5763587100328377E-2"/>
    <n v="9.4581522601970253E-2"/>
  </r>
  <r>
    <x v="82"/>
    <x v="0"/>
    <n v="80"/>
    <s v="cf"/>
    <n v="2.2600001919049135"/>
    <n v="4.0115003406312219E-4"/>
    <m/>
    <m/>
    <m/>
    <m/>
    <n v="0.74"/>
    <m/>
    <n v="1.1499999999999999"/>
    <n v="2.0174614948325399E-3"/>
    <n v="4.03492298966508E-4"/>
    <n v="2.4209537937990478E-3"/>
    <n v="0.47"/>
    <n v="9.4820690257129369E-4"/>
    <n v="0.2"/>
    <n v="1.8964138051425874E-4"/>
    <n v="1.1378482830855525E-3"/>
  </r>
  <r>
    <x v="83"/>
    <x v="0"/>
    <n v="1"/>
    <s v="pe"/>
    <n v="25.49662188332163"/>
    <n v="5.1056985321351556E-2"/>
    <m/>
    <m/>
    <m/>
    <m/>
    <n v="0.54"/>
    <m/>
    <n v="1.1499999999999999"/>
    <n v="0.15907311087284517"/>
    <n v="3.1814622174569034E-2"/>
    <n v="0.19088773304741422"/>
    <n v="0.47"/>
    <n v="7.4764362110237223E-2"/>
    <n v="0.2"/>
    <n v="1.4952872422047445E-2"/>
    <n v="8.9717234532284668E-2"/>
  </r>
  <r>
    <x v="83"/>
    <x v="0"/>
    <n v="2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83"/>
    <x v="0"/>
    <n v="9"/>
    <s v="pe"/>
    <n v="25.432959906084879"/>
    <n v="5.0802337412404544E-2"/>
    <m/>
    <m/>
    <m/>
    <m/>
    <n v="0.54"/>
    <m/>
    <n v="1.1499999999999999"/>
    <n v="0.15826382368845046"/>
    <n v="3.1652764737690096E-2"/>
    <n v="0.18991658842614056"/>
    <n v="0.47"/>
    <n v="7.4383997133571716E-2"/>
    <n v="0.2"/>
    <n v="1.4876799426714344E-2"/>
    <n v="8.9260796560286057E-2"/>
  </r>
  <r>
    <x v="83"/>
    <x v="0"/>
    <n v="11"/>
    <s v="pe"/>
    <n v="29.220847551671984"/>
    <n v="6.7061845131087205E-2"/>
    <m/>
    <m/>
    <m/>
    <m/>
    <n v="0.54"/>
    <m/>
    <n v="1.1499999999999999"/>
    <n v="0.21008611655307252"/>
    <n v="4.2017223310614506E-2"/>
    <n v="0.25210333986368705"/>
    <n v="0.47"/>
    <n v="9.8740474779944076E-2"/>
    <n v="0.2"/>
    <n v="1.9748094955988817E-2"/>
    <n v="0.11848856973593289"/>
  </r>
  <r>
    <x v="83"/>
    <x v="0"/>
    <n v="12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83"/>
    <x v="0"/>
    <n v="13"/>
    <s v="cf"/>
    <n v="2.1326762374313977"/>
    <n v="3.5722326976975915E-4"/>
    <m/>
    <m/>
    <m/>
    <m/>
    <n v="0.74"/>
    <m/>
    <n v="1.1499999999999999"/>
    <n v="1.9950217324504979E-3"/>
    <n v="3.9900434649009958E-4"/>
    <n v="2.3940260789405976E-3"/>
    <n v="0.47"/>
    <n v="9.3766021425173397E-4"/>
    <n v="0.2"/>
    <n v="1.875320428503468E-4"/>
    <n v="1.1251922571020808E-3"/>
  </r>
  <r>
    <x v="83"/>
    <x v="0"/>
    <n v="16"/>
    <s v="cf"/>
    <n v="2.4191551349968092"/>
    <n v="4.596394756493937E-4"/>
    <m/>
    <m/>
    <m/>
    <m/>
    <n v="0.74"/>
    <m/>
    <n v="1.1499999999999999"/>
    <n v="2.0499489938453582E-3"/>
    <n v="4.0998979876907165E-4"/>
    <n v="2.4599387926144299E-3"/>
    <n v="0.47"/>
    <n v="9.6347602710731835E-4"/>
    <n v="0.2"/>
    <n v="1.9269520542146369E-4"/>
    <n v="1.1561712325287819E-3"/>
  </r>
  <r>
    <x v="83"/>
    <x v="0"/>
    <n v="19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83"/>
    <x v="0"/>
    <n v="19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83"/>
    <x v="0"/>
    <n v="22"/>
    <s v="pe"/>
    <n v="26.833523405293555"/>
    <n v="5.6551650576656155E-2"/>
    <m/>
    <m/>
    <m/>
    <m/>
    <n v="0.54"/>
    <m/>
    <n v="1.1499999999999999"/>
    <n v="0.17655463882026995"/>
    <n v="3.5310927764053993E-2"/>
    <n v="0.21186556658432393"/>
    <n v="0.47"/>
    <n v="8.2980680245526878E-2"/>
    <n v="0.2"/>
    <n v="1.6596136049105377E-2"/>
    <n v="9.9576816294632248E-2"/>
  </r>
  <r>
    <x v="83"/>
    <x v="0"/>
    <n v="23"/>
    <s v="pe"/>
    <n v="26.706199450820041"/>
    <n v="5.6016253348095034E-2"/>
    <m/>
    <m/>
    <m/>
    <m/>
    <n v="0.54"/>
    <m/>
    <n v="1.1499999999999999"/>
    <n v="0.17484969033451911"/>
    <n v="3.4969938066903822E-2"/>
    <n v="0.20981962840142293"/>
    <n v="0.47"/>
    <n v="8.2179354457223977E-2"/>
    <n v="0.2"/>
    <n v="1.6435870891444795E-2"/>
    <n v="9.8615225348668775E-2"/>
  </r>
  <r>
    <x v="83"/>
    <x v="0"/>
    <n v="24"/>
    <s v="pe"/>
    <n v="23.650424543455646"/>
    <n v="4.393066358946885E-2"/>
    <m/>
    <m/>
    <m/>
    <m/>
    <n v="0.54"/>
    <m/>
    <n v="1.1499999999999999"/>
    <n v="0.13645740021398861"/>
    <n v="2.7291480042797724E-2"/>
    <n v="0.16374888025678633"/>
    <n v="0.47"/>
    <n v="6.4134978100574641E-2"/>
    <n v="0.2"/>
    <n v="1.2826995620114929E-2"/>
    <n v="7.6961973720689567E-2"/>
  </r>
  <r>
    <x v="83"/>
    <x v="0"/>
    <n v="25"/>
    <s v="cf"/>
    <n v="3.1194368846011491"/>
    <n v="7.6426203672728152E-4"/>
    <m/>
    <m/>
    <m/>
    <m/>
    <n v="0.74"/>
    <m/>
    <n v="1.1499999999999999"/>
    <n v="2.2630131458927821E-3"/>
    <n v="4.5260262917855645E-4"/>
    <n v="2.7156157750713385E-3"/>
    <n v="0.47"/>
    <n v="1.0636161785696075E-3"/>
    <n v="0.2"/>
    <n v="2.1272323571392153E-4"/>
    <n v="1.276339414283529E-3"/>
  </r>
  <r>
    <x v="83"/>
    <x v="0"/>
    <n v="26"/>
    <s v="cf"/>
    <n v="3.5014087480216975"/>
    <n v="9.6288740570596703E-4"/>
    <m/>
    <m/>
    <m/>
    <m/>
    <n v="0.74"/>
    <m/>
    <n v="1.1499999999999999"/>
    <n v="2.4377863828380216E-3"/>
    <n v="4.8755727656760433E-4"/>
    <n v="2.925343659405626E-3"/>
    <n v="0.47"/>
    <n v="1.14575959993387E-3"/>
    <n v="0.2"/>
    <n v="2.2915191998677402E-4"/>
    <n v="1.374911519920644E-3"/>
  </r>
  <r>
    <x v="83"/>
    <x v="0"/>
    <n v="27"/>
    <s v="cf"/>
    <n v="3.0876058959827692"/>
    <n v="7.4874442977582135E-4"/>
    <m/>
    <m/>
    <m/>
    <m/>
    <n v="0.74"/>
    <m/>
    <n v="1.1499999999999999"/>
    <n v="2.250496972025244E-3"/>
    <n v="4.500993944050488E-4"/>
    <n v="2.7005963664302928E-3"/>
    <n v="0.47"/>
    <n v="1.0577335768518646E-3"/>
    <n v="0.2"/>
    <n v="2.1154671537037292E-4"/>
    <n v="1.2692802922222375E-3"/>
  </r>
  <r>
    <x v="83"/>
    <x v="0"/>
    <n v="27"/>
    <s v="cf"/>
    <n v="2.2600001919049135"/>
    <n v="4.0115003406312219E-4"/>
    <m/>
    <m/>
    <m/>
    <m/>
    <n v="0.74"/>
    <m/>
    <n v="1.1499999999999999"/>
    <n v="2.0174614948325399E-3"/>
    <n v="4.03492298966508E-4"/>
    <n v="2.4209537937990478E-3"/>
    <n v="0.47"/>
    <n v="9.4820690257129369E-4"/>
    <n v="0.2"/>
    <n v="1.8964138051425874E-4"/>
    <n v="1.1378482830855525E-3"/>
  </r>
  <r>
    <x v="83"/>
    <x v="0"/>
    <n v="28"/>
    <s v="cf"/>
    <n v="2.4191551349968092"/>
    <n v="4.596394756493937E-4"/>
    <m/>
    <m/>
    <m/>
    <m/>
    <n v="0.74"/>
    <m/>
    <n v="1.1499999999999999"/>
    <n v="2.0499489938453582E-3"/>
    <n v="4.0998979876907165E-4"/>
    <n v="2.4599387926144299E-3"/>
    <n v="0.47"/>
    <n v="9.6347602710731835E-4"/>
    <n v="0.2"/>
    <n v="1.9269520542146369E-4"/>
    <n v="1.1561712325287819E-3"/>
  </r>
  <r>
    <x v="83"/>
    <x v="0"/>
    <n v="29"/>
    <s v="cf"/>
    <n v="4.0107045659157627"/>
    <n v="1.2633719382634653E-3"/>
    <m/>
    <m/>
    <m/>
    <m/>
    <n v="0.74"/>
    <m/>
    <n v="1.1499999999999999"/>
    <n v="2.7504415083558376E-3"/>
    <n v="5.5008830167116755E-4"/>
    <n v="3.3005298100270051E-3"/>
    <n v="0.47"/>
    <n v="1.2927075089272436E-3"/>
    <n v="0.2"/>
    <n v="2.5854150178544874E-4"/>
    <n v="1.5512490107126922E-3"/>
  </r>
  <r>
    <x v="83"/>
    <x v="0"/>
    <n v="30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83"/>
    <x v="0"/>
    <n v="31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83"/>
    <x v="0"/>
    <n v="33"/>
    <s v="cf"/>
    <n v="3.6605636911135928"/>
    <n v="1.0524120611951578E-3"/>
    <m/>
    <m/>
    <m/>
    <m/>
    <n v="0.74"/>
    <m/>
    <n v="1.1499999999999999"/>
    <n v="2.5250567086350915E-3"/>
    <n v="5.050113417270183E-4"/>
    <n v="3.0300680503621098E-3"/>
    <n v="0.47"/>
    <n v="1.186776653058493E-3"/>
    <n v="0.2"/>
    <n v="2.373553306116986E-4"/>
    <n v="1.4241319836701917E-3"/>
  </r>
  <r>
    <x v="83"/>
    <x v="0"/>
    <n v="34"/>
    <s v="cf"/>
    <n v="4.7428173041384811"/>
    <n v="1.7666994457915842E-3"/>
    <m/>
    <m/>
    <m/>
    <m/>
    <n v="0.74"/>
    <m/>
    <n v="1.1499999999999999"/>
    <n v="3.3923133434425826E-3"/>
    <n v="6.7846266868851657E-4"/>
    <n v="4.070776012131099E-3"/>
    <n v="0.47"/>
    <n v="1.5943872714180138E-3"/>
    <n v="0.2"/>
    <n v="3.1887745428360278E-4"/>
    <n v="1.9132647257016164E-3"/>
  </r>
  <r>
    <x v="83"/>
    <x v="0"/>
    <n v="35"/>
    <s v="pe"/>
    <n v="28.934368654106574"/>
    <n v="6.575335276645719E-2"/>
    <m/>
    <m/>
    <m/>
    <m/>
    <n v="0.54"/>
    <m/>
    <n v="1.1499999999999999"/>
    <n v="0.20590540623192322"/>
    <n v="4.1181081246384643E-2"/>
    <n v="0.24708648747830786"/>
    <n v="0.47"/>
    <n v="9.6775540929003909E-2"/>
    <n v="0.2"/>
    <n v="1.9355108185800784E-2"/>
    <n v="0.1161306491148047"/>
  </r>
  <r>
    <x v="83"/>
    <x v="0"/>
    <n v="36"/>
    <s v="cf"/>
    <n v="4.4881693951914485"/>
    <n v="1.5820797118049857E-3"/>
    <m/>
    <m/>
    <m/>
    <m/>
    <n v="0.74"/>
    <m/>
    <n v="1.1499999999999999"/>
    <n v="3.1405511404015963E-3"/>
    <n v="6.2811022808031925E-4"/>
    <n v="3.7686613684819155E-3"/>
    <n v="0.47"/>
    <n v="1.4760590359887502E-3"/>
    <n v="0.2"/>
    <n v="2.9521180719775008E-4"/>
    <n v="1.7712708431865004E-3"/>
  </r>
  <r>
    <x v="83"/>
    <x v="0"/>
    <n v="36"/>
    <s v="cf"/>
    <n v="3.9470425886790048"/>
    <n v="1.2235832024904915E-3"/>
    <m/>
    <m/>
    <m/>
    <m/>
    <n v="0.74"/>
    <m/>
    <n v="1.1499999999999999"/>
    <n v="2.7058666436350891E-3"/>
    <n v="5.4117332872701787E-4"/>
    <n v="3.2470399723621068E-3"/>
    <n v="0.47"/>
    <n v="1.2717573225084918E-3"/>
    <n v="0.2"/>
    <n v="2.5435146450169838E-4"/>
    <n v="1.5261087870101901E-3"/>
  </r>
  <r>
    <x v="83"/>
    <x v="0"/>
    <n v="36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83"/>
    <x v="0"/>
    <n v="36"/>
    <s v="cf"/>
    <n v="2.196338214668156"/>
    <n v="3.7886834203025696E-4"/>
    <m/>
    <m/>
    <m/>
    <m/>
    <n v="0.74"/>
    <m/>
    <n v="1.1499999999999999"/>
    <n v="2.0058641554973719E-3"/>
    <n v="4.0117283109947438E-4"/>
    <n v="2.4070369865968463E-3"/>
    <n v="0.47"/>
    <n v="9.4275615308376474E-4"/>
    <n v="0.2"/>
    <n v="1.8855123061675295E-4"/>
    <n v="1.1313073837005178E-3"/>
  </r>
  <r>
    <x v="83"/>
    <x v="0"/>
    <n v="38"/>
    <s v="pe"/>
    <n v="29.061692608580088"/>
    <n v="6.6333313379084047E-2"/>
    <m/>
    <m/>
    <m/>
    <m/>
    <n v="0.54"/>
    <m/>
    <n v="1.1499999999999999"/>
    <n v="0.20775821023295313"/>
    <n v="4.1551642046590627E-2"/>
    <n v="0.24930985227954375"/>
    <n v="0.47"/>
    <n v="9.7646358809487965E-2"/>
    <n v="0.2"/>
    <n v="1.9529271761897594E-2"/>
    <n v="0.11717563057138555"/>
  </r>
  <r>
    <x v="83"/>
    <x v="0"/>
    <n v="43"/>
    <s v="cf"/>
    <n v="2.928450952890874"/>
    <n v="6.73543719164901E-4"/>
    <m/>
    <m/>
    <m/>
    <m/>
    <n v="0.74"/>
    <m/>
    <n v="1.1499999999999999"/>
    <n v="2.1922769696428247E-3"/>
    <n v="4.3845539392856498E-4"/>
    <n v="2.6307323635713898E-3"/>
    <n v="0.47"/>
    <n v="1.0303701757321275E-3"/>
    <n v="0.2"/>
    <n v="2.060740351464255E-4"/>
    <n v="1.2364442108785531E-3"/>
  </r>
  <r>
    <x v="83"/>
    <x v="0"/>
    <n v="44"/>
    <s v="cf"/>
    <n v="2.3236621691416719"/>
    <n v="4.2406834586835505E-4"/>
    <m/>
    <m/>
    <m/>
    <m/>
    <n v="0.74"/>
    <m/>
    <n v="1.1499999999999999"/>
    <n v="2.0298428157234996E-3"/>
    <n v="4.0596856314469997E-4"/>
    <n v="2.4358113788681994E-3"/>
    <n v="0.47"/>
    <n v="9.5402612339004478E-4"/>
    <n v="0.2"/>
    <n v="1.9080522467800897E-4"/>
    <n v="1.1448313480680538E-3"/>
  </r>
  <r>
    <x v="83"/>
    <x v="0"/>
    <n v="44"/>
    <s v="cf"/>
    <n v="2.0371832715762603"/>
    <n v="3.2594932345220167E-4"/>
    <m/>
    <m/>
    <m/>
    <m/>
    <n v="0.74"/>
    <m/>
    <n v="1.1499999999999999"/>
    <n v="1.9801106520619433E-3"/>
    <n v="3.9602213041238868E-4"/>
    <n v="2.3761327824743318E-3"/>
    <n v="0.47"/>
    <n v="9.3065200646911324E-4"/>
    <n v="0.2"/>
    <n v="1.8613040129382267E-4"/>
    <n v="1.116782407762936E-3"/>
  </r>
  <r>
    <x v="83"/>
    <x v="0"/>
    <n v="46"/>
    <s v="cf"/>
    <n v="3.214929850456286"/>
    <n v="8.1176978724021209E-4"/>
    <m/>
    <m/>
    <m/>
    <m/>
    <n v="0.74"/>
    <m/>
    <n v="1.1499999999999999"/>
    <n v="2.3023786593236906E-3"/>
    <n v="4.6047573186473815E-4"/>
    <n v="2.7628543911884288E-3"/>
    <n v="0.47"/>
    <n v="1.0821179698821345E-3"/>
    <n v="0.2"/>
    <n v="2.1642359397642692E-4"/>
    <n v="1.2985415638585615E-3"/>
  </r>
  <r>
    <x v="83"/>
    <x v="0"/>
    <n v="47"/>
    <s v="pe"/>
    <n v="28.743382722396298"/>
    <n v="6.4888186495809644E-2"/>
    <m/>
    <m/>
    <m/>
    <m/>
    <n v="0.54"/>
    <m/>
    <n v="1.1499999999999999"/>
    <n v="0.20314206515374486"/>
    <n v="4.0628413030748975E-2"/>
    <n v="0.24377047818449382"/>
    <n v="0.47"/>
    <n v="9.5476770622260079E-2"/>
    <n v="0.2"/>
    <n v="1.9095354124452017E-2"/>
    <n v="0.11457212474671209"/>
  </r>
  <r>
    <x v="84"/>
    <x v="0"/>
    <n v="1"/>
    <s v="la"/>
    <n v="2.196338214668156"/>
    <n v="3.7886834203025696E-4"/>
    <m/>
    <m/>
    <m/>
    <m/>
    <n v="0.87"/>
    <m/>
    <n v="1.1499999999999999"/>
    <n v="1.1323493528077797E-3"/>
    <n v="2.2646987056155595E-4"/>
    <n v="1.3588192233693357E-3"/>
    <n v="0.47"/>
    <n v="5.3220419581965638E-4"/>
    <n v="0.2"/>
    <n v="1.0644083916393129E-4"/>
    <n v="6.3864503498358761E-4"/>
  </r>
  <r>
    <x v="84"/>
    <x v="0"/>
    <n v="2"/>
    <s v="pe"/>
    <n v="27.310988234569241"/>
    <n v="5.8582069763151015E-2"/>
    <m/>
    <m/>
    <m/>
    <m/>
    <n v="0.54"/>
    <m/>
    <n v="1.1499999999999999"/>
    <n v="0.18302334132167228"/>
    <n v="3.6604668264334457E-2"/>
    <n v="0.21962800958600673"/>
    <n v="0.47"/>
    <n v="8.6020970421185963E-2"/>
    <n v="0.2"/>
    <n v="1.7204194084237193E-2"/>
    <n v="0.10322516450542316"/>
  </r>
  <r>
    <x v="84"/>
    <x v="0"/>
    <n v="3"/>
    <s v="pe"/>
    <n v="31.130706868774727"/>
    <n v="7.6114578294154203E-2"/>
    <m/>
    <m/>
    <m/>
    <m/>
    <n v="0.54"/>
    <m/>
    <n v="1.1499999999999999"/>
    <n v="0.2390534669365198"/>
    <n v="4.7810693387303961E-2"/>
    <n v="0.28686416032382378"/>
    <n v="0.47"/>
    <n v="0.11235512946016429"/>
    <n v="0.2"/>
    <n v="2.2471025892032859E-2"/>
    <n v="0.13482615535219716"/>
  </r>
  <r>
    <x v="84"/>
    <x v="0"/>
    <n v="5"/>
    <s v="pe"/>
    <n v="28.679720745159539"/>
    <n v="6.4601070978471856E-2"/>
    <m/>
    <m/>
    <m/>
    <m/>
    <n v="0.54"/>
    <m/>
    <n v="1.1499999999999999"/>
    <n v="0.20222518135685116"/>
    <n v="4.0445036271370235E-2"/>
    <n v="0.24267021762822139"/>
    <n v="0.47"/>
    <n v="9.5045835237720047E-2"/>
    <n v="0.2"/>
    <n v="1.9009167047544011E-2"/>
    <n v="0.11405500228526405"/>
  </r>
  <r>
    <x v="84"/>
    <x v="0"/>
    <n v="9"/>
    <s v="la"/>
    <n v="2.8329579870357371"/>
    <n v="6.3033315211545138E-4"/>
    <m/>
    <m/>
    <m/>
    <m/>
    <n v="0.87"/>
    <m/>
    <n v="1.1499999999999999"/>
    <n v="2.0039567189604648E-3"/>
    <n v="4.00791343792093E-4"/>
    <n v="2.4047480627525579E-3"/>
    <n v="0.47"/>
    <n v="9.4185965791141846E-4"/>
    <n v="0.2"/>
    <n v="1.883719315822837E-4"/>
    <n v="1.1302315894937021E-3"/>
  </r>
  <r>
    <x v="84"/>
    <x v="0"/>
    <n v="10"/>
    <s v="la"/>
    <n v="3.7560566569687301"/>
    <n v="1.1080367138057755E-3"/>
    <m/>
    <m/>
    <m/>
    <m/>
    <n v="0.87"/>
    <m/>
    <n v="1.1499999999999999"/>
    <n v="3.7722346287856639E-3"/>
    <n v="7.5444692575713282E-4"/>
    <n v="4.5266815545427965E-3"/>
    <n v="0.47"/>
    <n v="1.7729502755292619E-3"/>
    <n v="0.2"/>
    <n v="3.5459005510585239E-4"/>
    <n v="2.1275403306351142E-3"/>
  </r>
  <r>
    <x v="84"/>
    <x v="0"/>
    <n v="11"/>
    <s v="la"/>
    <n v="2.3236621691416719"/>
    <n v="4.2406834586835505E-4"/>
    <m/>
    <m/>
    <m/>
    <m/>
    <n v="0.87"/>
    <m/>
    <n v="1.1499999999999999"/>
    <n v="1.2848939059403324E-3"/>
    <n v="2.5697878118806648E-4"/>
    <n v="1.5418726871283988E-3"/>
    <n v="0.47"/>
    <n v="6.0390013579195623E-4"/>
    <n v="0.2"/>
    <n v="1.2078002715839125E-4"/>
    <n v="7.2468016295034745E-4"/>
  </r>
  <r>
    <x v="84"/>
    <x v="0"/>
    <n v="15"/>
    <s v="la"/>
    <n v="2.5146481008519466"/>
    <n v="4.9664299991825946E-4"/>
    <m/>
    <m/>
    <m/>
    <m/>
    <n v="0.87"/>
    <m/>
    <n v="1.1499999999999999"/>
    <n v="1.5339128387847872E-3"/>
    <n v="3.0678256775695746E-4"/>
    <n v="1.8406954065417445E-3"/>
    <n v="0.47"/>
    <n v="7.2093903422884998E-4"/>
    <n v="0.2"/>
    <n v="1.4418780684577001E-4"/>
    <n v="8.6512684107462002E-4"/>
  </r>
  <r>
    <x v="84"/>
    <x v="0"/>
    <n v="16"/>
    <s v="pe"/>
    <n v="29.189016563053606"/>
    <n v="6.6915820470800386E-2"/>
    <m/>
    <m/>
    <m/>
    <m/>
    <n v="0.54"/>
    <m/>
    <n v="1.1499999999999999"/>
    <n v="0.20961947726999325"/>
    <n v="4.1923895453998654E-2"/>
    <n v="0.25154337272399191"/>
    <n v="0.47"/>
    <n v="9.8521154316896828E-2"/>
    <n v="0.2"/>
    <n v="1.9704230863379368E-2"/>
    <n v="0.1182253851802762"/>
  </r>
  <r>
    <x v="84"/>
    <x v="0"/>
    <n v="17"/>
    <s v="ln"/>
    <n v="5.856901905781748"/>
    <n v="2.694174876659604E-3"/>
    <m/>
    <m/>
    <m/>
    <m/>
    <n v="0.89"/>
    <m/>
    <n v="1.1499999999999999"/>
    <n v="1.021626130959645E-2"/>
    <n v="2.0432522619192903E-3"/>
    <n v="1.2259513571515741E-2"/>
    <n v="0.47"/>
    <n v="4.8016428155103312E-3"/>
    <n v="0.2"/>
    <n v="9.6032856310206626E-4"/>
    <n v="5.7619713786123978E-3"/>
  </r>
  <r>
    <x v="84"/>
    <x v="0"/>
    <n v="17"/>
    <s v="ln"/>
    <n v="2.2918311805232929"/>
    <n v="4.1252961249419275E-4"/>
    <m/>
    <m/>
    <m/>
    <m/>
    <n v="0.89"/>
    <m/>
    <n v="1.1499999999999999"/>
    <n v="1.2457554633843295E-3"/>
    <n v="2.4915109267686588E-4"/>
    <n v="1.4949065560611954E-3"/>
    <n v="0.47"/>
    <n v="5.8550506779063481E-4"/>
    <n v="0.2"/>
    <n v="1.1710101355812697E-4"/>
    <n v="7.0260608134876175E-4"/>
  </r>
  <r>
    <x v="84"/>
    <x v="0"/>
    <n v="18"/>
    <s v="pe"/>
    <n v="26.578875496346523"/>
    <n v="5.548340259862336E-2"/>
    <m/>
    <m/>
    <m/>
    <m/>
    <n v="0.54"/>
    <m/>
    <n v="1.1499999999999999"/>
    <n v="0.17315317617683162"/>
    <n v="3.4630635235366324E-2"/>
    <n v="0.20778381141219796"/>
    <n v="0.47"/>
    <n v="8.1381992803110856E-2"/>
    <n v="0.2"/>
    <n v="1.6276398560622171E-2"/>
    <n v="9.7658391363733027E-2"/>
  </r>
  <r>
    <x v="84"/>
    <x v="0"/>
    <n v="19"/>
    <s v="pe"/>
    <n v="24.478030247533507"/>
    <n v="4.7059013150883178E-2"/>
    <m/>
    <m/>
    <m/>
    <m/>
    <n v="0.54"/>
    <m/>
    <n v="1.1499999999999999"/>
    <n v="0.14637692970448221"/>
    <n v="2.9275385940896445E-2"/>
    <n v="0.17565231564537864"/>
    <n v="0.47"/>
    <n v="6.8797156961106637E-2"/>
    <n v="0.2"/>
    <n v="1.3759431392221327E-2"/>
    <n v="8.2556588353327964E-2"/>
  </r>
  <r>
    <x v="84"/>
    <x v="0"/>
    <n v="23"/>
    <s v="la"/>
    <n v="3.0239439187460113"/>
    <n v="7.1818668070217757E-4"/>
    <m/>
    <m/>
    <m/>
    <m/>
    <n v="0.87"/>
    <m/>
    <n v="1.1499999999999999"/>
    <n v="2.3196984510811848E-3"/>
    <n v="4.6393969021623699E-4"/>
    <n v="2.7836381412974219E-3"/>
    <n v="0.47"/>
    <n v="1.0902582720081569E-3"/>
    <n v="0.2"/>
    <n v="2.1805165440163138E-4"/>
    <n v="1.3083099264097882E-3"/>
  </r>
  <r>
    <x v="84"/>
    <x v="0"/>
    <n v="24"/>
    <s v="la"/>
    <n v="2.896619964272495"/>
    <n v="6.5898104187199263E-4"/>
    <m/>
    <m/>
    <m/>
    <m/>
    <n v="0.87"/>
    <m/>
    <n v="1.1499999999999999"/>
    <n v="2.1063634350430857E-3"/>
    <n v="4.2127268700861719E-4"/>
    <n v="2.5276361220517027E-3"/>
    <n v="0.47"/>
    <n v="9.8999081447025019E-4"/>
    <n v="0.2"/>
    <n v="1.9799816289405004E-4"/>
    <n v="1.1879889773643002E-3"/>
  </r>
  <r>
    <x v="84"/>
    <x v="0"/>
    <n v="25"/>
    <s v="la"/>
    <n v="2.6419720553254629"/>
    <n v="5.4820920148003363E-4"/>
    <m/>
    <m/>
    <m/>
    <m/>
    <n v="0.87"/>
    <m/>
    <n v="1.1499999999999999"/>
    <n v="1.7135958969187925E-3"/>
    <n v="3.4271917938375851E-4"/>
    <n v="2.056315076302551E-3"/>
    <n v="0.47"/>
    <n v="8.053900715518324E-4"/>
    <n v="0.2"/>
    <n v="1.610780143103665E-4"/>
    <n v="9.6646808586219892E-4"/>
  </r>
  <r>
    <x v="84"/>
    <x v="0"/>
    <n v="26"/>
    <s v="la"/>
    <n v="2.6101410667070835"/>
    <n v="5.35078918674952E-4"/>
    <m/>
    <m/>
    <m/>
    <m/>
    <n v="0.87"/>
    <m/>
    <n v="1.1499999999999999"/>
    <n v="1.6676404004731906E-3"/>
    <n v="3.3352808009463815E-4"/>
    <n v="2.0011684805678288E-3"/>
    <n v="0.47"/>
    <n v="7.8379098822239956E-4"/>
    <n v="0.2"/>
    <n v="1.5675819764447992E-4"/>
    <n v="9.4054918586687945E-4"/>
  </r>
  <r>
    <x v="84"/>
    <x v="0"/>
    <n v="27"/>
    <s v="la"/>
    <n v="2.6101410667070835"/>
    <n v="5.35078918674952E-4"/>
    <m/>
    <m/>
    <m/>
    <m/>
    <n v="0.87"/>
    <m/>
    <n v="1.1499999999999999"/>
    <n v="1.6676404004731906E-3"/>
    <n v="3.3352808009463815E-4"/>
    <n v="2.0011684805678288E-3"/>
    <n v="0.47"/>
    <n v="7.8379098822239956E-4"/>
    <n v="0.2"/>
    <n v="1.5675819764447992E-4"/>
    <n v="9.4054918586687945E-4"/>
  </r>
  <r>
    <x v="84"/>
    <x v="0"/>
    <n v="31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84"/>
    <x v="0"/>
    <n v="33"/>
    <s v="la"/>
    <n v="3.9788735772973833"/>
    <n v="1.2433979929054324E-3"/>
    <m/>
    <m/>
    <m/>
    <m/>
    <n v="0.87"/>
    <m/>
    <n v="1.1499999999999999"/>
    <n v="4.2926799049218395E-3"/>
    <n v="8.5853598098436796E-4"/>
    <n v="5.1512158859062076E-3"/>
    <n v="0.47"/>
    <n v="2.0175595553132645E-3"/>
    <n v="0.2"/>
    <n v="4.035119110626529E-4"/>
    <n v="2.4210714663759174E-3"/>
  </r>
  <r>
    <x v="84"/>
    <x v="0"/>
    <n v="34"/>
    <s v="pe"/>
    <n v="29.443664472000638"/>
    <n v="6.8088474091501455E-2"/>
    <m/>
    <m/>
    <m/>
    <m/>
    <n v="0.54"/>
    <m/>
    <n v="1.1499999999999999"/>
    <n v="0.21336740639553697"/>
    <n v="4.2673481279107396E-2"/>
    <n v="0.25604088767464439"/>
    <n v="0.47"/>
    <n v="0.10028268100590237"/>
    <n v="0.2"/>
    <n v="2.0056536201180475E-2"/>
    <n v="0.12033921720708285"/>
  </r>
  <r>
    <x v="84"/>
    <x v="0"/>
    <n v="35"/>
    <s v="pe"/>
    <n v="27.883946029700063"/>
    <n v="6.1065841805043132E-2"/>
    <m/>
    <m/>
    <m/>
    <m/>
    <n v="0.54"/>
    <m/>
    <n v="1.1499999999999999"/>
    <n v="0.19094249470408645"/>
    <n v="3.8188498940817293E-2"/>
    <n v="0.22913099364490375"/>
    <n v="0.47"/>
    <n v="8.9742972510920629E-2"/>
    <n v="0.2"/>
    <n v="1.7948594502184126E-2"/>
    <n v="0.10769156701310476"/>
  </r>
  <r>
    <x v="84"/>
    <x v="0"/>
    <n v="38"/>
    <s v="la"/>
    <n v="3.2785918276930444"/>
    <n v="8.4423739563095894E-4"/>
    <m/>
    <m/>
    <m/>
    <m/>
    <n v="0.87"/>
    <m/>
    <n v="1.1499999999999999"/>
    <n v="2.7808665265062491E-3"/>
    <n v="5.5617330530124986E-4"/>
    <n v="3.3370398318074987E-3"/>
    <n v="0.47"/>
    <n v="1.3070072674579371E-3"/>
    <n v="0.2"/>
    <n v="2.6140145349158741E-4"/>
    <n v="1.5684087209495246E-3"/>
  </r>
  <r>
    <x v="84"/>
    <x v="0"/>
    <n v="38"/>
    <s v="la"/>
    <n v="2.928450952890874"/>
    <n v="6.73543719164901E-4"/>
    <m/>
    <m/>
    <m/>
    <m/>
    <n v="0.87"/>
    <m/>
    <n v="1.1499999999999999"/>
    <n v="2.1586291727277098E-3"/>
    <n v="4.3172583454554198E-4"/>
    <n v="2.5903550072732518E-3"/>
    <n v="0.47"/>
    <n v="1.0145557111820235E-3"/>
    <n v="0.2"/>
    <n v="2.0291114223640471E-4"/>
    <n v="1.2174668534184283E-3"/>
  </r>
  <r>
    <x v="84"/>
    <x v="0"/>
    <n v="39"/>
    <s v="la"/>
    <n v="2.9602819415092534"/>
    <n v="6.8826555140090136E-4"/>
    <m/>
    <m/>
    <m/>
    <m/>
    <n v="0.87"/>
    <m/>
    <n v="1.1499999999999999"/>
    <n v="2.2116056789907132E-3"/>
    <n v="4.4232113579814266E-4"/>
    <n v="2.6539268147888558E-3"/>
    <n v="0.47"/>
    <n v="1.0394546691256351E-3"/>
    <n v="0.2"/>
    <n v="2.0789093382512702E-4"/>
    <n v="1.2473456029507622E-3"/>
  </r>
  <r>
    <x v="84"/>
    <x v="0"/>
    <n v="43"/>
    <s v="la"/>
    <n v="3.183098861837907"/>
    <n v="7.9577471545947667E-4"/>
    <m/>
    <m/>
    <m/>
    <m/>
    <n v="0.87"/>
    <m/>
    <n v="1.1499999999999999"/>
    <n v="2.6024977181242793E-3"/>
    <n v="5.2049954362485586E-4"/>
    <n v="3.1229972617491351E-3"/>
    <n v="0.47"/>
    <n v="1.2231739275184112E-3"/>
    <n v="0.2"/>
    <n v="2.4463478550368226E-4"/>
    <n v="1.4678087130220933E-3"/>
  </r>
  <r>
    <x v="84"/>
    <x v="0"/>
    <n v="44"/>
    <s v="la"/>
    <n v="3.214929850456286"/>
    <n v="8.1176978724021209E-4"/>
    <m/>
    <m/>
    <m/>
    <m/>
    <n v="0.87"/>
    <m/>
    <n v="1.1499999999999999"/>
    <n v="2.6612263561692729E-3"/>
    <n v="5.3224527123385459E-4"/>
    <n v="3.1934716274031275E-3"/>
    <n v="0.47"/>
    <n v="1.2507763873995583E-3"/>
    <n v="0.2"/>
    <n v="2.5015527747991167E-4"/>
    <n v="1.5009316648794699E-3"/>
  </r>
  <r>
    <x v="84"/>
    <x v="0"/>
    <n v="47"/>
    <s v="pe"/>
    <n v="29.634650403710911"/>
    <n v="6.8974648814637135E-2"/>
    <m/>
    <m/>
    <m/>
    <m/>
    <n v="0.54"/>
    <m/>
    <n v="1.1499999999999999"/>
    <n v="0.21620057972679149"/>
    <n v="4.3240115945358301E-2"/>
    <n v="0.25944069567214978"/>
    <n v="0.47"/>
    <n v="0.10161427247159199"/>
    <n v="0.2"/>
    <n v="2.03228544943184E-2"/>
    <n v="0.12193712696591039"/>
  </r>
  <r>
    <x v="84"/>
    <x v="0"/>
    <n v="48"/>
    <s v="pe"/>
    <n v="32.626763333838547"/>
    <n v="8.36060810429613E-2"/>
    <m/>
    <m/>
    <m/>
    <m/>
    <n v="0.54"/>
    <m/>
    <n v="1.1499999999999999"/>
    <n v="0.26307800825291577"/>
    <n v="5.2615601650583155E-2"/>
    <n v="0.31569360990349893"/>
    <n v="0.47"/>
    <n v="0.12364666387887041"/>
    <n v="0.2"/>
    <n v="2.4729332775774084E-2"/>
    <n v="0.14837599665464449"/>
  </r>
  <r>
    <x v="84"/>
    <x v="0"/>
    <n v="49"/>
    <s v="la"/>
    <n v="2.7692960097989787"/>
    <n v="6.023218821312777E-4"/>
    <m/>
    <m/>
    <m/>
    <m/>
    <n v="0.87"/>
    <m/>
    <n v="1.1499999999999999"/>
    <n v="1.9043702786409324E-3"/>
    <n v="3.8087405572818651E-4"/>
    <n v="2.2852443343691188E-3"/>
    <n v="0.47"/>
    <n v="8.9505403096123818E-4"/>
    <n v="0.2"/>
    <n v="1.7901080619224765E-4"/>
    <n v="1.0740648371534859E-3"/>
  </r>
  <r>
    <x v="85"/>
    <x v="5"/>
    <n v="1"/>
    <s v="pe"/>
    <n v="30.557749073643905"/>
    <n v="7.3338597776745354E-2"/>
    <m/>
    <m/>
    <m/>
    <m/>
    <n v="0.54"/>
    <m/>
    <n v="1.1499999999999999"/>
    <n v="0.23016298677214159"/>
    <n v="4.6032597354428322E-2"/>
    <n v="0.27619558412656992"/>
    <n v="0.47"/>
    <n v="0.10817660378290654"/>
    <n v="0.2"/>
    <n v="2.1635320756581311E-2"/>
    <n v="0.12981192453948787"/>
  </r>
  <r>
    <x v="85"/>
    <x v="5"/>
    <n v="3"/>
    <s v="pe"/>
    <n v="27.533805154897895"/>
    <n v="5.954185364746669E-2"/>
    <m/>
    <m/>
    <m/>
    <m/>
    <n v="0.54"/>
    <m/>
    <n v="1.1499999999999999"/>
    <n v="0.18608269081262685"/>
    <n v="3.7216538162525369E-2"/>
    <n v="0.22329922897515223"/>
    <n v="0.47"/>
    <n v="8.7458864681934617E-2"/>
    <n v="0.2"/>
    <n v="1.7491772936386926E-2"/>
    <n v="0.10495063761832155"/>
  </r>
  <r>
    <x v="85"/>
    <x v="5"/>
    <n v="4"/>
    <s v="pe"/>
    <n v="32.149298504562857"/>
    <n v="8.1176978724021215E-2"/>
    <m/>
    <m/>
    <m/>
    <m/>
    <n v="0.54"/>
    <m/>
    <n v="1.1499999999999999"/>
    <n v="0.255283168645486"/>
    <n v="5.1056633729097203E-2"/>
    <n v="0.30633980237458319"/>
    <n v="0.47"/>
    <n v="0.11998308926337842"/>
    <n v="0.2"/>
    <n v="2.3996617852675685E-2"/>
    <n v="0.1439797071160541"/>
  </r>
  <r>
    <x v="86"/>
    <x v="2"/>
    <n v="1"/>
    <s v="pt"/>
    <n v="25.942255723978942"/>
    <n v="5.2857346037607091E-2"/>
    <m/>
    <m/>
    <m/>
    <m/>
    <n v="0.34899999999999998"/>
    <m/>
    <n v="1.1499999999999999"/>
    <n v="0.16635906165561426"/>
    <n v="3.3271812331122856E-2"/>
    <n v="0.19963087398673712"/>
    <n v="0.47"/>
    <n v="7.8188758978138692E-2"/>
    <n v="0.2"/>
    <n v="1.5637751795627739E-2"/>
    <n v="9.3826510773766428E-2"/>
  </r>
  <r>
    <x v="86"/>
    <x v="2"/>
    <n v="3"/>
    <s v="pt"/>
    <n v="27.597467132134653"/>
    <n v="5.9817510008901849E-2"/>
    <m/>
    <m/>
    <m/>
    <m/>
    <n v="0.34899999999999998"/>
    <m/>
    <n v="1.1499999999999999"/>
    <n v="0.185837503227266"/>
    <n v="3.7167500645453204E-2"/>
    <n v="0.22300500387271921"/>
    <n v="0.47"/>
    <n v="8.7343626516815015E-2"/>
    <n v="0.2"/>
    <n v="1.7468725303363002E-2"/>
    <n v="0.10481235182017802"/>
  </r>
  <r>
    <x v="86"/>
    <x v="2"/>
    <n v="4"/>
    <s v="pt"/>
    <n v="26.738030439438418"/>
    <n v="5.6149863922820689E-2"/>
    <m/>
    <m/>
    <m/>
    <m/>
    <n v="0.34899999999999998"/>
    <m/>
    <n v="1.1499999999999999"/>
    <n v="0.17560489849721381"/>
    <n v="3.5120979699442764E-2"/>
    <n v="0.21072587819665656"/>
    <n v="0.47"/>
    <n v="8.2534302293690479E-2"/>
    <n v="0.2"/>
    <n v="1.6506860458738098E-2"/>
    <n v="9.904116275242858E-2"/>
  </r>
  <r>
    <x v="86"/>
    <x v="2"/>
    <n v="6"/>
    <s v="pt"/>
    <n v="28.297748881738993"/>
    <n v="6.289174688966491E-2"/>
    <m/>
    <m/>
    <m/>
    <m/>
    <n v="0.34899999999999998"/>
    <m/>
    <n v="1.1499999999999999"/>
    <n v="0.19436375845090023"/>
    <n v="3.8872751690180049E-2"/>
    <n v="0.23323651014108027"/>
    <n v="0.47"/>
    <n v="9.1350966471923103E-2"/>
    <n v="0.2"/>
    <n v="1.8270193294384621E-2"/>
    <n v="0.10962115976630772"/>
  </r>
  <r>
    <x v="86"/>
    <x v="2"/>
    <n v="8"/>
    <s v="pt"/>
    <n v="22.981973782469687"/>
    <n v="4.1482462677357779E-2"/>
    <m/>
    <m/>
    <m/>
    <m/>
    <n v="0.34899999999999998"/>
    <m/>
    <n v="1.1499999999999999"/>
    <n v="0.13392031260373247"/>
    <n v="2.6784062520746495E-2"/>
    <n v="0.16070437512447897"/>
    <n v="0.47"/>
    <n v="6.2942546923754256E-2"/>
    <n v="0.2"/>
    <n v="1.2588509384750852E-2"/>
    <n v="7.553105630850511E-2"/>
  </r>
  <r>
    <x v="86"/>
    <x v="2"/>
    <n v="9"/>
    <s v="pt"/>
    <n v="23.141128725561583"/>
    <n v="4.2059001458708181E-2"/>
    <m/>
    <m/>
    <m/>
    <m/>
    <n v="0.34899999999999998"/>
    <m/>
    <n v="1.1499999999999999"/>
    <n v="0.13558511246577234"/>
    <n v="2.711702249315447E-2"/>
    <n v="0.16270213495892683"/>
    <n v="0.47"/>
    <n v="6.3725002858912999E-2"/>
    <n v="0.2"/>
    <n v="1.27450005717826E-2"/>
    <n v="7.6470003430695599E-2"/>
  </r>
  <r>
    <x v="86"/>
    <x v="2"/>
    <n v="10"/>
    <s v="pt"/>
    <n v="29.666481392329292"/>
    <n v="6.9122901644127252E-2"/>
    <m/>
    <m/>
    <m/>
    <m/>
    <n v="0.34899999999999998"/>
    <m/>
    <n v="1.1499999999999999"/>
    <n v="0.21151409431355328"/>
    <n v="4.2302818862710659E-2"/>
    <n v="0.25381691317626393"/>
    <n v="0.47"/>
    <n v="9.9411624327370038E-2"/>
    <n v="0.2"/>
    <n v="1.9882324865474008E-2"/>
    <n v="0.11929394919284404"/>
  </r>
  <r>
    <x v="86"/>
    <x v="2"/>
    <n v="11"/>
    <s v="pt"/>
    <n v="13.591832140047863"/>
    <n v="1.4509280809501096E-2"/>
    <m/>
    <m/>
    <m/>
    <m/>
    <n v="0.34899999999999998"/>
    <m/>
    <n v="1.1499999999999999"/>
    <n v="5.2298557145708947E-2"/>
    <n v="1.045971142914179E-2"/>
    <n v="6.2758268574850742E-2"/>
    <n v="0.47"/>
    <n v="2.4580321858483203E-2"/>
    <n v="0.2"/>
    <n v="4.9160643716966409E-3"/>
    <n v="2.9496386230179843E-2"/>
  </r>
  <r>
    <x v="86"/>
    <x v="2"/>
    <n v="12"/>
    <s v="pt"/>
    <n v="25.146481008519466"/>
    <n v="4.966429999182595E-2"/>
    <m/>
    <m/>
    <m/>
    <m/>
    <n v="0.34899999999999998"/>
    <m/>
    <n v="1.1499999999999999"/>
    <n v="0.15733465796609586"/>
    <n v="3.1466931593219172E-2"/>
    <n v="0.18880158955931503"/>
    <n v="0.47"/>
    <n v="7.3947289244065045E-2"/>
    <n v="0.2"/>
    <n v="1.478945784881301E-2"/>
    <n v="8.8736747092878057E-2"/>
  </r>
  <r>
    <x v="86"/>
    <x v="2"/>
    <n v="14"/>
    <s v="pt"/>
    <n v="17.538874728726867"/>
    <n v="2.4159799938821259E-2"/>
    <m/>
    <m/>
    <m/>
    <m/>
    <n v="0.34899999999999998"/>
    <m/>
    <n v="1.1499999999999999"/>
    <n v="8.2547723973985104E-2"/>
    <n v="1.6509544794797021E-2"/>
    <n v="9.9057268768782125E-2"/>
    <n v="0.47"/>
    <n v="3.8797430267772999E-2"/>
    <n v="0.2"/>
    <n v="7.7594860535546003E-3"/>
    <n v="4.65569163213276E-2"/>
  </r>
  <r>
    <x v="86"/>
    <x v="2"/>
    <n v="15"/>
    <s v="pt"/>
    <n v="23.300283668653478"/>
    <n v="4.2639519113635858E-2"/>
    <m/>
    <m/>
    <m/>
    <m/>
    <n v="0.34899999999999998"/>
    <m/>
    <n v="1.1499999999999999"/>
    <n v="0.13725898439715783"/>
    <n v="2.745179687943157E-2"/>
    <n v="0.16471078127658939"/>
    <n v="0.47"/>
    <n v="6.4511722666664176E-2"/>
    <n v="0.2"/>
    <n v="1.2902344533332836E-2"/>
    <n v="7.7414067199997008E-2"/>
  </r>
  <r>
    <x v="86"/>
    <x v="2"/>
    <n v="16"/>
    <s v="pt"/>
    <n v="24.223382338586468"/>
    <n v="4.6084984899160755E-2"/>
    <m/>
    <m/>
    <m/>
    <m/>
    <n v="0.34899999999999998"/>
    <m/>
    <n v="1.1499999999999999"/>
    <n v="0.14714568087978505"/>
    <n v="2.9429136175957011E-2"/>
    <n v="0.17657481705574207"/>
    <n v="0.47"/>
    <n v="6.9158470013498966E-2"/>
    <n v="0.2"/>
    <n v="1.3831694002699794E-2"/>
    <n v="8.2990164016198756E-2"/>
  </r>
  <r>
    <x v="86"/>
    <x v="2"/>
    <n v="18"/>
    <s v="pt"/>
    <n v="26.960847359767072"/>
    <n v="5.7089594284306773E-2"/>
    <m/>
    <m/>
    <m/>
    <m/>
    <n v="0.34899999999999998"/>
    <m/>
    <n v="1.1499999999999999"/>
    <n v="0.17823322178036544"/>
    <n v="3.5646644356073086E-2"/>
    <n v="0.21387986613643853"/>
    <n v="0.47"/>
    <n v="8.3769614236771747E-2"/>
    <n v="0.2"/>
    <n v="1.6753922847354351E-2"/>
    <n v="0.10052353708412609"/>
  </r>
  <r>
    <x v="86"/>
    <x v="2"/>
    <n v="19"/>
    <s v="pt"/>
    <n v="31.098875880156349"/>
    <n v="7.5959004337281893E-2"/>
    <m/>
    <m/>
    <m/>
    <m/>
    <n v="0.34899999999999998"/>
    <m/>
    <n v="1.1499999999999999"/>
    <n v="0.23014406734876208"/>
    <n v="4.6028813469752419E-2"/>
    <n v="0.27617288081851449"/>
    <n v="0.47"/>
    <n v="0.10816771165391817"/>
    <n v="0.2"/>
    <n v="2.1633542330783635E-2"/>
    <n v="0.1298012539847018"/>
  </r>
  <r>
    <x v="86"/>
    <x v="2"/>
    <n v="21"/>
    <s v="pt"/>
    <n v="28.902537665488193"/>
    <n v="6.5608760500658184E-2"/>
    <m/>
    <m/>
    <m/>
    <m/>
    <n v="0.34899999999999998"/>
    <m/>
    <n v="1.1499999999999999"/>
    <n v="0.20186287687396964"/>
    <n v="4.0372575374793933E-2"/>
    <n v="0.24223545224876358"/>
    <n v="0.47"/>
    <n v="9.4875552130765733E-2"/>
    <n v="0.2"/>
    <n v="1.8975110426153147E-2"/>
    <n v="0.11385066255691888"/>
  </r>
  <r>
    <x v="86"/>
    <x v="2"/>
    <n v="22"/>
    <s v="pt"/>
    <n v="23.714086520692405"/>
    <n v="4.4167486144789596E-2"/>
    <m/>
    <m/>
    <m/>
    <m/>
    <n v="0.34899999999999998"/>
    <m/>
    <n v="1.1499999999999999"/>
    <n v="0.14165341545423649"/>
    <n v="2.8330683090847297E-2"/>
    <n v="0.16998409854508378"/>
    <n v="0.47"/>
    <n v="6.6577105263491143E-2"/>
    <n v="0.2"/>
    <n v="1.3315421052698229E-2"/>
    <n v="7.9892526316189372E-2"/>
  </r>
  <r>
    <x v="86"/>
    <x v="2"/>
    <n v="24"/>
    <s v="pt"/>
    <n v="26.356058576017869"/>
    <n v="5.4557041252356997E-2"/>
    <m/>
    <m/>
    <m/>
    <m/>
    <n v="0.34899999999999998"/>
    <m/>
    <n v="1.1499999999999999"/>
    <n v="0.17113935165103583"/>
    <n v="3.4227870330207168E-2"/>
    <n v="0.20536722198124299"/>
    <n v="0.47"/>
    <n v="8.043549527598684E-2"/>
    <n v="0.2"/>
    <n v="1.6087099055197368E-2"/>
    <n v="9.6522594331184208E-2"/>
  </r>
  <r>
    <x v="86"/>
    <x v="2"/>
    <n v="25"/>
    <s v="pt"/>
    <n v="23.8732414637843"/>
    <n v="4.4762327744595563E-2"/>
    <m/>
    <m/>
    <m/>
    <m/>
    <n v="0.34899999999999998"/>
    <m/>
    <n v="1.1499999999999999"/>
    <n v="0.14335983965084514"/>
    <n v="2.8671967930169032E-2"/>
    <n v="0.17203180758101416"/>
    <n v="0.47"/>
    <n v="6.7379124635897208E-2"/>
    <n v="0.2"/>
    <n v="1.3475824927179442E-2"/>
    <n v="8.085494956307665E-2"/>
  </r>
  <r>
    <x v="86"/>
    <x v="2"/>
    <n v="26"/>
    <s v="pt"/>
    <n v="22.631832907667516"/>
    <n v="4.0228082993379002E-2"/>
    <m/>
    <m/>
    <m/>
    <m/>
    <n v="0.34899999999999998"/>
    <m/>
    <n v="1.1499999999999999"/>
    <n v="0.13028975154018632"/>
    <n v="2.6057950308037266E-2"/>
    <n v="0.15634770184822358"/>
    <n v="0.47"/>
    <n v="6.1236183223887568E-2"/>
    <n v="0.2"/>
    <n v="1.2247236644777514E-2"/>
    <n v="7.3483419868665079E-2"/>
  </r>
  <r>
    <x v="86"/>
    <x v="2"/>
    <n v="28"/>
    <s v="pt"/>
    <n v="27.788453063844926"/>
    <n v="6.0648298811841549E-2"/>
    <m/>
    <m/>
    <m/>
    <m/>
    <n v="0.34899999999999998"/>
    <m/>
    <n v="1.1499999999999999"/>
    <n v="0.18814609671182825"/>
    <n v="3.7629219342365655E-2"/>
    <n v="0.2257753160541939"/>
    <n v="0.47"/>
    <n v="8.8428665454559269E-2"/>
    <n v="0.2"/>
    <n v="1.7685733090911853E-2"/>
    <n v="0.10611439854547113"/>
  </r>
  <r>
    <x v="86"/>
    <x v="2"/>
    <n v="29"/>
    <s v="pt"/>
    <n v="26.738030439438418"/>
    <n v="5.6149863922820689E-2"/>
    <m/>
    <m/>
    <m/>
    <m/>
    <n v="0.34899999999999998"/>
    <m/>
    <n v="1.1499999999999999"/>
    <n v="0.17560489849721381"/>
    <n v="3.5120979699442764E-2"/>
    <n v="0.21072587819665656"/>
    <n v="0.47"/>
    <n v="8.2534302293690479E-2"/>
    <n v="0.2"/>
    <n v="1.6506860458738098E-2"/>
    <n v="9.904116275242858E-2"/>
  </r>
  <r>
    <x v="86"/>
    <x v="2"/>
    <n v="31"/>
    <s v="pt"/>
    <n v="27.533805154897895"/>
    <n v="5.954185364746669E-2"/>
    <m/>
    <m/>
    <m/>
    <m/>
    <n v="0.34899999999999998"/>
    <m/>
    <n v="1.1499999999999999"/>
    <n v="0.1850707689086315"/>
    <n v="3.7014153781726303E-2"/>
    <n v="0.22208492269035779"/>
    <n v="0.47"/>
    <n v="8.6983261387056796E-2"/>
    <n v="0.2"/>
    <n v="1.739665227741136E-2"/>
    <n v="0.10437991366446815"/>
  </r>
  <r>
    <x v="86"/>
    <x v="2"/>
    <n v="33"/>
    <s v="pt"/>
    <n v="23.777748497929164"/>
    <n v="4.4404945319882712E-2"/>
    <m/>
    <m/>
    <m/>
    <m/>
    <n v="0.34899999999999998"/>
    <m/>
    <n v="1.1499999999999999"/>
    <n v="0.14233490276811636"/>
    <n v="2.8466980553623275E-2"/>
    <n v="0.17080188332173962"/>
    <n v="0.47"/>
    <n v="6.6897404301014693E-2"/>
    <n v="0.2"/>
    <n v="1.3379480860202939E-2"/>
    <n v="8.0276885161217629E-2"/>
  </r>
  <r>
    <x v="86"/>
    <x v="2"/>
    <n v="34"/>
    <s v="pt"/>
    <n v="20.212677772670709"/>
    <n v="3.2087625964114755E-2"/>
    <m/>
    <m/>
    <m/>
    <m/>
    <n v="0.34899999999999998"/>
    <m/>
    <n v="1.1499999999999999"/>
    <n v="0.10641915387944456"/>
    <n v="2.1283830775888912E-2"/>
    <n v="0.12770298465533347"/>
    <n v="0.47"/>
    <n v="5.0017002323338944E-2"/>
    <n v="0.2"/>
    <n v="1.0003400464667789E-2"/>
    <n v="6.002040278800673E-2"/>
  </r>
  <r>
    <x v="86"/>
    <x v="2"/>
    <n v="35"/>
    <s v="pt"/>
    <n v="33.13605915173261"/>
    <n v="8.6236593942384129E-2"/>
    <m/>
    <m/>
    <m/>
    <m/>
    <n v="0.34899999999999998"/>
    <m/>
    <n v="1.1499999999999999"/>
    <n v="0.25782811948055845"/>
    <n v="5.156562389611169E-2"/>
    <n v="0.30939374337667014"/>
    <n v="0.47"/>
    <n v="0.12117921615586247"/>
    <n v="0.2"/>
    <n v="2.4235843231172494E-2"/>
    <n v="0.14541505938703497"/>
  </r>
  <r>
    <x v="86"/>
    <x v="2"/>
    <n v="37"/>
    <s v="pt"/>
    <n v="30.303101164696873"/>
    <n v="7.2121380771978549E-2"/>
    <m/>
    <m/>
    <m/>
    <m/>
    <n v="0.34899999999999998"/>
    <m/>
    <n v="1.1499999999999999"/>
    <n v="0.21970838225201994"/>
    <n v="4.3941676450403991E-2"/>
    <n v="0.26365005870242392"/>
    <n v="0.47"/>
    <n v="0.10326293965844936"/>
    <n v="0.2"/>
    <n v="2.0652587931689875E-2"/>
    <n v="0.12391552759013924"/>
  </r>
  <r>
    <x v="86"/>
    <x v="2"/>
    <n v="39"/>
    <s v="pt"/>
    <n v="28.807044699633057"/>
    <n v="6.5175938632919789E-2"/>
    <m/>
    <m/>
    <m/>
    <m/>
    <n v="0.34899999999999998"/>
    <m/>
    <n v="1.1499999999999999"/>
    <n v="0.2006704791136118"/>
    <n v="4.0134095822722364E-2"/>
    <n v="0.24080457493633417"/>
    <n v="0.47"/>
    <n v="9.4315125183397547E-2"/>
    <n v="0.2"/>
    <n v="1.8863025036679512E-2"/>
    <n v="0.11317815022007706"/>
  </r>
  <r>
    <x v="86"/>
    <x v="2"/>
    <n v="41"/>
    <s v="pt"/>
    <n v="23.714086520692405"/>
    <n v="4.4167486144789596E-2"/>
    <m/>
    <m/>
    <m/>
    <m/>
    <n v="0.34899999999999998"/>
    <m/>
    <n v="1.1499999999999999"/>
    <n v="0.14165341545423649"/>
    <n v="2.8330683090847297E-2"/>
    <n v="0.16998409854508378"/>
    <n v="0.47"/>
    <n v="6.6577105263491143E-2"/>
    <n v="0.2"/>
    <n v="1.3315421052698229E-2"/>
    <n v="7.9892526316189372E-2"/>
  </r>
  <r>
    <x v="87"/>
    <x v="2"/>
    <n v="1"/>
    <s v="pe"/>
    <n v="25.878593746742183"/>
    <n v="5.2598241790253492E-2"/>
    <m/>
    <m/>
    <m/>
    <m/>
    <n v="0.54"/>
    <m/>
    <n v="1.1499999999999999"/>
    <n v="0.1639730391425952"/>
    <n v="3.2794607828519041E-2"/>
    <n v="0.19676764697111424"/>
    <n v="0.47"/>
    <n v="7.7067328397019741E-2"/>
    <n v="0.2"/>
    <n v="1.5413465679403949E-2"/>
    <n v="9.2480794076423692E-2"/>
  </r>
  <r>
    <x v="87"/>
    <x v="2"/>
    <n v="2"/>
    <s v="pe"/>
    <n v="31.862819606997444"/>
    <n v="7.9736706066511093E-2"/>
    <m/>
    <m/>
    <m/>
    <m/>
    <n v="0.54"/>
    <m/>
    <n v="1.1499999999999999"/>
    <n v="0.25066362725538921"/>
    <n v="5.0132725451077845E-2"/>
    <n v="0.30079635270646704"/>
    <n v="0.47"/>
    <n v="0.11781190481003292"/>
    <n v="0.2"/>
    <n v="2.3562380962006586E-2"/>
    <n v="0.1413742857720395"/>
  </r>
  <r>
    <x v="87"/>
    <x v="2"/>
    <n v="3"/>
    <s v="pe"/>
    <n v="18.207325489712829"/>
    <n v="2.6036475450289354E-2"/>
    <m/>
    <m/>
    <m/>
    <m/>
    <n v="0.54"/>
    <m/>
    <n v="1.1499999999999999"/>
    <n v="8.0028576676903523E-2"/>
    <n v="1.6005715335380706E-2"/>
    <n v="9.6034292012284223E-2"/>
    <n v="0.47"/>
    <n v="3.7613431038144657E-2"/>
    <n v="0.2"/>
    <n v="7.5226862076289321E-3"/>
    <n v="4.5136117245773585E-2"/>
  </r>
  <r>
    <x v="87"/>
    <x v="2"/>
    <n v="4"/>
    <s v="pe"/>
    <n v="28.584227779304403"/>
    <n v="6.41715913645384E-2"/>
    <m/>
    <m/>
    <m/>
    <m/>
    <n v="0.54"/>
    <m/>
    <n v="1.1499999999999999"/>
    <n v="0.20085382054141013"/>
    <n v="4.0170764108282027E-2"/>
    <n v="0.24102458464969215"/>
    <n v="0.47"/>
    <n v="9.4401295654462758E-2"/>
    <n v="0.2"/>
    <n v="1.8880259130892554E-2"/>
    <n v="0.11328155478535532"/>
  </r>
  <r>
    <x v="87"/>
    <x v="2"/>
    <n v="5"/>
    <s v="pe"/>
    <n v="30.876058959827695"/>
    <n v="7.4874442977582167E-2"/>
    <m/>
    <m/>
    <m/>
    <m/>
    <n v="0.54"/>
    <m/>
    <n v="1.1499999999999999"/>
    <n v="0.2350809338484478"/>
    <n v="4.7016186769689564E-2"/>
    <n v="0.28209712061813735"/>
    <n v="0.47"/>
    <n v="0.11048803890877046"/>
    <n v="0.2"/>
    <n v="2.2097607781754094E-2"/>
    <n v="0.13258564669052456"/>
  </r>
  <r>
    <x v="87"/>
    <x v="2"/>
    <n v="6"/>
    <s v="pe"/>
    <n v="24.096058384112954"/>
    <n v="4.5601790491933761E-2"/>
    <m/>
    <m/>
    <m/>
    <m/>
    <n v="0.54"/>
    <m/>
    <n v="1.1499999999999999"/>
    <n v="0.14175458939973332"/>
    <n v="2.8350917879946664E-2"/>
    <n v="0.17010550727967999"/>
    <n v="0.47"/>
    <n v="6.662465701787465E-2"/>
    <n v="0.2"/>
    <n v="1.332493140357493E-2"/>
    <n v="7.9949588421449586E-2"/>
  </r>
  <r>
    <x v="87"/>
    <x v="2"/>
    <n v="7"/>
    <s v="pe"/>
    <n v="25.97408671259732"/>
    <n v="5.2987136893698536E-2"/>
    <m/>
    <m/>
    <m/>
    <m/>
    <n v="0.54"/>
    <m/>
    <n v="1.1499999999999999"/>
    <n v="0.16520986522068445"/>
    <n v="3.3041973044136891E-2"/>
    <n v="0.19825183826482135"/>
    <n v="0.47"/>
    <n v="7.7648636653721695E-2"/>
    <n v="0.2"/>
    <n v="1.552972733074434E-2"/>
    <n v="9.3178363984466037E-2"/>
  </r>
  <r>
    <x v="87"/>
    <x v="2"/>
    <n v="8"/>
    <s v="pe"/>
    <n v="22.377184998720484"/>
    <n v="3.9327902635251252E-2"/>
    <m/>
    <m/>
    <m/>
    <m/>
    <n v="0.54"/>
    <m/>
    <n v="1.1499999999999999"/>
    <n v="0.12188884706534034"/>
    <n v="2.437776941306807E-2"/>
    <n v="0.14626661647840841"/>
    <n v="0.47"/>
    <n v="5.7287758120709957E-2"/>
    <n v="0.2"/>
    <n v="1.1457551624141991E-2"/>
    <n v="6.8745309744851948E-2"/>
  </r>
  <r>
    <x v="87"/>
    <x v="2"/>
    <n v="10"/>
    <s v="pe"/>
    <n v="26.06957967845246"/>
    <n v="5.3377464391631421E-2"/>
    <m/>
    <m/>
    <m/>
    <m/>
    <n v="0.54"/>
    <m/>
    <n v="1.1499999999999999"/>
    <n v="0.16645143031005613"/>
    <n v="3.3290286062011225E-2"/>
    <n v="0.19974171637206736"/>
    <n v="0.47"/>
    <n v="7.8232172245726372E-2"/>
    <n v="0.2"/>
    <n v="1.5646434449145274E-2"/>
    <n v="9.387860669487165E-2"/>
  </r>
  <r>
    <x v="87"/>
    <x v="2"/>
    <n v="11"/>
    <s v="pe"/>
    <n v="20.117184806815573"/>
    <n v="3.1785151994768605E-2"/>
    <m/>
    <m/>
    <m/>
    <m/>
    <n v="0.54"/>
    <m/>
    <n v="1.1499999999999999"/>
    <n v="9.8090895222524399E-2"/>
    <n v="1.9618179044504882E-2"/>
    <n v="0.11770907426702928"/>
    <n v="0.47"/>
    <n v="4.6102720754586463E-2"/>
    <n v="0.2"/>
    <n v="9.2205441509172932E-3"/>
    <n v="5.5323264905503752E-2"/>
  </r>
  <r>
    <x v="87"/>
    <x v="2"/>
    <n v="12"/>
    <s v="pe"/>
    <n v="26.483382530491387"/>
    <n v="5.5085435663422076E-2"/>
    <m/>
    <m/>
    <m/>
    <m/>
    <n v="0.54"/>
    <m/>
    <n v="1.1499999999999999"/>
    <n v="0.17188632461197911"/>
    <n v="3.4377264922395824E-2"/>
    <n v="0.20626358953437493"/>
    <n v="0.47"/>
    <n v="8.078657256763018E-2"/>
    <n v="0.2"/>
    <n v="1.6157314513526037E-2"/>
    <n v="9.6943887081156213E-2"/>
  </r>
  <r>
    <x v="87"/>
    <x v="2"/>
    <n v="14"/>
    <s v="pe"/>
    <n v="32.945073220022337"/>
    <n v="8.5245376956807797E-2"/>
    <m/>
    <m/>
    <m/>
    <m/>
    <n v="0.54"/>
    <m/>
    <n v="1.1499999999999999"/>
    <n v="0.26834098935640099"/>
    <n v="5.3668197871280202E-2"/>
    <n v="0.32200918722768118"/>
    <n v="0.47"/>
    <n v="0.12612026499750845"/>
    <n v="0.2"/>
    <n v="2.522405299950169E-2"/>
    <n v="0.15134431799701015"/>
  </r>
  <r>
    <x v="87"/>
    <x v="2"/>
    <n v="16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87"/>
    <x v="2"/>
    <n v="18"/>
    <s v="pe"/>
    <n v="33.581692992389918"/>
    <n v="8.8571715267428408E-2"/>
    <m/>
    <m/>
    <m/>
    <m/>
    <n v="0.54"/>
    <m/>
    <n v="1.1499999999999999"/>
    <n v="0.27902645608529886"/>
    <n v="5.5805291217059773E-2"/>
    <n v="0.33483174730235865"/>
    <n v="0.47"/>
    <n v="0.13114243436009046"/>
    <n v="0.2"/>
    <n v="2.6228486872018092E-2"/>
    <n v="0.15737092123210855"/>
  </r>
  <r>
    <x v="87"/>
    <x v="2"/>
    <n v="19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87"/>
    <x v="2"/>
    <n v="20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87"/>
    <x v="2"/>
    <n v="22"/>
    <s v="pe"/>
    <n v="25.17831199713784"/>
    <n v="4.9790111974340086E-2"/>
    <m/>
    <m/>
    <m/>
    <m/>
    <n v="0.54"/>
    <m/>
    <n v="1.1499999999999999"/>
    <n v="0.15504771728255279"/>
    <n v="3.1009543456510559E-2"/>
    <n v="0.18605726073906334"/>
    <n v="0.47"/>
    <n v="7.2872427122799802E-2"/>
    <n v="0.2"/>
    <n v="1.4574485424559962E-2"/>
    <n v="8.7446912547359756E-2"/>
  </r>
  <r>
    <x v="87"/>
    <x v="2"/>
    <n v="24"/>
    <s v="pe"/>
    <n v="25.814931769505424"/>
    <n v="5.2339774162672235E-2"/>
    <m/>
    <m/>
    <m/>
    <m/>
    <n v="0.54"/>
    <m/>
    <n v="1.1499999999999999"/>
    <n v="0.16315112086152908"/>
    <n v="3.2630224172305815E-2"/>
    <n v="0.1957813450338349"/>
    <n v="0.47"/>
    <n v="7.6681026804918659E-2"/>
    <n v="0.2"/>
    <n v="1.5336205360983733E-2"/>
    <n v="9.2017232165902393E-2"/>
  </r>
  <r>
    <x v="87"/>
    <x v="2"/>
    <n v="25"/>
    <s v="pe"/>
    <n v="33.327045083442883"/>
    <n v="8.7233540505911755E-2"/>
    <m/>
    <m/>
    <m/>
    <m/>
    <n v="0.54"/>
    <m/>
    <n v="1.1499999999999999"/>
    <n v="0.27472674143878895"/>
    <n v="5.4945348287757795E-2"/>
    <n v="0.32967208972654671"/>
    <n v="0.47"/>
    <n v="0.1291215684762308"/>
    <n v="0.2"/>
    <n v="2.5824313695246161E-2"/>
    <n v="0.15494588217147695"/>
  </r>
  <r>
    <x v="87"/>
    <x v="2"/>
    <n v="26"/>
    <s v="pe"/>
    <n v="21.358593362932353"/>
    <n v="3.5829040366319023E-2"/>
    <m/>
    <m/>
    <m/>
    <m/>
    <n v="0.54"/>
    <m/>
    <n v="1.1499999999999999"/>
    <n v="0.11083706082743301"/>
    <n v="2.2167412165486605E-2"/>
    <n v="0.13300447299291962"/>
    <n v="0.47"/>
    <n v="5.2093418588893513E-2"/>
    <n v="0.2"/>
    <n v="1.0418683717778703E-2"/>
    <n v="6.2512102306672215E-2"/>
  </r>
  <r>
    <x v="87"/>
    <x v="2"/>
    <n v="27"/>
    <s v="pe"/>
    <n v="19.862536897868537"/>
    <n v="3.098555756067492E-2"/>
    <m/>
    <m/>
    <m/>
    <m/>
    <n v="0.54"/>
    <m/>
    <n v="1.1499999999999999"/>
    <n v="9.5574341595955029E-2"/>
    <n v="1.9114868319191007E-2"/>
    <n v="0.11468920991514603"/>
    <n v="0.47"/>
    <n v="4.4919940550098861E-2"/>
    <n v="0.2"/>
    <n v="8.9839881100197728E-3"/>
    <n v="5.390392866011863E-2"/>
  </r>
  <r>
    <x v="87"/>
    <x v="2"/>
    <n v="28"/>
    <s v="pe"/>
    <n v="32.849580254167201"/>
    <n v="8.4751917055751372E-2"/>
    <m/>
    <m/>
    <m/>
    <m/>
    <n v="0.54"/>
    <m/>
    <n v="1.1499999999999999"/>
    <n v="0.26675651402660894"/>
    <n v="5.3351302805321792E-2"/>
    <n v="0.32010781683193074"/>
    <n v="0.47"/>
    <n v="0.12537556159250621"/>
    <n v="0.2"/>
    <n v="2.5075112318501243E-2"/>
    <n v="0.15045067391100744"/>
  </r>
  <r>
    <x v="87"/>
    <x v="2"/>
    <n v="30"/>
    <s v="pe"/>
    <n v="27.915777018318444"/>
    <n v="6.1205341112663188E-2"/>
    <m/>
    <m/>
    <m/>
    <m/>
    <n v="0.54"/>
    <m/>
    <n v="1.1499999999999999"/>
    <n v="0.1913874629368329"/>
    <n v="3.8277492587366582E-2"/>
    <n v="0.22966495552419947"/>
    <n v="0.47"/>
    <n v="8.9952107580311455E-2"/>
    <n v="0.2"/>
    <n v="1.7990421516062293E-2"/>
    <n v="0.10794252909637375"/>
  </r>
  <r>
    <x v="87"/>
    <x v="2"/>
    <n v="31"/>
    <s v="pe"/>
    <n v="28.361410858975749"/>
    <n v="6.3175042688368488E-2"/>
    <m/>
    <m/>
    <m/>
    <m/>
    <n v="0.54"/>
    <m/>
    <n v="1.1499999999999999"/>
    <n v="0.19767247809965011"/>
    <n v="3.9534495619930027E-2"/>
    <n v="0.23720697371958013"/>
    <n v="0.47"/>
    <n v="9.2906064706835545E-2"/>
    <n v="0.2"/>
    <n v="1.8581212941367109E-2"/>
    <n v="0.11148727764820265"/>
  </r>
  <r>
    <x v="87"/>
    <x v="2"/>
    <n v="33"/>
    <s v="pe"/>
    <n v="24.860002110954049"/>
    <n v="4.8539154121637777E-2"/>
    <m/>
    <m/>
    <m/>
    <m/>
    <n v="0.54"/>
    <m/>
    <n v="1.1499999999999999"/>
    <n v="0.15107491352373731"/>
    <n v="3.0214982704747463E-2"/>
    <n v="0.18128989622848476"/>
    <n v="0.47"/>
    <n v="7.1005209356156535E-2"/>
    <n v="0.2"/>
    <n v="1.4201041871231307E-2"/>
    <n v="8.5206251227387841E-2"/>
  </r>
  <r>
    <x v="87"/>
    <x v="2"/>
    <n v="34"/>
    <s v="pe"/>
    <n v="24.478030247533507"/>
    <n v="4.7059013150883178E-2"/>
    <m/>
    <m/>
    <m/>
    <m/>
    <n v="0.54"/>
    <m/>
    <n v="1.1499999999999999"/>
    <n v="0.14637692970448221"/>
    <n v="2.9275385940896445E-2"/>
    <n v="0.17565231564537864"/>
    <n v="0.47"/>
    <n v="6.8797156961106637E-2"/>
    <n v="0.2"/>
    <n v="1.3759431392221327E-2"/>
    <n v="8.2556588353327964E-2"/>
  </r>
  <r>
    <x v="87"/>
    <x v="2"/>
    <n v="35"/>
    <s v="pe"/>
    <n v="30.876058959827695"/>
    <n v="7.4874442977582167E-2"/>
    <m/>
    <m/>
    <m/>
    <m/>
    <n v="0.54"/>
    <m/>
    <n v="1.1499999999999999"/>
    <n v="0.2350809338484478"/>
    <n v="4.7016186769689564E-2"/>
    <n v="0.28209712061813735"/>
    <n v="0.47"/>
    <n v="0.11048803890877046"/>
    <n v="0.2"/>
    <n v="2.2097607781754094E-2"/>
    <n v="0.13258564669052456"/>
  </r>
  <r>
    <x v="87"/>
    <x v="2"/>
    <n v="36"/>
    <s v="pe"/>
    <n v="19.416903057211233"/>
    <n v="2.9610777162247127E-2"/>
    <m/>
    <m/>
    <m/>
    <m/>
    <n v="0.54"/>
    <m/>
    <n v="1.1499999999999999"/>
    <n v="9.1250582276192385E-2"/>
    <n v="1.8250116455238479E-2"/>
    <n v="0.10950069873143087"/>
    <n v="0.47"/>
    <n v="4.2887773669810419E-2"/>
    <n v="0.2"/>
    <n v="8.5775547339620849E-3"/>
    <n v="5.1465328403772506E-2"/>
  </r>
  <r>
    <x v="87"/>
    <x v="2"/>
    <n v="37"/>
    <s v="pe"/>
    <n v="24.637185190625402"/>
    <n v="4.767295334386016E-2"/>
    <m/>
    <m/>
    <m/>
    <m/>
    <n v="0.54"/>
    <m/>
    <n v="1.1499999999999999"/>
    <n v="0.14832522745528826"/>
    <n v="2.9665045491057654E-2"/>
    <n v="0.1779902729463459"/>
    <n v="0.47"/>
    <n v="6.9712856903985473E-2"/>
    <n v="0.2"/>
    <n v="1.3942571380797096E-2"/>
    <n v="8.3655428284782563E-2"/>
  </r>
  <r>
    <x v="87"/>
    <x v="2"/>
    <n v="39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87"/>
    <x v="2"/>
    <n v="40"/>
    <s v="pe"/>
    <n v="24.478030247533507"/>
    <n v="4.7059013150883178E-2"/>
    <m/>
    <m/>
    <m/>
    <m/>
    <n v="0.54"/>
    <m/>
    <n v="1.1499999999999999"/>
    <n v="0.14637692970448221"/>
    <n v="2.9275385940896445E-2"/>
    <n v="0.17565231564537864"/>
    <n v="0.47"/>
    <n v="6.8797156961106637E-2"/>
    <n v="0.2"/>
    <n v="1.3759431392221327E-2"/>
    <n v="8.2556588353327964E-2"/>
  </r>
  <r>
    <x v="87"/>
    <x v="2"/>
    <n v="41"/>
    <s v="pe"/>
    <n v="25.401128917466497"/>
    <n v="5.0675252190345667E-2"/>
    <m/>
    <m/>
    <m/>
    <m/>
    <n v="0.54"/>
    <m/>
    <n v="1.1499999999999999"/>
    <n v="0.15785996927653237"/>
    <n v="3.1571993855306478E-2"/>
    <n v="0.18943196313183885"/>
    <n v="0.47"/>
    <n v="7.4194185559970205E-2"/>
    <n v="0.2"/>
    <n v="1.4838837111994041E-2"/>
    <n v="8.9033022671964251E-2"/>
  </r>
  <r>
    <x v="87"/>
    <x v="2"/>
    <n v="42"/>
    <s v="pe"/>
    <n v="20.085353818197191"/>
    <n v="3.168464564820607E-2"/>
    <m/>
    <m/>
    <m/>
    <m/>
    <n v="0.54"/>
    <m/>
    <n v="1.1499999999999999"/>
    <n v="9.7774502253514556E-2"/>
    <n v="1.9554900450702913E-2"/>
    <n v="0.11732940270421746"/>
    <n v="0.47"/>
    <n v="4.5954016059151837E-2"/>
    <n v="0.2"/>
    <n v="9.1908032118303683E-3"/>
    <n v="5.5144819270982207E-2"/>
  </r>
  <r>
    <x v="87"/>
    <x v="2"/>
    <n v="43"/>
    <s v="pe"/>
    <n v="24.350706293059986"/>
    <n v="4.6570725785477225E-2"/>
    <m/>
    <m/>
    <m/>
    <m/>
    <n v="0.54"/>
    <m/>
    <n v="1.1499999999999999"/>
    <n v="0.14482774711423901"/>
    <n v="2.8965549422847806E-2"/>
    <n v="0.17379329653708681"/>
    <n v="0.47"/>
    <n v="6.8069041143692333E-2"/>
    <n v="0.2"/>
    <n v="1.3613808228738467E-2"/>
    <n v="8.1682849372430796E-2"/>
  </r>
  <r>
    <x v="88"/>
    <x v="2"/>
    <n v="1"/>
    <s v="pt"/>
    <n v="35.205073411927245"/>
    <n v="9.7342027983978827E-2"/>
    <m/>
    <m/>
    <m/>
    <m/>
    <n v="0.34899999999999998"/>
    <m/>
    <n v="1.1499999999999999"/>
    <n v="0.28735574698817407"/>
    <n v="5.7471149397634813E-2"/>
    <n v="0.34482689638580888"/>
    <n v="0.47"/>
    <n v="0.1350572010844418"/>
    <n v="0.2"/>
    <n v="2.7011440216888363E-2"/>
    <n v="0.16206864130133017"/>
  </r>
  <r>
    <x v="88"/>
    <x v="2"/>
    <n v="2"/>
    <s v="pt"/>
    <n v="10.981691073340778"/>
    <n v="9.4717085507564202E-3"/>
    <m/>
    <m/>
    <m/>
    <m/>
    <n v="0.34899999999999998"/>
    <m/>
    <n v="1.1499999999999999"/>
    <n v="3.5702885874305063E-2"/>
    <n v="7.1405771748610132E-3"/>
    <n v="4.2843463049166072E-2"/>
    <n v="0.47"/>
    <n v="1.6780356360923378E-2"/>
    <n v="0.2"/>
    <n v="3.3560712721846758E-3"/>
    <n v="2.0136427633108054E-2"/>
  </r>
  <r>
    <x v="88"/>
    <x v="2"/>
    <n v="5"/>
    <s v="pt"/>
    <n v="23.905072452402678"/>
    <n v="4.4881773529386028E-2"/>
    <m/>
    <m/>
    <m/>
    <m/>
    <n v="0.34899999999999998"/>
    <m/>
    <n v="1.1499999999999999"/>
    <n v="0.14370220645035281"/>
    <n v="2.8740441290070563E-2"/>
    <n v="0.17244264774042337"/>
    <n v="0.47"/>
    <n v="6.754003703166582E-2"/>
    <n v="0.2"/>
    <n v="1.3508007406333164E-2"/>
    <n v="8.1048044437998984E-2"/>
  </r>
  <r>
    <x v="88"/>
    <x v="2"/>
    <n v="7"/>
    <s v="pt"/>
    <n v="30.685073028117422"/>
    <n v="7.3951025997762987E-2"/>
    <m/>
    <m/>
    <m/>
    <m/>
    <n v="0.34899999999999998"/>
    <m/>
    <n v="1.1499999999999999"/>
    <n v="0.22469083522378383"/>
    <n v="4.4938167044756769E-2"/>
    <n v="0.26962900226854059"/>
    <n v="0.47"/>
    <n v="0.10560469255517839"/>
    <n v="0.2"/>
    <n v="2.1120938511035678E-2"/>
    <n v="0.12672563106621407"/>
  </r>
  <r>
    <x v="88"/>
    <x v="2"/>
    <n v="8"/>
    <s v="pt"/>
    <n v="26.99267834838545"/>
    <n v="5.7224478098577163E-2"/>
    <m/>
    <m/>
    <m/>
    <m/>
    <n v="0.34899999999999998"/>
    <m/>
    <n v="1.1499999999999999"/>
    <n v="0.17861010297192748"/>
    <n v="3.5722020594385499E-2"/>
    <n v="0.21433212356631298"/>
    <n v="0.47"/>
    <n v="8.3946748396805909E-2"/>
    <n v="0.2"/>
    <n v="1.6789349679361184E-2"/>
    <n v="0.1007360980761671"/>
  </r>
  <r>
    <x v="88"/>
    <x v="2"/>
    <n v="9"/>
    <s v="pt"/>
    <n v="31.353523789103381"/>
    <n v="7.720805233066709E-2"/>
    <m/>
    <m/>
    <m/>
    <m/>
    <n v="0.34899999999999998"/>
    <m/>
    <n v="1.1499999999999999"/>
    <n v="0.23352856205103192"/>
    <n v="4.6705712410206386E-2"/>
    <n v="0.28023427446123833"/>
    <n v="0.47"/>
    <n v="0.109758424163985"/>
    <n v="0.2"/>
    <n v="2.1951684832797001E-2"/>
    <n v="0.13171010899678201"/>
  </r>
  <r>
    <x v="88"/>
    <x v="2"/>
    <n v="9"/>
    <s v="pt"/>
    <n v="13.814649060376516"/>
    <n v="1.4988894230508519E-2"/>
    <m/>
    <m/>
    <m/>
    <m/>
    <n v="0.34899999999999998"/>
    <m/>
    <n v="1.1499999999999999"/>
    <n v="5.3843303539178711E-2"/>
    <n v="1.0768660707835742E-2"/>
    <n v="6.4611964247014458E-2"/>
    <n v="0.47"/>
    <n v="2.5306352663413991E-2"/>
    <n v="0.2"/>
    <n v="5.0612705326827986E-3"/>
    <n v="3.0367623196096788E-2"/>
  </r>
  <r>
    <x v="88"/>
    <x v="2"/>
    <n v="12"/>
    <s v="pt"/>
    <n v="24.000565418257818"/>
    <n v="4.5241065813415991E-2"/>
    <m/>
    <m/>
    <m/>
    <m/>
    <n v="0.34899999999999998"/>
    <m/>
    <n v="1.1499999999999999"/>
    <n v="0.14473146895378178"/>
    <n v="2.8946293790756358E-2"/>
    <n v="0.17367776274453814"/>
    <n v="0.47"/>
    <n v="6.8023790408277426E-2"/>
    <n v="0.2"/>
    <n v="1.3604758081655486E-2"/>
    <n v="8.1628548489932909E-2"/>
  </r>
  <r>
    <x v="88"/>
    <x v="2"/>
    <n v="13"/>
    <s v="pt"/>
    <n v="21.294931385695598"/>
    <n v="3.5615772742575887E-2"/>
    <m/>
    <m/>
    <m/>
    <m/>
    <n v="0.34899999999999998"/>
    <m/>
    <n v="1.1499999999999999"/>
    <n v="0.11683464991296112"/>
    <n v="2.3366929982592224E-2"/>
    <n v="0.14020157989555335"/>
    <n v="0.47"/>
    <n v="5.4912285459091721E-2"/>
    <n v="0.2"/>
    <n v="1.0982457091818346E-2"/>
    <n v="6.5894742550910074E-2"/>
  </r>
  <r>
    <x v="88"/>
    <x v="2"/>
    <n v="14"/>
    <s v="pt"/>
    <n v="27.629298120753031"/>
    <n v="5.9955576922034078E-2"/>
    <m/>
    <m/>
    <m/>
    <m/>
    <n v="0.34899999999999998"/>
    <m/>
    <n v="1.1499999999999999"/>
    <n v="0.18622139500584195"/>
    <n v="3.724427900116839E-2"/>
    <n v="0.22346567400701034"/>
    <n v="0.47"/>
    <n v="8.7524055652745708E-2"/>
    <n v="0.2"/>
    <n v="1.7504811130549143E-2"/>
    <n v="0.10502886678329484"/>
  </r>
  <r>
    <x v="88"/>
    <x v="2"/>
    <n v="15"/>
    <s v="pt"/>
    <n v="27.183664280095726"/>
    <n v="5.8037123238004383E-2"/>
    <m/>
    <m/>
    <m/>
    <m/>
    <n v="0.34899999999999998"/>
    <m/>
    <n v="1.1499999999999999"/>
    <n v="0.18087876538593226"/>
    <n v="3.617575307718645E-2"/>
    <n v="0.21705451846311871"/>
    <n v="0.47"/>
    <n v="8.5013019731388154E-2"/>
    <n v="0.2"/>
    <n v="1.7002603946277631E-2"/>
    <n v="0.10201562367766578"/>
  </r>
  <r>
    <x v="88"/>
    <x v="2"/>
    <n v="17"/>
    <s v="pt"/>
    <n v="19.544227011684747"/>
    <n v="3.0000388462936088E-2"/>
    <m/>
    <m/>
    <m/>
    <m/>
    <n v="0.34899999999999998"/>
    <m/>
    <n v="1.1499999999999999"/>
    <n v="0.10020135367830123"/>
    <n v="2.0040270735660247E-2"/>
    <n v="0.12024162441396147"/>
    <n v="0.47"/>
    <n v="4.7094636228801577E-2"/>
    <n v="0.2"/>
    <n v="9.4189272457603154E-3"/>
    <n v="5.6513563474561893E-2"/>
  </r>
  <r>
    <x v="88"/>
    <x v="2"/>
    <n v="18"/>
    <s v="pt"/>
    <n v="25.401128917466497"/>
    <n v="5.0675252190345667E-2"/>
    <m/>
    <m/>
    <m/>
    <m/>
    <n v="0.34899999999999998"/>
    <m/>
    <n v="1.1499999999999999"/>
    <n v="0.16019828782374698"/>
    <n v="3.2039657564749399E-2"/>
    <n v="0.19223794538849637"/>
    <n v="0.47"/>
    <n v="7.5293195277161079E-2"/>
    <n v="0.2"/>
    <n v="1.5058639055432217E-2"/>
    <n v="9.0351834332593292E-2"/>
  </r>
  <r>
    <x v="88"/>
    <x v="2"/>
    <n v="19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88"/>
    <x v="2"/>
    <n v="19"/>
    <s v="pt"/>
    <n v="17.188733853924695"/>
    <n v="2.3204790702798336E-2"/>
    <m/>
    <m/>
    <m/>
    <m/>
    <n v="0.34899999999999998"/>
    <m/>
    <n v="1.1499999999999999"/>
    <n v="7.9620883988734778E-2"/>
    <n v="1.5924176797746957E-2"/>
    <n v="9.5545060786481728E-2"/>
    <n v="0.47"/>
    <n v="3.7421815474705342E-2"/>
    <n v="0.2"/>
    <n v="7.4843630949410688E-3"/>
    <n v="4.4906178569646411E-2"/>
  </r>
  <r>
    <x v="88"/>
    <x v="2"/>
    <n v="19"/>
    <s v="pt"/>
    <n v="10.599719209920229"/>
    <n v="8.8242662422585907E-3"/>
    <m/>
    <m/>
    <m/>
    <m/>
    <n v="0.34899999999999998"/>
    <m/>
    <n v="1.1499999999999999"/>
    <n v="3.3510395380673921E-2"/>
    <n v="6.7020790761347848E-3"/>
    <n v="4.0212474456808707E-2"/>
    <n v="0.47"/>
    <n v="1.5749885828916742E-2"/>
    <n v="0.2"/>
    <n v="3.1499771657833488E-3"/>
    <n v="1.889986299470009E-2"/>
  </r>
  <r>
    <x v="88"/>
    <x v="2"/>
    <n v="22"/>
    <s v="pt"/>
    <n v="28.456903824830889"/>
    <n v="6.3601180048497033E-2"/>
    <m/>
    <m/>
    <m/>
    <m/>
    <n v="0.34899999999999998"/>
    <m/>
    <n v="1.1499999999999999"/>
    <n v="0.19632505756087398"/>
    <n v="3.9265011512174798E-2"/>
    <n v="0.23559006907304877"/>
    <n v="0.47"/>
    <n v="9.2272777053610769E-2"/>
    <n v="0.2"/>
    <n v="1.8454555410722155E-2"/>
    <n v="0.11072733246433292"/>
  </r>
  <r>
    <x v="88"/>
    <x v="2"/>
    <n v="23"/>
    <s v="pt"/>
    <n v="27.279157245950863"/>
    <n v="5.8445594399449734E-2"/>
    <m/>
    <m/>
    <m/>
    <m/>
    <n v="0.34899999999999998"/>
    <m/>
    <n v="1.1499999999999999"/>
    <n v="0.18201783394188933"/>
    <n v="3.6403566788377868E-2"/>
    <n v="0.2184214007302672"/>
    <n v="0.47"/>
    <n v="8.5548381952687977E-2"/>
    <n v="0.2"/>
    <n v="1.7109676390537596E-2"/>
    <n v="0.10265805834322557"/>
  </r>
  <r>
    <x v="88"/>
    <x v="2"/>
    <n v="24"/>
    <s v="pt"/>
    <n v="22.759156862141033"/>
    <n v="4.0681992891077094E-2"/>
    <m/>
    <m/>
    <m/>
    <m/>
    <n v="0.34899999999999998"/>
    <m/>
    <n v="1.1499999999999999"/>
    <n v="0.13160485892505117"/>
    <n v="2.6320971785010236E-2"/>
    <n v="0.15792583071006139"/>
    <n v="0.47"/>
    <n v="6.1854283694774047E-2"/>
    <n v="0.2"/>
    <n v="1.237085673895481E-2"/>
    <n v="7.4225140433728853E-2"/>
  </r>
  <r>
    <x v="88"/>
    <x v="2"/>
    <n v="26"/>
    <s v="pt"/>
    <n v="27.979438995555203"/>
    <n v="6.1484817192732549E-2"/>
    <m/>
    <m/>
    <m/>
    <m/>
    <n v="0.34899999999999998"/>
    <m/>
    <n v="1.1499999999999999"/>
    <n v="0.19046726184965138"/>
    <n v="3.8093452369930281E-2"/>
    <n v="0.22856071421958166"/>
    <n v="0.47"/>
    <n v="8.9519613069336146E-2"/>
    <n v="0.2"/>
    <n v="1.7903922613867231E-2"/>
    <n v="0.10742353568320337"/>
  </r>
  <r>
    <x v="88"/>
    <x v="2"/>
    <n v="27"/>
    <s v="pt"/>
    <n v="20.308170738525845"/>
    <n v="3.2391532327948731E-2"/>
    <m/>
    <m/>
    <m/>
    <m/>
    <n v="0.34899999999999998"/>
    <m/>
    <n v="1.1499999999999999"/>
    <n v="0.10732087792125283"/>
    <n v="2.1464175584250567E-2"/>
    <n v="0.1287850535055034"/>
    <n v="0.47"/>
    <n v="5.0440812622988829E-2"/>
    <n v="0.2"/>
    <n v="1.0088162524597766E-2"/>
    <n v="6.0528975147586594E-2"/>
  </r>
  <r>
    <x v="88"/>
    <x v="2"/>
    <n v="27"/>
    <s v="pt"/>
    <n v="12.445916549786217"/>
    <n v="1.2165883427416027E-2"/>
    <m/>
    <m/>
    <m/>
    <m/>
    <n v="0.34899999999999998"/>
    <m/>
    <n v="1.1499999999999999"/>
    <n v="4.4669729399926264E-2"/>
    <n v="8.9339458799852535E-3"/>
    <n v="5.3603675279911514E-2"/>
    <n v="0.47"/>
    <n v="2.0994772817965343E-2"/>
    <n v="0.2"/>
    <n v="4.1989545635930684E-3"/>
    <n v="2.5193727381558412E-2"/>
  </r>
  <r>
    <x v="88"/>
    <x v="2"/>
    <n v="28"/>
    <s v="pt"/>
    <n v="28.202255915883853"/>
    <n v="6.2467996853682747E-2"/>
    <m/>
    <m/>
    <m/>
    <m/>
    <n v="0.34899999999999998"/>
    <m/>
    <n v="1.1499999999999999"/>
    <n v="0.19319115293861866"/>
    <n v="3.8638230587723733E-2"/>
    <n v="0.23182938352634239"/>
    <n v="0.47"/>
    <n v="9.079984188115077E-2"/>
    <n v="0.2"/>
    <n v="1.8159968376230153E-2"/>
    <n v="0.10895981025738093"/>
  </r>
  <r>
    <x v="88"/>
    <x v="2"/>
    <n v="30"/>
    <s v="pt"/>
    <n v="30.239439187460114"/>
    <n v="7.1818668070217778E-2"/>
    <m/>
    <m/>
    <m/>
    <m/>
    <n v="0.34899999999999998"/>
    <m/>
    <n v="1.1499999999999999"/>
    <n v="0.21888277081943472"/>
    <n v="4.3776554163886948E-2"/>
    <n v="0.26265932498332167"/>
    <n v="0.47"/>
    <n v="0.10287490228513431"/>
    <n v="0.2"/>
    <n v="2.0574980457026864E-2"/>
    <n v="0.12344988274216118"/>
  </r>
  <r>
    <x v="88"/>
    <x v="2"/>
    <n v="33"/>
    <s v="pt"/>
    <n v="24.891833099572434"/>
    <n v="4.8663533709664107E-2"/>
    <m/>
    <m/>
    <m/>
    <m/>
    <n v="0.34899999999999998"/>
    <m/>
    <n v="1.1499999999999999"/>
    <n v="0.15449385116823047"/>
    <n v="3.0898770233646095E-2"/>
    <n v="0.18539262140187657"/>
    <n v="0.47"/>
    <n v="7.2612110049068312E-2"/>
    <n v="0.2"/>
    <n v="1.4522422009813664E-2"/>
    <n v="8.7134532058881969E-2"/>
  </r>
  <r>
    <x v="88"/>
    <x v="2"/>
    <n v="34"/>
    <s v="pt"/>
    <n v="33.549862003771537"/>
    <n v="8.8403886379937999E-2"/>
    <m/>
    <m/>
    <m/>
    <m/>
    <n v="0.34899999999999998"/>
    <m/>
    <n v="1.1499999999999999"/>
    <n v="0.26362047537340522"/>
    <n v="5.2724095074681045E-2"/>
    <n v="0.31634457044808628"/>
    <n v="0.47"/>
    <n v="0.12390162342550044"/>
    <n v="0.2"/>
    <n v="2.4780324685100091E-2"/>
    <n v="0.14868194811060054"/>
  </r>
  <r>
    <x v="88"/>
    <x v="2"/>
    <n v="35"/>
    <s v="pt"/>
    <n v="33.868171889955327"/>
    <n v="9.0089337227281172E-2"/>
    <m/>
    <m/>
    <m/>
    <m/>
    <n v="0.34899999999999998"/>
    <m/>
    <n v="1.1499999999999999"/>
    <n v="0.26811474431158178"/>
    <n v="5.3622948862316361E-2"/>
    <n v="0.32173769317389811"/>
    <n v="0.47"/>
    <n v="0.12601392982644344"/>
    <n v="0.2"/>
    <n v="2.5202785965288688E-2"/>
    <n v="0.15121671579173213"/>
  </r>
  <r>
    <x v="88"/>
    <x v="2"/>
    <n v="36"/>
    <s v="pt"/>
    <n v="23.968734429639436"/>
    <n v="4.5121142563796242E-2"/>
    <m/>
    <m/>
    <m/>
    <m/>
    <n v="0.34899999999999998"/>
    <m/>
    <n v="1.1499999999999999"/>
    <n v="0.14438802120235547"/>
    <n v="2.8877604240471096E-2"/>
    <n v="0.17326562544282656"/>
    <n v="0.47"/>
    <n v="6.7862369965107069E-2"/>
    <n v="0.2"/>
    <n v="1.3572473993021415E-2"/>
    <n v="8.1434843958128486E-2"/>
  </r>
  <r>
    <x v="88"/>
    <x v="2"/>
    <n v="38"/>
    <s v="pt"/>
    <n v="21.613241271879389"/>
    <n v="3.6688477059015262E-2"/>
    <m/>
    <m/>
    <m/>
    <m/>
    <n v="0.34899999999999998"/>
    <m/>
    <n v="1.1499999999999999"/>
    <n v="0.1199794775794969"/>
    <n v="2.3995895515899382E-2"/>
    <n v="0.14397537309539626"/>
    <n v="0.47"/>
    <n v="5.639035446236354E-2"/>
    <n v="0.2"/>
    <n v="1.1278070892472708E-2"/>
    <n v="6.7668425354836248E-2"/>
  </r>
  <r>
    <x v="88"/>
    <x v="2"/>
    <n v="39"/>
    <s v="pt"/>
    <n v="22.24986104424697"/>
    <n v="3.888163217482158E-2"/>
    <m/>
    <m/>
    <m/>
    <m/>
    <n v="0.34899999999999998"/>
    <m/>
    <n v="1.1499999999999999"/>
    <n v="0.12637945685017699"/>
    <n v="2.52758913700354E-2"/>
    <n v="0.15165534822021237"/>
    <n v="0.47"/>
    <n v="5.9398344719583177E-2"/>
    <n v="0.2"/>
    <n v="1.1879668943916635E-2"/>
    <n v="7.1278013663499812E-2"/>
  </r>
  <r>
    <x v="88"/>
    <x v="2"/>
    <n v="40"/>
    <s v="pt"/>
    <n v="35.045918468835353"/>
    <n v="9.6463890585469295E-2"/>
    <m/>
    <m/>
    <m/>
    <m/>
    <n v="0.34899999999999998"/>
    <m/>
    <n v="1.1499999999999999"/>
    <n v="0.28503432110008997"/>
    <n v="5.7006864220017994E-2"/>
    <n v="0.34204118532010797"/>
    <n v="0.47"/>
    <n v="0.13396613091704229"/>
    <n v="0.2"/>
    <n v="2.6793226183408458E-2"/>
    <n v="0.16075935710045075"/>
  </r>
  <r>
    <x v="89"/>
    <x v="2"/>
    <n v="1"/>
    <s v="pt"/>
    <n v="19.353241079974474"/>
    <n v="2.9416926441561197E-2"/>
    <m/>
    <m/>
    <m/>
    <m/>
    <n v="0.34899999999999998"/>
    <m/>
    <n v="1.1499999999999999"/>
    <n v="9.8455241909509605E-2"/>
    <n v="1.9691048381901922E-2"/>
    <n v="0.11814629029141152"/>
    <n v="0.47"/>
    <n v="4.6273963697469514E-2"/>
    <n v="0.2"/>
    <n v="9.2547927394939031E-3"/>
    <n v="5.5528756436963415E-2"/>
  </r>
  <r>
    <x v="89"/>
    <x v="2"/>
    <n v="2"/>
    <s v="pt"/>
    <n v="22.759156862141033"/>
    <n v="4.0681992891077094E-2"/>
    <m/>
    <m/>
    <m/>
    <m/>
    <n v="0.34899999999999998"/>
    <m/>
    <n v="1.1499999999999999"/>
    <n v="0.13160485892505117"/>
    <n v="2.6320971785010236E-2"/>
    <n v="0.15792583071006139"/>
    <n v="0.47"/>
    <n v="6.1854283694774047E-2"/>
    <n v="0.2"/>
    <n v="1.237085673895481E-2"/>
    <n v="7.4225140433728853E-2"/>
  </r>
  <r>
    <x v="89"/>
    <x v="2"/>
    <n v="4"/>
    <s v="pt"/>
    <n v="27.661129109371412"/>
    <n v="6.0093802990109399E-2"/>
    <m/>
    <m/>
    <m/>
    <m/>
    <n v="0.34899999999999998"/>
    <m/>
    <n v="1.1499999999999999"/>
    <n v="0.18660563641778416"/>
    <n v="3.7321127283556833E-2"/>
    <n v="0.22392676370134099"/>
    <n v="0.47"/>
    <n v="8.7704649116358543E-2"/>
    <n v="0.2"/>
    <n v="1.7540929823271708E-2"/>
    <n v="0.10524557893963025"/>
  </r>
  <r>
    <x v="89"/>
    <x v="2"/>
    <n v="5"/>
    <s v="pt"/>
    <n v="21.54957929464263"/>
    <n v="3.647266295618265E-2"/>
    <m/>
    <m/>
    <m/>
    <m/>
    <n v="0.34899999999999998"/>
    <m/>
    <n v="1.1499999999999999"/>
    <n v="0.1193475634241818"/>
    <n v="2.3869512684836364E-2"/>
    <n v="0.14321707610901818"/>
    <n v="0.47"/>
    <n v="5.6093354809365448E-2"/>
    <n v="0.2"/>
    <n v="1.121867096187309E-2"/>
    <n v="6.7312025771238543E-2"/>
  </r>
  <r>
    <x v="89"/>
    <x v="2"/>
    <n v="7"/>
    <s v="pt"/>
    <n v="22.727325873522656"/>
    <n v="4.0568276684237937E-2"/>
    <m/>
    <m/>
    <m/>
    <m/>
    <n v="0.34899999999999998"/>
    <m/>
    <n v="1.1499999999999999"/>
    <n v="0.1312755355833615"/>
    <n v="2.62551071166723E-2"/>
    <n v="0.15753064270003381"/>
    <n v="0.47"/>
    <n v="6.16995017241799E-2"/>
    <n v="0.2"/>
    <n v="1.233990034483598E-2"/>
    <n v="7.4039402069015881E-2"/>
  </r>
  <r>
    <x v="89"/>
    <x v="2"/>
    <n v="8"/>
    <s v="pt"/>
    <n v="21.040283476748563"/>
    <n v="3.4769068445326998E-2"/>
    <m/>
    <m/>
    <m/>
    <m/>
    <n v="0.34899999999999998"/>
    <m/>
    <n v="1.1499999999999999"/>
    <n v="0.11434536965167036"/>
    <n v="2.2869073930334074E-2"/>
    <n v="0.13721444358200444"/>
    <n v="0.47"/>
    <n v="5.3742323736285062E-2"/>
    <n v="0.2"/>
    <n v="1.0748464747257012E-2"/>
    <n v="6.4490788483542075E-2"/>
  </r>
  <r>
    <x v="89"/>
    <x v="2"/>
    <n v="9"/>
    <s v="pt"/>
    <n v="29.984791278513082"/>
    <n v="7.0614183460898317E-2"/>
    <m/>
    <m/>
    <m/>
    <m/>
    <n v="0.34899999999999998"/>
    <m/>
    <n v="1.1499999999999999"/>
    <n v="0.2155940541053909"/>
    <n v="4.3118810821078185E-2"/>
    <n v="0.25871286492646905"/>
    <n v="0.47"/>
    <n v="0.10132920542953372"/>
    <n v="0.2"/>
    <n v="2.0265841085906747E-2"/>
    <n v="0.12159504651544047"/>
  </r>
  <r>
    <x v="89"/>
    <x v="2"/>
    <n v="12"/>
    <s v="pt"/>
    <n v="21.422255340169112"/>
    <n v="3.6042944609834537E-2"/>
    <m/>
    <m/>
    <m/>
    <m/>
    <n v="0.34899999999999998"/>
    <m/>
    <n v="1.1499999999999999"/>
    <n v="0.11808815621178038"/>
    <n v="2.361763124235608E-2"/>
    <n v="0.14170578745413648"/>
    <n v="0.47"/>
    <n v="5.5501433419536776E-2"/>
    <n v="0.2"/>
    <n v="1.1100286683907355E-2"/>
    <n v="6.6601720103444131E-2"/>
  </r>
  <r>
    <x v="89"/>
    <x v="2"/>
    <n v="13"/>
    <s v="pt"/>
    <n v="26.451551541873005"/>
    <n v="5.4953098328241162E-2"/>
    <m/>
    <m/>
    <m/>
    <m/>
    <n v="0.34899999999999998"/>
    <m/>
    <n v="1.1499999999999999"/>
    <n v="0.1722509773687545"/>
    <n v="3.4450195473750903E-2"/>
    <n v="0.20670117284250539"/>
    <n v="0.47"/>
    <n v="8.0957959363314611E-2"/>
    <n v="0.2"/>
    <n v="1.6191591872662923E-2"/>
    <n v="9.714955123597753E-2"/>
  </r>
  <r>
    <x v="89"/>
    <x v="2"/>
    <n v="15"/>
    <s v="pt"/>
    <n v="25.432959906084879"/>
    <n v="5.0802337412404544E-2"/>
    <m/>
    <m/>
    <m/>
    <m/>
    <n v="0.34899999999999998"/>
    <m/>
    <n v="1.1499999999999999"/>
    <n v="0.16055784389539321"/>
    <n v="3.2111568779078642E-2"/>
    <n v="0.19266941267447185"/>
    <n v="0.47"/>
    <n v="7.5462186630834802E-2"/>
    <n v="0.2"/>
    <n v="1.5092437326166962E-2"/>
    <n v="9.0554623957001756E-2"/>
  </r>
  <r>
    <x v="89"/>
    <x v="2"/>
    <n v="16"/>
    <s v="pt"/>
    <n v="23.236621691416719"/>
    <n v="4.2406834586835515E-2"/>
    <m/>
    <m/>
    <m/>
    <m/>
    <n v="0.34899999999999998"/>
    <m/>
    <n v="1.1499999999999999"/>
    <n v="0.13658834781309767"/>
    <n v="2.7317669562619537E-2"/>
    <n v="0.16390601737571719"/>
    <n v="0.47"/>
    <n v="6.4196523472155903E-2"/>
    <n v="0.2"/>
    <n v="1.2839304694431182E-2"/>
    <n v="7.7035828166587078E-2"/>
  </r>
  <r>
    <x v="89"/>
    <x v="2"/>
    <n v="17"/>
    <s v="pt"/>
    <n v="22.090706101155074"/>
    <n v="3.8327375085504059E-2"/>
    <m/>
    <m/>
    <m/>
    <m/>
    <n v="0.34899999999999998"/>
    <m/>
    <n v="1.1499999999999999"/>
    <n v="0.1247657066994492"/>
    <n v="2.495314133988984E-2"/>
    <n v="0.14971884803933905"/>
    <n v="0.47"/>
    <n v="5.8639882148741121E-2"/>
    <n v="0.2"/>
    <n v="1.1727976429748224E-2"/>
    <n v="7.0367858578489345E-2"/>
  </r>
  <r>
    <x v="89"/>
    <x v="2"/>
    <n v="18"/>
    <s v="pt"/>
    <n v="18.143663512476071"/>
    <n v="2.5854720505278404E-2"/>
    <m/>
    <m/>
    <m/>
    <m/>
    <n v="0.34899999999999998"/>
    <m/>
    <n v="1.1499999999999999"/>
    <n v="8.7712680486396175E-2"/>
    <n v="1.7542536097279234E-2"/>
    <n v="0.10525521658367541"/>
    <n v="0.47"/>
    <n v="4.1224959828606203E-2"/>
    <n v="0.2"/>
    <n v="8.2449919657212409E-3"/>
    <n v="4.9469951794327442E-2"/>
  </r>
  <r>
    <x v="89"/>
    <x v="2"/>
    <n v="20"/>
    <s v="pt"/>
    <n v="12.859719401825144"/>
    <n v="1.2988316595843393E-2"/>
    <m/>
    <m/>
    <m/>
    <m/>
    <n v="0.34899999999999998"/>
    <m/>
    <n v="1.1499999999999999"/>
    <n v="4.7363318797488778E-2"/>
    <n v="9.4726637594977556E-3"/>
    <n v="5.6835982556986533E-2"/>
    <n v="0.47"/>
    <n v="2.2260759834819725E-2"/>
    <n v="0.2"/>
    <n v="4.4521519669639452E-3"/>
    <n v="2.671291180178367E-2"/>
  </r>
  <r>
    <x v="89"/>
    <x v="2"/>
    <n v="21"/>
    <s v="pt"/>
    <n v="20.976621499511808"/>
    <n v="3.4558983920445707E-2"/>
    <m/>
    <m/>
    <m/>
    <m/>
    <n v="0.34899999999999998"/>
    <m/>
    <n v="1.1499999999999999"/>
    <n v="0.11372674926227788"/>
    <n v="2.2745349852455576E-2"/>
    <n v="0.13647209911473346"/>
    <n v="0.47"/>
    <n v="5.34515721532706E-2"/>
    <n v="0.2"/>
    <n v="1.0690314430654121E-2"/>
    <n v="6.4141886583924723E-2"/>
  </r>
  <r>
    <x v="89"/>
    <x v="2"/>
    <n v="22"/>
    <s v="pt"/>
    <n v="22.058875112536693"/>
    <n v="3.821700113246982E-2"/>
    <m/>
    <m/>
    <m/>
    <m/>
    <n v="0.34899999999999998"/>
    <m/>
    <n v="1.1499999999999999"/>
    <n v="0.12444405553742229"/>
    <n v="2.4888811107484459E-2"/>
    <n v="0.14933286664490675"/>
    <n v="0.47"/>
    <n v="5.8488706102588474E-2"/>
    <n v="0.2"/>
    <n v="1.1697741220517695E-2"/>
    <n v="7.0186447323106166E-2"/>
  </r>
  <r>
    <x v="89"/>
    <x v="2"/>
    <n v="24"/>
    <s v="pt"/>
    <n v="12.605071492878112"/>
    <n v="1.2479020777949332E-2"/>
    <m/>
    <m/>
    <m/>
    <m/>
    <n v="0.34899999999999998"/>
    <m/>
    <n v="1.1499999999999999"/>
    <n v="4.5697485319564704E-2"/>
    <n v="9.1394970639129408E-3"/>
    <n v="5.4836982383477645E-2"/>
    <n v="0.47"/>
    <n v="2.147781810019541E-2"/>
    <n v="0.2"/>
    <n v="4.2955636200390822E-3"/>
    <n v="2.5773381720234492E-2"/>
  </r>
  <r>
    <x v="89"/>
    <x v="2"/>
    <n v="25"/>
    <s v="pt"/>
    <n v="18.239156478331207"/>
    <n v="2.6127591655209455E-2"/>
    <m/>
    <m/>
    <m/>
    <m/>
    <n v="0.34899999999999998"/>
    <m/>
    <n v="1.1499999999999999"/>
    <n v="8.8540827223959423E-2"/>
    <n v="1.7708165444791885E-2"/>
    <n v="0.1062489926687513"/>
    <n v="0.47"/>
    <n v="4.1614188795260923E-2"/>
    <n v="0.2"/>
    <n v="8.3228377590521853E-3"/>
    <n v="4.9937026554313105E-2"/>
  </r>
  <r>
    <x v="89"/>
    <x v="2"/>
    <n v="26"/>
    <s v="pt"/>
    <n v="23.204790702798341"/>
    <n v="4.2290731055849982E-2"/>
    <m/>
    <m/>
    <m/>
    <m/>
    <n v="0.34899999999999998"/>
    <m/>
    <n v="1.1499999999999999"/>
    <n v="0.13625357332252269"/>
    <n v="2.725071466450454E-2"/>
    <n v="0.16350428798702724"/>
    <n v="0.47"/>
    <n v="6.403917946158566E-2"/>
    <n v="0.2"/>
    <n v="1.2807835892317133E-2"/>
    <n v="7.6847015353902787E-2"/>
  </r>
  <r>
    <x v="89"/>
    <x v="2"/>
    <n v="28"/>
    <s v="pt"/>
    <n v="29.348171506145501"/>
    <n v="6.7647535321665397E-2"/>
    <m/>
    <m/>
    <m/>
    <m/>
    <n v="0.34899999999999998"/>
    <m/>
    <n v="1.1499999999999999"/>
    <n v="0.20746857992541523"/>
    <n v="4.149371598508305E-2"/>
    <n v="0.24896229591049829"/>
    <n v="0.47"/>
    <n v="9.7510232564945148E-2"/>
    <n v="0.2"/>
    <n v="1.9502046512989032E-2"/>
    <n v="0.11701227907793418"/>
  </r>
  <r>
    <x v="89"/>
    <x v="2"/>
    <n v="29"/>
    <s v="pt"/>
    <n v="10.695212175775367"/>
    <n v="8.9839782276513094E-3"/>
    <m/>
    <m/>
    <m/>
    <m/>
    <n v="0.34899999999999998"/>
    <m/>
    <n v="1.1499999999999999"/>
    <n v="3.4052765026739075E-2"/>
    <n v="6.8105530053478155E-3"/>
    <n v="4.0863318032086891E-2"/>
    <n v="0.47"/>
    <n v="1.6004799562567364E-2"/>
    <n v="0.2"/>
    <n v="3.200959912513473E-3"/>
    <n v="1.9205759475080839E-2"/>
  </r>
  <r>
    <x v="89"/>
    <x v="2"/>
    <n v="31"/>
    <s v="pt"/>
    <n v="26.260565610162732"/>
    <n v="5.4162416570960638E-2"/>
    <m/>
    <m/>
    <m/>
    <m/>
    <n v="0.34899999999999998"/>
    <m/>
    <n v="1.1499999999999999"/>
    <n v="0.17003090393829326"/>
    <n v="3.4006180787658651E-2"/>
    <n v="0.20403708472595192"/>
    <n v="0.47"/>
    <n v="7.9914524850997828E-2"/>
    <n v="0.2"/>
    <n v="1.5982904970199566E-2"/>
    <n v="9.5897429821197394E-2"/>
  </r>
  <r>
    <x v="89"/>
    <x v="2"/>
    <n v="32"/>
    <s v="pt"/>
    <n v="18.461973398659861"/>
    <n v="2.6769861428056801E-2"/>
    <m/>
    <m/>
    <m/>
    <m/>
    <n v="0.34899999999999998"/>
    <m/>
    <n v="1.1499999999999999"/>
    <n v="9.048651447246539E-2"/>
    <n v="1.8097302894493079E-2"/>
    <n v="0.10858381736695846"/>
    <n v="0.47"/>
    <n v="4.2528661802058734E-2"/>
    <n v="0.2"/>
    <n v="8.5057323604117475E-3"/>
    <n v="5.1034394162470478E-2"/>
  </r>
  <r>
    <x v="89"/>
    <x v="2"/>
    <n v="34"/>
    <s v="pt"/>
    <n v="22.759156862141033"/>
    <n v="4.0681992891077094E-2"/>
    <m/>
    <m/>
    <m/>
    <m/>
    <n v="0.34899999999999998"/>
    <m/>
    <n v="1.1499999999999999"/>
    <n v="0.13160485892505117"/>
    <n v="2.6320971785010236E-2"/>
    <n v="0.15792583071006139"/>
    <n v="0.47"/>
    <n v="6.1854283694774047E-2"/>
    <n v="0.2"/>
    <n v="1.237085673895481E-2"/>
    <n v="7.4225140433728853E-2"/>
  </r>
  <r>
    <x v="89"/>
    <x v="2"/>
    <n v="35"/>
    <s v="pt"/>
    <n v="25.464790894703256"/>
    <n v="5.0929581789406507E-2"/>
    <m/>
    <m/>
    <m/>
    <m/>
    <n v="0.34899999999999998"/>
    <m/>
    <n v="1.1499999999999999"/>
    <n v="0.16091775572998906"/>
    <n v="3.2183551145997816E-2"/>
    <n v="0.19310130687598687"/>
    <n v="0.47"/>
    <n v="7.5631345193094862E-2"/>
    <n v="0.2"/>
    <n v="1.5126269038618974E-2"/>
    <n v="9.0757614231713829E-2"/>
  </r>
  <r>
    <x v="89"/>
    <x v="2"/>
    <n v="38"/>
    <s v="pt"/>
    <n v="24.541692224770259"/>
    <n v="4.7304111763244672E-2"/>
    <m/>
    <m/>
    <m/>
    <m/>
    <n v="0.34899999999999998"/>
    <m/>
    <n v="1.1499999999999999"/>
    <n v="0.15062509733288576"/>
    <n v="3.0125019466577155E-2"/>
    <n v="0.1807501167994629"/>
    <n v="0.47"/>
    <n v="7.0793795746456306E-2"/>
    <n v="0.2"/>
    <n v="1.4158759149291262E-2"/>
    <n v="8.4952554895747573E-2"/>
  </r>
  <r>
    <x v="89"/>
    <x v="2"/>
    <n v="39"/>
    <s v="pt"/>
    <n v="26.865354393911936"/>
    <n v="5.6685897771154181E-2"/>
    <m/>
    <m/>
    <m/>
    <m/>
    <n v="0.34899999999999998"/>
    <m/>
    <n v="1.1499999999999999"/>
    <n v="0.17710468716220792"/>
    <n v="3.5420937432441589E-2"/>
    <n v="0.21252562459464952"/>
    <n v="0.47"/>
    <n v="8.3239202966237713E-2"/>
    <n v="0.2"/>
    <n v="1.6647840593247542E-2"/>
    <n v="9.9887043559485258E-2"/>
  </r>
  <r>
    <x v="89"/>
    <x v="2"/>
    <n v="40"/>
    <s v="pt"/>
    <n v="26.260565610162732"/>
    <n v="5.4162416570960638E-2"/>
    <m/>
    <m/>
    <m/>
    <m/>
    <n v="0.34899999999999998"/>
    <m/>
    <n v="1.1499999999999999"/>
    <n v="0.17003090393829326"/>
    <n v="3.4006180787658651E-2"/>
    <n v="0.20403708472595192"/>
    <n v="0.47"/>
    <n v="7.9914524850997828E-2"/>
    <n v="0.2"/>
    <n v="1.5982904970199566E-2"/>
    <n v="9.5897429821197394E-2"/>
  </r>
  <r>
    <x v="89"/>
    <x v="2"/>
    <n v="42"/>
    <s v="pt"/>
    <n v="22.440846975957243"/>
    <n v="3.9551992795124641E-2"/>
    <m/>
    <m/>
    <m/>
    <m/>
    <n v="0.34899999999999998"/>
    <m/>
    <n v="1.1499999999999999"/>
    <n v="0.1283280300514015"/>
    <n v="2.5665606010280301E-2"/>
    <n v="0.15399363606168182"/>
    <n v="0.47"/>
    <n v="6.0314174124158702E-2"/>
    <n v="0.2"/>
    <n v="1.2062834824831741E-2"/>
    <n v="7.2377008948990448E-2"/>
  </r>
  <r>
    <x v="89"/>
    <x v="2"/>
    <n v="43"/>
    <s v="pt"/>
    <n v="16.774931001885768"/>
    <n v="2.21009715949845E-2"/>
    <m/>
    <m/>
    <m/>
    <m/>
    <n v="0.34899999999999998"/>
    <m/>
    <n v="1.1499999999999999"/>
    <n v="7.6222161659929358E-2"/>
    <n v="1.5244432331985872E-2"/>
    <n v="9.1466593991915229E-2"/>
    <n v="0.47"/>
    <n v="3.5824415980166793E-2"/>
    <n v="0.2"/>
    <n v="7.1648831960333592E-3"/>
    <n v="4.2989299176200153E-2"/>
  </r>
  <r>
    <x v="89"/>
    <x v="2"/>
    <n v="44"/>
    <s v="pt"/>
    <n v="24.509861236151881"/>
    <n v="4.7181482879592368E-2"/>
    <m/>
    <m/>
    <m/>
    <m/>
    <n v="0.34899999999999998"/>
    <m/>
    <n v="1.1499999999999999"/>
    <n v="0.15027554111080726"/>
    <n v="3.0055108222161453E-2"/>
    <n v="0.18033064933296872"/>
    <n v="0.47"/>
    <n v="7.0629504322079414E-2"/>
    <n v="0.2"/>
    <n v="1.4125900864415883E-2"/>
    <n v="8.4755405186495297E-2"/>
  </r>
  <r>
    <x v="89"/>
    <x v="2"/>
    <n v="45"/>
    <s v="pt"/>
    <n v="12.159437652220806"/>
    <n v="1.1612262957870871E-2"/>
    <m/>
    <m/>
    <m/>
    <m/>
    <n v="0.34899999999999998"/>
    <m/>
    <n v="1.1499999999999999"/>
    <n v="4.2845826524302397E-2"/>
    <n v="8.569165304860479E-3"/>
    <n v="5.1414991829162877E-2"/>
    <n v="0.47"/>
    <n v="2.0137538466422127E-2"/>
    <n v="0.2"/>
    <n v="4.0275076932844251E-3"/>
    <n v="2.4165046159706553E-2"/>
  </r>
  <r>
    <x v="89"/>
    <x v="2"/>
    <n v="47"/>
    <s v="pt"/>
    <n v="19.416903057211233"/>
    <n v="2.9610777162247127E-2"/>
    <m/>
    <m/>
    <m/>
    <m/>
    <n v="0.34899999999999998"/>
    <m/>
    <n v="1.1499999999999999"/>
    <n v="9.903577354413072E-2"/>
    <n v="1.9807154708826144E-2"/>
    <n v="0.11884292825295686"/>
    <n v="0.47"/>
    <n v="4.6546813565741439E-2"/>
    <n v="0.2"/>
    <n v="9.3093627131482885E-3"/>
    <n v="5.5856176278889724E-2"/>
  </r>
  <r>
    <x v="90"/>
    <x v="2"/>
    <n v="1"/>
    <s v="pt"/>
    <n v="17.347888797016591"/>
    <n v="2.3636498485935107E-2"/>
    <m/>
    <m/>
    <m/>
    <m/>
    <n v="0.34899999999999998"/>
    <m/>
    <n v="1.1499999999999999"/>
    <n v="8.0945484056539493E-2"/>
    <n v="1.6189096811307899E-2"/>
    <n v="9.7134580867847389E-2"/>
    <n v="0.47"/>
    <n v="3.8044377506573558E-2"/>
    <n v="0.2"/>
    <n v="7.6088755013147122E-3"/>
    <n v="4.5653253007888271E-2"/>
  </r>
  <r>
    <x v="90"/>
    <x v="2"/>
    <n v="4"/>
    <s v="pt"/>
    <n v="31.544509720813654"/>
    <n v="7.8151522833315806E-2"/>
    <m/>
    <m/>
    <m/>
    <m/>
    <n v="0.34899999999999998"/>
    <m/>
    <n v="1.1499999999999999"/>
    <n v="0.23608123524100733"/>
    <n v="4.7216247048201467E-2"/>
    <n v="0.28329748228920881"/>
    <n v="0.47"/>
    <n v="0.11095818056327343"/>
    <n v="0.2"/>
    <n v="2.2191636112654688E-2"/>
    <n v="0.13314981667592812"/>
  </r>
  <r>
    <x v="90"/>
    <x v="2"/>
    <n v="5"/>
    <s v="pt"/>
    <n v="30.494087096407146"/>
    <n v="7.3033338595895114E-2"/>
    <m/>
    <m/>
    <m/>
    <m/>
    <n v="0.34899999999999998"/>
    <m/>
    <n v="1.1499999999999999"/>
    <n v="0.22219344426677942"/>
    <n v="4.443868885335589E-2"/>
    <n v="0.26663213312013534"/>
    <n v="0.47"/>
    <n v="0.10443091880538632"/>
    <n v="0.2"/>
    <n v="2.0886183761077266E-2"/>
    <n v="0.12531710256646358"/>
  </r>
  <r>
    <x v="90"/>
    <x v="2"/>
    <n v="8"/>
    <s v="pt"/>
    <n v="31.640002686668797"/>
    <n v="7.8625406676371981E-2"/>
    <m/>
    <m/>
    <m/>
    <m/>
    <n v="0.34899999999999998"/>
    <m/>
    <n v="1.1499999999999999"/>
    <n v="0.23736216342341168"/>
    <n v="4.7472432684682341E-2"/>
    <n v="0.28483459610809403"/>
    <n v="0.47"/>
    <n v="0.11156021680900348"/>
    <n v="0.2"/>
    <n v="2.2312043361800697E-2"/>
    <n v="0.13387226017080417"/>
  </r>
  <r>
    <x v="90"/>
    <x v="2"/>
    <n v="10"/>
    <s v="pt"/>
    <n v="27.852115041081685"/>
    <n v="6.0926501652366197E-2"/>
    <m/>
    <m/>
    <m/>
    <m/>
    <n v="0.34899999999999998"/>
    <m/>
    <n v="1.1499999999999999"/>
    <n v="0.18891842246872298"/>
    <n v="3.7783684493744599E-2"/>
    <n v="0.22670210696246756"/>
    <n v="0.47"/>
    <n v="8.8791658560299802E-2"/>
    <n v="0.2"/>
    <n v="1.7758331712059962E-2"/>
    <n v="0.10654999027235976"/>
  </r>
  <r>
    <x v="90"/>
    <x v="2"/>
    <n v="12"/>
    <s v="pt"/>
    <n v="28.297748881738993"/>
    <n v="6.289174688966491E-2"/>
    <m/>
    <m/>
    <m/>
    <m/>
    <n v="0.34899999999999998"/>
    <m/>
    <n v="1.1499999999999999"/>
    <n v="0.19436375845090023"/>
    <n v="3.8872751690180049E-2"/>
    <n v="0.23323651014108027"/>
    <n v="0.47"/>
    <n v="9.1350966471923103E-2"/>
    <n v="0.2"/>
    <n v="1.8270193294384621E-2"/>
    <n v="0.10962115976630772"/>
  </r>
  <r>
    <x v="90"/>
    <x v="2"/>
    <n v="14"/>
    <s v="pt"/>
    <n v="31.862819606997444"/>
    <n v="7.9736706066511093E-2"/>
    <m/>
    <m/>
    <m/>
    <m/>
    <n v="0.34899999999999998"/>
    <m/>
    <n v="1.1499999999999999"/>
    <n v="0.24036288655377303"/>
    <n v="4.8072577310754608E-2"/>
    <n v="0.28843546386452762"/>
    <n v="0.47"/>
    <n v="0.11297055668027331"/>
    <n v="0.2"/>
    <n v="2.2594111336054663E-2"/>
    <n v="0.13556466801632797"/>
  </r>
  <r>
    <x v="90"/>
    <x v="2"/>
    <n v="16"/>
    <s v="pt"/>
    <n v="29.220847551671984"/>
    <n v="6.7061845131087205E-2"/>
    <m/>
    <m/>
    <m/>
    <m/>
    <n v="0.34899999999999998"/>
    <m/>
    <n v="1.1499999999999999"/>
    <n v="0.20586003633328828"/>
    <n v="4.1172007266657658E-2"/>
    <n v="0.24703204359994593"/>
    <n v="0.47"/>
    <n v="9.6754217076645485E-2"/>
    <n v="0.2"/>
    <n v="1.9350843415329097E-2"/>
    <n v="0.11610506049197458"/>
  </r>
  <r>
    <x v="90"/>
    <x v="2"/>
    <n v="17"/>
    <s v="pt"/>
    <n v="26.769861428056796"/>
    <n v="5.6283633652489409E-2"/>
    <m/>
    <m/>
    <m/>
    <m/>
    <n v="0.34899999999999998"/>
    <m/>
    <n v="1.1499999999999999"/>
    <n v="0.17597931781230056"/>
    <n v="3.5195863562460114E-2"/>
    <n v="0.21117518137476066"/>
    <n v="0.47"/>
    <n v="8.2710279371781256E-2"/>
    <n v="0.2"/>
    <n v="1.6542055874356251E-2"/>
    <n v="9.925233524613751E-2"/>
  </r>
  <r>
    <x v="90"/>
    <x v="2"/>
    <n v="18"/>
    <s v="pt"/>
    <n v="28.074931961410339"/>
    <n v="6.1905224974909794E-2"/>
    <m/>
    <m/>
    <m/>
    <m/>
    <n v="0.34899999999999998"/>
    <m/>
    <n v="1.1499999999999999"/>
    <n v="0.19163255314074626"/>
    <n v="3.8326510628149256E-2"/>
    <n v="0.22995906376889552"/>
    <n v="0.47"/>
    <n v="9.0067299976150733E-2"/>
    <n v="0.2"/>
    <n v="1.8013459995230147E-2"/>
    <n v="0.10808075997138088"/>
  </r>
  <r>
    <x v="90"/>
    <x v="2"/>
    <n v="19"/>
    <s v="pt"/>
    <n v="23.395776634508614"/>
    <n v="4.2989739565909575E-2"/>
    <m/>
    <m/>
    <m/>
    <m/>
    <n v="0.34899999999999998"/>
    <m/>
    <n v="1.1499999999999999"/>
    <n v="0.13826765672122757"/>
    <n v="2.7653531344245516E-2"/>
    <n v="0.16592118806547307"/>
    <n v="0.47"/>
    <n v="6.4985798658976954E-2"/>
    <n v="0.2"/>
    <n v="1.2997159731795391E-2"/>
    <n v="7.798295839077235E-2"/>
  </r>
  <r>
    <x v="90"/>
    <x v="2"/>
    <n v="21"/>
    <s v="pt"/>
    <n v="31.321692800485007"/>
    <n v="7.7051364289193125E-2"/>
    <m/>
    <m/>
    <m/>
    <m/>
    <n v="0.34899999999999998"/>
    <m/>
    <n v="1.1499999999999999"/>
    <n v="0.23310430777345323"/>
    <n v="4.6620861554690647E-2"/>
    <n v="0.2797251693281439"/>
    <n v="0.47"/>
    <n v="0.109559024653523"/>
    <n v="0.2"/>
    <n v="2.1911804930704604E-2"/>
    <n v="0.13147082958422762"/>
  </r>
  <r>
    <x v="90"/>
    <x v="2"/>
    <n v="23"/>
    <s v="pt"/>
    <n v="21.740565226352903"/>
    <n v="3.7122015123997584E-2"/>
    <m/>
    <m/>
    <m/>
    <m/>
    <n v="0.34899999999999998"/>
    <m/>
    <n v="1.1499999999999999"/>
    <n v="0.1212477224300345"/>
    <n v="2.4249544486006899E-2"/>
    <n v="0.1454972669160414"/>
    <n v="0.47"/>
    <n v="5.6986429542116211E-2"/>
    <n v="0.2"/>
    <n v="1.1397285908423243E-2"/>
    <n v="6.8383715450539451E-2"/>
  </r>
  <r>
    <x v="90"/>
    <x v="2"/>
    <n v="26"/>
    <s v="pt"/>
    <n v="28.743382722396298"/>
    <n v="6.4888186495809644E-2"/>
    <m/>
    <m/>
    <m/>
    <m/>
    <n v="0.34899999999999998"/>
    <m/>
    <n v="1.1499999999999999"/>
    <n v="0.19987728006197153"/>
    <n v="3.9975456012394307E-2"/>
    <n v="0.23985273607436583"/>
    <n v="0.47"/>
    <n v="9.3942321629126607E-2"/>
    <n v="0.2"/>
    <n v="1.8788464325825323E-2"/>
    <n v="0.11273078595495192"/>
  </r>
  <r>
    <x v="90"/>
    <x v="2"/>
    <n v="27"/>
    <s v="pt"/>
    <n v="28.361410858975749"/>
    <n v="6.3175042688368488E-2"/>
    <m/>
    <m/>
    <m/>
    <m/>
    <n v="0.34899999999999998"/>
    <m/>
    <n v="1.1499999999999999"/>
    <n v="0.19514723501644171"/>
    <n v="3.9029447003288344E-2"/>
    <n v="0.23417668201973005"/>
    <n v="0.47"/>
    <n v="9.1719200457727593E-2"/>
    <n v="0.2"/>
    <n v="1.8343840091545518E-2"/>
    <n v="0.11006304054927311"/>
  </r>
  <r>
    <x v="90"/>
    <x v="2"/>
    <n v="29"/>
    <s v="pt"/>
    <n v="28.934368654106574"/>
    <n v="6.575335276645719E-2"/>
    <m/>
    <m/>
    <m/>
    <m/>
    <n v="0.34899999999999998"/>
    <m/>
    <n v="1.1499999999999999"/>
    <n v="0.20226103558864797"/>
    <n v="4.0452207117729594E-2"/>
    <n v="0.24271324270637756"/>
    <n v="0.47"/>
    <n v="9.5062686726664541E-2"/>
    <n v="0.2"/>
    <n v="1.9012537345332911E-2"/>
    <n v="0.11407522407199745"/>
  </r>
  <r>
    <x v="90"/>
    <x v="2"/>
    <n v="31"/>
    <s v="pt"/>
    <n v="23.300283668653478"/>
    <n v="4.2639519113635858E-2"/>
    <m/>
    <m/>
    <m/>
    <m/>
    <n v="0.34899999999999998"/>
    <m/>
    <n v="1.1499999999999999"/>
    <n v="0.13725898439715783"/>
    <n v="2.745179687943157E-2"/>
    <n v="0.16471078127658939"/>
    <n v="0.47"/>
    <n v="6.4511722666664176E-2"/>
    <n v="0.2"/>
    <n v="1.2902344533332836E-2"/>
    <n v="7.7414067199997008E-2"/>
  </r>
  <r>
    <x v="90"/>
    <x v="2"/>
    <n v="33"/>
    <s v="pt"/>
    <n v="34.218312764757499"/>
    <n v="9.1961715555285775E-2"/>
    <m/>
    <m/>
    <m/>
    <m/>
    <n v="0.34899999999999998"/>
    <m/>
    <n v="1.1499999999999999"/>
    <n v="0.27309713154956222"/>
    <n v="5.4619426309912449E-2"/>
    <n v="0.32771655785947468"/>
    <n v="0.47"/>
    <n v="0.12835565182829423"/>
    <n v="0.2"/>
    <n v="2.5671130365658847E-2"/>
    <n v="0.15402678219395308"/>
  </r>
  <r>
    <x v="90"/>
    <x v="2"/>
    <n v="38"/>
    <s v="pt"/>
    <n v="32.945073220022337"/>
    <n v="8.5245376956807797E-2"/>
    <m/>
    <m/>
    <m/>
    <m/>
    <n v="0.34899999999999998"/>
    <m/>
    <n v="1.1499999999999999"/>
    <n v="0.2551738989151201"/>
    <n v="5.1034779783024023E-2"/>
    <n v="0.30620867869814411"/>
    <n v="0.47"/>
    <n v="0.11993173249010644"/>
    <n v="0.2"/>
    <n v="2.398634649802129E-2"/>
    <n v="0.14391807898812772"/>
  </r>
  <r>
    <x v="90"/>
    <x v="2"/>
    <n v="39"/>
    <s v="pt"/>
    <n v="27.183664280095726"/>
    <n v="5.8037123238004383E-2"/>
    <m/>
    <m/>
    <m/>
    <m/>
    <n v="0.34899999999999998"/>
    <m/>
    <n v="1.1499999999999999"/>
    <n v="0.18087876538593226"/>
    <n v="3.617575307718645E-2"/>
    <n v="0.21705451846311871"/>
    <n v="0.47"/>
    <n v="8.5013019731388154E-2"/>
    <n v="0.2"/>
    <n v="1.7002603946277631E-2"/>
    <n v="0.10201562367766578"/>
  </r>
  <r>
    <x v="90"/>
    <x v="2"/>
    <n v="40"/>
    <s v="pt"/>
    <n v="32.626763333838547"/>
    <n v="8.36060810429613E-2"/>
    <m/>
    <m/>
    <m/>
    <m/>
    <n v="0.34899999999999998"/>
    <m/>
    <n v="1.1499999999999999"/>
    <n v="0.25077716209564133"/>
    <n v="5.0155432419128267E-2"/>
    <n v="0.30093259451476961"/>
    <n v="0.47"/>
    <n v="0.11786526618495141"/>
    <n v="0.2"/>
    <n v="2.3573053236990285E-2"/>
    <n v="0.14143831942194168"/>
  </r>
  <r>
    <x v="90"/>
    <x v="2"/>
    <n v="43"/>
    <s v="pt"/>
    <n v="27.438312189042758"/>
    <n v="5.9129562767387144E-2"/>
    <m/>
    <m/>
    <m/>
    <m/>
    <n v="0.34899999999999998"/>
    <m/>
    <n v="1.1499999999999999"/>
    <n v="0.18392329179915104"/>
    <n v="3.6784658359830212E-2"/>
    <n v="0.22070795015898126"/>
    <n v="0.47"/>
    <n v="8.6443947145600983E-2"/>
    <n v="0.2"/>
    <n v="1.7288789429120197E-2"/>
    <n v="0.10373273657472118"/>
  </r>
  <r>
    <x v="90"/>
    <x v="2"/>
    <n v="44"/>
    <s v="pt"/>
    <n v="24.541692224770259"/>
    <n v="4.7304111763244672E-2"/>
    <m/>
    <m/>
    <m/>
    <m/>
    <n v="0.34899999999999998"/>
    <m/>
    <n v="1.1499999999999999"/>
    <n v="0.15062509733288576"/>
    <n v="3.0125019466577155E-2"/>
    <n v="0.1807501167994629"/>
    <n v="0.47"/>
    <n v="7.0793795746456306E-2"/>
    <n v="0.2"/>
    <n v="1.4158759149291262E-2"/>
    <n v="8.4952554895747573E-2"/>
  </r>
  <r>
    <x v="90"/>
    <x v="2"/>
    <n v="48"/>
    <s v="pt"/>
    <n v="34.759439571269944"/>
    <n v="9.4893270029566962E-2"/>
    <m/>
    <m/>
    <m/>
    <m/>
    <n v="0.34899999999999998"/>
    <m/>
    <n v="1.1499999999999999"/>
    <n v="0.28087671475858794"/>
    <n v="5.617534295171759E-2"/>
    <n v="0.33705205771030555"/>
    <n v="0.47"/>
    <n v="0.13201205593653634"/>
    <n v="0.2"/>
    <n v="2.6402411187307268E-2"/>
    <n v="0.15841446712384361"/>
  </r>
  <r>
    <x v="90"/>
    <x v="2"/>
    <n v="50"/>
    <s v="pt"/>
    <n v="25.560283860558393"/>
    <n v="5.1312269850070966E-2"/>
    <m/>
    <m/>
    <m/>
    <m/>
    <n v="0.34899999999999998"/>
    <m/>
    <n v="1.1499999999999999"/>
    <n v="0.16199962487864059"/>
    <n v="3.239992497572812E-2"/>
    <n v="0.19439954985436869"/>
    <n v="0.47"/>
    <n v="7.6139823692961073E-2"/>
    <n v="0.2"/>
    <n v="1.5227964738592215E-2"/>
    <n v="9.1367788431553285E-2"/>
  </r>
  <r>
    <x v="91"/>
    <x v="1"/>
    <n v="1"/>
    <s v="gy"/>
    <n v="4.7746482927568605"/>
    <n v="1.7904931097838226E-3"/>
    <n v="5.0999999999999996"/>
    <n v="6.1376473210819097E-3"/>
    <n v="8.0298226228949238E-3"/>
    <n v="6.1376473210819097E-3"/>
    <n v="0.72"/>
    <n v="4.4191060711789749E-3"/>
    <n v="1.1499999999999999"/>
    <n v="5.0819719818558208E-3"/>
    <n v="1.0163943963711643E-3"/>
    <n v="6.0983663782269854E-3"/>
    <n v="0.47"/>
    <n v="2.3885268314722359E-3"/>
    <n v="0.2"/>
    <n v="4.7770536629444717E-4"/>
    <n v="2.866232197766683E-3"/>
  </r>
  <r>
    <x v="91"/>
    <x v="1"/>
    <n v="3"/>
    <s v="pe"/>
    <n v="16.870423967740905"/>
    <n v="2.2353311757256699E-2"/>
    <m/>
    <m/>
    <m/>
    <m/>
    <n v="0.54"/>
    <m/>
    <n v="1.1499999999999999"/>
    <n v="6.8497282838750048E-2"/>
    <n v="1.3699456567750011E-2"/>
    <n v="8.2196739406500061E-2"/>
    <n v="0.47"/>
    <n v="3.2193722934212521E-2"/>
    <n v="0.2"/>
    <n v="6.4387445868425049E-3"/>
    <n v="3.8632467521055022E-2"/>
  </r>
  <r>
    <x v="91"/>
    <x v="1"/>
    <n v="5"/>
    <s v="pe"/>
    <n v="19.257748114119337"/>
    <n v="2.9127344022605504E-2"/>
    <m/>
    <m/>
    <m/>
    <m/>
    <n v="0.54"/>
    <m/>
    <n v="1.1499999999999999"/>
    <n v="8.9731107984169126E-2"/>
    <n v="1.7946221596833827E-2"/>
    <n v="0.10767732958100296"/>
    <n v="0.47"/>
    <n v="4.2173620752559489E-2"/>
    <n v="0.2"/>
    <n v="8.4347241505118974E-3"/>
    <n v="5.0608344903071388E-2"/>
  </r>
  <r>
    <x v="91"/>
    <x v="1"/>
    <n v="6"/>
    <s v="pe"/>
    <n v="18.461973398659861"/>
    <n v="2.6769861428056801E-2"/>
    <m/>
    <m/>
    <m/>
    <m/>
    <n v="0.54"/>
    <m/>
    <n v="1.1499999999999999"/>
    <n v="8.2328747331516433E-2"/>
    <n v="1.6465749466303286E-2"/>
    <n v="9.8794496797819722E-2"/>
    <n v="0.47"/>
    <n v="3.8694511245812718E-2"/>
    <n v="0.2"/>
    <n v="7.7389022491625437E-3"/>
    <n v="4.6433413494975262E-2"/>
  </r>
  <r>
    <x v="91"/>
    <x v="1"/>
    <n v="7"/>
    <s v="gy"/>
    <n v="3.9788735772973833"/>
    <n v="1.2433979929054324E-3"/>
    <n v="4.2"/>
    <n v="3.8182629243070101E-3"/>
    <n v="4.7547525800464407E-3"/>
    <n v="3.8182629243070101E-3"/>
    <n v="0.72"/>
    <n v="2.749149305501047E-3"/>
    <n v="1.1499999999999999"/>
    <n v="3.1615217013262037E-3"/>
    <n v="6.3230434026524077E-4"/>
    <n v="3.7938260415914444E-3"/>
    <n v="0.47"/>
    <n v="1.4859151996233157E-3"/>
    <n v="0.2"/>
    <n v="2.9718303992466315E-4"/>
    <n v="1.7830982395479788E-3"/>
  </r>
  <r>
    <x v="91"/>
    <x v="1"/>
    <n v="9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91"/>
    <x v="1"/>
    <n v="10"/>
    <s v="pe"/>
    <n v="15.119719593730057"/>
    <n v="1.7954667017554445E-2"/>
    <m/>
    <m/>
    <m/>
    <m/>
    <n v="0.54"/>
    <m/>
    <n v="1.1499999999999999"/>
    <n v="5.477671924159648E-2"/>
    <n v="1.0955343848319296E-2"/>
    <n v="6.5732063089915777E-2"/>
    <n v="0.47"/>
    <n v="2.5745058043550345E-2"/>
    <n v="0.2"/>
    <n v="5.1490116087100695E-3"/>
    <n v="3.0894069652260416E-2"/>
  </r>
  <r>
    <x v="91"/>
    <x v="1"/>
    <n v="11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91"/>
    <x v="1"/>
    <n v="12"/>
    <s v="pe"/>
    <n v="23.459438611745373"/>
    <n v="4.3224015642140852E-2"/>
    <m/>
    <m/>
    <m/>
    <m/>
    <n v="0.54"/>
    <m/>
    <n v="1.1499999999999999"/>
    <n v="0.134218655397882"/>
    <n v="2.68437310795764E-2"/>
    <n v="0.16106238647745841"/>
    <n v="0.47"/>
    <n v="6.3082768037004536E-2"/>
    <n v="0.2"/>
    <n v="1.2616553607400908E-2"/>
    <n v="7.5699321644405446E-2"/>
  </r>
  <r>
    <x v="91"/>
    <x v="1"/>
    <n v="16"/>
    <s v="pe"/>
    <n v="23.714086520692405"/>
    <n v="4.4167486144789596E-2"/>
    <m/>
    <m/>
    <m/>
    <m/>
    <n v="0.54"/>
    <m/>
    <n v="1.1499999999999999"/>
    <n v="0.13720784479678613"/>
    <n v="2.7441568959357229E-2"/>
    <n v="0.16464941375614336"/>
    <n v="0.47"/>
    <n v="6.4487687054489484E-2"/>
    <n v="0.2"/>
    <n v="1.2897537410897898E-2"/>
    <n v="7.7385224465387384E-2"/>
  </r>
  <r>
    <x v="91"/>
    <x v="1"/>
    <n v="17"/>
    <s v="pt"/>
    <n v="26.578875496346523"/>
    <n v="5.548340259862336E-2"/>
    <m/>
    <m/>
    <m/>
    <m/>
    <n v="0.34899999999999998"/>
    <m/>
    <n v="1.1499999999999999"/>
    <n v="0.17373808439054828"/>
    <n v="3.4747616878109656E-2"/>
    <n v="0.20848570126865792"/>
    <n v="0.47"/>
    <n v="8.1656899663557686E-2"/>
    <n v="0.2"/>
    <n v="1.6331379932711537E-2"/>
    <n v="9.7988279596269226E-2"/>
  </r>
  <r>
    <x v="91"/>
    <x v="1"/>
    <n v="19"/>
    <s v="pt"/>
    <n v="10.345071300973197"/>
    <n v="8.4053704320407232E-3"/>
    <m/>
    <m/>
    <m/>
    <m/>
    <n v="0.34899999999999998"/>
    <m/>
    <n v="1.1499999999999999"/>
    <n v="3.2082905288562599E-2"/>
    <n v="6.4165810577125199E-3"/>
    <n v="3.8499486346275119E-2"/>
    <n v="0.47"/>
    <n v="1.5078965485624421E-2"/>
    <n v="0.2"/>
    <n v="3.0157930971248842E-3"/>
    <n v="1.8094758582749306E-2"/>
  </r>
  <r>
    <x v="91"/>
    <x v="1"/>
    <n v="20"/>
    <s v="pe"/>
    <n v="19.735212943395023"/>
    <n v="3.0589580062262284E-2"/>
    <m/>
    <m/>
    <m/>
    <m/>
    <n v="0.54"/>
    <m/>
    <n v="1.1499999999999999"/>
    <n v="9.4328567663785515E-2"/>
    <n v="1.8865713532757105E-2"/>
    <n v="0.11319428119654262"/>
    <n v="0.47"/>
    <n v="4.4334426801979188E-2"/>
    <n v="0.2"/>
    <n v="8.8668853603958379E-3"/>
    <n v="5.3201312162375024E-2"/>
  </r>
  <r>
    <x v="91"/>
    <x v="1"/>
    <n v="21"/>
    <s v="pe"/>
    <n v="27.279157245950863"/>
    <n v="5.8445594399449734E-2"/>
    <m/>
    <m/>
    <m/>
    <m/>
    <n v="0.54"/>
    <m/>
    <n v="1.1499999999999999"/>
    <n v="0.18258840207296398"/>
    <n v="3.6517680414592794E-2"/>
    <n v="0.21910608248755678"/>
    <n v="0.47"/>
    <n v="8.5816548974293069E-2"/>
    <n v="0.2"/>
    <n v="1.7163309794858615E-2"/>
    <n v="0.10297985876915168"/>
  </r>
  <r>
    <x v="91"/>
    <x v="1"/>
    <n v="23"/>
    <s v="pe"/>
    <n v="22.122537089773452"/>
    <n v="3.8437908193481377E-2"/>
    <m/>
    <m/>
    <m/>
    <m/>
    <n v="0.54"/>
    <m/>
    <n v="1.1499999999999999"/>
    <n v="0.11907569180069658"/>
    <n v="2.3815138360139317E-2"/>
    <n v="0.1428908301608359"/>
    <n v="0.47"/>
    <n v="5.5965575146327384E-2"/>
    <n v="0.2"/>
    <n v="1.1193115029265477E-2"/>
    <n v="6.7158690175592867E-2"/>
  </r>
  <r>
    <x v="91"/>
    <x v="1"/>
    <n v="25"/>
    <s v="pt"/>
    <n v="20.690142601946395"/>
    <n v="3.3621481728162893E-2"/>
    <m/>
    <m/>
    <m/>
    <m/>
    <n v="0.34899999999999998"/>
    <m/>
    <n v="1.1499999999999999"/>
    <n v="0.11096130783151342"/>
    <n v="2.2192261566302687E-2"/>
    <n v="0.13315356939781611"/>
    <n v="0.47"/>
    <n v="5.2151814680811308E-2"/>
    <n v="0.2"/>
    <n v="1.0430362936162263E-2"/>
    <n v="6.2582177616973572E-2"/>
  </r>
  <r>
    <x v="91"/>
    <x v="1"/>
    <n v="27"/>
    <s v="pt"/>
    <n v="25.942255723978942"/>
    <n v="5.2857346037607091E-2"/>
    <m/>
    <m/>
    <m/>
    <m/>
    <n v="0.34899999999999998"/>
    <m/>
    <n v="1.1499999999999999"/>
    <n v="0.16635906165561426"/>
    <n v="3.3271812331122856E-2"/>
    <n v="0.19963087398673712"/>
    <n v="0.47"/>
    <n v="7.8188758978138692E-2"/>
    <n v="0.2"/>
    <n v="1.5637751795627739E-2"/>
    <n v="9.3826510773766428E-2"/>
  </r>
  <r>
    <x v="91"/>
    <x v="1"/>
    <n v="28"/>
    <s v="pt"/>
    <n v="26.101410667070837"/>
    <n v="5.3507891867495209E-2"/>
    <m/>
    <m/>
    <m/>
    <m/>
    <n v="0.34899999999999998"/>
    <m/>
    <n v="1.1499999999999999"/>
    <n v="0.16819055989817647"/>
    <n v="3.3638111979635295E-2"/>
    <n v="0.20182867187781175"/>
    <n v="0.47"/>
    <n v="7.904956315214294E-2"/>
    <n v="0.2"/>
    <n v="1.580991263042859E-2"/>
    <n v="9.4859475782571534E-2"/>
  </r>
  <r>
    <x v="91"/>
    <x v="1"/>
    <n v="31"/>
    <s v="pt"/>
    <n v="15.278874536821952"/>
    <n v="1.8334649444186338E-2"/>
    <m/>
    <m/>
    <m/>
    <m/>
    <n v="0.34899999999999998"/>
    <m/>
    <n v="1.1499999999999999"/>
    <n v="6.4484416201840367E-2"/>
    <n v="1.2896883240368074E-2"/>
    <n v="7.7381299442208437E-2"/>
    <n v="0.47"/>
    <n v="3.0307675614864971E-2"/>
    <n v="0.2"/>
    <n v="6.0615351229729945E-3"/>
    <n v="3.6369210737837963E-2"/>
  </r>
  <r>
    <x v="91"/>
    <x v="1"/>
    <n v="32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91"/>
    <x v="1"/>
    <n v="34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91"/>
    <x v="1"/>
    <n v="37"/>
    <s v="pt"/>
    <n v="12.414085561167836"/>
    <n v="1.2103733422138638E-2"/>
    <m/>
    <m/>
    <m/>
    <m/>
    <n v="0.34899999999999998"/>
    <m/>
    <n v="1.1499999999999999"/>
    <n v="4.4465417281322243E-2"/>
    <n v="8.8930834562644494E-3"/>
    <n v="5.3358500737586689E-2"/>
    <n v="0.47"/>
    <n v="2.0898746122221454E-2"/>
    <n v="0.2"/>
    <n v="4.1797492244442912E-3"/>
    <n v="2.5078495346665744E-2"/>
  </r>
  <r>
    <x v="91"/>
    <x v="1"/>
    <n v="40"/>
    <s v="pt"/>
    <n v="23.236621691416719"/>
    <n v="4.2406834586835515E-2"/>
    <m/>
    <m/>
    <m/>
    <m/>
    <n v="0.34899999999999998"/>
    <m/>
    <n v="1.1499999999999999"/>
    <n v="0.13658834781309767"/>
    <n v="2.7317669562619537E-2"/>
    <n v="0.16390601737571719"/>
    <n v="0.47"/>
    <n v="6.4196523472155903E-2"/>
    <n v="0.2"/>
    <n v="1.2839304694431182E-2"/>
    <n v="7.7035828166587078E-2"/>
  </r>
  <r>
    <x v="91"/>
    <x v="1"/>
    <n v="42"/>
    <s v="pt"/>
    <n v="36.128172081860242"/>
    <n v="0.10251368828227844"/>
    <m/>
    <m/>
    <m/>
    <m/>
    <n v="0.34899999999999998"/>
    <m/>
    <n v="1.1499999999999999"/>
    <n v="0.30098359518847628"/>
    <n v="6.0196719037695259E-2"/>
    <n v="0.36118031422617153"/>
    <n v="0.47"/>
    <n v="0.14146228973858385"/>
    <n v="0.2"/>
    <n v="2.8292457947716773E-2"/>
    <n v="0.16975474768630061"/>
  </r>
  <r>
    <x v="91"/>
    <x v="1"/>
    <n v="43"/>
    <s v="pe"/>
    <n v="19.098593171027442"/>
    <n v="2.8647889756541162E-2"/>
    <m/>
    <m/>
    <m/>
    <m/>
    <n v="0.54"/>
    <m/>
    <n v="1.1499999999999999"/>
    <n v="8.8224640232329593E-2"/>
    <n v="1.7644928046465919E-2"/>
    <n v="0.10586956827879551"/>
    <n v="0.47"/>
    <n v="4.1465580909194909E-2"/>
    <n v="0.2"/>
    <n v="8.2931161818389828E-3"/>
    <n v="4.9758697091033893E-2"/>
  </r>
  <r>
    <x v="91"/>
    <x v="1"/>
    <n v="44"/>
    <s v="pt"/>
    <n v="25.942255723978942"/>
    <n v="5.2857346037607091E-2"/>
    <m/>
    <m/>
    <m/>
    <m/>
    <n v="0.34899999999999998"/>
    <m/>
    <n v="1.1499999999999999"/>
    <n v="0.16635906165561426"/>
    <n v="3.3271812331122856E-2"/>
    <n v="0.19963087398673712"/>
    <n v="0.47"/>
    <n v="7.8188758978138692E-2"/>
    <n v="0.2"/>
    <n v="1.5637751795627739E-2"/>
    <n v="9.3826510773766428E-2"/>
  </r>
  <r>
    <x v="91"/>
    <x v="1"/>
    <n v="47"/>
    <s v="pe"/>
    <n v="27.915777018318444"/>
    <n v="6.1205341112663188E-2"/>
    <m/>
    <m/>
    <m/>
    <m/>
    <n v="0.54"/>
    <m/>
    <n v="1.1499999999999999"/>
    <n v="0.1913874629368329"/>
    <n v="3.8277492587366582E-2"/>
    <n v="0.22966495552419947"/>
    <n v="0.47"/>
    <n v="8.9952107580311455E-2"/>
    <n v="0.2"/>
    <n v="1.7990421516062293E-2"/>
    <n v="0.10794252909637375"/>
  </r>
  <r>
    <x v="91"/>
    <x v="1"/>
    <n v="48"/>
    <s v="pt"/>
    <n v="16.71126902464901"/>
    <n v="2.1933540594851822E-2"/>
    <m/>
    <m/>
    <m/>
    <m/>
    <n v="0.34899999999999998"/>
    <m/>
    <n v="1.1499999999999999"/>
    <n v="7.5705096230085686E-2"/>
    <n v="1.5141019246017138E-2"/>
    <n v="9.0846115476102829E-2"/>
    <n v="0.47"/>
    <n v="3.5581395228140272E-2"/>
    <n v="0.2"/>
    <n v="7.1162790456280548E-3"/>
    <n v="4.2697674273768325E-2"/>
  </r>
  <r>
    <x v="91"/>
    <x v="1"/>
    <n v="50"/>
    <s v="pe"/>
    <n v="20.5309876588545"/>
    <n v="3.3106217599902878E-2"/>
    <m/>
    <m/>
    <m/>
    <m/>
    <n v="0.54"/>
    <m/>
    <n v="1.1499999999999999"/>
    <n v="0.1022514428131175"/>
    <n v="2.04502885626235E-2"/>
    <n v="0.122701731375741"/>
    <n v="0.47"/>
    <n v="4.8058178122165222E-2"/>
    <n v="0.2"/>
    <n v="9.6116356244330455E-3"/>
    <n v="5.766981374659827E-2"/>
  </r>
  <r>
    <x v="91"/>
    <x v="1"/>
    <n v="53"/>
    <s v="pt"/>
    <n v="31.03521390291959"/>
    <n v="7.564833388836649E-2"/>
    <m/>
    <m/>
    <m/>
    <m/>
    <n v="0.34899999999999998"/>
    <m/>
    <n v="1.1499999999999999"/>
    <n v="0.22930135283262731"/>
    <n v="4.5860270566525467E-2"/>
    <n v="0.27516162339915279"/>
    <n v="0.47"/>
    <n v="0.10777163583133482"/>
    <n v="0.2"/>
    <n v="2.1554327166266967E-2"/>
    <n v="0.1293259629976018"/>
  </r>
  <r>
    <x v="91"/>
    <x v="1"/>
    <n v="54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91"/>
    <x v="1"/>
    <n v="57"/>
    <s v="pe"/>
    <n v="13.910142026231654"/>
    <n v="1.5196830163658082E-2"/>
    <m/>
    <m/>
    <m/>
    <m/>
    <n v="0.54"/>
    <m/>
    <n v="1.1499999999999999"/>
    <n v="4.6207869254742372E-2"/>
    <n v="9.2415738509484743E-3"/>
    <n v="5.5449443105690846E-2"/>
    <n v="0.47"/>
    <n v="2.1717698549728912E-2"/>
    <n v="0.2"/>
    <n v="4.3435397099457823E-3"/>
    <n v="2.6061238259674695E-2"/>
  </r>
  <r>
    <x v="91"/>
    <x v="1"/>
    <n v="59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91"/>
    <x v="1"/>
    <n v="62"/>
    <s v="pe"/>
    <n v="24.98732606542757"/>
    <n v="4.9037627403401611E-2"/>
    <m/>
    <m/>
    <m/>
    <m/>
    <n v="0.54"/>
    <m/>
    <n v="1.1499999999999999"/>
    <n v="0.15265772596116825"/>
    <n v="3.0531545192233653E-2"/>
    <n v="0.18318927115340189"/>
    <n v="0.47"/>
    <n v="7.174913120174907E-2"/>
    <n v="0.2"/>
    <n v="1.4349826240349814E-2"/>
    <n v="8.6098957442098889E-2"/>
  </r>
  <r>
    <x v="91"/>
    <x v="1"/>
    <n v="63"/>
    <s v="pe"/>
    <n v="17.984508569384175"/>
    <n v="2.5403118354255152E-2"/>
    <m/>
    <m/>
    <m/>
    <m/>
    <n v="0.54"/>
    <m/>
    <n v="1.1499999999999999"/>
    <n v="7.8043180200135495E-2"/>
    <n v="1.56086360400271E-2"/>
    <n v="9.3651816240162597E-2"/>
    <n v="0.47"/>
    <n v="3.6680294694063684E-2"/>
    <n v="0.2"/>
    <n v="7.3360589388127371E-3"/>
    <n v="4.4016353632876419E-2"/>
  </r>
  <r>
    <x v="92"/>
    <x v="0"/>
    <n v="4"/>
    <s v="cf"/>
    <n v="2.6738030439438418"/>
    <n v="5.6149863922820684E-4"/>
    <m/>
    <m/>
    <m/>
    <m/>
    <n v="0.74"/>
    <m/>
    <n v="1.1499999999999999"/>
    <n v="2.1132773643335752E-3"/>
    <n v="4.2265547286671505E-4"/>
    <n v="2.5359328372002903E-3"/>
    <n v="0.47"/>
    <n v="9.9324036123678034E-4"/>
    <n v="0.2"/>
    <n v="1.9864807224735607E-4"/>
    <n v="1.1918884334841365E-3"/>
  </r>
  <r>
    <x v="92"/>
    <x v="0"/>
    <n v="6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92"/>
    <x v="0"/>
    <n v="7"/>
    <s v="pe"/>
    <n v="27.947608006936822"/>
    <n v="6.1344999575226315E-2"/>
    <m/>
    <m/>
    <m/>
    <m/>
    <n v="0.54"/>
    <m/>
    <n v="1.1499999999999999"/>
    <n v="0.19183295925464944"/>
    <n v="3.8366591850929888E-2"/>
    <n v="0.23019955110557933"/>
    <n v="0.47"/>
    <n v="9.0161490849685236E-2"/>
    <n v="0.2"/>
    <n v="1.8032298169937049E-2"/>
    <n v="0.10819378901962229"/>
  </r>
  <r>
    <x v="92"/>
    <x v="0"/>
    <n v="8"/>
    <s v="pe"/>
    <n v="28.01126998417358"/>
    <n v="6.162479396518189E-2"/>
    <m/>
    <m/>
    <m/>
    <m/>
    <n v="0.54"/>
    <m/>
    <n v="1.1499999999999999"/>
    <n v="0.19272553624224006"/>
    <n v="3.8545107248448014E-2"/>
    <n v="0.23127064349068807"/>
    <n v="0.47"/>
    <n v="9.0581002033852831E-2"/>
    <n v="0.2"/>
    <n v="1.8116200406770568E-2"/>
    <n v="0.10869720244062339"/>
  </r>
  <r>
    <x v="92"/>
    <x v="0"/>
    <n v="11"/>
    <s v="pe"/>
    <n v="24.764509145098913"/>
    <n v="4.8166970287217378E-2"/>
    <m/>
    <m/>
    <m/>
    <m/>
    <n v="0.54"/>
    <m/>
    <n v="1.1499999999999999"/>
    <n v="0.14989332340161179"/>
    <n v="2.997866468032236E-2"/>
    <n v="0.17987198808193416"/>
    <n v="0.47"/>
    <n v="7.0449861998757538E-2"/>
    <n v="0.2"/>
    <n v="1.4089972399751509E-2"/>
    <n v="8.4539834398509039E-2"/>
  </r>
  <r>
    <x v="92"/>
    <x v="0"/>
    <n v="13"/>
    <s v="pe"/>
    <n v="28.966199642724952"/>
    <n v="6.5898104187199269E-2"/>
    <m/>
    <m/>
    <m/>
    <m/>
    <n v="0.54"/>
    <m/>
    <n v="1.1499999999999999"/>
    <n v="0.20636781390413272"/>
    <n v="4.1273562780826549E-2"/>
    <n v="0.24764137668495928"/>
    <n v="0.47"/>
    <n v="9.6992872534942376E-2"/>
    <n v="0.2"/>
    <n v="1.9398574506988477E-2"/>
    <n v="0.11639144704193086"/>
  </r>
  <r>
    <x v="92"/>
    <x v="0"/>
    <n v="16"/>
    <s v="cf"/>
    <n v="2.4828171122335672"/>
    <n v="4.8414933688554563E-4"/>
    <m/>
    <m/>
    <m/>
    <m/>
    <n v="0.74"/>
    <m/>
    <n v="1.1499999999999999"/>
    <n v="2.0644191565671547E-3"/>
    <n v="4.1288383131343097E-4"/>
    <n v="2.4773029878805857E-3"/>
    <n v="0.47"/>
    <n v="9.7027700358656265E-4"/>
    <n v="0.2"/>
    <n v="1.9405540071731255E-4"/>
    <n v="1.1643324043038752E-3"/>
  </r>
  <r>
    <x v="92"/>
    <x v="0"/>
    <n v="18"/>
    <s v="cf"/>
    <n v="2.2600001919049135"/>
    <n v="4.0115003406312219E-4"/>
    <m/>
    <m/>
    <m/>
    <m/>
    <n v="0.74"/>
    <m/>
    <n v="1.1499999999999999"/>
    <n v="2.0174614948325399E-3"/>
    <n v="4.03492298966508E-4"/>
    <n v="2.4209537937990478E-3"/>
    <n v="0.47"/>
    <n v="9.4820690257129369E-4"/>
    <n v="0.2"/>
    <n v="1.8964138051425874E-4"/>
    <n v="1.1378482830855525E-3"/>
  </r>
  <r>
    <x v="92"/>
    <x v="0"/>
    <n v="19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92"/>
    <x v="0"/>
    <n v="23"/>
    <s v="pe"/>
    <n v="30.398594130552009"/>
    <n v="7.2576643486692918E-2"/>
    <m/>
    <m/>
    <m/>
    <m/>
    <n v="0.54"/>
    <m/>
    <n v="1.1499999999999999"/>
    <n v="0.22772388992446246"/>
    <n v="4.5544777984892496E-2"/>
    <n v="0.27326866790935495"/>
    <n v="0.47"/>
    <n v="0.10703022826449735"/>
    <n v="0.2"/>
    <n v="2.1406045652899469E-2"/>
    <n v="0.12843627391739681"/>
  </r>
  <r>
    <x v="92"/>
    <x v="0"/>
    <n v="24"/>
    <s v="pe"/>
    <n v="26.356058576017869"/>
    <n v="5.4557041252356997E-2"/>
    <m/>
    <m/>
    <m/>
    <m/>
    <n v="0.54"/>
    <m/>
    <n v="1.1499999999999999"/>
    <n v="0.17020456662527894"/>
    <n v="3.4040913325055787E-2"/>
    <n v="0.20424547995033474"/>
    <n v="0.47"/>
    <n v="7.9996146313881092E-2"/>
    <n v="0.2"/>
    <n v="1.5999229262776218E-2"/>
    <n v="9.5995375576657313E-2"/>
  </r>
  <r>
    <x v="92"/>
    <x v="0"/>
    <n v="27"/>
    <s v="pe"/>
    <n v="24.955495076809193"/>
    <n v="4.8912770350546017E-2"/>
    <m/>
    <m/>
    <m/>
    <m/>
    <n v="0.54"/>
    <m/>
    <n v="1.1499999999999999"/>
    <n v="0.1522612343127511"/>
    <n v="3.0452246862550221E-2"/>
    <n v="0.18271348117530131"/>
    <n v="0.47"/>
    <n v="7.1562780126993006E-2"/>
    <n v="0.2"/>
    <n v="1.4312556025398602E-2"/>
    <n v="8.587533615239161E-2"/>
  </r>
  <r>
    <x v="92"/>
    <x v="0"/>
    <n v="28"/>
    <s v="pe"/>
    <n v="24.159720361349716"/>
    <n v="4.5843069385661087E-2"/>
    <m/>
    <m/>
    <m/>
    <m/>
    <n v="0.54"/>
    <m/>
    <n v="1.1499999999999999"/>
    <n v="0.14251972844881999"/>
    <n v="2.8503945689763999E-2"/>
    <n v="0.17102367413858399"/>
    <n v="0.47"/>
    <n v="6.6984272370945397E-2"/>
    <n v="0.2"/>
    <n v="1.339685447418908E-2"/>
    <n v="8.0381126845134473E-2"/>
  </r>
  <r>
    <x v="92"/>
    <x v="0"/>
    <n v="31"/>
    <s v="pe"/>
    <n v="24.541692224770259"/>
    <n v="4.7304111763244672E-2"/>
    <m/>
    <m/>
    <m/>
    <m/>
    <n v="0.54"/>
    <m/>
    <n v="1.1499999999999999"/>
    <n v="0.14715467270512789"/>
    <n v="2.9430934541025577E-2"/>
    <n v="0.17658560724615346"/>
    <n v="0.47"/>
    <n v="6.9162696171410104E-2"/>
    <n v="0.2"/>
    <n v="1.3832539234282022E-2"/>
    <n v="8.2995235405692119E-2"/>
  </r>
  <r>
    <x v="92"/>
    <x v="0"/>
    <n v="32"/>
    <s v="pe"/>
    <n v="25.655776826413529"/>
    <n v="5.1696390305223265E-2"/>
    <m/>
    <m/>
    <m/>
    <m/>
    <n v="0.54"/>
    <m/>
    <n v="1.1499999999999999"/>
    <n v="0.16110553716940851"/>
    <n v="3.22211074338817E-2"/>
    <n v="0.19332664460329022"/>
    <n v="0.47"/>
    <n v="7.5719602469621991E-2"/>
    <n v="0.2"/>
    <n v="1.51439204939244E-2"/>
    <n v="9.0863522963546384E-2"/>
  </r>
  <r>
    <x v="92"/>
    <x v="0"/>
    <n v="40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92"/>
    <x v="0"/>
    <n v="45"/>
    <s v="pe"/>
    <n v="29.761974358184428"/>
    <n v="6.9568615062256103E-2"/>
    <m/>
    <m/>
    <m/>
    <m/>
    <n v="0.54"/>
    <m/>
    <n v="1.1499999999999999"/>
    <n v="0.21809994874335528"/>
    <n v="4.3619989748671061E-2"/>
    <n v="0.26171993849202635"/>
    <n v="0.47"/>
    <n v="0.10250697590937698"/>
    <n v="0.2"/>
    <n v="2.0501395181875395E-2"/>
    <n v="0.12300837109125237"/>
  </r>
  <r>
    <x v="92"/>
    <x v="0"/>
    <n v="46"/>
    <s v="pe"/>
    <n v="23.109297736943201"/>
    <n v="4.1943375392551913E-2"/>
    <m/>
    <m/>
    <m/>
    <m/>
    <n v="0.54"/>
    <m/>
    <n v="1.1499999999999999"/>
    <n v="0.13016331736161563"/>
    <n v="2.6032663472323126E-2"/>
    <n v="0.15619598083393876"/>
    <n v="0.47"/>
    <n v="6.1176759159959342E-2"/>
    <n v="0.2"/>
    <n v="1.223535183199187E-2"/>
    <n v="7.3412110991951218E-2"/>
  </r>
  <r>
    <x v="92"/>
    <x v="0"/>
    <n v="48"/>
    <s v="cf"/>
    <n v="5.6022539968347163"/>
    <n v="2.4649917586072752E-3"/>
    <m/>
    <m/>
    <m/>
    <m/>
    <n v="0.74"/>
    <m/>
    <n v="1.1499999999999999"/>
    <n v="4.5028738015410481E-3"/>
    <n v="9.0057476030820963E-4"/>
    <n v="5.403448561849258E-3"/>
    <n v="0.47"/>
    <n v="2.1163506867242924E-3"/>
    <n v="0.2"/>
    <n v="4.2327013734485847E-4"/>
    <n v="2.5396208240691508E-3"/>
  </r>
  <r>
    <x v="92"/>
    <x v="0"/>
    <n v="48"/>
    <s v="cf"/>
    <n v="5.4749300423611995"/>
    <n v="2.3542199182153157E-3"/>
    <m/>
    <m/>
    <m/>
    <m/>
    <n v="0.74"/>
    <m/>
    <n v="1.1499999999999999"/>
    <n v="4.3106987205530313E-3"/>
    <n v="8.621397441106063E-4"/>
    <n v="5.1728384646636373E-3"/>
    <n v="0.47"/>
    <n v="2.0260283986599245E-3"/>
    <n v="0.2"/>
    <n v="4.0520567973198495E-4"/>
    <n v="2.4312340783919093E-3"/>
  </r>
  <r>
    <x v="92"/>
    <x v="0"/>
    <n v="48"/>
    <s v="cf"/>
    <n v="2.8647889756541161"/>
    <n v="6.4457751952217606E-4"/>
    <m/>
    <m/>
    <m/>
    <m/>
    <n v="0.74"/>
    <m/>
    <n v="1.1499999999999999"/>
    <n v="2.1709493994797897E-3"/>
    <n v="4.3418987989595793E-4"/>
    <n v="2.6051392793757476E-3"/>
    <n v="0.47"/>
    <n v="1.020346217755501E-3"/>
    <n v="0.2"/>
    <n v="2.0406924355110021E-4"/>
    <n v="1.2244154613066012E-3"/>
  </r>
  <r>
    <x v="92"/>
    <x v="0"/>
    <n v="50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92"/>
    <x v="0"/>
    <n v="51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92"/>
    <x v="0"/>
    <n v="58"/>
    <s v="cf"/>
    <n v="2.1008452488130183"/>
    <n v="3.46639466054148E-4"/>
    <m/>
    <m/>
    <m/>
    <m/>
    <n v="0.74"/>
    <m/>
    <n v="1.1499999999999999"/>
    <n v="1.9898746053897977E-3"/>
    <n v="3.9797492107795956E-4"/>
    <n v="2.3878495264677575E-3"/>
    <n v="0.47"/>
    <n v="9.3524106453320491E-4"/>
    <n v="0.2"/>
    <n v="1.8704821290664098E-4"/>
    <n v="1.1222892774398459E-3"/>
  </r>
  <r>
    <x v="92"/>
    <x v="0"/>
    <n v="61"/>
    <s v="pe"/>
    <n v="29.666481392329292"/>
    <n v="6.9122901644127252E-2"/>
    <m/>
    <m/>
    <m/>
    <m/>
    <n v="0.54"/>
    <m/>
    <n v="1.1499999999999999"/>
    <n v="0.21667462789123168"/>
    <n v="4.3334925578246336E-2"/>
    <n v="0.26000955346947802"/>
    <n v="0.47"/>
    <n v="0.10183707510887888"/>
    <n v="0.2"/>
    <n v="2.0367415021775775E-2"/>
    <n v="0.12220449013065465"/>
  </r>
  <r>
    <x v="92"/>
    <x v="0"/>
    <n v="63"/>
    <s v="pe"/>
    <n v="24.98732606542757"/>
    <n v="4.9037627403401611E-2"/>
    <m/>
    <m/>
    <m/>
    <m/>
    <n v="0.54"/>
    <m/>
    <n v="1.1499999999999999"/>
    <n v="0.15265772596116825"/>
    <n v="3.0531545192233653E-2"/>
    <n v="0.18318927115340189"/>
    <n v="0.47"/>
    <n v="7.174913120174907E-2"/>
    <n v="0.2"/>
    <n v="1.4349826240349814E-2"/>
    <n v="8.6098957442098889E-2"/>
  </r>
  <r>
    <x v="92"/>
    <x v="0"/>
    <n v="66"/>
    <s v="pe"/>
    <n v="26.06957967845246"/>
    <n v="5.3377464391631421E-2"/>
    <m/>
    <m/>
    <m/>
    <m/>
    <n v="0.54"/>
    <m/>
    <n v="1.1499999999999999"/>
    <n v="0.16645143031005613"/>
    <n v="3.3290286062011225E-2"/>
    <n v="0.19974171637206736"/>
    <n v="0.47"/>
    <n v="7.8232172245726372E-2"/>
    <n v="0.2"/>
    <n v="1.5646434449145274E-2"/>
    <n v="9.387860669487165E-2"/>
  </r>
  <r>
    <x v="93"/>
    <x v="3"/>
    <n v="1"/>
    <s v="pe"/>
    <n v="27.310988234569241"/>
    <n v="5.8582069763151015E-2"/>
    <m/>
    <m/>
    <m/>
    <m/>
    <n v="0.54"/>
    <m/>
    <n v="1.1499999999999999"/>
    <n v="0.18302334132167228"/>
    <n v="3.6604668264334457E-2"/>
    <n v="0.21962800958600673"/>
    <n v="0.47"/>
    <n v="8.6020970421185963E-2"/>
    <n v="0.2"/>
    <n v="1.7204194084237193E-2"/>
    <n v="0.10322516450542316"/>
  </r>
  <r>
    <x v="93"/>
    <x v="3"/>
    <n v="3"/>
    <s v="pe"/>
    <n v="28.361410858975749"/>
    <n v="6.3175042688368488E-2"/>
    <m/>
    <m/>
    <m/>
    <m/>
    <n v="0.54"/>
    <m/>
    <n v="1.1499999999999999"/>
    <n v="0.19767247809965011"/>
    <n v="3.9534495619930027E-2"/>
    <n v="0.23720697371958013"/>
    <n v="0.47"/>
    <n v="9.2906064706835545E-2"/>
    <n v="0.2"/>
    <n v="1.8581212941367109E-2"/>
    <n v="0.11148727764820265"/>
  </r>
  <r>
    <x v="93"/>
    <x v="3"/>
    <n v="4"/>
    <s v="pe"/>
    <n v="25.528452871940015"/>
    <n v="5.1184548008239746E-2"/>
    <m/>
    <m/>
    <m/>
    <m/>
    <n v="0.54"/>
    <m/>
    <n v="1.1499999999999999"/>
    <n v="0.15947854369819883"/>
    <n v="3.1895708739639768E-2"/>
    <n v="0.19137425243783859"/>
    <n v="0.47"/>
    <n v="7.4954915538153449E-2"/>
    <n v="0.2"/>
    <n v="1.499098310763069E-2"/>
    <n v="8.9945898645784145E-2"/>
  </r>
  <r>
    <x v="93"/>
    <x v="3"/>
    <n v="6"/>
    <s v="pe"/>
    <n v="23.650424543455646"/>
    <n v="4.393066358946885E-2"/>
    <m/>
    <m/>
    <m/>
    <m/>
    <n v="0.54"/>
    <m/>
    <n v="1.1499999999999999"/>
    <n v="0.13645740021398861"/>
    <n v="2.7291480042797724E-2"/>
    <n v="0.16374888025678633"/>
    <n v="0.47"/>
    <n v="6.4134978100574641E-2"/>
    <n v="0.2"/>
    <n v="1.2826995620114929E-2"/>
    <n v="7.6961973720689567E-2"/>
  </r>
  <r>
    <x v="93"/>
    <x v="3"/>
    <n v="7"/>
    <s v="pe"/>
    <n v="25.846762758123806"/>
    <n v="5.2468928398991317E-2"/>
    <m/>
    <m/>
    <m/>
    <m/>
    <n v="0.54"/>
    <m/>
    <n v="1.1499999999999999"/>
    <n v="0.1635618167756511"/>
    <n v="3.2712363355130218E-2"/>
    <n v="0.19627418013078132"/>
    <n v="0.47"/>
    <n v="7.687405388455601E-2"/>
    <n v="0.2"/>
    <n v="1.5374810776911203E-2"/>
    <n v="9.2248864661467214E-2"/>
  </r>
  <r>
    <x v="93"/>
    <x v="3"/>
    <n v="8"/>
    <s v="pe"/>
    <n v="19.416903057211233"/>
    <n v="2.9610777162247127E-2"/>
    <m/>
    <m/>
    <m/>
    <m/>
    <n v="0.54"/>
    <m/>
    <n v="1.1499999999999999"/>
    <n v="9.1250582276192385E-2"/>
    <n v="1.8250116455238479E-2"/>
    <n v="0.10950069873143087"/>
    <n v="0.47"/>
    <n v="4.2887773669810419E-2"/>
    <n v="0.2"/>
    <n v="8.5775547339620849E-3"/>
    <n v="5.1465328403772506E-2"/>
  </r>
  <r>
    <x v="93"/>
    <x v="3"/>
    <n v="9"/>
    <s v="pe"/>
    <n v="23.650424543455646"/>
    <n v="4.393066358946885E-2"/>
    <m/>
    <m/>
    <m/>
    <m/>
    <n v="0.54"/>
    <m/>
    <n v="1.1499999999999999"/>
    <n v="0.13645740021398861"/>
    <n v="2.7291480042797724E-2"/>
    <n v="0.16374888025678633"/>
    <n v="0.47"/>
    <n v="6.4134978100574641E-2"/>
    <n v="0.2"/>
    <n v="1.2826995620114929E-2"/>
    <n v="7.6961973720689567E-2"/>
  </r>
  <r>
    <x v="93"/>
    <x v="3"/>
    <n v="11"/>
    <s v="pe"/>
    <n v="27.310988234569241"/>
    <n v="5.8582069763151015E-2"/>
    <m/>
    <m/>
    <m/>
    <m/>
    <n v="0.54"/>
    <m/>
    <n v="1.1499999999999999"/>
    <n v="0.18302334132167228"/>
    <n v="3.6604668264334457E-2"/>
    <n v="0.21962800958600673"/>
    <n v="0.47"/>
    <n v="8.6020970421185963E-2"/>
    <n v="0.2"/>
    <n v="1.7204194084237193E-2"/>
    <n v="0.10322516450542316"/>
  </r>
  <r>
    <x v="93"/>
    <x v="3"/>
    <n v="12"/>
    <s v="pe"/>
    <n v="24.318875304441612"/>
    <n v="4.6449051831483484E-2"/>
    <m/>
    <m/>
    <m/>
    <m/>
    <n v="0.54"/>
    <m/>
    <n v="1.1499999999999999"/>
    <n v="0.14444176451677559"/>
    <n v="2.8888352903355119E-2"/>
    <n v="0.17333011742013071"/>
    <n v="0.47"/>
    <n v="6.788762932288453E-2"/>
    <n v="0.2"/>
    <n v="1.3577525864576907E-2"/>
    <n v="8.1465155187461433E-2"/>
  </r>
  <r>
    <x v="93"/>
    <x v="3"/>
    <n v="13"/>
    <s v="pe"/>
    <n v="26.228734621544355"/>
    <n v="5.4031193320381372E-2"/>
    <m/>
    <m/>
    <m/>
    <m/>
    <n v="0.54"/>
    <m/>
    <n v="1.1499999999999999"/>
    <n v="0.16853123849305104"/>
    <n v="3.3706247698610213E-2"/>
    <n v="0.20223748619166126"/>
    <n v="0.47"/>
    <n v="7.9209682091733985E-2"/>
    <n v="0.2"/>
    <n v="1.5841936418346799E-2"/>
    <n v="9.5051618510080788E-2"/>
  </r>
  <r>
    <x v="93"/>
    <x v="3"/>
    <n v="15"/>
    <s v="pe"/>
    <n v="25.337466940229735"/>
    <n v="5.0421559211057169E-2"/>
    <m/>
    <m/>
    <m/>
    <m/>
    <n v="0.54"/>
    <m/>
    <n v="1.1499999999999999"/>
    <n v="0.15705383868082409"/>
    <n v="3.1410767736164823E-2"/>
    <n v="0.18846460641698892"/>
    <n v="0.47"/>
    <n v="7.3815304179987315E-2"/>
    <n v="0.2"/>
    <n v="1.4763060835997464E-2"/>
    <n v="8.8578365015984775E-2"/>
  </r>
  <r>
    <x v="93"/>
    <x v="3"/>
    <n v="16"/>
    <s v="pe"/>
    <n v="24.732678156480539"/>
    <n v="4.8043227318963454E-2"/>
    <m/>
    <m/>
    <m/>
    <m/>
    <n v="0.54"/>
    <m/>
    <n v="1.1499999999999999"/>
    <n v="0.14950051116046373"/>
    <n v="2.9900102232092746E-2"/>
    <n v="0.17940061339255647"/>
    <n v="0.47"/>
    <n v="7.0265240245417943E-2"/>
    <n v="0.2"/>
    <n v="1.405304804908359E-2"/>
    <n v="8.4318288294501526E-2"/>
  </r>
  <r>
    <x v="93"/>
    <x v="3"/>
    <n v="17"/>
    <s v="cf"/>
    <n v="2.5783100780887045"/>
    <n v="5.221077908129627E-4"/>
    <m/>
    <m/>
    <m/>
    <m/>
    <n v="0.74"/>
    <m/>
    <n v="1.1499999999999999"/>
    <n v="2.0877983952701058E-3"/>
    <n v="4.175596790540212E-4"/>
    <n v="2.5053580743241268E-3"/>
    <n v="0.47"/>
    <n v="9.8126524577694962E-4"/>
    <n v="0.2"/>
    <n v="1.9625304915538993E-4"/>
    <n v="1.1775182949323396E-3"/>
  </r>
  <r>
    <x v="93"/>
    <x v="3"/>
    <n v="19"/>
    <s v="pe"/>
    <n v="25.36929792884812"/>
    <n v="5.0548326123229896E-2"/>
    <m/>
    <m/>
    <m/>
    <m/>
    <n v="0.54"/>
    <m/>
    <n v="1.1499999999999999"/>
    <n v="0.15745664094949624"/>
    <n v="3.1491328189899248E-2"/>
    <n v="0.18894796913939549"/>
    <n v="0.47"/>
    <n v="7.4004621246263225E-2"/>
    <n v="0.2"/>
    <n v="1.4800924249252646E-2"/>
    <n v="8.8805545495515864E-2"/>
  </r>
  <r>
    <x v="93"/>
    <x v="3"/>
    <n v="21"/>
    <s v="ln"/>
    <n v="2.896619964272495"/>
    <n v="6.5898104187199263E-4"/>
    <m/>
    <m/>
    <m/>
    <m/>
    <n v="0.89"/>
    <m/>
    <n v="1.1499999999999999"/>
    <n v="2.1063634350430857E-3"/>
    <n v="4.2127268700861719E-4"/>
    <n v="2.5276361220517027E-3"/>
    <n v="0.47"/>
    <n v="9.8999081447025019E-4"/>
    <n v="0.2"/>
    <n v="1.9799816289405004E-4"/>
    <n v="1.1879889773643002E-3"/>
  </r>
  <r>
    <x v="93"/>
    <x v="3"/>
    <n v="21"/>
    <s v="ln"/>
    <n v="2.0690142601946393"/>
    <n v="3.3621481728162886E-4"/>
    <m/>
    <m/>
    <m/>
    <m/>
    <n v="0.89"/>
    <m/>
    <n v="1.1499999999999999"/>
    <n v="9.9040969754387968E-4"/>
    <n v="1.9808193950877594E-4"/>
    <n v="1.1884916370526557E-3"/>
    <n v="0.47"/>
    <n v="4.6549255784562345E-4"/>
    <n v="0.2"/>
    <n v="9.309851156912469E-5"/>
    <n v="5.5859106941474814E-4"/>
  </r>
  <r>
    <x v="93"/>
    <x v="3"/>
    <n v="25"/>
    <s v="pe"/>
    <n v="33.422538049298019"/>
    <n v="8.7734162379407288E-2"/>
    <m/>
    <m/>
    <m/>
    <m/>
    <n v="0.54"/>
    <m/>
    <n v="1.1499999999999999"/>
    <n v="0.2763351449222996"/>
    <n v="5.5267028984459926E-2"/>
    <n v="0.3316021739067595"/>
    <n v="0.47"/>
    <n v="0.12987751811348081"/>
    <n v="0.2"/>
    <n v="2.5975503622696162E-2"/>
    <n v="0.15585302173617696"/>
  </r>
  <r>
    <x v="93"/>
    <x v="3"/>
    <n v="26"/>
    <s v="pe"/>
    <n v="27.310988234569241"/>
    <n v="5.8582069763151015E-2"/>
    <m/>
    <m/>
    <m/>
    <m/>
    <n v="0.54"/>
    <m/>
    <n v="1.1499999999999999"/>
    <n v="0.18302334132167228"/>
    <n v="3.6604668264334457E-2"/>
    <n v="0.21962800958600673"/>
    <n v="0.47"/>
    <n v="8.6020970421185963E-2"/>
    <n v="0.2"/>
    <n v="1.7204194084237193E-2"/>
    <n v="0.10322516450542316"/>
  </r>
  <r>
    <x v="93"/>
    <x v="3"/>
    <n v="27"/>
    <s v="pe"/>
    <n v="28.488734813449266"/>
    <n v="6.3743544145092743E-2"/>
    <m/>
    <m/>
    <m/>
    <m/>
    <n v="0.54"/>
    <m/>
    <n v="1.1499999999999999"/>
    <n v="0.19948721701469677"/>
    <n v="3.9897443402939353E-2"/>
    <n v="0.23938466041763612"/>
    <n v="0.47"/>
    <n v="9.3758991996907473E-2"/>
    <n v="0.2"/>
    <n v="1.8751798399381497E-2"/>
    <n v="0.11251079039628897"/>
  </r>
  <r>
    <x v="94"/>
    <x v="5"/>
    <n v="3"/>
    <s v="pe"/>
    <n v="24.573523213388643"/>
    <n v="4.7426899801840082E-2"/>
    <m/>
    <m/>
    <m/>
    <m/>
    <n v="0.54"/>
    <m/>
    <n v="1.1499999999999999"/>
    <n v="0.14754433222791402"/>
    <n v="2.9508866445582805E-2"/>
    <n v="0.17705319867349684"/>
    <n v="0.47"/>
    <n v="6.9345836147119588E-2"/>
    <n v="0.2"/>
    <n v="1.3869167229423919E-2"/>
    <n v="8.32150033765435E-2"/>
  </r>
  <r>
    <x v="94"/>
    <x v="5"/>
    <n v="5"/>
    <s v="pe"/>
    <n v="27.533805154897895"/>
    <n v="5.954185364746669E-2"/>
    <m/>
    <m/>
    <m/>
    <m/>
    <n v="0.54"/>
    <m/>
    <n v="1.1499999999999999"/>
    <n v="0.18608269081262685"/>
    <n v="3.7216538162525369E-2"/>
    <n v="0.22329922897515223"/>
    <n v="0.47"/>
    <n v="8.7458864681934617E-2"/>
    <n v="0.2"/>
    <n v="1.7491772936386926E-2"/>
    <n v="0.10495063761832155"/>
  </r>
  <r>
    <x v="94"/>
    <x v="5"/>
    <n v="7"/>
    <s v="pe"/>
    <n v="28.106762950028717"/>
    <n v="6.2045679212188398E-2"/>
    <m/>
    <m/>
    <m/>
    <m/>
    <n v="0.54"/>
    <m/>
    <n v="1.1499999999999999"/>
    <n v="0.19406836296562394"/>
    <n v="3.8813672593124793E-2"/>
    <n v="0.23288203555874873"/>
    <n v="0.47"/>
    <n v="9.1212130593843241E-2"/>
    <n v="0.2"/>
    <n v="1.824242611876865E-2"/>
    <n v="0.10945455671261189"/>
  </r>
  <r>
    <x v="94"/>
    <x v="5"/>
    <n v="8"/>
    <s v="pe"/>
    <n v="20.117184806815573"/>
    <n v="3.1785151994768605E-2"/>
    <m/>
    <m/>
    <m/>
    <m/>
    <n v="0.54"/>
    <m/>
    <n v="1.1499999999999999"/>
    <n v="9.8090895222524399E-2"/>
    <n v="1.9618179044504882E-2"/>
    <n v="0.11770907426702928"/>
    <n v="0.47"/>
    <n v="4.6102720754586463E-2"/>
    <n v="0.2"/>
    <n v="9.2205441509172932E-3"/>
    <n v="5.5323264905503752E-2"/>
  </r>
  <r>
    <x v="94"/>
    <x v="5"/>
    <n v="10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94"/>
    <x v="5"/>
    <n v="13"/>
    <s v="pe"/>
    <n v="29.666481392329292"/>
    <n v="6.9122901644127252E-2"/>
    <m/>
    <m/>
    <m/>
    <m/>
    <n v="0.54"/>
    <m/>
    <n v="1.1499999999999999"/>
    <n v="0.21667462789123168"/>
    <n v="4.3334925578246336E-2"/>
    <n v="0.26000955346947802"/>
    <n v="0.47"/>
    <n v="0.10183707510887888"/>
    <n v="0.2"/>
    <n v="2.0367415021775775E-2"/>
    <n v="0.12220449013065465"/>
  </r>
  <r>
    <x v="94"/>
    <x v="5"/>
    <n v="15"/>
    <s v="pe"/>
    <n v="34.027326833047226"/>
    <n v="9.0938030961318722E-2"/>
    <m/>
    <m/>
    <m/>
    <m/>
    <n v="0.54"/>
    <m/>
    <n v="1.1499999999999999"/>
    <n v="0.28663289440141598"/>
    <n v="5.7326578880283197E-2"/>
    <n v="0.34395947328169918"/>
    <n v="0.47"/>
    <n v="0.1347174603686655"/>
    <n v="0.2"/>
    <n v="2.6943492073733102E-2"/>
    <n v="0.16166095244239859"/>
  </r>
  <r>
    <x v="94"/>
    <x v="5"/>
    <n v="17"/>
    <s v="pe"/>
    <n v="28.743382722396298"/>
    <n v="6.4888186495809644E-2"/>
    <m/>
    <m/>
    <m/>
    <m/>
    <n v="0.54"/>
    <m/>
    <n v="1.1499999999999999"/>
    <n v="0.20314206515374486"/>
    <n v="4.0628413030748975E-2"/>
    <n v="0.24377047818449382"/>
    <n v="0.47"/>
    <n v="9.5476770622260079E-2"/>
    <n v="0.2"/>
    <n v="1.9095354124452017E-2"/>
    <n v="0.11457212474671209"/>
  </r>
  <r>
    <x v="94"/>
    <x v="5"/>
    <n v="18"/>
    <s v="pe"/>
    <n v="28.043100972791958"/>
    <n v="6.1764929892574275E-2"/>
    <m/>
    <m/>
    <m/>
    <m/>
    <n v="0.54"/>
    <m/>
    <n v="1.1499999999999999"/>
    <n v="0.19317261696032079"/>
    <n v="3.8634523392064163E-2"/>
    <n v="0.23180714035238495"/>
    <n v="0.47"/>
    <n v="9.0791129971350762E-2"/>
    <n v="0.2"/>
    <n v="1.8158225994270152E-2"/>
    <n v="0.10894935596562091"/>
  </r>
  <r>
    <x v="94"/>
    <x v="5"/>
    <n v="20"/>
    <s v="pe"/>
    <n v="26.037748689834078"/>
    <n v="5.3247196070710691E-2"/>
    <m/>
    <m/>
    <m/>
    <m/>
    <n v="0.54"/>
    <m/>
    <n v="1.1499999999999999"/>
    <n v="0.16603704868024732"/>
    <n v="3.3207409736049465E-2"/>
    <n v="0.19924445841629679"/>
    <n v="0.47"/>
    <n v="7.8037412879716231E-2"/>
    <n v="0.2"/>
    <n v="1.5607482575943247E-2"/>
    <n v="9.3644895455659474E-2"/>
  </r>
  <r>
    <x v="94"/>
    <x v="5"/>
    <n v="22"/>
    <s v="pe"/>
    <n v="22.631832907667516"/>
    <n v="4.0228082993379002E-2"/>
    <m/>
    <m/>
    <m/>
    <m/>
    <n v="0.54"/>
    <m/>
    <n v="1.1499999999999999"/>
    <n v="0.12473550062514291"/>
    <n v="2.4947100125028585E-2"/>
    <n v="0.14968260075017148"/>
    <n v="0.47"/>
    <n v="5.8625685293817162E-2"/>
    <n v="0.2"/>
    <n v="1.1725137058763433E-2"/>
    <n v="7.0350822352580597E-2"/>
  </r>
  <r>
    <x v="94"/>
    <x v="5"/>
    <n v="23"/>
    <s v="pe"/>
    <n v="25.528452871940015"/>
    <n v="5.1184548008239746E-2"/>
    <m/>
    <m/>
    <m/>
    <m/>
    <n v="0.54"/>
    <m/>
    <n v="1.1499999999999999"/>
    <n v="0.15947854369819883"/>
    <n v="3.1895708739639768E-2"/>
    <n v="0.19137425243783859"/>
    <n v="0.47"/>
    <n v="7.4954915538153449E-2"/>
    <n v="0.2"/>
    <n v="1.499098310763069E-2"/>
    <n v="8.9945898645784145E-2"/>
  </r>
  <r>
    <x v="94"/>
    <x v="5"/>
    <n v="25"/>
    <s v="pe"/>
    <n v="26.897185382530314"/>
    <n v="5.6820304120595293E-2"/>
    <m/>
    <m/>
    <m/>
    <m/>
    <n v="0.54"/>
    <m/>
    <n v="1.1499999999999999"/>
    <n v="0.1774102764404609"/>
    <n v="3.5482055288092181E-2"/>
    <n v="0.21289233172855307"/>
    <n v="0.47"/>
    <n v="8.3382829927016622E-2"/>
    <n v="0.2"/>
    <n v="1.6676565985403326E-2"/>
    <n v="0.10005939591241994"/>
  </r>
  <r>
    <x v="95"/>
    <x v="2"/>
    <n v="1"/>
    <s v="pe"/>
    <n v="23.459438611745373"/>
    <n v="4.3224015642140852E-2"/>
    <m/>
    <m/>
    <m/>
    <m/>
    <n v="0.54"/>
    <m/>
    <n v="1.1499999999999999"/>
    <n v="0.134218655397882"/>
    <n v="2.68437310795764E-2"/>
    <n v="0.16106238647745841"/>
    <n v="0.47"/>
    <n v="6.3082768037004536E-2"/>
    <n v="0.2"/>
    <n v="1.2616553607400908E-2"/>
    <n v="7.5699321644405446E-2"/>
  </r>
  <r>
    <x v="95"/>
    <x v="2"/>
    <n v="2"/>
    <s v="pe"/>
    <n v="13.273522253864073"/>
    <n v="1.3837646949653297E-2"/>
    <m/>
    <m/>
    <m/>
    <m/>
    <n v="0.54"/>
    <m/>
    <n v="1.1499999999999999"/>
    <n v="4.199593882025407E-2"/>
    <n v="8.3991877640508146E-3"/>
    <n v="5.0395126584304881E-2"/>
    <n v="0.47"/>
    <n v="1.9738091245519413E-2"/>
    <n v="0.2"/>
    <n v="3.9476182491038824E-3"/>
    <n v="2.3685709494623296E-2"/>
  </r>
  <r>
    <x v="95"/>
    <x v="2"/>
    <n v="5"/>
    <s v="pe"/>
    <n v="28.616058767922784"/>
    <n v="6.4314592080906466E-2"/>
    <m/>
    <m/>
    <m/>
    <m/>
    <n v="0.54"/>
    <m/>
    <n v="1.1499999999999999"/>
    <n v="0.20131041219404547"/>
    <n v="4.0262082438809098E-2"/>
    <n v="0.24157249463285457"/>
    <n v="0.47"/>
    <n v="9.461589373120137E-2"/>
    <n v="0.2"/>
    <n v="1.8923178746240277E-2"/>
    <n v="0.11353907247744165"/>
  </r>
  <r>
    <x v="95"/>
    <x v="2"/>
    <n v="6"/>
    <s v="pe"/>
    <n v="17.411550774253353"/>
    <n v="2.3810295683791467E-2"/>
    <m/>
    <m/>
    <m/>
    <m/>
    <n v="0.54"/>
    <m/>
    <n v="1.1499999999999999"/>
    <n v="7.3054581667493623E-2"/>
    <n v="1.4610916333498725E-2"/>
    <n v="8.7665498000992353E-2"/>
    <n v="0.47"/>
    <n v="3.4335653383721999E-2"/>
    <n v="0.2"/>
    <n v="6.8671306767444E-3"/>
    <n v="4.1202784060466402E-2"/>
  </r>
  <r>
    <x v="95"/>
    <x v="2"/>
    <n v="7"/>
    <s v="pe"/>
    <n v="24.764509145098913"/>
    <n v="4.8166970287217378E-2"/>
    <m/>
    <m/>
    <m/>
    <m/>
    <n v="0.54"/>
    <m/>
    <n v="1.1499999999999999"/>
    <n v="0.14989332340161179"/>
    <n v="2.997866468032236E-2"/>
    <n v="0.17987198808193416"/>
    <n v="0.47"/>
    <n v="7.0449861998757538E-2"/>
    <n v="0.2"/>
    <n v="1.4089972399751509E-2"/>
    <n v="8.4539834398509039E-2"/>
  </r>
  <r>
    <x v="95"/>
    <x v="2"/>
    <n v="9"/>
    <s v="pe"/>
    <n v="20.244508761289087"/>
    <n v="3.2188768930449647E-2"/>
    <m/>
    <m/>
    <m/>
    <m/>
    <n v="0.54"/>
    <m/>
    <n v="1.1499999999999999"/>
    <n v="9.9361679186236673E-2"/>
    <n v="1.9872335837247335E-2"/>
    <n v="0.11923401502348401"/>
    <n v="0.47"/>
    <n v="4.6699989217531233E-2"/>
    <n v="0.2"/>
    <n v="9.3399978435062467E-3"/>
    <n v="5.603998706103748E-2"/>
  </r>
  <r>
    <x v="95"/>
    <x v="2"/>
    <n v="9"/>
    <s v="pe"/>
    <n v="16.074649252281429"/>
    <n v="2.0294244681005304E-2"/>
    <m/>
    <m/>
    <m/>
    <m/>
    <n v="0.54"/>
    <m/>
    <n v="1.1499999999999999"/>
    <n v="6.2067004333284166E-2"/>
    <n v="1.2413400866656835E-2"/>
    <n v="7.4480405199941008E-2"/>
    <n v="0.47"/>
    <n v="2.9171492036643557E-2"/>
    <n v="0.2"/>
    <n v="5.8342984073287115E-3"/>
    <n v="3.5005790443972271E-2"/>
  </r>
  <r>
    <x v="95"/>
    <x v="2"/>
    <n v="10"/>
    <s v="pe"/>
    <n v="24.350706293059986"/>
    <n v="4.6570725785477225E-2"/>
    <m/>
    <m/>
    <m/>
    <m/>
    <n v="0.54"/>
    <m/>
    <n v="1.1499999999999999"/>
    <n v="0.14482774711423901"/>
    <n v="2.8965549422847806E-2"/>
    <n v="0.17379329653708681"/>
    <n v="0.47"/>
    <n v="6.8069041143692333E-2"/>
    <n v="0.2"/>
    <n v="1.3613808228738467E-2"/>
    <n v="8.1682849372430796E-2"/>
  </r>
  <r>
    <x v="95"/>
    <x v="2"/>
    <n v="11"/>
    <s v="pe"/>
    <n v="16.361128149846841"/>
    <n v="2.102404967255319E-2"/>
    <m/>
    <m/>
    <m/>
    <m/>
    <n v="0.54"/>
    <m/>
    <n v="1.1499999999999999"/>
    <n v="6.4344683704845473E-2"/>
    <n v="1.2868936740969096E-2"/>
    <n v="7.7213620445814563E-2"/>
    <n v="0.47"/>
    <n v="3.0242001341277372E-2"/>
    <n v="0.2"/>
    <n v="6.0484002682554749E-3"/>
    <n v="3.6290401609532848E-2"/>
  </r>
  <r>
    <x v="95"/>
    <x v="2"/>
    <n v="13"/>
    <s v="pe"/>
    <n v="23.077466748324824"/>
    <n v="4.1827908481338744E-2"/>
    <m/>
    <m/>
    <m/>
    <m/>
    <n v="0.54"/>
    <m/>
    <n v="1.1499999999999999"/>
    <n v="0.12979779537907596"/>
    <n v="2.5959559075815195E-2"/>
    <n v="0.15575735445489114"/>
    <n v="0.47"/>
    <n v="6.1004963828165698E-2"/>
    <n v="0.2"/>
    <n v="1.2200992765633141E-2"/>
    <n v="7.3205956593798832E-2"/>
  </r>
  <r>
    <x v="95"/>
    <x v="2"/>
    <n v="15"/>
    <s v="pe"/>
    <n v="27.120002302858968"/>
    <n v="5.7765604905089619E-2"/>
    <m/>
    <m/>
    <m/>
    <m/>
    <n v="0.54"/>
    <m/>
    <n v="1.1499999999999999"/>
    <n v="0.18042161926721068"/>
    <n v="3.6084323853442138E-2"/>
    <n v="0.2165059431206528"/>
    <n v="0.47"/>
    <n v="8.4798161055589016E-2"/>
    <n v="0.2"/>
    <n v="1.6959632211117803E-2"/>
    <n v="0.10175779326670682"/>
  </r>
  <r>
    <x v="95"/>
    <x v="2"/>
    <n v="16"/>
    <s v="pe"/>
    <n v="23.141128725561583"/>
    <n v="4.2059001458708181E-2"/>
    <m/>
    <m/>
    <m/>
    <m/>
    <n v="0.54"/>
    <m/>
    <n v="1.1499999999999999"/>
    <n v="0.13052936343304997"/>
    <n v="2.6105872686609993E-2"/>
    <n v="0.15663523611965996"/>
    <n v="0.47"/>
    <n v="6.1348800813533479E-2"/>
    <n v="0.2"/>
    <n v="1.2269760162706696E-2"/>
    <n v="7.3618560976240172E-2"/>
  </r>
  <r>
    <x v="95"/>
    <x v="2"/>
    <n v="18"/>
    <s v="pe"/>
    <n v="25.273804962992983"/>
    <n v="5.0168502851541091E-2"/>
    <m/>
    <m/>
    <m/>
    <m/>
    <n v="0.54"/>
    <m/>
    <n v="1.1499999999999999"/>
    <n v="0.15624981221234002"/>
    <n v="3.1249962442468006E-2"/>
    <n v="0.18749977465480802"/>
    <n v="0.47"/>
    <n v="7.3437411739799813E-2"/>
    <n v="0.2"/>
    <n v="1.4687482347959963E-2"/>
    <n v="8.8124894087759781E-2"/>
  </r>
  <r>
    <x v="95"/>
    <x v="2"/>
    <n v="21"/>
    <s v="pe"/>
    <n v="24.478030247533507"/>
    <n v="4.7059013150883178E-2"/>
    <m/>
    <m/>
    <m/>
    <m/>
    <n v="0.54"/>
    <m/>
    <n v="1.1499999999999999"/>
    <n v="0.14637692970448221"/>
    <n v="2.9275385940896445E-2"/>
    <n v="0.17565231564537864"/>
    <n v="0.47"/>
    <n v="6.8797156961106637E-2"/>
    <n v="0.2"/>
    <n v="1.3759431392221327E-2"/>
    <n v="8.2556588353327964E-2"/>
  </r>
  <r>
    <x v="95"/>
    <x v="2"/>
    <n v="22"/>
    <s v="pe"/>
    <n v="24.923664088190808"/>
    <n v="4.8788072452633509E-2"/>
    <m/>
    <m/>
    <m/>
    <m/>
    <n v="0.54"/>
    <m/>
    <n v="1.1499999999999999"/>
    <n v="0.15186526837502748"/>
    <n v="3.0373053675005496E-2"/>
    <n v="0.18223832205003299"/>
    <n v="0.47"/>
    <n v="7.1376676136262918E-2"/>
    <n v="0.2"/>
    <n v="1.4275335227252585E-2"/>
    <n v="8.5652011363515496E-2"/>
  </r>
  <r>
    <x v="95"/>
    <x v="2"/>
    <n v="25"/>
    <s v="pe"/>
    <n v="26.037748689834078"/>
    <n v="5.3247196070710691E-2"/>
    <m/>
    <m/>
    <m/>
    <m/>
    <n v="0.54"/>
    <m/>
    <n v="1.1499999999999999"/>
    <n v="0.16603704868024732"/>
    <n v="3.3207409736049465E-2"/>
    <n v="0.19924445841629679"/>
    <n v="0.47"/>
    <n v="7.8037412879716231E-2"/>
    <n v="0.2"/>
    <n v="1.5607482575943247E-2"/>
    <n v="9.3644895455659474E-2"/>
  </r>
  <r>
    <x v="95"/>
    <x v="2"/>
    <n v="26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95"/>
    <x v="2"/>
    <n v="27"/>
    <s v="pe"/>
    <n v="24.732678156480539"/>
    <n v="4.8043227318963454E-2"/>
    <m/>
    <m/>
    <m/>
    <m/>
    <n v="0.54"/>
    <m/>
    <n v="1.1499999999999999"/>
    <n v="0.14950051116046373"/>
    <n v="2.9900102232092746E-2"/>
    <n v="0.17940061339255647"/>
    <n v="0.47"/>
    <n v="7.0265240245417943E-2"/>
    <n v="0.2"/>
    <n v="1.405304804908359E-2"/>
    <n v="8.4318288294501526E-2"/>
  </r>
  <r>
    <x v="95"/>
    <x v="2"/>
    <n v="28"/>
    <s v="pe"/>
    <n v="22.504508953194001"/>
    <n v="3.97767195747704E-2"/>
    <m/>
    <m/>
    <m/>
    <m/>
    <n v="0.54"/>
    <m/>
    <n v="1.1499999999999999"/>
    <n v="0.12330798560186461"/>
    <n v="2.4661597120372924E-2"/>
    <n v="0.14796958272223754"/>
    <n v="0.47"/>
    <n v="5.7954753232876362E-2"/>
    <n v="0.2"/>
    <n v="1.1590950646575273E-2"/>
    <n v="6.9545703879451637E-2"/>
  </r>
  <r>
    <x v="95"/>
    <x v="2"/>
    <n v="33"/>
    <s v="pe"/>
    <n v="19.926198875105296"/>
    <n v="3.1184501239539791E-2"/>
    <m/>
    <m/>
    <m/>
    <m/>
    <n v="0.54"/>
    <m/>
    <n v="1.1499999999999999"/>
    <n v="9.6200353880539241E-2"/>
    <n v="1.924007077610785E-2"/>
    <n v="0.11544042465664708"/>
    <n v="0.47"/>
    <n v="4.5214166323853444E-2"/>
    <n v="0.2"/>
    <n v="9.0428332647706899E-3"/>
    <n v="5.4256999588624136E-2"/>
  </r>
  <r>
    <x v="95"/>
    <x v="2"/>
    <n v="33"/>
    <s v="pe"/>
    <n v="14.642254764454371"/>
    <n v="1.6838592979122526E-2"/>
    <m/>
    <m/>
    <m/>
    <m/>
    <n v="0.54"/>
    <m/>
    <n v="1.1499999999999999"/>
    <n v="5.1305537662168055E-2"/>
    <n v="1.0261107532433611E-2"/>
    <n v="6.1566645194601664E-2"/>
    <n v="0.47"/>
    <n v="2.4113602701218984E-2"/>
    <n v="0.2"/>
    <n v="4.8227205402437967E-3"/>
    <n v="2.893632324146278E-2"/>
  </r>
  <r>
    <x v="95"/>
    <x v="2"/>
    <n v="35"/>
    <s v="pe"/>
    <n v="20.690142601946395"/>
    <n v="3.3621481728162893E-2"/>
    <m/>
    <m/>
    <m/>
    <m/>
    <n v="0.54"/>
    <m/>
    <n v="1.1499999999999999"/>
    <n v="0.10387512160967872"/>
    <n v="2.0775024321935745E-2"/>
    <n v="0.12465014593161447"/>
    <n v="0.47"/>
    <n v="4.8821307156548997E-2"/>
    <n v="0.2"/>
    <n v="9.7642614313098001E-3"/>
    <n v="5.8585568587858794E-2"/>
  </r>
  <r>
    <x v="95"/>
    <x v="2"/>
    <n v="37"/>
    <s v="pe"/>
    <n v="18.175494501094448"/>
    <n v="2.5945518400312319E-2"/>
    <m/>
    <m/>
    <m/>
    <m/>
    <n v="0.54"/>
    <m/>
    <n v="1.1499999999999999"/>
    <n v="7.9743391631645844E-2"/>
    <n v="1.5948678326329169E-2"/>
    <n v="9.5692069957975009E-2"/>
    <n v="0.47"/>
    <n v="3.7479394066873548E-2"/>
    <n v="0.2"/>
    <n v="7.4958788133747097E-3"/>
    <n v="4.497527288024826E-2"/>
  </r>
  <r>
    <x v="95"/>
    <x v="2"/>
    <n v="38"/>
    <s v="pe"/>
    <n v="27.565636143516272"/>
    <n v="5.967960225071272E-2"/>
    <m/>
    <m/>
    <m/>
    <m/>
    <n v="0.54"/>
    <m/>
    <n v="1.1499999999999999"/>
    <n v="0.1865218517139694"/>
    <n v="3.730437034279388E-2"/>
    <n v="0.22382622205676328"/>
    <n v="0.47"/>
    <n v="8.7665270305565618E-2"/>
    <n v="0.2"/>
    <n v="1.7533054061113124E-2"/>
    <n v="0.10519832436667874"/>
  </r>
  <r>
    <x v="95"/>
    <x v="2"/>
    <n v="40"/>
    <s v="pe"/>
    <n v="23.045635759706446"/>
    <n v="4.1712600725068667E-2"/>
    <m/>
    <m/>
    <m/>
    <m/>
    <n v="0.54"/>
    <m/>
    <n v="1.1499999999999999"/>
    <n v="0.12943279745639205"/>
    <n v="2.588655949127841E-2"/>
    <n v="0.15531935694767046"/>
    <n v="0.47"/>
    <n v="6.0833414804504264E-2"/>
    <n v="0.2"/>
    <n v="1.2166682960900854E-2"/>
    <n v="7.3000097765405114E-2"/>
  </r>
  <r>
    <x v="95"/>
    <x v="2"/>
    <n v="41"/>
    <s v="pe"/>
    <n v="23.650424543455646"/>
    <n v="4.393066358946885E-2"/>
    <m/>
    <m/>
    <m/>
    <m/>
    <n v="0.54"/>
    <m/>
    <n v="1.1499999999999999"/>
    <n v="0.13645740021398861"/>
    <n v="2.7291480042797724E-2"/>
    <n v="0.16374888025678633"/>
    <n v="0.47"/>
    <n v="6.4134978100574641E-2"/>
    <n v="0.2"/>
    <n v="1.2826995620114929E-2"/>
    <n v="7.6961973720689567E-2"/>
  </r>
  <r>
    <x v="96"/>
    <x v="2"/>
    <n v="1"/>
    <s v="pe"/>
    <n v="28.01126998417358"/>
    <n v="6.162479396518189E-2"/>
    <m/>
    <m/>
    <m/>
    <m/>
    <n v="0.54"/>
    <m/>
    <n v="1.1499999999999999"/>
    <n v="0.19272553624224006"/>
    <n v="3.8545107248448014E-2"/>
    <n v="0.23127064349068807"/>
    <n v="0.47"/>
    <n v="9.0581002033852831E-2"/>
    <n v="0.2"/>
    <n v="1.8116200406770568E-2"/>
    <n v="0.10869720244062339"/>
  </r>
  <r>
    <x v="96"/>
    <x v="2"/>
    <n v="3"/>
    <s v="pe"/>
    <n v="16.042818263663051"/>
    <n v="2.0213951012215445E-2"/>
    <m/>
    <m/>
    <m/>
    <m/>
    <n v="0.54"/>
    <m/>
    <n v="1.1499999999999999"/>
    <n v="6.1816511877313622E-2"/>
    <n v="1.2363302375462725E-2"/>
    <n v="7.4179814252776352E-2"/>
    <n v="0.47"/>
    <n v="2.9053760582337402E-2"/>
    <n v="0.2"/>
    <n v="5.8107521164674804E-3"/>
    <n v="3.4864512698804882E-2"/>
  </r>
  <r>
    <x v="96"/>
    <x v="2"/>
    <n v="4"/>
    <s v="pe"/>
    <n v="23.523100588982132"/>
    <n v="4.3458928338144492E-2"/>
    <m/>
    <m/>
    <m/>
    <m/>
    <n v="0.54"/>
    <m/>
    <n v="1.1499999999999999"/>
    <n v="0.13496280574218328"/>
    <n v="2.6992561148436657E-2"/>
    <n v="0.16195536689061993"/>
    <n v="0.47"/>
    <n v="6.3432518698826143E-2"/>
    <n v="0.2"/>
    <n v="1.268650373976523E-2"/>
    <n v="7.6119022438591366E-2"/>
  </r>
  <r>
    <x v="96"/>
    <x v="2"/>
    <n v="5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96"/>
    <x v="2"/>
    <n v="7"/>
    <s v="pe"/>
    <n v="11.777465788800255"/>
    <n v="1.0894155854640236E-2"/>
    <m/>
    <m/>
    <m/>
    <m/>
    <n v="0.54"/>
    <m/>
    <n v="1.1499999999999999"/>
    <n v="3.290416485976623E-2"/>
    <n v="6.5808329719532462E-3"/>
    <n v="3.9484997831719479E-2"/>
    <n v="0.47"/>
    <n v="1.5464957484090127E-2"/>
    <n v="0.2"/>
    <n v="3.0929914968180258E-3"/>
    <n v="1.8557948980908151E-2"/>
  </r>
  <r>
    <x v="96"/>
    <x v="2"/>
    <n v="8"/>
    <s v="pe"/>
    <n v="27.310988234569241"/>
    <n v="5.8582069763151015E-2"/>
    <m/>
    <m/>
    <m/>
    <m/>
    <n v="0.54"/>
    <m/>
    <n v="1.1499999999999999"/>
    <n v="0.18302334132167228"/>
    <n v="3.6604668264334457E-2"/>
    <n v="0.21962800958600673"/>
    <n v="0.47"/>
    <n v="8.6020970421185963E-2"/>
    <n v="0.2"/>
    <n v="1.7204194084237193E-2"/>
    <n v="0.10322516450542316"/>
  </r>
  <r>
    <x v="96"/>
    <x v="2"/>
    <n v="9"/>
    <s v="pe"/>
    <n v="20.944790510893426"/>
    <n v="3.4454180390419684E-2"/>
    <m/>
    <m/>
    <m/>
    <m/>
    <n v="0.54"/>
    <m/>
    <n v="1.1499999999999999"/>
    <n v="0.1065001410996847"/>
    <n v="2.1300028219936942E-2"/>
    <n v="0.12780016931962163"/>
    <n v="0.47"/>
    <n v="5.0055066316851804E-2"/>
    <n v="0.2"/>
    <n v="1.0011013263370361E-2"/>
    <n v="6.0066079580222163E-2"/>
  </r>
  <r>
    <x v="96"/>
    <x v="2"/>
    <n v="11"/>
    <s v="pe"/>
    <n v="27.947608006936822"/>
    <n v="6.1344999575226315E-2"/>
    <m/>
    <m/>
    <m/>
    <m/>
    <n v="0.54"/>
    <m/>
    <n v="1.1499999999999999"/>
    <n v="0.19183295925464944"/>
    <n v="3.8366591850929888E-2"/>
    <n v="0.23019955110557933"/>
    <n v="0.47"/>
    <n v="9.0161490849685236E-2"/>
    <n v="0.2"/>
    <n v="1.8032298169937049E-2"/>
    <n v="0.10819378901962229"/>
  </r>
  <r>
    <x v="96"/>
    <x v="2"/>
    <n v="13"/>
    <s v="pe"/>
    <n v="26.674368462201659"/>
    <n v="5.5882801928312471E-2"/>
    <m/>
    <m/>
    <m/>
    <m/>
    <n v="0.54"/>
    <m/>
    <n v="1.1499999999999999"/>
    <n v="0.17442477114000379"/>
    <n v="3.488495422800076E-2"/>
    <n v="0.20930972536800455"/>
    <n v="0.47"/>
    <n v="8.1979642435801775E-2"/>
    <n v="0.2"/>
    <n v="1.6395928487160354E-2"/>
    <n v="9.8375570922962133E-2"/>
  </r>
  <r>
    <x v="96"/>
    <x v="2"/>
    <n v="13"/>
    <s v="pe"/>
    <n v="12.700564458733249"/>
    <n v="1.2668813047586417E-2"/>
    <m/>
    <m/>
    <m/>
    <m/>
    <n v="0.54"/>
    <m/>
    <n v="1.1499999999999999"/>
    <n v="3.8380498993042002E-2"/>
    <n v="7.6760997986084004E-3"/>
    <n v="4.6056598791650402E-2"/>
    <n v="0.47"/>
    <n v="1.803883452672974E-2"/>
    <n v="0.2"/>
    <n v="3.607766905345948E-3"/>
    <n v="2.1646601432075689E-2"/>
  </r>
  <r>
    <x v="96"/>
    <x v="2"/>
    <n v="15"/>
    <s v="pe"/>
    <n v="24.796340133717298"/>
    <n v="4.8290872410414444E-2"/>
    <m/>
    <m/>
    <m/>
    <m/>
    <n v="0.54"/>
    <m/>
    <n v="1.1499999999999999"/>
    <n v="0.15028666119111964"/>
    <n v="3.0057332238223929E-2"/>
    <n v="0.18034399342934357"/>
    <n v="0.47"/>
    <n v="7.0634730759826223E-2"/>
    <n v="0.2"/>
    <n v="1.4126946151965246E-2"/>
    <n v="8.476167691179147E-2"/>
  </r>
  <r>
    <x v="96"/>
    <x v="2"/>
    <n v="16"/>
    <s v="pe"/>
    <n v="23.363945645890237"/>
    <n v="4.2872840260208579E-2"/>
    <m/>
    <m/>
    <m/>
    <m/>
    <n v="0.54"/>
    <m/>
    <n v="1.1499999999999999"/>
    <n v="0.13310636285338648"/>
    <n v="2.6621272570677298E-2"/>
    <n v="0.15972763542406376"/>
    <n v="0.47"/>
    <n v="6.255999054109164E-2"/>
    <n v="0.2"/>
    <n v="1.2511998108218328E-2"/>
    <n v="7.5071988649309973E-2"/>
  </r>
  <r>
    <x v="96"/>
    <x v="2"/>
    <n v="18"/>
    <s v="pe"/>
    <n v="23.841410475165922"/>
    <n v="4.4643041114748191E-2"/>
    <m/>
    <m/>
    <m/>
    <m/>
    <n v="0.54"/>
    <m/>
    <n v="1.1499999999999999"/>
    <n v="0.13871502978999956"/>
    <n v="2.7743005957999913E-2"/>
    <n v="0.16645803574799947"/>
    <n v="0.47"/>
    <n v="6.5196064001299792E-2"/>
    <n v="0.2"/>
    <n v="1.3039212800259959E-2"/>
    <n v="7.8235276801559755E-2"/>
  </r>
  <r>
    <x v="96"/>
    <x v="2"/>
    <n v="19"/>
    <s v="pe"/>
    <n v="21.454086328787493"/>
    <n v="3.615013546400693E-2"/>
    <m/>
    <m/>
    <m/>
    <m/>
    <n v="0.54"/>
    <m/>
    <n v="1.1499999999999999"/>
    <n v="0.11185042430215894"/>
    <n v="2.237008486043179E-2"/>
    <n v="0.13422050916259073"/>
    <n v="0.47"/>
    <n v="5.2569699422014698E-2"/>
    <n v="0.2"/>
    <n v="1.051393988440294E-2"/>
    <n v="6.3083639306417638E-2"/>
  </r>
  <r>
    <x v="96"/>
    <x v="2"/>
    <n v="20"/>
    <s v="pe"/>
    <n v="22.950142793851306"/>
    <n v="4.1367632385916973E-2"/>
    <m/>
    <m/>
    <m/>
    <m/>
    <n v="0.54"/>
    <m/>
    <n v="1.1499999999999999"/>
    <n v="0.12834094775650604"/>
    <n v="2.5668189551301207E-2"/>
    <n v="0.15400913730780724"/>
    <n v="0.47"/>
    <n v="6.0320245445557835E-2"/>
    <n v="0.2"/>
    <n v="1.2064049089111567E-2"/>
    <n v="7.2384294534669408E-2"/>
  </r>
  <r>
    <x v="96"/>
    <x v="2"/>
    <n v="21"/>
    <s v="pe"/>
    <n v="15.374367502677089"/>
    <n v="1.8564548759482585E-2"/>
    <m/>
    <m/>
    <m/>
    <m/>
    <n v="0.54"/>
    <m/>
    <n v="1.1499999999999999"/>
    <n v="5.6675407467892965E-2"/>
    <n v="1.1335081493578593E-2"/>
    <n v="6.8010488961471563E-2"/>
    <n v="0.47"/>
    <n v="2.6637441509909692E-2"/>
    <n v="0.2"/>
    <n v="5.3274883019819386E-3"/>
    <n v="3.1964929811891633E-2"/>
  </r>
  <r>
    <x v="96"/>
    <x v="2"/>
    <n v="22"/>
    <s v="pe"/>
    <n v="26.99267834838545"/>
    <n v="5.7224478098577163E-2"/>
    <m/>
    <m/>
    <m/>
    <m/>
    <n v="0.54"/>
    <m/>
    <n v="1.1499999999999999"/>
    <n v="0.17869768765762142"/>
    <n v="3.5739537531524285E-2"/>
    <n v="0.21443722518914571"/>
    <n v="0.47"/>
    <n v="8.3987913199082068E-2"/>
    <n v="0.2"/>
    <n v="1.6797582639816414E-2"/>
    <n v="0.10078549583889848"/>
  </r>
  <r>
    <x v="96"/>
    <x v="2"/>
    <n v="23"/>
    <s v="pe"/>
    <n v="23.268452680035097"/>
    <n v="4.2523097272764127E-2"/>
    <m/>
    <m/>
    <m/>
    <m/>
    <n v="0.54"/>
    <m/>
    <n v="1.1499999999999999"/>
    <n v="0.13199878918717348"/>
    <n v="2.6399757837434697E-2"/>
    <n v="0.15839854702460818"/>
    <n v="0.47"/>
    <n v="6.2039430917971532E-2"/>
    <n v="0.2"/>
    <n v="1.2407886183594306E-2"/>
    <n v="7.4447317101565838E-2"/>
  </r>
  <r>
    <x v="96"/>
    <x v="2"/>
    <n v="25"/>
    <s v="pe"/>
    <n v="23.554931577600509"/>
    <n v="4.3576623418560945E-2"/>
    <m/>
    <m/>
    <m/>
    <m/>
    <n v="0.54"/>
    <m/>
    <n v="1.1499999999999999"/>
    <n v="0.13533566759448121"/>
    <n v="2.7067133518896242E-2"/>
    <n v="0.16240280111337746"/>
    <n v="0.47"/>
    <n v="6.3607763769406162E-2"/>
    <n v="0.2"/>
    <n v="1.2721552753881232E-2"/>
    <n v="7.6329316523287394E-2"/>
  </r>
  <r>
    <x v="96"/>
    <x v="2"/>
    <n v="26"/>
    <s v="pe"/>
    <n v="16.679438036030632"/>
    <n v="2.1850063827200131E-2"/>
    <m/>
    <m/>
    <m/>
    <m/>
    <n v="0.54"/>
    <m/>
    <n v="1.1499999999999999"/>
    <n v="6.692454183862212E-2"/>
    <n v="1.3384908367724425E-2"/>
    <n v="8.0309450206346542E-2"/>
    <n v="0.47"/>
    <n v="3.1454534664152392E-2"/>
    <n v="0.2"/>
    <n v="6.2909069328304784E-3"/>
    <n v="3.774544159698287E-2"/>
  </r>
  <r>
    <x v="96"/>
    <x v="2"/>
    <n v="27"/>
    <s v="pe"/>
    <n v="22.56817093043076"/>
    <n v="4.000208297418853E-2"/>
    <m/>
    <m/>
    <m/>
    <m/>
    <n v="0.54"/>
    <m/>
    <n v="1.1499999999999999"/>
    <n v="0.12402069593366823"/>
    <n v="2.4804139186733645E-2"/>
    <n v="0.14882483512040187"/>
    <n v="0.47"/>
    <n v="5.8289727088824066E-2"/>
    <n v="0.2"/>
    <n v="1.1657945417764813E-2"/>
    <n v="6.9947672506588884E-2"/>
  </r>
  <r>
    <x v="96"/>
    <x v="2"/>
    <n v="27"/>
    <s v="pe"/>
    <n v="13.750987083139758"/>
    <n v="1.4851066049790944E-2"/>
    <m/>
    <m/>
    <m/>
    <m/>
    <n v="0.54"/>
    <m/>
    <n v="1.1499999999999999"/>
    <n v="4.5135645233082028E-2"/>
    <n v="9.0271290466164052E-3"/>
    <n v="5.4162774279698435E-2"/>
    <n v="0.47"/>
    <n v="2.1213753259548551E-2"/>
    <n v="0.2"/>
    <n v="4.2427506519097102E-3"/>
    <n v="2.5456503911458261E-2"/>
  </r>
  <r>
    <x v="96"/>
    <x v="2"/>
    <n v="29"/>
    <s v="pe"/>
    <n v="26.769861428056796"/>
    <n v="5.6283633652489409E-2"/>
    <m/>
    <m/>
    <m/>
    <m/>
    <n v="0.54"/>
    <m/>
    <n v="1.1499999999999999"/>
    <n v="0.17570111018541298"/>
    <n v="3.51402220370826E-2"/>
    <n v="0.21084133222249557"/>
    <n v="0.47"/>
    <n v="8.2579521787144103E-2"/>
    <n v="0.2"/>
    <n v="1.6515904357428821E-2"/>
    <n v="9.9095426144572923E-2"/>
  </r>
  <r>
    <x v="96"/>
    <x v="2"/>
    <n v="31"/>
    <s v="pe"/>
    <n v="23.745917509310782"/>
    <n v="4.4286136154864604E-2"/>
    <m/>
    <m/>
    <m/>
    <m/>
    <n v="0.54"/>
    <m/>
    <n v="1.1499999999999999"/>
    <n v="0.13758385402421436"/>
    <n v="2.7516770804842872E-2"/>
    <n v="0.16510062482905724"/>
    <n v="0.47"/>
    <n v="6.4664411391380738E-2"/>
    <n v="0.2"/>
    <n v="1.2932882278276148E-2"/>
    <n v="7.7597293669656883E-2"/>
  </r>
  <r>
    <x v="96"/>
    <x v="2"/>
    <n v="32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96"/>
    <x v="2"/>
    <n v="34"/>
    <s v="pe"/>
    <n v="29.793805346802806"/>
    <n v="6.9717504511518549E-2"/>
    <m/>
    <m/>
    <m/>
    <m/>
    <n v="0.54"/>
    <m/>
    <n v="1.1499999999999999"/>
    <n v="0.21857611455632595"/>
    <n v="4.3715222911265193E-2"/>
    <n v="0.26229133746759115"/>
    <n v="0.47"/>
    <n v="0.10273077384147319"/>
    <n v="0.2"/>
    <n v="2.054615476829464E-2"/>
    <n v="0.12327692860976783"/>
  </r>
  <r>
    <x v="96"/>
    <x v="2"/>
    <n v="35"/>
    <s v="pe"/>
    <n v="26.037748689834078"/>
    <n v="5.3247196070710691E-2"/>
    <m/>
    <m/>
    <m/>
    <m/>
    <n v="0.54"/>
    <m/>
    <n v="1.1499999999999999"/>
    <n v="0.16603704868024732"/>
    <n v="3.3207409736049465E-2"/>
    <n v="0.19924445841629679"/>
    <n v="0.47"/>
    <n v="7.8037412879716231E-2"/>
    <n v="0.2"/>
    <n v="1.5607482575943247E-2"/>
    <n v="9.3644895455659474E-2"/>
  </r>
  <r>
    <x v="96"/>
    <x v="2"/>
    <n v="36"/>
    <s v="pe"/>
    <n v="20.340001727144223"/>
    <n v="3.2493152759112888E-2"/>
    <m/>
    <m/>
    <m/>
    <m/>
    <n v="0.54"/>
    <m/>
    <n v="1.1499999999999999"/>
    <n v="0.10032024077579227"/>
    <n v="2.0064048155158457E-2"/>
    <n v="0.12038428893095073"/>
    <n v="0.47"/>
    <n v="4.7150513164622362E-2"/>
    <n v="0.2"/>
    <n v="9.4301026329244725E-3"/>
    <n v="5.6580615797546835E-2"/>
  </r>
  <r>
    <x v="96"/>
    <x v="2"/>
    <n v="38"/>
    <s v="pe"/>
    <n v="33.104228163114229"/>
    <n v="8.6070993224096989E-2"/>
    <m/>
    <m/>
    <m/>
    <m/>
    <n v="0.54"/>
    <m/>
    <n v="1.1499999999999999"/>
    <n v="0.27099241411518937"/>
    <n v="5.419848282303788E-2"/>
    <n v="0.32519089693822723"/>
    <n v="0.47"/>
    <n v="0.12736643463413899"/>
    <n v="0.2"/>
    <n v="2.54732869268278E-2"/>
    <n v="0.15283972156096678"/>
  </r>
  <r>
    <x v="96"/>
    <x v="2"/>
    <n v="39"/>
    <s v="pe"/>
    <n v="19.989860852342055"/>
    <n v="3.1384081538177032E-2"/>
    <m/>
    <m/>
    <m/>
    <m/>
    <n v="0.54"/>
    <m/>
    <n v="1.1499999999999999"/>
    <n v="9.6828450068474181E-2"/>
    <n v="1.9365690013694838E-2"/>
    <n v="0.11619414008216902"/>
    <n v="0.47"/>
    <n v="4.550937153218286E-2"/>
    <n v="0.2"/>
    <n v="9.1018743064365717E-3"/>
    <n v="5.4611245838619434E-2"/>
  </r>
  <r>
    <x v="96"/>
    <x v="2"/>
    <n v="40"/>
    <s v="pe"/>
    <n v="24.478030247533507"/>
    <n v="4.7059013150883178E-2"/>
    <m/>
    <m/>
    <m/>
    <m/>
    <n v="0.54"/>
    <m/>
    <n v="1.1499999999999999"/>
    <n v="0.14637692970448221"/>
    <n v="2.9275385940896445E-2"/>
    <n v="0.17565231564537864"/>
    <n v="0.47"/>
    <n v="6.8797156961106637E-2"/>
    <n v="0.2"/>
    <n v="1.3759431392221327E-2"/>
    <n v="8.2556588353327964E-2"/>
  </r>
  <r>
    <x v="97"/>
    <x v="2"/>
    <n v="5"/>
    <s v="pe"/>
    <n v="11.777465788800255"/>
    <n v="1.0894155854640236E-2"/>
    <m/>
    <m/>
    <m/>
    <m/>
    <n v="0.54"/>
    <m/>
    <n v="1.1499999999999999"/>
    <n v="3.290416485976623E-2"/>
    <n v="6.5808329719532462E-3"/>
    <n v="3.9484997831719479E-2"/>
    <n v="0.47"/>
    <n v="1.5464957484090127E-2"/>
    <n v="0.2"/>
    <n v="3.0929914968180258E-3"/>
    <n v="1.8557948980908151E-2"/>
  </r>
  <r>
    <x v="97"/>
    <x v="2"/>
    <n v="7"/>
    <s v="pe"/>
    <n v="23.936903441021059"/>
    <n v="4.5001378469119592E-2"/>
    <m/>
    <m/>
    <m/>
    <m/>
    <n v="0.54"/>
    <m/>
    <n v="1.1499999999999999"/>
    <n v="0.13985092827323828"/>
    <n v="2.7970185654647657E-2"/>
    <n v="0.16782111392788593"/>
    <n v="0.47"/>
    <n v="6.5729936288421983E-2"/>
    <n v="0.2"/>
    <n v="1.3145987257684398E-2"/>
    <n v="7.8875923546106383E-2"/>
  </r>
  <r>
    <x v="97"/>
    <x v="2"/>
    <n v="9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97"/>
    <x v="2"/>
    <n v="12"/>
    <s v="pe"/>
    <n v="24.891833099572434"/>
    <n v="4.8663533709664107E-2"/>
    <m/>
    <m/>
    <m/>
    <m/>
    <n v="0.54"/>
    <m/>
    <n v="1.1499999999999999"/>
    <n v="0.15146982812102491"/>
    <n v="3.0293965624204985E-2"/>
    <n v="0.18176379374522988"/>
    <n v="0.47"/>
    <n v="7.1190819216881709E-2"/>
    <n v="0.2"/>
    <n v="1.4238163843376343E-2"/>
    <n v="8.5428983060258049E-2"/>
  </r>
  <r>
    <x v="97"/>
    <x v="2"/>
    <n v="14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97"/>
    <x v="2"/>
    <n v="16"/>
    <s v="pe"/>
    <n v="11.777465788800255"/>
    <n v="1.0894155854640236E-2"/>
    <m/>
    <m/>
    <m/>
    <m/>
    <n v="0.54"/>
    <m/>
    <n v="1.1499999999999999"/>
    <n v="3.290416485976623E-2"/>
    <n v="6.5808329719532462E-3"/>
    <n v="3.9484997831719479E-2"/>
    <n v="0.47"/>
    <n v="1.5464957484090127E-2"/>
    <n v="0.2"/>
    <n v="3.0929914968180258E-3"/>
    <n v="1.8557948980908151E-2"/>
  </r>
  <r>
    <x v="97"/>
    <x v="2"/>
    <n v="21"/>
    <s v="pe"/>
    <n v="27.69296009798979"/>
    <n v="6.0232188213127785E-2"/>
    <m/>
    <m/>
    <m/>
    <m/>
    <n v="0.54"/>
    <m/>
    <n v="1.1499999999999999"/>
    <n v="0.18828377373592026"/>
    <n v="3.7656754747184051E-2"/>
    <n v="0.22594052848310431"/>
    <n v="0.47"/>
    <n v="8.8493373655882515E-2"/>
    <n v="0.2"/>
    <n v="1.7698674731176502E-2"/>
    <n v="0.10619204838705902"/>
  </r>
  <r>
    <x v="97"/>
    <x v="2"/>
    <n v="22"/>
    <s v="pe"/>
    <n v="27.820284052463307"/>
    <n v="6.0787320654632326E-2"/>
    <m/>
    <m/>
    <m/>
    <m/>
    <n v="0.54"/>
    <m/>
    <n v="1.1499999999999999"/>
    <n v="0.19005414239689916"/>
    <n v="3.8010828479379838E-2"/>
    <n v="0.228064970876279"/>
    <n v="0.47"/>
    <n v="8.9325446926542595E-2"/>
    <n v="0.2"/>
    <n v="1.7865089385308518E-2"/>
    <n v="0.10719053631185112"/>
  </r>
  <r>
    <x v="97"/>
    <x v="2"/>
    <n v="24"/>
    <s v="pe"/>
    <n v="22.918311805232928"/>
    <n v="4.1252961249419268E-2"/>
    <m/>
    <m/>
    <m/>
    <m/>
    <n v="0.54"/>
    <m/>
    <n v="1.1499999999999999"/>
    <n v="0.12797804578208355"/>
    <n v="2.5595609156416711E-2"/>
    <n v="0.15357365493850025"/>
    <n v="0.47"/>
    <n v="6.0149681517579268E-2"/>
    <n v="0.2"/>
    <n v="1.2029936303515855E-2"/>
    <n v="7.2179617821095124E-2"/>
  </r>
  <r>
    <x v="97"/>
    <x v="2"/>
    <n v="27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97"/>
    <x v="2"/>
    <n v="31"/>
    <s v="pe"/>
    <n v="21.167607431222081"/>
    <n v="3.5191147354406704E-2"/>
    <m/>
    <m/>
    <m/>
    <m/>
    <n v="0.54"/>
    <m/>
    <n v="1.1499999999999999"/>
    <n v="0.10882443868711128"/>
    <n v="2.1764887737422259E-2"/>
    <n v="0.13058932642453353"/>
    <n v="0.47"/>
    <n v="5.1147486182942299E-2"/>
    <n v="0.2"/>
    <n v="1.0229497236588461E-2"/>
    <n v="6.137698341953076E-2"/>
  </r>
  <r>
    <x v="97"/>
    <x v="2"/>
    <n v="32"/>
    <s v="pe"/>
    <n v="23.714086520692405"/>
    <n v="4.4167486144789596E-2"/>
    <m/>
    <m/>
    <m/>
    <m/>
    <n v="0.54"/>
    <m/>
    <n v="1.1499999999999999"/>
    <n v="0.13720784479678613"/>
    <n v="2.7441568959357229E-2"/>
    <n v="0.16464941375614336"/>
    <n v="0.47"/>
    <n v="6.4487687054489484E-2"/>
    <n v="0.2"/>
    <n v="1.2897537410897898E-2"/>
    <n v="7.7385224465387384E-2"/>
  </r>
  <r>
    <x v="97"/>
    <x v="2"/>
    <n v="35"/>
    <s v="pe"/>
    <n v="22.631832907667516"/>
    <n v="4.0228082993379002E-2"/>
    <m/>
    <m/>
    <m/>
    <m/>
    <n v="0.54"/>
    <m/>
    <n v="1.1499999999999999"/>
    <n v="0.12473550062514291"/>
    <n v="2.4947100125028585E-2"/>
    <n v="0.14968260075017148"/>
    <n v="0.47"/>
    <n v="5.8625685293817162E-2"/>
    <n v="0.2"/>
    <n v="1.1725137058763433E-2"/>
    <n v="7.0350822352580597E-2"/>
  </r>
  <r>
    <x v="97"/>
    <x v="2"/>
    <n v="37"/>
    <s v="pe"/>
    <n v="28.807044699633057"/>
    <n v="6.5175938632919789E-2"/>
    <m/>
    <m/>
    <m/>
    <m/>
    <n v="0.54"/>
    <m/>
    <n v="1.1499999999999999"/>
    <n v="0.20406106377322325"/>
    <n v="4.0812212754644653E-2"/>
    <n v="0.24487327652786789"/>
    <n v="0.47"/>
    <n v="9.5908699973414918E-2"/>
    <n v="0.2"/>
    <n v="1.9181739994682985E-2"/>
    <n v="0.1150904399680979"/>
  </r>
  <r>
    <x v="97"/>
    <x v="2"/>
    <n v="41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97"/>
    <x v="2"/>
    <n v="43"/>
    <s v="pe"/>
    <n v="20.308170738525845"/>
    <n v="3.2391532327948731E-2"/>
    <m/>
    <m/>
    <m/>
    <m/>
    <n v="0.54"/>
    <m/>
    <n v="1.1499999999999999"/>
    <n v="0.10000019888322846"/>
    <n v="2.0000039776645693E-2"/>
    <n v="0.12000023865987415"/>
    <n v="0.47"/>
    <n v="4.7000093475117376E-2"/>
    <n v="0.2"/>
    <n v="9.4000186950234758E-3"/>
    <n v="5.6400112170140848E-2"/>
  </r>
  <r>
    <x v="97"/>
    <x v="2"/>
    <n v="46"/>
    <s v="pe"/>
    <n v="27.406481200424377"/>
    <n v="5.8992450783913464E-2"/>
    <m/>
    <m/>
    <m/>
    <m/>
    <n v="0.54"/>
    <m/>
    <n v="1.1499999999999999"/>
    <n v="0.18433132488838425"/>
    <n v="3.6866264977676852E-2"/>
    <n v="0.22119758986606108"/>
    <n v="0.47"/>
    <n v="8.6635722697540593E-2"/>
    <n v="0.2"/>
    <n v="1.7327144539508118E-2"/>
    <n v="0.10396286723704871"/>
  </r>
  <r>
    <x v="97"/>
    <x v="2"/>
    <n v="47"/>
    <s v="pe"/>
    <n v="21.485917317405871"/>
    <n v="3.6257485473122401E-2"/>
    <m/>
    <m/>
    <m/>
    <m/>
    <n v="0.54"/>
    <m/>
    <n v="1.1499999999999999"/>
    <n v="0.11218925713633188"/>
    <n v="2.2437851427266377E-2"/>
    <n v="0.13462710856359825"/>
    <n v="0.47"/>
    <n v="5.272895085407598E-2"/>
    <n v="0.2"/>
    <n v="1.0545790170815196E-2"/>
    <n v="6.3274741024891182E-2"/>
  </r>
  <r>
    <x v="97"/>
    <x v="2"/>
    <n v="53"/>
    <s v="pe"/>
    <n v="19.321410091356096"/>
    <n v="2.9320239813632878E-2"/>
    <m/>
    <m/>
    <m/>
    <m/>
    <n v="0.54"/>
    <m/>
    <n v="1.1499999999999999"/>
    <n v="9.0337336674360419E-2"/>
    <n v="1.8067467334872085E-2"/>
    <n v="0.1084048040092325"/>
    <n v="0.47"/>
    <n v="4.2458548236949396E-2"/>
    <n v="0.2"/>
    <n v="8.4917096473898796E-3"/>
    <n v="5.0950257884339274E-2"/>
  </r>
  <r>
    <x v="97"/>
    <x v="2"/>
    <n v="54"/>
    <s v="pe"/>
    <n v="31.289861811866622"/>
    <n v="7.6894835402662204E-2"/>
    <m/>
    <m/>
    <m/>
    <m/>
    <n v="0.54"/>
    <m/>
    <n v="1.1499999999999999"/>
    <n v="0.24155353754067616"/>
    <n v="4.8310707508135237E-2"/>
    <n v="0.28986424504881136"/>
    <n v="0.47"/>
    <n v="0.11353016264411779"/>
    <n v="0.2"/>
    <n v="2.2706032528823559E-2"/>
    <n v="0.13623619517294136"/>
  </r>
  <r>
    <x v="97"/>
    <x v="2"/>
    <n v="58"/>
    <s v="pe"/>
    <n v="17.188733853924695"/>
    <n v="2.3204790702798336E-2"/>
    <m/>
    <m/>
    <m/>
    <m/>
    <n v="0.54"/>
    <m/>
    <n v="1.1499999999999999"/>
    <n v="7.1159922070421683E-2"/>
    <n v="1.4231984414084338E-2"/>
    <n v="8.5391906484506022E-2"/>
    <n v="0.47"/>
    <n v="3.3445163373098191E-2"/>
    <n v="0.2"/>
    <n v="6.6890326746196389E-3"/>
    <n v="4.0134196047717827E-2"/>
  </r>
  <r>
    <x v="97"/>
    <x v="2"/>
    <n v="59"/>
    <s v="pe"/>
    <n v="19.416903057211233"/>
    <n v="2.9610777162247127E-2"/>
    <m/>
    <m/>
    <m/>
    <m/>
    <n v="0.54"/>
    <m/>
    <n v="1.1499999999999999"/>
    <n v="9.1250582276192385E-2"/>
    <n v="1.8250116455238479E-2"/>
    <n v="0.10950069873143087"/>
    <n v="0.47"/>
    <n v="4.2887773669810419E-2"/>
    <n v="0.2"/>
    <n v="8.5775547339620849E-3"/>
    <n v="5.1465328403772506E-2"/>
  </r>
  <r>
    <x v="98"/>
    <x v="2"/>
    <n v="1"/>
    <s v="pe"/>
    <n v="14.069296969323549"/>
    <n v="1.5546573151102524E-2"/>
    <m/>
    <m/>
    <m/>
    <m/>
    <n v="0.54"/>
    <m/>
    <n v="1.1499999999999999"/>
    <n v="4.7292930836429249E-2"/>
    <n v="9.4585861672858498E-3"/>
    <n v="5.6751517003715099E-2"/>
    <n v="0.47"/>
    <n v="2.2227677493121746E-2"/>
    <n v="0.2"/>
    <n v="4.4455354986243497E-3"/>
    <n v="2.6673212991746097E-2"/>
  </r>
  <r>
    <x v="98"/>
    <x v="2"/>
    <n v="3"/>
    <s v="pe"/>
    <n v="19.862536897868537"/>
    <n v="3.098555756067492E-2"/>
    <m/>
    <m/>
    <m/>
    <m/>
    <n v="0.54"/>
    <m/>
    <n v="1.1499999999999999"/>
    <n v="9.5574341595955029E-2"/>
    <n v="1.9114868319191007E-2"/>
    <n v="0.11468920991514603"/>
    <n v="0.47"/>
    <n v="4.4919940550098861E-2"/>
    <n v="0.2"/>
    <n v="8.9839881100197728E-3"/>
    <n v="5.390392866011863E-2"/>
  </r>
  <r>
    <x v="98"/>
    <x v="2"/>
    <n v="5"/>
    <s v="pe"/>
    <n v="20.658311613328017"/>
    <n v="3.3518110592624717E-2"/>
    <m/>
    <m/>
    <m/>
    <m/>
    <n v="0.54"/>
    <m/>
    <n v="1.1499999999999999"/>
    <n v="0.1035493424509361"/>
    <n v="2.070986849018722E-2"/>
    <n v="0.12425921094112331"/>
    <n v="0.47"/>
    <n v="4.8668190951939964E-2"/>
    <n v="0.2"/>
    <n v="9.7336381903879929E-3"/>
    <n v="5.8401829142327957E-2"/>
  </r>
  <r>
    <x v="98"/>
    <x v="2"/>
    <n v="6"/>
    <s v="pe"/>
    <n v="26.324227587399491"/>
    <n v="5.442534053694844E-2"/>
    <m/>
    <m/>
    <m/>
    <m/>
    <n v="0.54"/>
    <m/>
    <n v="1.1499999999999999"/>
    <n v="0.16978544435733331"/>
    <n v="3.3957088871466666E-2"/>
    <n v="0.20374253322879998"/>
    <n v="0.47"/>
    <n v="7.9799158847946652E-2"/>
    <n v="0.2"/>
    <n v="1.595983176958933E-2"/>
    <n v="9.5758990617535983E-2"/>
  </r>
  <r>
    <x v="98"/>
    <x v="2"/>
    <n v="7"/>
    <s v="pe"/>
    <n v="21.899720169444798"/>
    <n v="3.7667518691445051E-2"/>
    <m/>
    <m/>
    <m/>
    <m/>
    <n v="0.54"/>
    <m/>
    <n v="1.1499999999999999"/>
    <n v="0.11664164790501545"/>
    <n v="2.3328329581003091E-2"/>
    <n v="0.13996997748601855"/>
    <n v="0.47"/>
    <n v="5.4821574515357262E-2"/>
    <n v="0.2"/>
    <n v="1.0964314903071454E-2"/>
    <n v="6.5785889418428722E-2"/>
  </r>
  <r>
    <x v="98"/>
    <x v="2"/>
    <n v="8"/>
    <s v="pe"/>
    <n v="19.83070590925016"/>
    <n v="3.0886324453657122E-2"/>
    <m/>
    <m/>
    <m/>
    <m/>
    <n v="0.54"/>
    <m/>
    <n v="1.1499999999999999"/>
    <n v="9.5262116833683852E-2"/>
    <n v="1.9052423366736772E-2"/>
    <n v="0.11431454020042062"/>
    <n v="0.47"/>
    <n v="4.4773194911831411E-2"/>
    <n v="0.2"/>
    <n v="8.9546389823662829E-3"/>
    <n v="5.3727833894197691E-2"/>
  </r>
  <r>
    <x v="98"/>
    <x v="2"/>
    <n v="10"/>
    <s v="pe"/>
    <n v="27.215495268714104"/>
    <n v="5.8173121136876393E-2"/>
    <m/>
    <m/>
    <m/>
    <m/>
    <n v="0.54"/>
    <m/>
    <n v="1.1499999999999999"/>
    <n v="0.18172010633747498"/>
    <n v="3.6344021267494996E-2"/>
    <n v="0.21806412760496999"/>
    <n v="0.47"/>
    <n v="8.5408449978613243E-2"/>
    <n v="0.2"/>
    <n v="1.7081689995722651E-2"/>
    <n v="0.1024901399743359"/>
  </r>
  <r>
    <x v="98"/>
    <x v="2"/>
    <n v="11"/>
    <s v="pe"/>
    <n v="23.013804771088065"/>
    <n v="4.159745212374167E-2"/>
    <m/>
    <m/>
    <m/>
    <m/>
    <n v="0.54"/>
    <m/>
    <n v="1.1499999999999999"/>
    <n v="0.12906832356448614"/>
    <n v="2.5813664712897227E-2"/>
    <n v="0.15488198827738336"/>
    <n v="0.47"/>
    <n v="6.0662112075308479E-2"/>
    <n v="0.2"/>
    <n v="1.2132422415061697E-2"/>
    <n v="7.2794534490370183E-2"/>
  </r>
  <r>
    <x v="98"/>
    <x v="2"/>
    <n v="14"/>
    <s v="pe"/>
    <n v="28.043100972791958"/>
    <n v="6.1764929892574275E-2"/>
    <m/>
    <m/>
    <m/>
    <m/>
    <n v="0.54"/>
    <m/>
    <n v="1.1499999999999999"/>
    <n v="0.19317261696032079"/>
    <n v="3.8634523392064163E-2"/>
    <n v="0.23180714035238495"/>
    <n v="0.47"/>
    <n v="9.0791129971350762E-2"/>
    <n v="0.2"/>
    <n v="1.8158225994270152E-2"/>
    <n v="0.10894935596562091"/>
  </r>
  <r>
    <x v="98"/>
    <x v="2"/>
    <n v="15"/>
    <s v="pe"/>
    <n v="16.361128149846841"/>
    <n v="2.102404967255319E-2"/>
    <m/>
    <m/>
    <m/>
    <m/>
    <n v="0.54"/>
    <m/>
    <n v="1.1499999999999999"/>
    <n v="6.4344683704845473E-2"/>
    <n v="1.2868936740969096E-2"/>
    <n v="7.7213620445814563E-2"/>
    <n v="0.47"/>
    <n v="3.0242001341277372E-2"/>
    <n v="0.2"/>
    <n v="6.0484002682554749E-3"/>
    <n v="3.6290401609532848E-2"/>
  </r>
  <r>
    <x v="98"/>
    <x v="2"/>
    <n v="15"/>
    <s v="pe"/>
    <n v="8.8490148359093812"/>
    <n v="6.1500653109570202E-3"/>
    <m/>
    <m/>
    <m/>
    <m/>
    <n v="0.54"/>
    <m/>
    <n v="1.1499999999999999"/>
    <n v="1.8363096126020096E-2"/>
    <n v="3.6726192252040193E-3"/>
    <n v="2.2035715351224117E-2"/>
    <n v="0.47"/>
    <n v="8.6306551792294448E-3"/>
    <n v="0.2"/>
    <n v="1.7261310358458891E-3"/>
    <n v="1.0356786215075334E-2"/>
  </r>
  <r>
    <x v="98"/>
    <x v="2"/>
    <n v="16"/>
    <s v="pe"/>
    <n v="24.764509145098913"/>
    <n v="4.8166970287217378E-2"/>
    <m/>
    <m/>
    <m/>
    <m/>
    <n v="0.54"/>
    <m/>
    <n v="1.1499999999999999"/>
    <n v="0.14989332340161179"/>
    <n v="2.997866468032236E-2"/>
    <n v="0.17987198808193416"/>
    <n v="0.47"/>
    <n v="7.0449861998757538E-2"/>
    <n v="0.2"/>
    <n v="1.4089972399751509E-2"/>
    <n v="8.4539834398509039E-2"/>
  </r>
  <r>
    <x v="98"/>
    <x v="2"/>
    <n v="19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98"/>
    <x v="2"/>
    <n v="20"/>
    <s v="pe"/>
    <n v="19.512396023066369"/>
    <n v="2.990274690534921E-2"/>
    <m/>
    <m/>
    <m/>
    <m/>
    <n v="0.54"/>
    <m/>
    <n v="1.1499999999999999"/>
    <n v="9.2168511782643583E-2"/>
    <n v="1.8433702356528716E-2"/>
    <n v="0.1106022141391723"/>
    <n v="0.47"/>
    <n v="4.3319200537842481E-2"/>
    <n v="0.2"/>
    <n v="8.6638401075684966E-3"/>
    <n v="5.1983040645410976E-2"/>
  </r>
  <r>
    <x v="98"/>
    <x v="2"/>
    <n v="23"/>
    <s v="pe"/>
    <n v="27.788453063844926"/>
    <n v="6.0648298811841549E-2"/>
    <m/>
    <m/>
    <m/>
    <m/>
    <n v="0.54"/>
    <m/>
    <n v="1.1499999999999999"/>
    <n v="0.18961075827393942"/>
    <n v="3.7922151654787885E-2"/>
    <n v="0.22753290992872729"/>
    <n v="0.47"/>
    <n v="8.9117056388751517E-2"/>
    <n v="0.2"/>
    <n v="1.7823411277750303E-2"/>
    <n v="0.10694046766650182"/>
  </r>
  <r>
    <x v="98"/>
    <x v="2"/>
    <n v="25"/>
    <s v="pe"/>
    <n v="21.517748306024249"/>
    <n v="3.6364994637180972E-2"/>
    <m/>
    <m/>
    <m/>
    <m/>
    <n v="0.54"/>
    <m/>
    <n v="1.1499999999999999"/>
    <n v="0.11252861252707939"/>
    <n v="2.2505722505415882E-2"/>
    <n v="0.13503433503249529"/>
    <n v="0.47"/>
    <n v="5.2888447887727313E-2"/>
    <n v="0.2"/>
    <n v="1.0577689577545464E-2"/>
    <n v="6.3466137465272771E-2"/>
  </r>
  <r>
    <x v="98"/>
    <x v="2"/>
    <n v="26"/>
    <s v="pe"/>
    <n v="26.037748689834078"/>
    <n v="5.3247196070710691E-2"/>
    <m/>
    <m/>
    <m/>
    <m/>
    <n v="0.54"/>
    <m/>
    <n v="1.1499999999999999"/>
    <n v="0.16603704868024732"/>
    <n v="3.3207409736049465E-2"/>
    <n v="0.19924445841629679"/>
    <n v="0.47"/>
    <n v="7.8037412879716231E-2"/>
    <n v="0.2"/>
    <n v="1.5607482575943247E-2"/>
    <n v="9.3644895455659474E-2"/>
  </r>
  <r>
    <x v="98"/>
    <x v="2"/>
    <n v="27"/>
    <s v="pe"/>
    <n v="20.308170738525845"/>
    <n v="3.2391532327948731E-2"/>
    <m/>
    <m/>
    <m/>
    <m/>
    <n v="0.54"/>
    <m/>
    <n v="1.1499999999999999"/>
    <n v="0.10000019888322846"/>
    <n v="2.0000039776645693E-2"/>
    <n v="0.12000023865987415"/>
    <n v="0.47"/>
    <n v="4.7000093475117376E-2"/>
    <n v="0.2"/>
    <n v="9.4000186950234758E-3"/>
    <n v="5.6400112170140848E-2"/>
  </r>
  <r>
    <x v="98"/>
    <x v="2"/>
    <n v="30"/>
    <s v="pe"/>
    <n v="21.676903249116144"/>
    <n v="3.6904927781620238E-2"/>
    <m/>
    <m/>
    <m/>
    <m/>
    <n v="0.54"/>
    <m/>
    <n v="1.1499999999999999"/>
    <n v="0.11423322891636259"/>
    <n v="2.2846645783272519E-2"/>
    <n v="0.13707987469963512"/>
    <n v="0.47"/>
    <n v="5.3689617590690415E-2"/>
    <n v="0.2"/>
    <n v="1.0737923518138084E-2"/>
    <n v="6.4427541108828507E-2"/>
  </r>
  <r>
    <x v="98"/>
    <x v="2"/>
    <n v="31"/>
    <s v="pe"/>
    <n v="17.952677580765794"/>
    <n v="2.5313275388879772E-2"/>
    <m/>
    <m/>
    <m/>
    <m/>
    <n v="0.54"/>
    <m/>
    <n v="1.1499999999999999"/>
    <n v="7.7761627758758695E-2"/>
    <n v="1.555232555175174E-2"/>
    <n v="9.3313953310510428E-2"/>
    <n v="0.47"/>
    <n v="3.6547965046616587E-2"/>
    <n v="0.2"/>
    <n v="7.3095930093233178E-3"/>
    <n v="4.3857558055939903E-2"/>
  </r>
  <r>
    <x v="98"/>
    <x v="2"/>
    <n v="32"/>
    <s v="pe"/>
    <n v="31.226199834629863"/>
    <n v="7.6582255094429744E-2"/>
    <m/>
    <m/>
    <m/>
    <m/>
    <n v="0.54"/>
    <m/>
    <n v="1.1499999999999999"/>
    <n v="0.24055191791235062"/>
    <n v="4.8110383582470127E-2"/>
    <n v="0.28866230149482075"/>
    <n v="0.47"/>
    <n v="0.11305940141880479"/>
    <n v="0.2"/>
    <n v="2.261188028376096E-2"/>
    <n v="0.13567128170256576"/>
  </r>
  <r>
    <x v="98"/>
    <x v="2"/>
    <n v="34"/>
    <s v="pe"/>
    <n v="22.950142793851306"/>
    <n v="4.1367632385916973E-2"/>
    <m/>
    <m/>
    <m/>
    <m/>
    <n v="0.54"/>
    <m/>
    <n v="1.1499999999999999"/>
    <n v="0.12834094775650604"/>
    <n v="2.5668189551301207E-2"/>
    <n v="0.15400913730780724"/>
    <n v="0.47"/>
    <n v="6.0320245445557835E-2"/>
    <n v="0.2"/>
    <n v="1.2064049089111567E-2"/>
    <n v="7.2384294534669408E-2"/>
  </r>
  <r>
    <x v="98"/>
    <x v="2"/>
    <n v="35"/>
    <s v="pe"/>
    <n v="24.541692224770259"/>
    <n v="4.7304111763244672E-2"/>
    <m/>
    <m/>
    <m/>
    <m/>
    <n v="0.54"/>
    <m/>
    <n v="1.1499999999999999"/>
    <n v="0.14715467270512789"/>
    <n v="2.9430934541025577E-2"/>
    <n v="0.17658560724615346"/>
    <n v="0.47"/>
    <n v="6.9162696171410104E-2"/>
    <n v="0.2"/>
    <n v="1.3832539234282022E-2"/>
    <n v="8.2995235405692119E-2"/>
  </r>
  <r>
    <x v="98"/>
    <x v="2"/>
    <n v="35"/>
    <s v="pe"/>
    <n v="15.820001343334399"/>
    <n v="1.9656351669092995E-2"/>
    <m/>
    <m/>
    <m/>
    <m/>
    <n v="0.54"/>
    <m/>
    <n v="1.1499999999999999"/>
    <n v="6.0077523128380717E-2"/>
    <n v="1.2015504625676144E-2"/>
    <n v="7.2093027754056863E-2"/>
    <n v="0.47"/>
    <n v="2.8236435870338934E-2"/>
    <n v="0.2"/>
    <n v="5.6472871740677871E-3"/>
    <n v="3.3883723044406719E-2"/>
  </r>
  <r>
    <x v="98"/>
    <x v="2"/>
    <n v="36"/>
    <s v="pe"/>
    <n v="26.06957967845246"/>
    <n v="5.3377464391631421E-2"/>
    <m/>
    <m/>
    <m/>
    <m/>
    <n v="0.54"/>
    <m/>
    <n v="1.1499999999999999"/>
    <n v="0.16645143031005613"/>
    <n v="3.3290286062011225E-2"/>
    <n v="0.19974171637206736"/>
    <n v="0.47"/>
    <n v="7.8232172245726372E-2"/>
    <n v="0.2"/>
    <n v="1.5646434449145274E-2"/>
    <n v="9.387860669487165E-2"/>
  </r>
  <r>
    <x v="98"/>
    <x v="2"/>
    <n v="38"/>
    <s v="pe"/>
    <n v="22.027044123918316"/>
    <n v="3.8106786334378688E-2"/>
    <m/>
    <m/>
    <m/>
    <m/>
    <n v="0.54"/>
    <m/>
    <n v="1.1499999999999999"/>
    <n v="0.1180293917160868"/>
    <n v="2.3605878343217361E-2"/>
    <n v="0.14163527005930415"/>
    <n v="0.47"/>
    <n v="5.5473814106560791E-2"/>
    <n v="0.2"/>
    <n v="1.1094762821312158E-2"/>
    <n v="6.6568576927872949E-2"/>
  </r>
  <r>
    <x v="98"/>
    <x v="2"/>
    <n v="39"/>
    <s v="pe"/>
    <n v="20.467325681617741"/>
    <n v="3.2901226033200517E-2"/>
    <m/>
    <m/>
    <m/>
    <m/>
    <n v="0.54"/>
    <m/>
    <n v="1.1499999999999999"/>
    <n v="0.10160562273855134"/>
    <n v="2.0321124547710269E-2"/>
    <n v="0.1219267472862616"/>
    <n v="0.47"/>
    <n v="4.7754642687119125E-2"/>
    <n v="0.2"/>
    <n v="9.5509285374238261E-3"/>
    <n v="5.7305571224542953E-2"/>
  </r>
  <r>
    <x v="98"/>
    <x v="2"/>
    <n v="40"/>
    <s v="pe"/>
    <n v="27.597467132134653"/>
    <n v="5.9817510008901849E-2"/>
    <m/>
    <m/>
    <m/>
    <m/>
    <n v="0.54"/>
    <m/>
    <n v="1.1499999999999999"/>
    <n v="0.18696154043249572"/>
    <n v="3.7392308086499147E-2"/>
    <n v="0.22435384851899487"/>
    <n v="0.47"/>
    <n v="8.7871924003272983E-2"/>
    <n v="0.2"/>
    <n v="1.7574384800654597E-2"/>
    <n v="0.10544630880392758"/>
  </r>
  <r>
    <x v="99"/>
    <x v="3"/>
    <n v="2"/>
    <s v="pe"/>
    <n v="22.950142793851306"/>
    <n v="4.1367632385916973E-2"/>
    <m/>
    <m/>
    <m/>
    <m/>
    <n v="0.54"/>
    <m/>
    <n v="1.1499999999999999"/>
    <n v="0.12834094775650604"/>
    <n v="2.5668189551301207E-2"/>
    <n v="0.15400913730780724"/>
    <n v="0.47"/>
    <n v="6.0320245445557835E-2"/>
    <n v="0.2"/>
    <n v="1.2064049089111567E-2"/>
    <n v="7.2384294534669408E-2"/>
  </r>
  <r>
    <x v="99"/>
    <x v="3"/>
    <n v="3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99"/>
    <x v="3"/>
    <n v="4"/>
    <s v="pe"/>
    <n v="33.677185958245055"/>
    <n v="8.9076156859558164E-2"/>
    <m/>
    <m/>
    <m/>
    <m/>
    <n v="0.54"/>
    <m/>
    <n v="1.1499999999999999"/>
    <n v="0.28064762689140588"/>
    <n v="5.6129525378281177E-2"/>
    <n v="0.33677715226968707"/>
    <n v="0.47"/>
    <n v="0.13190438463896076"/>
    <n v="0.2"/>
    <n v="2.6380876927792153E-2"/>
    <n v="0.15828526156675291"/>
  </r>
  <r>
    <x v="99"/>
    <x v="3"/>
    <n v="5"/>
    <s v="pe"/>
    <n v="25.592114849176774"/>
    <n v="5.1440150846845313E-2"/>
    <m/>
    <m/>
    <m/>
    <m/>
    <n v="0.54"/>
    <m/>
    <n v="1.1499999999999999"/>
    <n v="0.16029098794717306"/>
    <n v="3.2058197589434616E-2"/>
    <n v="0.19234918553660768"/>
    <n v="0.47"/>
    <n v="7.5336764335171336E-2"/>
    <n v="0.2"/>
    <n v="1.5067352867034268E-2"/>
    <n v="9.0404117202205606E-2"/>
  </r>
  <r>
    <x v="99"/>
    <x v="3"/>
    <n v="6"/>
    <s v="pe"/>
    <n v="31.767326641142308"/>
    <n v="7.9259479969650048E-2"/>
    <m/>
    <m/>
    <m/>
    <m/>
    <n v="0.54"/>
    <m/>
    <n v="1.1499999999999999"/>
    <n v="0.24913333709169222"/>
    <n v="4.9826667418338445E-2"/>
    <n v="0.29896000451003069"/>
    <n v="0.47"/>
    <n v="0.11709266843309533"/>
    <n v="0.2"/>
    <n v="2.3418533686619069E-2"/>
    <n v="0.14051120211971441"/>
  </r>
  <r>
    <x v="99"/>
    <x v="3"/>
    <n v="7"/>
    <s v="cf"/>
    <n v="7.352958370845565"/>
    <n v="4.2463334591633138E-3"/>
    <m/>
    <m/>
    <m/>
    <m/>
    <n v="0.74"/>
    <m/>
    <n v="1.1499999999999999"/>
    <n v="8.3395534620687908E-3"/>
    <n v="1.6679106924137582E-3"/>
    <n v="1.0007464154482549E-2"/>
    <n v="0.47"/>
    <n v="3.9195901271723314E-3"/>
    <n v="0.2"/>
    <n v="7.8391802543446637E-4"/>
    <n v="4.7035081526067973E-3"/>
  </r>
  <r>
    <x v="99"/>
    <x v="3"/>
    <n v="7"/>
    <s v="cf"/>
    <n v="3.214929850456286"/>
    <n v="8.1176978724021209E-4"/>
    <m/>
    <m/>
    <m/>
    <m/>
    <n v="0.74"/>
    <m/>
    <n v="1.1499999999999999"/>
    <n v="2.3023786593236906E-3"/>
    <n v="4.6047573186473815E-4"/>
    <n v="2.7628543911884288E-3"/>
    <n v="0.47"/>
    <n v="1.0821179698821345E-3"/>
    <n v="0.2"/>
    <n v="2.1642359397642692E-4"/>
    <n v="1.2985415638585615E-3"/>
  </r>
  <r>
    <x v="99"/>
    <x v="3"/>
    <n v="8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99"/>
    <x v="3"/>
    <n v="10"/>
    <s v="pe"/>
    <n v="31.576340709432039"/>
    <n v="7.8309324959391455E-2"/>
    <m/>
    <m/>
    <m/>
    <m/>
    <n v="0.54"/>
    <m/>
    <n v="1.1499999999999999"/>
    <n v="0.24608708875730878"/>
    <n v="4.921741775146176E-2"/>
    <n v="0.29530450650877055"/>
    <n v="0.47"/>
    <n v="0.11566093171593513"/>
    <n v="0.2"/>
    <n v="2.3132186343187026E-2"/>
    <n v="0.13879311805912214"/>
  </r>
  <r>
    <x v="99"/>
    <x v="3"/>
    <n v="21"/>
    <s v="pe"/>
    <n v="25.273804962992983"/>
    <n v="5.0168502851541091E-2"/>
    <m/>
    <m/>
    <m/>
    <m/>
    <n v="0.54"/>
    <m/>
    <n v="1.1499999999999999"/>
    <n v="0.15624981221234002"/>
    <n v="3.1249962442468006E-2"/>
    <n v="0.18749977465480802"/>
    <n v="0.47"/>
    <n v="7.3437411739799813E-2"/>
    <n v="0.2"/>
    <n v="1.4687482347959963E-2"/>
    <n v="8.8124894087759781E-2"/>
  </r>
  <r>
    <x v="99"/>
    <x v="3"/>
    <n v="27"/>
    <s v="pe"/>
    <n v="19.321410091356096"/>
    <n v="2.9320239813632878E-2"/>
    <m/>
    <m/>
    <m/>
    <m/>
    <n v="0.54"/>
    <m/>
    <n v="1.1499999999999999"/>
    <n v="9.0337336674360419E-2"/>
    <n v="1.8067467334872085E-2"/>
    <n v="0.1084048040092325"/>
    <n v="0.47"/>
    <n v="4.2458548236949396E-2"/>
    <n v="0.2"/>
    <n v="8.4917096473898796E-3"/>
    <n v="5.0950257884339274E-2"/>
  </r>
  <r>
    <x v="99"/>
    <x v="3"/>
    <n v="28"/>
    <s v="pe"/>
    <n v="26.547044507728145"/>
    <n v="5.5350587798613189E-2"/>
    <m/>
    <m/>
    <m/>
    <m/>
    <n v="0.54"/>
    <m/>
    <n v="1.1499999999999999"/>
    <n v="0.17273036531146463"/>
    <n v="3.4546073062292924E-2"/>
    <n v="0.20727643837375756"/>
    <n v="0.47"/>
    <n v="8.1183271696388365E-2"/>
    <n v="0.2"/>
    <n v="1.6236654339277675E-2"/>
    <n v="9.7419926035666043E-2"/>
  </r>
  <r>
    <x v="100"/>
    <x v="5"/>
    <n v="1"/>
    <s v="pe"/>
    <n v="17.0295789108328"/>
    <n v="2.2777061793238865E-2"/>
    <m/>
    <m/>
    <m/>
    <m/>
    <n v="0.54"/>
    <m/>
    <n v="1.1499999999999999"/>
    <n v="6.9822131251630351E-2"/>
    <n v="1.3964426250326071E-2"/>
    <n v="8.3786557501956418E-2"/>
    <n v="0.47"/>
    <n v="3.2816401688266265E-2"/>
    <n v="0.2"/>
    <n v="6.5632803376532538E-3"/>
    <n v="3.9379682025919516E-2"/>
  </r>
  <r>
    <x v="100"/>
    <x v="5"/>
    <n v="5"/>
    <s v="pe"/>
    <n v="16.71126902464901"/>
    <n v="2.1933540594851822E-2"/>
    <m/>
    <m/>
    <m/>
    <m/>
    <n v="0.54"/>
    <m/>
    <n v="1.1499999999999999"/>
    <n v="6.7185371947295222E-2"/>
    <n v="1.3437074389459045E-2"/>
    <n v="8.0622446336754264E-2"/>
    <n v="0.47"/>
    <n v="3.1577124815228751E-2"/>
    <n v="0.2"/>
    <n v="6.3154249630457508E-3"/>
    <n v="3.7892549778274498E-2"/>
  </r>
  <r>
    <x v="100"/>
    <x v="5"/>
    <n v="6"/>
    <s v="pe"/>
    <n v="17.507043740108486"/>
    <n v="2.4072185142649163E-2"/>
    <m/>
    <m/>
    <m/>
    <m/>
    <n v="0.54"/>
    <m/>
    <n v="1.1499999999999999"/>
    <n v="7.387435024636399E-2"/>
    <n v="1.4774870049272798E-2"/>
    <n v="8.8649220295636794E-2"/>
    <n v="0.47"/>
    <n v="3.4720944615791074E-2"/>
    <n v="0.2"/>
    <n v="6.9441889231582152E-3"/>
    <n v="4.1665133538949288E-2"/>
  </r>
  <r>
    <x v="100"/>
    <x v="5"/>
    <n v="13"/>
    <s v="pe"/>
    <n v="18.143663512476071"/>
    <n v="2.5854720505278404E-2"/>
    <m/>
    <m/>
    <m/>
    <m/>
    <n v="0.54"/>
    <m/>
    <n v="1.1499999999999999"/>
    <n v="7.945872563982985E-2"/>
    <n v="1.589174512796597E-2"/>
    <n v="9.535047076779582E-2"/>
    <n v="0.47"/>
    <n v="3.7345601050720025E-2"/>
    <n v="0.2"/>
    <n v="7.4691202101440056E-3"/>
    <n v="4.4814721260864027E-2"/>
  </r>
  <r>
    <x v="100"/>
    <x v="5"/>
    <n v="14"/>
    <s v="pe"/>
    <n v="17.984508569384175"/>
    <n v="2.5403118354255152E-2"/>
    <m/>
    <m/>
    <m/>
    <m/>
    <n v="0.54"/>
    <m/>
    <n v="1.1499999999999999"/>
    <n v="7.8043180200135495E-2"/>
    <n v="1.56086360400271E-2"/>
    <n v="9.3651816240162597E-2"/>
    <n v="0.47"/>
    <n v="3.6680294694063684E-2"/>
    <n v="0.2"/>
    <n v="7.3360589388127371E-3"/>
    <n v="4.4016353632876419E-2"/>
  </r>
  <r>
    <x v="100"/>
    <x v="5"/>
    <n v="15"/>
    <s v="pe"/>
    <n v="19.894367886486918"/>
    <n v="3.1084949822635814E-2"/>
    <m/>
    <m/>
    <m/>
    <m/>
    <n v="0.54"/>
    <m/>
    <n v="1.1499999999999999"/>
    <n v="9.5887087267062576E-2"/>
    <n v="1.9177417453412518E-2"/>
    <n v="0.11506450472047509"/>
    <n v="0.47"/>
    <n v="4.506693101551941E-2"/>
    <n v="0.2"/>
    <n v="9.0133862031038826E-3"/>
    <n v="5.4080317218623289E-2"/>
  </r>
  <r>
    <x v="100"/>
    <x v="5"/>
    <n v="17"/>
    <s v="pe"/>
    <n v="15.915494309189533"/>
    <n v="1.9894367886486918E-2"/>
    <m/>
    <m/>
    <m/>
    <m/>
    <n v="0.54"/>
    <m/>
    <n v="1.1499999999999999"/>
    <n v="6.0819706196933263E-2"/>
    <n v="1.2163941239386654E-2"/>
    <n v="7.2983647436319909E-2"/>
    <n v="0.47"/>
    <n v="2.858526191255863E-2"/>
    <n v="0.2"/>
    <n v="5.7170523825117265E-3"/>
    <n v="3.4302314295070357E-2"/>
  </r>
  <r>
    <x v="100"/>
    <x v="5"/>
    <n v="18"/>
    <s v="pe"/>
    <n v="20.371832715762604"/>
    <n v="3.2594932345220172E-2"/>
    <m/>
    <m/>
    <m/>
    <m/>
    <n v="0.54"/>
    <m/>
    <n v="1.1499999999999999"/>
    <n v="0.10064080407485353"/>
    <n v="2.0128160814970708E-2"/>
    <n v="0.12076896488982423"/>
    <n v="0.47"/>
    <n v="4.7301177915181153E-2"/>
    <n v="0.2"/>
    <n v="9.4602355830362313E-3"/>
    <n v="5.6761413498217381E-2"/>
  </r>
  <r>
    <x v="100"/>
    <x v="5"/>
    <n v="19"/>
    <s v="pe"/>
    <n v="16.392959138465219"/>
    <n v="2.1105934890773968E-2"/>
    <m/>
    <m/>
    <m/>
    <m/>
    <n v="0.54"/>
    <m/>
    <n v="1.1499999999999999"/>
    <n v="6.4600342967733981E-2"/>
    <n v="1.2920068593546797E-2"/>
    <n v="7.7520411561280783E-2"/>
    <n v="0.47"/>
    <n v="3.036216119483497E-2"/>
    <n v="0.2"/>
    <n v="6.0724322389669946E-3"/>
    <n v="3.6434593433801968E-2"/>
  </r>
  <r>
    <x v="100"/>
    <x v="5"/>
    <n v="20"/>
    <s v="pe"/>
    <n v="17.82535362629228"/>
    <n v="2.4955495076809199E-2"/>
    <m/>
    <m/>
    <m/>
    <m/>
    <n v="0.54"/>
    <m/>
    <n v="1.1499999999999999"/>
    <n v="7.6640605584086544E-2"/>
    <n v="1.5328121116817309E-2"/>
    <n v="9.1968726700903849E-2"/>
    <n v="0.47"/>
    <n v="3.6021084624520673E-2"/>
    <n v="0.2"/>
    <n v="7.2042169249041353E-3"/>
    <n v="4.3225301549424805E-2"/>
  </r>
  <r>
    <x v="100"/>
    <x v="5"/>
    <n v="22"/>
    <s v="pe"/>
    <n v="16.456621115701978"/>
    <n v="2.1270182792044803E-2"/>
    <m/>
    <m/>
    <m/>
    <m/>
    <n v="0.54"/>
    <m/>
    <n v="1.1499999999999999"/>
    <n v="6.5113212246036861E-2"/>
    <n v="1.3022642449207374E-2"/>
    <n v="7.8135854695244228E-2"/>
    <n v="0.47"/>
    <n v="3.0603209755637323E-2"/>
    <n v="0.2"/>
    <n v="6.1206419511274646E-3"/>
    <n v="3.6723851706764787E-2"/>
  </r>
  <r>
    <x v="100"/>
    <x v="5"/>
    <n v="23"/>
    <s v="pe"/>
    <n v="18.939438227935547"/>
    <n v="2.8172414364054127E-2"/>
    <m/>
    <m/>
    <m/>
    <m/>
    <n v="0.54"/>
    <m/>
    <n v="1.1499999999999999"/>
    <n v="8.673117468221353E-2"/>
    <n v="1.7346234936442707E-2"/>
    <n v="0.10407740961865623"/>
    <n v="0.47"/>
    <n v="4.0763652100640355E-2"/>
    <n v="0.2"/>
    <n v="8.1527304201280716E-3"/>
    <n v="4.8916382520768423E-2"/>
  </r>
  <r>
    <x v="100"/>
    <x v="5"/>
    <n v="25"/>
    <s v="pe"/>
    <n v="19.098593171027442"/>
    <n v="2.8647889756541162E-2"/>
    <m/>
    <m/>
    <m/>
    <m/>
    <n v="0.54"/>
    <m/>
    <n v="1.1499999999999999"/>
    <n v="8.8224640232329593E-2"/>
    <n v="1.7644928046465919E-2"/>
    <n v="0.10586956827879551"/>
    <n v="0.47"/>
    <n v="4.1465580909194909E-2"/>
    <n v="0.2"/>
    <n v="8.2931161818389828E-3"/>
    <n v="4.9758697091033893E-2"/>
  </r>
  <r>
    <x v="100"/>
    <x v="5"/>
    <n v="26"/>
    <s v="pe"/>
    <n v="19.735212943395023"/>
    <n v="3.0589580062262284E-2"/>
    <m/>
    <m/>
    <m/>
    <m/>
    <n v="0.54"/>
    <m/>
    <n v="1.1499999999999999"/>
    <n v="9.4328567663785515E-2"/>
    <n v="1.8865713532757105E-2"/>
    <n v="0.11319428119654262"/>
    <n v="0.47"/>
    <n v="4.4334426801979188E-2"/>
    <n v="0.2"/>
    <n v="8.8668853603958379E-3"/>
    <n v="5.3201312162375024E-2"/>
  </r>
  <r>
    <x v="100"/>
    <x v="5"/>
    <n v="28"/>
    <s v="pe"/>
    <n v="21.485917317405871"/>
    <n v="3.6257485473122401E-2"/>
    <m/>
    <m/>
    <m/>
    <m/>
    <n v="0.54"/>
    <m/>
    <n v="1.1499999999999999"/>
    <n v="0.11218925713633188"/>
    <n v="2.2437851427266377E-2"/>
    <n v="0.13462710856359825"/>
    <n v="0.47"/>
    <n v="5.272895085407598E-2"/>
    <n v="0.2"/>
    <n v="1.0545790170815196E-2"/>
    <n v="6.3274741024891182E-2"/>
  </r>
  <r>
    <x v="100"/>
    <x v="5"/>
    <n v="29"/>
    <s v="pe"/>
    <n v="18.780283284843652"/>
    <n v="2.770091784514439E-2"/>
    <m/>
    <m/>
    <m/>
    <m/>
    <n v="0.54"/>
    <m/>
    <n v="1.1499999999999999"/>
    <n v="8.5250706960519562E-2"/>
    <n v="1.7050141392103913E-2"/>
    <n v="0.10230084835262347"/>
    <n v="0.47"/>
    <n v="4.0067832271444191E-2"/>
    <n v="0.2"/>
    <n v="8.0135664542888389E-3"/>
    <n v="4.8081398725733027E-2"/>
  </r>
  <r>
    <x v="100"/>
    <x v="5"/>
    <n v="30"/>
    <s v="pe"/>
    <n v="20.84929754503829"/>
    <n v="3.4140724730000203E-2"/>
    <m/>
    <m/>
    <m/>
    <m/>
    <n v="0.54"/>
    <m/>
    <n v="1.1499999999999999"/>
    <n v="0.10551184451318046"/>
    <n v="2.1102368902636094E-2"/>
    <n v="0.12661421341581655"/>
    <n v="0.47"/>
    <n v="4.9590566921194817E-2"/>
    <n v="0.2"/>
    <n v="9.9181133842389645E-3"/>
    <n v="5.9508680305433784E-2"/>
  </r>
  <r>
    <x v="101"/>
    <x v="5"/>
    <n v="1"/>
    <s v="pe"/>
    <n v="22.727325873522656"/>
    <n v="4.0568276684237937E-2"/>
    <m/>
    <m/>
    <m/>
    <m/>
    <n v="0.54"/>
    <m/>
    <n v="1.1499999999999999"/>
    <n v="0.12581163510539056"/>
    <n v="2.5162327021078113E-2"/>
    <n v="0.15097396212646869"/>
    <n v="0.47"/>
    <n v="5.913146849953356E-2"/>
    <n v="0.2"/>
    <n v="1.1826293699906712E-2"/>
    <n v="7.0957762199440277E-2"/>
  </r>
  <r>
    <x v="101"/>
    <x v="5"/>
    <n v="2"/>
    <s v="pe"/>
    <n v="20.308170738525845"/>
    <n v="3.2391532327948731E-2"/>
    <m/>
    <m/>
    <m/>
    <m/>
    <n v="0.54"/>
    <m/>
    <n v="1.1499999999999999"/>
    <n v="0.10000019888322846"/>
    <n v="2.0000039776645693E-2"/>
    <n v="0.12000023865987415"/>
    <n v="0.47"/>
    <n v="4.7000093475117376E-2"/>
    <n v="0.2"/>
    <n v="9.4000186950234758E-3"/>
    <n v="5.6400112170140848E-2"/>
  </r>
  <r>
    <x v="101"/>
    <x v="5"/>
    <n v="3"/>
    <s v="pe"/>
    <n v="13.018874344917039"/>
    <n v="1.3311799017677673E-2"/>
    <m/>
    <m/>
    <m/>
    <m/>
    <n v="0.54"/>
    <m/>
    <n v="1.1499999999999999"/>
    <n v="4.0368592550000242E-2"/>
    <n v="8.073718510000048E-3"/>
    <n v="4.8442311060000291E-2"/>
    <n v="0.47"/>
    <n v="1.8973238498500113E-2"/>
    <n v="0.2"/>
    <n v="3.7946476997000227E-3"/>
    <n v="2.2767886198200134E-2"/>
  </r>
  <r>
    <x v="101"/>
    <x v="5"/>
    <n v="4"/>
    <s v="pe"/>
    <n v="30.303101164696873"/>
    <n v="7.2121380771978549E-2"/>
    <m/>
    <m/>
    <m/>
    <m/>
    <n v="0.54"/>
    <m/>
    <n v="1.1499999999999999"/>
    <n v="0.22626679075761741"/>
    <n v="4.5253358151523482E-2"/>
    <n v="0.27152014890914089"/>
    <n v="0.47"/>
    <n v="0.10634539165608017"/>
    <n v="0.2"/>
    <n v="2.1269078331216038E-2"/>
    <n v="0.1276144699872962"/>
  </r>
  <r>
    <x v="101"/>
    <x v="5"/>
    <n v="6"/>
    <s v="pe"/>
    <n v="24.541692224770259"/>
    <n v="4.7304111763244672E-2"/>
    <m/>
    <m/>
    <m/>
    <m/>
    <n v="0.54"/>
    <m/>
    <n v="1.1499999999999999"/>
    <n v="0.14715467270512789"/>
    <n v="2.9430934541025577E-2"/>
    <n v="0.17658560724615346"/>
    <n v="0.47"/>
    <n v="6.9162696171410104E-2"/>
    <n v="0.2"/>
    <n v="1.3832539234282022E-2"/>
    <n v="8.2995235405692119E-2"/>
  </r>
  <r>
    <x v="101"/>
    <x v="5"/>
    <n v="8"/>
    <s v="pe"/>
    <n v="26.133241655689215"/>
    <n v="5.3638478498302111E-2"/>
    <m/>
    <m/>
    <m/>
    <m/>
    <n v="0.54"/>
    <m/>
    <n v="1.1499999999999999"/>
    <n v="0.1672817734990513"/>
    <n v="3.3456354699810259E-2"/>
    <n v="0.20073812819886155"/>
    <n v="0.47"/>
    <n v="7.8622433544554102E-2"/>
    <n v="0.2"/>
    <n v="1.5724486708910822E-2"/>
    <n v="9.4346920253464917E-2"/>
  </r>
  <r>
    <x v="101"/>
    <x v="5"/>
    <n v="10"/>
    <s v="pe"/>
    <n v="28.584227779304403"/>
    <n v="6.41715913645384E-2"/>
    <m/>
    <m/>
    <m/>
    <m/>
    <n v="0.54"/>
    <m/>
    <n v="1.1499999999999999"/>
    <n v="0.20085382054141013"/>
    <n v="4.0170764108282027E-2"/>
    <n v="0.24102458464969215"/>
    <n v="0.47"/>
    <n v="9.4401295654462758E-2"/>
    <n v="0.2"/>
    <n v="1.8880259130892554E-2"/>
    <n v="0.11328155478535532"/>
  </r>
  <r>
    <x v="101"/>
    <x v="5"/>
    <n v="11"/>
    <s v="pe"/>
    <n v="31.353523789103381"/>
    <n v="7.720805233066709E-2"/>
    <m/>
    <m/>
    <m/>
    <m/>
    <n v="0.54"/>
    <m/>
    <n v="1.1499999999999999"/>
    <n v="0.24255727922062431"/>
    <n v="4.8511455844124862E-2"/>
    <n v="0.29106873506474917"/>
    <n v="0.47"/>
    <n v="0.11400192123369342"/>
    <n v="0.2"/>
    <n v="2.2800384246738685E-2"/>
    <n v="0.1368023054804321"/>
  </r>
  <r>
    <x v="101"/>
    <x v="5"/>
    <n v="13"/>
    <s v="pe"/>
    <n v="29.793805346802806"/>
    <n v="6.9717504511518549E-2"/>
    <m/>
    <m/>
    <m/>
    <m/>
    <n v="0.54"/>
    <m/>
    <n v="1.1499999999999999"/>
    <n v="0.21857611455632595"/>
    <n v="4.3715222911265193E-2"/>
    <n v="0.26229133746759115"/>
    <n v="0.47"/>
    <n v="0.10273077384147319"/>
    <n v="0.2"/>
    <n v="2.054615476829464E-2"/>
    <n v="0.12327692860976783"/>
  </r>
  <r>
    <x v="101"/>
    <x v="5"/>
    <n v="14"/>
    <s v="pe"/>
    <n v="28.743382722396298"/>
    <n v="6.4888186495809644E-2"/>
    <m/>
    <m/>
    <m/>
    <m/>
    <n v="0.54"/>
    <m/>
    <n v="1.1499999999999999"/>
    <n v="0.20314206515374486"/>
    <n v="4.0628413030748975E-2"/>
    <n v="0.24377047818449382"/>
    <n v="0.47"/>
    <n v="9.5476770622260079E-2"/>
    <n v="0.2"/>
    <n v="1.9095354124452017E-2"/>
    <n v="0.11457212474671209"/>
  </r>
  <r>
    <x v="101"/>
    <x v="5"/>
    <n v="15"/>
    <s v="pe"/>
    <n v="27.629298120753031"/>
    <n v="5.9955576922034078E-2"/>
    <m/>
    <m/>
    <m/>
    <m/>
    <n v="0.54"/>
    <m/>
    <n v="1.1499999999999999"/>
    <n v="0.18740175699269354"/>
    <n v="3.7480351398538711E-2"/>
    <n v="0.22488210839123224"/>
    <n v="0.47"/>
    <n v="8.8078825786565965E-2"/>
    <n v="0.2"/>
    <n v="1.7615765157313192E-2"/>
    <n v="0.10569459094387916"/>
  </r>
  <r>
    <x v="101"/>
    <x v="5"/>
    <n v="18"/>
    <s v="pe"/>
    <n v="29.666481392329292"/>
    <n v="6.9122901644127252E-2"/>
    <m/>
    <m/>
    <m/>
    <m/>
    <n v="0.54"/>
    <m/>
    <n v="1.1499999999999999"/>
    <n v="0.21667462789123168"/>
    <n v="4.3334925578246336E-2"/>
    <n v="0.26000955346947802"/>
    <n v="0.47"/>
    <n v="0.10183707510887888"/>
    <n v="0.2"/>
    <n v="2.0367415021775775E-2"/>
    <n v="0.12220449013065465"/>
  </r>
  <r>
    <x v="101"/>
    <x v="5"/>
    <n v="19"/>
    <s v="pe"/>
    <n v="30.7169040167358"/>
    <n v="7.4104530940375127E-2"/>
    <m/>
    <m/>
    <m/>
    <m/>
    <n v="0.54"/>
    <m/>
    <n v="1.1499999999999999"/>
    <n v="0.23261533382434915"/>
    <n v="4.6523066764869836E-2"/>
    <n v="0.27913840058921902"/>
    <n v="0.47"/>
    <n v="0.10932920689744409"/>
    <n v="0.2"/>
    <n v="2.1865841379488819E-2"/>
    <n v="0.1311950482769329"/>
  </r>
  <r>
    <x v="101"/>
    <x v="5"/>
    <n v="21"/>
    <s v="pe"/>
    <n v="29.539157437855774"/>
    <n v="6.8530845255825382E-2"/>
    <m/>
    <m/>
    <m/>
    <m/>
    <n v="0.54"/>
    <m/>
    <n v="1.1499999999999999"/>
    <n v="0.21478161127243658"/>
    <n v="4.2956322254487318E-2"/>
    <n v="0.25773793352692392"/>
    <n v="0.47"/>
    <n v="0.10094735729804519"/>
    <n v="0.2"/>
    <n v="2.0189471459609039E-2"/>
    <n v="0.12113682875765422"/>
  </r>
  <r>
    <x v="101"/>
    <x v="5"/>
    <n v="22"/>
    <s v="pe"/>
    <n v="29.252678540290365"/>
    <n v="6.7208028946317125E-2"/>
    <m/>
    <m/>
    <m/>
    <m/>
    <n v="0.54"/>
    <m/>
    <n v="1.1499999999999999"/>
    <n v="0.21055328489207659"/>
    <n v="4.2110656978415317E-2"/>
    <n v="0.2526639418704919"/>
    <n v="0.47"/>
    <n v="9.8960043899275985E-2"/>
    <n v="0.2"/>
    <n v="1.9792008779855198E-2"/>
    <n v="0.11875205267913118"/>
  </r>
  <r>
    <x v="101"/>
    <x v="5"/>
    <n v="25"/>
    <s v="pe"/>
    <n v="27.120002302858968"/>
    <n v="5.7765604905089619E-2"/>
    <m/>
    <m/>
    <m/>
    <m/>
    <n v="0.54"/>
    <m/>
    <n v="1.1499999999999999"/>
    <n v="0.18042161926721068"/>
    <n v="3.6084323853442138E-2"/>
    <n v="0.2165059431206528"/>
    <n v="0.47"/>
    <n v="8.4798161055589016E-2"/>
    <n v="0.2"/>
    <n v="1.6959632211117803E-2"/>
    <n v="0.10175779326670682"/>
  </r>
  <r>
    <x v="101"/>
    <x v="5"/>
    <n v="28"/>
    <s v="pe"/>
    <n v="24.318875304441612"/>
    <n v="4.6449051831483484E-2"/>
    <m/>
    <m/>
    <m/>
    <m/>
    <n v="0.54"/>
    <m/>
    <n v="1.1499999999999999"/>
    <n v="0.14444176451677559"/>
    <n v="2.8888352903355119E-2"/>
    <n v="0.17333011742013071"/>
    <n v="0.47"/>
    <n v="6.788762932288453E-2"/>
    <n v="0.2"/>
    <n v="1.3577525864576907E-2"/>
    <n v="8.1465155187461433E-2"/>
  </r>
  <r>
    <x v="101"/>
    <x v="5"/>
    <n v="30"/>
    <s v="pe"/>
    <n v="31.289861811866622"/>
    <n v="7.6894835402662204E-2"/>
    <m/>
    <m/>
    <m/>
    <m/>
    <n v="0.54"/>
    <m/>
    <n v="1.1499999999999999"/>
    <n v="0.24155353754067616"/>
    <n v="4.8310707508135237E-2"/>
    <n v="0.28986424504881136"/>
    <n v="0.47"/>
    <n v="0.11353016264411779"/>
    <n v="0.2"/>
    <n v="2.2706032528823559E-2"/>
    <n v="0.13623619517294136"/>
  </r>
  <r>
    <x v="102"/>
    <x v="1"/>
    <n v="2"/>
    <s v="pe"/>
    <n v="24.860002110954049"/>
    <n v="4.8539154121637777E-2"/>
    <m/>
    <m/>
    <m/>
    <m/>
    <n v="0.54"/>
    <m/>
    <n v="1.1499999999999999"/>
    <n v="0.15107491352373731"/>
    <n v="3.0214982704747463E-2"/>
    <n v="0.18128989622848476"/>
    <n v="0.47"/>
    <n v="7.1005209356156535E-2"/>
    <n v="0.2"/>
    <n v="1.4201041871231307E-2"/>
    <n v="8.5206251227387841E-2"/>
  </r>
  <r>
    <x v="102"/>
    <x v="1"/>
    <n v="3"/>
    <s v="pe"/>
    <n v="22.122537089773452"/>
    <n v="3.8437908193481377E-2"/>
    <m/>
    <m/>
    <m/>
    <m/>
    <n v="0.54"/>
    <m/>
    <n v="1.1499999999999999"/>
    <n v="0.11907569180069658"/>
    <n v="2.3815138360139317E-2"/>
    <n v="0.1428908301608359"/>
    <n v="0.47"/>
    <n v="5.5965575146327384E-2"/>
    <n v="0.2"/>
    <n v="1.1193115029265477E-2"/>
    <n v="6.7158690175592867E-2"/>
  </r>
  <r>
    <x v="102"/>
    <x v="1"/>
    <n v="4"/>
    <s v="cf"/>
    <n v="10.981691073340778"/>
    <n v="9.4717085507564202E-3"/>
    <m/>
    <m/>
    <m/>
    <m/>
    <n v="0.74"/>
    <m/>
    <n v="1.1499999999999999"/>
    <n v="2.6341964305541612E-2"/>
    <n v="5.2683928611083229E-3"/>
    <n v="3.1610357166649936E-2"/>
    <n v="0.47"/>
    <n v="1.2380723223604556E-2"/>
    <n v="0.2"/>
    <n v="2.4761446447209116E-3"/>
    <n v="1.4856867868325468E-2"/>
  </r>
  <r>
    <x v="102"/>
    <x v="1"/>
    <n v="6"/>
    <s v="pe"/>
    <n v="22.981973782469687"/>
    <n v="4.1482462677357779E-2"/>
    <m/>
    <m/>
    <m/>
    <m/>
    <n v="0.54"/>
    <m/>
    <n v="1.1499999999999999"/>
    <n v="0.12870437367424248"/>
    <n v="2.5740874734848498E-2"/>
    <n v="0.15444524840909096"/>
    <n v="0.47"/>
    <n v="6.0491055626893962E-2"/>
    <n v="0.2"/>
    <n v="1.2098211125378793E-2"/>
    <n v="7.2589266752272757E-2"/>
  </r>
  <r>
    <x v="102"/>
    <x v="1"/>
    <n v="7"/>
    <s v="pe"/>
    <n v="13.782818071758136"/>
    <n v="1.491990056267818E-2"/>
    <m/>
    <m/>
    <m/>
    <m/>
    <n v="0.54"/>
    <m/>
    <n v="1.1499999999999999"/>
    <n v="4.5349063316665432E-2"/>
    <n v="9.0698126633330864E-3"/>
    <n v="5.4418875979998518E-2"/>
    <n v="0.47"/>
    <n v="2.1314059758832753E-2"/>
    <n v="0.2"/>
    <n v="4.262811951766551E-3"/>
    <n v="2.5576871710599303E-2"/>
  </r>
  <r>
    <x v="102"/>
    <x v="1"/>
    <n v="10"/>
    <s v="pe"/>
    <n v="20.021691840960433"/>
    <n v="3.1484110419910276E-2"/>
    <m/>
    <m/>
    <m/>
    <m/>
    <n v="0.54"/>
    <m/>
    <n v="1.1499999999999999"/>
    <n v="9.7143279709741293E-2"/>
    <n v="1.9428655941948259E-2"/>
    <n v="0.11657193565168955"/>
    <n v="0.47"/>
    <n v="4.5657341463578402E-2"/>
    <n v="0.2"/>
    <n v="9.13146829271568E-3"/>
    <n v="5.4788809756294084E-2"/>
  </r>
  <r>
    <x v="102"/>
    <x v="1"/>
    <n v="12"/>
    <s v="pe"/>
    <n v="20.944790510893426"/>
    <n v="3.4454180390419684E-2"/>
    <m/>
    <m/>
    <m/>
    <m/>
    <n v="0.54"/>
    <m/>
    <n v="1.1499999999999999"/>
    <n v="0.1065001410996847"/>
    <n v="2.1300028219936942E-2"/>
    <n v="0.12780016931962163"/>
    <n v="0.47"/>
    <n v="5.0055066316851804E-2"/>
    <n v="0.2"/>
    <n v="1.0011013263370361E-2"/>
    <n v="6.0066079580222163E-2"/>
  </r>
  <r>
    <x v="102"/>
    <x v="1"/>
    <n v="14"/>
    <s v="pe"/>
    <n v="17.093240888069559"/>
    <n v="2.2947675892233378E-2"/>
    <m/>
    <m/>
    <m/>
    <m/>
    <n v="0.54"/>
    <m/>
    <n v="1.1499999999999999"/>
    <n v="7.0355694218380643E-2"/>
    <n v="1.4071138843676129E-2"/>
    <n v="8.4426833062056769E-2"/>
    <n v="0.47"/>
    <n v="3.3067176282638902E-2"/>
    <n v="0.2"/>
    <n v="6.6134352565277808E-3"/>
    <n v="3.9680611539166681E-2"/>
  </r>
  <r>
    <x v="102"/>
    <x v="1"/>
    <n v="15"/>
    <s v="pe"/>
    <n v="20.435494692999363"/>
    <n v="3.2798968982263976E-2"/>
    <m/>
    <m/>
    <m/>
    <m/>
    <n v="0.54"/>
    <m/>
    <n v="1.1499999999999999"/>
    <n v="0.10128349502352917"/>
    <n v="2.0256699004705836E-2"/>
    <n v="0.121540194028235"/>
    <n v="0.47"/>
    <n v="4.7603242661058705E-2"/>
    <n v="0.2"/>
    <n v="9.5206485322117413E-3"/>
    <n v="5.7123891193270444E-2"/>
  </r>
  <r>
    <x v="102"/>
    <x v="1"/>
    <n v="17"/>
    <s v="cf"/>
    <n v="17.920846592147413"/>
    <n v="2.5223591578447481E-2"/>
    <m/>
    <m/>
    <m/>
    <m/>
    <n v="0.74"/>
    <m/>
    <n v="1.1499999999999999"/>
    <n v="0.12631938684208002"/>
    <n v="2.5263877368416007E-2"/>
    <n v="0.15158326421049603"/>
    <n v="0.47"/>
    <n v="5.9370111815777608E-2"/>
    <n v="0.2"/>
    <n v="1.1874022363155523E-2"/>
    <n v="7.1244134178933133E-2"/>
  </r>
  <r>
    <x v="102"/>
    <x v="1"/>
    <n v="18"/>
    <s v="pe"/>
    <n v="19.225917125500956"/>
    <n v="2.9031134859506445E-2"/>
    <m/>
    <m/>
    <m/>
    <m/>
    <n v="0.54"/>
    <m/>
    <n v="1.1499999999999999"/>
    <n v="8.9428774048920148E-2"/>
    <n v="1.7885754809784032E-2"/>
    <n v="0.10731452885870418"/>
    <n v="0.47"/>
    <n v="4.2031523802992465E-2"/>
    <n v="0.2"/>
    <n v="8.4063047605984938E-3"/>
    <n v="5.0437828563590956E-2"/>
  </r>
  <r>
    <x v="102"/>
    <x v="1"/>
    <n v="19"/>
    <s v="pe"/>
    <n v="17.220564842543077"/>
    <n v="2.3290813949539513E-2"/>
    <m/>
    <m/>
    <m/>
    <m/>
    <n v="0.54"/>
    <m/>
    <n v="1.1499999999999999"/>
    <n v="7.1429033749644141E-2"/>
    <n v="1.4285806749928829E-2"/>
    <n v="8.5714840499572967E-2"/>
    <n v="0.47"/>
    <n v="3.3571645862332744E-2"/>
    <n v="0.2"/>
    <n v="6.7143291724665495E-3"/>
    <n v="4.028597503479929E-2"/>
  </r>
  <r>
    <x v="102"/>
    <x v="1"/>
    <n v="21.5"/>
    <s v="la"/>
    <n v="2.3873241463784303"/>
    <n v="4.4762327744595566E-4"/>
    <m/>
    <m/>
    <m/>
    <m/>
    <n v="0.87"/>
    <m/>
    <n v="1.1499999999999999"/>
    <n v="1.3651889097180646E-3"/>
    <n v="2.7303778194361295E-4"/>
    <n v="1.6382266916616776E-3"/>
    <n v="0.47"/>
    <n v="6.4163878756749032E-4"/>
    <n v="0.2"/>
    <n v="1.2832775751349807E-4"/>
    <n v="7.6996654508098834E-4"/>
  </r>
  <r>
    <x v="102"/>
    <x v="1"/>
    <n v="23"/>
    <s v="pe"/>
    <n v="25.942255723978942"/>
    <n v="5.2857346037607091E-2"/>
    <m/>
    <m/>
    <m/>
    <m/>
    <n v="0.54"/>
    <m/>
    <n v="1.1499999999999999"/>
    <n v="0.16479706333911015"/>
    <n v="3.2959412667822034E-2"/>
    <n v="0.19775647600693219"/>
    <n v="0.47"/>
    <n v="7.7454619769381769E-2"/>
    <n v="0.2"/>
    <n v="1.5490923953876355E-2"/>
    <n v="9.2945543723258126E-2"/>
  </r>
  <r>
    <x v="102"/>
    <x v="1"/>
    <n v="24"/>
    <s v="pe"/>
    <n v="19.098593171027442"/>
    <n v="2.8647889756541162E-2"/>
    <m/>
    <m/>
    <m/>
    <m/>
    <n v="0.54"/>
    <m/>
    <n v="1.1499999999999999"/>
    <n v="8.8224640232329593E-2"/>
    <n v="1.7644928046465919E-2"/>
    <n v="0.10586956827879551"/>
    <n v="0.47"/>
    <n v="4.1465580909194909E-2"/>
    <n v="0.2"/>
    <n v="8.2931161818389828E-3"/>
    <n v="4.9758697091033893E-2"/>
  </r>
  <r>
    <x v="102"/>
    <x v="1"/>
    <n v="26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102"/>
    <x v="1"/>
    <n v="27"/>
    <s v="pe"/>
    <n v="16.488452104320356"/>
    <n v="2.135254547509486E-2"/>
    <m/>
    <m/>
    <m/>
    <m/>
    <n v="0.54"/>
    <m/>
    <n v="1.1499999999999999"/>
    <n v="6.5370422341998385E-2"/>
    <n v="1.3074084468399678E-2"/>
    <n v="7.8444506810398065E-2"/>
    <n v="0.47"/>
    <n v="3.072409850073924E-2"/>
    <n v="0.2"/>
    <n v="6.1448197001478487E-3"/>
    <n v="3.6868918200887085E-2"/>
  </r>
  <r>
    <x v="102"/>
    <x v="1"/>
    <n v="28"/>
    <s v="pe"/>
    <n v="18.270987466949585"/>
    <n v="2.6218867015072648E-2"/>
    <m/>
    <m/>
    <m/>
    <m/>
    <n v="0.54"/>
    <m/>
    <n v="1.1499999999999999"/>
    <n v="8.0600504073730816E-2"/>
    <n v="1.6120100814746165E-2"/>
    <n v="9.6720604888476974E-2"/>
    <n v="0.47"/>
    <n v="3.7882236914653485E-2"/>
    <n v="0.2"/>
    <n v="7.5764473829306976E-3"/>
    <n v="4.5458684297584179E-2"/>
  </r>
  <r>
    <x v="102"/>
    <x v="1"/>
    <n v="31"/>
    <s v="pe"/>
    <n v="22.186199067010211"/>
    <n v="3.8659451874265297E-2"/>
    <m/>
    <m/>
    <m/>
    <m/>
    <n v="0.54"/>
    <m/>
    <n v="1.1499999999999999"/>
    <n v="0.11977584099147214"/>
    <n v="2.3955168198294428E-2"/>
    <n v="0.14373100918976656"/>
    <n v="0.47"/>
    <n v="5.6294645265991899E-2"/>
    <n v="0.2"/>
    <n v="1.1258929053198381E-2"/>
    <n v="6.7553574319190277E-2"/>
  </r>
  <r>
    <x v="102"/>
    <x v="1"/>
    <n v="32"/>
    <s v="pe"/>
    <n v="19.066762182409061"/>
    <n v="2.8552476368157567E-2"/>
    <m/>
    <m/>
    <m/>
    <m/>
    <n v="0.54"/>
    <m/>
    <n v="1.1499999999999999"/>
    <n v="8.7924907085608822E-2"/>
    <n v="1.7584981417121764E-2"/>
    <n v="0.10550988850273059"/>
    <n v="0.47"/>
    <n v="4.1324706330236147E-2"/>
    <n v="0.2"/>
    <n v="8.264941266047229E-3"/>
    <n v="4.9589647596283377E-2"/>
  </r>
  <r>
    <x v="102"/>
    <x v="1"/>
    <n v="34"/>
    <s v="pe"/>
    <n v="17.634367694582004"/>
    <n v="2.4423599256996074E-2"/>
    <m/>
    <m/>
    <m/>
    <m/>
    <n v="0.54"/>
    <m/>
    <n v="1.1499999999999999"/>
    <n v="7.4974631004329981E-2"/>
    <n v="1.4994926200865996E-2"/>
    <n v="8.9969557205195977E-2"/>
    <n v="0.47"/>
    <n v="3.5238076572035086E-2"/>
    <n v="0.2"/>
    <n v="7.0476153144070179E-3"/>
    <n v="4.2285691886442101E-2"/>
  </r>
  <r>
    <x v="102"/>
    <x v="1"/>
    <n v="35"/>
    <s v="pe"/>
    <n v="18.684790318988515"/>
    <n v="2.7419929793115649E-2"/>
    <m/>
    <m/>
    <m/>
    <m/>
    <n v="0.54"/>
    <m/>
    <n v="1.1499999999999999"/>
    <n v="8.4368663452609863E-2"/>
    <n v="1.6873732690521972E-2"/>
    <n v="0.10124239614313184"/>
    <n v="0.47"/>
    <n v="3.9653271822726634E-2"/>
    <n v="0.2"/>
    <n v="7.9306543645453267E-3"/>
    <n v="4.758392618727196E-2"/>
  </r>
  <r>
    <x v="102"/>
    <x v="1"/>
    <n v="36"/>
    <s v="ln"/>
    <n v="10.758874153012124"/>
    <n v="9.0912486592952431E-3"/>
    <m/>
    <m/>
    <m/>
    <m/>
    <n v="0.89"/>
    <m/>
    <n v="1.1499999999999999"/>
    <n v="3.9955931763415373E-2"/>
    <n v="7.9911863526830745E-3"/>
    <n v="4.7947118116098447E-2"/>
    <n v="0.47"/>
    <n v="1.8779287928805222E-2"/>
    <n v="0.2"/>
    <n v="3.7558575857610447E-3"/>
    <n v="2.2535145514566268E-2"/>
  </r>
  <r>
    <x v="102"/>
    <x v="1"/>
    <n v="37"/>
    <s v="pe"/>
    <n v="18.971269216553925"/>
    <n v="2.8267191132665348E-2"/>
    <m/>
    <m/>
    <m/>
    <m/>
    <n v="0.54"/>
    <m/>
    <n v="1.1499999999999999"/>
    <n v="8.7028827825511051E-2"/>
    <n v="1.7405765565102212E-2"/>
    <n v="0.10443459339061326"/>
    <n v="0.47"/>
    <n v="4.0903549077990195E-2"/>
    <n v="0.2"/>
    <n v="8.18070981559804E-3"/>
    <n v="4.9084258893588237E-2"/>
  </r>
  <r>
    <x v="102"/>
    <x v="1"/>
    <n v="40"/>
    <s v="cf"/>
    <n v="16.456621115701978"/>
    <n v="2.1270182792044803E-2"/>
    <m/>
    <m/>
    <m/>
    <m/>
    <n v="0.74"/>
    <m/>
    <n v="1.1499999999999999"/>
    <n v="9.5633427428626086E-2"/>
    <n v="1.9126685485725218E-2"/>
    <n v="0.1147601129143513"/>
    <n v="0.47"/>
    <n v="4.4947710891454259E-2"/>
    <n v="0.2"/>
    <n v="8.9895421782908522E-3"/>
    <n v="5.393725306974511E-2"/>
  </r>
  <r>
    <x v="102"/>
    <x v="1"/>
    <n v="41"/>
    <s v="pe"/>
    <n v="27.597467132134653"/>
    <n v="5.9817510008901849E-2"/>
    <m/>
    <m/>
    <m/>
    <m/>
    <n v="0.54"/>
    <m/>
    <n v="1.1499999999999999"/>
    <n v="0.18696154043249572"/>
    <n v="3.7392308086499147E-2"/>
    <n v="0.22435384851899487"/>
    <n v="0.47"/>
    <n v="8.7871924003272983E-2"/>
    <n v="0.2"/>
    <n v="1.7574384800654597E-2"/>
    <n v="0.10544630880392758"/>
  </r>
  <r>
    <x v="102"/>
    <x v="1"/>
    <n v="43"/>
    <s v="pe"/>
    <n v="22.186199067010211"/>
    <n v="3.8659451874265297E-2"/>
    <m/>
    <m/>
    <m/>
    <m/>
    <n v="0.54"/>
    <m/>
    <n v="1.1499999999999999"/>
    <n v="0.11977584099147214"/>
    <n v="2.3955168198294428E-2"/>
    <n v="0.14373100918976656"/>
    <n v="0.47"/>
    <n v="5.6294645265991899E-2"/>
    <n v="0.2"/>
    <n v="1.1258929053198381E-2"/>
    <n v="6.7553574319190277E-2"/>
  </r>
  <r>
    <x v="102"/>
    <x v="1"/>
    <n v="44"/>
    <s v="cf"/>
    <n v="17.156902865306318"/>
    <n v="2.3118926611000259E-2"/>
    <m/>
    <m/>
    <m/>
    <m/>
    <n v="0.74"/>
    <m/>
    <n v="1.1499999999999999"/>
    <n v="0.10955324435921024"/>
    <n v="2.1910648871842048E-2"/>
    <n v="0.13146389323105229"/>
    <n v="0.47"/>
    <n v="5.1490024848828808E-2"/>
    <n v="0.2"/>
    <n v="1.0298004969765762E-2"/>
    <n v="6.1788029818594568E-2"/>
  </r>
  <r>
    <x v="102"/>
    <x v="1"/>
    <n v="48"/>
    <s v="pe"/>
    <n v="18.334649444186343"/>
    <n v="2.6401895199628336E-2"/>
    <m/>
    <m/>
    <m/>
    <m/>
    <n v="0.54"/>
    <m/>
    <n v="1.1499999999999999"/>
    <n v="8.1174508121675606E-2"/>
    <n v="1.6234901624335121E-2"/>
    <n v="9.7409409746010728E-2"/>
    <n v="0.47"/>
    <n v="3.8152018817187536E-2"/>
    <n v="0.2"/>
    <n v="7.6304037634375077E-3"/>
    <n v="4.5782422580625044E-2"/>
  </r>
  <r>
    <x v="102"/>
    <x v="1"/>
    <n v="49"/>
    <s v="pe"/>
    <n v="20.14901579543395"/>
    <n v="3.1885817496274227E-2"/>
    <m/>
    <m/>
    <m/>
    <m/>
    <n v="0.54"/>
    <m/>
    <n v="1.1499999999999999"/>
    <n v="9.8407809367200907E-2"/>
    <n v="1.9681561873440181E-2"/>
    <n v="0.11808937124064109"/>
    <n v="0.47"/>
    <n v="4.6251670402584426E-2"/>
    <n v="0.2"/>
    <n v="9.2503340805168855E-3"/>
    <n v="5.550200448310131E-2"/>
  </r>
  <r>
    <x v="102"/>
    <x v="1"/>
    <n v="50"/>
    <s v="pe"/>
    <n v="21.86788918082642"/>
    <n v="3.7558099668069375E-2"/>
    <m/>
    <m/>
    <m/>
    <m/>
    <n v="0.54"/>
    <m/>
    <n v="1.1499999999999999"/>
    <n v="0.11629601942217463"/>
    <n v="2.3259203884434927E-2"/>
    <n v="0.13955522330660955"/>
    <n v="0.47"/>
    <n v="5.4659129128422072E-2"/>
    <n v="0.2"/>
    <n v="1.0931825825684416E-2"/>
    <n v="6.5590954954106495E-2"/>
  </r>
  <r>
    <x v="102"/>
    <x v="1"/>
    <n v="52"/>
    <s v="pe"/>
    <n v="18.080001535239308"/>
    <n v="2.567360218003982E-2"/>
    <m/>
    <m/>
    <m/>
    <m/>
    <n v="0.54"/>
    <m/>
    <n v="1.1499999999999999"/>
    <n v="7.8890950670166327E-2"/>
    <n v="1.5778190134033265E-2"/>
    <n v="9.4669140804199595E-2"/>
    <n v="0.47"/>
    <n v="3.7078746814978171E-2"/>
    <n v="0.2"/>
    <n v="7.4157493629956345E-3"/>
    <n v="4.4494496177973804E-2"/>
  </r>
  <r>
    <x v="102"/>
    <x v="1"/>
    <n v="53"/>
    <s v="pe"/>
    <n v="22.950142793851306"/>
    <n v="4.1367632385916973E-2"/>
    <m/>
    <m/>
    <m/>
    <m/>
    <n v="0.54"/>
    <m/>
    <n v="1.1499999999999999"/>
    <n v="0.12834094775650604"/>
    <n v="2.5668189551301207E-2"/>
    <n v="0.15400913730780724"/>
    <n v="0.47"/>
    <n v="6.0320245445557835E-2"/>
    <n v="0.2"/>
    <n v="1.2064049089111567E-2"/>
    <n v="7.2384294534669408E-2"/>
  </r>
  <r>
    <x v="102"/>
    <x v="1"/>
    <n v="54"/>
    <s v="pe"/>
    <n v="17.411550774253353"/>
    <n v="2.3810295683791467E-2"/>
    <m/>
    <m/>
    <m/>
    <m/>
    <n v="0.54"/>
    <m/>
    <n v="1.1499999999999999"/>
    <n v="7.3054581667493623E-2"/>
    <n v="1.4610916333498725E-2"/>
    <n v="8.7665498000992353E-2"/>
    <n v="0.47"/>
    <n v="3.4335653383721999E-2"/>
    <n v="0.2"/>
    <n v="6.8671306767444E-3"/>
    <n v="4.1202784060466402E-2"/>
  </r>
  <r>
    <x v="102"/>
    <x v="1"/>
    <n v="56"/>
    <s v="pe"/>
    <n v="16.934085944977664"/>
    <n v="2.2522334306820293E-2"/>
    <m/>
    <m/>
    <m/>
    <m/>
    <n v="0.54"/>
    <m/>
    <n v="1.1499999999999999"/>
    <n v="6.9025669426813568E-2"/>
    <n v="1.3805133885362714E-2"/>
    <n v="8.2830803312176279E-2"/>
    <n v="0.47"/>
    <n v="3.2442064630602375E-2"/>
    <n v="0.2"/>
    <n v="6.4884129261204753E-3"/>
    <n v="3.8930477556722853E-2"/>
  </r>
  <r>
    <x v="102"/>
    <x v="1"/>
    <n v="57"/>
    <s v="pe"/>
    <n v="22.218030055628589"/>
    <n v="3.8770462447071878E-2"/>
    <m/>
    <m/>
    <m/>
    <m/>
    <n v="0.54"/>
    <m/>
    <n v="1.1499999999999999"/>
    <n v="0.12012670041789118"/>
    <n v="2.4025340083578237E-2"/>
    <n v="0.14415204050146943"/>
    <n v="0.47"/>
    <n v="5.6459549196408852E-2"/>
    <n v="0.2"/>
    <n v="1.1291909839281772E-2"/>
    <n v="6.7751459035690631E-2"/>
  </r>
  <r>
    <x v="102"/>
    <x v="1"/>
    <n v="58"/>
    <s v="ln"/>
    <n v="11.618310845708359"/>
    <n v="1.0601708646708879E-2"/>
    <m/>
    <m/>
    <m/>
    <m/>
    <n v="0.89"/>
    <m/>
    <n v="1.1499999999999999"/>
    <n v="4.7471539779102789E-2"/>
    <n v="9.4943079558205586E-3"/>
    <n v="5.6965847734923344E-2"/>
    <n v="0.47"/>
    <n v="2.2311623696178309E-2"/>
    <n v="0.2"/>
    <n v="4.4623247392356616E-3"/>
    <n v="2.6773948435413971E-2"/>
  </r>
  <r>
    <x v="103"/>
    <x v="0"/>
    <n v="1"/>
    <s v="pe"/>
    <n v="24.127889372731332"/>
    <n v="4.5722350361325874E-2"/>
    <m/>
    <m/>
    <m/>
    <m/>
    <n v="0.54"/>
    <m/>
    <n v="1.1499999999999999"/>
    <n v="0.14213689642506003"/>
    <n v="2.8427379285012006E-2"/>
    <n v="0.17056427571007204"/>
    <n v="0.47"/>
    <n v="6.6804341319778207E-2"/>
    <n v="0.2"/>
    <n v="1.3360868263955642E-2"/>
    <n v="8.0165209583733854E-2"/>
  </r>
  <r>
    <x v="103"/>
    <x v="0"/>
    <n v="2"/>
    <s v="pe"/>
    <n v="30.080284244368219"/>
    <n v="7.1064671527319906E-2"/>
    <m/>
    <m/>
    <m/>
    <m/>
    <n v="0.54"/>
    <m/>
    <n v="1.1499999999999999"/>
    <n v="0.22288543570375166"/>
    <n v="4.4577087140750336E-2"/>
    <n v="0.267462522844502"/>
    <n v="0.47"/>
    <n v="0.10475615478076328"/>
    <n v="0.2"/>
    <n v="2.0951230956152658E-2"/>
    <n v="0.12570738573691592"/>
  </r>
  <r>
    <x v="103"/>
    <x v="0"/>
    <n v="3"/>
    <s v="ln"/>
    <n v="2.6419720553254629"/>
    <n v="5.4820920148003363E-4"/>
    <m/>
    <m/>
    <m/>
    <m/>
    <n v="0.89"/>
    <m/>
    <n v="1.1499999999999999"/>
    <n v="1.7135958969187925E-3"/>
    <n v="3.4271917938375851E-4"/>
    <n v="2.056315076302551E-3"/>
    <n v="0.47"/>
    <n v="8.053900715518324E-4"/>
    <n v="0.2"/>
    <n v="1.610780143103665E-4"/>
    <n v="9.6646808586219892E-4"/>
  </r>
  <r>
    <x v="103"/>
    <x v="0"/>
    <n v="10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103"/>
    <x v="0"/>
    <n v="12"/>
    <s v="ln"/>
    <n v="16.233804195373324"/>
    <n v="2.0698100349100988E-2"/>
    <m/>
    <m/>
    <m/>
    <m/>
    <n v="0.89"/>
    <m/>
    <n v="1.1499999999999999"/>
    <n v="0.10051800024205013"/>
    <n v="2.0103600048410025E-2"/>
    <n v="0.12062160029046015"/>
    <n v="0.47"/>
    <n v="4.7243460113763555E-2"/>
    <n v="0.2"/>
    <n v="9.448692022752711E-3"/>
    <n v="5.6692152136516266E-2"/>
  </r>
  <r>
    <x v="103"/>
    <x v="0"/>
    <n v="14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103"/>
    <x v="0"/>
    <n v="16"/>
    <s v="ln"/>
    <n v="7.6394372684109761"/>
    <n v="4.5836623610465846E-3"/>
    <m/>
    <m/>
    <m/>
    <m/>
    <n v="0.89"/>
    <m/>
    <n v="1.1499999999999999"/>
    <n v="1.8538837809367759E-2"/>
    <n v="3.7077675618735519E-3"/>
    <n v="2.2246605371241311E-2"/>
    <n v="0.47"/>
    <n v="8.7132537704028463E-3"/>
    <n v="0.2"/>
    <n v="1.7426507540805694E-3"/>
    <n v="1.0455904524483415E-2"/>
  </r>
  <r>
    <x v="103"/>
    <x v="0"/>
    <n v="17"/>
    <s v="pe"/>
    <n v="21.326762374313976"/>
    <n v="3.5722326976975909E-2"/>
    <m/>
    <m/>
    <m/>
    <m/>
    <n v="0.54"/>
    <m/>
    <n v="1.1499999999999999"/>
    <n v="0.11050031790768119"/>
    <n v="2.2100063581536239E-2"/>
    <n v="0.13260038148921743"/>
    <n v="0.47"/>
    <n v="5.1935149416610156E-2"/>
    <n v="0.2"/>
    <n v="1.0387029883322033E-2"/>
    <n v="6.2322179299932189E-2"/>
  </r>
  <r>
    <x v="103"/>
    <x v="0"/>
    <n v="27"/>
    <s v="pe"/>
    <n v="24.509861236151881"/>
    <n v="4.7181482879592368E-2"/>
    <m/>
    <m/>
    <m/>
    <m/>
    <n v="0.54"/>
    <m/>
    <n v="1.1499999999999999"/>
    <n v="0.14676553853978713"/>
    <n v="2.9353107707957429E-2"/>
    <n v="0.17611864624774456"/>
    <n v="0.47"/>
    <n v="6.8979803113699945E-2"/>
    <n v="0.2"/>
    <n v="1.3795960622739989E-2"/>
    <n v="8.2775763736439939E-2"/>
  </r>
  <r>
    <x v="103"/>
    <x v="0"/>
    <n v="29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103"/>
    <x v="0"/>
    <n v="30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103"/>
    <x v="0"/>
    <n v="32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103"/>
    <x v="0"/>
    <n v="33"/>
    <s v="pe"/>
    <n v="23.745917509310782"/>
    <n v="4.4286136154864604E-2"/>
    <m/>
    <m/>
    <m/>
    <m/>
    <n v="0.54"/>
    <m/>
    <n v="1.1499999999999999"/>
    <n v="0.13758385402421436"/>
    <n v="2.7516770804842872E-2"/>
    <n v="0.16510062482905724"/>
    <n v="0.47"/>
    <n v="6.4664411391380738E-2"/>
    <n v="0.2"/>
    <n v="1.2932882278276148E-2"/>
    <n v="7.7597293669656883E-2"/>
  </r>
  <r>
    <x v="103"/>
    <x v="0"/>
    <n v="42"/>
    <s v="la"/>
    <n v="5.0292962017038931"/>
    <n v="1.9865719996730378E-3"/>
    <m/>
    <m/>
    <m/>
    <m/>
    <n v="0.87"/>
    <m/>
    <n v="1.1499999999999999"/>
    <n v="7.2596324487582582E-3"/>
    <n v="1.4519264897516516E-3"/>
    <n v="8.7115589385099099E-3"/>
    <n v="0.47"/>
    <n v="3.4120272509163812E-3"/>
    <n v="0.2"/>
    <n v="6.8240545018327626E-4"/>
    <n v="4.0944327010996578E-3"/>
  </r>
  <r>
    <x v="103"/>
    <x v="0"/>
    <n v="43"/>
    <s v="pe"/>
    <n v="29.443664472000638"/>
    <n v="6.8088474091501455E-2"/>
    <m/>
    <m/>
    <m/>
    <m/>
    <n v="0.54"/>
    <m/>
    <n v="1.1499999999999999"/>
    <n v="0.21336740639553697"/>
    <n v="4.2673481279107396E-2"/>
    <n v="0.25604088767464439"/>
    <n v="0.47"/>
    <n v="0.10028268100590237"/>
    <n v="0.2"/>
    <n v="2.0056536201180475E-2"/>
    <n v="0.12033921720708285"/>
  </r>
  <r>
    <x v="103"/>
    <x v="0"/>
    <n v="44"/>
    <s v="pe"/>
    <n v="31.03521390291959"/>
    <n v="7.564833388836649E-2"/>
    <m/>
    <m/>
    <m/>
    <m/>
    <n v="0.54"/>
    <m/>
    <n v="1.1499999999999999"/>
    <n v="0.23755978959807289"/>
    <n v="4.7511957919614579E-2"/>
    <n v="0.28507174751768749"/>
    <n v="0.47"/>
    <n v="0.11165310111109425"/>
    <n v="0.2"/>
    <n v="2.233062022221885E-2"/>
    <n v="0.1339837213333131"/>
  </r>
  <r>
    <x v="103"/>
    <x v="0"/>
    <n v="47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103"/>
    <x v="0"/>
    <n v="48"/>
    <s v="pe"/>
    <n v="28.01126998417358"/>
    <n v="6.162479396518189E-2"/>
    <m/>
    <m/>
    <m/>
    <m/>
    <n v="0.54"/>
    <m/>
    <n v="1.1499999999999999"/>
    <n v="0.19272553624224006"/>
    <n v="3.8545107248448014E-2"/>
    <n v="0.23127064349068807"/>
    <n v="0.47"/>
    <n v="9.0581002033852831E-2"/>
    <n v="0.2"/>
    <n v="1.8116200406770568E-2"/>
    <n v="0.10869720244062339"/>
  </r>
  <r>
    <x v="103"/>
    <x v="0"/>
    <n v="51"/>
    <s v="cf"/>
    <n v="3.1194368846011491"/>
    <n v="7.6426203672728152E-4"/>
    <m/>
    <m/>
    <m/>
    <m/>
    <n v="0.74"/>
    <m/>
    <n v="1.1499999999999999"/>
    <n v="2.2630131458927821E-3"/>
    <n v="4.5260262917855645E-4"/>
    <n v="2.7156157750713385E-3"/>
    <n v="0.47"/>
    <n v="1.0636161785696075E-3"/>
    <n v="0.2"/>
    <n v="2.1272323571392153E-4"/>
    <n v="1.276339414283529E-3"/>
  </r>
  <r>
    <x v="103"/>
    <x v="0"/>
    <n v="53"/>
    <s v="cf"/>
    <n v="24.032396406876195"/>
    <n v="4.5361148217978813E-2"/>
    <m/>
    <m/>
    <m/>
    <m/>
    <n v="0.74"/>
    <m/>
    <n v="1.1499999999999999"/>
    <n v="0.33172989784608958"/>
    <n v="6.6345979569217922E-2"/>
    <n v="0.39807587741530748"/>
    <n v="0.47"/>
    <n v="0.15591305198766209"/>
    <n v="0.2"/>
    <n v="3.118261039753242E-2"/>
    <n v="0.18709566238519451"/>
  </r>
  <r>
    <x v="103"/>
    <x v="0"/>
    <n v="54"/>
    <s v="cf"/>
    <n v="20.053522829578814"/>
    <n v="3.1584298456586626E-2"/>
    <m/>
    <m/>
    <m/>
    <m/>
    <n v="0.74"/>
    <m/>
    <n v="1.1499999999999999"/>
    <n v="0.18267182840379198"/>
    <n v="3.65343656807584E-2"/>
    <n v="0.21920619408455039"/>
    <n v="0.47"/>
    <n v="8.5855759349782221E-2"/>
    <n v="0.2"/>
    <n v="1.7171151869956446E-2"/>
    <n v="0.10302691121973867"/>
  </r>
  <r>
    <x v="104"/>
    <x v="0"/>
    <n v="4"/>
    <s v="ce"/>
    <n v="8.8808458245277588"/>
    <n v="6.1943899626081093E-3"/>
    <n v="2.5"/>
    <n v="1.2179019419461985E-2"/>
    <n v="5.6249846261583886E-3"/>
    <n v="5.6249846261583886E-3"/>
    <n v="0.47299999999999998"/>
    <n v="2.6606177281729175E-3"/>
    <n v="1.1499999999999999"/>
    <n v="3.059710387398855E-3"/>
    <n v="6.1194207747977106E-4"/>
    <n v="3.6716524648786261E-3"/>
    <n v="0.47"/>
    <n v="1.4380638820774617E-3"/>
    <n v="0.2"/>
    <n v="2.8761277641549236E-4"/>
    <n v="1.7256766584929539E-3"/>
  </r>
  <r>
    <x v="104"/>
    <x v="0"/>
    <n v="8"/>
    <s v="pe"/>
    <n v="32.785918276930438"/>
    <n v="8.4423739563095873E-2"/>
    <m/>
    <m/>
    <m/>
    <m/>
    <n v="0.54"/>
    <m/>
    <n v="1.1499999999999999"/>
    <n v="0.26570285493132101"/>
    <n v="5.3140570986264207E-2"/>
    <n v="0.31884342591758519"/>
    <n v="0.47"/>
    <n v="0.12488034181772087"/>
    <n v="0.2"/>
    <n v="2.4976068363544175E-2"/>
    <n v="0.14985641018126505"/>
  </r>
  <r>
    <x v="104"/>
    <x v="0"/>
    <n v="17"/>
    <s v="ce"/>
    <n v="4.9338032358487558"/>
    <n v="1.9118487538913927E-3"/>
    <n v="2"/>
    <n v="3.4634486646310421E-3"/>
    <n v="1.9447853069642436E-3"/>
    <n v="1.9447853069642436E-3"/>
    <n v="0.47299999999999998"/>
    <n v="9.1988345019408722E-4"/>
    <n v="1.1499999999999999"/>
    <n v="1.0578659677232002E-3"/>
    <n v="2.1157319354464006E-4"/>
    <n v="1.2694391612678403E-3"/>
    <n v="0.47"/>
    <n v="4.9719700482990406E-4"/>
    <n v="0.2"/>
    <n v="9.9439400965980817E-5"/>
    <n v="5.9663640579588485E-4"/>
  </r>
  <r>
    <x v="104"/>
    <x v="0"/>
    <n v="17"/>
    <s v="ce"/>
    <n v="4.3608454407179318"/>
    <n v="1.4935895634458913E-3"/>
    <n v="1.5"/>
    <n v="2.2594152078096201E-3"/>
    <n v="1.0693495842030141E-3"/>
    <n v="1.0693495842030141E-3"/>
    <n v="0.47299999999999998"/>
    <n v="5.0580235332802566E-4"/>
    <n v="1.1499999999999999"/>
    <n v="5.8167270632722944E-4"/>
    <n v="1.1633454126544589E-4"/>
    <n v="6.9800724759267537E-4"/>
    <n v="0.47"/>
    <n v="2.7338617197379781E-4"/>
    <n v="0.2"/>
    <n v="5.4677234394759561E-5"/>
    <n v="3.2806340636855737E-4"/>
  </r>
  <r>
    <x v="104"/>
    <x v="0"/>
    <n v="18"/>
    <s v="pe"/>
    <n v="29.189016563053606"/>
    <n v="6.6915820470800386E-2"/>
    <m/>
    <m/>
    <m/>
    <m/>
    <n v="0.54"/>
    <m/>
    <n v="1.1499999999999999"/>
    <n v="0.20961947726999325"/>
    <n v="4.1923895453998654E-2"/>
    <n v="0.25154337272399191"/>
    <n v="0.47"/>
    <n v="9.8521154316896828E-2"/>
    <n v="0.2"/>
    <n v="1.9704230863379368E-2"/>
    <n v="0.1182253851802762"/>
  </r>
  <r>
    <x v="104"/>
    <x v="0"/>
    <n v="19"/>
    <s v="pe"/>
    <n v="32.754087288312064"/>
    <n v="8.4259889549182773E-2"/>
    <m/>
    <m/>
    <m/>
    <m/>
    <n v="0.54"/>
    <m/>
    <n v="1.1499999999999999"/>
    <n v="0.26517682265890308"/>
    <n v="5.3035364531780621E-2"/>
    <n v="0.31821218719068367"/>
    <n v="0.47"/>
    <n v="0.12463310664968444"/>
    <n v="0.2"/>
    <n v="2.492662132993689E-2"/>
    <n v="0.14955972797962133"/>
  </r>
  <r>
    <x v="104"/>
    <x v="0"/>
    <n v="20"/>
    <s v="pe"/>
    <n v="28.647889756541161"/>
    <n v="6.4457751952217604E-2"/>
    <m/>
    <m/>
    <m/>
    <m/>
    <n v="0.54"/>
    <m/>
    <n v="1.1499999999999999"/>
    <n v="0.20176753245798407"/>
    <n v="4.0353506491596816E-2"/>
    <n v="0.24212103894958087"/>
    <n v="0.47"/>
    <n v="9.483074025525251E-2"/>
    <n v="0.2"/>
    <n v="1.8966148051050503E-2"/>
    <n v="0.11379688830630301"/>
  </r>
  <r>
    <x v="104"/>
    <x v="0"/>
    <n v="30"/>
    <s v="ln"/>
    <n v="13.591832140047863"/>
    <n v="1.4509280809501096E-2"/>
    <m/>
    <m/>
    <m/>
    <m/>
    <n v="0.89"/>
    <m/>
    <n v="1.1499999999999999"/>
    <n v="6.748983154690183E-2"/>
    <n v="1.3497966309380367E-2"/>
    <n v="8.0987797856282198E-2"/>
    <n v="0.47"/>
    <n v="3.1720220827043857E-2"/>
    <n v="0.2"/>
    <n v="6.3440441654087718E-3"/>
    <n v="3.8064264992452627E-2"/>
  </r>
  <r>
    <x v="104"/>
    <x v="0"/>
    <n v="32"/>
    <s v="ln"/>
    <n v="17.729860660437144"/>
    <n v="2.4688830969658727E-2"/>
    <m/>
    <m/>
    <m/>
    <m/>
    <n v="0.89"/>
    <m/>
    <n v="1.1499999999999999"/>
    <n v="0.12249119921652371"/>
    <n v="2.4498239843304744E-2"/>
    <n v="0.14698943905982845"/>
    <n v="0.47"/>
    <n v="5.7570863631766139E-2"/>
    <n v="0.2"/>
    <n v="1.1514172726353229E-2"/>
    <n v="6.908503635811937E-2"/>
  </r>
  <r>
    <x v="104"/>
    <x v="0"/>
    <n v="39"/>
    <s v="ce"/>
    <n v="8.5943669269623477"/>
    <n v="5.8011976756995841E-3"/>
    <n v="4.5999999999999996"/>
    <n v="1.7303556240758185E-2"/>
    <n v="1.3971313169323341E-2"/>
    <n v="1.3971313169323341E-2"/>
    <n v="0.47299999999999998"/>
    <n v="6.6084311290899398E-3"/>
    <n v="1.1499999999999999"/>
    <n v="7.5996957984534302E-3"/>
    <n v="1.5199391596906861E-3"/>
    <n v="9.1196349581441159E-3"/>
    <n v="0.47"/>
    <n v="3.5718570252731121E-3"/>
    <n v="0.2"/>
    <n v="7.1437140505462243E-4"/>
    <n v="4.2862284303277348E-3"/>
  </r>
  <r>
    <x v="104"/>
    <x v="0"/>
    <n v="42"/>
    <s v="pe"/>
    <n v="35.937186150149969"/>
    <n v="0.10143270790879828"/>
    <m/>
    <m/>
    <m/>
    <m/>
    <n v="0.54"/>
    <m/>
    <n v="1.1499999999999999"/>
    <n v="0.3204143037193366"/>
    <n v="6.408286074386732E-2"/>
    <n v="0.38449716446320392"/>
    <n v="0.47"/>
    <n v="0.15059472274808819"/>
    <n v="0.2"/>
    <n v="3.0118944549617638E-2"/>
    <n v="0.18071366729770583"/>
  </r>
  <r>
    <x v="104"/>
    <x v="0"/>
    <n v="43"/>
    <s v="la"/>
    <n v="4.3290144520995533"/>
    <n v="1.4718649137138483E-3"/>
    <m/>
    <m/>
    <m/>
    <m/>
    <n v="0.87"/>
    <m/>
    <n v="1.1499999999999999"/>
    <n v="5.1865121117684746E-3"/>
    <n v="1.0373024223536949E-3"/>
    <n v="6.2238145341221695E-3"/>
    <n v="0.47"/>
    <n v="2.4376606925311829E-3"/>
    <n v="0.2"/>
    <n v="4.8753213850623658E-4"/>
    <n v="2.9251928310374195E-3"/>
  </r>
  <r>
    <x v="105"/>
    <x v="5"/>
    <n v="1"/>
    <s v="pe"/>
    <n v="30.398594130552009"/>
    <n v="7.2576643486692918E-2"/>
    <m/>
    <m/>
    <m/>
    <m/>
    <n v="0.54"/>
    <m/>
    <n v="1.1499999999999999"/>
    <n v="0.22772388992446246"/>
    <n v="4.5544777984892496E-2"/>
    <n v="0.27326866790935495"/>
    <n v="0.47"/>
    <n v="0.10703022826449735"/>
    <n v="0.2"/>
    <n v="2.1406045652899469E-2"/>
    <n v="0.12843627391739681"/>
  </r>
  <r>
    <x v="105"/>
    <x v="5"/>
    <n v="2"/>
    <s v="pe"/>
    <n v="24.032396406876195"/>
    <n v="4.5361148217978813E-2"/>
    <m/>
    <m/>
    <m/>
    <m/>
    <n v="0.54"/>
    <m/>
    <n v="1.1499999999999999"/>
    <n v="0.14099155023290164"/>
    <n v="2.8198310046580327E-2"/>
    <n v="0.16918986027948196"/>
    <n v="0.47"/>
    <n v="6.6266028609463762E-2"/>
    <n v="0.2"/>
    <n v="1.3253205721892753E-2"/>
    <n v="7.951923433135652E-2"/>
  </r>
  <r>
    <x v="105"/>
    <x v="5"/>
    <n v="4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105"/>
    <x v="5"/>
    <n v="5"/>
    <s v="pe"/>
    <n v="24.191551349968091"/>
    <n v="4.5963947564939364E-2"/>
    <m/>
    <m/>
    <m/>
    <m/>
    <n v="0.54"/>
    <m/>
    <n v="1.1499999999999999"/>
    <n v="0.14290308549883846"/>
    <n v="2.8580617099767693E-2"/>
    <n v="0.17148370259860615"/>
    <n v="0.47"/>
    <n v="6.7164450184454064E-2"/>
    <n v="0.2"/>
    <n v="1.3432890036890813E-2"/>
    <n v="8.0597340221344876E-2"/>
  </r>
  <r>
    <x v="105"/>
    <x v="5"/>
    <n v="7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105"/>
    <x v="5"/>
    <n v="8"/>
    <s v="pe"/>
    <n v="28.966199642724952"/>
    <n v="6.5898104187199269E-2"/>
    <m/>
    <m/>
    <m/>
    <m/>
    <n v="0.54"/>
    <m/>
    <n v="1.1499999999999999"/>
    <n v="0.20636781390413272"/>
    <n v="4.1273562780826549E-2"/>
    <n v="0.24764137668495928"/>
    <n v="0.47"/>
    <n v="9.6992872534942376E-2"/>
    <n v="0.2"/>
    <n v="1.9398574506988477E-2"/>
    <n v="0.11639144704193086"/>
  </r>
  <r>
    <x v="105"/>
    <x v="5"/>
    <n v="9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105"/>
    <x v="5"/>
    <n v="10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105"/>
    <x v="5"/>
    <n v="11"/>
    <s v="pe"/>
    <n v="27.374650211805999"/>
    <n v="5.8855497955382904E-2"/>
    <m/>
    <m/>
    <m/>
    <m/>
    <n v="0.54"/>
    <m/>
    <n v="1.1499999999999999"/>
    <n v="0.18389480270468919"/>
    <n v="3.6778960540937843E-2"/>
    <n v="0.22067376324562704"/>
    <n v="0.47"/>
    <n v="8.6430557271203912E-2"/>
    <n v="0.2"/>
    <n v="1.7286111454240784E-2"/>
    <n v="0.10371666872544469"/>
  </r>
  <r>
    <x v="105"/>
    <x v="5"/>
    <n v="12"/>
    <s v="pe"/>
    <n v="26.419720553254628"/>
    <n v="5.4820920148003355E-2"/>
    <m/>
    <m/>
    <m/>
    <m/>
    <n v="0.54"/>
    <m/>
    <n v="1.1499999999999999"/>
    <n v="0.17104439178456021"/>
    <n v="3.4208878356912047E-2"/>
    <n v="0.20525327014147227"/>
    <n v="0.47"/>
    <n v="8.0390864138743301E-2"/>
    <n v="0.2"/>
    <n v="1.6078172827748659E-2"/>
    <n v="9.6469036966491964E-2"/>
  </r>
  <r>
    <x v="105"/>
    <x v="5"/>
    <n v="13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105"/>
    <x v="5"/>
    <n v="14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105"/>
    <x v="5"/>
    <n v="17"/>
    <s v="pe"/>
    <n v="29.284509528908742"/>
    <n v="6.7354371916490102E-2"/>
    <m/>
    <m/>
    <m/>
    <m/>
    <n v="0.54"/>
    <m/>
    <n v="1.1499999999999999"/>
    <n v="0.21102098231016003"/>
    <n v="4.2204196462032009E-2"/>
    <n v="0.25322517877219203"/>
    <n v="0.47"/>
    <n v="9.9179861685775209E-2"/>
    <n v="0.2"/>
    <n v="1.9835972337155044E-2"/>
    <n v="0.11901583402293026"/>
  </r>
  <r>
    <x v="105"/>
    <x v="5"/>
    <n v="19"/>
    <s v="pe"/>
    <n v="20.053522829578814"/>
    <n v="3.1584298456586626E-2"/>
    <m/>
    <m/>
    <m/>
    <m/>
    <n v="0.54"/>
    <m/>
    <n v="1.1499999999999999"/>
    <n v="9.7458630426995735E-2"/>
    <n v="1.9491726085399147E-2"/>
    <n v="0.11695035651239488"/>
    <n v="0.47"/>
    <n v="4.5805556300687993E-2"/>
    <n v="0.2"/>
    <n v="9.1611112601375985E-3"/>
    <n v="5.4966667560825591E-2"/>
  </r>
  <r>
    <x v="105"/>
    <x v="5"/>
    <n v="20"/>
    <s v="pe"/>
    <n v="28.01126998417358"/>
    <n v="6.162479396518189E-2"/>
    <m/>
    <m/>
    <m/>
    <m/>
    <n v="0.54"/>
    <m/>
    <n v="1.1499999999999999"/>
    <n v="0.19272553624224006"/>
    <n v="3.8545107248448014E-2"/>
    <n v="0.23127064349068807"/>
    <n v="0.47"/>
    <n v="9.0581002033852831E-2"/>
    <n v="0.2"/>
    <n v="1.8116200406770568E-2"/>
    <n v="0.10869720244062339"/>
  </r>
  <r>
    <x v="105"/>
    <x v="5"/>
    <n v="21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105"/>
    <x v="5"/>
    <n v="23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105"/>
    <x v="5"/>
    <n v="24"/>
    <s v="pe"/>
    <n v="24.828171122335672"/>
    <n v="4.8414933688554554E-2"/>
    <m/>
    <m/>
    <m/>
    <m/>
    <n v="0.54"/>
    <m/>
    <n v="1.1499999999999999"/>
    <n v="0.15068052455612629"/>
    <n v="3.0136104911225259E-2"/>
    <n v="0.18081662946735155"/>
    <n v="0.47"/>
    <n v="7.081984654137935E-2"/>
    <n v="0.2"/>
    <n v="1.416396930827587E-2"/>
    <n v="8.4983815849655225E-2"/>
  </r>
  <r>
    <x v="105"/>
    <x v="5"/>
    <n v="26"/>
    <s v="pe"/>
    <n v="24.032396406876195"/>
    <n v="4.5361148217978813E-2"/>
    <m/>
    <m/>
    <m/>
    <m/>
    <n v="0.54"/>
    <m/>
    <n v="1.1499999999999999"/>
    <n v="0.14099155023290164"/>
    <n v="2.8198310046580327E-2"/>
    <n v="0.16918986027948196"/>
    <n v="0.47"/>
    <n v="6.6266028609463762E-2"/>
    <n v="0.2"/>
    <n v="1.3253205721892753E-2"/>
    <n v="7.951923433135652E-2"/>
  </r>
  <r>
    <x v="105"/>
    <x v="5"/>
    <n v="27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105"/>
    <x v="5"/>
    <n v="28"/>
    <s v="pe"/>
    <n v="24.509861236151881"/>
    <n v="4.7181482879592368E-2"/>
    <m/>
    <m/>
    <m/>
    <m/>
    <n v="0.54"/>
    <m/>
    <n v="1.1499999999999999"/>
    <n v="0.14676553853978713"/>
    <n v="2.9353107707957429E-2"/>
    <n v="0.17611864624774456"/>
    <n v="0.47"/>
    <n v="6.8979803113699945E-2"/>
    <n v="0.2"/>
    <n v="1.3795960622739989E-2"/>
    <n v="8.2775763736439939E-2"/>
  </r>
  <r>
    <x v="105"/>
    <x v="5"/>
    <n v="29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106"/>
    <x v="5"/>
    <n v="1"/>
    <s v="pe"/>
    <n v="25.210142985756224"/>
    <n v="4.9916083111797328E-2"/>
    <m/>
    <m/>
    <m/>
    <m/>
    <n v="0.54"/>
    <m/>
    <n v="1.1499999999999999"/>
    <n v="0.15544788965829584"/>
    <n v="3.108957793165917E-2"/>
    <n v="0.18653746758995501"/>
    <n v="0.47"/>
    <n v="7.3060508139399044E-2"/>
    <n v="0.2"/>
    <n v="1.461210162787981E-2"/>
    <n v="8.767260976727885E-2"/>
  </r>
  <r>
    <x v="106"/>
    <x v="5"/>
    <n v="2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106"/>
    <x v="5"/>
    <n v="3"/>
    <s v="pe"/>
    <n v="23.745917509310782"/>
    <n v="4.4286136154864604E-2"/>
    <m/>
    <m/>
    <m/>
    <m/>
    <n v="0.54"/>
    <m/>
    <n v="1.1499999999999999"/>
    <n v="0.13758385402421436"/>
    <n v="2.7516770804842872E-2"/>
    <n v="0.16510062482905724"/>
    <n v="0.47"/>
    <n v="6.4664411391380738E-2"/>
    <n v="0.2"/>
    <n v="1.2932882278276148E-2"/>
    <n v="7.7597293669656883E-2"/>
  </r>
  <r>
    <x v="106"/>
    <x v="5"/>
    <n v="5"/>
    <s v="pe"/>
    <n v="22.950142793851306"/>
    <n v="4.1367632385916973E-2"/>
    <m/>
    <m/>
    <m/>
    <m/>
    <n v="0.54"/>
    <m/>
    <n v="1.1499999999999999"/>
    <n v="0.12834094775650604"/>
    <n v="2.5668189551301207E-2"/>
    <n v="0.15400913730780724"/>
    <n v="0.47"/>
    <n v="6.0320245445557835E-2"/>
    <n v="0.2"/>
    <n v="1.2064049089111567E-2"/>
    <n v="7.2384294534669408E-2"/>
  </r>
  <r>
    <x v="106"/>
    <x v="5"/>
    <n v="6"/>
    <s v="pe"/>
    <n v="18.111832523857689"/>
    <n v="2.5764081765187564E-2"/>
    <m/>
    <m/>
    <m/>
    <m/>
    <n v="0.54"/>
    <m/>
    <n v="1.1499999999999999"/>
    <n v="7.9174578664881687E-2"/>
    <n v="1.5834915732976337E-2"/>
    <n v="9.5009494397858024E-2"/>
    <n v="0.47"/>
    <n v="3.7212051972494394E-2"/>
    <n v="0.2"/>
    <n v="7.4424103944988789E-3"/>
    <n v="4.4654462366993275E-2"/>
  </r>
  <r>
    <x v="106"/>
    <x v="5"/>
    <n v="7"/>
    <s v="pe"/>
    <n v="26.165072644307596"/>
    <n v="5.376922428405212E-2"/>
    <m/>
    <m/>
    <m/>
    <m/>
    <n v="0.54"/>
    <m/>
    <n v="1.1499999999999999"/>
    <n v="0.16769773510987634"/>
    <n v="3.3539547021975272E-2"/>
    <n v="0.2012372821318516"/>
    <n v="0.47"/>
    <n v="7.8817935501641873E-2"/>
    <n v="0.2"/>
    <n v="1.5763587100328377E-2"/>
    <n v="9.4581522601970253E-2"/>
  </r>
  <r>
    <x v="106"/>
    <x v="5"/>
    <n v="9"/>
    <s v="pe"/>
    <n v="30.048453255749841"/>
    <n v="7.0914349683569633E-2"/>
    <m/>
    <m/>
    <m/>
    <m/>
    <n v="0.54"/>
    <m/>
    <n v="1.1499999999999999"/>
    <n v="0.22240450385287619"/>
    <n v="4.4480900770575239E-2"/>
    <n v="0.26688540462345145"/>
    <n v="0.47"/>
    <n v="0.10453011681085181"/>
    <n v="0.2"/>
    <n v="2.0906023362170362E-2"/>
    <n v="0.12543614017302218"/>
  </r>
  <r>
    <x v="106"/>
    <x v="5"/>
    <n v="10"/>
    <s v="pe"/>
    <n v="22.440846975957243"/>
    <n v="3.9551992795124641E-2"/>
    <m/>
    <m/>
    <m/>
    <m/>
    <n v="0.54"/>
    <m/>
    <n v="1.1499999999999999"/>
    <n v="0.1225973693919112"/>
    <n v="2.4519473878382242E-2"/>
    <n v="0.14711684327029345"/>
    <n v="0.47"/>
    <n v="5.762076361419826E-2"/>
    <n v="0.2"/>
    <n v="1.1524152722839652E-2"/>
    <n v="6.9144916337037912E-2"/>
  </r>
  <r>
    <x v="106"/>
    <x v="5"/>
    <n v="11"/>
    <s v="pe"/>
    <n v="28.170424927265476"/>
    <n v="6.2327065151574858E-2"/>
    <m/>
    <m/>
    <m/>
    <m/>
    <n v="0.54"/>
    <m/>
    <n v="1.1499999999999999"/>
    <n v="0.19496622189023702"/>
    <n v="3.8993244378047409E-2"/>
    <n v="0.23395946626828443"/>
    <n v="0.47"/>
    <n v="9.1634124288411389E-2"/>
    <n v="0.2"/>
    <n v="1.8326824857682278E-2"/>
    <n v="0.10996094914609367"/>
  </r>
  <r>
    <x v="106"/>
    <x v="5"/>
    <n v="12"/>
    <s v="pe"/>
    <n v="24.382537281678363"/>
    <n v="4.6692558894414059E-2"/>
    <m/>
    <m/>
    <m/>
    <m/>
    <n v="0.54"/>
    <m/>
    <n v="1.1499999999999999"/>
    <n v="0.1452142549041775"/>
    <n v="2.9042850980835502E-2"/>
    <n v="0.174257105885013"/>
    <n v="0.47"/>
    <n v="6.8250699804963413E-2"/>
    <n v="0.2"/>
    <n v="1.3650139960992683E-2"/>
    <n v="8.1900839765956093E-2"/>
  </r>
  <r>
    <x v="106"/>
    <x v="5"/>
    <n v="13"/>
    <s v="pe"/>
    <n v="26.005917701215701"/>
    <n v="5.3117086904733074E-2"/>
    <m/>
    <m/>
    <m/>
    <m/>
    <n v="0.54"/>
    <m/>
    <n v="1.1499999999999999"/>
    <n v="0.16562319365908854"/>
    <n v="3.3124638731817709E-2"/>
    <n v="0.19874783239090624"/>
    <n v="0.47"/>
    <n v="7.7842901019771607E-2"/>
    <n v="0.2"/>
    <n v="1.5568580203954322E-2"/>
    <n v="9.3411481223725931E-2"/>
  </r>
  <r>
    <x v="106"/>
    <x v="5"/>
    <n v="14"/>
    <s v="pe"/>
    <n v="16.32929716122846"/>
    <n v="2.0942323609275497E-2"/>
    <m/>
    <m/>
    <m/>
    <m/>
    <n v="0.54"/>
    <m/>
    <n v="1.1499999999999999"/>
    <n v="6.4089541305642136E-2"/>
    <n v="1.2817908261128427E-2"/>
    <n v="7.6907449566770564E-2"/>
    <n v="0.47"/>
    <n v="3.0122084413651804E-2"/>
    <n v="0.2"/>
    <n v="6.0244168827303613E-3"/>
    <n v="3.6146501296382166E-2"/>
  </r>
  <r>
    <x v="106"/>
    <x v="5"/>
    <n v="16"/>
    <s v="pe"/>
    <n v="26.005917701215701"/>
    <n v="5.3117086904733074E-2"/>
    <m/>
    <m/>
    <m/>
    <m/>
    <n v="0.54"/>
    <m/>
    <n v="1.1499999999999999"/>
    <n v="0.16562319365908854"/>
    <n v="3.3124638731817709E-2"/>
    <n v="0.19874783239090624"/>
    <n v="0.47"/>
    <n v="7.7842901019771607E-2"/>
    <n v="0.2"/>
    <n v="1.5568580203954322E-2"/>
    <n v="9.3411481223725931E-2"/>
  </r>
  <r>
    <x v="106"/>
    <x v="5"/>
    <n v="18"/>
    <s v="pe"/>
    <n v="26.228734621544355"/>
    <n v="5.4031193320381372E-2"/>
    <m/>
    <m/>
    <m/>
    <m/>
    <n v="0.54"/>
    <m/>
    <n v="1.1499999999999999"/>
    <n v="0.16853123849305104"/>
    <n v="3.3706247698610213E-2"/>
    <n v="0.20223748619166126"/>
    <n v="0.47"/>
    <n v="7.9209682091733985E-2"/>
    <n v="0.2"/>
    <n v="1.5841936418346799E-2"/>
    <n v="9.5051618510080788E-2"/>
  </r>
  <r>
    <x v="106"/>
    <x v="5"/>
    <n v="19"/>
    <s v="pe"/>
    <n v="28.265917893120612"/>
    <n v="6.2750337722727756E-2"/>
    <m/>
    <m/>
    <m/>
    <m/>
    <n v="0.54"/>
    <m/>
    <n v="1.1499999999999999"/>
    <n v="0.19631697242114143"/>
    <n v="3.9263394484228289E-2"/>
    <n v="0.23558036690536971"/>
    <n v="0.47"/>
    <n v="9.2268977037936475E-2"/>
    <n v="0.2"/>
    <n v="1.8453795407587296E-2"/>
    <n v="0.11072277244552377"/>
  </r>
  <r>
    <x v="106"/>
    <x v="5"/>
    <n v="20"/>
    <s v="pe"/>
    <n v="28.934368654106574"/>
    <n v="6.575335276645719E-2"/>
    <m/>
    <m/>
    <m/>
    <m/>
    <n v="0.54"/>
    <m/>
    <n v="1.1499999999999999"/>
    <n v="0.20590540623192322"/>
    <n v="4.1181081246384643E-2"/>
    <n v="0.24708648747830786"/>
    <n v="0.47"/>
    <n v="9.6775540929003909E-2"/>
    <n v="0.2"/>
    <n v="1.9355108185800784E-2"/>
    <n v="0.1161306491148047"/>
  </r>
  <r>
    <x v="106"/>
    <x v="5"/>
    <n v="22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106"/>
    <x v="5"/>
    <n v="24"/>
    <s v="pe"/>
    <n v="28.870706676869816"/>
    <n v="6.5464327389802318E-2"/>
    <m/>
    <m/>
    <m/>
    <m/>
    <n v="0.54"/>
    <m/>
    <n v="1.1499999999999999"/>
    <n v="0.20498217740338334"/>
    <n v="4.099643548067667E-2"/>
    <n v="0.24597861288406001"/>
    <n v="0.47"/>
    <n v="9.6341623379590166E-2"/>
    <n v="0.2"/>
    <n v="1.9268324675918033E-2"/>
    <n v="0.1156099480555082"/>
  </r>
  <r>
    <x v="106"/>
    <x v="5"/>
    <n v="26"/>
    <s v="pe"/>
    <n v="25.751269792268669"/>
    <n v="5.2081943154863398E-2"/>
    <m/>
    <m/>
    <m/>
    <m/>
    <n v="0.54"/>
    <m/>
    <n v="1.1499999999999999"/>
    <n v="0.16233130828740439"/>
    <n v="3.2466261657480878E-2"/>
    <n v="0.19479756994488526"/>
    <n v="0.47"/>
    <n v="7.6295714895080052E-2"/>
    <n v="0.2"/>
    <n v="1.525914297901601E-2"/>
    <n v="9.1554857874096063E-2"/>
  </r>
  <r>
    <x v="106"/>
    <x v="5"/>
    <n v="28"/>
    <s v="pe"/>
    <n v="20.244508761289087"/>
    <n v="3.2188768930449647E-2"/>
    <m/>
    <m/>
    <m/>
    <m/>
    <n v="0.54"/>
    <m/>
    <n v="1.1499999999999999"/>
    <n v="9.9361679186236673E-2"/>
    <n v="1.9872335837247335E-2"/>
    <n v="0.11923401502348401"/>
    <n v="0.47"/>
    <n v="4.6699989217531233E-2"/>
    <n v="0.2"/>
    <n v="9.3399978435062467E-3"/>
    <n v="5.603998706103748E-2"/>
  </r>
  <r>
    <x v="106"/>
    <x v="5"/>
    <n v="29"/>
    <s v="pe"/>
    <n v="22.600001919049138"/>
    <n v="4.0115003406312216E-2"/>
    <m/>
    <m/>
    <m/>
    <m/>
    <n v="0.54"/>
    <m/>
    <n v="1.1499999999999999"/>
    <n v="0.12437783646960797"/>
    <n v="2.4875567293921597E-2"/>
    <n v="0.14925340376352958"/>
    <n v="0.47"/>
    <n v="5.8457583140715745E-2"/>
    <n v="0.2"/>
    <n v="1.1691516628143149E-2"/>
    <n v="7.01490997688589E-2"/>
  </r>
  <r>
    <x v="107"/>
    <x v="5"/>
    <n v="1"/>
    <s v="pe"/>
    <n v="21.008452488130185"/>
    <n v="3.4663946605414803E-2"/>
    <m/>
    <m/>
    <m/>
    <m/>
    <n v="0.54"/>
    <m/>
    <n v="1.1499999999999999"/>
    <n v="0.10716161554248373"/>
    <n v="2.1432323108496746E-2"/>
    <n v="0.12859393865098048"/>
    <n v="0.47"/>
    <n v="5.0365959304967352E-2"/>
    <n v="0.2"/>
    <n v="1.0073191860993471E-2"/>
    <n v="6.0439151165960825E-2"/>
  </r>
  <r>
    <x v="107"/>
    <x v="5"/>
    <n v="2"/>
    <s v="pe"/>
    <n v="29.921129301276324"/>
    <n v="7.0314653857999357E-2"/>
    <m/>
    <m/>
    <m/>
    <m/>
    <n v="0.54"/>
    <m/>
    <n v="1.1499999999999999"/>
    <n v="0.2204860727260779"/>
    <n v="4.4097214545215584E-2"/>
    <n v="0.26458328727129349"/>
    <n v="0.47"/>
    <n v="0.1036284541812566"/>
    <n v="0.2"/>
    <n v="2.0725690836251323E-2"/>
    <n v="0.12435414501750792"/>
  </r>
  <r>
    <x v="107"/>
    <x v="5"/>
    <n v="4"/>
    <s v="pe"/>
    <n v="22.918311805232928"/>
    <n v="4.1252961249419268E-2"/>
    <m/>
    <m/>
    <m/>
    <m/>
    <n v="0.54"/>
    <m/>
    <n v="1.1499999999999999"/>
    <n v="0.12797804578208355"/>
    <n v="2.5595609156416711E-2"/>
    <n v="0.15357365493850025"/>
    <n v="0.47"/>
    <n v="6.0149681517579268E-2"/>
    <n v="0.2"/>
    <n v="1.2029936303515855E-2"/>
    <n v="7.2179617821095124E-2"/>
  </r>
  <r>
    <x v="107"/>
    <x v="5"/>
    <n v="5"/>
    <s v="pe"/>
    <n v="25.783100780887047"/>
    <n v="5.2210779081296281E-2"/>
    <m/>
    <m/>
    <m/>
    <m/>
    <n v="0.54"/>
    <m/>
    <n v="1.1499999999999999"/>
    <n v="0.16274095137414996"/>
    <n v="3.254819027482999E-2"/>
    <n v="0.19528914164897995"/>
    <n v="0.47"/>
    <n v="7.648824714585048E-2"/>
    <n v="0.2"/>
    <n v="1.5297649429170097E-2"/>
    <n v="9.1785896575020579E-2"/>
  </r>
  <r>
    <x v="107"/>
    <x v="5"/>
    <n v="6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107"/>
    <x v="5"/>
    <n v="7"/>
    <s v="pe"/>
    <n v="24.191551349968091"/>
    <n v="4.5963947564939364E-2"/>
    <m/>
    <m/>
    <m/>
    <m/>
    <n v="0.54"/>
    <m/>
    <n v="1.1499999999999999"/>
    <n v="0.14290308549883846"/>
    <n v="2.8580617099767693E-2"/>
    <n v="0.17148370259860615"/>
    <n v="0.47"/>
    <n v="6.7164450184454064E-2"/>
    <n v="0.2"/>
    <n v="1.3432890036890813E-2"/>
    <n v="8.0597340221344876E-2"/>
  </r>
  <r>
    <x v="107"/>
    <x v="5"/>
    <n v="8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107"/>
    <x v="5"/>
    <n v="9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107"/>
    <x v="5"/>
    <n v="10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107"/>
    <x v="5"/>
    <n v="11"/>
    <s v="pe"/>
    <n v="21.485917317405871"/>
    <n v="3.6257485473122401E-2"/>
    <m/>
    <m/>
    <m/>
    <m/>
    <n v="0.54"/>
    <m/>
    <n v="1.1499999999999999"/>
    <n v="0.11218925713633188"/>
    <n v="2.2437851427266377E-2"/>
    <n v="0.13462710856359825"/>
    <n v="0.47"/>
    <n v="5.272895085407598E-2"/>
    <n v="0.2"/>
    <n v="1.0545790170815196E-2"/>
    <n v="6.3274741024891182E-2"/>
  </r>
  <r>
    <x v="107"/>
    <x v="5"/>
    <n v="12"/>
    <s v="pe"/>
    <n v="26.101410667070837"/>
    <n v="5.3507891867495209E-2"/>
    <m/>
    <m/>
    <m/>
    <m/>
    <n v="0.54"/>
    <m/>
    <n v="1.1499999999999999"/>
    <n v="0.16686633857437916"/>
    <n v="3.337326771487583E-2"/>
    <n v="0.200239606289255"/>
    <n v="0.47"/>
    <n v="7.8427179129958197E-2"/>
    <n v="0.2"/>
    <n v="1.5685435825991641E-2"/>
    <n v="9.411261495594983E-2"/>
  </r>
  <r>
    <x v="107"/>
    <x v="5"/>
    <n v="14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107"/>
    <x v="5"/>
    <n v="15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107"/>
    <x v="5"/>
    <n v="17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107"/>
    <x v="5"/>
    <n v="18"/>
    <s v="pe"/>
    <n v="31.194368846011486"/>
    <n v="7.6426203672728135E-2"/>
    <m/>
    <m/>
    <m/>
    <m/>
    <n v="0.54"/>
    <m/>
    <n v="1.1499999999999999"/>
    <n v="0.24005190381326799"/>
    <n v="4.8010380762653598E-2"/>
    <n v="0.28806228457592159"/>
    <n v="0.47"/>
    <n v="0.11282439479223595"/>
    <n v="0.2"/>
    <n v="2.2564878958447193E-2"/>
    <n v="0.13538927375068316"/>
  </r>
  <r>
    <x v="107"/>
    <x v="5"/>
    <n v="19"/>
    <s v="pe"/>
    <n v="26.260565610162732"/>
    <n v="5.4162416570960638E-2"/>
    <m/>
    <m/>
    <m/>
    <m/>
    <n v="0.54"/>
    <m/>
    <n v="1.1499999999999999"/>
    <n v="0.1689487803168585"/>
    <n v="3.3789756063371701E-2"/>
    <n v="0.20273853638023021"/>
    <n v="0.47"/>
    <n v="7.9405926748923494E-2"/>
    <n v="0.2"/>
    <n v="1.58811853497847E-2"/>
    <n v="9.5287112098708188E-2"/>
  </r>
  <r>
    <x v="107"/>
    <x v="5"/>
    <n v="20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107"/>
    <x v="5"/>
    <n v="23"/>
    <s v="pe"/>
    <n v="28.01126998417358"/>
    <n v="6.162479396518189E-2"/>
    <m/>
    <m/>
    <m/>
    <m/>
    <n v="0.54"/>
    <m/>
    <n v="1.1499999999999999"/>
    <n v="0.19272553624224006"/>
    <n v="3.8545107248448014E-2"/>
    <n v="0.23127064349068807"/>
    <n v="0.47"/>
    <n v="9.0581002033852831E-2"/>
    <n v="0.2"/>
    <n v="1.8116200406770568E-2"/>
    <n v="0.10869720244062339"/>
  </r>
  <r>
    <x v="107"/>
    <x v="5"/>
    <n v="24"/>
    <s v="pe"/>
    <n v="31.289861811866622"/>
    <n v="7.6894835402662204E-2"/>
    <m/>
    <m/>
    <m/>
    <m/>
    <n v="0.54"/>
    <m/>
    <n v="1.1499999999999999"/>
    <n v="0.24155353754067616"/>
    <n v="4.8310707508135237E-2"/>
    <n v="0.28986424504881136"/>
    <n v="0.47"/>
    <n v="0.11353016264411779"/>
    <n v="0.2"/>
    <n v="2.2706032528823559E-2"/>
    <n v="0.13623619517294136"/>
  </r>
  <r>
    <x v="107"/>
    <x v="5"/>
    <n v="26"/>
    <s v="pe"/>
    <n v="26.578875496346523"/>
    <n v="5.548340259862336E-2"/>
    <m/>
    <m/>
    <m/>
    <m/>
    <n v="0.54"/>
    <m/>
    <n v="1.1499999999999999"/>
    <n v="0.17315317617683162"/>
    <n v="3.4630635235366324E-2"/>
    <n v="0.20778381141219796"/>
    <n v="0.47"/>
    <n v="8.1381992803110856E-2"/>
    <n v="0.2"/>
    <n v="1.6276398560622171E-2"/>
    <n v="9.7658391363733027E-2"/>
  </r>
  <r>
    <x v="107"/>
    <x v="5"/>
    <n v="28"/>
    <s v="pe"/>
    <n v="21.963382146681557"/>
    <n v="3.7886834203025681E-2"/>
    <m/>
    <m/>
    <m/>
    <m/>
    <n v="0.54"/>
    <m/>
    <n v="1.1499999999999999"/>
    <n v="0.11733447377360282"/>
    <n v="2.3466894754720566E-2"/>
    <n v="0.14080136852832337"/>
    <n v="0.47"/>
    <n v="5.5147202673593319E-2"/>
    <n v="0.2"/>
    <n v="1.1029440534718665E-2"/>
    <n v="6.6176643208311986E-2"/>
  </r>
  <r>
    <x v="107"/>
    <x v="5"/>
    <n v="29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108"/>
    <x v="2"/>
    <n v="1"/>
    <s v="pt"/>
    <n v="22.85464982799617"/>
    <n v="4.1024096441253127E-2"/>
    <m/>
    <m/>
    <m/>
    <m/>
    <n v="0.34899999999999998"/>
    <m/>
    <n v="1.1499999999999999"/>
    <n v="0.13259501343467467"/>
    <n v="2.6519002686934936E-2"/>
    <n v="0.15911401612160961"/>
    <n v="0.47"/>
    <n v="6.2319656314297089E-2"/>
    <n v="0.2"/>
    <n v="1.2463931262859419E-2"/>
    <n v="7.4783587577156502E-2"/>
  </r>
  <r>
    <x v="108"/>
    <x v="2"/>
    <n v="2"/>
    <s v="pt"/>
    <n v="24.191551349968091"/>
    <n v="4.5963947564939364E-2"/>
    <m/>
    <m/>
    <m/>
    <m/>
    <n v="0.34899999999999998"/>
    <m/>
    <n v="1.1499999999999999"/>
    <n v="0.14679971440997824"/>
    <n v="2.935994288199565E-2"/>
    <n v="0.17615965729197389"/>
    <n v="0.47"/>
    <n v="6.8995865772689777E-2"/>
    <n v="0.2"/>
    <n v="1.3799173154537957E-2"/>
    <n v="8.2795038927227727E-2"/>
  </r>
  <r>
    <x v="108"/>
    <x v="2"/>
    <n v="4"/>
    <s v="pt"/>
    <n v="30.366763141933632"/>
    <n v="7.2424730093511719E-2"/>
    <m/>
    <m/>
    <m/>
    <m/>
    <n v="0.34899999999999998"/>
    <m/>
    <n v="1.1499999999999999"/>
    <n v="0.22053536537309837"/>
    <n v="4.4107073074619675E-2"/>
    <n v="0.26464243844771806"/>
    <n v="0.47"/>
    <n v="0.10365162172535623"/>
    <n v="0.2"/>
    <n v="2.0730324345071247E-2"/>
    <n v="0.12438194607042748"/>
  </r>
  <r>
    <x v="108"/>
    <x v="2"/>
    <n v="6"/>
    <s v="pt"/>
    <n v="24.700847167862154"/>
    <n v="4.7919643505652566E-2"/>
    <m/>
    <m/>
    <m/>
    <m/>
    <n v="0.34899999999999998"/>
    <m/>
    <n v="1.1499999999999999"/>
    <n v="0.15237825303263158"/>
    <n v="3.0475650606526319E-2"/>
    <n v="0.18285390363915791"/>
    <n v="0.47"/>
    <n v="7.1617778925336842E-2"/>
    <n v="0.2"/>
    <n v="1.4323555785067369E-2"/>
    <n v="8.5941334710404216E-2"/>
  </r>
  <r>
    <x v="108"/>
    <x v="2"/>
    <n v="7"/>
    <s v="pt"/>
    <n v="21.008452488130185"/>
    <n v="3.4663946605414803E-2"/>
    <m/>
    <m/>
    <m/>
    <m/>
    <n v="0.34899999999999998"/>
    <m/>
    <n v="1.1499999999999999"/>
    <n v="0.11403587429730967"/>
    <n v="2.2807174859461935E-2"/>
    <n v="0.13684304915677162"/>
    <n v="0.47"/>
    <n v="5.3596860919735541E-2"/>
    <n v="0.2"/>
    <n v="1.0719372183947109E-2"/>
    <n v="6.4316233103682646E-2"/>
  </r>
  <r>
    <x v="108"/>
    <x v="2"/>
    <n v="8"/>
    <s v="pt"/>
    <n v="20.817466556419912"/>
    <n v="3.4036557819746557E-2"/>
    <m/>
    <m/>
    <m/>
    <m/>
    <n v="0.34899999999999998"/>
    <m/>
    <n v="1.1499999999999999"/>
    <n v="0.11218668300890358"/>
    <n v="2.2437336601780718E-2"/>
    <n v="0.13462401961068429"/>
    <n v="0.47"/>
    <n v="5.2727741014184683E-2"/>
    <n v="0.2"/>
    <n v="1.0545548202836937E-2"/>
    <n v="6.3273289217021619E-2"/>
  </r>
  <r>
    <x v="108"/>
    <x v="2"/>
    <n v="8"/>
    <s v="pt"/>
    <n v="18.716621307606893"/>
    <n v="2.7513433322182132E-2"/>
    <m/>
    <m/>
    <m/>
    <m/>
    <n v="0.34899999999999998"/>
    <m/>
    <n v="1.1499999999999999"/>
    <n v="9.2732984157796017E-2"/>
    <n v="1.8546596831559205E-2"/>
    <n v="0.11127958098935523"/>
    <n v="0.47"/>
    <n v="4.3584502554164128E-2"/>
    <n v="0.2"/>
    <n v="8.7169005108328253E-3"/>
    <n v="5.2301403064996956E-2"/>
  </r>
  <r>
    <x v="108"/>
    <x v="2"/>
    <n v="9"/>
    <s v="pt"/>
    <n v="17.125071876687937"/>
    <n v="2.303322167414527E-2"/>
    <m/>
    <m/>
    <m/>
    <m/>
    <n v="0.34899999999999998"/>
    <m/>
    <n v="1.1499999999999999"/>
    <n v="7.9093746625668385E-2"/>
    <n v="1.5818749325133677E-2"/>
    <n v="9.4912495950802062E-2"/>
    <n v="0.47"/>
    <n v="3.7174060914064139E-2"/>
    <n v="0.2"/>
    <n v="7.4348121828128281E-3"/>
    <n v="4.4608873096876965E-2"/>
  </r>
  <r>
    <x v="108"/>
    <x v="2"/>
    <n v="10"/>
    <s v="pt"/>
    <n v="28.170424927265476"/>
    <n v="6.2327065151574858E-2"/>
    <m/>
    <m/>
    <m/>
    <m/>
    <n v="0.34899999999999998"/>
    <m/>
    <n v="1.1499999999999999"/>
    <n v="0.19280098058645412"/>
    <n v="3.8560196117290828E-2"/>
    <n v="0.23136117670374495"/>
    <n v="0.47"/>
    <n v="9.0616460875633437E-2"/>
    <n v="0.2"/>
    <n v="1.8123292175126687E-2"/>
    <n v="0.10873975305076013"/>
  </r>
  <r>
    <x v="108"/>
    <x v="2"/>
    <n v="12"/>
    <s v="pt"/>
    <n v="27.724791086608167"/>
    <n v="6.0370732591089292E-2"/>
    <m/>
    <m/>
    <m/>
    <m/>
    <n v="0.34899999999999998"/>
    <m/>
    <n v="1.1499999999999999"/>
    <n v="0.18737516780405511"/>
    <n v="3.7475033560811027E-2"/>
    <n v="0.22485020136486614"/>
    <n v="0.47"/>
    <n v="8.8066328867905899E-2"/>
    <n v="0.2"/>
    <n v="1.7613265773581181E-2"/>
    <n v="0.10567959464148707"/>
  </r>
  <r>
    <x v="108"/>
    <x v="2"/>
    <n v="13"/>
    <s v="pt"/>
    <n v="27.979438995555203"/>
    <n v="6.1484817192732549E-2"/>
    <m/>
    <m/>
    <m/>
    <m/>
    <n v="0.34899999999999998"/>
    <m/>
    <n v="1.1499999999999999"/>
    <n v="0.19046726184965138"/>
    <n v="3.8093452369930281E-2"/>
    <n v="0.22856071421958166"/>
    <n v="0.47"/>
    <n v="8.9519613069336146E-2"/>
    <n v="0.2"/>
    <n v="1.7903922613867231E-2"/>
    <n v="0.10742353568320337"/>
  </r>
  <r>
    <x v="108"/>
    <x v="2"/>
    <n v="14"/>
    <s v="pt"/>
    <n v="19.13042415964582"/>
    <n v="2.8743462299867847E-2"/>
    <m/>
    <m/>
    <m/>
    <m/>
    <n v="0.34899999999999998"/>
    <m/>
    <n v="1.1499999999999999"/>
    <n v="9.6435255697454245E-2"/>
    <n v="1.9287051139490849E-2"/>
    <n v="0.11572230683694509"/>
    <n v="0.47"/>
    <n v="4.5324570177803496E-2"/>
    <n v="0.2"/>
    <n v="9.0649140355606988E-3"/>
    <n v="5.4389484213364196E-2"/>
  </r>
  <r>
    <x v="108"/>
    <x v="2"/>
    <n v="15"/>
    <s v="pt"/>
    <n v="25.401128917466497"/>
    <n v="5.0675252190345667E-2"/>
    <m/>
    <m/>
    <m/>
    <m/>
    <n v="0.34899999999999998"/>
    <m/>
    <n v="1.1499999999999999"/>
    <n v="0.16019828782374698"/>
    <n v="3.2039657564749399E-2"/>
    <n v="0.19223794538849637"/>
    <n v="0.47"/>
    <n v="7.5293195277161079E-2"/>
    <n v="0.2"/>
    <n v="1.5058639055432217E-2"/>
    <n v="9.0351834332593292E-2"/>
  </r>
  <r>
    <x v="108"/>
    <x v="2"/>
    <n v="16"/>
    <s v="pt"/>
    <n v="32.34028443627313"/>
    <n v="8.2144322468133746E-2"/>
    <m/>
    <m/>
    <m/>
    <m/>
    <n v="0.34899999999999998"/>
    <m/>
    <n v="1.1499999999999999"/>
    <n v="0.24684896586569033"/>
    <n v="4.9369793173138068E-2"/>
    <n v="0.29621875903882838"/>
    <n v="0.47"/>
    <n v="0.11601901395687444"/>
    <n v="0.2"/>
    <n v="2.3203802791374892E-2"/>
    <n v="0.13922281674824932"/>
  </r>
  <r>
    <x v="108"/>
    <x v="2"/>
    <n v="18"/>
    <s v="pt"/>
    <n v="22.47267796457562"/>
    <n v="3.9664276607475971E-2"/>
    <m/>
    <m/>
    <m/>
    <m/>
    <n v="0.34899999999999998"/>
    <m/>
    <n v="1.1499999999999999"/>
    <n v="0.1286540711911498"/>
    <n v="2.5730814238229961E-2"/>
    <n v="0.15438488542937975"/>
    <n v="0.47"/>
    <n v="6.04674134598404E-2"/>
    <n v="0.2"/>
    <n v="1.2093482691968081E-2"/>
    <n v="7.2560896151808482E-2"/>
  </r>
  <r>
    <x v="108"/>
    <x v="2"/>
    <n v="19"/>
    <s v="pt"/>
    <n v="26.547044507728145"/>
    <n v="5.5350587798613189E-2"/>
    <m/>
    <m/>
    <m/>
    <m/>
    <n v="0.34899999999999998"/>
    <m/>
    <n v="1.1499999999999999"/>
    <n v="0.17336577868074921"/>
    <n v="3.467315573614984E-2"/>
    <n v="0.20803893441689905"/>
    <n v="0.47"/>
    <n v="8.1481915979952121E-2"/>
    <n v="0.2"/>
    <n v="1.6296383195990426E-2"/>
    <n v="9.7778299175942551E-2"/>
  </r>
  <r>
    <x v="108"/>
    <x v="2"/>
    <n v="21"/>
    <s v="pt"/>
    <n v="19.767043932013401"/>
    <n v="3.06883357044508E-2"/>
    <m/>
    <m/>
    <m/>
    <m/>
    <n v="0.34899999999999998"/>
    <m/>
    <n v="1.1499999999999999"/>
    <n v="0.10225558905444281"/>
    <n v="2.0451117810888562E-2"/>
    <n v="0.12270670686533136"/>
    <n v="0.47"/>
    <n v="4.8060126855588116E-2"/>
    <n v="0.2"/>
    <n v="9.6120253711176242E-3"/>
    <n v="5.7672152226705742E-2"/>
  </r>
  <r>
    <x v="108"/>
    <x v="2"/>
    <n v="22"/>
    <s v="pt"/>
    <n v="31.862819606997444"/>
    <n v="7.9736706066511093E-2"/>
    <m/>
    <m/>
    <m/>
    <m/>
    <n v="0.34899999999999998"/>
    <m/>
    <n v="1.1499999999999999"/>
    <n v="0.24036288655377303"/>
    <n v="4.8072577310754608E-2"/>
    <n v="0.28843546386452762"/>
    <n v="0.47"/>
    <n v="0.11297055668027331"/>
    <n v="0.2"/>
    <n v="2.2594111336054663E-2"/>
    <n v="0.13556466801632797"/>
  </r>
  <r>
    <x v="108"/>
    <x v="2"/>
    <n v="23"/>
    <s v="pt"/>
    <n v="25.432959906084879"/>
    <n v="5.0802337412404544E-2"/>
    <m/>
    <m/>
    <m/>
    <m/>
    <n v="0.34899999999999998"/>
    <m/>
    <n v="1.1499999999999999"/>
    <n v="0.16055784389539321"/>
    <n v="3.2111568779078642E-2"/>
    <n v="0.19266941267447185"/>
    <n v="0.47"/>
    <n v="7.5462186630834802E-2"/>
    <n v="0.2"/>
    <n v="1.5092437326166962E-2"/>
    <n v="9.0554623957001756E-2"/>
  </r>
  <r>
    <x v="108"/>
    <x v="2"/>
    <n v="25"/>
    <s v="pt"/>
    <n v="29.634650403710911"/>
    <n v="6.8974648814637135E-2"/>
    <m/>
    <m/>
    <m/>
    <m/>
    <n v="0.34899999999999998"/>
    <m/>
    <n v="1.1499999999999999"/>
    <n v="0.21110799155162352"/>
    <n v="4.2221598310324709E-2"/>
    <n v="0.2533295898619482"/>
    <n v="0.47"/>
    <n v="9.9220756029263044E-2"/>
    <n v="0.2"/>
    <n v="1.984415120585261E-2"/>
    <n v="0.11906490723511565"/>
  </r>
  <r>
    <x v="108"/>
    <x v="2"/>
    <n v="27"/>
    <s v="pt"/>
    <n v="24.287044315823227"/>
    <n v="4.6327537032432808E-2"/>
    <m/>
    <m/>
    <m/>
    <m/>
    <n v="0.34899999999999998"/>
    <m/>
    <n v="1.1499999999999999"/>
    <n v="0.14783869197719049"/>
    <n v="2.9567738395438099E-2"/>
    <n v="0.1774064303726286"/>
    <n v="0.47"/>
    <n v="6.948418522927953E-2"/>
    <n v="0.2"/>
    <n v="1.3896837045855906E-2"/>
    <n v="8.3381022275135441E-2"/>
  </r>
  <r>
    <x v="108"/>
    <x v="2"/>
    <n v="28"/>
    <s v="pt"/>
    <n v="22.85464982799617"/>
    <n v="4.1024096441253127E-2"/>
    <m/>
    <m/>
    <m/>
    <m/>
    <n v="0.34899999999999998"/>
    <m/>
    <n v="1.1499999999999999"/>
    <n v="0.13259501343467467"/>
    <n v="2.6519002686934936E-2"/>
    <n v="0.15911401612160961"/>
    <n v="0.47"/>
    <n v="6.2319656314297089E-2"/>
    <n v="0.2"/>
    <n v="1.2463931262859419E-2"/>
    <n v="7.4783587577156502E-2"/>
  </r>
  <r>
    <x v="108"/>
    <x v="2"/>
    <n v="29"/>
    <s v="pt"/>
    <n v="24.669016179243776"/>
    <n v="4.7796218847284813E-2"/>
    <m/>
    <m/>
    <m/>
    <m/>
    <n v="0.34899999999999998"/>
    <m/>
    <n v="1.1499999999999999"/>
    <n v="0.15202690560490129"/>
    <n v="3.0405381120980259E-2"/>
    <n v="0.18243228672588155"/>
    <n v="0.47"/>
    <n v="7.1452645634303605E-2"/>
    <n v="0.2"/>
    <n v="1.4290529126860721E-2"/>
    <n v="8.5743174761164331E-2"/>
  </r>
  <r>
    <x v="108"/>
    <x v="2"/>
    <n v="31"/>
    <s v="pt"/>
    <n v="20.180846784052328"/>
    <n v="3.1986642152722934E-2"/>
    <m/>
    <m/>
    <m/>
    <m/>
    <n v="0.34899999999999998"/>
    <m/>
    <n v="1.1499999999999999"/>
    <n v="0.10611932569841108"/>
    <n v="2.1223865139682219E-2"/>
    <n v="0.12734319083809331"/>
    <n v="0.47"/>
    <n v="4.9876083078253204E-2"/>
    <n v="0.2"/>
    <n v="9.9752166156506419E-3"/>
    <n v="5.9851299693903848E-2"/>
  </r>
  <r>
    <x v="108"/>
    <x v="2"/>
    <n v="33"/>
    <s v="pt"/>
    <n v="26.228734621544355"/>
    <n v="5.4031193320381372E-2"/>
    <m/>
    <m/>
    <m/>
    <m/>
    <n v="0.34899999999999998"/>
    <m/>
    <n v="1.1499999999999999"/>
    <n v="0.16966212800889496"/>
    <n v="3.3932425601778997E-2"/>
    <n v="0.20359455361067397"/>
    <n v="0.47"/>
    <n v="7.9741200164180626E-2"/>
    <n v="0.2"/>
    <n v="1.5948240032836125E-2"/>
    <n v="9.5689440197016751E-2"/>
  </r>
  <r>
    <x v="108"/>
    <x v="2"/>
    <n v="34"/>
    <s v="pt"/>
    <n v="24.127889372731332"/>
    <n v="4.5722350361325874E-2"/>
    <m/>
    <m/>
    <m/>
    <m/>
    <n v="0.34899999999999998"/>
    <m/>
    <n v="1.1499999999999999"/>
    <n v="0.14610886012403926"/>
    <n v="2.9221772024807854E-2"/>
    <n v="0.17533063214884712"/>
    <n v="0.47"/>
    <n v="6.8671164258298445E-2"/>
    <n v="0.2"/>
    <n v="1.373423285165969E-2"/>
    <n v="8.2405397109958131E-2"/>
  </r>
  <r>
    <x v="108"/>
    <x v="2"/>
    <n v="36"/>
    <s v="pt"/>
    <n v="25.528452871940015"/>
    <n v="5.1184548008239746E-2"/>
    <m/>
    <m/>
    <m/>
    <m/>
    <n v="0.34899999999999998"/>
    <m/>
    <n v="1.1499999999999999"/>
    <n v="0.16163864631475527"/>
    <n v="3.2327729262951056E-2"/>
    <n v="0.19396637557770632"/>
    <n v="0.47"/>
    <n v="7.5970163767934973E-2"/>
    <n v="0.2"/>
    <n v="1.5194032753586995E-2"/>
    <n v="9.1164196521521967E-2"/>
  </r>
  <r>
    <x v="108"/>
    <x v="2"/>
    <n v="37"/>
    <s v="pt"/>
    <n v="26.99267834838545"/>
    <n v="5.7224478098577163E-2"/>
    <m/>
    <m/>
    <m/>
    <m/>
    <n v="0.34899999999999998"/>
    <m/>
    <n v="1.1499999999999999"/>
    <n v="0.17861010297192748"/>
    <n v="3.5722020594385499E-2"/>
    <n v="0.21433212356631298"/>
    <n v="0.47"/>
    <n v="8.3946748396805909E-2"/>
    <n v="0.2"/>
    <n v="1.6789349679361184E-2"/>
    <n v="0.1007360980761671"/>
  </r>
  <r>
    <x v="108"/>
    <x v="2"/>
    <n v="39"/>
    <s v="pt"/>
    <n v="24.637185190625402"/>
    <n v="4.767295334386016E-2"/>
    <m/>
    <m/>
    <m/>
    <m/>
    <n v="0.34899999999999998"/>
    <m/>
    <n v="1.1499999999999999"/>
    <n v="0.151675916223974"/>
    <n v="3.0335183244794801E-2"/>
    <n v="0.18201109946876881"/>
    <n v="0.47"/>
    <n v="7.1287680625267774E-2"/>
    <n v="0.2"/>
    <n v="1.4257536125053556E-2"/>
    <n v="8.5545216750321326E-2"/>
  </r>
  <r>
    <x v="109"/>
    <x v="2"/>
    <n v="2"/>
    <s v="pe"/>
    <n v="16.902254956359286"/>
    <n v="2.2437743454566953E-2"/>
    <m/>
    <m/>
    <m/>
    <m/>
    <n v="0.54"/>
    <m/>
    <n v="1.1499999999999999"/>
    <n v="6.8761217362673932E-2"/>
    <n v="1.3752243472534786E-2"/>
    <n v="8.2513460835208718E-2"/>
    <n v="0.47"/>
    <n v="3.2317772160456747E-2"/>
    <n v="0.2"/>
    <n v="6.4635544320913495E-3"/>
    <n v="3.8781326592548099E-2"/>
  </r>
  <r>
    <x v="109"/>
    <x v="2"/>
    <n v="3"/>
    <s v="pe"/>
    <n v="19.289579102737715"/>
    <n v="2.9223712340647634E-2"/>
    <m/>
    <m/>
    <m/>
    <m/>
    <n v="0.54"/>
    <m/>
    <n v="1.1499999999999999"/>
    <n v="9.0033962181135269E-2"/>
    <n v="1.8006792436227055E-2"/>
    <n v="0.10804075461736232"/>
    <n v="0.47"/>
    <n v="4.2315962225133577E-2"/>
    <n v="0.2"/>
    <n v="8.4631924450267165E-3"/>
    <n v="5.0779154670160295E-2"/>
  </r>
  <r>
    <x v="109"/>
    <x v="2"/>
    <n v="5"/>
    <s v="pe"/>
    <n v="21.772396214971284"/>
    <n v="3.7230797527600897E-2"/>
    <m/>
    <m/>
    <m/>
    <m/>
    <n v="0.54"/>
    <m/>
    <n v="1.1499999999999999"/>
    <n v="0.11526227141240049"/>
    <n v="2.3052454282480098E-2"/>
    <n v="0.1383147256948806"/>
    <n v="0.47"/>
    <n v="5.4173267563828224E-2"/>
    <n v="0.2"/>
    <n v="1.0834653512765646E-2"/>
    <n v="6.5007921076593866E-2"/>
  </r>
  <r>
    <x v="109"/>
    <x v="2"/>
    <n v="7"/>
    <s v="pe"/>
    <n v="22.663663896285897"/>
    <n v="4.0341321735388888E-2"/>
    <m/>
    <m/>
    <m/>
    <m/>
    <n v="0.54"/>
    <m/>
    <n v="1.1499999999999999"/>
    <n v="0.12509368842990021"/>
    <n v="2.5018737685980043E-2"/>
    <n v="0.15011242611588024"/>
    <n v="0.47"/>
    <n v="5.8794033562053094E-2"/>
    <n v="0.2"/>
    <n v="1.175880671241062E-2"/>
    <n v="7.0552840274463707E-2"/>
  </r>
  <r>
    <x v="109"/>
    <x v="2"/>
    <n v="8"/>
    <s v="pe"/>
    <n v="18.812114273462029"/>
    <n v="2.7794898839040152E-2"/>
    <m/>
    <m/>
    <m/>
    <m/>
    <n v="0.54"/>
    <m/>
    <n v="1.1499999999999999"/>
    <n v="8.5545760889688266E-2"/>
    <n v="1.7109152177937653E-2"/>
    <n v="0.10265491306762592"/>
    <n v="0.47"/>
    <n v="4.0206507618153482E-2"/>
    <n v="0.2"/>
    <n v="8.0413015236306968E-3"/>
    <n v="4.8247809141784177E-2"/>
  </r>
  <r>
    <x v="109"/>
    <x v="2"/>
    <n v="9"/>
    <s v="pe"/>
    <n v="24.509861236151881"/>
    <n v="4.7181482879592368E-2"/>
    <m/>
    <m/>
    <m/>
    <m/>
    <n v="0.54"/>
    <m/>
    <n v="1.1499999999999999"/>
    <n v="0.14676553853978713"/>
    <n v="2.9353107707957429E-2"/>
    <n v="0.17611864624774456"/>
    <n v="0.47"/>
    <n v="6.8979803113699945E-2"/>
    <n v="0.2"/>
    <n v="1.3795960622739989E-2"/>
    <n v="8.2775763736439939E-2"/>
  </r>
  <r>
    <x v="109"/>
    <x v="2"/>
    <n v="10"/>
    <s v="pe"/>
    <n v="20.721973590564772"/>
    <n v="3.3725012018644161E-2"/>
    <m/>
    <m/>
    <m/>
    <m/>
    <n v="0.54"/>
    <m/>
    <n v="1.1499999999999999"/>
    <n v="0.10420142253279423"/>
    <n v="2.0840284506558848E-2"/>
    <n v="0.12504170703935308"/>
    <n v="0.47"/>
    <n v="4.8974668590413287E-2"/>
    <n v="0.2"/>
    <n v="9.794933718082658E-3"/>
    <n v="5.8769602308495941E-2"/>
  </r>
  <r>
    <x v="109"/>
    <x v="2"/>
    <n v="12"/>
    <s v="pe"/>
    <n v="23.204790702798341"/>
    <n v="4.2290731055849982E-2"/>
    <m/>
    <m/>
    <m/>
    <m/>
    <n v="0.54"/>
    <m/>
    <n v="1.1499999999999999"/>
    <n v="0.13126302795856698"/>
    <n v="2.6252605591713399E-2"/>
    <n v="0.15751563355028037"/>
    <n v="0.47"/>
    <n v="6.1693623140526475E-2"/>
    <n v="0.2"/>
    <n v="1.2338724628105296E-2"/>
    <n v="7.4032347768631768E-2"/>
  </r>
  <r>
    <x v="109"/>
    <x v="2"/>
    <n v="15"/>
    <s v="pe"/>
    <n v="22.24986104424697"/>
    <n v="3.888163217482158E-2"/>
    <m/>
    <m/>
    <m/>
    <m/>
    <n v="0.54"/>
    <m/>
    <n v="1.1499999999999999"/>
    <n v="0.12047808310522107"/>
    <n v="2.4095616621044216E-2"/>
    <n v="0.14457369972626527"/>
    <n v="0.47"/>
    <n v="5.6624699059453901E-2"/>
    <n v="0.2"/>
    <n v="1.1324939811890781E-2"/>
    <n v="6.7949638871344684E-2"/>
  </r>
  <r>
    <x v="109"/>
    <x v="2"/>
    <n v="16"/>
    <s v="pe"/>
    <n v="21.804227203589662"/>
    <n v="3.7339739086147301E-2"/>
    <m/>
    <m/>
    <m/>
    <m/>
    <n v="0.54"/>
    <m/>
    <n v="1.1499999999999999"/>
    <n v="0.11560633120650916"/>
    <n v="2.3121266241301834E-2"/>
    <n v="0.13872759744781099"/>
    <n v="0.47"/>
    <n v="5.4334975667059304E-2"/>
    <n v="0.2"/>
    <n v="1.0866995133411862E-2"/>
    <n v="6.520197080047116E-2"/>
  </r>
  <r>
    <x v="109"/>
    <x v="2"/>
    <n v="18"/>
    <s v="pe"/>
    <n v="23.236621691416719"/>
    <n v="4.2406834586835515E-2"/>
    <m/>
    <m/>
    <m/>
    <m/>
    <n v="0.54"/>
    <m/>
    <n v="1.1499999999999999"/>
    <n v="0.13163064647053621"/>
    <n v="2.6326129294107242E-2"/>
    <n v="0.15795677576464345"/>
    <n v="0.47"/>
    <n v="6.1866403841152016E-2"/>
    <n v="0.2"/>
    <n v="1.2373280768230403E-2"/>
    <n v="7.423968460938242E-2"/>
  </r>
  <r>
    <x v="109"/>
    <x v="2"/>
    <n v="20"/>
    <s v="pe"/>
    <n v="21.167607431222081"/>
    <n v="3.5191147354406704E-2"/>
    <m/>
    <m/>
    <m/>
    <m/>
    <n v="0.54"/>
    <m/>
    <n v="1.1499999999999999"/>
    <n v="0.10882443868711128"/>
    <n v="2.1764887737422259E-2"/>
    <n v="0.13058932642453353"/>
    <n v="0.47"/>
    <n v="5.1147486182942299E-2"/>
    <n v="0.2"/>
    <n v="1.0229497236588461E-2"/>
    <n v="6.137698341953076E-2"/>
  </r>
  <r>
    <x v="109"/>
    <x v="2"/>
    <n v="21"/>
    <s v="pe"/>
    <n v="23.204790702798341"/>
    <n v="4.2290731055849982E-2"/>
    <m/>
    <m/>
    <m/>
    <m/>
    <n v="0.54"/>
    <m/>
    <n v="1.1499999999999999"/>
    <n v="0.13126302795856698"/>
    <n v="2.6252605591713399E-2"/>
    <n v="0.15751563355028037"/>
    <n v="0.47"/>
    <n v="6.1693623140526475E-2"/>
    <n v="0.2"/>
    <n v="1.2338724628105296E-2"/>
    <n v="7.4032347768631768E-2"/>
  </r>
  <r>
    <x v="109"/>
    <x v="2"/>
    <n v="23"/>
    <s v="pe"/>
    <n v="18.207325489712829"/>
    <n v="2.6036475450289354E-2"/>
    <m/>
    <m/>
    <m/>
    <m/>
    <n v="0.54"/>
    <m/>
    <n v="1.1499999999999999"/>
    <n v="8.0028576676903523E-2"/>
    <n v="1.6005715335380706E-2"/>
    <n v="9.6034292012284223E-2"/>
    <n v="0.47"/>
    <n v="3.7613431038144657E-2"/>
    <n v="0.2"/>
    <n v="7.5226862076289321E-3"/>
    <n v="4.5136117245773585E-2"/>
  </r>
  <r>
    <x v="109"/>
    <x v="2"/>
    <n v="26"/>
    <s v="pe"/>
    <n v="22.85464982799617"/>
    <n v="4.1024096441253127E-2"/>
    <m/>
    <m/>
    <m/>
    <m/>
    <n v="0.54"/>
    <m/>
    <n v="1.1499999999999999"/>
    <n v="0.12725381354621174"/>
    <n v="2.5450762709242347E-2"/>
    <n v="0.15270457625545408"/>
    <n v="0.47"/>
    <n v="5.9809292366719516E-2"/>
    <n v="0.2"/>
    <n v="1.1961858473343905E-2"/>
    <n v="7.1771150840063414E-2"/>
  </r>
  <r>
    <x v="109"/>
    <x v="2"/>
    <n v="27"/>
    <s v="pe"/>
    <n v="17.920846592147413"/>
    <n v="2.5223591578447481E-2"/>
    <m/>
    <m/>
    <m/>
    <m/>
    <n v="0.54"/>
    <m/>
    <n v="1.1499999999999999"/>
    <n v="7.7480594113506551E-2"/>
    <n v="1.5496118822701311E-2"/>
    <n v="9.2976712936207864E-2"/>
    <n v="0.47"/>
    <n v="3.6415879233348075E-2"/>
    <n v="0.2"/>
    <n v="7.2831758466696157E-3"/>
    <n v="4.3699055080017687E-2"/>
  </r>
  <r>
    <x v="109"/>
    <x v="2"/>
    <n v="28"/>
    <s v="pe"/>
    <n v="27.438312189042758"/>
    <n v="5.9129562767387144E-2"/>
    <m/>
    <m/>
    <m/>
    <m/>
    <n v="0.54"/>
    <m/>
    <n v="1.1499999999999999"/>
    <n v="0.18476837476641489"/>
    <n v="3.6953674953282979E-2"/>
    <n v="0.22172204971969786"/>
    <n v="0.47"/>
    <n v="8.6841136140214992E-2"/>
    <n v="0.2"/>
    <n v="1.7368227228042998E-2"/>
    <n v="0.10420936336825799"/>
  </r>
  <r>
    <x v="109"/>
    <x v="2"/>
    <n v="30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109"/>
    <x v="2"/>
    <n v="32"/>
    <s v="pe"/>
    <n v="22.377184998720484"/>
    <n v="3.9327902635251252E-2"/>
    <m/>
    <m/>
    <m/>
    <m/>
    <n v="0.54"/>
    <m/>
    <n v="1.1499999999999999"/>
    <n v="0.12188884706534034"/>
    <n v="2.437776941306807E-2"/>
    <n v="0.14626661647840841"/>
    <n v="0.47"/>
    <n v="5.7287758120709957E-2"/>
    <n v="0.2"/>
    <n v="1.1457551624141991E-2"/>
    <n v="6.8745309744851948E-2"/>
  </r>
  <r>
    <x v="109"/>
    <x v="2"/>
    <n v="35"/>
    <s v="pe"/>
    <n v="19.576058000303128"/>
    <n v="3.0098189175466066E-2"/>
    <m/>
    <m/>
    <m/>
    <m/>
    <n v="0.54"/>
    <m/>
    <n v="1.1499999999999999"/>
    <n v="9.2783067412580883E-2"/>
    <n v="1.8556613482516176E-2"/>
    <n v="0.11133968089509706"/>
    <n v="0.47"/>
    <n v="4.360804168391301E-2"/>
    <n v="0.2"/>
    <n v="8.7216083367826023E-3"/>
    <n v="5.232965002069561E-2"/>
  </r>
  <r>
    <x v="109"/>
    <x v="2"/>
    <n v="36"/>
    <s v="pe"/>
    <n v="27.406481200424377"/>
    <n v="5.8992450783913464E-2"/>
    <m/>
    <m/>
    <m/>
    <m/>
    <n v="0.54"/>
    <m/>
    <n v="1.1499999999999999"/>
    <n v="0.18433132488838425"/>
    <n v="3.6866264977676852E-2"/>
    <n v="0.22119758986606108"/>
    <n v="0.47"/>
    <n v="8.6635722697540593E-2"/>
    <n v="0.2"/>
    <n v="1.7327144539508118E-2"/>
    <n v="0.10396286723704871"/>
  </r>
  <r>
    <x v="109"/>
    <x v="2"/>
    <n v="38"/>
    <s v="pe"/>
    <n v="22.281692032865347"/>
    <n v="3.8992961057514354E-2"/>
    <m/>
    <m/>
    <m/>
    <m/>
    <n v="0.54"/>
    <m/>
    <n v="1.1499999999999999"/>
    <n v="0.12082998908357739"/>
    <n v="2.4165997816715482E-2"/>
    <n v="0.14499598690029286"/>
    <n v="0.47"/>
    <n v="5.6790094869281368E-2"/>
    <n v="0.2"/>
    <n v="1.1358018973856274E-2"/>
    <n v="6.8148113843137639E-2"/>
  </r>
  <r>
    <x v="110"/>
    <x v="1"/>
    <n v="1"/>
    <s v="pe"/>
    <n v="10.822536130248883"/>
    <n v="9.1991557107115509E-3"/>
    <m/>
    <m/>
    <m/>
    <m/>
    <n v="0.54"/>
    <m/>
    <n v="1.1499999999999999"/>
    <n v="2.769038547527922E-2"/>
    <n v="5.538077095055844E-3"/>
    <n v="3.3228462570335064E-2"/>
    <n v="0.47"/>
    <n v="1.3014481173381233E-2"/>
    <n v="0.2"/>
    <n v="2.6028962346762467E-3"/>
    <n v="1.5617377408057478E-2"/>
  </r>
  <r>
    <x v="110"/>
    <x v="1"/>
    <n v="3"/>
    <s v="lob"/>
    <n v="16.806761990504146"/>
    <n v="2.2184925827465472E-2"/>
    <n v="12"/>
    <n v="0.1170467420688646"/>
    <n v="0.14055866417413374"/>
    <n v="0.1170467420688646"/>
    <n v="0.6"/>
    <n v="7.0228045241318759E-2"/>
    <n v="1.1499999999999999"/>
    <n v="8.0762252027516565E-2"/>
    <n v="1.6152450405503314E-2"/>
    <n v="9.6914702433019875E-2"/>
    <n v="0.47"/>
    <n v="3.7958258452932783E-2"/>
    <n v="0.2"/>
    <n v="7.5916516905865572E-3"/>
    <n v="4.5549910143519341E-2"/>
  </r>
  <r>
    <x v="110"/>
    <x v="1"/>
    <n v="4"/>
    <s v="pe"/>
    <n v="21.645072260497766"/>
    <n v="3.6796622842846204E-2"/>
    <m/>
    <m/>
    <m/>
    <m/>
    <n v="0.54"/>
    <m/>
    <n v="1.1499999999999999"/>
    <n v="0.11389126027713642"/>
    <n v="2.2778252055427287E-2"/>
    <n v="0.13666951233256369"/>
    <n v="0.47"/>
    <n v="5.3528892330254117E-2"/>
    <n v="0.2"/>
    <n v="1.0705778466050824E-2"/>
    <n v="6.4234670796304946E-2"/>
  </r>
  <r>
    <x v="110"/>
    <x v="1"/>
    <n v="5"/>
    <s v="pe"/>
    <n v="28.265917893120612"/>
    <n v="6.2750337722727756E-2"/>
    <m/>
    <m/>
    <m/>
    <m/>
    <n v="0.54"/>
    <m/>
    <n v="1.1499999999999999"/>
    <n v="0.19631697242114143"/>
    <n v="3.9263394484228289E-2"/>
    <n v="0.23558036690536971"/>
    <n v="0.47"/>
    <n v="9.2268977037936475E-2"/>
    <n v="0.2"/>
    <n v="1.8453795407587296E-2"/>
    <n v="0.11072277244552377"/>
  </r>
  <r>
    <x v="110"/>
    <x v="1"/>
    <n v="6"/>
    <s v="pe"/>
    <n v="15.820001343334399"/>
    <n v="1.9656351669092995E-2"/>
    <m/>
    <m/>
    <m/>
    <m/>
    <n v="0.54"/>
    <m/>
    <n v="1.1499999999999999"/>
    <n v="6.0077523128380717E-2"/>
    <n v="1.2015504625676144E-2"/>
    <n v="7.2093027754056863E-2"/>
    <n v="0.47"/>
    <n v="2.8236435870338934E-2"/>
    <n v="0.2"/>
    <n v="5.6472871740677871E-3"/>
    <n v="3.3883723044406719E-2"/>
  </r>
  <r>
    <x v="110"/>
    <x v="1"/>
    <n v="8"/>
    <s v="pe"/>
    <n v="23.141128725561583"/>
    <n v="4.2059001458708181E-2"/>
    <m/>
    <m/>
    <m/>
    <m/>
    <n v="0.54"/>
    <m/>
    <n v="1.1499999999999999"/>
    <n v="0.13052936343304997"/>
    <n v="2.6105872686609993E-2"/>
    <n v="0.15663523611965996"/>
    <n v="0.47"/>
    <n v="6.1348800813533479E-2"/>
    <n v="0.2"/>
    <n v="1.2269760162706696E-2"/>
    <n v="7.3618560976240172E-2"/>
  </r>
  <r>
    <x v="110"/>
    <x v="1"/>
    <n v="10"/>
    <s v="pe"/>
    <n v="24.382537281678363"/>
    <n v="4.6692558894414059E-2"/>
    <m/>
    <m/>
    <m/>
    <m/>
    <n v="0.54"/>
    <m/>
    <n v="1.1499999999999999"/>
    <n v="0.1452142549041775"/>
    <n v="2.9042850980835502E-2"/>
    <n v="0.174257105885013"/>
    <n v="0.47"/>
    <n v="6.8250699804963413E-2"/>
    <n v="0.2"/>
    <n v="1.3650139960992683E-2"/>
    <n v="8.1900839765956093E-2"/>
  </r>
  <r>
    <x v="110"/>
    <x v="1"/>
    <n v="12"/>
    <s v="pe"/>
    <n v="23.650424543455646"/>
    <n v="4.393066358946885E-2"/>
    <m/>
    <m/>
    <m/>
    <m/>
    <n v="0.54"/>
    <m/>
    <n v="1.1499999999999999"/>
    <n v="0.13645740021398861"/>
    <n v="2.7291480042797724E-2"/>
    <n v="0.16374888025678633"/>
    <n v="0.47"/>
    <n v="6.4134978100574641E-2"/>
    <n v="0.2"/>
    <n v="1.2826995620114929E-2"/>
    <n v="7.6961973720689567E-2"/>
  </r>
  <r>
    <x v="110"/>
    <x v="1"/>
    <n v="14"/>
    <s v="pe"/>
    <n v="24.796340133717298"/>
    <n v="4.8290872410414444E-2"/>
    <m/>
    <m/>
    <m/>
    <m/>
    <n v="0.54"/>
    <m/>
    <n v="1.1499999999999999"/>
    <n v="0.15028666119111964"/>
    <n v="3.0057332238223929E-2"/>
    <n v="0.18034399342934357"/>
    <n v="0.47"/>
    <n v="7.0634730759826223E-2"/>
    <n v="0.2"/>
    <n v="1.4126946151965246E-2"/>
    <n v="8.476167691179147E-2"/>
  </r>
  <r>
    <x v="110"/>
    <x v="1"/>
    <n v="15"/>
    <s v="pe"/>
    <n v="17.984508569384175"/>
    <n v="2.5403118354255152E-2"/>
    <m/>
    <m/>
    <m/>
    <m/>
    <n v="0.54"/>
    <m/>
    <n v="1.1499999999999999"/>
    <n v="7.8043180200135495E-2"/>
    <n v="1.56086360400271E-2"/>
    <n v="9.3651816240162597E-2"/>
    <n v="0.47"/>
    <n v="3.6680294694063684E-2"/>
    <n v="0.2"/>
    <n v="7.3360589388127371E-3"/>
    <n v="4.4016353632876419E-2"/>
  </r>
  <r>
    <x v="110"/>
    <x v="1"/>
    <n v="16"/>
    <s v="pe"/>
    <n v="20.085353818197191"/>
    <n v="3.168464564820607E-2"/>
    <m/>
    <m/>
    <m/>
    <m/>
    <n v="0.54"/>
    <m/>
    <n v="1.1499999999999999"/>
    <n v="9.7774502253514556E-2"/>
    <n v="1.9554900450702913E-2"/>
    <n v="0.11732940270421746"/>
    <n v="0.47"/>
    <n v="4.5954016059151837E-2"/>
    <n v="0.2"/>
    <n v="9.1908032118303683E-3"/>
    <n v="5.5144819270982207E-2"/>
  </r>
  <r>
    <x v="110"/>
    <x v="1"/>
    <n v="18"/>
    <s v="la"/>
    <n v="5.5385920195979574"/>
    <n v="2.4092875285251108E-3"/>
    <m/>
    <m/>
    <m/>
    <m/>
    <n v="0.87"/>
    <m/>
    <n v="1.1499999999999999"/>
    <n v="9.012916457642484E-3"/>
    <n v="1.8025832915284968E-3"/>
    <n v="1.0815499749170981E-2"/>
    <n v="0.47"/>
    <n v="4.2360707350919671E-3"/>
    <n v="0.2"/>
    <n v="8.4721414701839344E-4"/>
    <n v="5.0832848821103609E-3"/>
  </r>
  <r>
    <x v="110"/>
    <x v="1"/>
    <n v="19"/>
    <s v="pe"/>
    <n v="18.621128341751756"/>
    <n v="2.7233400199811946E-2"/>
    <m/>
    <m/>
    <m/>
    <m/>
    <n v="0.54"/>
    <m/>
    <n v="1.1499999999999999"/>
    <n v="8.3783232658529272E-2"/>
    <n v="1.6756646531705856E-2"/>
    <n v="0.10053987919023513"/>
    <n v="0.47"/>
    <n v="3.9378119349508758E-2"/>
    <n v="0.2"/>
    <n v="7.8756238699017513E-3"/>
    <n v="4.7253743219410511E-2"/>
  </r>
  <r>
    <x v="110"/>
    <x v="1"/>
    <n v="20"/>
    <s v="pe"/>
    <n v="25.464790894703256"/>
    <n v="5.0929581789406507E-2"/>
    <m/>
    <m/>
    <m/>
    <m/>
    <n v="0.54"/>
    <m/>
    <n v="1.1499999999999999"/>
    <n v="0.15866820421173675"/>
    <n v="3.1733640842347352E-2"/>
    <n v="0.19040184505408408"/>
    <n v="0.47"/>
    <n v="7.457405597951626E-2"/>
    <n v="0.2"/>
    <n v="1.4914811195903252E-2"/>
    <n v="8.9488867175419512E-2"/>
  </r>
  <r>
    <x v="110"/>
    <x v="1"/>
    <n v="21"/>
    <s v="pe"/>
    <n v="23.650424543455646"/>
    <n v="4.393066358946885E-2"/>
    <m/>
    <m/>
    <m/>
    <m/>
    <n v="0.54"/>
    <m/>
    <n v="1.1499999999999999"/>
    <n v="0.13645740021398861"/>
    <n v="2.7291480042797724E-2"/>
    <n v="0.16374888025678633"/>
    <n v="0.47"/>
    <n v="6.4134978100574641E-2"/>
    <n v="0.2"/>
    <n v="1.2826995620114929E-2"/>
    <n v="7.6961973720689567E-2"/>
  </r>
  <r>
    <x v="110"/>
    <x v="1"/>
    <n v="24"/>
    <s v="pe"/>
    <n v="16.392959138465219"/>
    <n v="2.1105934890773968E-2"/>
    <m/>
    <m/>
    <m/>
    <m/>
    <n v="0.54"/>
    <m/>
    <n v="1.1499999999999999"/>
    <n v="6.4600342967733981E-2"/>
    <n v="1.2920068593546797E-2"/>
    <n v="7.7520411561280783E-2"/>
    <n v="0.47"/>
    <n v="3.036216119483497E-2"/>
    <n v="0.2"/>
    <n v="6.0724322389669946E-3"/>
    <n v="3.6434593433801968E-2"/>
  </r>
  <r>
    <x v="110"/>
    <x v="1"/>
    <n v="26"/>
    <s v="lob"/>
    <n v="21.008452488130185"/>
    <n v="3.4663946605414803E-2"/>
    <n v="14"/>
    <n v="0.19774233224301624"/>
    <n v="0.23438467295620288"/>
    <n v="0.19774233224301624"/>
    <n v="0.6"/>
    <n v="0.11864539934580974"/>
    <n v="1.1499999999999999"/>
    <n v="0.13644220924768119"/>
    <n v="2.728844184953624E-2"/>
    <n v="0.16373065109721743"/>
    <n v="0.47"/>
    <n v="6.4127838346410157E-2"/>
    <n v="0.2"/>
    <n v="1.2825567669282032E-2"/>
    <n v="7.6953406015692186E-2"/>
  </r>
  <r>
    <x v="110"/>
    <x v="1"/>
    <n v="27"/>
    <s v="pe"/>
    <n v="19.798874920631782"/>
    <n v="3.0787250501582424E-2"/>
    <m/>
    <m/>
    <m/>
    <m/>
    <n v="0.54"/>
    <m/>
    <n v="1.1499999999999999"/>
    <n v="9.4950412946664703E-2"/>
    <n v="1.8990082589332942E-2"/>
    <n v="0.11394049553599764"/>
    <n v="0.47"/>
    <n v="4.462669408493241E-2"/>
    <n v="0.2"/>
    <n v="8.9253388169864816E-3"/>
    <n v="5.3552032901918893E-2"/>
  </r>
  <r>
    <x v="110"/>
    <x v="1"/>
    <n v="28"/>
    <s v="pe"/>
    <n v="18.334649444186343"/>
    <n v="2.6401895199628336E-2"/>
    <m/>
    <m/>
    <m/>
    <m/>
    <n v="0.54"/>
    <m/>
    <n v="1.1499999999999999"/>
    <n v="8.1174508121675606E-2"/>
    <n v="1.6234901624335121E-2"/>
    <n v="9.7409409746010728E-2"/>
    <n v="0.47"/>
    <n v="3.8152018817187536E-2"/>
    <n v="0.2"/>
    <n v="7.6304037634375077E-3"/>
    <n v="4.5782422580625044E-2"/>
  </r>
  <r>
    <x v="110"/>
    <x v="1"/>
    <n v="30"/>
    <s v="la"/>
    <n v="2.5146481008519466"/>
    <n v="4.9664299991825946E-4"/>
    <m/>
    <m/>
    <m/>
    <m/>
    <n v="0.87"/>
    <m/>
    <n v="1.1499999999999999"/>
    <n v="1.5339128387847872E-3"/>
    <n v="3.0678256775695746E-4"/>
    <n v="1.8406954065417445E-3"/>
    <n v="0.47"/>
    <n v="7.2093903422884998E-4"/>
    <n v="0.2"/>
    <n v="1.4418780684577001E-4"/>
    <n v="8.6512684107462002E-4"/>
  </r>
  <r>
    <x v="110"/>
    <x v="1"/>
    <n v="31"/>
    <s v="pe"/>
    <n v="20.785635567801531"/>
    <n v="3.3932550064435997E-2"/>
    <m/>
    <m/>
    <m/>
    <m/>
    <n v="0.54"/>
    <m/>
    <n v="1.1499999999999999"/>
    <n v="0.10485558980107788"/>
    <n v="2.0971117960215578E-2"/>
    <n v="0.12582670776129345"/>
    <n v="0.47"/>
    <n v="4.9282127206506605E-2"/>
    <n v="0.2"/>
    <n v="9.8564254413013221E-3"/>
    <n v="5.9138552647807929E-2"/>
  </r>
  <r>
    <x v="110"/>
    <x v="1"/>
    <n v="32"/>
    <s v="pe"/>
    <n v="21.995213135299934"/>
    <n v="3.7996730691230635E-2"/>
    <m/>
    <m/>
    <m/>
    <m/>
    <n v="0.54"/>
    <m/>
    <n v="1.1499999999999999"/>
    <n v="0.11768167122037725"/>
    <n v="2.353633424407545E-2"/>
    <n v="0.14121800546445271"/>
    <n v="0.47"/>
    <n v="5.5310385473577299E-2"/>
    <n v="0.2"/>
    <n v="1.1062077094715461E-2"/>
    <n v="6.6372462568292767E-2"/>
  </r>
  <r>
    <x v="110"/>
    <x v="1"/>
    <n v="34"/>
    <s v="ln"/>
    <n v="9.5492965855137211"/>
    <n v="7.1619724391352906E-3"/>
    <m/>
    <m/>
    <m/>
    <m/>
    <n v="0.89"/>
    <m/>
    <n v="1.1499999999999999"/>
    <n v="3.0578815101607693E-2"/>
    <n v="6.1157630203215393E-3"/>
    <n v="3.6694578121929236E-2"/>
    <n v="0.47"/>
    <n v="1.4372043097755615E-2"/>
    <n v="0.2"/>
    <n v="2.8744086195511232E-3"/>
    <n v="1.7246451717306738E-2"/>
  </r>
  <r>
    <x v="110"/>
    <x v="1"/>
    <n v="35"/>
    <s v="pe"/>
    <n v="18.907607239317166"/>
    <n v="2.8077796750385985E-2"/>
    <m/>
    <m/>
    <m/>
    <m/>
    <n v="0.54"/>
    <m/>
    <n v="1.1499999999999999"/>
    <n v="8.6434041452166183E-2"/>
    <n v="1.7286808290433237E-2"/>
    <n v="0.10372084974259942"/>
    <n v="0.47"/>
    <n v="4.0623999482518103E-2"/>
    <n v="0.2"/>
    <n v="8.1247998965036216E-3"/>
    <n v="4.8748799379021726E-2"/>
  </r>
  <r>
    <x v="110"/>
    <x v="1"/>
    <n v="36"/>
    <s v="pe"/>
    <n v="18.589297353133375"/>
    <n v="2.7140374135574723E-2"/>
    <m/>
    <m/>
    <m/>
    <m/>
    <n v="0.54"/>
    <m/>
    <n v="1.1499999999999999"/>
    <n v="8.3491296618000255E-2"/>
    <n v="1.6698259323600053E-2"/>
    <n v="0.10018955594160031"/>
    <n v="0.47"/>
    <n v="3.9240909410460115E-2"/>
    <n v="0.2"/>
    <n v="7.8481818820920236E-3"/>
    <n v="4.7089091292552135E-2"/>
  </r>
  <r>
    <x v="110"/>
    <x v="1"/>
    <n v="38"/>
    <s v="tc"/>
    <n v="10.058592403407786"/>
    <n v="7.9462879986921513E-3"/>
    <n v="11.2"/>
    <n v="4.2504423770627651E-2"/>
    <n v="6.7634389008407861E-2"/>
    <n v="4.2504423770627651E-2"/>
    <n v="0.69"/>
    <n v="2.9328052401733078E-2"/>
    <n v="1.1499999999999999"/>
    <n v="3.3727260261993033E-2"/>
    <n v="6.745452052398607E-3"/>
    <n v="4.0472712314391639E-2"/>
    <n v="0.47"/>
    <n v="1.5851812323136726E-2"/>
    <n v="0.2"/>
    <n v="3.1703624646273452E-3"/>
    <n v="1.9022174787764072E-2"/>
  </r>
  <r>
    <x v="110"/>
    <x v="1"/>
    <n v="39"/>
    <s v="pe"/>
    <n v="18.239156478331207"/>
    <n v="2.6127591655209455E-2"/>
    <m/>
    <m/>
    <m/>
    <m/>
    <n v="0.54"/>
    <m/>
    <n v="1.1499999999999999"/>
    <n v="8.0314280812114794E-2"/>
    <n v="1.6062856162422961E-2"/>
    <n v="9.6377136974537758E-2"/>
    <n v="0.47"/>
    <n v="3.7747711981693952E-2"/>
    <n v="0.2"/>
    <n v="7.549542396338791E-3"/>
    <n v="4.5297254378032739E-2"/>
  </r>
  <r>
    <x v="110"/>
    <x v="1"/>
    <n v="40"/>
    <s v="pe"/>
    <n v="25.082819031282703"/>
    <n v="4.9413153491626928E-2"/>
    <m/>
    <m/>
    <m/>
    <m/>
    <n v="0.54"/>
    <m/>
    <n v="1.1499999999999999"/>
    <n v="0.15385035543981199"/>
    <n v="3.0770071087962397E-2"/>
    <n v="0.18462042652777438"/>
    <n v="0.47"/>
    <n v="7.230966705671163E-2"/>
    <n v="0.2"/>
    <n v="1.4461933411342326E-2"/>
    <n v="8.6771600468053961E-2"/>
  </r>
  <r>
    <x v="110"/>
    <x v="1"/>
    <n v="41"/>
    <s v="pe"/>
    <n v="23.8732414637843"/>
    <n v="4.4762327744595563E-2"/>
    <m/>
    <m/>
    <m/>
    <m/>
    <n v="0.54"/>
    <m/>
    <n v="1.1499999999999999"/>
    <n v="0.13909313783382199"/>
    <n v="2.7818627566764398E-2"/>
    <n v="0.16691176540058639"/>
    <n v="0.47"/>
    <n v="6.5373774781896335E-2"/>
    <n v="0.2"/>
    <n v="1.3074754956379268E-2"/>
    <n v="7.8448529738275596E-2"/>
  </r>
  <r>
    <x v="110"/>
    <x v="1"/>
    <n v="43"/>
    <s v="pe"/>
    <n v="28.074931961410339"/>
    <n v="6.1905224974909794E-2"/>
    <m/>
    <m/>
    <m/>
    <m/>
    <n v="0.54"/>
    <m/>
    <n v="1.1499999999999999"/>
    <n v="0.19362022586008629"/>
    <n v="3.872404517201726E-2"/>
    <n v="0.23234427103210353"/>
    <n v="0.47"/>
    <n v="9.1001506154240547E-2"/>
    <n v="0.2"/>
    <n v="1.820030123084811E-2"/>
    <n v="0.10920180738508865"/>
  </r>
  <r>
    <x v="110"/>
    <x v="1"/>
    <n v="45"/>
    <s v="pe"/>
    <n v="17.379719785634972"/>
    <n v="2.372331750739174E-2"/>
    <m/>
    <m/>
    <m/>
    <m/>
    <n v="0.54"/>
    <m/>
    <n v="1.1499999999999999"/>
    <n v="7.2782361841687307E-2"/>
    <n v="1.4556472368337462E-2"/>
    <n v="8.7338834210024766E-2"/>
    <n v="0.47"/>
    <n v="3.4207710065593033E-2"/>
    <n v="0.2"/>
    <n v="6.8415420131186068E-3"/>
    <n v="4.1049252078711643E-2"/>
  </r>
  <r>
    <x v="110"/>
    <x v="1"/>
    <n v="46"/>
    <s v="tc"/>
    <n v="2.6738030439438418"/>
    <n v="5.6149863922820684E-4"/>
    <n v="6"/>
    <n v="2.3005505678626551E-3"/>
    <n v="5.1110919255906587E-3"/>
    <n v="2.3005505678626551E-3"/>
    <n v="0.69"/>
    <n v="1.5873798918252318E-3"/>
    <n v="1.1499999999999999"/>
    <n v="1.8254868755990163E-3"/>
    <n v="3.6509737511980327E-4"/>
    <n v="2.1905842507188196E-3"/>
    <n v="0.47"/>
    <n v="8.5797883153153765E-4"/>
    <n v="0.2"/>
    <n v="1.7159576630630755E-4"/>
    <n v="1.0295745978378453E-3"/>
  </r>
  <r>
    <x v="110"/>
    <x v="1"/>
    <n v="47"/>
    <s v="pe"/>
    <n v="18.716621307606893"/>
    <n v="2.7513433322182132E-2"/>
    <m/>
    <m/>
    <m/>
    <m/>
    <n v="0.54"/>
    <m/>
    <n v="1.1499999999999999"/>
    <n v="8.4662158277450592E-2"/>
    <n v="1.6932431655490118E-2"/>
    <n v="0.10159458993294071"/>
    <n v="0.47"/>
    <n v="3.9791214390401779E-2"/>
    <n v="0.2"/>
    <n v="7.9582428780803557E-3"/>
    <n v="4.7749457268482134E-2"/>
  </r>
  <r>
    <x v="110"/>
    <x v="1"/>
    <n v="48"/>
    <s v="pe"/>
    <n v="19.83070590925016"/>
    <n v="3.0886324453657122E-2"/>
    <m/>
    <m/>
    <m/>
    <m/>
    <n v="0.54"/>
    <m/>
    <n v="1.1499999999999999"/>
    <n v="9.5262116833683852E-2"/>
    <n v="1.9052423366736772E-2"/>
    <n v="0.11431454020042062"/>
    <n v="0.47"/>
    <n v="4.4773194911831411E-2"/>
    <n v="0.2"/>
    <n v="8.9546389823662829E-3"/>
    <n v="5.3727833894197691E-2"/>
  </r>
  <r>
    <x v="110"/>
    <x v="1"/>
    <n v="49"/>
    <s v="lob"/>
    <n v="15.374367502677089"/>
    <n v="1.8564548759482585E-2"/>
    <n v="13"/>
    <n v="0.10449178114217453"/>
    <n v="0.14287838314514259"/>
    <n v="0.10449178114217453"/>
    <n v="0.6"/>
    <n v="6.2695068685304708E-2"/>
    <n v="1.1499999999999999"/>
    <n v="7.2099328988100411E-2"/>
    <n v="1.4419865797620083E-2"/>
    <n v="8.6519194785720496E-2"/>
    <n v="0.47"/>
    <n v="3.3886684624407193E-2"/>
    <n v="0.2"/>
    <n v="6.7773369248814389E-3"/>
    <n v="4.066402154928863E-2"/>
  </r>
  <r>
    <x v="110"/>
    <x v="1"/>
    <n v="51"/>
    <s v="pe"/>
    <n v="20.721973590564772"/>
    <n v="3.3725012018644161E-2"/>
    <m/>
    <m/>
    <m/>
    <m/>
    <n v="0.54"/>
    <m/>
    <n v="1.1499999999999999"/>
    <n v="0.10420142253279423"/>
    <n v="2.0840284506558848E-2"/>
    <n v="0.12504170703935308"/>
    <n v="0.47"/>
    <n v="4.8974668590413287E-2"/>
    <n v="0.2"/>
    <n v="9.794933718082658E-3"/>
    <n v="5.8769602308495941E-2"/>
  </r>
  <r>
    <x v="110"/>
    <x v="1"/>
    <n v="52"/>
    <s v="pe"/>
    <n v="16.71126902464901"/>
    <n v="2.1933540594851822E-2"/>
    <m/>
    <m/>
    <m/>
    <m/>
    <n v="0.54"/>
    <m/>
    <n v="1.1499999999999999"/>
    <n v="6.7185371947295222E-2"/>
    <n v="1.3437074389459045E-2"/>
    <n v="8.0622446336754264E-2"/>
    <n v="0.47"/>
    <n v="3.1577124815228751E-2"/>
    <n v="0.2"/>
    <n v="6.3154249630457508E-3"/>
    <n v="3.7892549778274498E-2"/>
  </r>
  <r>
    <x v="110"/>
    <x v="1"/>
    <n v="54"/>
    <s v="pe"/>
    <n v="16.870423967740905"/>
    <n v="2.2353311757256699E-2"/>
    <m/>
    <m/>
    <m/>
    <m/>
    <n v="0.54"/>
    <m/>
    <n v="1.1499999999999999"/>
    <n v="6.8497282838750048E-2"/>
    <n v="1.3699456567750011E-2"/>
    <n v="8.2196739406500061E-2"/>
    <n v="0.47"/>
    <n v="3.2193722934212521E-2"/>
    <n v="0.2"/>
    <n v="6.4387445868425049E-3"/>
    <n v="3.8632467521055022E-2"/>
  </r>
  <r>
    <x v="110"/>
    <x v="1"/>
    <n v="55"/>
    <s v="pe"/>
    <n v="20.721973590564772"/>
    <n v="3.3725012018644161E-2"/>
    <m/>
    <m/>
    <m/>
    <m/>
    <n v="0.54"/>
    <m/>
    <n v="1.1499999999999999"/>
    <n v="0.10420142253279423"/>
    <n v="2.0840284506558848E-2"/>
    <n v="0.12504170703935308"/>
    <n v="0.47"/>
    <n v="4.8974668590413287E-2"/>
    <n v="0.2"/>
    <n v="9.794933718082658E-3"/>
    <n v="5.8769602308495941E-2"/>
  </r>
  <r>
    <x v="110"/>
    <x v="1"/>
    <n v="58"/>
    <s v="pe"/>
    <n v="17.920846592147413"/>
    <n v="2.5223591578447481E-2"/>
    <m/>
    <m/>
    <m/>
    <m/>
    <n v="0.54"/>
    <m/>
    <n v="1.1499999999999999"/>
    <n v="7.7480594113506551E-2"/>
    <n v="1.5496118822701311E-2"/>
    <n v="9.2976712936207864E-2"/>
    <n v="0.47"/>
    <n v="3.6415879233348075E-2"/>
    <n v="0.2"/>
    <n v="7.2831758466696157E-3"/>
    <n v="4.3699055080017687E-2"/>
  </r>
  <r>
    <x v="110"/>
    <x v="1"/>
    <n v="59"/>
    <s v="pe"/>
    <n v="21.708734237734525"/>
    <n v="3.7013391875337365E-2"/>
    <m/>
    <m/>
    <m/>
    <m/>
    <n v="0.54"/>
    <m/>
    <n v="1.1499999999999999"/>
    <n v="0.1145757202980984"/>
    <n v="2.2915144059619683E-2"/>
    <n v="0.13749086435771807"/>
    <n v="0.47"/>
    <n v="5.3850588540106242E-2"/>
    <n v="0.2"/>
    <n v="1.0770117708021248E-2"/>
    <n v="6.4620706248127491E-2"/>
  </r>
  <r>
    <x v="110"/>
    <x v="1"/>
    <n v="60"/>
    <s v="pe"/>
    <n v="24.287044315823227"/>
    <n v="4.6327537032432808E-2"/>
    <m/>
    <m/>
    <m/>
    <m/>
    <n v="0.54"/>
    <m/>
    <n v="1.1499999999999999"/>
    <n v="0.14405630708417166"/>
    <n v="2.8811261416834336E-2"/>
    <n v="0.17286756850100599"/>
    <n v="0.47"/>
    <n v="6.7706464329560678E-2"/>
    <n v="0.2"/>
    <n v="1.3541292865912137E-2"/>
    <n v="8.1247757195472808E-2"/>
  </r>
  <r>
    <x v="110"/>
    <x v="1"/>
    <n v="63"/>
    <s v="pe"/>
    <n v="19.894367886486918"/>
    <n v="3.1084949822635814E-2"/>
    <m/>
    <m/>
    <m/>
    <m/>
    <n v="0.54"/>
    <m/>
    <n v="1.1499999999999999"/>
    <n v="9.5887087267062576E-2"/>
    <n v="1.9177417453412518E-2"/>
    <n v="0.11506450472047509"/>
    <n v="0.47"/>
    <n v="4.506693101551941E-2"/>
    <n v="0.2"/>
    <n v="9.0133862031038826E-3"/>
    <n v="5.4080317218623289E-2"/>
  </r>
  <r>
    <x v="110"/>
    <x v="1"/>
    <n v="64"/>
    <s v="pe"/>
    <n v="19.735212943395023"/>
    <n v="3.0589580062262284E-2"/>
    <m/>
    <m/>
    <m/>
    <m/>
    <n v="0.54"/>
    <m/>
    <n v="1.1499999999999999"/>
    <n v="9.4328567663785515E-2"/>
    <n v="1.8865713532757105E-2"/>
    <n v="0.11319428119654262"/>
    <n v="0.47"/>
    <n v="4.4334426801979188E-2"/>
    <n v="0.2"/>
    <n v="8.8668853603958379E-3"/>
    <n v="5.3201312162375024E-2"/>
  </r>
  <r>
    <x v="110"/>
    <x v="1"/>
    <n v="65"/>
    <s v="pe"/>
    <n v="23.363945645890237"/>
    <n v="4.2872840260208579E-2"/>
    <m/>
    <m/>
    <m/>
    <m/>
    <n v="0.54"/>
    <m/>
    <n v="1.1499999999999999"/>
    <n v="0.13310636285338648"/>
    <n v="2.6621272570677298E-2"/>
    <n v="0.15972763542406376"/>
    <n v="0.47"/>
    <n v="6.255999054109164E-2"/>
    <n v="0.2"/>
    <n v="1.2511998108218328E-2"/>
    <n v="7.5071988649309973E-2"/>
  </r>
  <r>
    <x v="110"/>
    <x v="1"/>
    <n v="67"/>
    <s v="pe"/>
    <n v="18.84394526208041"/>
    <n v="2.7889038987879013E-2"/>
    <m/>
    <m/>
    <m/>
    <m/>
    <n v="0.54"/>
    <m/>
    <n v="1.1499999999999999"/>
    <n v="8.5841334591144361E-2"/>
    <n v="1.7168266918228873E-2"/>
    <n v="0.10300960150937323"/>
    <n v="0.47"/>
    <n v="4.0345427257837845E-2"/>
    <n v="0.2"/>
    <n v="8.0690854515675699E-3"/>
    <n v="4.8414512709405416E-2"/>
  </r>
  <r>
    <x v="111"/>
    <x v="4"/>
    <n v="1"/>
    <s v="ln"/>
    <n v="2.0690142601946393"/>
    <n v="3.3621481728162886E-4"/>
    <m/>
    <m/>
    <m/>
    <m/>
    <n v="0.89"/>
    <m/>
    <n v="1.1499999999999999"/>
    <n v="9.9040969754387968E-4"/>
    <n v="1.9808193950877594E-4"/>
    <n v="1.1884916370526557E-3"/>
    <n v="0.47"/>
    <n v="4.6549255784562345E-4"/>
    <n v="0.2"/>
    <n v="9.309851156912469E-5"/>
    <n v="5.5859106941474814E-4"/>
  </r>
  <r>
    <x v="111"/>
    <x v="4"/>
    <n v="3"/>
    <s v="ln"/>
    <n v="3.3422538049298023"/>
    <n v="8.7734162379407327E-4"/>
    <m/>
    <m/>
    <m/>
    <m/>
    <n v="0.89"/>
    <m/>
    <n v="1.1499999999999999"/>
    <n v="2.9034287613374926E-3"/>
    <n v="5.8068575226749857E-4"/>
    <n v="3.484114513604991E-3"/>
    <n v="0.47"/>
    <n v="1.3646115178286215E-3"/>
    <n v="0.2"/>
    <n v="2.729223035657243E-4"/>
    <n v="1.6375338213943458E-3"/>
  </r>
  <r>
    <x v="111"/>
    <x v="4"/>
    <n v="11"/>
    <s v="gr"/>
    <n v="10.663381187156988"/>
    <n v="8.9305817442439771E-3"/>
    <m/>
    <m/>
    <m/>
    <m/>
    <n v="0.55000000000000004"/>
    <m/>
    <n v="1.1499999999999999"/>
    <n v="2.4300242059944528E-2"/>
    <n v="4.8600484119889062E-3"/>
    <n v="2.9160290471933435E-2"/>
    <n v="0.47"/>
    <n v="1.1421113768173927E-2"/>
    <n v="0.2"/>
    <n v="2.2842227536347855E-3"/>
    <n v="1.3705336521808713E-2"/>
  </r>
  <r>
    <x v="111"/>
    <x v="4"/>
    <n v="11"/>
    <s v="gr"/>
    <n v="4.3290144520995533"/>
    <n v="1.4718649137138483E-3"/>
    <m/>
    <m/>
    <m/>
    <m/>
    <n v="0.55000000000000004"/>
    <m/>
    <n v="1.1499999999999999"/>
    <n v="2.8604475589231334E-3"/>
    <n v="5.7208951178462674E-4"/>
    <n v="3.4325370707077602E-3"/>
    <n v="0.47"/>
    <n v="1.3444103526938727E-3"/>
    <n v="0.2"/>
    <n v="2.6888207053877455E-4"/>
    <n v="1.6132924232326472E-3"/>
  </r>
  <r>
    <x v="111"/>
    <x v="4"/>
    <n v="11"/>
    <s v="gr"/>
    <n v="4.2653524748627953"/>
    <n v="1.4288930790790366E-3"/>
    <m/>
    <m/>
    <m/>
    <m/>
    <n v="0.55000000000000004"/>
    <m/>
    <n v="1.1499999999999999"/>
    <n v="2.7616183484580488E-3"/>
    <n v="5.5232366969160975E-4"/>
    <n v="3.3139420181496587E-3"/>
    <n v="0.47"/>
    <n v="1.2979606237752829E-3"/>
    <n v="0.2"/>
    <n v="2.595921247550566E-4"/>
    <n v="1.5575527485303395E-3"/>
  </r>
  <r>
    <x v="111"/>
    <x v="4"/>
    <n v="13"/>
    <s v="gr"/>
    <n v="18.812114273462029"/>
    <n v="2.7794898839040152E-2"/>
    <m/>
    <m/>
    <m/>
    <m/>
    <n v="0.55000000000000004"/>
    <m/>
    <n v="1.1499999999999999"/>
    <n v="9.3484624784040085E-2"/>
    <n v="1.8696924956808018E-2"/>
    <n v="0.1121815497408481"/>
    <n v="0.47"/>
    <n v="4.3937773648498837E-2"/>
    <n v="0.2"/>
    <n v="8.7875547296997671E-3"/>
    <n v="5.2725328378198606E-2"/>
  </r>
  <r>
    <x v="111"/>
    <x v="4"/>
    <n v="13"/>
    <s v="gr"/>
    <n v="6.5571836553860887"/>
    <n v="3.3769495825238358E-3"/>
    <m/>
    <m/>
    <m/>
    <m/>
    <n v="0.55000000000000004"/>
    <m/>
    <n v="1.1499999999999999"/>
    <n v="7.6632745675771176E-3"/>
    <n v="1.5326549135154235E-3"/>
    <n v="9.1959294810925411E-3"/>
    <n v="0.47"/>
    <n v="3.6017390467612451E-3"/>
    <n v="0.2"/>
    <n v="7.2034780935224905E-4"/>
    <n v="4.3220868561134945E-3"/>
  </r>
  <r>
    <x v="111"/>
    <x v="4"/>
    <n v="15"/>
    <s v="gr"/>
    <n v="15.247043548203573"/>
    <n v="1.8258334648973779E-2"/>
    <m/>
    <m/>
    <m/>
    <m/>
    <n v="0.55000000000000004"/>
    <m/>
    <n v="1.1499999999999999"/>
    <n v="5.6776451362268499E-2"/>
    <n v="1.1355290272453701E-2"/>
    <n v="6.8131741634722201E-2"/>
    <n v="0.47"/>
    <n v="2.6684932140266193E-2"/>
    <n v="0.2"/>
    <n v="5.3369864280532388E-3"/>
    <n v="3.202191856831943E-2"/>
  </r>
  <r>
    <x v="111"/>
    <x v="4"/>
    <n v="15"/>
    <s v="gr"/>
    <n v="3.5332397366400765"/>
    <n v="9.8047402691762119E-4"/>
    <m/>
    <m/>
    <m/>
    <m/>
    <n v="0.55000000000000004"/>
    <m/>
    <n v="1.1499999999999999"/>
    <n v="1.7663127174289729E-3"/>
    <n v="3.5326254348579458E-4"/>
    <n v="2.1195752609147675E-3"/>
    <n v="0.47"/>
    <n v="8.3016697719161725E-4"/>
    <n v="0.2"/>
    <n v="1.6603339543832347E-4"/>
    <n v="9.9620037262994083E-4"/>
  </r>
  <r>
    <x v="111"/>
    <x v="4"/>
    <n v="15"/>
    <s v="gr"/>
    <n v="3.0876058959827692"/>
    <n v="7.4874442977582135E-4"/>
    <m/>
    <m/>
    <m/>
    <m/>
    <n v="0.55000000000000004"/>
    <m/>
    <n v="1.1499999999999999"/>
    <n v="1.2826423793411551E-3"/>
    <n v="2.5652847586823106E-4"/>
    <n v="1.5391708552093862E-3"/>
    <n v="0.47"/>
    <n v="6.0284191829034287E-4"/>
    <n v="0.2"/>
    <n v="1.2056838365806857E-4"/>
    <n v="7.2341030194841144E-4"/>
  </r>
  <r>
    <x v="111"/>
    <x v="4"/>
    <n v="22"/>
    <s v="gr"/>
    <n v="8.0532401204499049"/>
    <n v="5.0936743761845647E-3"/>
    <m/>
    <m/>
    <m/>
    <m/>
    <n v="0.55000000000000004"/>
    <m/>
    <n v="1.1499999999999999"/>
    <n v="1.2480811244400172E-2"/>
    <n v="2.4961622488800343E-3"/>
    <n v="1.4976973493280206E-2"/>
    <n v="0.47"/>
    <n v="5.8659812848680807E-3"/>
    <n v="0.2"/>
    <n v="1.1731962569736163E-3"/>
    <n v="7.0391775418416971E-3"/>
  </r>
  <r>
    <x v="111"/>
    <x v="4"/>
    <n v="22"/>
    <s v="gr"/>
    <n v="5.443099053742821"/>
    <n v="2.326924845475056E-3"/>
    <m/>
    <m/>
    <m/>
    <m/>
    <n v="0.55000000000000004"/>
    <m/>
    <n v="1.1499999999999999"/>
    <n v="4.9258337045023758E-3"/>
    <n v="9.851667409004753E-4"/>
    <n v="5.9110004454028513E-3"/>
    <n v="0.47"/>
    <n v="2.3151418411161166E-3"/>
    <n v="0.2"/>
    <n v="4.6302836822322333E-4"/>
    <n v="2.7781702093393401E-3"/>
  </r>
  <r>
    <x v="111"/>
    <x v="4"/>
    <n v="23"/>
    <s v="gr"/>
    <n v="3.9152116000606259"/>
    <n v="1.2039275670186426E-3"/>
    <m/>
    <m/>
    <m/>
    <m/>
    <n v="0.55000000000000004"/>
    <m/>
    <n v="1.1499999999999999"/>
    <n v="2.2535964744919285E-3"/>
    <n v="4.5071929489838569E-4"/>
    <n v="2.7043157693903142E-3"/>
    <n v="0.47"/>
    <n v="1.0591903430112062E-3"/>
    <n v="0.2"/>
    <n v="2.1183806860224127E-4"/>
    <n v="1.2710284116134475E-3"/>
  </r>
  <r>
    <x v="111"/>
    <x v="4"/>
    <n v="23"/>
    <s v="gr"/>
    <n v="2.6419720553254629"/>
    <n v="5.4820920148003363E-4"/>
    <m/>
    <m/>
    <m/>
    <m/>
    <n v="0.55000000000000004"/>
    <m/>
    <n v="1.1499999999999999"/>
    <n v="8.8602414533059989E-4"/>
    <n v="1.7720482906611999E-4"/>
    <n v="1.0632289743967198E-3"/>
    <n v="0.47"/>
    <n v="4.1643134830538192E-4"/>
    <n v="0.2"/>
    <n v="8.3286269661076389E-5"/>
    <n v="4.9971761796645828E-4"/>
  </r>
  <r>
    <x v="111"/>
    <x v="4"/>
    <n v="23"/>
    <s v="gr"/>
    <n v="2.1645072260497766"/>
    <n v="3.6796622842846208E-4"/>
    <m/>
    <m/>
    <m/>
    <m/>
    <n v="0.55000000000000004"/>
    <m/>
    <n v="1.1499999999999999"/>
    <n v="5.5206149894002641E-4"/>
    <n v="1.1041229978800529E-4"/>
    <n v="6.6247379872803164E-4"/>
    <n v="0.47"/>
    <n v="2.5946890450181237E-4"/>
    <n v="0.2"/>
    <n v="5.189378090036248E-5"/>
    <n v="3.1136268540217483E-4"/>
  </r>
  <r>
    <x v="111"/>
    <x v="4"/>
    <n v="27"/>
    <s v="gr"/>
    <n v="12.764226435970008"/>
    <n v="1.2796137002059936E-2"/>
    <m/>
    <m/>
    <m/>
    <m/>
    <n v="0.55000000000000004"/>
    <m/>
    <n v="1.1499999999999999"/>
    <n v="3.7236377345552324E-2"/>
    <n v="7.4472754691104655E-3"/>
    <n v="4.4683652814662786E-2"/>
    <n v="0.47"/>
    <n v="1.7501097352409591E-2"/>
    <n v="0.2"/>
    <n v="3.5002194704819183E-3"/>
    <n v="2.1001316822891511E-2"/>
  </r>
  <r>
    <x v="111"/>
    <x v="4"/>
    <n v="27"/>
    <s v="gr"/>
    <n v="3.3422538049298023"/>
    <n v="8.7734162379407327E-4"/>
    <m/>
    <m/>
    <m/>
    <m/>
    <n v="0.55000000000000004"/>
    <m/>
    <n v="1.1499999999999999"/>
    <n v="1.5480684811416349E-3"/>
    <n v="3.0961369622832698E-4"/>
    <n v="1.8576821773699619E-3"/>
    <n v="0.47"/>
    <n v="7.2759218613656839E-4"/>
    <n v="0.2"/>
    <n v="1.4551843722731368E-4"/>
    <n v="8.7311062336388207E-4"/>
  </r>
  <r>
    <x v="111"/>
    <x v="4"/>
    <n v="27"/>
    <s v="gr"/>
    <n v="2.8329579870357371"/>
    <n v="6.3033315211545138E-4"/>
    <m/>
    <m/>
    <m/>
    <m/>
    <n v="0.55000000000000004"/>
    <m/>
    <n v="1.1499999999999999"/>
    <n v="1.0456492631636127E-3"/>
    <n v="2.0912985263272255E-4"/>
    <n v="1.2547791157963353E-3"/>
    <n v="0.47"/>
    <n v="4.9145515368689797E-4"/>
    <n v="0.2"/>
    <n v="9.8291030737379599E-5"/>
    <n v="5.8974618442427754E-4"/>
  </r>
  <r>
    <x v="111"/>
    <x v="4"/>
    <n v="30"/>
    <s v="gr"/>
    <n v="7.1938034277536698"/>
    <n v="4.0644989366808238E-3"/>
    <m/>
    <m/>
    <m/>
    <m/>
    <n v="0.55000000000000004"/>
    <m/>
    <n v="1.1499999999999999"/>
    <n v="9.5481774216876498E-3"/>
    <n v="1.90963548433753E-3"/>
    <n v="1.145781290602518E-2"/>
    <n v="0.47"/>
    <n v="4.487643388193195E-3"/>
    <n v="0.2"/>
    <n v="8.9752867763863908E-4"/>
    <n v="5.3851720658318336E-3"/>
  </r>
  <r>
    <x v="111"/>
    <x v="4"/>
    <n v="31"/>
    <s v="gr"/>
    <n v="15.087888605111678"/>
    <n v="1.7879147997057337E-2"/>
    <m/>
    <m/>
    <m/>
    <m/>
    <n v="0.55000000000000004"/>
    <m/>
    <n v="1.1499999999999999"/>
    <n v="5.5379945857146534E-2"/>
    <n v="1.1075989171429308E-2"/>
    <n v="6.6455935028575844E-2"/>
    <n v="0.47"/>
    <n v="2.6028574552858869E-2"/>
    <n v="0.2"/>
    <n v="5.2057149105717744E-3"/>
    <n v="3.1234289463430643E-2"/>
  </r>
  <r>
    <x v="111"/>
    <x v="4"/>
    <n v="31"/>
    <s v="gr"/>
    <n v="7.0346484846617745"/>
    <n v="3.886643287775631E-3"/>
    <m/>
    <m/>
    <m/>
    <m/>
    <n v="0.55000000000000004"/>
    <m/>
    <n v="1.1499999999999999"/>
    <n v="9.054421674664118E-3"/>
    <n v="1.8108843349328237E-3"/>
    <n v="1.0865306009596941E-2"/>
    <n v="0.47"/>
    <n v="4.2555781870921355E-3"/>
    <n v="0.2"/>
    <n v="8.5111563741842712E-4"/>
    <n v="5.1066938245105629E-3"/>
  </r>
  <r>
    <x v="111"/>
    <x v="4"/>
    <n v="31"/>
    <s v="gr"/>
    <n v="3.9788735772973833"/>
    <n v="1.2433979929054324E-3"/>
    <m/>
    <m/>
    <m/>
    <m/>
    <n v="0.55000000000000004"/>
    <m/>
    <n v="1.1499999999999999"/>
    <n v="2.3415377707071412E-3"/>
    <n v="4.6830755414142827E-4"/>
    <n v="2.8098453248485695E-3"/>
    <n v="0.47"/>
    <n v="1.1005227522323563E-3"/>
    <n v="0.2"/>
    <n v="2.2010455044647127E-4"/>
    <n v="1.3206273026788275E-3"/>
  </r>
  <r>
    <x v="111"/>
    <x v="4"/>
    <n v="31"/>
    <s v="gr"/>
    <n v="3.7878876455871091"/>
    <n v="1.1268965745621648E-3"/>
    <m/>
    <m/>
    <m/>
    <m/>
    <n v="0.55000000000000004"/>
    <m/>
    <n v="1.1499999999999999"/>
    <n v="2.0835281992605775E-3"/>
    <n v="4.1670563985211553E-4"/>
    <n v="2.5002338391126931E-3"/>
    <n v="0.47"/>
    <n v="9.7925825365247142E-4"/>
    <n v="0.2"/>
    <n v="1.9585165073049429E-4"/>
    <n v="1.1751099043829658E-3"/>
  </r>
  <r>
    <x v="111"/>
    <x v="4"/>
    <n v="39"/>
    <s v="gr"/>
    <n v="11.013522061959158"/>
    <n v="9.526696583594672E-3"/>
    <m/>
    <m/>
    <m/>
    <m/>
    <n v="0.55000000000000004"/>
    <m/>
    <n v="1.1499999999999999"/>
    <n v="2.6236845971782174E-2"/>
    <n v="5.2473691943564355E-3"/>
    <n v="3.1484215166138613E-2"/>
    <n v="0.47"/>
    <n v="1.2331317606737622E-2"/>
    <n v="0.2"/>
    <n v="2.4662635213475244E-3"/>
    <n v="1.4797581128085146E-2"/>
  </r>
  <r>
    <x v="111"/>
    <x v="4"/>
    <n v="42"/>
    <s v="gr"/>
    <n v="4.45633840657307"/>
    <n v="1.5597184423005749E-3"/>
    <m/>
    <m/>
    <m/>
    <m/>
    <n v="0.55000000000000004"/>
    <m/>
    <n v="1.1499999999999999"/>
    <n v="3.0641658606688671E-3"/>
    <n v="6.1283317213377351E-4"/>
    <n v="3.6769990328026406E-3"/>
    <n v="0.47"/>
    <n v="1.4401579545143674E-3"/>
    <n v="0.2"/>
    <n v="2.8803159090287346E-4"/>
    <n v="1.7281895454172409E-3"/>
  </r>
  <r>
    <x v="111"/>
    <x v="4"/>
    <n v="42"/>
    <s v="gr"/>
    <n v="2.5783100780887045"/>
    <n v="5.221077908129627E-4"/>
    <m/>
    <m/>
    <m/>
    <m/>
    <n v="0.55000000000000004"/>
    <m/>
    <n v="1.1499999999999999"/>
    <n v="8.3618927331170203E-4"/>
    <n v="1.6723785466234042E-4"/>
    <n v="1.0034271279740425E-3"/>
    <n v="0.47"/>
    <n v="3.9300895845649996E-4"/>
    <n v="0.2"/>
    <n v="7.8601791691300003E-5"/>
    <n v="4.7161075014779996E-4"/>
  </r>
  <r>
    <x v="111"/>
    <x v="4"/>
    <n v="42"/>
    <s v="gr"/>
    <n v="2.4509861236151882"/>
    <n v="4.718148287959238E-4"/>
    <m/>
    <m/>
    <m/>
    <m/>
    <n v="0.55000000000000004"/>
    <m/>
    <n v="1.1499999999999999"/>
    <n v="7.4148890169378008E-4"/>
    <n v="1.4829778033875602E-4"/>
    <n v="8.8978668203253607E-4"/>
    <n v="0.47"/>
    <n v="3.484997837960766E-4"/>
    <n v="0.2"/>
    <n v="6.9699956759215322E-5"/>
    <n v="4.1819974055529191E-4"/>
  </r>
  <r>
    <x v="111"/>
    <x v="4"/>
    <n v="44"/>
    <s v="cf"/>
    <n v="7.0346484846617745"/>
    <n v="3.886643287775631E-3"/>
    <m/>
    <m/>
    <m/>
    <m/>
    <n v="0.74"/>
    <m/>
    <n v="1.1499999999999999"/>
    <n v="7.4576401198762727E-3"/>
    <n v="1.4915280239752547E-3"/>
    <n v="8.9491681438515283E-3"/>
    <n v="0.47"/>
    <n v="3.5050908563418479E-3"/>
    <n v="0.2"/>
    <n v="7.0101817126836958E-4"/>
    <n v="4.2061090276102175E-3"/>
  </r>
  <r>
    <x v="111"/>
    <x v="4"/>
    <n v="44"/>
    <s v="cf"/>
    <n v="5.7614089399266115"/>
    <n v="2.6070375453167917E-3"/>
    <m/>
    <m/>
    <m/>
    <m/>
    <n v="0.74"/>
    <m/>
    <n v="1.1499999999999999"/>
    <n v="4.7577752774512812E-3"/>
    <n v="9.5155505549025625E-4"/>
    <n v="5.7093303329415375E-3"/>
    <n v="0.47"/>
    <n v="2.2361543804021019E-3"/>
    <n v="0.2"/>
    <n v="4.4723087608042041E-4"/>
    <n v="2.6833852564825222E-3"/>
  </r>
  <r>
    <x v="111"/>
    <x v="4"/>
    <n v="45"/>
    <s v="gr"/>
    <n v="6.6526766212412252"/>
    <n v="3.4760235345985403E-3"/>
    <m/>
    <m/>
    <m/>
    <m/>
    <n v="0.55000000000000004"/>
    <m/>
    <n v="1.1499999999999999"/>
    <n v="7.930795364335096E-3"/>
    <n v="1.5861590728670192E-3"/>
    <n v="9.5169544372021159E-3"/>
    <n v="0.47"/>
    <n v="3.7274738212374949E-3"/>
    <n v="0.2"/>
    <n v="7.4549476424749903E-4"/>
    <n v="4.4729685854849937E-3"/>
  </r>
  <r>
    <x v="111"/>
    <x v="4"/>
    <n v="46"/>
    <s v="cf"/>
    <n v="6.4616906895309514"/>
    <n v="3.2793080249369573E-3"/>
    <m/>
    <m/>
    <m/>
    <m/>
    <n v="0.74"/>
    <m/>
    <n v="1.1499999999999999"/>
    <n v="6.0883484484959326E-3"/>
    <n v="1.2176696896991867E-3"/>
    <n v="7.3060181381951195E-3"/>
    <n v="0.47"/>
    <n v="2.8615237707930881E-3"/>
    <n v="0.2"/>
    <n v="5.7230475415861765E-4"/>
    <n v="3.4338285249517057E-3"/>
  </r>
  <r>
    <x v="111"/>
    <x v="4"/>
    <n v="46"/>
    <s v="cf"/>
    <n v="3.883380611442246"/>
    <n v="1.184431086489885E-3"/>
    <m/>
    <m/>
    <m/>
    <m/>
    <n v="0.74"/>
    <m/>
    <n v="1.1499999999999999"/>
    <n v="2.6629304463686404E-3"/>
    <n v="5.325860892737281E-4"/>
    <n v="3.1955165356423684E-3"/>
    <n v="0.47"/>
    <n v="1.251577309793261E-3"/>
    <n v="0.2"/>
    <n v="2.5031546195865219E-4"/>
    <n v="1.5018927717519131E-3"/>
  </r>
  <r>
    <x v="111"/>
    <x v="4"/>
    <n v="46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111"/>
    <x v="4"/>
    <n v="47"/>
    <s v="cf"/>
    <n v="3.883380611442246"/>
    <n v="1.184431086489885E-3"/>
    <m/>
    <m/>
    <m/>
    <m/>
    <n v="0.74"/>
    <m/>
    <n v="1.1499999999999999"/>
    <n v="2.6629304463686404E-3"/>
    <n v="5.325860892737281E-4"/>
    <n v="3.1955165356423684E-3"/>
    <n v="0.47"/>
    <n v="1.251577309793261E-3"/>
    <n v="0.2"/>
    <n v="2.5031546195865219E-4"/>
    <n v="1.5018927717519131E-3"/>
  </r>
  <r>
    <x v="111"/>
    <x v="4"/>
    <n v="48"/>
    <s v="cf"/>
    <n v="6.0160568488736432"/>
    <n v="2.8425868610927958E-3"/>
    <m/>
    <m/>
    <m/>
    <m/>
    <n v="0.74"/>
    <m/>
    <n v="1.1499999999999999"/>
    <n v="5.2010008905975322E-3"/>
    <n v="1.0402001781195066E-3"/>
    <n v="6.241201068717039E-3"/>
    <n v="0.47"/>
    <n v="2.4444704185808399E-3"/>
    <n v="0.2"/>
    <n v="4.8889408371616803E-4"/>
    <n v="2.9333645022970077E-3"/>
  </r>
  <r>
    <x v="111"/>
    <x v="4"/>
    <n v="49"/>
    <s v="cf"/>
    <n v="6.7481695870963625"/>
    <n v="3.5765298811610727E-3"/>
    <m/>
    <m/>
    <m/>
    <m/>
    <n v="0.74"/>
    <m/>
    <n v="1.1499999999999999"/>
    <n v="6.7392753824767051E-3"/>
    <n v="1.3478550764953411E-3"/>
    <n v="8.0871304589720458E-3"/>
    <n v="0.47"/>
    <n v="3.1674594297640512E-3"/>
    <n v="0.2"/>
    <n v="6.3349188595281027E-4"/>
    <n v="3.8009513157168614E-3"/>
  </r>
  <r>
    <x v="111"/>
    <x v="4"/>
    <n v="49"/>
    <s v="cf"/>
    <n v="2.7374650211805998"/>
    <n v="5.8855497955382892E-4"/>
    <m/>
    <m/>
    <m/>
    <m/>
    <n v="0.74"/>
    <m/>
    <n v="1.1499999999999999"/>
    <n v="2.1314808860979765E-3"/>
    <n v="4.2629617721959533E-4"/>
    <n v="2.5577770633175719E-3"/>
    <n v="0.47"/>
    <n v="1.0017960164660489E-3"/>
    <n v="0.2"/>
    <n v="2.0035920329320979E-4"/>
    <n v="1.2021552197592586E-3"/>
  </r>
  <r>
    <x v="111"/>
    <x v="4"/>
    <n v="52"/>
    <s v="gr"/>
    <n v="5.6022539968347163"/>
    <n v="2.4649917586072752E-3"/>
    <m/>
    <m/>
    <m/>
    <m/>
    <n v="0.55000000000000004"/>
    <m/>
    <n v="1.1499999999999999"/>
    <n v="5.2745546011359829E-3"/>
    <n v="1.0549109202271966E-3"/>
    <n v="6.3294655213631795E-3"/>
    <n v="0.47"/>
    <n v="2.4790406625339119E-3"/>
    <n v="0.2"/>
    <n v="4.9580813250678238E-4"/>
    <n v="2.9748487950406943E-3"/>
  </r>
  <r>
    <x v="111"/>
    <x v="4"/>
    <n v="54"/>
    <s v="gr"/>
    <n v="6.6526766212412252"/>
    <n v="3.4760235345985403E-3"/>
    <m/>
    <m/>
    <m/>
    <m/>
    <n v="0.55000000000000004"/>
    <m/>
    <n v="1.1499999999999999"/>
    <n v="7.930795364335096E-3"/>
    <n v="1.5861590728670192E-3"/>
    <n v="9.5169544372021159E-3"/>
    <n v="0.47"/>
    <n v="3.7274738212374949E-3"/>
    <n v="0.2"/>
    <n v="7.4549476424749903E-4"/>
    <n v="4.4729685854849937E-3"/>
  </r>
  <r>
    <x v="111"/>
    <x v="4"/>
    <n v="54"/>
    <s v="gr"/>
    <n v="6.2070427805839179"/>
    <n v="3.0259333555346596E-3"/>
    <m/>
    <m/>
    <m/>
    <m/>
    <n v="0.55000000000000004"/>
    <m/>
    <n v="1.1499999999999999"/>
    <n v="6.7274658507082427E-3"/>
    <n v="1.3454931701416487E-3"/>
    <n v="8.0729590208498923E-3"/>
    <n v="0.47"/>
    <n v="3.161908949832874E-3"/>
    <n v="0.2"/>
    <n v="6.323817899665748E-4"/>
    <n v="3.7942907397994488E-3"/>
  </r>
  <r>
    <x v="111"/>
    <x v="4"/>
    <n v="54"/>
    <s v="gr"/>
    <n v="5.3476060878876837"/>
    <n v="2.2459945569128273E-3"/>
    <m/>
    <m/>
    <m/>
    <m/>
    <n v="0.55000000000000004"/>
    <m/>
    <n v="1.1499999999999999"/>
    <n v="4.7231994809333088E-3"/>
    <n v="9.4463989618666182E-4"/>
    <n v="5.6678393771199707E-3"/>
    <n v="0.47"/>
    <n v="2.2199037560386549E-3"/>
    <n v="0.2"/>
    <n v="4.4398075120773102E-4"/>
    <n v="2.663884507246386E-3"/>
  </r>
  <r>
    <x v="111"/>
    <x v="4"/>
    <n v="56"/>
    <s v="gr"/>
    <n v="11.841127766037014"/>
    <n v="1.1012248822414422E-2"/>
    <m/>
    <m/>
    <m/>
    <m/>
    <n v="0.55000000000000004"/>
    <m/>
    <n v="1.1499999999999999"/>
    <n v="3.1159690716967746E-2"/>
    <n v="6.2319381433935499E-3"/>
    <n v="3.7391628860361292E-2"/>
    <n v="0.47"/>
    <n v="1.464505463697484E-2"/>
    <n v="0.2"/>
    <n v="2.9290109273949682E-3"/>
    <n v="1.7574065564369808E-2"/>
  </r>
  <r>
    <x v="111"/>
    <x v="4"/>
    <n v="57"/>
    <s v="gr"/>
    <n v="2.8647889756541161"/>
    <n v="6.4457751952217606E-4"/>
    <m/>
    <m/>
    <m/>
    <m/>
    <n v="0.55000000000000004"/>
    <m/>
    <n v="1.1499999999999999"/>
    <n v="1.0737487586115829E-3"/>
    <n v="2.1474975172231658E-4"/>
    <n v="1.2884985103338994E-3"/>
    <n v="0.47"/>
    <n v="5.0466191654744395E-4"/>
    <n v="0.2"/>
    <n v="1.0093238330948879E-4"/>
    <n v="6.0559429985693278E-4"/>
  </r>
  <r>
    <x v="111"/>
    <x v="4"/>
    <n v="57"/>
    <s v="gr"/>
    <n v="2.3554931577600513"/>
    <n v="4.3576623418560957E-4"/>
    <m/>
    <m/>
    <m/>
    <m/>
    <n v="0.55000000000000004"/>
    <m/>
    <n v="1.1499999999999999"/>
    <n v="6.7475042549679763E-4"/>
    <n v="1.3495008509935953E-4"/>
    <n v="8.0970051059615715E-4"/>
    <n v="0.47"/>
    <n v="3.1713269998349486E-4"/>
    <n v="0.2"/>
    <n v="6.342653999669898E-5"/>
    <n v="3.8055923998019385E-4"/>
  </r>
  <r>
    <x v="111"/>
    <x v="4"/>
    <n v="57"/>
    <s v="gr"/>
    <n v="2.0690142601946393"/>
    <n v="3.3621481728162886E-4"/>
    <m/>
    <m/>
    <m/>
    <m/>
    <n v="0.55000000000000004"/>
    <m/>
    <n v="1.1499999999999999"/>
    <n v="4.9599870573983202E-4"/>
    <n v="9.9199741147966414E-5"/>
    <n v="5.9519844688779838E-4"/>
    <n v="0.47"/>
    <n v="2.3311939169772103E-4"/>
    <n v="0.2"/>
    <n v="4.6623878339544208E-5"/>
    <n v="2.7974327003726522E-4"/>
  </r>
  <r>
    <x v="111"/>
    <x v="4"/>
    <n v="61"/>
    <s v="gr"/>
    <n v="4.169859509007658"/>
    <n v="1.3656289892000082E-3"/>
    <m/>
    <m/>
    <m/>
    <m/>
    <n v="0.55000000000000004"/>
    <m/>
    <n v="1.1499999999999999"/>
    <n v="2.6171307137991379E-3"/>
    <n v="5.2342614275982763E-4"/>
    <n v="3.1405568565589653E-3"/>
    <n v="0.47"/>
    <n v="1.2300514354855947E-3"/>
    <n v="0.2"/>
    <n v="2.4601028709711893E-4"/>
    <n v="1.4760617225827136E-3"/>
  </r>
  <r>
    <x v="111"/>
    <x v="4"/>
    <n v="61"/>
    <s v="gr"/>
    <n v="3.6287327024952138"/>
    <n v="1.0341888202111359E-3"/>
    <m/>
    <m/>
    <m/>
    <m/>
    <n v="0.55000000000000004"/>
    <m/>
    <n v="1.1499999999999999"/>
    <n v="1.8817213708778591E-3"/>
    <n v="3.7634427417557181E-4"/>
    <n v="2.2580656450534309E-3"/>
    <n v="0.47"/>
    <n v="8.844090443125937E-4"/>
    <n v="0.2"/>
    <n v="1.7688180886251876E-4"/>
    <n v="1.0612908531751125E-3"/>
  </r>
  <r>
    <x v="111"/>
    <x v="4"/>
    <n v="61"/>
    <s v="gr"/>
    <n v="2.0690142601946393"/>
    <n v="3.3621481728162886E-4"/>
    <m/>
    <m/>
    <m/>
    <m/>
    <n v="0.55000000000000004"/>
    <m/>
    <n v="1.1499999999999999"/>
    <n v="4.9599870573983202E-4"/>
    <n v="9.9199741147966414E-5"/>
    <n v="5.9519844688779838E-4"/>
    <n v="0.47"/>
    <n v="2.3311939169772103E-4"/>
    <n v="0.2"/>
    <n v="4.6623878339544208E-5"/>
    <n v="2.7974327003726522E-4"/>
  </r>
  <r>
    <x v="111"/>
    <x v="4"/>
    <n v="62"/>
    <s v="cf"/>
    <n v="5.0292962017038931"/>
    <n v="1.9865719996730378E-3"/>
    <m/>
    <m/>
    <m/>
    <m/>
    <n v="0.74"/>
    <m/>
    <n v="1.1499999999999999"/>
    <n v="3.7156221378172277E-3"/>
    <n v="7.4312442756344554E-4"/>
    <n v="4.4587465653806732E-3"/>
    <n v="0.47"/>
    <n v="1.746342404774097E-3"/>
    <n v="0.2"/>
    <n v="3.4926848095481939E-4"/>
    <n v="2.0956108857289163E-3"/>
  </r>
  <r>
    <x v="111"/>
    <x v="4"/>
    <n v="63"/>
    <s v="cf"/>
    <n v="6.4616906895309514"/>
    <n v="3.2793080249369573E-3"/>
    <m/>
    <m/>
    <m/>
    <m/>
    <n v="0.74"/>
    <m/>
    <n v="1.1499999999999999"/>
    <n v="6.0883484484959326E-3"/>
    <n v="1.2176696896991867E-3"/>
    <n v="7.3060181381951195E-3"/>
    <n v="0.47"/>
    <n v="2.8615237707930881E-3"/>
    <n v="0.2"/>
    <n v="5.7230475415861765E-4"/>
    <n v="3.4338285249517057E-3"/>
  </r>
  <r>
    <x v="111"/>
    <x v="4"/>
    <n v="64"/>
    <s v="cf"/>
    <n v="2.6738030439438418"/>
    <n v="5.6149863922820684E-4"/>
    <m/>
    <m/>
    <m/>
    <m/>
    <n v="0.74"/>
    <m/>
    <n v="1.1499999999999999"/>
    <n v="2.1132773643335752E-3"/>
    <n v="4.2265547286671505E-4"/>
    <n v="2.5359328372002903E-3"/>
    <n v="0.47"/>
    <n v="9.9324036123678034E-4"/>
    <n v="0.2"/>
    <n v="1.9864807224735607E-4"/>
    <n v="1.1918884334841365E-3"/>
  </r>
  <r>
    <x v="111"/>
    <x v="4"/>
    <n v="64"/>
    <s v="cf"/>
    <n v="2.6419720553254629"/>
    <n v="5.4820920148003363E-4"/>
    <m/>
    <m/>
    <m/>
    <m/>
    <n v="0.74"/>
    <m/>
    <n v="1.1499999999999999"/>
    <n v="2.1045447118017615E-3"/>
    <n v="4.209089423603523E-4"/>
    <n v="2.5254536541621138E-3"/>
    <n v="0.47"/>
    <n v="9.8913601454682777E-4"/>
    <n v="0.2"/>
    <n v="1.9782720290936555E-4"/>
    <n v="1.1869632174561933E-3"/>
  </r>
  <r>
    <x v="111"/>
    <x v="4"/>
    <n v="64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111"/>
    <x v="4"/>
    <n v="68"/>
    <s v="gr"/>
    <n v="4.0743665431525207"/>
    <n v="1.3037972938088067E-3"/>
    <m/>
    <m/>
    <m/>
    <m/>
    <n v="0.55000000000000004"/>
    <m/>
    <n v="1.1499999999999999"/>
    <n v="2.4771166973734087E-3"/>
    <n v="4.9542333947468181E-4"/>
    <n v="2.9725400368480906E-3"/>
    <n v="0.47"/>
    <n v="1.1642448477655019E-3"/>
    <n v="0.2"/>
    <n v="2.3284896955310039E-4"/>
    <n v="1.3970938173186024E-3"/>
  </r>
  <r>
    <x v="111"/>
    <x v="4"/>
    <n v="68"/>
    <s v="gr"/>
    <n v="3.3104228163114233"/>
    <n v="8.6070993224096994E-4"/>
    <m/>
    <m/>
    <m/>
    <m/>
    <n v="0.55000000000000004"/>
    <m/>
    <n v="1.1499999999999999"/>
    <n v="1.5133056825537377E-3"/>
    <n v="3.0266113651074755E-4"/>
    <n v="1.8159668190644851E-3"/>
    <n v="0.47"/>
    <n v="7.1125367080025661E-4"/>
    <n v="0.2"/>
    <n v="1.4225073416005132E-4"/>
    <n v="8.5350440496030796E-4"/>
  </r>
  <r>
    <x v="112"/>
    <x v="4"/>
    <n v="1"/>
    <s v="cf"/>
    <n v="9.8039444944607528"/>
    <n v="7.5490372607347807E-3"/>
    <m/>
    <m/>
    <m/>
    <m/>
    <n v="0.74"/>
    <m/>
    <n v="1.1499999999999999"/>
    <n v="1.8663684980469036E-2"/>
    <n v="3.7327369960938072E-3"/>
    <n v="2.2396421976562844E-2"/>
    <n v="0.47"/>
    <n v="8.771931940820446E-3"/>
    <n v="0.2"/>
    <n v="1.7543863881640893E-3"/>
    <n v="1.0526318328984536E-2"/>
  </r>
  <r>
    <x v="112"/>
    <x v="4"/>
    <n v="1"/>
    <s v="cf"/>
    <n v="6.5253526667677093"/>
    <n v="3.3442432417184506E-3"/>
    <m/>
    <m/>
    <m/>
    <m/>
    <n v="0.74"/>
    <m/>
    <n v="1.1499999999999999"/>
    <n v="6.22736424345468E-3"/>
    <n v="1.2454728486909362E-3"/>
    <n v="7.4728370921456162E-3"/>
    <n v="0.47"/>
    <n v="2.9268611944236996E-3"/>
    <n v="0.2"/>
    <n v="5.8537223888473992E-4"/>
    <n v="3.5122334333084395E-3"/>
  </r>
  <r>
    <x v="112"/>
    <x v="4"/>
    <n v="2"/>
    <s v="cf"/>
    <n v="10.790705141630504"/>
    <n v="9.1451226075318515E-3"/>
    <m/>
    <m/>
    <m/>
    <m/>
    <n v="0.74"/>
    <m/>
    <n v="1.1499999999999999"/>
    <n v="2.495746131095114E-2"/>
    <n v="4.991492262190228E-3"/>
    <n v="2.9948953573141368E-2"/>
    <n v="0.47"/>
    <n v="1.1730006816147035E-2"/>
    <n v="0.2"/>
    <n v="2.346001363229407E-3"/>
    <n v="1.4076008179376442E-2"/>
  </r>
  <r>
    <x v="112"/>
    <x v="4"/>
    <n v="3"/>
    <s v="gr"/>
    <n v="16.488452104320356"/>
    <n v="2.135254547509486E-2"/>
    <m/>
    <m/>
    <m/>
    <m/>
    <n v="0.55000000000000004"/>
    <m/>
    <n v="1.1499999999999999"/>
    <n v="6.8367256007899696E-2"/>
    <n v="1.367345120157994E-2"/>
    <n v="8.2040707209479632E-2"/>
    <n v="0.47"/>
    <n v="3.2132610323712854E-2"/>
    <n v="0.2"/>
    <n v="6.4265220647425712E-3"/>
    <n v="3.8559132388455424E-2"/>
  </r>
  <r>
    <x v="112"/>
    <x v="4"/>
    <n v="4"/>
    <s v="gr"/>
    <n v="9.2309866993299305"/>
    <n v="6.6924653570142002E-3"/>
    <m/>
    <m/>
    <m/>
    <m/>
    <n v="0.55000000000000004"/>
    <m/>
    <n v="1.1499999999999999"/>
    <n v="1.7255534713237243E-2"/>
    <n v="3.4511069426474486E-3"/>
    <n v="2.0706641655884692E-2"/>
    <n v="0.47"/>
    <n v="8.1101013152215032E-3"/>
    <n v="0.2"/>
    <n v="1.6220202630443008E-3"/>
    <n v="9.7321215782658031E-3"/>
  </r>
  <r>
    <x v="112"/>
    <x v="4"/>
    <n v="6"/>
    <s v="gr"/>
    <n v="17.889015603529039"/>
    <n v="2.5134066922958304E-2"/>
    <m/>
    <m/>
    <m/>
    <m/>
    <n v="0.55000000000000004"/>
    <m/>
    <n v="1.1499999999999999"/>
    <n v="8.2962139708285879E-2"/>
    <n v="1.6592427941657176E-2"/>
    <n v="9.9554567649943054E-2"/>
    <n v="0.47"/>
    <n v="3.8992205662894359E-2"/>
    <n v="0.2"/>
    <n v="7.7984411325788721E-3"/>
    <n v="4.6790646795473234E-2"/>
  </r>
  <r>
    <x v="112"/>
    <x v="4"/>
    <n v="8"/>
    <s v="gr"/>
    <n v="10.472395255446713"/>
    <n v="8.6135450976049209E-3"/>
    <m/>
    <m/>
    <m/>
    <m/>
    <n v="0.55000000000000004"/>
    <m/>
    <n v="1.1499999999999999"/>
    <n v="2.3279972868293836E-2"/>
    <n v="4.6559945736587673E-3"/>
    <n v="2.7935967441952602E-2"/>
    <n v="0.47"/>
    <n v="1.0941587248098102E-2"/>
    <n v="0.2"/>
    <n v="2.1883174496196206E-3"/>
    <n v="1.3129904697717722E-2"/>
  </r>
  <r>
    <x v="112"/>
    <x v="4"/>
    <n v="9"/>
    <s v="gr"/>
    <n v="15.629015411624122"/>
    <n v="1.9184616417768609E-2"/>
    <m/>
    <m/>
    <m/>
    <m/>
    <n v="0.55000000000000004"/>
    <m/>
    <n v="1.1499999999999999"/>
    <n v="6.0210482283626021E-2"/>
    <n v="1.2042096456725205E-2"/>
    <n v="7.2252578740351223E-2"/>
    <n v="0.47"/>
    <n v="2.8298926673304227E-2"/>
    <n v="0.2"/>
    <n v="5.6597853346608456E-3"/>
    <n v="3.3958712007965075E-2"/>
  </r>
  <r>
    <x v="112"/>
    <x v="4"/>
    <n v="10"/>
    <s v="cf"/>
    <n v="10.504226244065093"/>
    <n v="8.6659866513537007E-3"/>
    <m/>
    <m/>
    <m/>
    <m/>
    <n v="0.74"/>
    <m/>
    <n v="1.1499999999999999"/>
    <n v="2.2984832658019826E-2"/>
    <n v="4.5969665316039658E-3"/>
    <n v="2.7581799189623793E-2"/>
    <n v="0.47"/>
    <n v="1.0802871349269317E-2"/>
    <n v="0.2"/>
    <n v="2.1605742698538634E-3"/>
    <n v="1.296344561912318E-2"/>
  </r>
  <r>
    <x v="112"/>
    <x v="4"/>
    <n v="11"/>
    <s v="cf"/>
    <n v="8.2442260521601778"/>
    <n v="5.338136368773715E-3"/>
    <m/>
    <m/>
    <m/>
    <m/>
    <n v="0.74"/>
    <m/>
    <n v="1.1499999999999999"/>
    <n v="1.1322268885186924E-2"/>
    <n v="2.264453777037385E-3"/>
    <n v="1.3586722662224309E-2"/>
    <n v="0.47"/>
    <n v="5.321466376037854E-3"/>
    <n v="0.2"/>
    <n v="1.0642932752075709E-3"/>
    <n v="6.3857596512454252E-3"/>
  </r>
  <r>
    <x v="112"/>
    <x v="4"/>
    <n v="12"/>
    <s v="cf"/>
    <n v="8.91267681314614"/>
    <n v="6.2388737692022998E-3"/>
    <m/>
    <m/>
    <m/>
    <m/>
    <n v="0.74"/>
    <m/>
    <n v="1.1499999999999999"/>
    <n v="1.4111009706585591E-2"/>
    <n v="2.8222019413171183E-3"/>
    <n v="1.6933211647902711E-2"/>
    <n v="0.47"/>
    <n v="6.6321745620952274E-3"/>
    <n v="0.2"/>
    <n v="1.3264349124190455E-3"/>
    <n v="7.9586094745142735E-3"/>
  </r>
  <r>
    <x v="112"/>
    <x v="4"/>
    <n v="14"/>
    <s v="cf"/>
    <n v="10.504226244065093"/>
    <n v="8.6659866513537007E-3"/>
    <m/>
    <m/>
    <m/>
    <m/>
    <n v="0.74"/>
    <m/>
    <n v="1.1499999999999999"/>
    <n v="2.2984832658019826E-2"/>
    <n v="4.5969665316039658E-3"/>
    <n v="2.7581799189623793E-2"/>
    <n v="0.47"/>
    <n v="1.0802871349269317E-2"/>
    <n v="0.2"/>
    <n v="2.1605742698538634E-3"/>
    <n v="1.296344561912318E-2"/>
  </r>
  <r>
    <x v="112"/>
    <x v="4"/>
    <n v="15"/>
    <s v="cf"/>
    <n v="8.3715500066336954"/>
    <n v="5.5042941293616541E-3"/>
    <m/>
    <m/>
    <m/>
    <m/>
    <n v="0.74"/>
    <m/>
    <n v="1.1499999999999999"/>
    <n v="1.1814992530778608E-2"/>
    <n v="2.3629985061557218E-3"/>
    <n v="1.417799103693433E-2"/>
    <n v="0.47"/>
    <n v="5.5530464894659459E-3"/>
    <n v="0.2"/>
    <n v="1.1106092978931893E-3"/>
    <n v="6.6636557873591355E-3"/>
  </r>
  <r>
    <x v="112"/>
    <x v="4"/>
    <n v="16"/>
    <s v="cf"/>
    <n v="7.8622541887396293"/>
    <n v="4.8549419615467222E-3"/>
    <m/>
    <m/>
    <m/>
    <m/>
    <n v="0.74"/>
    <m/>
    <n v="1.1499999999999999"/>
    <n v="9.9468334602188391E-3"/>
    <n v="1.989366692043768E-3"/>
    <n v="1.1936200152262606E-2"/>
    <n v="0.47"/>
    <n v="4.6750117263028544E-3"/>
    <n v="0.2"/>
    <n v="9.3500234526057088E-4"/>
    <n v="5.6100140715634253E-3"/>
  </r>
  <r>
    <x v="112"/>
    <x v="4"/>
    <n v="17"/>
    <s v="cf"/>
    <n v="12.827888413206765"/>
    <n v="1.2924097576305816E-2"/>
    <m/>
    <m/>
    <m/>
    <m/>
    <n v="0.74"/>
    <m/>
    <n v="1.1499999999999999"/>
    <n v="4.2865213650470559E-2"/>
    <n v="8.5730427300941114E-3"/>
    <n v="5.1438256380564672E-2"/>
    <n v="0.47"/>
    <n v="2.0146650415721161E-2"/>
    <n v="0.2"/>
    <n v="4.0293300831442322E-3"/>
    <n v="2.4175980498865393E-2"/>
  </r>
  <r>
    <x v="112"/>
    <x v="4"/>
    <n v="17"/>
    <s v="cf"/>
    <n v="7.8304232001212517"/>
    <n v="4.8157102680745703E-3"/>
    <m/>
    <m/>
    <m/>
    <m/>
    <n v="0.74"/>
    <m/>
    <n v="1.1499999999999999"/>
    <n v="9.838967241466566E-3"/>
    <n v="1.9677934482933133E-3"/>
    <n v="1.1806760689759879E-2"/>
    <n v="0.47"/>
    <n v="4.6243146034892855E-3"/>
    <n v="0.2"/>
    <n v="9.2486292069785718E-4"/>
    <n v="5.5491775241871422E-3"/>
  </r>
  <r>
    <x v="112"/>
    <x v="4"/>
    <n v="18"/>
    <s v="cf"/>
    <n v="8.4670429724888319"/>
    <n v="5.6305835767050732E-3"/>
    <m/>
    <m/>
    <m/>
    <m/>
    <n v="0.74"/>
    <m/>
    <n v="1.1499999999999999"/>
    <n v="1.2196140140613166E-2"/>
    <n v="2.4392280281226334E-3"/>
    <n v="1.4635368168735799E-2"/>
    <n v="0.47"/>
    <n v="5.732185866088188E-3"/>
    <n v="0.2"/>
    <n v="1.1464371732176376E-3"/>
    <n v="6.8786230393058255E-3"/>
  </r>
  <r>
    <x v="112"/>
    <x v="4"/>
    <n v="18"/>
    <s v="cf"/>
    <n v="3.9152116000606259"/>
    <n v="1.2039275670186426E-3"/>
    <m/>
    <m/>
    <m/>
    <m/>
    <n v="0.74"/>
    <m/>
    <n v="1.1499999999999999"/>
    <n v="2.6841958942753355E-3"/>
    <n v="5.3683917885506715E-4"/>
    <n v="3.2210350731304025E-3"/>
    <n v="0.47"/>
    <n v="1.2615720703094077E-3"/>
    <n v="0.2"/>
    <n v="2.5231441406188153E-4"/>
    <n v="1.5138864843712893E-3"/>
  </r>
  <r>
    <x v="112"/>
    <x v="4"/>
    <n v="19"/>
    <s v="cf"/>
    <n v="12.668733470114868"/>
    <n v="1.2605389802764292E-2"/>
    <m/>
    <m/>
    <m/>
    <m/>
    <n v="0.74"/>
    <m/>
    <n v="1.1499999999999999"/>
    <n v="4.1200445597246532E-2"/>
    <n v="8.2400891194493071E-3"/>
    <n v="4.9440534716695836E-2"/>
    <n v="0.47"/>
    <n v="1.9364209430705871E-2"/>
    <n v="0.2"/>
    <n v="3.8728418861411745E-3"/>
    <n v="2.3237051316847043E-2"/>
  </r>
  <r>
    <x v="112"/>
    <x v="4"/>
    <n v="20"/>
    <s v="gr"/>
    <n v="14.069296969323549"/>
    <n v="1.5546573151102524E-2"/>
    <m/>
    <m/>
    <m/>
    <m/>
    <n v="0.55000000000000004"/>
    <m/>
    <n v="1.1499999999999999"/>
    <n v="4.6914516637153375E-2"/>
    <n v="9.3829033274306761E-3"/>
    <n v="5.6297419964584053E-2"/>
    <n v="0.47"/>
    <n v="2.2049822819462085E-2"/>
    <n v="0.2"/>
    <n v="4.4099645638924169E-3"/>
    <n v="2.6459787383354503E-2"/>
  </r>
  <r>
    <x v="112"/>
    <x v="4"/>
    <n v="21"/>
    <s v="gr"/>
    <n v="8.9445078017645194"/>
    <n v="6.2835167307395759E-3"/>
    <m/>
    <m/>
    <m/>
    <m/>
    <n v="0.55000000000000004"/>
    <m/>
    <n v="1.1499999999999999"/>
    <n v="1.6011551430039333E-2"/>
    <n v="3.2023102860078666E-3"/>
    <n v="1.9213861716047199E-2"/>
    <n v="0.47"/>
    <n v="7.5254291721184863E-3"/>
    <n v="0.2"/>
    <n v="1.5050858344236974E-3"/>
    <n v="9.0305150065421828E-3"/>
  </r>
  <r>
    <x v="112"/>
    <x v="4"/>
    <n v="23"/>
    <s v="gr"/>
    <n v="8.6261979155807271"/>
    <n v="5.8442490878059423E-3"/>
    <m/>
    <m/>
    <m/>
    <m/>
    <n v="0.55000000000000004"/>
    <m/>
    <n v="1.1499999999999999"/>
    <n v="1.4692107393020768E-2"/>
    <n v="2.9384214786041538E-3"/>
    <n v="1.7630528871624921E-2"/>
    <n v="0.47"/>
    <n v="6.9052904747197606E-3"/>
    <n v="0.2"/>
    <n v="1.3810580949439521E-3"/>
    <n v="8.2863485696637127E-3"/>
  </r>
  <r>
    <x v="112"/>
    <x v="4"/>
    <n v="27"/>
    <s v="gr"/>
    <n v="16.806761990504146"/>
    <n v="2.2184925827465472E-2"/>
    <m/>
    <m/>
    <m/>
    <m/>
    <n v="0.55000000000000004"/>
    <m/>
    <n v="1.1499999999999999"/>
    <n v="7.1541287398945566E-2"/>
    <n v="1.4308257479789114E-2"/>
    <n v="8.5849544878734682E-2"/>
    <n v="0.47"/>
    <n v="3.3624405077504416E-2"/>
    <n v="0.2"/>
    <n v="6.7248810155008838E-3"/>
    <n v="4.0349286093005296E-2"/>
  </r>
  <r>
    <x v="112"/>
    <x v="4"/>
    <n v="28"/>
    <s v="gr"/>
    <n v="21.390424351550735"/>
    <n v="3.5935912910605237E-2"/>
    <m/>
    <m/>
    <m/>
    <m/>
    <n v="0.55000000000000004"/>
    <m/>
    <n v="1.1499999999999999"/>
    <n v="0.12680294725982114"/>
    <n v="2.5360589451964229E-2"/>
    <n v="0.15216353671178537"/>
    <n v="0.47"/>
    <n v="5.9597385212115932E-2"/>
    <n v="0.2"/>
    <n v="1.1919477042423188E-2"/>
    <n v="7.1516862254539126E-2"/>
  </r>
  <r>
    <x v="112"/>
    <x v="4"/>
    <n v="29"/>
    <s v="gr"/>
    <n v="8.6898598928174859"/>
    <n v="5.9308293768479351E-3"/>
    <m/>
    <m/>
    <m/>
    <m/>
    <n v="0.55000000000000004"/>
    <m/>
    <n v="1.1499999999999999"/>
    <n v="1.4950751192944376E-2"/>
    <n v="2.9901502385888752E-3"/>
    <n v="1.7940901431533252E-2"/>
    <n v="0.47"/>
    <n v="7.0268530606838559E-3"/>
    <n v="0.2"/>
    <n v="1.4053706121367714E-3"/>
    <n v="8.4322236728206282E-3"/>
  </r>
  <r>
    <x v="112"/>
    <x v="4"/>
    <n v="30"/>
    <s v="cf"/>
    <n v="12.127606663602425"/>
    <n v="1.155154534708131E-2"/>
    <m/>
    <m/>
    <m/>
    <m/>
    <n v="0.74"/>
    <m/>
    <n v="1.1499999999999999"/>
    <n v="3.5893526907314968E-2"/>
    <n v="7.1787053814629936E-3"/>
    <n v="4.3072232288777962E-2"/>
    <n v="0.47"/>
    <n v="1.6869957646438033E-2"/>
    <n v="0.2"/>
    <n v="3.3739915292876066E-3"/>
    <n v="2.024394917572564E-2"/>
  </r>
  <r>
    <x v="112"/>
    <x v="4"/>
    <n v="31"/>
    <s v="cf"/>
    <n v="11.204507993669433"/>
    <n v="9.8599670344291009E-3"/>
    <m/>
    <m/>
    <m/>
    <m/>
    <n v="0.74"/>
    <m/>
    <n v="1.1499999999999999"/>
    <n v="2.8029426475733837E-2"/>
    <n v="5.6058852951467678E-3"/>
    <n v="3.3635311770880603E-2"/>
    <n v="0.47"/>
    <n v="1.3173830443594903E-2"/>
    <n v="0.2"/>
    <n v="2.6347660887189807E-3"/>
    <n v="1.5808596532313885E-2"/>
  </r>
  <r>
    <x v="112"/>
    <x v="4"/>
    <n v="34"/>
    <s v="cf"/>
    <n v="13.241691265245693"/>
    <n v="1.3771358915855519E-2"/>
    <m/>
    <m/>
    <m/>
    <m/>
    <n v="0.74"/>
    <m/>
    <n v="1.1499999999999999"/>
    <n v="4.7423347296204822E-2"/>
    <n v="9.4846694592409658E-3"/>
    <n v="5.6908016755445788E-2"/>
    <n v="0.47"/>
    <n v="2.2288973229216264E-2"/>
    <n v="0.2"/>
    <n v="4.4577946458432532E-3"/>
    <n v="2.6746767875059516E-2"/>
  </r>
  <r>
    <x v="112"/>
    <x v="4"/>
    <n v="34"/>
    <s v="cf"/>
    <n v="4.1061975317709001"/>
    <n v="1.3242487039961152E-3"/>
    <m/>
    <m/>
    <m/>
    <m/>
    <n v="0.74"/>
    <m/>
    <n v="1.1499999999999999"/>
    <n v="2.8204529982805366E-3"/>
    <n v="5.6409059965610738E-4"/>
    <n v="3.384543597936644E-3"/>
    <n v="0.47"/>
    <n v="1.3256129091918521E-3"/>
    <n v="0.2"/>
    <n v="2.6512258183837041E-4"/>
    <n v="1.5907354910302226E-3"/>
  </r>
  <r>
    <x v="112"/>
    <x v="4"/>
    <n v="37"/>
    <s v="cf"/>
    <n v="3.2785918276930444"/>
    <n v="8.4423739563095894E-4"/>
    <m/>
    <m/>
    <m/>
    <m/>
    <n v="0.74"/>
    <m/>
    <n v="1.1499999999999999"/>
    <n v="2.3301772188384197E-3"/>
    <n v="4.6603544376768396E-4"/>
    <n v="2.7962126626061038E-3"/>
    <n v="0.47"/>
    <n v="1.0951832928540572E-3"/>
    <n v="0.2"/>
    <n v="2.1903665857081145E-4"/>
    <n v="1.3142199514248687E-3"/>
  </r>
  <r>
    <x v="112"/>
    <x v="4"/>
    <n v="37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112"/>
    <x v="4"/>
    <n v="38"/>
    <s v="cf"/>
    <n v="13.591832140047863"/>
    <n v="1.4509280809501096E-2"/>
    <m/>
    <m/>
    <m/>
    <m/>
    <n v="0.74"/>
    <m/>
    <n v="1.1499999999999999"/>
    <n v="5.1547620276692213E-2"/>
    <n v="1.0309524055338443E-2"/>
    <n v="6.1857144332030656E-2"/>
    <n v="0.47"/>
    <n v="2.422738153004534E-2"/>
    <n v="0.2"/>
    <n v="4.8454763060090684E-3"/>
    <n v="2.9072857836054407E-2"/>
  </r>
  <r>
    <x v="112"/>
    <x v="4"/>
    <n v="38"/>
    <s v="cf"/>
    <n v="9.7402825172239957"/>
    <n v="7.4513161256763568E-3"/>
    <m/>
    <m/>
    <m/>
    <m/>
    <n v="0.74"/>
    <m/>
    <n v="1.1499999999999999"/>
    <n v="1.8304536299209351E-2"/>
    <n v="3.6609072598418704E-3"/>
    <n v="2.1965443559051223E-2"/>
    <n v="0.47"/>
    <n v="8.6031320606283941E-3"/>
    <n v="0.2"/>
    <n v="1.7206264121256789E-3"/>
    <n v="1.0323758472754073E-2"/>
  </r>
  <r>
    <x v="112"/>
    <x v="4"/>
    <n v="40"/>
    <s v="cf"/>
    <n v="8.9445078017645194"/>
    <n v="6.2835167307395759E-3"/>
    <m/>
    <m/>
    <m/>
    <m/>
    <n v="0.74"/>
    <m/>
    <n v="1.1499999999999999"/>
    <n v="1.4256622257241468E-2"/>
    <n v="2.8513244514482938E-3"/>
    <n v="1.7107946708689762E-2"/>
    <n v="0.47"/>
    <n v="6.7006124609034897E-3"/>
    <n v="0.2"/>
    <n v="1.3401224921806981E-3"/>
    <n v="8.0407349530841887E-3"/>
  </r>
  <r>
    <x v="112"/>
    <x v="4"/>
    <n v="40"/>
    <s v="cf"/>
    <n v="4.6154933496649653"/>
    <n v="1.67311633925355E-3"/>
    <m/>
    <m/>
    <m/>
    <m/>
    <n v="0.74"/>
    <m/>
    <n v="1.1499999999999999"/>
    <n v="3.262401652821662E-3"/>
    <n v="6.524803305643324E-4"/>
    <n v="3.9148819833859944E-3"/>
    <n v="0.47"/>
    <n v="1.5333287768261811E-3"/>
    <n v="0.2"/>
    <n v="3.0666575536523625E-4"/>
    <n v="1.8399945321914174E-3"/>
  </r>
  <r>
    <x v="112"/>
    <x v="4"/>
    <n v="41"/>
    <s v="cf"/>
    <n v="6.1752117919655385"/>
    <n v="2.9949777191032854E-3"/>
    <m/>
    <m/>
    <m/>
    <m/>
    <n v="0.74"/>
    <m/>
    <n v="1.1499999999999999"/>
    <n v="5.5011004132512779E-3"/>
    <n v="1.1002200826502556E-3"/>
    <n v="6.6013204959015333E-3"/>
    <n v="0.47"/>
    <n v="2.5855171942281005E-3"/>
    <n v="0.2"/>
    <n v="5.1710343884562009E-4"/>
    <n v="3.1026206330737206E-3"/>
  </r>
  <r>
    <x v="112"/>
    <x v="4"/>
    <n v="42"/>
    <s v="gr"/>
    <n v="24.669016179243776"/>
    <n v="4.7796218847284813E-2"/>
    <m/>
    <m/>
    <m/>
    <m/>
    <n v="0.55000000000000004"/>
    <m/>
    <n v="1.1499999999999999"/>
    <n v="0.17787546974808058"/>
    <n v="3.5575093949616117E-2"/>
    <n v="0.21345056369769669"/>
    <n v="0.47"/>
    <n v="8.3601470781597867E-2"/>
    <n v="0.2"/>
    <n v="1.6720294156319575E-2"/>
    <n v="0.10032176493791745"/>
  </r>
  <r>
    <x v="112"/>
    <x v="4"/>
    <n v="43"/>
    <s v="gr"/>
    <n v="13.369015219719209"/>
    <n v="1.4037465980705172E-2"/>
    <m/>
    <m/>
    <m/>
    <m/>
    <n v="0.55000000000000004"/>
    <m/>
    <n v="1.1499999999999999"/>
    <n v="4.1560735844678974E-2"/>
    <n v="8.3121471689357948E-3"/>
    <n v="4.9872883013614769E-2"/>
    <n v="0.47"/>
    <n v="1.9533545846999116E-2"/>
    <n v="0.2"/>
    <n v="3.9067091693998236E-3"/>
    <n v="2.3440255016398938E-2"/>
  </r>
  <r>
    <x v="112"/>
    <x v="4"/>
    <n v="45"/>
    <s v="gr"/>
    <n v="10.217747346499682"/>
    <n v="8.1997422455659941E-3"/>
    <m/>
    <m/>
    <m/>
    <m/>
    <n v="0.55000000000000004"/>
    <m/>
    <n v="1.1499999999999999"/>
    <n v="2.1958840844276906E-2"/>
    <n v="4.391768168855381E-3"/>
    <n v="2.6350609013132287E-2"/>
    <n v="0.47"/>
    <n v="1.0320655196810144E-2"/>
    <n v="0.2"/>
    <n v="2.0641310393620291E-3"/>
    <n v="1.2384786236172174E-2"/>
  </r>
  <r>
    <x v="112"/>
    <x v="4"/>
    <n v="47"/>
    <s v="cf"/>
    <n v="13.30535324248245"/>
    <n v="1.3904094138394161E-2"/>
    <m/>
    <m/>
    <m/>
    <m/>
    <n v="0.74"/>
    <m/>
    <n v="1.1499999999999999"/>
    <n v="4.8154693594232661E-2"/>
    <n v="9.630938718846533E-3"/>
    <n v="5.7785632313079191E-2"/>
    <n v="0.47"/>
    <n v="2.2632705989289351E-2"/>
    <n v="0.2"/>
    <n v="4.5265411978578701E-3"/>
    <n v="2.7159247187147222E-2"/>
  </r>
  <r>
    <x v="112"/>
    <x v="4"/>
    <n v="49"/>
    <s v="cf"/>
    <n v="14.419437844125717"/>
    <n v="1.6330013358472378E-2"/>
    <m/>
    <m/>
    <m/>
    <m/>
    <n v="0.74"/>
    <m/>
    <n v="1.1499999999999999"/>
    <n v="6.232232630854611E-2"/>
    <n v="1.2464465261709223E-2"/>
    <n v="7.4786791570255334E-2"/>
    <n v="0.47"/>
    <n v="2.9291493365016671E-2"/>
    <n v="0.2"/>
    <n v="5.858298673003335E-3"/>
    <n v="3.5149792038020003E-2"/>
  </r>
  <r>
    <x v="112"/>
    <x v="4"/>
    <n v="50"/>
    <s v="gr"/>
    <n v="16.838592979122527"/>
    <n v="2.2269039214889541E-2"/>
    <m/>
    <m/>
    <m/>
    <m/>
    <n v="0.55000000000000004"/>
    <m/>
    <n v="1.1499999999999999"/>
    <n v="7.1863281086879699E-2"/>
    <n v="1.4372656217375941E-2"/>
    <n v="8.6235937304255633E-2"/>
    <n v="0.47"/>
    <n v="3.3775742110833458E-2"/>
    <n v="0.2"/>
    <n v="6.7551484221666921E-3"/>
    <n v="4.0530890533000151E-2"/>
  </r>
  <r>
    <x v="112"/>
    <x v="4"/>
    <n v="51"/>
    <s v="cf"/>
    <n v="13.273522253864073"/>
    <n v="1.3837646949653297E-2"/>
    <m/>
    <m/>
    <m/>
    <m/>
    <n v="0.74"/>
    <m/>
    <n v="1.1499999999999999"/>
    <n v="4.7788002254362118E-2"/>
    <n v="9.5576004508724239E-3"/>
    <n v="5.734560270523454E-2"/>
    <n v="0.47"/>
    <n v="2.2460361059550193E-2"/>
    <n v="0.2"/>
    <n v="4.4920722119100387E-3"/>
    <n v="2.6952433271460231E-2"/>
  </r>
  <r>
    <x v="112"/>
    <x v="4"/>
    <n v="52"/>
    <s v="cf"/>
    <n v="10.058592403407786"/>
    <n v="7.9462879986921513E-3"/>
    <m/>
    <m/>
    <m/>
    <m/>
    <n v="0.74"/>
    <m/>
    <n v="1.1499999999999999"/>
    <n v="2.0155316805810286E-2"/>
    <n v="4.0310633611620574E-3"/>
    <n v="2.4186380166972343E-2"/>
    <n v="0.47"/>
    <n v="9.4729988987308344E-3"/>
    <n v="0.2"/>
    <n v="1.894599779746167E-3"/>
    <n v="1.1367598678477002E-2"/>
  </r>
  <r>
    <x v="112"/>
    <x v="4"/>
    <n v="54"/>
    <s v="cf"/>
    <n v="14.546761798599235"/>
    <n v="1.6619675354899624E-2"/>
    <m/>
    <m/>
    <m/>
    <m/>
    <n v="0.74"/>
    <m/>
    <n v="1.1499999999999999"/>
    <n v="6.4113389691157013E-2"/>
    <n v="1.2822677938231403E-2"/>
    <n v="7.6936067629388413E-2"/>
    <n v="0.47"/>
    <n v="3.0133293154843796E-2"/>
    <n v="0.2"/>
    <n v="6.0266586309687597E-3"/>
    <n v="3.6159951785812557E-2"/>
  </r>
  <r>
    <x v="112"/>
    <x v="4"/>
    <n v="60"/>
    <s v="gr"/>
    <n v="10.504226244065093"/>
    <n v="8.6659866513537007E-3"/>
    <m/>
    <m/>
    <m/>
    <m/>
    <n v="0.55000000000000004"/>
    <m/>
    <n v="1.1499999999999999"/>
    <n v="2.3448260563561554E-2"/>
    <n v="4.6896521127123107E-3"/>
    <n v="2.8137912676273864E-2"/>
    <n v="0.47"/>
    <n v="1.102068246487393E-2"/>
    <n v="0.2"/>
    <n v="2.2041364929747862E-3"/>
    <n v="1.3224818957848716E-2"/>
  </r>
  <r>
    <x v="112"/>
    <x v="4"/>
    <n v="62"/>
    <s v="gr"/>
    <n v="10.886198107485642"/>
    <n v="9.3076993819002241E-3"/>
    <m/>
    <m/>
    <m/>
    <m/>
    <n v="0.55000000000000004"/>
    <m/>
    <n v="1.1499999999999999"/>
    <n v="2.5522680032493621E-2"/>
    <n v="5.104536006498725E-3"/>
    <n v="3.0627216038992346E-2"/>
    <n v="0.47"/>
    <n v="1.1995659615272001E-2"/>
    <n v="0.2"/>
    <n v="2.3991319230544004E-3"/>
    <n v="1.4394791538326401E-2"/>
  </r>
  <r>
    <x v="112"/>
    <x v="4"/>
    <n v="65"/>
    <s v="gr"/>
    <n v="9.963099437552648"/>
    <n v="7.7961253098849477E-3"/>
    <m/>
    <m/>
    <m/>
    <m/>
    <n v="0.55000000000000004"/>
    <m/>
    <n v="1.1499999999999999"/>
    <n v="2.0682162947575272E-2"/>
    <n v="4.1364325895150546E-3"/>
    <n v="2.4818595537090326E-2"/>
    <n v="0.47"/>
    <n v="9.7206165853603779E-3"/>
    <n v="0.2"/>
    <n v="1.9441233170720757E-3"/>
    <n v="1.1664739902432454E-2"/>
  </r>
  <r>
    <x v="112"/>
    <x v="4"/>
    <n v="67"/>
    <s v="gr"/>
    <n v="9.7721135058423734"/>
    <n v="7.500097115734022E-3"/>
    <m/>
    <m/>
    <m/>
    <m/>
    <n v="0.55000000000000004"/>
    <m/>
    <n v="1.1499999999999999"/>
    <n v="1.9753576992026251E-2"/>
    <n v="3.9507153984052502E-3"/>
    <n v="2.3704292390431501E-2"/>
    <n v="0.47"/>
    <n v="9.2841811862523372E-3"/>
    <n v="0.2"/>
    <n v="1.8568362372504675E-3"/>
    <n v="1.1141017423502805E-2"/>
  </r>
  <r>
    <x v="113"/>
    <x v="0"/>
    <n v="1"/>
    <s v="pe"/>
    <n v="28.361410858975749"/>
    <n v="6.3175042688368488E-2"/>
    <m/>
    <m/>
    <m/>
    <m/>
    <n v="0.54"/>
    <m/>
    <n v="1.1499999999999999"/>
    <n v="0.19767247809965011"/>
    <n v="3.9534495619930027E-2"/>
    <n v="0.23720697371958013"/>
    <n v="0.47"/>
    <n v="9.2906064706835545E-2"/>
    <n v="0.2"/>
    <n v="1.8581212941367109E-2"/>
    <n v="0.11148727764820265"/>
  </r>
  <r>
    <x v="113"/>
    <x v="0"/>
    <n v="3"/>
    <s v="cf"/>
    <n v="11.777465788800255"/>
    <n v="1.0894155854640236E-2"/>
    <m/>
    <m/>
    <m/>
    <m/>
    <n v="0.74"/>
    <m/>
    <n v="1.1499999999999999"/>
    <n v="3.2739898598147792E-2"/>
    <n v="6.5479797196295588E-3"/>
    <n v="3.9287878317777351E-2"/>
    <n v="0.47"/>
    <n v="1.5387752341129461E-2"/>
    <n v="0.2"/>
    <n v="3.0775504682258922E-3"/>
    <n v="1.8465302809355353E-2"/>
  </r>
  <r>
    <x v="113"/>
    <x v="0"/>
    <n v="6"/>
    <s v="pe"/>
    <n v="30.01662226713146"/>
    <n v="7.0764186994762418E-2"/>
    <m/>
    <m/>
    <m/>
    <m/>
    <n v="0.54"/>
    <m/>
    <n v="1.1499999999999999"/>
    <n v="0.22192410165224907"/>
    <n v="4.4384820330449819E-2"/>
    <n v="0.2663089219826989"/>
    <n v="0.47"/>
    <n v="0.10430432777655706"/>
    <n v="0.2"/>
    <n v="2.0860865555311414E-2"/>
    <n v="0.12516519333186849"/>
  </r>
  <r>
    <x v="113"/>
    <x v="0"/>
    <n v="14"/>
    <s v="pe"/>
    <n v="28.39324184759413"/>
    <n v="6.3316929320134913E-2"/>
    <m/>
    <m/>
    <m/>
    <m/>
    <n v="0.54"/>
    <m/>
    <n v="1.1499999999999999"/>
    <n v="0.19812537013678702"/>
    <n v="3.9625074027357404E-2"/>
    <n v="0.23775044416414443"/>
    <n v="0.47"/>
    <n v="9.311892396428989E-2"/>
    <n v="0.2"/>
    <n v="1.8623784792857978E-2"/>
    <n v="0.11174270875714787"/>
  </r>
  <r>
    <x v="113"/>
    <x v="0"/>
    <n v="15"/>
    <s v="pe"/>
    <n v="33.613523981008292"/>
    <n v="8.8739703309861889E-2"/>
    <m/>
    <m/>
    <m/>
    <m/>
    <n v="0.54"/>
    <m/>
    <n v="1.1499999999999999"/>
    <n v="0.27956631430442169"/>
    <n v="5.5913262860884341E-2"/>
    <n v="0.33547957716530602"/>
    <n v="0.47"/>
    <n v="0.13139616772307819"/>
    <n v="0.2"/>
    <n v="2.627923354461564E-2"/>
    <n v="0.15767540126769383"/>
  </r>
  <r>
    <x v="113"/>
    <x v="0"/>
    <n v="18"/>
    <s v="pe"/>
    <n v="32.149298504562857"/>
    <n v="8.1176978724021215E-2"/>
    <m/>
    <m/>
    <m/>
    <m/>
    <n v="0.54"/>
    <m/>
    <n v="1.1499999999999999"/>
    <n v="0.255283168645486"/>
    <n v="5.1056633729097203E-2"/>
    <n v="0.30633980237458319"/>
    <n v="0.47"/>
    <n v="0.11998308926337842"/>
    <n v="0.2"/>
    <n v="2.3996617852675685E-2"/>
    <n v="0.1439797071160541"/>
  </r>
  <r>
    <x v="113"/>
    <x v="0"/>
    <n v="19"/>
    <s v="pe"/>
    <n v="24.891833099572434"/>
    <n v="4.8663533709664107E-2"/>
    <m/>
    <m/>
    <m/>
    <m/>
    <n v="0.54"/>
    <m/>
    <n v="1.1499999999999999"/>
    <n v="0.15146982812102491"/>
    <n v="3.0293965624204985E-2"/>
    <n v="0.18176379374522988"/>
    <n v="0.47"/>
    <n v="7.1190819216881709E-2"/>
    <n v="0.2"/>
    <n v="1.4238163843376343E-2"/>
    <n v="8.5428983060258049E-2"/>
  </r>
  <r>
    <x v="113"/>
    <x v="0"/>
    <n v="20"/>
    <s v="pe"/>
    <n v="27.406481200424377"/>
    <n v="5.8992450783913464E-2"/>
    <m/>
    <m/>
    <m/>
    <m/>
    <n v="0.54"/>
    <m/>
    <n v="1.1499999999999999"/>
    <n v="0.18433132488838425"/>
    <n v="3.6866264977676852E-2"/>
    <n v="0.22119758986606108"/>
    <n v="0.47"/>
    <n v="8.6635722697540593E-2"/>
    <n v="0.2"/>
    <n v="1.7327144539508118E-2"/>
    <n v="0.10396286723704871"/>
  </r>
  <r>
    <x v="113"/>
    <x v="0"/>
    <n v="21"/>
    <s v="ln"/>
    <n v="2.0690142601946393"/>
    <n v="3.3621481728162886E-4"/>
    <m/>
    <m/>
    <m/>
    <m/>
    <n v="0.89"/>
    <m/>
    <n v="1.1499999999999999"/>
    <n v="9.9040969754387968E-4"/>
    <n v="1.9808193950877594E-4"/>
    <n v="1.1884916370526557E-3"/>
    <n v="0.47"/>
    <n v="4.6549255784562345E-4"/>
    <n v="0.2"/>
    <n v="9.309851156912469E-5"/>
    <n v="5.5859106941474814E-4"/>
  </r>
  <r>
    <x v="113"/>
    <x v="0"/>
    <n v="26"/>
    <s v="ln"/>
    <n v="2.4191551349968092"/>
    <n v="4.596394756493937E-4"/>
    <m/>
    <m/>
    <m/>
    <m/>
    <n v="0.89"/>
    <m/>
    <n v="1.1499999999999999"/>
    <n v="1.4063498931642638E-3"/>
    <n v="2.8126997863285277E-4"/>
    <n v="1.6876198717971165E-3"/>
    <n v="0.47"/>
    <n v="6.6098444978720389E-4"/>
    <n v="0.2"/>
    <n v="1.3219688995744078E-4"/>
    <n v="7.9318133974464464E-4"/>
  </r>
  <r>
    <x v="113"/>
    <x v="0"/>
    <n v="27"/>
    <s v="ln"/>
    <n v="2.0053522829578814"/>
    <n v="3.1584298456586632E-4"/>
    <m/>
    <m/>
    <m/>
    <m/>
    <n v="0.89"/>
    <m/>
    <n v="1.1499999999999999"/>
    <n v="9.2336927814946717E-4"/>
    <n v="1.8467385562989343E-4"/>
    <n v="1.1080431337793606E-3"/>
    <n v="0.47"/>
    <n v="4.3398356073024954E-4"/>
    <n v="0.2"/>
    <n v="8.6796712146049908E-5"/>
    <n v="5.2078027287629945E-4"/>
  </r>
  <r>
    <x v="113"/>
    <x v="0"/>
    <n v="30"/>
    <s v="pe"/>
    <n v="25.560283860558393"/>
    <n v="5.1312269850070966E-2"/>
    <m/>
    <m/>
    <m/>
    <m/>
    <n v="0.54"/>
    <m/>
    <n v="1.1499999999999999"/>
    <n v="0.15988450271418828"/>
    <n v="3.1976900542837659E-2"/>
    <n v="0.19186140325702594"/>
    <n v="0.47"/>
    <n v="7.5145716275668489E-2"/>
    <n v="0.2"/>
    <n v="1.5029143255133699E-2"/>
    <n v="9.017485953080219E-2"/>
  </r>
  <r>
    <x v="113"/>
    <x v="0"/>
    <n v="31"/>
    <s v="pe"/>
    <n v="29.31634051752712"/>
    <n v="6.7500874041606179E-2"/>
    <m/>
    <m/>
    <m/>
    <m/>
    <n v="0.54"/>
    <m/>
    <n v="1.1499999999999999"/>
    <n v="0.21148920883045511"/>
    <n v="4.2297841766091027E-2"/>
    <n v="0.25378705059654616"/>
    <n v="0.47"/>
    <n v="9.9399928150313899E-2"/>
    <n v="0.2"/>
    <n v="1.9879985630062783E-2"/>
    <n v="0.11927991378037668"/>
  </r>
  <r>
    <x v="113"/>
    <x v="0"/>
    <n v="33"/>
    <s v="pe"/>
    <n v="28.043100972791958"/>
    <n v="6.1764929892574275E-2"/>
    <m/>
    <m/>
    <m/>
    <m/>
    <n v="0.54"/>
    <m/>
    <n v="1.1499999999999999"/>
    <n v="0.19317261696032079"/>
    <n v="3.8634523392064163E-2"/>
    <n v="0.23180714035238495"/>
    <n v="0.47"/>
    <n v="9.0791129971350762E-2"/>
    <n v="0.2"/>
    <n v="1.8158225994270152E-2"/>
    <n v="0.10894935596562091"/>
  </r>
  <r>
    <x v="113"/>
    <x v="0"/>
    <n v="34"/>
    <s v="pe"/>
    <n v="24.605354202007018"/>
    <n v="4.7549846995378557E-2"/>
    <m/>
    <m/>
    <m/>
    <m/>
    <n v="0.54"/>
    <m/>
    <n v="1.1499999999999999"/>
    <n v="0.14793451713552036"/>
    <n v="2.9586903427104072E-2"/>
    <n v="0.17752142056262443"/>
    <n v="0.47"/>
    <n v="6.9529223053694564E-2"/>
    <n v="0.2"/>
    <n v="1.3905844610738913E-2"/>
    <n v="8.3435067664433482E-2"/>
  </r>
  <r>
    <x v="113"/>
    <x v="0"/>
    <n v="35"/>
    <s v="pe"/>
    <n v="28.39324184759413"/>
    <n v="6.3316929320134913E-2"/>
    <m/>
    <m/>
    <m/>
    <m/>
    <n v="0.54"/>
    <m/>
    <n v="1.1499999999999999"/>
    <n v="0.19812537013678702"/>
    <n v="3.9625074027357404E-2"/>
    <n v="0.23775044416414443"/>
    <n v="0.47"/>
    <n v="9.311892396428989E-2"/>
    <n v="0.2"/>
    <n v="1.8623784792857978E-2"/>
    <n v="0.11174270875714787"/>
  </r>
  <r>
    <x v="113"/>
    <x v="0"/>
    <n v="39"/>
    <s v="ln"/>
    <n v="2.4191551349968092"/>
    <n v="4.596394756493937E-4"/>
    <m/>
    <m/>
    <m/>
    <m/>
    <n v="0.89"/>
    <m/>
    <n v="1.1499999999999999"/>
    <n v="1.4063498931642638E-3"/>
    <n v="2.8126997863285277E-4"/>
    <n v="1.6876198717971165E-3"/>
    <n v="0.47"/>
    <n v="6.6098444978720389E-4"/>
    <n v="0.2"/>
    <n v="1.3219688995744078E-4"/>
    <n v="7.9318133974464464E-4"/>
  </r>
  <r>
    <x v="113"/>
    <x v="0"/>
    <n v="41"/>
    <s v="ln"/>
    <n v="2.3236621691416719"/>
    <n v="4.2406834586835505E-4"/>
    <m/>
    <m/>
    <m/>
    <m/>
    <n v="0.89"/>
    <m/>
    <n v="1.1499999999999999"/>
    <n v="1.2848939059403324E-3"/>
    <n v="2.5697878118806648E-4"/>
    <n v="1.5418726871283988E-3"/>
    <n v="0.47"/>
    <n v="6.0390013579195623E-4"/>
    <n v="0.2"/>
    <n v="1.2078002715839125E-4"/>
    <n v="7.2468016295034745E-4"/>
  </r>
  <r>
    <x v="113"/>
    <x v="0"/>
    <n v="43"/>
    <s v="pe"/>
    <n v="22.85464982799617"/>
    <n v="4.1024096441253127E-2"/>
    <m/>
    <m/>
    <m/>
    <m/>
    <n v="0.54"/>
    <m/>
    <n v="1.1499999999999999"/>
    <n v="0.12725381354621174"/>
    <n v="2.5450762709242347E-2"/>
    <n v="0.15270457625545408"/>
    <n v="0.47"/>
    <n v="5.9809292366719516E-2"/>
    <n v="0.2"/>
    <n v="1.1961858473343905E-2"/>
    <n v="7.1771150840063414E-2"/>
  </r>
  <r>
    <x v="113"/>
    <x v="0"/>
    <n v="44"/>
    <s v="pe"/>
    <n v="28.234086904502234"/>
    <n v="6.2609087710733716E-2"/>
    <m/>
    <m/>
    <m/>
    <m/>
    <n v="0.54"/>
    <m/>
    <n v="1.1499999999999999"/>
    <n v="0.19586619392633961"/>
    <n v="3.9173238785267926E-2"/>
    <n v="0.23503943271160754"/>
    <n v="0.47"/>
    <n v="9.2057111145379608E-2"/>
    <n v="0.2"/>
    <n v="1.8411422229075922E-2"/>
    <n v="0.11046853337445553"/>
  </r>
  <r>
    <x v="113"/>
    <x v="0"/>
    <n v="47"/>
    <s v="pe"/>
    <n v="31.003382914301213"/>
    <n v="7.5493237396323451E-2"/>
    <m/>
    <m/>
    <m/>
    <m/>
    <n v="0.54"/>
    <m/>
    <n v="1.1499999999999999"/>
    <n v="0.23706295785838907"/>
    <n v="4.741259157167782E-2"/>
    <n v="0.28447554943006692"/>
    <n v="0.47"/>
    <n v="0.11141959019344286"/>
    <n v="0.2"/>
    <n v="2.2283918038688573E-2"/>
    <n v="0.13370350823213142"/>
  </r>
  <r>
    <x v="113"/>
    <x v="0"/>
    <n v="48"/>
    <s v="pe"/>
    <n v="32.21296048179962"/>
    <n v="8.1498790018953035E-2"/>
    <m/>
    <m/>
    <m/>
    <m/>
    <n v="0.54"/>
    <m/>
    <n v="1.1499999999999999"/>
    <n v="0.25631557485719336"/>
    <n v="5.1263114971438678E-2"/>
    <n v="0.30757868982863201"/>
    <n v="0.47"/>
    <n v="0.12046832018288087"/>
    <n v="0.2"/>
    <n v="2.4093664036576173E-2"/>
    <n v="0.14456198421945704"/>
  </r>
  <r>
    <x v="113"/>
    <x v="0"/>
    <n v="54"/>
    <s v="pe"/>
    <n v="31.608171698050413"/>
    <n v="7.8467286240410147E-2"/>
    <m/>
    <m/>
    <m/>
    <m/>
    <n v="0.54"/>
    <m/>
    <n v="1.1499999999999999"/>
    <n v="0.2465934699194737"/>
    <n v="4.931869398389474E-2"/>
    <n v="0.29591216390336844"/>
    <n v="0.47"/>
    <n v="0.11589893086215264"/>
    <n v="0.2"/>
    <n v="2.3179786172430529E-2"/>
    <n v="0.13907871703458316"/>
  </r>
  <r>
    <x v="113"/>
    <x v="0"/>
    <n v="55"/>
    <s v="cf"/>
    <n v="10.790705141630504"/>
    <n v="9.1451226075318515E-3"/>
    <m/>
    <m/>
    <m/>
    <m/>
    <n v="0.74"/>
    <m/>
    <n v="1.1499999999999999"/>
    <n v="2.495746131095114E-2"/>
    <n v="4.991492262190228E-3"/>
    <n v="2.9948953573141368E-2"/>
    <n v="0.47"/>
    <n v="1.1730006816147035E-2"/>
    <n v="0.2"/>
    <n v="2.346001363229407E-3"/>
    <n v="1.4076008179376442E-2"/>
  </r>
  <r>
    <x v="113"/>
    <x v="0"/>
    <n v="55"/>
    <s v="cf"/>
    <n v="7.9577471545947667"/>
    <n v="4.9735919716217296E-3"/>
    <m/>
    <m/>
    <m/>
    <m/>
    <n v="0.74"/>
    <m/>
    <n v="1.1499999999999999"/>
    <n v="1.0276567401005526E-2"/>
    <n v="2.0553134802011055E-3"/>
    <n v="1.2331880881206632E-2"/>
    <n v="0.47"/>
    <n v="4.8299866784725972E-3"/>
    <n v="0.2"/>
    <n v="9.6599733569451951E-4"/>
    <n v="5.7959840141671168E-3"/>
  </r>
  <r>
    <x v="114"/>
    <x v="0"/>
    <n v="2"/>
    <s v="cf"/>
    <n v="8.6580289041991065"/>
    <n v="5.8874596548553933E-3"/>
    <m/>
    <m/>
    <m/>
    <m/>
    <n v="0.74"/>
    <m/>
    <n v="1.1499999999999999"/>
    <n v="1.2988929250272703E-2"/>
    <n v="2.5977858500545407E-3"/>
    <n v="1.5586715100327244E-2"/>
    <n v="0.47"/>
    <n v="6.1047967476281703E-3"/>
    <n v="0.2"/>
    <n v="1.2209593495256341E-3"/>
    <n v="7.3257560971538042E-3"/>
  </r>
  <r>
    <x v="114"/>
    <x v="0"/>
    <n v="3"/>
    <s v="cf"/>
    <n v="9.5811275741321005"/>
    <n v="7.2097984995344068E-3"/>
    <m/>
    <m/>
    <m/>
    <m/>
    <n v="0.74"/>
    <m/>
    <n v="1.1499999999999999"/>
    <n v="1.7430231033948935E-2"/>
    <n v="3.4860462067897871E-3"/>
    <n v="2.0916277240738721E-2"/>
    <n v="0.47"/>
    <n v="8.1922085859559984E-3"/>
    <n v="0.2"/>
    <n v="1.6384417171911997E-3"/>
    <n v="9.8306503031471981E-3"/>
  </r>
  <r>
    <x v="114"/>
    <x v="0"/>
    <n v="4"/>
    <s v="pt"/>
    <n v="13.878311037613274"/>
    <n v="1.5127359030998473E-2"/>
    <m/>
    <m/>
    <m/>
    <m/>
    <n v="0.34899999999999998"/>
    <m/>
    <n v="1.1499999999999999"/>
    <n v="5.4288301896909197E-2"/>
    <n v="1.085766037938184E-2"/>
    <n v="6.5145962276291033E-2"/>
    <n v="0.47"/>
    <n v="2.5515501891547322E-2"/>
    <n v="0.2"/>
    <n v="5.1031003783094647E-3"/>
    <n v="3.0618602269856784E-2"/>
  </r>
  <r>
    <x v="114"/>
    <x v="0"/>
    <n v="5"/>
    <s v="cf"/>
    <n v="15.310705525440332"/>
    <n v="1.8411123394341998E-2"/>
    <m/>
    <m/>
    <m/>
    <m/>
    <n v="0.74"/>
    <m/>
    <n v="1.1499999999999999"/>
    <n v="7.5647050020686613E-2"/>
    <n v="1.5129410004137324E-2"/>
    <n v="9.0776460024823938E-2"/>
    <n v="0.47"/>
    <n v="3.5554113509722707E-2"/>
    <n v="0.2"/>
    <n v="7.1108227019445417E-3"/>
    <n v="4.2664936211667247E-2"/>
  </r>
  <r>
    <x v="114"/>
    <x v="0"/>
    <n v="6"/>
    <s v="pt"/>
    <n v="28.870706676869816"/>
    <n v="6.5464327389802318E-2"/>
    <m/>
    <m/>
    <m/>
    <m/>
    <n v="0.34899999999999998"/>
    <m/>
    <n v="1.1499999999999999"/>
    <n v="0.20146506450316201"/>
    <n v="4.0293012900632405E-2"/>
    <n v="0.2417580774037944"/>
    <n v="0.47"/>
    <n v="9.4688580316486137E-2"/>
    <n v="0.2"/>
    <n v="1.8937716063297229E-2"/>
    <n v="0.11362629637978336"/>
  </r>
  <r>
    <x v="114"/>
    <x v="0"/>
    <n v="8"/>
    <s v="pt"/>
    <n v="26.801692416675177"/>
    <n v="5.6417562537101257E-2"/>
    <m/>
    <m/>
    <m/>
    <m/>
    <n v="0.34899999999999998"/>
    <m/>
    <n v="1.1499999999999999"/>
    <n v="0.17635408908663885"/>
    <n v="3.5270817817327771E-2"/>
    <n v="0.21162490690396663"/>
    <n v="0.47"/>
    <n v="8.2886421870720262E-2"/>
    <n v="0.2"/>
    <n v="1.6577284374144054E-2"/>
    <n v="9.9463706244864308E-2"/>
  </r>
  <r>
    <x v="114"/>
    <x v="0"/>
    <n v="9"/>
    <s v="pt"/>
    <n v="20.117184806815573"/>
    <n v="3.1785151994768605E-2"/>
    <m/>
    <m/>
    <m/>
    <m/>
    <n v="0.34899999999999998"/>
    <m/>
    <n v="1.1499999999999999"/>
    <n v="0.10552078982620278"/>
    <n v="2.1104157965240556E-2"/>
    <n v="0.12662494779144334"/>
    <n v="0.47"/>
    <n v="4.9594771218315299E-2"/>
    <n v="0.2"/>
    <n v="9.9189542436630609E-3"/>
    <n v="5.9513725461978362E-2"/>
  </r>
  <r>
    <x v="114"/>
    <x v="0"/>
    <n v="10"/>
    <s v="cf"/>
    <n v="10.058592403407786"/>
    <n v="7.9462879986921513E-3"/>
    <m/>
    <m/>
    <m/>
    <m/>
    <n v="0.74"/>
    <m/>
    <n v="1.1499999999999999"/>
    <n v="2.0155316805810286E-2"/>
    <n v="4.0310633611620574E-3"/>
    <n v="2.4186380166972343E-2"/>
    <n v="0.47"/>
    <n v="9.4729988987308344E-3"/>
    <n v="0.2"/>
    <n v="1.894599779746167E-3"/>
    <n v="1.1367598678477002E-2"/>
  </r>
  <r>
    <x v="114"/>
    <x v="0"/>
    <n v="11"/>
    <s v="pt"/>
    <n v="27.024509337003831"/>
    <n v="5.7359521067790645E-2"/>
    <m/>
    <m/>
    <m/>
    <m/>
    <n v="0.34899999999999998"/>
    <m/>
    <n v="1.1499999999999999"/>
    <n v="0.17898733551114768"/>
    <n v="3.5797467102229537E-2"/>
    <n v="0.21478480261337721"/>
    <n v="0.47"/>
    <n v="8.4124047690239401E-2"/>
    <n v="0.2"/>
    <n v="1.682480953804788E-2"/>
    <n v="0.10094885722828728"/>
  </r>
  <r>
    <x v="114"/>
    <x v="0"/>
    <n v="12"/>
    <s v="cf"/>
    <n v="5.2202821334141669"/>
    <n v="2.140315674699808E-3"/>
    <m/>
    <m/>
    <m/>
    <m/>
    <n v="0.74"/>
    <m/>
    <n v="1.1499999999999999"/>
    <n v="3.9563481602698375E-3"/>
    <n v="7.9126963205396758E-4"/>
    <n v="4.7476177923238046E-3"/>
    <n v="0.47"/>
    <n v="1.8594836353268236E-3"/>
    <n v="0.2"/>
    <n v="3.7189672706536476E-4"/>
    <n v="2.2313803623921881E-3"/>
  </r>
  <r>
    <x v="114"/>
    <x v="0"/>
    <n v="15"/>
    <s v="cf"/>
    <n v="5.3476060878876837"/>
    <n v="2.2459945569128273E-3"/>
    <m/>
    <m/>
    <m/>
    <m/>
    <n v="0.74"/>
    <m/>
    <n v="1.1499999999999999"/>
    <n v="4.1286266674134698E-3"/>
    <n v="8.2572533348269396E-4"/>
    <n v="4.9543520008961638E-3"/>
    <n v="0.47"/>
    <n v="1.9404545336843308E-3"/>
    <n v="0.2"/>
    <n v="3.8809090673686615E-4"/>
    <n v="2.3285454404211969E-3"/>
  </r>
  <r>
    <x v="114"/>
    <x v="0"/>
    <n v="18"/>
    <s v="pt"/>
    <n v="28.934368654106574"/>
    <n v="6.575335276645719E-2"/>
    <m/>
    <m/>
    <m/>
    <m/>
    <n v="0.34899999999999998"/>
    <m/>
    <n v="1.1499999999999999"/>
    <n v="0.20226103558864797"/>
    <n v="4.0452207117729594E-2"/>
    <n v="0.24271324270637756"/>
    <n v="0.47"/>
    <n v="9.5062686726664541E-2"/>
    <n v="0.2"/>
    <n v="1.9012537345332911E-2"/>
    <n v="0.11407522407199745"/>
  </r>
  <r>
    <x v="114"/>
    <x v="0"/>
    <n v="19"/>
    <s v="pt"/>
    <n v="19.162255148264201"/>
    <n v="2.8839193998137627E-2"/>
    <m/>
    <m/>
    <m/>
    <m/>
    <n v="0.34899999999999998"/>
    <m/>
    <n v="1.1499999999999999"/>
    <n v="9.6722693204827251E-2"/>
    <n v="1.9344538640965452E-2"/>
    <n v="0.11606723184579271"/>
    <n v="0.47"/>
    <n v="4.5459665806268805E-2"/>
    <n v="0.2"/>
    <n v="9.091933161253762E-3"/>
    <n v="5.4551598967522569E-2"/>
  </r>
  <r>
    <x v="114"/>
    <x v="0"/>
    <n v="21"/>
    <s v="tb"/>
    <n v="12.127606663602425"/>
    <n v="1.155154534708131E-2"/>
    <n v="9.5"/>
    <n v="5.406644882302352E-2"/>
    <n v="6.5702063577385089E-2"/>
    <n v="5.406644882302352E-2"/>
    <n v="0.4"/>
    <n v="2.1626579529209409E-2"/>
    <n v="1.1499999999999999"/>
    <n v="2.4870566458590818E-2"/>
    <n v="4.974113291718164E-3"/>
    <n v="2.9844679750308981E-2"/>
    <n v="0.47"/>
    <n v="1.1689166235537684E-2"/>
    <n v="0.2"/>
    <n v="2.3378332471075368E-3"/>
    <n v="1.4026999482645221E-2"/>
  </r>
  <r>
    <x v="114"/>
    <x v="0"/>
    <n v="21"/>
    <s v="tb"/>
    <n v="10.058592403407786"/>
    <n v="7.9462879986921513E-3"/>
    <n v="8"/>
    <n v="3.3843916192176964E-2"/>
    <n v="4.0048639605191165E-2"/>
    <n v="3.3843916192176964E-2"/>
    <n v="0.4"/>
    <n v="1.3537566476870787E-2"/>
    <n v="1.1499999999999999"/>
    <n v="1.5568201448401403E-2"/>
    <n v="3.1136402896802806E-3"/>
    <n v="1.8681841738081684E-2"/>
    <n v="0.47"/>
    <n v="7.3170546807486588E-3"/>
    <n v="0.2"/>
    <n v="1.4634109361497318E-3"/>
    <n v="8.7804656168983912E-3"/>
  </r>
  <r>
    <x v="114"/>
    <x v="0"/>
    <n v="22"/>
    <s v="pt"/>
    <n v="23.459438611745373"/>
    <n v="4.3224015642140852E-2"/>
    <m/>
    <m/>
    <m/>
    <m/>
    <n v="0.34899999999999998"/>
    <m/>
    <n v="1.1499999999999999"/>
    <n v="0.13894191536047304"/>
    <n v="2.7788383072094608E-2"/>
    <n v="0.16673029843256765"/>
    <n v="0.47"/>
    <n v="6.5302700219422319E-2"/>
    <n v="0.2"/>
    <n v="1.3060540043884464E-2"/>
    <n v="7.836324026330678E-2"/>
  </r>
  <r>
    <x v="114"/>
    <x v="0"/>
    <n v="24"/>
    <s v="pt"/>
    <n v="24.446199258915122"/>
    <n v="4.6936702577117032E-2"/>
    <m/>
    <m/>
    <m/>
    <m/>
    <n v="0.34899999999999998"/>
    <m/>
    <n v="1.1499999999999999"/>
    <n v="0.14957750436457573"/>
    <n v="2.9915500872915148E-2"/>
    <n v="0.17949300523749087"/>
    <n v="0.47"/>
    <n v="7.030142705135059E-2"/>
    <n v="0.2"/>
    <n v="1.4060285410270119E-2"/>
    <n v="8.4361712461620705E-2"/>
  </r>
  <r>
    <x v="114"/>
    <x v="0"/>
    <n v="25"/>
    <s v="cf"/>
    <n v="8.0214091318315255"/>
    <n v="5.0534877530538612E-3"/>
    <m/>
    <m/>
    <m/>
    <m/>
    <n v="0.74"/>
    <m/>
    <n v="1.1499999999999999"/>
    <n v="1.050155743270725E-2"/>
    <n v="2.10031148654145E-3"/>
    <n v="1.26018689192487E-2"/>
    <n v="0.47"/>
    <n v="4.9357319933724074E-3"/>
    <n v="0.2"/>
    <n v="9.8714639867448161E-4"/>
    <n v="5.9228783920468892E-3"/>
  </r>
  <r>
    <x v="114"/>
    <x v="0"/>
    <n v="25"/>
    <s v="cf"/>
    <n v="6.4935216781493299"/>
    <n v="3.3116960558561585E-3"/>
    <m/>
    <m/>
    <m/>
    <m/>
    <n v="0.74"/>
    <m/>
    <n v="1.1499999999999999"/>
    <n v="6.1574607313122165E-3"/>
    <n v="1.2314921462624434E-3"/>
    <n v="7.3889528775746595E-3"/>
    <n v="0.47"/>
    <n v="2.8940065437167415E-3"/>
    <n v="0.2"/>
    <n v="5.7880130874334837E-4"/>
    <n v="3.47280785246009E-3"/>
  </r>
  <r>
    <x v="114"/>
    <x v="0"/>
    <n v="27"/>
    <s v="pt"/>
    <n v="27.215495268714104"/>
    <n v="5.8173121136876393E-2"/>
    <m/>
    <m/>
    <m/>
    <m/>
    <n v="0.34899999999999998"/>
    <m/>
    <n v="1.1499999999999999"/>
    <n v="0.18125810419111296"/>
    <n v="3.6251620838222594E-2"/>
    <n v="0.21750972502933555"/>
    <n v="0.47"/>
    <n v="8.519130896982309E-2"/>
    <n v="0.2"/>
    <n v="1.7038261793964619E-2"/>
    <n v="0.10222957076378771"/>
  </r>
  <r>
    <x v="114"/>
    <x v="0"/>
    <n v="29"/>
    <s v="cf"/>
    <n v="7.8940851773580096"/>
    <n v="4.8943328099619659E-3"/>
    <m/>
    <m/>
    <m/>
    <m/>
    <n v="0.74"/>
    <m/>
    <n v="1.1499999999999999"/>
    <n v="1.0055718586622169E-2"/>
    <n v="2.0111437173244338E-3"/>
    <n v="1.2066862303946603E-2"/>
    <n v="0.47"/>
    <n v="4.7261877357124196E-3"/>
    <n v="0.2"/>
    <n v="9.4523754714248391E-4"/>
    <n v="5.6714252828549035E-3"/>
  </r>
  <r>
    <x v="114"/>
    <x v="0"/>
    <n v="30"/>
    <s v="pt"/>
    <n v="24.255213327204849"/>
    <n v="4.6206181388325239E-2"/>
    <m/>
    <m/>
    <m/>
    <m/>
    <n v="0.34899999999999998"/>
    <m/>
    <n v="1.1499999999999999"/>
    <n v="0.14749200676852883"/>
    <n v="2.9498401353705767E-2"/>
    <n v="0.1769904081222346"/>
    <n v="0.47"/>
    <n v="6.9321243181208553E-2"/>
    <n v="0.2"/>
    <n v="1.3864248636241711E-2"/>
    <n v="8.3185491817450261E-2"/>
  </r>
  <r>
    <x v="114"/>
    <x v="0"/>
    <n v="31"/>
    <s v="pt"/>
    <n v="21.995213135299934"/>
    <n v="3.7996730691230635E-2"/>
    <m/>
    <m/>
    <m/>
    <m/>
    <n v="0.34899999999999998"/>
    <m/>
    <n v="1.1499999999999999"/>
    <n v="0.12380185296739639"/>
    <n v="2.476037059347928E-2"/>
    <n v="0.14856222356087567"/>
    <n v="0.47"/>
    <n v="5.81868708946763E-2"/>
    <n v="0.2"/>
    <n v="1.1637374178935261E-2"/>
    <n v="6.9824245073611568E-2"/>
  </r>
  <r>
    <x v="114"/>
    <x v="0"/>
    <n v="31"/>
    <s v="pt"/>
    <n v="12.159437652220806"/>
    <n v="1.1612262957870871E-2"/>
    <m/>
    <m/>
    <m/>
    <m/>
    <n v="0.34899999999999998"/>
    <m/>
    <n v="1.1499999999999999"/>
    <n v="4.2845826524302397E-2"/>
    <n v="8.569165304860479E-3"/>
    <n v="5.1414991829162877E-2"/>
    <n v="0.47"/>
    <n v="2.0137538466422127E-2"/>
    <n v="0.2"/>
    <n v="4.0275076932844251E-3"/>
    <n v="2.4165046159706553E-2"/>
  </r>
  <r>
    <x v="114"/>
    <x v="0"/>
    <n v="32"/>
    <s v="pt"/>
    <n v="19.703381954776642"/>
    <n v="3.0490983575016849E-2"/>
    <m/>
    <m/>
    <m/>
    <m/>
    <n v="0.34899999999999998"/>
    <m/>
    <n v="1.1499999999999999"/>
    <n v="0.10166678734179301"/>
    <n v="2.0333357468358602E-2"/>
    <n v="0.1220001448101516"/>
    <n v="0.47"/>
    <n v="4.7783390050642707E-2"/>
    <n v="0.2"/>
    <n v="9.5566780101285428E-3"/>
    <n v="5.734006806077125E-2"/>
  </r>
  <r>
    <x v="114"/>
    <x v="0"/>
    <n v="33"/>
    <s v="cf"/>
    <n v="4.0743665431525207"/>
    <n v="1.3037972938088067E-3"/>
    <m/>
    <m/>
    <m/>
    <m/>
    <n v="0.74"/>
    <m/>
    <n v="1.1499999999999999"/>
    <n v="2.7966900769589103E-3"/>
    <n v="5.5933801539178208E-4"/>
    <n v="3.3560280923506922E-3"/>
    <n v="0.47"/>
    <n v="1.3144443361706878E-3"/>
    <n v="0.2"/>
    <n v="2.6288886723413755E-4"/>
    <n v="1.5773332034048253E-3"/>
  </r>
  <r>
    <x v="114"/>
    <x v="0"/>
    <n v="34"/>
    <s v="cf"/>
    <n v="7.5439443025558388"/>
    <n v="4.4697869992643344E-3"/>
    <m/>
    <m/>
    <m/>
    <m/>
    <n v="0.74"/>
    <m/>
    <n v="1.1499999999999999"/>
    <n v="8.9131251042317301E-3"/>
    <n v="1.7826250208463461E-3"/>
    <n v="1.0695750125078077E-2"/>
    <n v="0.47"/>
    <n v="4.1891687989889133E-3"/>
    <n v="0.2"/>
    <n v="8.378337597977827E-4"/>
    <n v="5.0270025587866958E-3"/>
  </r>
  <r>
    <x v="114"/>
    <x v="0"/>
    <n v="40"/>
    <s v="tb"/>
    <n v="9.9312684489342686"/>
    <n v="7.74638939016873E-3"/>
    <n v="6.8"/>
    <n v="2.9598647335907113E-2"/>
    <n v="3.0615350332829971E-2"/>
    <n v="2.9598647335907113E-2"/>
    <n v="0.4"/>
    <n v="1.1839458934362846E-2"/>
    <n v="1.1499999999999999"/>
    <n v="1.3615377774517273E-2"/>
    <n v="2.7230755549034549E-3"/>
    <n v="1.633845332942073E-2"/>
    <n v="0.47"/>
    <n v="6.3992275540231177E-3"/>
    <n v="0.2"/>
    <n v="1.2798455108046236E-3"/>
    <n v="7.6790730648277411E-3"/>
  </r>
  <r>
    <x v="114"/>
    <x v="0"/>
    <n v="42"/>
    <s v="pt"/>
    <n v="26.960847359767072"/>
    <n v="5.7089594284306773E-2"/>
    <m/>
    <m/>
    <m/>
    <m/>
    <n v="0.34899999999999998"/>
    <m/>
    <n v="1.1499999999999999"/>
    <n v="0.17823322178036544"/>
    <n v="3.5646644356073086E-2"/>
    <n v="0.21387986613643853"/>
    <n v="0.47"/>
    <n v="8.3769614236771747E-2"/>
    <n v="0.2"/>
    <n v="1.6753922847354351E-2"/>
    <n v="0.10052353708412609"/>
  </r>
  <r>
    <x v="114"/>
    <x v="0"/>
    <n v="43"/>
    <s v="pt"/>
    <n v="26.356058576017869"/>
    <n v="5.4557041252356997E-2"/>
    <m/>
    <m/>
    <m/>
    <m/>
    <n v="0.34899999999999998"/>
    <m/>
    <n v="1.1499999999999999"/>
    <n v="0.17113935165103583"/>
    <n v="3.4227870330207168E-2"/>
    <n v="0.20536722198124299"/>
    <n v="0.47"/>
    <n v="8.043549527598684E-2"/>
    <n v="0.2"/>
    <n v="1.6087099055197368E-2"/>
    <n v="9.6522594331184208E-2"/>
  </r>
  <r>
    <x v="114"/>
    <x v="0"/>
    <n v="46"/>
    <s v="pt"/>
    <n v="18.812114273462029"/>
    <n v="2.7794898839040152E-2"/>
    <m/>
    <m/>
    <m/>
    <m/>
    <n v="0.34899999999999998"/>
    <m/>
    <n v="1.1499999999999999"/>
    <n v="9.3581674203710122E-2"/>
    <n v="1.8716334840742026E-2"/>
    <n v="0.11229800904445214"/>
    <n v="0.47"/>
    <n v="4.3983386875743755E-2"/>
    <n v="0.2"/>
    <n v="8.7966773751487516E-3"/>
    <n v="5.2780064250892503E-2"/>
  </r>
  <r>
    <x v="114"/>
    <x v="0"/>
    <n v="47"/>
    <s v="pt"/>
    <n v="28.39324184759413"/>
    <n v="6.3316929320134913E-2"/>
    <m/>
    <m/>
    <m/>
    <m/>
    <n v="0.34899999999999998"/>
    <m/>
    <n v="1.1499999999999999"/>
    <n v="0.19553949492026507"/>
    <n v="3.9107898984053015E-2"/>
    <n v="0.23464739390431807"/>
    <n v="0.47"/>
    <n v="9.1903562612524581E-2"/>
    <n v="0.2"/>
    <n v="1.8380712522504918E-2"/>
    <n v="0.1102842751350295"/>
  </r>
  <r>
    <x v="114"/>
    <x v="0"/>
    <n v="48"/>
    <s v="cf"/>
    <n v="9.5492965855137211"/>
    <n v="7.1619724391352906E-3"/>
    <m/>
    <m/>
    <m/>
    <m/>
    <n v="0.74"/>
    <m/>
    <n v="1.1499999999999999"/>
    <n v="1.7259363300257981E-2"/>
    <n v="3.4518726600515966E-3"/>
    <n v="2.0711235960309576E-2"/>
    <n v="0.47"/>
    <n v="8.1119007511212503E-3"/>
    <n v="0.2"/>
    <n v="1.6223801502242502E-3"/>
    <n v="9.7342809013454996E-3"/>
  </r>
  <r>
    <x v="114"/>
    <x v="0"/>
    <n v="50"/>
    <s v="pt"/>
    <n v="29.730143369566051"/>
    <n v="6.9419884767936743E-2"/>
    <m/>
    <m/>
    <m/>
    <m/>
    <n v="0.34899999999999998"/>
    <m/>
    <n v="1.1499999999999999"/>
    <n v="0.21232733311953605"/>
    <n v="4.2465466623907211E-2"/>
    <n v="0.25479279974344327"/>
    <n v="0.47"/>
    <n v="9.979384656618194E-2"/>
    <n v="0.2"/>
    <n v="1.9958769313236389E-2"/>
    <n v="0.11975261587941832"/>
  </r>
  <r>
    <x v="114"/>
    <x v="0"/>
    <n v="52"/>
    <s v="tb"/>
    <n v="10.758874153012124"/>
    <n v="9.0912486592952431E-3"/>
    <n v="8.1999999999999993"/>
    <n v="3.9062412495061739E-2"/>
    <n v="4.5167088959815589E-2"/>
    <n v="3.9062412495061739E-2"/>
    <n v="0.4"/>
    <n v="1.5624964998024696E-2"/>
    <n v="1.1499999999999999"/>
    <n v="1.7968709747728399E-2"/>
    <n v="3.5937419495456801E-3"/>
    <n v="2.1562451697274079E-2"/>
    <n v="0.47"/>
    <n v="8.445293581432348E-3"/>
    <n v="0.2"/>
    <n v="1.6890587162864696E-3"/>
    <n v="1.0134352297718818E-2"/>
  </r>
  <r>
    <x v="114"/>
    <x v="0"/>
    <n v="53"/>
    <s v="pt"/>
    <n v="20.340001727144223"/>
    <n v="3.2493152759112888E-2"/>
    <m/>
    <m/>
    <m/>
    <m/>
    <n v="0.34899999999999998"/>
    <m/>
    <n v="1.1499999999999999"/>
    <n v="0.10762219869140166"/>
    <n v="2.1524439738280332E-2"/>
    <n v="0.12914663842968199"/>
    <n v="0.47"/>
    <n v="5.0582433384958776E-2"/>
    <n v="0.2"/>
    <n v="1.0116486676991755E-2"/>
    <n v="6.0698920061950531E-2"/>
  </r>
  <r>
    <x v="114"/>
    <x v="0"/>
    <n v="54"/>
    <s v="pt"/>
    <n v="24.287044315823227"/>
    <n v="4.6327537032432808E-2"/>
    <m/>
    <m/>
    <m/>
    <m/>
    <n v="0.34899999999999998"/>
    <m/>
    <n v="1.1499999999999999"/>
    <n v="0.14783869197719049"/>
    <n v="2.9567738395438099E-2"/>
    <n v="0.1774064303726286"/>
    <n v="0.47"/>
    <n v="6.948418522927953E-2"/>
    <n v="0.2"/>
    <n v="1.3896837045855906E-2"/>
    <n v="8.3381022275135441E-2"/>
  </r>
  <r>
    <x v="114"/>
    <x v="0"/>
    <n v="62"/>
    <s v="pt"/>
    <n v="37.337749649358649"/>
    <n v="0.10949295084674424"/>
    <m/>
    <m/>
    <m/>
    <m/>
    <n v="0.34899999999999998"/>
    <m/>
    <n v="1.1499999999999999"/>
    <n v="0.31926127917480057"/>
    <n v="6.3852255834960112E-2"/>
    <n v="0.3831135350097607"/>
    <n v="0.47"/>
    <n v="0.15005280121215625"/>
    <n v="0.2"/>
    <n v="3.0010560242431251E-2"/>
    <n v="0.18006336145458751"/>
  </r>
  <r>
    <x v="114"/>
    <x v="0"/>
    <n v="65"/>
    <s v="cf"/>
    <n v="11.968451720510529"/>
    <n v="1.1250344617279898E-2"/>
    <m/>
    <m/>
    <m/>
    <m/>
    <n v="0.74"/>
    <m/>
    <n v="1.1499999999999999"/>
    <n v="3.443345144983833E-2"/>
    <n v="6.8866902899676662E-3"/>
    <n v="4.1320141739805999E-2"/>
    <n v="0.47"/>
    <n v="1.6183722181424016E-2"/>
    <n v="0.2"/>
    <n v="3.2367444362848032E-3"/>
    <n v="1.9420466617708819E-2"/>
  </r>
  <r>
    <x v="114"/>
    <x v="0"/>
    <n v="66"/>
    <s v="pt"/>
    <n v="29.09352359719847"/>
    <n v="6.6478701419598496E-2"/>
    <m/>
    <m/>
    <m/>
    <m/>
    <n v="0.34899999999999998"/>
    <m/>
    <n v="1.1499999999999999"/>
    <n v="0.20425702152453362"/>
    <n v="4.0851404304906726E-2"/>
    <n v="0.24510842582944034"/>
    <n v="0.47"/>
    <n v="9.6000800116530796E-2"/>
    <n v="0.2"/>
    <n v="1.920016002330616E-2"/>
    <n v="0.11520096013983695"/>
  </r>
  <r>
    <x v="114"/>
    <x v="0"/>
    <n v="67"/>
    <s v="pt"/>
    <n v="22.440846975957243"/>
    <n v="3.9551992795124641E-2"/>
    <m/>
    <m/>
    <m/>
    <m/>
    <n v="0.34899999999999998"/>
    <m/>
    <n v="1.1499999999999999"/>
    <n v="0.1283280300514015"/>
    <n v="2.5665606010280301E-2"/>
    <n v="0.15399363606168182"/>
    <n v="0.47"/>
    <n v="6.0314174124158702E-2"/>
    <n v="0.2"/>
    <n v="1.2062834824831741E-2"/>
    <n v="7.2377008948990448E-2"/>
  </r>
  <r>
    <x v="114"/>
    <x v="0"/>
    <n v="69"/>
    <s v="tb"/>
    <n v="8.5943669269623477"/>
    <n v="5.8011976756995841E-3"/>
    <n v="6.5"/>
    <n v="2.1868358539516842E-2"/>
    <n v="2.3938087059771001E-2"/>
    <n v="2.1868358539516842E-2"/>
    <n v="0.4"/>
    <n v="8.7473434158067374E-3"/>
    <n v="1.1499999999999999"/>
    <n v="1.0059444928177747E-2"/>
    <n v="2.0118889856355496E-3"/>
    <n v="1.2071333913813296E-2"/>
    <n v="0.47"/>
    <n v="4.7279391162435413E-3"/>
    <n v="0.2"/>
    <n v="9.4558782324870826E-4"/>
    <n v="5.6735269394922495E-3"/>
  </r>
  <r>
    <x v="114"/>
    <x v="0"/>
    <n v="70"/>
    <s v="pt"/>
    <n v="29.029861619961711"/>
    <n v="6.6188084493512697E-2"/>
    <m/>
    <m/>
    <m/>
    <m/>
    <n v="0.34899999999999998"/>
    <m/>
    <n v="1.1499999999999999"/>
    <n v="0.20345758899664371"/>
    <n v="4.0691517799328746E-2"/>
    <n v="0.24414910679597246"/>
    <n v="0.47"/>
    <n v="9.5625066828422534E-2"/>
    <n v="0.2"/>
    <n v="1.9125013365684507E-2"/>
    <n v="0.11475008019410704"/>
  </r>
  <r>
    <x v="114"/>
    <x v="0"/>
    <n v="71"/>
    <s v="pt"/>
    <n v="23.682255532074027"/>
    <n v="4.4048995289657687E-2"/>
    <m/>
    <m/>
    <m/>
    <m/>
    <n v="0.34899999999999998"/>
    <m/>
    <n v="1.1499999999999999"/>
    <n v="0.1413132132839722"/>
    <n v="2.8262642656794443E-2"/>
    <n v="0.16957585594076663"/>
    <n v="0.47"/>
    <n v="6.6417210243466931E-2"/>
    <n v="0.2"/>
    <n v="1.3283442048693387E-2"/>
    <n v="7.9700652292160321E-2"/>
  </r>
  <r>
    <x v="114"/>
    <x v="0"/>
    <n v="72"/>
    <s v="pt"/>
    <n v="25.719438803650288"/>
    <n v="5.1953266383373574E-2"/>
    <m/>
    <m/>
    <m/>
    <m/>
    <n v="0.34899999999999998"/>
    <m/>
    <n v="1.1499999999999999"/>
    <n v="0.16380984670000623"/>
    <n v="3.2761969340001244E-2"/>
    <n v="0.19657181604000748"/>
    <n v="0.47"/>
    <n v="7.6990627949002924E-2"/>
    <n v="0.2"/>
    <n v="1.5398125589800585E-2"/>
    <n v="9.2388753538803506E-2"/>
  </r>
  <r>
    <x v="114"/>
    <x v="0"/>
    <n v="74"/>
    <s v="cf"/>
    <n v="5.9842258602552647"/>
    <n v="2.8125861543199745E-3"/>
    <m/>
    <m/>
    <m/>
    <m/>
    <n v="0.74"/>
    <m/>
    <n v="1.1499999999999999"/>
    <n v="5.1431467373689293E-3"/>
    <n v="1.0286293474737859E-3"/>
    <n v="6.1717760848427148E-3"/>
    <n v="0.47"/>
    <n v="2.4172789665633967E-3"/>
    <n v="0.2"/>
    <n v="4.8345579331267937E-4"/>
    <n v="2.900734759876076E-3"/>
  </r>
  <r>
    <x v="114"/>
    <x v="0"/>
    <n v="75"/>
    <s v="tb"/>
    <n v="6.4616906895309514"/>
    <n v="3.2793080249369573E-3"/>
    <n v="3"/>
    <n v="7.5732367961313897E-3"/>
    <n v="5.0762969724991811E-3"/>
    <n v="5.0762969724991811E-3"/>
    <n v="0.4"/>
    <n v="2.0305187889996727E-3"/>
    <n v="1.1499999999999999"/>
    <n v="2.3350966073496233E-3"/>
    <n v="4.6701932146992468E-4"/>
    <n v="2.8021159288195482E-3"/>
    <n v="0.47"/>
    <n v="1.0974954054543229E-3"/>
    <n v="0.2"/>
    <n v="2.1949908109086458E-4"/>
    <n v="1.3169944865451875E-3"/>
  </r>
  <r>
    <x v="115"/>
    <x v="0"/>
    <n v="2"/>
    <s v="cf"/>
    <n v="3.1194368846011491"/>
    <n v="7.6426203672728152E-4"/>
    <m/>
    <m/>
    <m/>
    <m/>
    <n v="0.74"/>
    <m/>
    <n v="1.1499999999999999"/>
    <n v="2.2630131458927821E-3"/>
    <n v="4.5260262917855645E-4"/>
    <n v="2.7156157750713385E-3"/>
    <n v="0.47"/>
    <n v="1.0636161785696075E-3"/>
    <n v="0.2"/>
    <n v="2.1272323571392153E-4"/>
    <n v="1.276339414283529E-3"/>
  </r>
  <r>
    <x v="115"/>
    <x v="0"/>
    <n v="3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115"/>
    <x v="0"/>
    <n v="4"/>
    <s v="pe"/>
    <n v="24.509861236151881"/>
    <n v="4.7181482879592368E-2"/>
    <m/>
    <m/>
    <m/>
    <m/>
    <n v="0.54"/>
    <m/>
    <n v="1.1499999999999999"/>
    <n v="0.14676553853978713"/>
    <n v="2.9353107707957429E-2"/>
    <n v="0.17611864624774456"/>
    <n v="0.47"/>
    <n v="6.8979803113699945E-2"/>
    <n v="0.2"/>
    <n v="1.3795960622739989E-2"/>
    <n v="8.2775763736439939E-2"/>
  </r>
  <r>
    <x v="115"/>
    <x v="0"/>
    <n v="9"/>
    <s v="cf"/>
    <n v="2.5464790894703255"/>
    <n v="5.0929581789406519E-4"/>
    <m/>
    <m/>
    <m/>
    <m/>
    <n v="0.74"/>
    <m/>
    <n v="1.1499999999999999"/>
    <n v="2.0797770847807797E-3"/>
    <n v="4.1595541695615599E-4"/>
    <n v="2.4957325017369355E-3"/>
    <n v="0.47"/>
    <n v="9.7749522984696643E-4"/>
    <n v="0.2"/>
    <n v="1.954990459693933E-4"/>
    <n v="1.1729942758163597E-3"/>
  </r>
  <r>
    <x v="115"/>
    <x v="0"/>
    <n v="13"/>
    <s v="pe"/>
    <n v="27.215495268714104"/>
    <n v="5.8173121136876393E-2"/>
    <m/>
    <m/>
    <m/>
    <m/>
    <n v="0.54"/>
    <m/>
    <n v="1.1499999999999999"/>
    <n v="0.18172010633747498"/>
    <n v="3.6344021267494996E-2"/>
    <n v="0.21806412760496999"/>
    <n v="0.47"/>
    <n v="8.5408449978613243E-2"/>
    <n v="0.2"/>
    <n v="1.7081689995722651E-2"/>
    <n v="0.1024901399743359"/>
  </r>
  <r>
    <x v="115"/>
    <x v="0"/>
    <n v="14"/>
    <s v="cf"/>
    <n v="3.183098861837907"/>
    <n v="7.9577471545947667E-4"/>
    <m/>
    <m/>
    <m/>
    <m/>
    <n v="0.74"/>
    <m/>
    <n v="1.1499999999999999"/>
    <n v="2.2889499270017243E-3"/>
    <n v="4.5778998540034488E-4"/>
    <n v="2.746739912402069E-3"/>
    <n v="0.47"/>
    <n v="1.0758064656908102E-3"/>
    <n v="0.2"/>
    <n v="2.1516129313816205E-4"/>
    <n v="1.2909677588289724E-3"/>
  </r>
  <r>
    <x v="115"/>
    <x v="0"/>
    <n v="17"/>
    <s v="pe"/>
    <n v="24.000565418257818"/>
    <n v="4.5241065813415991E-2"/>
    <m/>
    <m/>
    <m/>
    <m/>
    <n v="0.54"/>
    <m/>
    <n v="1.1499999999999999"/>
    <n v="0.1406108180355696"/>
    <n v="2.812216360711392E-2"/>
    <n v="0.16873298164268352"/>
    <n v="0.47"/>
    <n v="6.6087084476717711E-2"/>
    <n v="0.2"/>
    <n v="1.3217416895343543E-2"/>
    <n v="7.9304501372061256E-2"/>
  </r>
  <r>
    <x v="115"/>
    <x v="0"/>
    <n v="18"/>
    <s v="pe"/>
    <n v="20.84929754503829"/>
    <n v="3.4140724730000203E-2"/>
    <m/>
    <m/>
    <m/>
    <m/>
    <n v="0.54"/>
    <m/>
    <n v="1.1499999999999999"/>
    <n v="0.10551184451318046"/>
    <n v="2.1102368902636094E-2"/>
    <n v="0.12661421341581655"/>
    <n v="0.47"/>
    <n v="4.9590566921194817E-2"/>
    <n v="0.2"/>
    <n v="9.9181133842389645E-3"/>
    <n v="5.9508680305433784E-2"/>
  </r>
  <r>
    <x v="115"/>
    <x v="0"/>
    <n v="19"/>
    <s v="pe"/>
    <n v="28.01126998417358"/>
    <n v="6.162479396518189E-2"/>
    <m/>
    <m/>
    <m/>
    <m/>
    <n v="0.54"/>
    <m/>
    <n v="1.1499999999999999"/>
    <n v="0.19272553624224006"/>
    <n v="3.8545107248448014E-2"/>
    <n v="0.23127064349068807"/>
    <n v="0.47"/>
    <n v="9.0581002033852831E-2"/>
    <n v="0.2"/>
    <n v="1.8116200406770568E-2"/>
    <n v="0.10869720244062339"/>
  </r>
  <r>
    <x v="115"/>
    <x v="0"/>
    <n v="22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115"/>
    <x v="0"/>
    <n v="24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115"/>
    <x v="0"/>
    <n v="25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115"/>
    <x v="0"/>
    <n v="25"/>
    <s v="cf"/>
    <n v="2.0053522829578814"/>
    <n v="3.1584298456586632E-4"/>
    <m/>
    <m/>
    <m/>
    <m/>
    <n v="0.74"/>
    <m/>
    <n v="1.1499999999999999"/>
    <n v="1.9754867308690895E-3"/>
    <n v="3.9509734617381793E-4"/>
    <n v="2.3705840770429074E-3"/>
    <n v="0.47"/>
    <n v="9.2847876350847199E-4"/>
    <n v="0.2"/>
    <n v="1.8569575270169442E-4"/>
    <n v="1.1141745162101665E-3"/>
  </r>
  <r>
    <x v="115"/>
    <x v="0"/>
    <n v="26"/>
    <s v="cf"/>
    <n v="2.0053522829578814"/>
    <n v="3.1584298456586632E-4"/>
    <m/>
    <m/>
    <m/>
    <m/>
    <n v="0.74"/>
    <m/>
    <n v="1.1499999999999999"/>
    <n v="1.9754867308690895E-3"/>
    <n v="3.9509734617381793E-4"/>
    <n v="2.3705840770429074E-3"/>
    <n v="0.47"/>
    <n v="9.2847876350847199E-4"/>
    <n v="0.2"/>
    <n v="1.8569575270169442E-4"/>
    <n v="1.1141745162101665E-3"/>
  </r>
  <r>
    <x v="115"/>
    <x v="0"/>
    <n v="27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  <r>
    <x v="115"/>
    <x v="0"/>
    <n v="28"/>
    <s v="cf"/>
    <n v="2.196338214668156"/>
    <n v="3.7886834203025696E-4"/>
    <m/>
    <m/>
    <m/>
    <m/>
    <n v="0.74"/>
    <m/>
    <n v="1.1499999999999999"/>
    <n v="2.0058641554973719E-3"/>
    <n v="4.0117283109947438E-4"/>
    <n v="2.4070369865968463E-3"/>
    <n v="0.47"/>
    <n v="9.4275615308376474E-4"/>
    <n v="0.2"/>
    <n v="1.8855123061675295E-4"/>
    <n v="1.1313073837005178E-3"/>
  </r>
  <r>
    <x v="115"/>
    <x v="0"/>
    <n v="29"/>
    <s v="pe"/>
    <n v="28.966199642724952"/>
    <n v="6.5898104187199269E-2"/>
    <m/>
    <m/>
    <m/>
    <m/>
    <n v="0.54"/>
    <m/>
    <n v="1.1499999999999999"/>
    <n v="0.20636781390413272"/>
    <n v="4.1273562780826549E-2"/>
    <n v="0.24764137668495928"/>
    <n v="0.47"/>
    <n v="9.6992872534942376E-2"/>
    <n v="0.2"/>
    <n v="1.9398574506988477E-2"/>
    <n v="0.11639144704193086"/>
  </r>
  <r>
    <x v="115"/>
    <x v="0"/>
    <n v="32"/>
    <s v="pe"/>
    <n v="26.738030439438418"/>
    <n v="5.6149863922820689E-2"/>
    <m/>
    <m/>
    <m/>
    <m/>
    <n v="0.54"/>
    <m/>
    <n v="1.1499999999999999"/>
    <n v="0.17527513667457439"/>
    <n v="3.5055027334914883E-2"/>
    <n v="0.21033016400948928"/>
    <n v="0.47"/>
    <n v="8.2379314237049958E-2"/>
    <n v="0.2"/>
    <n v="1.6475862847409994E-2"/>
    <n v="9.8855177084459955E-2"/>
  </r>
  <r>
    <x v="115"/>
    <x v="0"/>
    <n v="33"/>
    <s v="pe"/>
    <n v="27.533805154897895"/>
    <n v="5.954185364746669E-2"/>
    <m/>
    <m/>
    <m/>
    <m/>
    <n v="0.54"/>
    <m/>
    <n v="1.1499999999999999"/>
    <n v="0.18608269081262685"/>
    <n v="3.7216538162525369E-2"/>
    <n v="0.22329922897515223"/>
    <n v="0.47"/>
    <n v="8.7458864681934617E-2"/>
    <n v="0.2"/>
    <n v="1.7491772936386926E-2"/>
    <n v="0.10495063761832155"/>
  </r>
  <r>
    <x v="115"/>
    <x v="0"/>
    <n v="36"/>
    <s v="pe"/>
    <n v="30.239439187460114"/>
    <n v="7.1818668070217778E-2"/>
    <m/>
    <m/>
    <m/>
    <m/>
    <n v="0.54"/>
    <m/>
    <n v="1.1499999999999999"/>
    <n v="0.22529804050008009"/>
    <n v="4.5059608100016024E-2"/>
    <n v="0.27035764860009615"/>
    <n v="0.47"/>
    <n v="0.10589007903503764"/>
    <n v="0.2"/>
    <n v="2.1178015807007528E-2"/>
    <n v="0.12706809484204518"/>
  </r>
  <r>
    <x v="115"/>
    <x v="0"/>
    <n v="37"/>
    <s v="pe"/>
    <n v="25.146481008519466"/>
    <n v="4.966429999182595E-2"/>
    <m/>
    <m/>
    <m/>
    <m/>
    <n v="0.54"/>
    <m/>
    <n v="1.1499999999999999"/>
    <n v="0.15464807080539222"/>
    <n v="3.0929614161078447E-2"/>
    <n v="0.18557768496647067"/>
    <n v="0.47"/>
    <n v="7.268459327853434E-2"/>
    <n v="0.2"/>
    <n v="1.4536918655706868E-2"/>
    <n v="8.7221511934241214E-2"/>
  </r>
  <r>
    <x v="115"/>
    <x v="0"/>
    <n v="41"/>
    <s v="cf"/>
    <n v="3.8197186342054881"/>
    <n v="1.1459155902616462E-3"/>
    <m/>
    <m/>
    <m/>
    <m/>
    <n v="0.74"/>
    <m/>
    <n v="1.1499999999999999"/>
    <n v="2.6215980617557504E-3"/>
    <n v="5.2431961235115013E-4"/>
    <n v="3.1459176741069003E-3"/>
    <n v="0.47"/>
    <n v="1.2321510890252027E-3"/>
    <n v="0.2"/>
    <n v="2.4643021780504056E-4"/>
    <n v="1.4785813068302431E-3"/>
  </r>
  <r>
    <x v="115"/>
    <x v="0"/>
    <n v="45"/>
    <s v="cf"/>
    <n v="2.0690142601946393"/>
    <n v="3.3621481728162886E-4"/>
    <m/>
    <m/>
    <m/>
    <m/>
    <n v="0.74"/>
    <m/>
    <n v="1.1499999999999999"/>
    <n v="1.9849054306789976E-3"/>
    <n v="3.9698108613579953E-4"/>
    <n v="2.3818865168147973E-3"/>
    <n v="0.47"/>
    <n v="9.3290555241912882E-4"/>
    <n v="0.2"/>
    <n v="1.8658111048382576E-4"/>
    <n v="1.1194866629029546E-3"/>
  </r>
  <r>
    <x v="115"/>
    <x v="0"/>
    <n v="46"/>
    <s v="pe"/>
    <n v="28.329579870357371"/>
    <n v="6.3033315211545135E-2"/>
    <m/>
    <m/>
    <m/>
    <m/>
    <n v="0.54"/>
    <m/>
    <n v="1.1499999999999999"/>
    <n v="0.19722011448390406"/>
    <n v="3.9444022896780812E-2"/>
    <n v="0.23666413738068487"/>
    <n v="0.47"/>
    <n v="9.2693453807434906E-2"/>
    <n v="0.2"/>
    <n v="1.8538690761486981E-2"/>
    <n v="0.11123214456892189"/>
  </r>
  <r>
    <x v="115"/>
    <x v="0"/>
    <n v="48"/>
    <s v="pe"/>
    <n v="27.056340325622209"/>
    <n v="5.7494723191947185E-2"/>
    <m/>
    <m/>
    <m/>
    <m/>
    <n v="0.54"/>
    <m/>
    <n v="1.1499999999999999"/>
    <n v="0.17955859861914589"/>
    <n v="3.5911719723829179E-2"/>
    <n v="0.21547031834297506"/>
    <n v="0.47"/>
    <n v="8.4392541350998565E-2"/>
    <n v="0.2"/>
    <n v="1.6878508270199714E-2"/>
    <n v="0.10127104962119828"/>
  </r>
  <r>
    <x v="115"/>
    <x v="0"/>
    <n v="49"/>
    <s v="pe"/>
    <n v="26.578875496346523"/>
    <n v="5.548340259862336E-2"/>
    <m/>
    <m/>
    <m/>
    <m/>
    <n v="0.54"/>
    <m/>
    <n v="1.1499999999999999"/>
    <n v="0.17315317617683162"/>
    <n v="3.4630635235366324E-2"/>
    <n v="0.20778381141219796"/>
    <n v="0.47"/>
    <n v="8.1381992803110856E-2"/>
    <n v="0.2"/>
    <n v="1.6276398560622171E-2"/>
    <n v="9.7658391363733027E-2"/>
  </r>
  <r>
    <x v="115"/>
    <x v="0"/>
    <n v="52"/>
    <s v="pe"/>
    <n v="25.305635951611361"/>
    <n v="5.0294951453827584E-2"/>
    <m/>
    <m/>
    <m/>
    <m/>
    <n v="0.54"/>
    <m/>
    <n v="1.1499999999999999"/>
    <n v="0.15665156244396608"/>
    <n v="3.133031248879322E-2"/>
    <n v="0.18798187493275931"/>
    <n v="0.47"/>
    <n v="7.3626234348664055E-2"/>
    <n v="0.2"/>
    <n v="1.4725246869732811E-2"/>
    <n v="8.8351481218396866E-2"/>
  </r>
  <r>
    <x v="115"/>
    <x v="0"/>
    <n v="53"/>
    <s v="cf"/>
    <n v="2.8329579870357371"/>
    <n v="6.3033315211545138E-4"/>
    <m/>
    <m/>
    <m/>
    <m/>
    <n v="0.74"/>
    <m/>
    <n v="1.1499999999999999"/>
    <n v="2.1606898363190951E-3"/>
    <n v="4.3213796726381903E-4"/>
    <n v="2.592827803582914E-3"/>
    <n v="0.47"/>
    <n v="1.0155242230699747E-3"/>
    <n v="0.2"/>
    <n v="2.0310484461399494E-4"/>
    <n v="1.2186290676839697E-3"/>
  </r>
  <r>
    <x v="115"/>
    <x v="0"/>
    <n v="54"/>
    <s v="cf"/>
    <n v="2.228169203286535"/>
    <n v="3.8992961057514373E-4"/>
    <m/>
    <m/>
    <m/>
    <m/>
    <n v="0.74"/>
    <m/>
    <n v="1.1499999999999999"/>
    <n v="2.0115666503218053E-3"/>
    <n v="4.0231333006436111E-4"/>
    <n v="2.4138799803861662E-3"/>
    <n v="0.47"/>
    <n v="9.4543632565124839E-4"/>
    <n v="0.2"/>
    <n v="1.8908726513024968E-4"/>
    <n v="1.1345235907814981E-3"/>
  </r>
  <r>
    <x v="115"/>
    <x v="0"/>
    <n v="55"/>
    <s v="cf"/>
    <n v="2.3873241463784303"/>
    <n v="4.4762327744595566E-4"/>
    <m/>
    <m/>
    <m/>
    <m/>
    <n v="0.74"/>
    <m/>
    <n v="1.1499999999999999"/>
    <n v="2.0430374485064604E-3"/>
    <n v="4.0860748970129212E-4"/>
    <n v="2.4516449382077526E-3"/>
    <n v="0.47"/>
    <n v="9.6022760079803634E-4"/>
    <n v="0.2"/>
    <n v="1.9204552015960729E-4"/>
    <n v="1.1522731209576437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X4:Z128" firstHeaderRow="1" firstDataRow="2" firstDataCol="1"/>
  <pivotFields count="21">
    <pivotField axis="axisRow" showAll="0">
      <items count="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t="default"/>
      </items>
    </pivotField>
    <pivotField axis="axisRow" showAll="0">
      <items count="7">
        <item x="5"/>
        <item x="2"/>
        <item x="3"/>
        <item x="1"/>
        <item x="4"/>
        <item x="0"/>
        <item t="default"/>
      </items>
    </pivotField>
    <pivotField showAll="0"/>
    <pivotField showAll="0"/>
    <pivotField numFmtId="168" showAll="0"/>
    <pivotField numFmtId="169" showAll="0"/>
    <pivotField showAll="0"/>
    <pivotField showAll="0"/>
    <pivotField showAll="0"/>
    <pivotField showAll="0"/>
    <pivotField numFmtId="2" showAll="0"/>
    <pivotField showAll="0"/>
    <pivotField showAll="0"/>
    <pivotField numFmtId="166" showAll="0"/>
    <pivotField numFmtId="166" showAll="0"/>
    <pivotField dataField="1" numFmtId="166" showAll="0"/>
    <pivotField showAll="0"/>
    <pivotField numFmtId="166" showAll="0"/>
    <pivotField showAll="0"/>
    <pivotField numFmtId="166" showAll="0"/>
    <pivotField dataField="1" numFmtId="166" showAll="0"/>
  </pivotFields>
  <rowFields count="2">
    <field x="1"/>
    <field x="0"/>
  </rowFields>
  <rowItems count="123">
    <i>
      <x/>
    </i>
    <i r="1">
      <x v="38"/>
    </i>
    <i r="1">
      <x v="85"/>
    </i>
    <i r="1">
      <x v="94"/>
    </i>
    <i r="1">
      <x v="100"/>
    </i>
    <i r="1">
      <x v="101"/>
    </i>
    <i r="1">
      <x v="105"/>
    </i>
    <i r="1">
      <x v="106"/>
    </i>
    <i r="1">
      <x v="107"/>
    </i>
    <i>
      <x v="1"/>
    </i>
    <i r="1">
      <x v="2"/>
    </i>
    <i r="1">
      <x v="3"/>
    </i>
    <i r="1">
      <x v="4"/>
    </i>
    <i r="1">
      <x v="7"/>
    </i>
    <i r="1">
      <x v="10"/>
    </i>
    <i r="1">
      <x v="20"/>
    </i>
    <i r="1">
      <x v="21"/>
    </i>
    <i r="1">
      <x v="48"/>
    </i>
    <i r="1">
      <x v="49"/>
    </i>
    <i r="1">
      <x v="50"/>
    </i>
    <i r="1">
      <x v="55"/>
    </i>
    <i r="1">
      <x v="56"/>
    </i>
    <i r="1">
      <x v="58"/>
    </i>
    <i r="1">
      <x v="59"/>
    </i>
    <i r="1">
      <x v="69"/>
    </i>
    <i r="1">
      <x v="70"/>
    </i>
    <i r="1">
      <x v="71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6"/>
    </i>
    <i r="1">
      <x v="87"/>
    </i>
    <i r="1">
      <x v="88"/>
    </i>
    <i r="1">
      <x v="89"/>
    </i>
    <i r="1">
      <x v="90"/>
    </i>
    <i r="1">
      <x v="95"/>
    </i>
    <i r="1">
      <x v="96"/>
    </i>
    <i r="1">
      <x v="97"/>
    </i>
    <i r="1">
      <x v="98"/>
    </i>
    <i r="1">
      <x v="108"/>
    </i>
    <i r="1">
      <x v="109"/>
    </i>
    <i>
      <x v="2"/>
    </i>
    <i r="1">
      <x v="5"/>
    </i>
    <i r="1">
      <x v="6"/>
    </i>
    <i r="1">
      <x v="8"/>
    </i>
    <i r="1">
      <x v="9"/>
    </i>
    <i r="1">
      <x v="11"/>
    </i>
    <i r="1">
      <x v="14"/>
    </i>
    <i r="1">
      <x v="22"/>
    </i>
    <i r="1">
      <x v="25"/>
    </i>
    <i r="1">
      <x v="26"/>
    </i>
    <i r="1">
      <x v="29"/>
    </i>
    <i r="1">
      <x v="36"/>
    </i>
    <i r="1">
      <x v="61"/>
    </i>
    <i r="1">
      <x v="65"/>
    </i>
    <i r="1">
      <x v="66"/>
    </i>
    <i r="1">
      <x v="68"/>
    </i>
    <i r="1">
      <x v="73"/>
    </i>
    <i r="1">
      <x v="75"/>
    </i>
    <i r="1">
      <x v="93"/>
    </i>
    <i r="1">
      <x v="99"/>
    </i>
    <i>
      <x v="3"/>
    </i>
    <i r="1">
      <x v="1"/>
    </i>
    <i r="1">
      <x v="16"/>
    </i>
    <i r="1">
      <x v="17"/>
    </i>
    <i r="1">
      <x v="18"/>
    </i>
    <i r="1">
      <x v="19"/>
    </i>
    <i r="1">
      <x v="27"/>
    </i>
    <i r="1">
      <x v="30"/>
    </i>
    <i r="1">
      <x v="32"/>
    </i>
    <i r="1">
      <x v="33"/>
    </i>
    <i r="1">
      <x v="34"/>
    </i>
    <i r="1">
      <x v="46"/>
    </i>
    <i r="1">
      <x v="47"/>
    </i>
    <i r="1">
      <x v="54"/>
    </i>
    <i r="1">
      <x v="60"/>
    </i>
    <i r="1">
      <x v="64"/>
    </i>
    <i r="1">
      <x v="91"/>
    </i>
    <i r="1">
      <x v="102"/>
    </i>
    <i r="1">
      <x v="110"/>
    </i>
    <i>
      <x v="4"/>
    </i>
    <i r="1">
      <x v="15"/>
    </i>
    <i r="1">
      <x v="23"/>
    </i>
    <i r="1">
      <x v="31"/>
    </i>
    <i r="1">
      <x v="35"/>
    </i>
    <i r="1">
      <x v="40"/>
    </i>
    <i r="1">
      <x v="41"/>
    </i>
    <i r="1">
      <x v="42"/>
    </i>
    <i r="1">
      <x v="43"/>
    </i>
    <i r="1">
      <x v="44"/>
    </i>
    <i r="1">
      <x v="51"/>
    </i>
    <i r="1">
      <x v="52"/>
    </i>
    <i r="1">
      <x v="53"/>
    </i>
    <i r="1">
      <x v="57"/>
    </i>
    <i r="1">
      <x v="111"/>
    </i>
    <i r="1">
      <x v="112"/>
    </i>
    <i>
      <x v="5"/>
    </i>
    <i r="1">
      <x/>
    </i>
    <i r="1">
      <x v="12"/>
    </i>
    <i r="1">
      <x v="13"/>
    </i>
    <i r="1">
      <x v="24"/>
    </i>
    <i r="1">
      <x v="28"/>
    </i>
    <i r="1">
      <x v="37"/>
    </i>
    <i r="1">
      <x v="39"/>
    </i>
    <i r="1">
      <x v="45"/>
    </i>
    <i r="1">
      <x v="62"/>
    </i>
    <i r="1">
      <x v="63"/>
    </i>
    <i r="1">
      <x v="67"/>
    </i>
    <i r="1">
      <x v="72"/>
    </i>
    <i r="1">
      <x v="74"/>
    </i>
    <i r="1">
      <x v="82"/>
    </i>
    <i r="1">
      <x v="83"/>
    </i>
    <i r="1">
      <x v="84"/>
    </i>
    <i r="1">
      <x v="92"/>
    </i>
    <i r="1">
      <x v="103"/>
    </i>
    <i r="1">
      <x v="104"/>
    </i>
    <i r="1">
      <x v="113"/>
    </i>
    <i r="1">
      <x v="114"/>
    </i>
    <i r="1">
      <x v="115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Biomasa Total (tn)" fld="15" baseField="0" baseItem="0"/>
    <dataField name="Suma de Carbono total (tn)" fld="20" baseField="0" baseItem="0"/>
  </dataFields>
  <formats count="15">
    <format dxfId="37">
      <pivotArea type="all" dataOnly="0" outline="0" collapsedLevelsAreSubtotals="1" fieldPosition="0"/>
    </format>
    <format dxfId="36">
      <pivotArea collapsedLevelsAreSubtotals="1" fieldPosition="0">
        <references count="1">
          <reference field="1" count="1">
            <x v="0"/>
          </reference>
        </references>
      </pivotArea>
    </format>
    <format dxfId="35">
      <pivotArea collapsedLevelsAreSubtotals="1" fieldPosition="0">
        <references count="2">
          <reference field="0" count="8">
            <x v="38"/>
            <x v="85"/>
            <x v="94"/>
            <x v="100"/>
            <x v="101"/>
            <x v="105"/>
            <x v="106"/>
            <x v="107"/>
          </reference>
          <reference field="1" count="1" selected="0">
            <x v="0"/>
          </reference>
        </references>
      </pivotArea>
    </format>
    <format dxfId="34">
      <pivotArea collapsedLevelsAreSubtotals="1" fieldPosition="0">
        <references count="1">
          <reference field="1" count="1">
            <x v="1"/>
          </reference>
        </references>
      </pivotArea>
    </format>
    <format dxfId="33">
      <pivotArea collapsedLevelsAreSubtotals="1" fieldPosition="0">
        <references count="2">
          <reference field="0" count="34">
            <x v="2"/>
            <x v="3"/>
            <x v="4"/>
            <x v="7"/>
            <x v="10"/>
            <x v="20"/>
            <x v="21"/>
            <x v="48"/>
            <x v="49"/>
            <x v="50"/>
            <x v="55"/>
            <x v="56"/>
            <x v="58"/>
            <x v="59"/>
            <x v="69"/>
            <x v="70"/>
            <x v="71"/>
            <x v="76"/>
            <x v="77"/>
            <x v="78"/>
            <x v="79"/>
            <x v="80"/>
            <x v="81"/>
            <x v="86"/>
            <x v="87"/>
            <x v="88"/>
            <x v="89"/>
            <x v="90"/>
            <x v="95"/>
            <x v="96"/>
            <x v="97"/>
            <x v="98"/>
            <x v="108"/>
            <x v="109"/>
          </reference>
          <reference field="1" count="1" selected="0">
            <x v="1"/>
          </reference>
        </references>
      </pivotArea>
    </format>
    <format dxfId="32">
      <pivotArea collapsedLevelsAreSubtotals="1" fieldPosition="0">
        <references count="1">
          <reference field="1" count="1">
            <x v="2"/>
          </reference>
        </references>
      </pivotArea>
    </format>
    <format dxfId="31">
      <pivotArea collapsedLevelsAreSubtotals="1" fieldPosition="0">
        <references count="2">
          <reference field="0" count="17">
            <x v="5"/>
            <x v="6"/>
            <x v="8"/>
            <x v="9"/>
            <x v="11"/>
            <x v="14"/>
            <x v="22"/>
            <x v="25"/>
            <x v="26"/>
            <x v="29"/>
            <x v="36"/>
            <x v="61"/>
            <x v="65"/>
            <x v="66"/>
            <x v="68"/>
            <x v="73"/>
            <x v="75"/>
          </reference>
          <reference field="1" count="1" selected="0">
            <x v="2"/>
          </reference>
        </references>
      </pivotArea>
    </format>
    <format dxfId="30">
      <pivotArea type="origin" dataOnly="0" labelOnly="1" outline="0" fieldPosition="0"/>
    </format>
    <format dxfId="29">
      <pivotArea field="1" type="button" dataOnly="0" labelOnly="1" outline="0" axis="axisRow" fieldPosition="0"/>
    </format>
    <format dxfId="28">
      <pivotArea field="-2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25">
      <pivotArea dataOnly="0" labelOnly="1" fieldPosition="0">
        <references count="2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4"/>
            <x v="20"/>
            <x v="21"/>
            <x v="22"/>
            <x v="25"/>
            <x v="38"/>
            <x v="48"/>
            <x v="49"/>
            <x v="50"/>
            <x v="55"/>
            <x v="56"/>
            <x v="58"/>
            <x v="59"/>
            <x v="69"/>
            <x v="70"/>
            <x v="71"/>
            <x v="76"/>
            <x v="77"/>
            <x v="78"/>
            <x v="79"/>
            <x v="80"/>
            <x v="81"/>
            <x v="85"/>
            <x v="86"/>
            <x v="87"/>
            <x v="88"/>
            <x v="89"/>
            <x v="90"/>
            <x v="94"/>
            <x v="95"/>
            <x v="96"/>
            <x v="97"/>
            <x v="98"/>
            <x v="100"/>
            <x v="101"/>
            <x v="105"/>
            <x v="106"/>
            <x v="107"/>
            <x v="108"/>
            <x v="109"/>
          </reference>
          <reference field="1" count="1" selected="0">
            <x v="0"/>
          </reference>
        </references>
      </pivotArea>
    </format>
    <format dxfId="24">
      <pivotArea dataOnly="0" labelOnly="1" fieldPosition="0">
        <references count="2">
          <reference field="0" count="9">
            <x v="26"/>
            <x v="29"/>
            <x v="36"/>
            <x v="61"/>
            <x v="65"/>
            <x v="66"/>
            <x v="68"/>
            <x v="73"/>
            <x v="75"/>
          </reference>
          <reference field="1" count="1" selected="0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4" name="Tabla4" displayName="Tabla4" ref="A1:U3899" totalsRowShown="0" headerRowDxfId="22" dataDxfId="21">
  <autoFilter ref="A1:U3899">
    <filterColumn colId="1">
      <filters>
        <filter val="6"/>
      </filters>
    </filterColumn>
  </autoFilter>
  <tableColumns count="21">
    <tableColumn id="1" name="ID Parcela" dataDxfId="20"/>
    <tableColumn id="2" name="Estrato" dataDxfId="19">
      <calculatedColumnFormula>VLOOKUP('Datos Monitoreo 2019'!$A2,info!$D$3:$E$118,2,FALSE)</calculatedColumnFormula>
    </tableColumn>
    <tableColumn id="3" name="N° árbol" dataDxfId="18"/>
    <tableColumn id="4" name="Especie" dataDxfId="17"/>
    <tableColumn id="5" name="Diámetro (cm)" dataDxfId="16"/>
    <tableColumn id="6" name="Área sección" dataDxfId="15">
      <calculatedColumnFormula>+(PI()*(((E2/100)^2))/4)</calculatedColumnFormula>
    </tableColumn>
    <tableColumn id="7" name="Altura (m)" dataDxfId="14"/>
    <tableColumn id="8" name="Vol Nativas 1 CF" dataDxfId="13"/>
    <tableColumn id="9" name="Vol Nativas 2 L" dataDxfId="12"/>
    <tableColumn id="10" name="Volumen (m3)" dataDxfId="11"/>
    <tableColumn id="11" name="Densidad Madera (tn/m3)" dataDxfId="10">
      <calculatedColumnFormula>VLOOKUP('Datos Monitoreo 2019'!$D2,info!$A$2:$B$20,2,FALSE)</calculatedColumnFormula>
    </tableColumn>
    <tableColumn id="12" name="Biomasa fuste (tn)" dataDxfId="9"/>
    <tableColumn id="13" name="BEF" dataDxfId="8"/>
    <tableColumn id="14" name="Biomasa aérea (tn)" dataDxfId="7"/>
    <tableColumn id="15" name="Biomasa raíces (tn)" dataDxfId="6">
      <calculatedColumnFormula>'Datos Monitoreo 2019'!$N2*'Datos Monitoreo 2019'!$S2</calculatedColumnFormula>
    </tableColumn>
    <tableColumn id="16" name="Biomasa Total (tn)" dataDxfId="5">
      <calculatedColumnFormula>'Datos Monitoreo 2019'!$O2+'Datos Monitoreo 2019'!$N2</calculatedColumnFormula>
    </tableColumn>
    <tableColumn id="17" name="Fracción Carbono" dataDxfId="4"/>
    <tableColumn id="18" name="Carbono-Parte Aérea (tn) " dataDxfId="3">
      <calculatedColumnFormula>'Datos Monitoreo 2019'!$Q2*'Datos Monitoreo 2019'!$N2</calculatedColumnFormula>
    </tableColumn>
    <tableColumn id="19" name="Relación Parte Aérea-Raíces " dataDxfId="2"/>
    <tableColumn id="20" name="Carbono Raíces (tn)" dataDxfId="1">
      <calculatedColumnFormula>'Datos Monitoreo 2019'!$R2*'Datos Monitoreo 2019'!$S2</calculatedColumnFormula>
    </tableColumn>
    <tableColumn id="21" name="Carbono total (tn)" dataDxfId="0">
      <calculatedColumnFormula>'Datos Monitoreo 2019'!$T2+'Datos Monitoreo 2019'!$R2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3899"/>
  <sheetViews>
    <sheetView tabSelected="1" zoomScale="95" zoomScaleNormal="95" workbookViewId="0">
      <pane ySplit="1" topLeftCell="A2" activePane="bottomLeft" state="frozen"/>
      <selection pane="bottomLeft" activeCell="A2" sqref="A2"/>
    </sheetView>
  </sheetViews>
  <sheetFormatPr defaultColWidth="11.42578125" defaultRowHeight="14.25" x14ac:dyDescent="0.2"/>
  <cols>
    <col min="1" max="1" width="13.42578125" style="157" bestFit="1" customWidth="1"/>
    <col min="2" max="2" width="10.42578125" style="157" bestFit="1" customWidth="1"/>
    <col min="3" max="4" width="11.28515625" style="157" bestFit="1" customWidth="1"/>
    <col min="5" max="5" width="17.28515625" style="157" bestFit="1" customWidth="1"/>
    <col min="6" max="6" width="16.28515625" style="157" bestFit="1" customWidth="1"/>
    <col min="7" max="7" width="12.7109375" style="157" bestFit="1" customWidth="1"/>
    <col min="8" max="8" width="18.7109375" style="140" bestFit="1" customWidth="1"/>
    <col min="9" max="9" width="17" style="140" bestFit="1" customWidth="1"/>
    <col min="10" max="10" width="16.5703125" style="140" bestFit="1" customWidth="1"/>
    <col min="11" max="11" width="26.85546875" style="140" bestFit="1" customWidth="1"/>
    <col min="12" max="12" width="20.5703125" style="140" bestFit="1" customWidth="1"/>
    <col min="13" max="13" width="7.28515625" style="140" bestFit="1" customWidth="1"/>
    <col min="14" max="14" width="21.28515625" style="140" bestFit="1" customWidth="1"/>
    <col min="15" max="15" width="21.7109375" style="140" bestFit="1" customWidth="1"/>
    <col min="16" max="16" width="20.5703125" style="140" bestFit="1" customWidth="1"/>
    <col min="17" max="17" width="20.140625" style="140" bestFit="1" customWidth="1"/>
    <col min="18" max="18" width="27.7109375" style="140" customWidth="1"/>
    <col min="19" max="19" width="31.28515625" style="140" bestFit="1" customWidth="1"/>
    <col min="20" max="20" width="22.28515625" style="140" bestFit="1" customWidth="1"/>
    <col min="21" max="21" width="19.5703125" style="140" bestFit="1" customWidth="1"/>
    <col min="22" max="22" width="11.42578125" style="140"/>
    <col min="23" max="23" width="27.7109375" style="140" bestFit="1" customWidth="1"/>
    <col min="24" max="24" width="17.85546875" style="140" bestFit="1" customWidth="1"/>
    <col min="25" max="25" width="29.140625" style="140" bestFit="1" customWidth="1"/>
    <col min="26" max="26" width="28.5703125" style="140" bestFit="1" customWidth="1"/>
    <col min="27" max="16384" width="11.42578125" style="140"/>
  </cols>
  <sheetData>
    <row r="1" spans="1:26" ht="17.25" x14ac:dyDescent="0.25">
      <c r="A1" s="137" t="s">
        <v>0</v>
      </c>
      <c r="B1" s="137" t="s">
        <v>142</v>
      </c>
      <c r="C1" s="137" t="s">
        <v>1</v>
      </c>
      <c r="D1" s="137" t="s">
        <v>2</v>
      </c>
      <c r="E1" s="137" t="s">
        <v>3</v>
      </c>
      <c r="F1" s="137" t="s">
        <v>334</v>
      </c>
      <c r="G1" s="137" t="s">
        <v>4</v>
      </c>
      <c r="H1" s="138" t="s">
        <v>185</v>
      </c>
      <c r="I1" s="138" t="s">
        <v>186</v>
      </c>
      <c r="J1" s="139" t="s">
        <v>368</v>
      </c>
      <c r="K1" s="138" t="s">
        <v>369</v>
      </c>
      <c r="L1" s="138" t="s">
        <v>5</v>
      </c>
      <c r="M1" s="138" t="s">
        <v>6</v>
      </c>
      <c r="N1" s="138" t="s">
        <v>157</v>
      </c>
      <c r="O1" s="138" t="s">
        <v>158</v>
      </c>
      <c r="P1" s="138" t="s">
        <v>159</v>
      </c>
      <c r="Q1" s="138" t="s">
        <v>7</v>
      </c>
      <c r="R1" s="138" t="s">
        <v>160</v>
      </c>
      <c r="S1" s="138" t="s">
        <v>8</v>
      </c>
      <c r="T1" s="138" t="s">
        <v>161</v>
      </c>
      <c r="U1" s="138" t="s">
        <v>156</v>
      </c>
    </row>
    <row r="2" spans="1:26" x14ac:dyDescent="0.2">
      <c r="A2" s="141" t="s">
        <v>53</v>
      </c>
      <c r="B2" s="142">
        <f>VLOOKUP('Datos Monitoreo 2019'!$A2,info!$D$3:$E$118,2,FALSE)</f>
        <v>6</v>
      </c>
      <c r="C2" s="143">
        <v>1</v>
      </c>
      <c r="D2" s="143" t="s">
        <v>10</v>
      </c>
      <c r="E2" s="144">
        <v>28.807044699633057</v>
      </c>
      <c r="F2" s="145">
        <f>+(PI()*(((E2/100)^2))/4)</f>
        <v>6.5175938632919789E-2</v>
      </c>
      <c r="G2" s="141"/>
      <c r="H2" s="146"/>
      <c r="I2" s="146"/>
      <c r="J2" s="146"/>
      <c r="K2" s="147">
        <f>VLOOKUP('Datos Monitoreo 2019'!$D2,info!$A$2:$B$20,2,FALSE)</f>
        <v>0.54</v>
      </c>
      <c r="L2" s="146"/>
      <c r="M2" s="146">
        <v>1.1499999999999999</v>
      </c>
      <c r="N2" s="148">
        <f>(0.214828*'Datos Monitoreo 2019'!$E2^2.0402)/1000</f>
        <v>0.20406106377322325</v>
      </c>
      <c r="O2" s="148">
        <f>'Datos Monitoreo 2019'!$N2*'Datos Monitoreo 2019'!$S2</f>
        <v>4.0812212754644653E-2</v>
      </c>
      <c r="P2" s="148">
        <f>'Datos Monitoreo 2019'!$O2+'Datos Monitoreo 2019'!$N2</f>
        <v>0.24487327652786789</v>
      </c>
      <c r="Q2" s="146">
        <v>0.47</v>
      </c>
      <c r="R2" s="148">
        <f>'Datos Monitoreo 2019'!$Q2*'Datos Monitoreo 2019'!$N2</f>
        <v>9.5908699973414918E-2</v>
      </c>
      <c r="S2" s="146">
        <v>0.2</v>
      </c>
      <c r="T2" s="148">
        <f>'Datos Monitoreo 2019'!$R2*'Datos Monitoreo 2019'!$S2</f>
        <v>1.9181739994682985E-2</v>
      </c>
      <c r="U2" s="148">
        <f>'Datos Monitoreo 2019'!$T2+'Datos Monitoreo 2019'!$R2</f>
        <v>0.1150904399680979</v>
      </c>
    </row>
    <row r="3" spans="1:26" x14ac:dyDescent="0.2">
      <c r="A3" s="141" t="s">
        <v>53</v>
      </c>
      <c r="B3" s="142">
        <f>VLOOKUP('Datos Monitoreo 2019'!$A3,info!$D$3:$E$118,2,FALSE)</f>
        <v>6</v>
      </c>
      <c r="C3" s="143">
        <v>2</v>
      </c>
      <c r="D3" s="143" t="s">
        <v>9</v>
      </c>
      <c r="E3" s="144">
        <v>11.93662073189215</v>
      </c>
      <c r="F3" s="145">
        <f>+(PI()*(((E3/100)^2))/4)</f>
        <v>1.1190581936148891E-2</v>
      </c>
      <c r="G3" s="141"/>
      <c r="H3" s="146"/>
      <c r="I3" s="146"/>
      <c r="J3" s="146"/>
      <c r="K3" s="147">
        <f>VLOOKUP('Datos Monitoreo 2019'!$D3,info!$A$2:$B$20,2,FALSE)</f>
        <v>0.74</v>
      </c>
      <c r="L3" s="146"/>
      <c r="M3" s="146">
        <v>1.1499999999999999</v>
      </c>
      <c r="N3" s="148">
        <f>(1.8894+0.00853085*'Datos Monitoreo 2019'!$E3^3.32222)/1000</f>
        <v>3.4146789179526134E-2</v>
      </c>
      <c r="O3" s="148">
        <f>'Datos Monitoreo 2019'!$N3*'Datos Monitoreo 2019'!$S3</f>
        <v>6.8293578359052273E-3</v>
      </c>
      <c r="P3" s="148">
        <f>'Datos Monitoreo 2019'!$O3+'Datos Monitoreo 2019'!$N3</f>
        <v>4.0976147015431362E-2</v>
      </c>
      <c r="Q3" s="146">
        <v>0.47</v>
      </c>
      <c r="R3" s="148">
        <f>'Datos Monitoreo 2019'!$Q3*'Datos Monitoreo 2019'!$N3</f>
        <v>1.6048990914377281E-2</v>
      </c>
      <c r="S3" s="146">
        <v>0.2</v>
      </c>
      <c r="T3" s="148">
        <f>'Datos Monitoreo 2019'!$R3*'Datos Monitoreo 2019'!$S3</f>
        <v>3.2097981828754563E-3</v>
      </c>
      <c r="U3" s="148">
        <f>'Datos Monitoreo 2019'!$T3+'Datos Monitoreo 2019'!$R3</f>
        <v>1.9258789097252739E-2</v>
      </c>
    </row>
    <row r="4" spans="1:26" x14ac:dyDescent="0.2">
      <c r="A4" s="141" t="s">
        <v>53</v>
      </c>
      <c r="B4" s="142">
        <f>VLOOKUP('Datos Monitoreo 2019'!$A4,info!$D$3:$E$118,2,FALSE)</f>
        <v>6</v>
      </c>
      <c r="C4" s="143">
        <v>4</v>
      </c>
      <c r="D4" s="143" t="s">
        <v>10</v>
      </c>
      <c r="E4" s="144">
        <v>21.645072260497766</v>
      </c>
      <c r="F4" s="145">
        <f t="shared" ref="F4:F66" si="0">+(PI()*(((E4/100)^2))/4)</f>
        <v>3.6796622842846204E-2</v>
      </c>
      <c r="G4" s="141"/>
      <c r="H4" s="146"/>
      <c r="I4" s="146"/>
      <c r="J4" s="146"/>
      <c r="K4" s="147">
        <f>VLOOKUP('Datos Monitoreo 2019'!$D4,info!$A$2:$B$20,2,FALSE)</f>
        <v>0.54</v>
      </c>
      <c r="L4" s="146"/>
      <c r="M4" s="146">
        <v>1.1499999999999999</v>
      </c>
      <c r="N4" s="148">
        <f>(0.214828*'Datos Monitoreo 2019'!$E4^2.0402)/1000</f>
        <v>0.11389126027713642</v>
      </c>
      <c r="O4" s="148">
        <f>'Datos Monitoreo 2019'!$N4*'Datos Monitoreo 2019'!$S4</f>
        <v>2.2778252055427287E-2</v>
      </c>
      <c r="P4" s="148">
        <f>'Datos Monitoreo 2019'!$O4+'Datos Monitoreo 2019'!$N4</f>
        <v>0.13666951233256369</v>
      </c>
      <c r="Q4" s="146">
        <v>0.47</v>
      </c>
      <c r="R4" s="148">
        <f>'Datos Monitoreo 2019'!$Q4*'Datos Monitoreo 2019'!$N4</f>
        <v>5.3528892330254117E-2</v>
      </c>
      <c r="S4" s="146">
        <v>0.2</v>
      </c>
      <c r="T4" s="148">
        <f>'Datos Monitoreo 2019'!$R4*'Datos Monitoreo 2019'!$S4</f>
        <v>1.0705778466050824E-2</v>
      </c>
      <c r="U4" s="148">
        <f>'Datos Monitoreo 2019'!$T4+'Datos Monitoreo 2019'!$R4</f>
        <v>6.4234670796304946E-2</v>
      </c>
      <c r="W4" s="149"/>
      <c r="X4" s="149"/>
      <c r="Y4" s="150" t="s">
        <v>336</v>
      </c>
      <c r="Z4" s="149"/>
    </row>
    <row r="5" spans="1:26" x14ac:dyDescent="0.2">
      <c r="A5" s="141" t="s">
        <v>53</v>
      </c>
      <c r="B5" s="142">
        <f>VLOOKUP('Datos Monitoreo 2019'!$A5,info!$D$3:$E$118,2,FALSE)</f>
        <v>6</v>
      </c>
      <c r="C5" s="143">
        <v>4</v>
      </c>
      <c r="D5" s="143" t="s">
        <v>10</v>
      </c>
      <c r="E5" s="144">
        <v>15.310705525440332</v>
      </c>
      <c r="F5" s="145">
        <f t="shared" si="0"/>
        <v>1.8411123394341998E-2</v>
      </c>
      <c r="G5" s="141"/>
      <c r="H5" s="146"/>
      <c r="I5" s="146"/>
      <c r="J5" s="146"/>
      <c r="K5" s="147">
        <f>VLOOKUP('Datos Monitoreo 2019'!$D5,info!$A$2:$B$20,2,FALSE)</f>
        <v>0.54</v>
      </c>
      <c r="L5" s="146"/>
      <c r="M5" s="146">
        <v>1.1499999999999999</v>
      </c>
      <c r="N5" s="148">
        <f>(0.214828*'Datos Monitoreo 2019'!$E5^2.0402)/1000</f>
        <v>5.619764283645088E-2</v>
      </c>
      <c r="O5" s="148">
        <f>'Datos Monitoreo 2019'!$N5*'Datos Monitoreo 2019'!$S5</f>
        <v>1.1239528567290177E-2</v>
      </c>
      <c r="P5" s="148">
        <f>'Datos Monitoreo 2019'!$O5+'Datos Monitoreo 2019'!$N5</f>
        <v>6.7437171403741059E-2</v>
      </c>
      <c r="Q5" s="146">
        <v>0.47</v>
      </c>
      <c r="R5" s="148">
        <f>'Datos Monitoreo 2019'!$Q5*'Datos Monitoreo 2019'!$N5</f>
        <v>2.6412892133131912E-2</v>
      </c>
      <c r="S5" s="146">
        <v>0.2</v>
      </c>
      <c r="T5" s="148">
        <f>'Datos Monitoreo 2019'!$R5*'Datos Monitoreo 2019'!$S5</f>
        <v>5.2825784266263831E-3</v>
      </c>
      <c r="U5" s="148">
        <f>'Datos Monitoreo 2019'!$T5+'Datos Monitoreo 2019'!$R5</f>
        <v>3.1695470559758299E-2</v>
      </c>
      <c r="W5" s="149"/>
      <c r="X5" s="150" t="s">
        <v>335</v>
      </c>
      <c r="Y5" s="149" t="s">
        <v>162</v>
      </c>
      <c r="Z5" s="149" t="s">
        <v>163</v>
      </c>
    </row>
    <row r="6" spans="1:26" x14ac:dyDescent="0.2">
      <c r="A6" s="141" t="s">
        <v>53</v>
      </c>
      <c r="B6" s="142">
        <f>VLOOKUP('Datos Monitoreo 2019'!$A6,info!$D$3:$E$118,2,FALSE)</f>
        <v>6</v>
      </c>
      <c r="C6" s="143">
        <v>8</v>
      </c>
      <c r="D6" s="143" t="s">
        <v>9</v>
      </c>
      <c r="E6" s="144">
        <v>10.599719209920229</v>
      </c>
      <c r="F6" s="145">
        <f t="shared" si="0"/>
        <v>8.8242662422585907E-3</v>
      </c>
      <c r="G6" s="141"/>
      <c r="H6" s="146"/>
      <c r="I6" s="146"/>
      <c r="J6" s="146"/>
      <c r="K6" s="147">
        <f>VLOOKUP('Datos Monitoreo 2019'!$D6,info!$A$2:$B$20,2,FALSE)</f>
        <v>0.74</v>
      </c>
      <c r="M6" s="146">
        <v>1.1499999999999999</v>
      </c>
      <c r="N6" s="148">
        <f>(1.8894+0.00853085*'Datos Monitoreo 2019'!$E6^3.32222)/1000</f>
        <v>2.3628709074940971E-2</v>
      </c>
      <c r="O6" s="148">
        <f>'Datos Monitoreo 2019'!$N6*'Datos Monitoreo 2019'!$S6</f>
        <v>4.7257418149881944E-3</v>
      </c>
      <c r="P6" s="148">
        <f>'Datos Monitoreo 2019'!$O6+'Datos Monitoreo 2019'!$N6</f>
        <v>2.8354450889929165E-2</v>
      </c>
      <c r="Q6" s="146">
        <v>0.47</v>
      </c>
      <c r="R6" s="148">
        <f>'Datos Monitoreo 2019'!$Q6*'Datos Monitoreo 2019'!$N6</f>
        <v>1.1105493265222257E-2</v>
      </c>
      <c r="S6" s="146">
        <v>0.2</v>
      </c>
      <c r="T6" s="148">
        <f>'Datos Monitoreo 2019'!$R6*'Datos Monitoreo 2019'!$S6</f>
        <v>2.2210986530444513E-3</v>
      </c>
      <c r="U6" s="148">
        <f>'Datos Monitoreo 2019'!$T6+'Datos Monitoreo 2019'!$R6</f>
        <v>1.3326591918266708E-2</v>
      </c>
      <c r="W6" s="149"/>
      <c r="X6" s="138">
        <v>1</v>
      </c>
      <c r="Y6" s="151">
        <v>24.827946038226791</v>
      </c>
      <c r="Z6" s="151">
        <v>11.669134637966589</v>
      </c>
    </row>
    <row r="7" spans="1:26" x14ac:dyDescent="0.2">
      <c r="A7" s="141" t="s">
        <v>53</v>
      </c>
      <c r="B7" s="142">
        <f>VLOOKUP('Datos Monitoreo 2019'!$A7,info!$D$3:$E$118,2,FALSE)</f>
        <v>6</v>
      </c>
      <c r="C7" s="143">
        <v>9</v>
      </c>
      <c r="D7" s="143" t="s">
        <v>9</v>
      </c>
      <c r="E7" s="144">
        <v>4.4881693951914485</v>
      </c>
      <c r="F7" s="145">
        <f t="shared" si="0"/>
        <v>1.5820797118049857E-3</v>
      </c>
      <c r="G7" s="141"/>
      <c r="H7" s="146"/>
      <c r="I7" s="146"/>
      <c r="J7" s="146"/>
      <c r="K7" s="147">
        <f>VLOOKUP('Datos Monitoreo 2019'!$D7,info!$A$2:$B$20,2,FALSE)</f>
        <v>0.74</v>
      </c>
      <c r="M7" s="146">
        <v>1.1499999999999999</v>
      </c>
      <c r="N7" s="148">
        <f>(1.8894+0.00853085*'Datos Monitoreo 2019'!$E7^3.32222)/1000</f>
        <v>3.1405511404015963E-3</v>
      </c>
      <c r="O7" s="148">
        <f>'Datos Monitoreo 2019'!$N7*'Datos Monitoreo 2019'!$S7</f>
        <v>6.2811022808031925E-4</v>
      </c>
      <c r="P7" s="148">
        <f>'Datos Monitoreo 2019'!$O7+'Datos Monitoreo 2019'!$N7</f>
        <v>3.7686613684819155E-3</v>
      </c>
      <c r="Q7" s="146">
        <v>0.47</v>
      </c>
      <c r="R7" s="148">
        <f>'Datos Monitoreo 2019'!$Q7*'Datos Monitoreo 2019'!$N7</f>
        <v>1.4760590359887502E-3</v>
      </c>
      <c r="S7" s="146">
        <v>0.2</v>
      </c>
      <c r="T7" s="148">
        <f>'Datos Monitoreo 2019'!$R7*'Datos Monitoreo 2019'!$S7</f>
        <v>2.9521180719775008E-4</v>
      </c>
      <c r="U7" s="148">
        <f>'Datos Monitoreo 2019'!$T7+'Datos Monitoreo 2019'!$R7</f>
        <v>1.7712708431865004E-3</v>
      </c>
      <c r="W7" s="149"/>
      <c r="X7" s="152" t="s">
        <v>62</v>
      </c>
      <c r="Y7" s="151">
        <v>3.4691168232120302</v>
      </c>
      <c r="Z7" s="151">
        <v>1.6304849069096541</v>
      </c>
    </row>
    <row r="8" spans="1:26" x14ac:dyDescent="0.2">
      <c r="A8" s="141" t="s">
        <v>53</v>
      </c>
      <c r="B8" s="142">
        <f>VLOOKUP('Datos Monitoreo 2019'!$A8,info!$D$3:$E$118,2,FALSE)</f>
        <v>6</v>
      </c>
      <c r="C8" s="143">
        <v>10</v>
      </c>
      <c r="D8" s="143" t="s">
        <v>9</v>
      </c>
      <c r="E8" s="144">
        <v>8.5625359383439683</v>
      </c>
      <c r="F8" s="145">
        <f t="shared" si="0"/>
        <v>5.7583054185363176E-3</v>
      </c>
      <c r="G8" s="141"/>
      <c r="H8" s="146"/>
      <c r="I8" s="146"/>
      <c r="J8" s="146"/>
      <c r="K8" s="147">
        <f>VLOOKUP('Datos Monitoreo 2019'!$D8,info!$A$2:$B$20,2,FALSE)</f>
        <v>0.74</v>
      </c>
      <c r="M8" s="146">
        <v>1.1499999999999999</v>
      </c>
      <c r="N8" s="148">
        <f>(1.8894+0.00853085*'Datos Monitoreo 2019'!$E8^3.32222)/1000</f>
        <v>1.2587402014171457E-2</v>
      </c>
      <c r="O8" s="148">
        <f>'Datos Monitoreo 2019'!$N8*'Datos Monitoreo 2019'!$S8</f>
        <v>2.5174804028342914E-3</v>
      </c>
      <c r="P8" s="148">
        <f>'Datos Monitoreo 2019'!$O8+'Datos Monitoreo 2019'!$N8</f>
        <v>1.5104882417005748E-2</v>
      </c>
      <c r="Q8" s="146">
        <v>0.47</v>
      </c>
      <c r="R8" s="148">
        <f>'Datos Monitoreo 2019'!$Q8*'Datos Monitoreo 2019'!$N8</f>
        <v>5.9160789466605841E-3</v>
      </c>
      <c r="S8" s="146">
        <v>0.2</v>
      </c>
      <c r="T8" s="148">
        <f>'Datos Monitoreo 2019'!$R8*'Datos Monitoreo 2019'!$S8</f>
        <v>1.1832157893321169E-3</v>
      </c>
      <c r="U8" s="148">
        <f>'Datos Monitoreo 2019'!$T8+'Datos Monitoreo 2019'!$R8</f>
        <v>7.0992947359927007E-3</v>
      </c>
      <c r="W8" s="149"/>
      <c r="X8" s="152" t="s">
        <v>111</v>
      </c>
      <c r="Y8" s="151">
        <v>0.80583461547630542</v>
      </c>
      <c r="Z8" s="151">
        <v>0.37874226927386351</v>
      </c>
    </row>
    <row r="9" spans="1:26" x14ac:dyDescent="0.2">
      <c r="A9" s="141" t="s">
        <v>53</v>
      </c>
      <c r="B9" s="142">
        <f>VLOOKUP('Datos Monitoreo 2019'!$A9,info!$D$3:$E$118,2,FALSE)</f>
        <v>6</v>
      </c>
      <c r="C9" s="143">
        <v>10</v>
      </c>
      <c r="D9" s="143" t="s">
        <v>9</v>
      </c>
      <c r="E9" s="144">
        <v>6.2388737692022982</v>
      </c>
      <c r="F9" s="145">
        <f t="shared" si="0"/>
        <v>3.0570481469091261E-3</v>
      </c>
      <c r="G9" s="141"/>
      <c r="H9" s="146"/>
      <c r="I9" s="146"/>
      <c r="J9" s="146"/>
      <c r="K9" s="147">
        <f>VLOOKUP('Datos Monitoreo 2019'!$D9,info!$A$2:$B$20,2,FALSE)</f>
        <v>0.74</v>
      </c>
      <c r="M9" s="146">
        <v>1.1499999999999999</v>
      </c>
      <c r="N9" s="148">
        <f>(1.8894+0.00853085*'Datos Monitoreo 2019'!$E9^3.32222)/1000</f>
        <v>5.6262874788646474E-3</v>
      </c>
      <c r="O9" s="148">
        <f>'Datos Monitoreo 2019'!$N9*'Datos Monitoreo 2019'!$S9</f>
        <v>1.1252574957729296E-3</v>
      </c>
      <c r="P9" s="148">
        <f>'Datos Monitoreo 2019'!$O9+'Datos Monitoreo 2019'!$N9</f>
        <v>6.7515449746375772E-3</v>
      </c>
      <c r="Q9" s="146">
        <v>0.47</v>
      </c>
      <c r="R9" s="148">
        <f>'Datos Monitoreo 2019'!$Q9*'Datos Monitoreo 2019'!$N9</f>
        <v>2.6443551150663841E-3</v>
      </c>
      <c r="S9" s="146">
        <v>0.2</v>
      </c>
      <c r="T9" s="148">
        <f>'Datos Monitoreo 2019'!$R9*'Datos Monitoreo 2019'!$S9</f>
        <v>5.2887102301327682E-4</v>
      </c>
      <c r="U9" s="148">
        <f>'Datos Monitoreo 2019'!$T9+'Datos Monitoreo 2019'!$R9</f>
        <v>3.1732261380796609E-3</v>
      </c>
      <c r="W9" s="149"/>
      <c r="X9" s="152" t="s">
        <v>119</v>
      </c>
      <c r="Y9" s="151">
        <v>2.7329372298588726</v>
      </c>
      <c r="Z9" s="151">
        <v>1.2844804980336701</v>
      </c>
    </row>
    <row r="10" spans="1:26" x14ac:dyDescent="0.2">
      <c r="A10" s="141" t="s">
        <v>53</v>
      </c>
      <c r="B10" s="142">
        <f>VLOOKUP('Datos Monitoreo 2019'!$A10,info!$D$3:$E$118,2,FALSE)</f>
        <v>6</v>
      </c>
      <c r="C10" s="143">
        <v>11</v>
      </c>
      <c r="D10" s="143" t="s">
        <v>10</v>
      </c>
      <c r="E10" s="144">
        <v>14.896902673401403</v>
      </c>
      <c r="F10" s="145">
        <f t="shared" si="0"/>
        <v>1.7429376127879637E-2</v>
      </c>
      <c r="G10" s="141"/>
      <c r="H10" s="146"/>
      <c r="I10" s="146"/>
      <c r="J10" s="146"/>
      <c r="K10" s="147">
        <f>VLOOKUP('Datos Monitoreo 2019'!$D10,info!$A$2:$B$20,2,FALSE)</f>
        <v>0.54</v>
      </c>
      <c r="M10" s="146">
        <v>1.1499999999999999</v>
      </c>
      <c r="N10" s="148">
        <f>(0.214828*'Datos Monitoreo 2019'!$E10^2.0402)/1000</f>
        <v>5.3142417188340479E-2</v>
      </c>
      <c r="O10" s="148">
        <f>'Datos Monitoreo 2019'!$N10*'Datos Monitoreo 2019'!$S10</f>
        <v>1.0628483437668097E-2</v>
      </c>
      <c r="P10" s="148">
        <f>'Datos Monitoreo 2019'!$O10+'Datos Monitoreo 2019'!$N10</f>
        <v>6.377090062600857E-2</v>
      </c>
      <c r="Q10" s="146">
        <v>0.47</v>
      </c>
      <c r="R10" s="148">
        <f>'Datos Monitoreo 2019'!$Q10*'Datos Monitoreo 2019'!$N10</f>
        <v>2.4976936078520025E-2</v>
      </c>
      <c r="S10" s="146">
        <v>0.2</v>
      </c>
      <c r="T10" s="148">
        <f>'Datos Monitoreo 2019'!$R10*'Datos Monitoreo 2019'!$S10</f>
        <v>4.9953872157040054E-3</v>
      </c>
      <c r="U10" s="148">
        <f>'Datos Monitoreo 2019'!$T10+'Datos Monitoreo 2019'!$R10</f>
        <v>2.9972323294224029E-2</v>
      </c>
      <c r="W10" s="149"/>
      <c r="X10" s="152" t="s">
        <v>125</v>
      </c>
      <c r="Y10" s="151">
        <v>1.6851860505723868</v>
      </c>
      <c r="Z10" s="151">
        <v>0.79203744376902163</v>
      </c>
    </row>
    <row r="11" spans="1:26" x14ac:dyDescent="0.2">
      <c r="A11" s="141" t="s">
        <v>53</v>
      </c>
      <c r="B11" s="142">
        <f>VLOOKUP('Datos Monitoreo 2019'!$A11,info!$D$3:$E$118,2,FALSE)</f>
        <v>6</v>
      </c>
      <c r="C11" s="143">
        <v>12</v>
      </c>
      <c r="D11" s="143" t="s">
        <v>9</v>
      </c>
      <c r="E11" s="144">
        <v>16.138311229518187</v>
      </c>
      <c r="F11" s="145">
        <f t="shared" si="0"/>
        <v>2.0455309483414303E-2</v>
      </c>
      <c r="G11" s="141"/>
      <c r="H11" s="146"/>
      <c r="I11" s="146"/>
      <c r="J11" s="146"/>
      <c r="K11" s="147">
        <f>VLOOKUP('Datos Monitoreo 2019'!$D11,info!$A$2:$B$20,2,FALSE)</f>
        <v>0.74</v>
      </c>
      <c r="M11" s="146">
        <v>1.1499999999999999</v>
      </c>
      <c r="N11" s="148">
        <f>(1.8894+0.00853085*'Datos Monitoreo 2019'!$E11^3.32222)/1000</f>
        <v>8.9743614139184927E-2</v>
      </c>
      <c r="O11" s="148">
        <f>'Datos Monitoreo 2019'!$N11*'Datos Monitoreo 2019'!$S11</f>
        <v>1.7948722827836987E-2</v>
      </c>
      <c r="P11" s="148">
        <f>'Datos Monitoreo 2019'!$O11+'Datos Monitoreo 2019'!$N11</f>
        <v>0.10769233696702191</v>
      </c>
      <c r="Q11" s="146">
        <v>0.47</v>
      </c>
      <c r="R11" s="148">
        <f>'Datos Monitoreo 2019'!$Q11*'Datos Monitoreo 2019'!$N11</f>
        <v>4.217949864541691E-2</v>
      </c>
      <c r="S11" s="146">
        <v>0.2</v>
      </c>
      <c r="T11" s="148">
        <f>'Datos Monitoreo 2019'!$R11*'Datos Monitoreo 2019'!$S11</f>
        <v>8.4358997290833824E-3</v>
      </c>
      <c r="U11" s="148">
        <f>'Datos Monitoreo 2019'!$T11+'Datos Monitoreo 2019'!$R11</f>
        <v>5.0615398374500291E-2</v>
      </c>
      <c r="W11" s="149"/>
      <c r="X11" s="152" t="s">
        <v>133</v>
      </c>
      <c r="Y11" s="151">
        <v>3.960547775003965</v>
      </c>
      <c r="Z11" s="151">
        <v>1.8614574542518636</v>
      </c>
    </row>
    <row r="12" spans="1:26" x14ac:dyDescent="0.2">
      <c r="A12" s="141" t="s">
        <v>53</v>
      </c>
      <c r="B12" s="142">
        <f>VLOOKUP('Datos Monitoreo 2019'!$A12,info!$D$3:$E$118,2,FALSE)</f>
        <v>6</v>
      </c>
      <c r="C12" s="143">
        <v>12</v>
      </c>
      <c r="D12" s="143" t="s">
        <v>9</v>
      </c>
      <c r="E12" s="144">
        <v>15.438029479913848</v>
      </c>
      <c r="F12" s="145">
        <f t="shared" si="0"/>
        <v>1.8718610744395542E-2</v>
      </c>
      <c r="G12" s="141"/>
      <c r="H12" s="153"/>
      <c r="I12" s="153"/>
      <c r="J12" s="153"/>
      <c r="K12" s="147">
        <f>VLOOKUP('Datos Monitoreo 2019'!$D12,info!$A$2:$B$20,2,FALSE)</f>
        <v>0.74</v>
      </c>
      <c r="M12" s="146">
        <v>1.1499999999999999</v>
      </c>
      <c r="N12" s="148">
        <f>(1.8894+0.00853085*'Datos Monitoreo 2019'!$E12^3.32222)/1000</f>
        <v>7.7704545795505536E-2</v>
      </c>
      <c r="O12" s="148">
        <f>'Datos Monitoreo 2019'!$N12*'Datos Monitoreo 2019'!$S12</f>
        <v>1.5540909159101108E-2</v>
      </c>
      <c r="P12" s="148">
        <f>'Datos Monitoreo 2019'!$O12+'Datos Monitoreo 2019'!$N12</f>
        <v>9.3245454954606649E-2</v>
      </c>
      <c r="Q12" s="146">
        <v>0.47</v>
      </c>
      <c r="R12" s="148">
        <f>'Datos Monitoreo 2019'!$Q12*'Datos Monitoreo 2019'!$N12</f>
        <v>3.6521136523887603E-2</v>
      </c>
      <c r="S12" s="146">
        <v>0.2</v>
      </c>
      <c r="T12" s="148">
        <f>'Datos Monitoreo 2019'!$R12*'Datos Monitoreo 2019'!$S12</f>
        <v>7.3042273047775209E-3</v>
      </c>
      <c r="U12" s="148">
        <f>'Datos Monitoreo 2019'!$T12+'Datos Monitoreo 2019'!$R12</f>
        <v>4.3825363828665122E-2</v>
      </c>
      <c r="W12" s="149"/>
      <c r="X12" s="152" t="s">
        <v>130</v>
      </c>
      <c r="Y12" s="151">
        <v>4.1997313134423733</v>
      </c>
      <c r="Z12" s="151">
        <v>1.9738737173179153</v>
      </c>
    </row>
    <row r="13" spans="1:26" x14ac:dyDescent="0.2">
      <c r="A13" s="141" t="s">
        <v>53</v>
      </c>
      <c r="B13" s="142">
        <f>VLOOKUP('Datos Monitoreo 2019'!$A13,info!$D$3:$E$118,2,FALSE)</f>
        <v>6</v>
      </c>
      <c r="C13" s="143">
        <v>14</v>
      </c>
      <c r="D13" s="143" t="s">
        <v>10</v>
      </c>
      <c r="E13" s="144">
        <v>20.180846784052328</v>
      </c>
      <c r="F13" s="145">
        <f t="shared" si="0"/>
        <v>3.1986642152722934E-2</v>
      </c>
      <c r="G13" s="141"/>
      <c r="H13" s="146"/>
      <c r="I13" s="146"/>
      <c r="J13" s="146"/>
      <c r="K13" s="147">
        <f>VLOOKUP('Datos Monitoreo 2019'!$D13,info!$A$2:$B$20,2,FALSE)</f>
        <v>0.54</v>
      </c>
      <c r="M13" s="146">
        <v>1.1499999999999999</v>
      </c>
      <c r="N13" s="148">
        <f>(0.214828*'Datos Monitoreo 2019'!$E13^2.0402)/1000</f>
        <v>9.8725244720669833E-2</v>
      </c>
      <c r="O13" s="148">
        <f>'Datos Monitoreo 2019'!$N13*'Datos Monitoreo 2019'!$S13</f>
        <v>1.9745048944133967E-2</v>
      </c>
      <c r="P13" s="148">
        <f>'Datos Monitoreo 2019'!$O13+'Datos Monitoreo 2019'!$N13</f>
        <v>0.1184702936648038</v>
      </c>
      <c r="Q13" s="146">
        <v>0.47</v>
      </c>
      <c r="R13" s="148">
        <f>'Datos Monitoreo 2019'!$Q13*'Datos Monitoreo 2019'!$N13</f>
        <v>4.6400865018714821E-2</v>
      </c>
      <c r="S13" s="146">
        <v>0.2</v>
      </c>
      <c r="T13" s="148">
        <f>'Datos Monitoreo 2019'!$R13*'Datos Monitoreo 2019'!$S13</f>
        <v>9.2801730037429652E-3</v>
      </c>
      <c r="U13" s="148">
        <f>'Datos Monitoreo 2019'!$T13+'Datos Monitoreo 2019'!$R13</f>
        <v>5.5681038022457788E-2</v>
      </c>
      <c r="W13" s="149"/>
      <c r="X13" s="152" t="s">
        <v>131</v>
      </c>
      <c r="Y13" s="151">
        <v>3.8287743930207561</v>
      </c>
      <c r="Z13" s="151">
        <v>1.799523964719755</v>
      </c>
    </row>
    <row r="14" spans="1:26" x14ac:dyDescent="0.2">
      <c r="A14" s="141" t="s">
        <v>53</v>
      </c>
      <c r="B14" s="142">
        <f>VLOOKUP('Datos Monitoreo 2019'!$A14,info!$D$3:$E$118,2,FALSE)</f>
        <v>6</v>
      </c>
      <c r="C14" s="143">
        <v>15</v>
      </c>
      <c r="D14" s="143" t="s">
        <v>10</v>
      </c>
      <c r="E14" s="144">
        <v>16.934085944977664</v>
      </c>
      <c r="F14" s="145">
        <f t="shared" si="0"/>
        <v>2.2522334306820293E-2</v>
      </c>
      <c r="G14" s="141"/>
      <c r="H14" s="146"/>
      <c r="I14" s="146"/>
      <c r="J14" s="146"/>
      <c r="K14" s="147">
        <f>VLOOKUP('Datos Monitoreo 2019'!$D14,info!$A$2:$B$20,2,FALSE)</f>
        <v>0.54</v>
      </c>
      <c r="M14" s="146">
        <v>1.1499999999999999</v>
      </c>
      <c r="N14" s="148">
        <f>(0.214828*'Datos Monitoreo 2019'!$E14^2.0402)/1000</f>
        <v>6.9025669426813568E-2</v>
      </c>
      <c r="O14" s="148">
        <f>'Datos Monitoreo 2019'!$N14*'Datos Monitoreo 2019'!$S14</f>
        <v>1.3805133885362714E-2</v>
      </c>
      <c r="P14" s="148">
        <f>'Datos Monitoreo 2019'!$O14+'Datos Monitoreo 2019'!$N14</f>
        <v>8.2830803312176279E-2</v>
      </c>
      <c r="Q14" s="146">
        <v>0.47</v>
      </c>
      <c r="R14" s="148">
        <f>'Datos Monitoreo 2019'!$Q14*'Datos Monitoreo 2019'!$N14</f>
        <v>3.2442064630602375E-2</v>
      </c>
      <c r="S14" s="146">
        <v>0.2</v>
      </c>
      <c r="T14" s="148">
        <f>'Datos Monitoreo 2019'!$R14*'Datos Monitoreo 2019'!$S14</f>
        <v>6.4884129261204753E-3</v>
      </c>
      <c r="U14" s="148">
        <f>'Datos Monitoreo 2019'!$T14+'Datos Monitoreo 2019'!$R14</f>
        <v>3.8930477556722853E-2</v>
      </c>
      <c r="W14" s="149"/>
      <c r="X14" s="152" t="s">
        <v>132</v>
      </c>
      <c r="Y14" s="151">
        <v>4.1458178376401005</v>
      </c>
      <c r="Z14" s="151">
        <v>1.9485343836908471</v>
      </c>
    </row>
    <row r="15" spans="1:26" x14ac:dyDescent="0.2">
      <c r="A15" s="141" t="s">
        <v>53</v>
      </c>
      <c r="B15" s="142">
        <f>VLOOKUP('Datos Monitoreo 2019'!$A15,info!$D$3:$E$118,2,FALSE)</f>
        <v>6</v>
      </c>
      <c r="C15" s="143">
        <v>16</v>
      </c>
      <c r="D15" s="143" t="s">
        <v>9</v>
      </c>
      <c r="E15" s="144">
        <v>10.408733278209956</v>
      </c>
      <c r="F15" s="145">
        <f t="shared" si="0"/>
        <v>8.5091394549366393E-3</v>
      </c>
      <c r="G15" s="141"/>
      <c r="H15" s="146"/>
      <c r="I15" s="146"/>
      <c r="J15" s="146"/>
      <c r="K15" s="147">
        <f>VLOOKUP('Datos Monitoreo 2019'!$D15,info!$A$2:$B$20,2,FALSE)</f>
        <v>0.74</v>
      </c>
      <c r="M15" s="146">
        <v>1.1499999999999999</v>
      </c>
      <c r="N15" s="148">
        <f>(1.8894+0.00853085*'Datos Monitoreo 2019'!$E15^3.32222)/1000</f>
        <v>2.2354406668677707E-2</v>
      </c>
      <c r="O15" s="148">
        <f>'Datos Monitoreo 2019'!$N15*'Datos Monitoreo 2019'!$S15</f>
        <v>4.4708813337355413E-3</v>
      </c>
      <c r="P15" s="148">
        <f>'Datos Monitoreo 2019'!$O15+'Datos Monitoreo 2019'!$N15</f>
        <v>2.6825288002413249E-2</v>
      </c>
      <c r="Q15" s="146">
        <v>0.47</v>
      </c>
      <c r="R15" s="148">
        <f>'Datos Monitoreo 2019'!$Q15*'Datos Monitoreo 2019'!$N15</f>
        <v>1.0506571134278522E-2</v>
      </c>
      <c r="S15" s="146">
        <v>0.2</v>
      </c>
      <c r="T15" s="148">
        <f>'Datos Monitoreo 2019'!$R15*'Datos Monitoreo 2019'!$S15</f>
        <v>2.1013142268557043E-3</v>
      </c>
      <c r="U15" s="148">
        <f>'Datos Monitoreo 2019'!$T15+'Datos Monitoreo 2019'!$R15</f>
        <v>1.2607885361134226E-2</v>
      </c>
      <c r="W15" s="149"/>
      <c r="X15" s="138">
        <v>2</v>
      </c>
      <c r="Y15" s="151">
        <v>171.90707939564709</v>
      </c>
      <c r="Z15" s="151">
        <v>80.796327315954116</v>
      </c>
    </row>
    <row r="16" spans="1:26" x14ac:dyDescent="0.2">
      <c r="A16" s="141" t="s">
        <v>53</v>
      </c>
      <c r="B16" s="142">
        <f>VLOOKUP('Datos Monitoreo 2019'!$A16,info!$D$3:$E$118,2,FALSE)</f>
        <v>6</v>
      </c>
      <c r="C16" s="143">
        <v>18</v>
      </c>
      <c r="D16" s="143" t="s">
        <v>10</v>
      </c>
      <c r="E16" s="144">
        <v>22.886480816614551</v>
      </c>
      <c r="F16" s="145">
        <f t="shared" si="0"/>
        <v>4.1138449267864662E-2</v>
      </c>
      <c r="G16" s="141"/>
      <c r="H16" s="153"/>
      <c r="I16" s="153"/>
      <c r="J16" s="153"/>
      <c r="K16" s="147">
        <f>VLOOKUP('Datos Monitoreo 2019'!$D16,info!$A$2:$B$20,2,FALSE)</f>
        <v>0.54</v>
      </c>
      <c r="M16" s="146">
        <v>1.1499999999999999</v>
      </c>
      <c r="N16" s="148">
        <f>(0.214828*'Datos Monitoreo 2019'!$E16^2.0402)/1000</f>
        <v>0.12761566772174257</v>
      </c>
      <c r="O16" s="148">
        <f>'Datos Monitoreo 2019'!$N16*'Datos Monitoreo 2019'!$S16</f>
        <v>2.5523133544348514E-2</v>
      </c>
      <c r="P16" s="148">
        <f>'Datos Monitoreo 2019'!$O16+'Datos Monitoreo 2019'!$N16</f>
        <v>0.15313880126609108</v>
      </c>
      <c r="Q16" s="146">
        <v>0.47</v>
      </c>
      <c r="R16" s="148">
        <f>'Datos Monitoreo 2019'!$Q16*'Datos Monitoreo 2019'!$N16</f>
        <v>5.9979363829219007E-2</v>
      </c>
      <c r="S16" s="146">
        <v>0.2</v>
      </c>
      <c r="T16" s="148">
        <f>'Datos Monitoreo 2019'!$R16*'Datos Monitoreo 2019'!$S16</f>
        <v>1.1995872765843803E-2</v>
      </c>
      <c r="U16" s="148">
        <f>'Datos Monitoreo 2019'!$T16+'Datos Monitoreo 2019'!$R16</f>
        <v>7.1975236595062803E-2</v>
      </c>
      <c r="W16" s="149"/>
      <c r="X16" s="152" t="s">
        <v>26</v>
      </c>
      <c r="Y16" s="151">
        <v>4.3157401999818097</v>
      </c>
      <c r="Z16" s="151">
        <v>2.0283978939914511</v>
      </c>
    </row>
    <row r="17" spans="1:26" x14ac:dyDescent="0.2">
      <c r="A17" s="141" t="s">
        <v>53</v>
      </c>
      <c r="B17" s="142">
        <f>VLOOKUP('Datos Monitoreo 2019'!$A17,info!$D$3:$E$118,2,FALSE)</f>
        <v>6</v>
      </c>
      <c r="C17" s="143">
        <v>19</v>
      </c>
      <c r="D17" s="143" t="s">
        <v>10</v>
      </c>
      <c r="E17" s="144">
        <v>21.422255340169112</v>
      </c>
      <c r="F17" s="145">
        <f t="shared" si="0"/>
        <v>3.6042944609834537E-2</v>
      </c>
      <c r="G17" s="141"/>
      <c r="H17" s="153"/>
      <c r="I17" s="153"/>
      <c r="J17" s="153"/>
      <c r="K17" s="147">
        <f>VLOOKUP('Datos Monitoreo 2019'!$D17,info!$A$2:$B$20,2,FALSE)</f>
        <v>0.54</v>
      </c>
      <c r="M17" s="146">
        <v>1.1499999999999999</v>
      </c>
      <c r="N17" s="148">
        <f>(0.214828*'Datos Monitoreo 2019'!$E17^2.0402)/1000</f>
        <v>0.11151211399341741</v>
      </c>
      <c r="O17" s="148">
        <f>'Datos Monitoreo 2019'!$N17*'Datos Monitoreo 2019'!$S17</f>
        <v>2.2302422798683483E-2</v>
      </c>
      <c r="P17" s="148">
        <f>'Datos Monitoreo 2019'!$O17+'Datos Monitoreo 2019'!$N17</f>
        <v>0.1338145367921009</v>
      </c>
      <c r="Q17" s="146">
        <v>0.47</v>
      </c>
      <c r="R17" s="148">
        <f>'Datos Monitoreo 2019'!$Q17*'Datos Monitoreo 2019'!$N17</f>
        <v>5.2410693576906184E-2</v>
      </c>
      <c r="S17" s="146">
        <v>0.2</v>
      </c>
      <c r="T17" s="148">
        <f>'Datos Monitoreo 2019'!$R17*'Datos Monitoreo 2019'!$S17</f>
        <v>1.0482138715381237E-2</v>
      </c>
      <c r="U17" s="148">
        <f>'Datos Monitoreo 2019'!$T17+'Datos Monitoreo 2019'!$R17</f>
        <v>6.2892832292287426E-2</v>
      </c>
      <c r="W17" s="149"/>
      <c r="X17" s="152" t="s">
        <v>27</v>
      </c>
      <c r="Y17" s="151">
        <v>3.7801594610232434</v>
      </c>
      <c r="Z17" s="151">
        <v>1.776674946680924</v>
      </c>
    </row>
    <row r="18" spans="1:26" x14ac:dyDescent="0.2">
      <c r="A18" s="141" t="s">
        <v>53</v>
      </c>
      <c r="B18" s="142">
        <f>VLOOKUP('Datos Monitoreo 2019'!$A18,info!$D$3:$E$118,2,FALSE)</f>
        <v>6</v>
      </c>
      <c r="C18" s="143">
        <v>23</v>
      </c>
      <c r="D18" s="143" t="s">
        <v>10</v>
      </c>
      <c r="E18" s="144">
        <v>19.385072068592851</v>
      </c>
      <c r="F18" s="145">
        <f t="shared" si="0"/>
        <v>2.9513772224432615E-2</v>
      </c>
      <c r="G18" s="141"/>
      <c r="H18" s="153"/>
      <c r="I18" s="153"/>
      <c r="J18" s="153"/>
      <c r="K18" s="147">
        <f>VLOOKUP('Datos Monitoreo 2019'!$D18,info!$A$2:$B$20,2,FALSE)</f>
        <v>0.54</v>
      </c>
      <c r="M18" s="146">
        <v>1.1499999999999999</v>
      </c>
      <c r="N18" s="148">
        <f>(0.214828*'Datos Monitoreo 2019'!$E18^2.0402)/1000</f>
        <v>9.0945646687483297E-2</v>
      </c>
      <c r="O18" s="148">
        <f>'Datos Monitoreo 2019'!$N18*'Datos Monitoreo 2019'!$S18</f>
        <v>1.8189129337496661E-2</v>
      </c>
      <c r="P18" s="148">
        <f>'Datos Monitoreo 2019'!$O18+'Datos Monitoreo 2019'!$N18</f>
        <v>0.10913477602497995</v>
      </c>
      <c r="Q18" s="146">
        <v>0.47</v>
      </c>
      <c r="R18" s="148">
        <f>'Datos Monitoreo 2019'!$Q18*'Datos Monitoreo 2019'!$N18</f>
        <v>4.2744453943117149E-2</v>
      </c>
      <c r="S18" s="146">
        <v>0.2</v>
      </c>
      <c r="T18" s="148">
        <f>'Datos Monitoreo 2019'!$R18*'Datos Monitoreo 2019'!$S18</f>
        <v>8.5488907886234304E-3</v>
      </c>
      <c r="U18" s="148">
        <f>'Datos Monitoreo 2019'!$T18+'Datos Monitoreo 2019'!$R18</f>
        <v>5.1293344731740576E-2</v>
      </c>
      <c r="W18" s="149"/>
      <c r="X18" s="152" t="s">
        <v>31</v>
      </c>
      <c r="Y18" s="151">
        <v>5.4006670272943387</v>
      </c>
      <c r="Z18" s="151">
        <v>2.538313502828339</v>
      </c>
    </row>
    <row r="19" spans="1:26" x14ac:dyDescent="0.2">
      <c r="A19" s="141" t="s">
        <v>53</v>
      </c>
      <c r="B19" s="142">
        <f>VLOOKUP('Datos Monitoreo 2019'!$A19,info!$D$3:$E$118,2,FALSE)</f>
        <v>6</v>
      </c>
      <c r="C19" s="143">
        <v>24</v>
      </c>
      <c r="D19" s="143" t="s">
        <v>10</v>
      </c>
      <c r="E19" s="144">
        <v>25.050988042664329</v>
      </c>
      <c r="F19" s="145">
        <f t="shared" si="0"/>
        <v>4.9287818973942077E-2</v>
      </c>
      <c r="G19" s="141"/>
      <c r="H19" s="153"/>
      <c r="I19" s="153"/>
      <c r="J19" s="153"/>
      <c r="K19" s="147">
        <f>VLOOKUP('Datos Monitoreo 2019'!$D19,info!$A$2:$B$20,2,FALSE)</f>
        <v>0.54</v>
      </c>
      <c r="M19" s="146">
        <v>1.1499999999999999</v>
      </c>
      <c r="N19" s="148">
        <f>(0.214828*'Datos Monitoreo 2019'!$E19^2.0402)/1000</f>
        <v>0.1534522864978084</v>
      </c>
      <c r="O19" s="148">
        <f>'Datos Monitoreo 2019'!$N19*'Datos Monitoreo 2019'!$S19</f>
        <v>3.0690457299561682E-2</v>
      </c>
      <c r="P19" s="148">
        <f>'Datos Monitoreo 2019'!$O19+'Datos Monitoreo 2019'!$N19</f>
        <v>0.18414274379737008</v>
      </c>
      <c r="Q19" s="146">
        <v>0.47</v>
      </c>
      <c r="R19" s="148">
        <f>'Datos Monitoreo 2019'!$Q19*'Datos Monitoreo 2019'!$N19</f>
        <v>7.2122574653969942E-2</v>
      </c>
      <c r="S19" s="146">
        <v>0.2</v>
      </c>
      <c r="T19" s="148">
        <f>'Datos Monitoreo 2019'!$R19*'Datos Monitoreo 2019'!$S19</f>
        <v>1.442451493079399E-2</v>
      </c>
      <c r="U19" s="148">
        <f>'Datos Monitoreo 2019'!$T19+'Datos Monitoreo 2019'!$R19</f>
        <v>8.6547089584763925E-2</v>
      </c>
      <c r="W19" s="149"/>
      <c r="X19" s="152" t="s">
        <v>34</v>
      </c>
      <c r="Y19" s="151">
        <v>4.5761939435792334</v>
      </c>
      <c r="Z19" s="151">
        <v>2.1508111534822389</v>
      </c>
    </row>
    <row r="20" spans="1:26" x14ac:dyDescent="0.2">
      <c r="A20" s="141" t="s">
        <v>53</v>
      </c>
      <c r="B20" s="142">
        <f>VLOOKUP('Datos Monitoreo 2019'!$A20,info!$D$3:$E$118,2,FALSE)</f>
        <v>6</v>
      </c>
      <c r="C20" s="143">
        <v>25</v>
      </c>
      <c r="D20" s="143" t="s">
        <v>9</v>
      </c>
      <c r="E20" s="144">
        <v>3.4695777594033186</v>
      </c>
      <c r="F20" s="145">
        <f t="shared" si="0"/>
        <v>9.4545993943740455E-4</v>
      </c>
      <c r="G20" s="141"/>
      <c r="H20" s="153"/>
      <c r="I20" s="153"/>
      <c r="J20" s="153"/>
      <c r="K20" s="147">
        <f>VLOOKUP('Datos Monitoreo 2019'!$D20,info!$A$2:$B$20,2,FALSE)</f>
        <v>0.74</v>
      </c>
      <c r="M20" s="146">
        <v>1.1499999999999999</v>
      </c>
      <c r="N20" s="148">
        <f>(1.8894+0.00853085*'Datos Monitoreo 2019'!$E20^3.32222)/1000</f>
        <v>2.4213981421440825E-3</v>
      </c>
      <c r="O20" s="148">
        <f>'Datos Monitoreo 2019'!$N20*'Datos Monitoreo 2019'!$S20</f>
        <v>4.8427962842881653E-4</v>
      </c>
      <c r="P20" s="148">
        <f>'Datos Monitoreo 2019'!$O20+'Datos Monitoreo 2019'!$N20</f>
        <v>2.9056777705728991E-3</v>
      </c>
      <c r="Q20" s="146">
        <v>0.47</v>
      </c>
      <c r="R20" s="148">
        <f>'Datos Monitoreo 2019'!$Q20*'Datos Monitoreo 2019'!$N20</f>
        <v>1.1380571268077187E-3</v>
      </c>
      <c r="S20" s="146">
        <v>0.2</v>
      </c>
      <c r="T20" s="148">
        <f>'Datos Monitoreo 2019'!$R20*'Datos Monitoreo 2019'!$S20</f>
        <v>2.2761142536154374E-4</v>
      </c>
      <c r="U20" s="148">
        <f>'Datos Monitoreo 2019'!$T20+'Datos Monitoreo 2019'!$R20</f>
        <v>1.3656685521692624E-3</v>
      </c>
      <c r="W20" s="149"/>
      <c r="X20" s="152" t="s">
        <v>36</v>
      </c>
      <c r="Y20" s="151">
        <v>5.0688600332057261</v>
      </c>
      <c r="Z20" s="151">
        <v>2.3823642156066906</v>
      </c>
    </row>
    <row r="21" spans="1:26" x14ac:dyDescent="0.2">
      <c r="A21" s="141" t="s">
        <v>53</v>
      </c>
      <c r="B21" s="142">
        <f>VLOOKUP('Datos Monitoreo 2019'!$A21,info!$D$3:$E$118,2,FALSE)</f>
        <v>6</v>
      </c>
      <c r="C21" s="143">
        <v>27</v>
      </c>
      <c r="D21" s="143" t="s">
        <v>9</v>
      </c>
      <c r="E21" s="144">
        <v>6.1433808033471609</v>
      </c>
      <c r="F21" s="145">
        <f t="shared" si="0"/>
        <v>2.9641812376150051E-3</v>
      </c>
      <c r="G21" s="141"/>
      <c r="H21" s="146"/>
      <c r="I21" s="146"/>
      <c r="J21" s="146"/>
      <c r="K21" s="147">
        <f>VLOOKUP('Datos Monitoreo 2019'!$D21,info!$A$2:$B$20,2,FALSE)</f>
        <v>0.74</v>
      </c>
      <c r="M21" s="146">
        <v>1.1499999999999999</v>
      </c>
      <c r="N21" s="148">
        <f>(1.8894+0.00853085*'Datos Monitoreo 2019'!$E21^3.32222)/1000</f>
        <v>5.4396199390398369E-3</v>
      </c>
      <c r="O21" s="148">
        <f>'Datos Monitoreo 2019'!$N21*'Datos Monitoreo 2019'!$S21</f>
        <v>1.0879239878079673E-3</v>
      </c>
      <c r="P21" s="148">
        <f>'Datos Monitoreo 2019'!$O21+'Datos Monitoreo 2019'!$N21</f>
        <v>6.5275439268478045E-3</v>
      </c>
      <c r="Q21" s="146">
        <v>0.47</v>
      </c>
      <c r="R21" s="148">
        <f>'Datos Monitoreo 2019'!$Q21*'Datos Monitoreo 2019'!$N21</f>
        <v>2.5566213713487233E-3</v>
      </c>
      <c r="S21" s="146">
        <v>0.2</v>
      </c>
      <c r="T21" s="148">
        <f>'Datos Monitoreo 2019'!$R21*'Datos Monitoreo 2019'!$S21</f>
        <v>5.1132427426974468E-4</v>
      </c>
      <c r="U21" s="148">
        <f>'Datos Monitoreo 2019'!$T21+'Datos Monitoreo 2019'!$R21</f>
        <v>3.0679456456184678E-3</v>
      </c>
      <c r="W21" s="149"/>
      <c r="X21" s="152" t="s">
        <v>45</v>
      </c>
      <c r="Y21" s="151">
        <v>5.5606498103961002</v>
      </c>
      <c r="Z21" s="151">
        <v>2.6135054108861668</v>
      </c>
    </row>
    <row r="22" spans="1:26" x14ac:dyDescent="0.2">
      <c r="A22" s="141" t="s">
        <v>53</v>
      </c>
      <c r="B22" s="142">
        <f>VLOOKUP('Datos Monitoreo 2019'!$A22,info!$D$3:$E$118,2,FALSE)</f>
        <v>6</v>
      </c>
      <c r="C22" s="143">
        <v>30</v>
      </c>
      <c r="D22" s="143" t="s">
        <v>9</v>
      </c>
      <c r="E22" s="144">
        <v>8.5943669269623477</v>
      </c>
      <c r="F22" s="145">
        <f t="shared" si="0"/>
        <v>5.8011976756995841E-3</v>
      </c>
      <c r="G22" s="141"/>
      <c r="H22" s="146"/>
      <c r="I22" s="146"/>
      <c r="J22" s="146"/>
      <c r="K22" s="147">
        <f>VLOOKUP('Datos Monitoreo 2019'!$D22,info!$A$2:$B$20,2,FALSE)</f>
        <v>0.74</v>
      </c>
      <c r="M22" s="146">
        <v>1.1499999999999999</v>
      </c>
      <c r="N22" s="148">
        <f>(1.8894+0.00853085*'Datos Monitoreo 2019'!$E22^3.32222)/1000</f>
        <v>1.2720096352987582E-2</v>
      </c>
      <c r="O22" s="148">
        <f>'Datos Monitoreo 2019'!$N22*'Datos Monitoreo 2019'!$S22</f>
        <v>2.5440192705975164E-3</v>
      </c>
      <c r="P22" s="148">
        <f>'Datos Monitoreo 2019'!$O22+'Datos Monitoreo 2019'!$N22</f>
        <v>1.5264115623585098E-2</v>
      </c>
      <c r="Q22" s="146">
        <v>0.47</v>
      </c>
      <c r="R22" s="148">
        <f>'Datos Monitoreo 2019'!$Q22*'Datos Monitoreo 2019'!$N22</f>
        <v>5.978445285904163E-3</v>
      </c>
      <c r="S22" s="146">
        <v>0.2</v>
      </c>
      <c r="T22" s="148">
        <f>'Datos Monitoreo 2019'!$R22*'Datos Monitoreo 2019'!$S22</f>
        <v>1.1956890571808328E-3</v>
      </c>
      <c r="U22" s="148">
        <f>'Datos Monitoreo 2019'!$T22+'Datos Monitoreo 2019'!$R22</f>
        <v>7.1741343430849957E-3</v>
      </c>
      <c r="W22" s="149"/>
      <c r="X22" s="152" t="s">
        <v>46</v>
      </c>
      <c r="Y22" s="151">
        <v>5.512014608286008</v>
      </c>
      <c r="Z22" s="151">
        <v>2.5906468658944237</v>
      </c>
    </row>
    <row r="23" spans="1:26" x14ac:dyDescent="0.2">
      <c r="A23" s="141" t="s">
        <v>53</v>
      </c>
      <c r="B23" s="142">
        <f>VLOOKUP('Datos Monitoreo 2019'!$A23,info!$D$3:$E$118,2,FALSE)</f>
        <v>6</v>
      </c>
      <c r="C23" s="143">
        <v>32</v>
      </c>
      <c r="D23" s="143" t="s">
        <v>9</v>
      </c>
      <c r="E23" s="144">
        <v>8.7216908814358636</v>
      </c>
      <c r="F23" s="145">
        <f t="shared" si="0"/>
        <v>5.9743582537835653E-3</v>
      </c>
      <c r="G23" s="141"/>
      <c r="H23" s="146"/>
      <c r="I23" s="146"/>
      <c r="J23" s="146"/>
      <c r="K23" s="147">
        <f>VLOOKUP('Datos Monitoreo 2019'!$D23,info!$A$2:$B$20,2,FALSE)</f>
        <v>0.74</v>
      </c>
      <c r="M23" s="146">
        <v>1.1499999999999999</v>
      </c>
      <c r="N23" s="148">
        <f>(1.8894+0.00853085*'Datos Monitoreo 2019'!$E23^3.32222)/1000</f>
        <v>1.3262391916597635E-2</v>
      </c>
      <c r="O23" s="148">
        <f>'Datos Monitoreo 2019'!$N23*'Datos Monitoreo 2019'!$S23</f>
        <v>2.6524783833195269E-3</v>
      </c>
      <c r="P23" s="148">
        <f>'Datos Monitoreo 2019'!$O23+'Datos Monitoreo 2019'!$N23</f>
        <v>1.5914870299917162E-2</v>
      </c>
      <c r="Q23" s="146">
        <v>0.47</v>
      </c>
      <c r="R23" s="148">
        <f>'Datos Monitoreo 2019'!$Q23*'Datos Monitoreo 2019'!$N23</f>
        <v>6.2333242008008882E-3</v>
      </c>
      <c r="S23" s="146">
        <v>0.2</v>
      </c>
      <c r="T23" s="148">
        <f>'Datos Monitoreo 2019'!$R23*'Datos Monitoreo 2019'!$S23</f>
        <v>1.2466648401601777E-3</v>
      </c>
      <c r="U23" s="148">
        <f>'Datos Monitoreo 2019'!$T23+'Datos Monitoreo 2019'!$R23</f>
        <v>7.4799890409610655E-3</v>
      </c>
      <c r="W23" s="149"/>
      <c r="X23" s="152" t="s">
        <v>72</v>
      </c>
      <c r="Y23" s="151">
        <v>4.5042380164622084</v>
      </c>
      <c r="Z23" s="151">
        <v>2.1169918677372372</v>
      </c>
    </row>
    <row r="24" spans="1:26" x14ac:dyDescent="0.2">
      <c r="A24" s="141" t="s">
        <v>53</v>
      </c>
      <c r="B24" s="142">
        <f>VLOOKUP('Datos Monitoreo 2019'!$A24,info!$D$3:$E$118,2,FALSE)</f>
        <v>6</v>
      </c>
      <c r="C24" s="143">
        <v>33</v>
      </c>
      <c r="D24" s="143" t="s">
        <v>9</v>
      </c>
      <c r="E24" s="144">
        <v>6.429859700912572</v>
      </c>
      <c r="F24" s="145">
        <f t="shared" si="0"/>
        <v>3.2470791489608484E-3</v>
      </c>
      <c r="G24" s="141"/>
      <c r="H24" s="146"/>
      <c r="I24" s="146"/>
      <c r="J24" s="146"/>
      <c r="K24" s="147">
        <f>VLOOKUP('Datos Monitoreo 2019'!$D24,info!$A$2:$B$20,2,FALSE)</f>
        <v>0.74</v>
      </c>
      <c r="M24" s="146">
        <v>1.1499999999999999</v>
      </c>
      <c r="N24" s="148">
        <f>(1.8894+0.00853085*'Datos Monitoreo 2019'!$E24^3.32222)/1000</f>
        <v>6.0200222707374584E-3</v>
      </c>
      <c r="O24" s="148">
        <f>'Datos Monitoreo 2019'!$N24*'Datos Monitoreo 2019'!$S24</f>
        <v>1.2040044541474918E-3</v>
      </c>
      <c r="P24" s="148">
        <f>'Datos Monitoreo 2019'!$O24+'Datos Monitoreo 2019'!$N24</f>
        <v>7.2240267248849504E-3</v>
      </c>
      <c r="Q24" s="146">
        <v>0.47</v>
      </c>
      <c r="R24" s="148">
        <f>'Datos Monitoreo 2019'!$Q24*'Datos Monitoreo 2019'!$N24</f>
        <v>2.8294104672466052E-3</v>
      </c>
      <c r="S24" s="146">
        <v>0.2</v>
      </c>
      <c r="T24" s="148">
        <f>'Datos Monitoreo 2019'!$R24*'Datos Monitoreo 2019'!$S24</f>
        <v>5.6588209344932106E-4</v>
      </c>
      <c r="U24" s="148">
        <f>'Datos Monitoreo 2019'!$T24+'Datos Monitoreo 2019'!$R24</f>
        <v>3.3952925606959262E-3</v>
      </c>
      <c r="W24" s="149"/>
      <c r="X24" s="152" t="s">
        <v>73</v>
      </c>
      <c r="Y24" s="151">
        <v>4.6151915539386801</v>
      </c>
      <c r="Z24" s="151">
        <v>2.1691400303511785</v>
      </c>
    </row>
    <row r="25" spans="1:26" x14ac:dyDescent="0.2">
      <c r="A25" s="141" t="s">
        <v>53</v>
      </c>
      <c r="B25" s="142">
        <f>VLOOKUP('Datos Monitoreo 2019'!$A25,info!$D$3:$E$118,2,FALSE)</f>
        <v>6</v>
      </c>
      <c r="C25" s="143">
        <v>34</v>
      </c>
      <c r="D25" s="143" t="s">
        <v>9</v>
      </c>
      <c r="E25" s="144">
        <v>7.352958370845565</v>
      </c>
      <c r="F25" s="145">
        <f t="shared" si="0"/>
        <v>4.2463334591633138E-3</v>
      </c>
      <c r="G25" s="141"/>
      <c r="H25" s="146"/>
      <c r="I25" s="146"/>
      <c r="J25" s="146"/>
      <c r="K25" s="147">
        <f>VLOOKUP('Datos Monitoreo 2019'!$D25,info!$A$2:$B$20,2,FALSE)</f>
        <v>0.74</v>
      </c>
      <c r="M25" s="146">
        <v>1.1499999999999999</v>
      </c>
      <c r="N25" s="148">
        <f>(1.8894+0.00853085*'Datos Monitoreo 2019'!$E25^3.32222)/1000</f>
        <v>8.3395534620687908E-3</v>
      </c>
      <c r="O25" s="148">
        <f>'Datos Monitoreo 2019'!$N25*'Datos Monitoreo 2019'!$S25</f>
        <v>1.6679106924137582E-3</v>
      </c>
      <c r="P25" s="148">
        <f>'Datos Monitoreo 2019'!$O25+'Datos Monitoreo 2019'!$N25</f>
        <v>1.0007464154482549E-2</v>
      </c>
      <c r="Q25" s="146">
        <v>0.47</v>
      </c>
      <c r="R25" s="148">
        <f>'Datos Monitoreo 2019'!$Q25*'Datos Monitoreo 2019'!$N25</f>
        <v>3.9195901271723314E-3</v>
      </c>
      <c r="S25" s="146">
        <v>0.2</v>
      </c>
      <c r="T25" s="148">
        <f>'Datos Monitoreo 2019'!$R25*'Datos Monitoreo 2019'!$S25</f>
        <v>7.8391802543446637E-4</v>
      </c>
      <c r="U25" s="148">
        <f>'Datos Monitoreo 2019'!$T25+'Datos Monitoreo 2019'!$R25</f>
        <v>4.7035081526067973E-3</v>
      </c>
      <c r="W25" s="149"/>
      <c r="X25" s="152" t="s">
        <v>74</v>
      </c>
      <c r="Y25" s="151">
        <v>4.9230724074287853</v>
      </c>
      <c r="Z25" s="151">
        <v>2.3138440314915298</v>
      </c>
    </row>
    <row r="26" spans="1:26" x14ac:dyDescent="0.2">
      <c r="A26" s="141" t="s">
        <v>53</v>
      </c>
      <c r="B26" s="142">
        <f>VLOOKUP('Datos Monitoreo 2019'!$A26,info!$D$3:$E$118,2,FALSE)</f>
        <v>6</v>
      </c>
      <c r="C26" s="143">
        <v>35</v>
      </c>
      <c r="D26" s="143" t="s">
        <v>10</v>
      </c>
      <c r="E26" s="144">
        <v>16.934085944977664</v>
      </c>
      <c r="F26" s="145">
        <f t="shared" si="0"/>
        <v>2.2522334306820293E-2</v>
      </c>
      <c r="G26" s="141"/>
      <c r="H26" s="146"/>
      <c r="I26" s="146"/>
      <c r="J26" s="146"/>
      <c r="K26" s="147">
        <f>VLOOKUP('Datos Monitoreo 2019'!$D26,info!$A$2:$B$20,2,FALSE)</f>
        <v>0.54</v>
      </c>
      <c r="M26" s="146">
        <v>1.1499999999999999</v>
      </c>
      <c r="N26" s="148">
        <f>(0.214828*'Datos Monitoreo 2019'!$E26^2.0402)/1000</f>
        <v>6.9025669426813568E-2</v>
      </c>
      <c r="O26" s="148">
        <f>'Datos Monitoreo 2019'!$N26*'Datos Monitoreo 2019'!$S26</f>
        <v>1.3805133885362714E-2</v>
      </c>
      <c r="P26" s="148">
        <f>'Datos Monitoreo 2019'!$O26+'Datos Monitoreo 2019'!$N26</f>
        <v>8.2830803312176279E-2</v>
      </c>
      <c r="Q26" s="146">
        <v>0.47</v>
      </c>
      <c r="R26" s="148">
        <f>'Datos Monitoreo 2019'!$Q26*'Datos Monitoreo 2019'!$N26</f>
        <v>3.2442064630602375E-2</v>
      </c>
      <c r="S26" s="146">
        <v>0.2</v>
      </c>
      <c r="T26" s="148">
        <f>'Datos Monitoreo 2019'!$R26*'Datos Monitoreo 2019'!$S26</f>
        <v>6.4884129261204753E-3</v>
      </c>
      <c r="U26" s="148">
        <f>'Datos Monitoreo 2019'!$T26+'Datos Monitoreo 2019'!$R26</f>
        <v>3.8930477556722853E-2</v>
      </c>
      <c r="W26" s="149"/>
      <c r="X26" s="152" t="s">
        <v>80</v>
      </c>
      <c r="Y26" s="151">
        <v>3.923669296788213</v>
      </c>
      <c r="Z26" s="151">
        <v>1.8441245694904604</v>
      </c>
    </row>
    <row r="27" spans="1:26" x14ac:dyDescent="0.2">
      <c r="A27" s="141" t="s">
        <v>53</v>
      </c>
      <c r="B27" s="142">
        <f>VLOOKUP('Datos Monitoreo 2019'!$A27,info!$D$3:$E$118,2,FALSE)</f>
        <v>6</v>
      </c>
      <c r="C27" s="143">
        <v>36</v>
      </c>
      <c r="D27" s="143" t="s">
        <v>9</v>
      </c>
      <c r="E27" s="144">
        <v>8.403380995252073</v>
      </c>
      <c r="F27" s="145">
        <f t="shared" si="0"/>
        <v>5.5462314568663681E-3</v>
      </c>
      <c r="G27" s="141"/>
      <c r="H27" s="146"/>
      <c r="I27" s="146"/>
      <c r="J27" s="146"/>
      <c r="K27" s="147">
        <f>VLOOKUP('Datos Monitoreo 2019'!$D27,info!$A$2:$B$20,2,FALSE)</f>
        <v>0.74</v>
      </c>
      <c r="M27" s="146">
        <v>1.1499999999999999</v>
      </c>
      <c r="N27" s="148">
        <f>(1.8894+0.00853085*'Datos Monitoreo 2019'!$E27^3.32222)/1000</f>
        <v>1.1940927231553544E-2</v>
      </c>
      <c r="O27" s="148">
        <f>'Datos Monitoreo 2019'!$N27*'Datos Monitoreo 2019'!$S27</f>
        <v>2.388185446310709E-3</v>
      </c>
      <c r="P27" s="148">
        <f>'Datos Monitoreo 2019'!$O27+'Datos Monitoreo 2019'!$N27</f>
        <v>1.4329112677864252E-2</v>
      </c>
      <c r="Q27" s="146">
        <v>0.47</v>
      </c>
      <c r="R27" s="148">
        <f>'Datos Monitoreo 2019'!$Q27*'Datos Monitoreo 2019'!$N27</f>
        <v>5.6122357988301654E-3</v>
      </c>
      <c r="S27" s="146">
        <v>0.2</v>
      </c>
      <c r="T27" s="148">
        <f>'Datos Monitoreo 2019'!$R27*'Datos Monitoreo 2019'!$S27</f>
        <v>1.122447159766033E-3</v>
      </c>
      <c r="U27" s="148">
        <f>'Datos Monitoreo 2019'!$T27+'Datos Monitoreo 2019'!$R27</f>
        <v>6.7346829585961986E-3</v>
      </c>
      <c r="W27" s="149"/>
      <c r="X27" s="152" t="s">
        <v>82</v>
      </c>
      <c r="Y27" s="151">
        <v>5.1112596734954945</v>
      </c>
      <c r="Z27" s="151">
        <v>2.4022920465428821</v>
      </c>
    </row>
    <row r="28" spans="1:26" x14ac:dyDescent="0.2">
      <c r="A28" s="141" t="s">
        <v>53</v>
      </c>
      <c r="B28" s="142">
        <f>VLOOKUP('Datos Monitoreo 2019'!$A28,info!$D$3:$E$118,2,FALSE)</f>
        <v>6</v>
      </c>
      <c r="C28" s="143">
        <v>38</v>
      </c>
      <c r="D28" s="143" t="s">
        <v>10</v>
      </c>
      <c r="E28" s="144">
        <v>24.98732606542757</v>
      </c>
      <c r="F28" s="145">
        <f t="shared" si="0"/>
        <v>4.9037627403401611E-2</v>
      </c>
      <c r="G28" s="141"/>
      <c r="H28" s="146"/>
      <c r="I28" s="146"/>
      <c r="J28" s="146"/>
      <c r="K28" s="147">
        <f>VLOOKUP('Datos Monitoreo 2019'!$D28,info!$A$2:$B$20,2,FALSE)</f>
        <v>0.54</v>
      </c>
      <c r="M28" s="146">
        <v>1.1499999999999999</v>
      </c>
      <c r="N28" s="148">
        <f>(0.214828*'Datos Monitoreo 2019'!$E28^2.0402)/1000</f>
        <v>0.15265772596116825</v>
      </c>
      <c r="O28" s="148">
        <f>'Datos Monitoreo 2019'!$N28*'Datos Monitoreo 2019'!$S28</f>
        <v>3.0531545192233653E-2</v>
      </c>
      <c r="P28" s="148">
        <f>'Datos Monitoreo 2019'!$O28+'Datos Monitoreo 2019'!$N28</f>
        <v>0.18318927115340189</v>
      </c>
      <c r="Q28" s="146">
        <v>0.47</v>
      </c>
      <c r="R28" s="148">
        <f>'Datos Monitoreo 2019'!$Q28*'Datos Monitoreo 2019'!$N28</f>
        <v>7.174913120174907E-2</v>
      </c>
      <c r="S28" s="146">
        <v>0.2</v>
      </c>
      <c r="T28" s="148">
        <f>'Datos Monitoreo 2019'!$R28*'Datos Monitoreo 2019'!$S28</f>
        <v>1.4349826240349814E-2</v>
      </c>
      <c r="U28" s="148">
        <f>'Datos Monitoreo 2019'!$T28+'Datos Monitoreo 2019'!$R28</f>
        <v>8.6098957442098889E-2</v>
      </c>
      <c r="W28" s="149"/>
      <c r="X28" s="152" t="s">
        <v>83</v>
      </c>
      <c r="Y28" s="151">
        <v>5.1659149803542856</v>
      </c>
      <c r="Z28" s="151">
        <v>2.4279800407665135</v>
      </c>
    </row>
    <row r="29" spans="1:26" x14ac:dyDescent="0.2">
      <c r="A29" s="141" t="s">
        <v>53</v>
      </c>
      <c r="B29" s="142">
        <f>VLOOKUP('Datos Monitoreo 2019'!$A29,info!$D$3:$E$118,2,FALSE)</f>
        <v>6</v>
      </c>
      <c r="C29" s="143">
        <v>39</v>
      </c>
      <c r="D29" s="143" t="s">
        <v>10</v>
      </c>
      <c r="E29" s="144">
        <v>24.159720361349716</v>
      </c>
      <c r="F29" s="145">
        <f t="shared" si="0"/>
        <v>4.5843069385661087E-2</v>
      </c>
      <c r="G29" s="141"/>
      <c r="H29" s="146"/>
      <c r="I29" s="146"/>
      <c r="J29" s="146"/>
      <c r="K29" s="147">
        <f>VLOOKUP('Datos Monitoreo 2019'!$D29,info!$A$2:$B$20,2,FALSE)</f>
        <v>0.54</v>
      </c>
      <c r="M29" s="146">
        <v>1.1499999999999999</v>
      </c>
      <c r="N29" s="148">
        <f>(0.214828*'Datos Monitoreo 2019'!$E29^2.0402)/1000</f>
        <v>0.14251972844881999</v>
      </c>
      <c r="O29" s="148">
        <f>'Datos Monitoreo 2019'!$N29*'Datos Monitoreo 2019'!$S29</f>
        <v>2.8503945689763999E-2</v>
      </c>
      <c r="P29" s="148">
        <f>'Datos Monitoreo 2019'!$O29+'Datos Monitoreo 2019'!$N29</f>
        <v>0.17102367413858399</v>
      </c>
      <c r="Q29" s="146">
        <v>0.47</v>
      </c>
      <c r="R29" s="148">
        <f>'Datos Monitoreo 2019'!$Q29*'Datos Monitoreo 2019'!$N29</f>
        <v>6.6984272370945397E-2</v>
      </c>
      <c r="S29" s="146">
        <v>0.2</v>
      </c>
      <c r="T29" s="148">
        <f>'Datos Monitoreo 2019'!$R29*'Datos Monitoreo 2019'!$S29</f>
        <v>1.339685447418908E-2</v>
      </c>
      <c r="U29" s="148">
        <f>'Datos Monitoreo 2019'!$T29+'Datos Monitoreo 2019'!$R29</f>
        <v>8.0381126845134473E-2</v>
      </c>
      <c r="W29" s="149"/>
      <c r="X29" s="152" t="s">
        <v>84</v>
      </c>
      <c r="Y29" s="151">
        <v>5.453382363097</v>
      </c>
      <c r="Z29" s="151">
        <v>2.5630897106555901</v>
      </c>
    </row>
    <row r="30" spans="1:26" x14ac:dyDescent="0.2">
      <c r="A30" s="141" t="s">
        <v>53</v>
      </c>
      <c r="B30" s="142">
        <f>VLOOKUP('Datos Monitoreo 2019'!$A30,info!$D$3:$E$118,2,FALSE)</f>
        <v>6</v>
      </c>
      <c r="C30" s="143">
        <v>40</v>
      </c>
      <c r="D30" s="143" t="s">
        <v>9</v>
      </c>
      <c r="E30" s="144">
        <v>9.26281768794831</v>
      </c>
      <c r="F30" s="145">
        <f t="shared" si="0"/>
        <v>6.7386998679823968E-3</v>
      </c>
      <c r="G30" s="141"/>
      <c r="H30" s="146"/>
      <c r="I30" s="146"/>
      <c r="J30" s="146"/>
      <c r="K30" s="147">
        <f>VLOOKUP('Datos Monitoreo 2019'!$D30,info!$A$2:$B$20,2,FALSE)</f>
        <v>0.74</v>
      </c>
      <c r="M30" s="146">
        <v>1.1499999999999999</v>
      </c>
      <c r="N30" s="148">
        <f>(1.8894+0.00853085*'Datos Monitoreo 2019'!$E30^3.32222)/1000</f>
        <v>1.578014764575876E-2</v>
      </c>
      <c r="O30" s="148">
        <f>'Datos Monitoreo 2019'!$N30*'Datos Monitoreo 2019'!$S30</f>
        <v>3.1560295291517522E-3</v>
      </c>
      <c r="P30" s="148">
        <f>'Datos Monitoreo 2019'!$O30+'Datos Monitoreo 2019'!$N30</f>
        <v>1.8936177174910512E-2</v>
      </c>
      <c r="Q30" s="146">
        <v>0.47</v>
      </c>
      <c r="R30" s="148">
        <f>'Datos Monitoreo 2019'!$Q30*'Datos Monitoreo 2019'!$N30</f>
        <v>7.4166693935066169E-3</v>
      </c>
      <c r="S30" s="146">
        <v>0.2</v>
      </c>
      <c r="T30" s="148">
        <f>'Datos Monitoreo 2019'!$R30*'Datos Monitoreo 2019'!$S30</f>
        <v>1.4833338787013234E-3</v>
      </c>
      <c r="U30" s="148">
        <f>'Datos Monitoreo 2019'!$T30+'Datos Monitoreo 2019'!$R30</f>
        <v>8.9000032722079403E-3</v>
      </c>
      <c r="W30" s="149"/>
      <c r="X30" s="152" t="s">
        <v>94</v>
      </c>
      <c r="Y30" s="151">
        <v>5.4842336347242178</v>
      </c>
      <c r="Z30" s="151">
        <v>2.5775898083203823</v>
      </c>
    </row>
    <row r="31" spans="1:26" x14ac:dyDescent="0.2">
      <c r="A31" s="141" t="s">
        <v>53</v>
      </c>
      <c r="B31" s="142">
        <f>VLOOKUP('Datos Monitoreo 2019'!$A31,info!$D$3:$E$118,2,FALSE)</f>
        <v>6</v>
      </c>
      <c r="C31" s="143">
        <v>42</v>
      </c>
      <c r="D31" s="143" t="s">
        <v>10</v>
      </c>
      <c r="E31" s="144">
        <v>19.512396023066369</v>
      </c>
      <c r="F31" s="145">
        <f t="shared" si="0"/>
        <v>2.990274690534921E-2</v>
      </c>
      <c r="G31" s="141"/>
      <c r="H31" s="146"/>
      <c r="I31" s="146"/>
      <c r="J31" s="146"/>
      <c r="K31" s="147">
        <f>VLOOKUP('Datos Monitoreo 2019'!$D31,info!$A$2:$B$20,2,FALSE)</f>
        <v>0.54</v>
      </c>
      <c r="M31" s="146">
        <v>1.1499999999999999</v>
      </c>
      <c r="N31" s="148">
        <f>(0.214828*'Datos Monitoreo 2019'!$E31^2.0402)/1000</f>
        <v>9.2168511782643583E-2</v>
      </c>
      <c r="O31" s="148">
        <f>'Datos Monitoreo 2019'!$N31*'Datos Monitoreo 2019'!$S31</f>
        <v>1.8433702356528716E-2</v>
      </c>
      <c r="P31" s="148">
        <f>'Datos Monitoreo 2019'!$O31+'Datos Monitoreo 2019'!$N31</f>
        <v>0.1106022141391723</v>
      </c>
      <c r="Q31" s="146">
        <v>0.47</v>
      </c>
      <c r="R31" s="148">
        <f>'Datos Monitoreo 2019'!$Q31*'Datos Monitoreo 2019'!$N31</f>
        <v>4.3319200537842481E-2</v>
      </c>
      <c r="S31" s="146">
        <v>0.2</v>
      </c>
      <c r="T31" s="148">
        <f>'Datos Monitoreo 2019'!$R31*'Datos Monitoreo 2019'!$S31</f>
        <v>8.6638401075684966E-3</v>
      </c>
      <c r="U31" s="148">
        <f>'Datos Monitoreo 2019'!$T31+'Datos Monitoreo 2019'!$R31</f>
        <v>5.1983040645410976E-2</v>
      </c>
      <c r="W31" s="149"/>
      <c r="X31" s="152" t="s">
        <v>95</v>
      </c>
      <c r="Y31" s="151">
        <v>4.5498863281547646</v>
      </c>
      <c r="Z31" s="151">
        <v>2.1384465742327392</v>
      </c>
    </row>
    <row r="32" spans="1:26" x14ac:dyDescent="0.2">
      <c r="A32" s="141" t="s">
        <v>53</v>
      </c>
      <c r="B32" s="142">
        <f>VLOOKUP('Datos Monitoreo 2019'!$A32,info!$D$3:$E$118,2,FALSE)</f>
        <v>6</v>
      </c>
      <c r="C32" s="143">
        <v>43</v>
      </c>
      <c r="D32" s="143" t="s">
        <v>10</v>
      </c>
      <c r="E32" s="144">
        <v>25.305635951611361</v>
      </c>
      <c r="F32" s="145">
        <f t="shared" si="0"/>
        <v>5.0294951453827584E-2</v>
      </c>
      <c r="G32" s="141"/>
      <c r="H32" s="146"/>
      <c r="I32" s="146"/>
      <c r="J32" s="146"/>
      <c r="K32" s="147">
        <f>VLOOKUP('Datos Monitoreo 2019'!$D32,info!$A$2:$B$20,2,FALSE)</f>
        <v>0.54</v>
      </c>
      <c r="M32" s="146">
        <v>1.1499999999999999</v>
      </c>
      <c r="N32" s="148">
        <f>(0.214828*'Datos Monitoreo 2019'!$E32^2.0402)/1000</f>
        <v>0.15665156244396608</v>
      </c>
      <c r="O32" s="148">
        <f>'Datos Monitoreo 2019'!$N32*'Datos Monitoreo 2019'!$S32</f>
        <v>3.133031248879322E-2</v>
      </c>
      <c r="P32" s="148">
        <f>'Datos Monitoreo 2019'!$O32+'Datos Monitoreo 2019'!$N32</f>
        <v>0.18798187493275931</v>
      </c>
      <c r="Q32" s="146">
        <v>0.47</v>
      </c>
      <c r="R32" s="148">
        <f>'Datos Monitoreo 2019'!$Q32*'Datos Monitoreo 2019'!$N32</f>
        <v>7.3626234348664055E-2</v>
      </c>
      <c r="S32" s="146">
        <v>0.2</v>
      </c>
      <c r="T32" s="148">
        <f>'Datos Monitoreo 2019'!$R32*'Datos Monitoreo 2019'!$S32</f>
        <v>1.4725246869732811E-2</v>
      </c>
      <c r="U32" s="148">
        <f>'Datos Monitoreo 2019'!$T32+'Datos Monitoreo 2019'!$R32</f>
        <v>8.8351481218396866E-2</v>
      </c>
      <c r="W32" s="149"/>
      <c r="X32" s="152" t="s">
        <v>96</v>
      </c>
      <c r="Y32" s="151">
        <v>5.3506086622543609</v>
      </c>
      <c r="Z32" s="151">
        <v>2.5147860712595489</v>
      </c>
    </row>
    <row r="33" spans="1:26" x14ac:dyDescent="0.2">
      <c r="A33" s="141" t="s">
        <v>53</v>
      </c>
      <c r="B33" s="142">
        <f>VLOOKUP('Datos Monitoreo 2019'!$A33,info!$D$3:$E$118,2,FALSE)</f>
        <v>6</v>
      </c>
      <c r="C33" s="143">
        <v>44</v>
      </c>
      <c r="D33" s="143" t="s">
        <v>9</v>
      </c>
      <c r="E33" s="144">
        <v>11.745634800181875</v>
      </c>
      <c r="F33" s="145">
        <f t="shared" si="0"/>
        <v>1.083534810316778E-2</v>
      </c>
      <c r="G33" s="141"/>
      <c r="H33" s="146"/>
      <c r="I33" s="146"/>
      <c r="J33" s="146"/>
      <c r="K33" s="147">
        <f>VLOOKUP('Datos Monitoreo 2019'!$D33,info!$A$2:$B$20,2,FALSE)</f>
        <v>0.74</v>
      </c>
      <c r="M33" s="146">
        <v>1.1499999999999999</v>
      </c>
      <c r="N33" s="148">
        <f>(1.8894+0.00853085*'Datos Monitoreo 2019'!$E33^3.32222)/1000</f>
        <v>3.2463761051390927E-2</v>
      </c>
      <c r="O33" s="148">
        <f>'Datos Monitoreo 2019'!$N33*'Datos Monitoreo 2019'!$S33</f>
        <v>6.4927522102781856E-3</v>
      </c>
      <c r="P33" s="148">
        <f>'Datos Monitoreo 2019'!$O33+'Datos Monitoreo 2019'!$N33</f>
        <v>3.8956513261669115E-2</v>
      </c>
      <c r="Q33" s="146">
        <v>0.47</v>
      </c>
      <c r="R33" s="148">
        <f>'Datos Monitoreo 2019'!$Q33*'Datos Monitoreo 2019'!$N33</f>
        <v>1.5257967694153735E-2</v>
      </c>
      <c r="S33" s="146">
        <v>0.2</v>
      </c>
      <c r="T33" s="148">
        <f>'Datos Monitoreo 2019'!$R33*'Datos Monitoreo 2019'!$S33</f>
        <v>3.0515935388307474E-3</v>
      </c>
      <c r="U33" s="148">
        <f>'Datos Monitoreo 2019'!$T33+'Datos Monitoreo 2019'!$R33</f>
        <v>1.8309561232984481E-2</v>
      </c>
      <c r="W33" s="149"/>
      <c r="X33" s="152" t="s">
        <v>101</v>
      </c>
      <c r="Y33" s="151">
        <v>5.1016965927249771</v>
      </c>
      <c r="Z33" s="151">
        <v>2.3977973985807393</v>
      </c>
    </row>
    <row r="34" spans="1:26" x14ac:dyDescent="0.2">
      <c r="A34" s="141" t="s">
        <v>53</v>
      </c>
      <c r="B34" s="142">
        <f>VLOOKUP('Datos Monitoreo 2019'!$A34,info!$D$3:$E$118,2,FALSE)</f>
        <v>6</v>
      </c>
      <c r="C34" s="143">
        <v>44</v>
      </c>
      <c r="D34" s="143" t="s">
        <v>9</v>
      </c>
      <c r="E34" s="144">
        <v>9.4856346082769623</v>
      </c>
      <c r="F34" s="145">
        <f t="shared" si="0"/>
        <v>7.066797783166337E-3</v>
      </c>
      <c r="G34" s="141"/>
      <c r="H34" s="146"/>
      <c r="I34" s="146"/>
      <c r="J34" s="146"/>
      <c r="K34" s="147">
        <f>VLOOKUP('Datos Monitoreo 2019'!$D34,info!$A$2:$B$20,2,FALSE)</f>
        <v>0.74</v>
      </c>
      <c r="M34" s="146">
        <v>1.1499999999999999</v>
      </c>
      <c r="N34" s="148">
        <f>(1.8894+0.00853085*'Datos Monitoreo 2019'!$E34^3.32222)/1000</f>
        <v>1.6921574634831783E-2</v>
      </c>
      <c r="O34" s="148">
        <f>'Datos Monitoreo 2019'!$N34*'Datos Monitoreo 2019'!$S34</f>
        <v>3.3843149269663568E-3</v>
      </c>
      <c r="P34" s="148">
        <f>'Datos Monitoreo 2019'!$O34+'Datos Monitoreo 2019'!$N34</f>
        <v>2.030588956179814E-2</v>
      </c>
      <c r="Q34" s="146">
        <v>0.47</v>
      </c>
      <c r="R34" s="148">
        <f>'Datos Monitoreo 2019'!$Q34*'Datos Monitoreo 2019'!$N34</f>
        <v>7.9531400783709374E-3</v>
      </c>
      <c r="S34" s="146">
        <v>0.2</v>
      </c>
      <c r="T34" s="148">
        <f>'Datos Monitoreo 2019'!$R34*'Datos Monitoreo 2019'!$S34</f>
        <v>1.5906280156741876E-3</v>
      </c>
      <c r="U34" s="148">
        <f>'Datos Monitoreo 2019'!$T34+'Datos Monitoreo 2019'!$R34</f>
        <v>9.5437680940451252E-3</v>
      </c>
      <c r="W34" s="149"/>
      <c r="X34" s="152" t="s">
        <v>102</v>
      </c>
      <c r="Y34" s="151">
        <v>5.986839894762964</v>
      </c>
      <c r="Z34" s="151">
        <v>2.8138147505385933</v>
      </c>
    </row>
    <row r="35" spans="1:26" x14ac:dyDescent="0.2">
      <c r="A35" s="141" t="s">
        <v>53</v>
      </c>
      <c r="B35" s="142">
        <f>VLOOKUP('Datos Monitoreo 2019'!$A35,info!$D$3:$E$118,2,FALSE)</f>
        <v>6</v>
      </c>
      <c r="C35" s="143">
        <v>45</v>
      </c>
      <c r="D35" s="143" t="s">
        <v>10</v>
      </c>
      <c r="E35" s="144">
        <v>19.894367886486918</v>
      </c>
      <c r="F35" s="145">
        <f t="shared" si="0"/>
        <v>3.1084949822635814E-2</v>
      </c>
      <c r="G35" s="141"/>
      <c r="H35" s="146"/>
      <c r="I35" s="146"/>
      <c r="J35" s="146"/>
      <c r="K35" s="147">
        <f>VLOOKUP('Datos Monitoreo 2019'!$D35,info!$A$2:$B$20,2,FALSE)</f>
        <v>0.54</v>
      </c>
      <c r="M35" s="146">
        <v>1.1499999999999999</v>
      </c>
      <c r="N35" s="148">
        <f>(0.214828*'Datos Monitoreo 2019'!$E35^2.0402)/1000</f>
        <v>9.5887087267062576E-2</v>
      </c>
      <c r="O35" s="148">
        <f>'Datos Monitoreo 2019'!$N35*'Datos Monitoreo 2019'!$S35</f>
        <v>1.9177417453412518E-2</v>
      </c>
      <c r="P35" s="148">
        <f>'Datos Monitoreo 2019'!$O35+'Datos Monitoreo 2019'!$N35</f>
        <v>0.11506450472047509</v>
      </c>
      <c r="Q35" s="146">
        <v>0.47</v>
      </c>
      <c r="R35" s="148">
        <f>'Datos Monitoreo 2019'!$Q35*'Datos Monitoreo 2019'!$N35</f>
        <v>4.506693101551941E-2</v>
      </c>
      <c r="S35" s="146">
        <v>0.2</v>
      </c>
      <c r="T35" s="148">
        <f>'Datos Monitoreo 2019'!$R35*'Datos Monitoreo 2019'!$S35</f>
        <v>9.0133862031038826E-3</v>
      </c>
      <c r="U35" s="148">
        <f>'Datos Monitoreo 2019'!$T35+'Datos Monitoreo 2019'!$R35</f>
        <v>5.4080317218623289E-2</v>
      </c>
      <c r="W35" s="149"/>
      <c r="X35" s="152" t="s">
        <v>103</v>
      </c>
      <c r="Y35" s="151">
        <v>4.4893473825184165</v>
      </c>
      <c r="Z35" s="151">
        <v>2.1099932697836552</v>
      </c>
    </row>
    <row r="36" spans="1:26" x14ac:dyDescent="0.2">
      <c r="A36" s="143" t="s">
        <v>53</v>
      </c>
      <c r="B36" s="142">
        <f>VLOOKUP('Datos Monitoreo 2019'!$A36,info!$D$3:$E$118,2,FALSE)</f>
        <v>6</v>
      </c>
      <c r="C36" s="143">
        <v>46</v>
      </c>
      <c r="D36" s="143" t="s">
        <v>9</v>
      </c>
      <c r="E36" s="144">
        <v>10.249578335118061</v>
      </c>
      <c r="F36" s="145">
        <f t="shared" si="0"/>
        <v>8.2509105597700395E-3</v>
      </c>
      <c r="G36" s="141"/>
      <c r="H36" s="146"/>
      <c r="I36" s="146"/>
      <c r="J36" s="146"/>
      <c r="K36" s="147">
        <f>VLOOKUP('Datos Monitoreo 2019'!$D36,info!$A$2:$B$20,2,FALSE)</f>
        <v>0.74</v>
      </c>
      <c r="M36" s="146">
        <v>1.1499999999999999</v>
      </c>
      <c r="N36" s="148">
        <f>(1.8894+0.00853085*'Datos Monitoreo 2019'!$E36^3.32222)/1000</f>
        <v>2.1333148265976671E-2</v>
      </c>
      <c r="O36" s="148">
        <f>'Datos Monitoreo 2019'!$N36*'Datos Monitoreo 2019'!$S36</f>
        <v>4.2666296531953347E-3</v>
      </c>
      <c r="P36" s="148">
        <f>'Datos Monitoreo 2019'!$O36+'Datos Monitoreo 2019'!$N36</f>
        <v>2.5599777919172007E-2</v>
      </c>
      <c r="Q36" s="146">
        <v>0.47</v>
      </c>
      <c r="R36" s="148">
        <f>'Datos Monitoreo 2019'!$Q36*'Datos Monitoreo 2019'!$N36</f>
        <v>1.0026579685009035E-2</v>
      </c>
      <c r="S36" s="146">
        <v>0.2</v>
      </c>
      <c r="T36" s="148">
        <f>'Datos Monitoreo 2019'!$R36*'Datos Monitoreo 2019'!$S36</f>
        <v>2.005315937001807E-3</v>
      </c>
      <c r="U36" s="148">
        <f>'Datos Monitoreo 2019'!$T36+'Datos Monitoreo 2019'!$R36</f>
        <v>1.2031895622010841E-2</v>
      </c>
      <c r="W36" s="149"/>
      <c r="X36" s="152" t="s">
        <v>104</v>
      </c>
      <c r="Y36" s="151">
        <v>6.5122206390702013</v>
      </c>
      <c r="Z36" s="151">
        <v>3.0607437003629947</v>
      </c>
    </row>
    <row r="37" spans="1:26" x14ac:dyDescent="0.2">
      <c r="A37" s="141" t="s">
        <v>53</v>
      </c>
      <c r="B37" s="142">
        <f>VLOOKUP('Datos Monitoreo 2019'!$A37,info!$D$3:$E$118,2,FALSE)</f>
        <v>6</v>
      </c>
      <c r="C37" s="143">
        <v>48</v>
      </c>
      <c r="D37" s="143" t="s">
        <v>10</v>
      </c>
      <c r="E37" s="144">
        <v>24.096058384112954</v>
      </c>
      <c r="F37" s="145">
        <f t="shared" si="0"/>
        <v>4.5601790491933761E-2</v>
      </c>
      <c r="G37" s="141"/>
      <c r="H37" s="146"/>
      <c r="I37" s="146"/>
      <c r="J37" s="146"/>
      <c r="K37" s="147">
        <f>VLOOKUP('Datos Monitoreo 2019'!$D37,info!$A$2:$B$20,2,FALSE)</f>
        <v>0.54</v>
      </c>
      <c r="M37" s="146">
        <v>1.1499999999999999</v>
      </c>
      <c r="N37" s="148">
        <f>(0.214828*'Datos Monitoreo 2019'!$E37^2.0402)/1000</f>
        <v>0.14175458939973332</v>
      </c>
      <c r="O37" s="148">
        <f>'Datos Monitoreo 2019'!$N37*'Datos Monitoreo 2019'!$S37</f>
        <v>2.8350917879946664E-2</v>
      </c>
      <c r="P37" s="148">
        <f>'Datos Monitoreo 2019'!$O37+'Datos Monitoreo 2019'!$N37</f>
        <v>0.17010550727967999</v>
      </c>
      <c r="Q37" s="146">
        <v>0.47</v>
      </c>
      <c r="R37" s="148">
        <f>'Datos Monitoreo 2019'!$Q37*'Datos Monitoreo 2019'!$N37</f>
        <v>6.662465701787465E-2</v>
      </c>
      <c r="S37" s="146">
        <v>0.2</v>
      </c>
      <c r="T37" s="148">
        <f>'Datos Monitoreo 2019'!$R37*'Datos Monitoreo 2019'!$S37</f>
        <v>1.332493140357493E-2</v>
      </c>
      <c r="U37" s="148">
        <f>'Datos Monitoreo 2019'!$T37+'Datos Monitoreo 2019'!$R37</f>
        <v>7.9949588421449586E-2</v>
      </c>
      <c r="W37" s="149"/>
      <c r="X37" s="152" t="s">
        <v>105</v>
      </c>
      <c r="Y37" s="151">
        <v>6.4707610509515483</v>
      </c>
      <c r="Z37" s="151">
        <v>3.0412576939472262</v>
      </c>
    </row>
    <row r="38" spans="1:26" x14ac:dyDescent="0.2">
      <c r="A38" s="141" t="s">
        <v>53</v>
      </c>
      <c r="B38" s="142">
        <f>VLOOKUP('Datos Monitoreo 2019'!$A38,info!$D$3:$E$118,2,FALSE)</f>
        <v>6</v>
      </c>
      <c r="C38" s="143">
        <v>49</v>
      </c>
      <c r="D38" s="143" t="s">
        <v>10</v>
      </c>
      <c r="E38" s="144">
        <v>15.788170354716019</v>
      </c>
      <c r="F38" s="145">
        <f t="shared" si="0"/>
        <v>1.9577331239847864E-2</v>
      </c>
      <c r="G38" s="141"/>
      <c r="H38" s="146"/>
      <c r="I38" s="146"/>
      <c r="J38" s="146"/>
      <c r="K38" s="147">
        <f>VLOOKUP('Datos Monitoreo 2019'!$D38,info!$A$2:$B$20,2,FALSE)</f>
        <v>0.54</v>
      </c>
      <c r="M38" s="146">
        <v>1.1499999999999999</v>
      </c>
      <c r="N38" s="148">
        <f>(0.214828*'Datos Monitoreo 2019'!$E38^2.0402)/1000</f>
        <v>5.9831161158439519E-2</v>
      </c>
      <c r="O38" s="148">
        <f>'Datos Monitoreo 2019'!$N38*'Datos Monitoreo 2019'!$S38</f>
        <v>1.1966232231687905E-2</v>
      </c>
      <c r="P38" s="148">
        <f>'Datos Monitoreo 2019'!$O38+'Datos Monitoreo 2019'!$N38</f>
        <v>7.1797393390127418E-2</v>
      </c>
      <c r="Q38" s="146">
        <v>0.47</v>
      </c>
      <c r="R38" s="148">
        <f>'Datos Monitoreo 2019'!$Q38*'Datos Monitoreo 2019'!$N38</f>
        <v>2.8120645744466571E-2</v>
      </c>
      <c r="S38" s="146">
        <v>0.2</v>
      </c>
      <c r="T38" s="148">
        <f>'Datos Monitoreo 2019'!$R38*'Datos Monitoreo 2019'!$S38</f>
        <v>5.6241291488933146E-3</v>
      </c>
      <c r="U38" s="148">
        <f>'Datos Monitoreo 2019'!$T38+'Datos Monitoreo 2019'!$R38</f>
        <v>3.3744774893359884E-2</v>
      </c>
      <c r="W38" s="149"/>
      <c r="X38" s="152" t="s">
        <v>107</v>
      </c>
      <c r="Y38" s="151">
        <v>5.682168547368196</v>
      </c>
      <c r="Z38" s="151">
        <v>2.6706192172630514</v>
      </c>
    </row>
    <row r="39" spans="1:26" x14ac:dyDescent="0.2">
      <c r="A39" s="141" t="s">
        <v>53</v>
      </c>
      <c r="B39" s="142">
        <f>VLOOKUP('Datos Monitoreo 2019'!$A39,info!$D$3:$E$118,2,FALSE)</f>
        <v>6</v>
      </c>
      <c r="C39" s="143">
        <v>50</v>
      </c>
      <c r="D39" s="143" t="s">
        <v>9</v>
      </c>
      <c r="E39" s="144">
        <v>9.7402825172239957</v>
      </c>
      <c r="F39" s="145">
        <f t="shared" si="0"/>
        <v>7.4513161256763568E-3</v>
      </c>
      <c r="G39" s="141"/>
      <c r="H39" s="146"/>
      <c r="I39" s="146"/>
      <c r="J39" s="146"/>
      <c r="K39" s="147">
        <f>VLOOKUP('Datos Monitoreo 2019'!$D39,info!$A$2:$B$20,2,FALSE)</f>
        <v>0.74</v>
      </c>
      <c r="M39" s="146">
        <v>1.1499999999999999</v>
      </c>
      <c r="N39" s="148">
        <f>(1.8894+0.00853085*'Datos Monitoreo 2019'!$E39^3.32222)/1000</f>
        <v>1.8304536299209351E-2</v>
      </c>
      <c r="O39" s="148">
        <f>'Datos Monitoreo 2019'!$N39*'Datos Monitoreo 2019'!$S39</f>
        <v>3.6609072598418704E-3</v>
      </c>
      <c r="P39" s="148">
        <f>'Datos Monitoreo 2019'!$O39+'Datos Monitoreo 2019'!$N39</f>
        <v>2.1965443559051223E-2</v>
      </c>
      <c r="Q39" s="146">
        <v>0.47</v>
      </c>
      <c r="R39" s="148">
        <f>'Datos Monitoreo 2019'!$Q39*'Datos Monitoreo 2019'!$N39</f>
        <v>8.6031320606283941E-3</v>
      </c>
      <c r="S39" s="146">
        <v>0.2</v>
      </c>
      <c r="T39" s="148">
        <f>'Datos Monitoreo 2019'!$R39*'Datos Monitoreo 2019'!$S39</f>
        <v>1.7206264121256789E-3</v>
      </c>
      <c r="U39" s="148">
        <f>'Datos Monitoreo 2019'!$T39+'Datos Monitoreo 2019'!$R39</f>
        <v>1.0323758472754073E-2</v>
      </c>
      <c r="W39" s="149"/>
      <c r="X39" s="152" t="s">
        <v>112</v>
      </c>
      <c r="Y39" s="151">
        <v>5.5126669043302154</v>
      </c>
      <c r="Z39" s="151">
        <v>2.5909534450352023</v>
      </c>
    </row>
    <row r="40" spans="1:26" x14ac:dyDescent="0.2">
      <c r="A40" s="141" t="s">
        <v>53</v>
      </c>
      <c r="B40" s="142">
        <f>VLOOKUP('Datos Monitoreo 2019'!$A40,info!$D$3:$E$118,2,FALSE)</f>
        <v>6</v>
      </c>
      <c r="C40" s="143">
        <v>50</v>
      </c>
      <c r="D40" s="143" t="s">
        <v>9</v>
      </c>
      <c r="E40" s="144">
        <v>5.6977469626898527</v>
      </c>
      <c r="F40" s="145">
        <f t="shared" si="0"/>
        <v>2.549741765803709E-3</v>
      </c>
      <c r="G40" s="141"/>
      <c r="H40" s="146"/>
      <c r="I40" s="146"/>
      <c r="J40" s="146"/>
      <c r="K40" s="147">
        <f>VLOOKUP('Datos Monitoreo 2019'!$D40,info!$A$2:$B$20,2,FALSE)</f>
        <v>0.74</v>
      </c>
      <c r="M40" s="146">
        <v>1.1499999999999999</v>
      </c>
      <c r="N40" s="148">
        <f>(1.8894+0.00853085*'Datos Monitoreo 2019'!$E40^3.32222)/1000</f>
        <v>4.6538227109908185E-3</v>
      </c>
      <c r="O40" s="148">
        <f>'Datos Monitoreo 2019'!$N40*'Datos Monitoreo 2019'!$S40</f>
        <v>9.3076454219816369E-4</v>
      </c>
      <c r="P40" s="148">
        <f>'Datos Monitoreo 2019'!$O40+'Datos Monitoreo 2019'!$N40</f>
        <v>5.5845872531889822E-3</v>
      </c>
      <c r="Q40" s="146">
        <v>0.47</v>
      </c>
      <c r="R40" s="148">
        <f>'Datos Monitoreo 2019'!$Q40*'Datos Monitoreo 2019'!$N40</f>
        <v>2.1872966741656847E-3</v>
      </c>
      <c r="S40" s="146">
        <v>0.2</v>
      </c>
      <c r="T40" s="148">
        <f>'Datos Monitoreo 2019'!$R40*'Datos Monitoreo 2019'!$S40</f>
        <v>4.3745933483313698E-4</v>
      </c>
      <c r="U40" s="148">
        <f>'Datos Monitoreo 2019'!$T40+'Datos Monitoreo 2019'!$R40</f>
        <v>2.6247560089988214E-3</v>
      </c>
      <c r="W40" s="149"/>
      <c r="X40" s="152" t="s">
        <v>113</v>
      </c>
      <c r="Y40" s="151">
        <v>6.8951249175125069</v>
      </c>
      <c r="Z40" s="151">
        <v>3.2407087112308788</v>
      </c>
    </row>
    <row r="41" spans="1:26" x14ac:dyDescent="0.2">
      <c r="A41" s="141" t="s">
        <v>53</v>
      </c>
      <c r="B41" s="142">
        <f>VLOOKUP('Datos Monitoreo 2019'!$A41,info!$D$3:$E$118,2,FALSE)</f>
        <v>6</v>
      </c>
      <c r="C41" s="143">
        <v>55</v>
      </c>
      <c r="D41" s="143" t="s">
        <v>9</v>
      </c>
      <c r="E41" s="144">
        <v>7.7030992456477341</v>
      </c>
      <c r="F41" s="145">
        <f t="shared" si="0"/>
        <v>4.6603750436168788E-3</v>
      </c>
      <c r="G41" s="141"/>
      <c r="H41" s="146"/>
      <c r="I41" s="146"/>
      <c r="J41" s="146"/>
      <c r="K41" s="147">
        <f>VLOOKUP('Datos Monitoreo 2019'!$D41,info!$A$2:$B$20,2,FALSE)</f>
        <v>0.74</v>
      </c>
      <c r="M41" s="146">
        <v>1.1499999999999999</v>
      </c>
      <c r="N41" s="148">
        <f>(1.8894+0.00853085*'Datos Monitoreo 2019'!$E41^3.32222)/1000</f>
        <v>9.4175825347801549E-3</v>
      </c>
      <c r="O41" s="148">
        <f>'Datos Monitoreo 2019'!$N41*'Datos Monitoreo 2019'!$S41</f>
        <v>1.883516506956031E-3</v>
      </c>
      <c r="P41" s="148">
        <f>'Datos Monitoreo 2019'!$O41+'Datos Monitoreo 2019'!$N41</f>
        <v>1.1301099041736186E-2</v>
      </c>
      <c r="Q41" s="146">
        <v>0.47</v>
      </c>
      <c r="R41" s="148">
        <f>'Datos Monitoreo 2019'!$Q41*'Datos Monitoreo 2019'!$N41</f>
        <v>4.4262637913466728E-3</v>
      </c>
      <c r="S41" s="146">
        <v>0.2</v>
      </c>
      <c r="T41" s="148">
        <f>'Datos Monitoreo 2019'!$R41*'Datos Monitoreo 2019'!$S41</f>
        <v>8.8525275826933458E-4</v>
      </c>
      <c r="U41" s="148">
        <f>'Datos Monitoreo 2019'!$T41+'Datos Monitoreo 2019'!$R41</f>
        <v>5.3115165496160077E-3</v>
      </c>
      <c r="W41" s="149"/>
      <c r="X41" s="152" t="s">
        <v>114</v>
      </c>
      <c r="Y41" s="151">
        <v>5.9545200623796761</v>
      </c>
      <c r="Z41" s="151">
        <v>2.7986244293184472</v>
      </c>
    </row>
    <row r="42" spans="1:26" x14ac:dyDescent="0.2">
      <c r="A42" s="141" t="s">
        <v>53</v>
      </c>
      <c r="B42" s="142">
        <f>VLOOKUP('Datos Monitoreo 2019'!$A42,info!$D$3:$E$118,2,FALSE)</f>
        <v>6</v>
      </c>
      <c r="C42" s="143">
        <v>56</v>
      </c>
      <c r="D42" s="143" t="s">
        <v>9</v>
      </c>
      <c r="E42" s="144">
        <v>8.1169020976866619</v>
      </c>
      <c r="F42" s="145">
        <f t="shared" si="0"/>
        <v>5.1745250872752471E-3</v>
      </c>
      <c r="G42" s="141"/>
      <c r="H42" s="146"/>
      <c r="I42" s="146"/>
      <c r="J42" s="146"/>
      <c r="K42" s="147">
        <f>VLOOKUP('Datos Monitoreo 2019'!$D42,info!$A$2:$B$20,2,FALSE)</f>
        <v>0.74</v>
      </c>
      <c r="M42" s="146">
        <v>1.1499999999999999</v>
      </c>
      <c r="N42" s="148">
        <f>(1.8894+0.00853085*'Datos Monitoreo 2019'!$E42^3.32222)/1000</f>
        <v>1.0846903239417654E-2</v>
      </c>
      <c r="O42" s="148">
        <f>'Datos Monitoreo 2019'!$N42*'Datos Monitoreo 2019'!$S42</f>
        <v>2.1693806478835309E-3</v>
      </c>
      <c r="P42" s="148">
        <f>'Datos Monitoreo 2019'!$O42+'Datos Monitoreo 2019'!$N42</f>
        <v>1.3016283887301184E-2</v>
      </c>
      <c r="Q42" s="146">
        <v>0.47</v>
      </c>
      <c r="R42" s="148">
        <f>'Datos Monitoreo 2019'!$Q42*'Datos Monitoreo 2019'!$N42</f>
        <v>5.0980445225262969E-3</v>
      </c>
      <c r="S42" s="146">
        <v>0.2</v>
      </c>
      <c r="T42" s="148">
        <f>'Datos Monitoreo 2019'!$R42*'Datos Monitoreo 2019'!$S42</f>
        <v>1.0196089045052595E-3</v>
      </c>
      <c r="U42" s="148">
        <f>'Datos Monitoreo 2019'!$T42+'Datos Monitoreo 2019'!$R42</f>
        <v>6.1176534270315566E-3</v>
      </c>
      <c r="W42" s="149"/>
      <c r="X42" s="152" t="s">
        <v>115</v>
      </c>
      <c r="Y42" s="151">
        <v>4.9706968575563604</v>
      </c>
      <c r="Z42" s="151">
        <v>2.3362275230514897</v>
      </c>
    </row>
    <row r="43" spans="1:26" x14ac:dyDescent="0.2">
      <c r="A43" s="141" t="s">
        <v>53</v>
      </c>
      <c r="B43" s="142">
        <f>VLOOKUP('Datos Monitoreo 2019'!$A43,info!$D$3:$E$118,2,FALSE)</f>
        <v>6</v>
      </c>
      <c r="C43" s="143">
        <v>58</v>
      </c>
      <c r="D43" s="143" t="s">
        <v>9</v>
      </c>
      <c r="E43" s="144">
        <v>9.4856346082769623</v>
      </c>
      <c r="F43" s="145">
        <f t="shared" si="0"/>
        <v>7.066797783166337E-3</v>
      </c>
      <c r="G43" s="141"/>
      <c r="H43" s="146"/>
      <c r="I43" s="146"/>
      <c r="J43" s="146"/>
      <c r="K43" s="147">
        <f>VLOOKUP('Datos Monitoreo 2019'!$D43,info!$A$2:$B$20,2,FALSE)</f>
        <v>0.74</v>
      </c>
      <c r="M43" s="146">
        <v>1.1499999999999999</v>
      </c>
      <c r="N43" s="148">
        <f>(1.8894+0.00853085*'Datos Monitoreo 2019'!$E43^3.32222)/1000</f>
        <v>1.6921574634831783E-2</v>
      </c>
      <c r="O43" s="148">
        <f>'Datos Monitoreo 2019'!$N43*'Datos Monitoreo 2019'!$S43</f>
        <v>3.3843149269663568E-3</v>
      </c>
      <c r="P43" s="148">
        <f>'Datos Monitoreo 2019'!$O43+'Datos Monitoreo 2019'!$N43</f>
        <v>2.030588956179814E-2</v>
      </c>
      <c r="Q43" s="146">
        <v>0.47</v>
      </c>
      <c r="R43" s="148">
        <f>'Datos Monitoreo 2019'!$Q43*'Datos Monitoreo 2019'!$N43</f>
        <v>7.9531400783709374E-3</v>
      </c>
      <c r="S43" s="146">
        <v>0.2</v>
      </c>
      <c r="T43" s="148">
        <f>'Datos Monitoreo 2019'!$R43*'Datos Monitoreo 2019'!$S43</f>
        <v>1.5906280156741876E-3</v>
      </c>
      <c r="U43" s="148">
        <f>'Datos Monitoreo 2019'!$T43+'Datos Monitoreo 2019'!$R43</f>
        <v>9.5437680940451252E-3</v>
      </c>
      <c r="W43" s="149"/>
      <c r="X43" s="152" t="s">
        <v>116</v>
      </c>
      <c r="Y43" s="151">
        <v>5.9258582525423096</v>
      </c>
      <c r="Z43" s="151">
        <v>2.7851533786948854</v>
      </c>
    </row>
    <row r="44" spans="1:26" x14ac:dyDescent="0.2">
      <c r="A44" s="141" t="s">
        <v>53</v>
      </c>
      <c r="B44" s="142">
        <f>VLOOKUP('Datos Monitoreo 2019'!$A44,info!$D$3:$E$118,2,FALSE)</f>
        <v>6</v>
      </c>
      <c r="C44" s="143">
        <v>59</v>
      </c>
      <c r="D44" s="143" t="s">
        <v>9</v>
      </c>
      <c r="E44" s="144">
        <v>7.8940851773580096</v>
      </c>
      <c r="F44" s="145">
        <f t="shared" si="0"/>
        <v>4.8943328099619659E-3</v>
      </c>
      <c r="G44" s="141"/>
      <c r="H44" s="146"/>
      <c r="I44" s="146"/>
      <c r="J44" s="146"/>
      <c r="K44" s="147">
        <f>VLOOKUP('Datos Monitoreo 2019'!$D44,info!$A$2:$B$20,2,FALSE)</f>
        <v>0.74</v>
      </c>
      <c r="M44" s="146">
        <v>1.1499999999999999</v>
      </c>
      <c r="N44" s="148">
        <f>(1.8894+0.00853085*'Datos Monitoreo 2019'!$E44^3.32222)/1000</f>
        <v>1.0055718586622169E-2</v>
      </c>
      <c r="O44" s="148">
        <f>'Datos Monitoreo 2019'!$N44*'Datos Monitoreo 2019'!$S44</f>
        <v>2.0111437173244338E-3</v>
      </c>
      <c r="P44" s="148">
        <f>'Datos Monitoreo 2019'!$O44+'Datos Monitoreo 2019'!$N44</f>
        <v>1.2066862303946603E-2</v>
      </c>
      <c r="Q44" s="146">
        <v>0.47</v>
      </c>
      <c r="R44" s="148">
        <f>'Datos Monitoreo 2019'!$Q44*'Datos Monitoreo 2019'!$N44</f>
        <v>4.7261877357124196E-3</v>
      </c>
      <c r="S44" s="146">
        <v>0.2</v>
      </c>
      <c r="T44" s="148">
        <f>'Datos Monitoreo 2019'!$R44*'Datos Monitoreo 2019'!$S44</f>
        <v>9.4523754714248391E-4</v>
      </c>
      <c r="U44" s="148">
        <f>'Datos Monitoreo 2019'!$T44+'Datos Monitoreo 2019'!$R44</f>
        <v>5.6714252828549035E-3</v>
      </c>
      <c r="W44" s="149"/>
      <c r="X44" s="152" t="s">
        <v>120</v>
      </c>
      <c r="Y44" s="151">
        <v>3.8431056888950064</v>
      </c>
      <c r="Z44" s="151">
        <v>1.8062596737806529</v>
      </c>
    </row>
    <row r="45" spans="1:26" x14ac:dyDescent="0.2">
      <c r="A45" s="141" t="s">
        <v>53</v>
      </c>
      <c r="B45" s="142">
        <f>VLOOKUP('Datos Monitoreo 2019'!$A45,info!$D$3:$E$118,2,FALSE)</f>
        <v>6</v>
      </c>
      <c r="C45" s="143">
        <v>61</v>
      </c>
      <c r="D45" s="143" t="s">
        <v>10</v>
      </c>
      <c r="E45" s="144">
        <v>23.427607623126992</v>
      </c>
      <c r="F45" s="145">
        <f t="shared" si="0"/>
        <v>4.3106798026553664E-2</v>
      </c>
      <c r="G45" s="141"/>
      <c r="H45" s="153"/>
      <c r="I45" s="153"/>
      <c r="J45" s="153"/>
      <c r="K45" s="147">
        <f>VLOOKUP('Datos Monitoreo 2019'!$D45,info!$A$2:$B$20,2,FALSE)</f>
        <v>0.54</v>
      </c>
      <c r="M45" s="146">
        <v>1.1499999999999999</v>
      </c>
      <c r="N45" s="148">
        <f>(0.214828*'Datos Monitoreo 2019'!$E45^2.0402)/1000</f>
        <v>0.13384736684874524</v>
      </c>
      <c r="O45" s="148">
        <f>'Datos Monitoreo 2019'!$N45*'Datos Monitoreo 2019'!$S45</f>
        <v>2.6769473369749049E-2</v>
      </c>
      <c r="P45" s="148">
        <f>'Datos Monitoreo 2019'!$O45+'Datos Monitoreo 2019'!$N45</f>
        <v>0.16061684021849429</v>
      </c>
      <c r="Q45" s="146">
        <v>0.47</v>
      </c>
      <c r="R45" s="148">
        <f>'Datos Monitoreo 2019'!$Q45*'Datos Monitoreo 2019'!$N45</f>
        <v>6.290826241891026E-2</v>
      </c>
      <c r="S45" s="146">
        <v>0.2</v>
      </c>
      <c r="T45" s="148">
        <f>'Datos Monitoreo 2019'!$R45*'Datos Monitoreo 2019'!$S45</f>
        <v>1.2581652483782053E-2</v>
      </c>
      <c r="U45" s="148">
        <f>'Datos Monitoreo 2019'!$T45+'Datos Monitoreo 2019'!$R45</f>
        <v>7.5489914902692315E-2</v>
      </c>
      <c r="W45" s="149"/>
      <c r="X45" s="152" t="s">
        <v>121</v>
      </c>
      <c r="Y45" s="151">
        <v>5.006596244418632</v>
      </c>
      <c r="Z45" s="151">
        <v>2.3531002348767576</v>
      </c>
    </row>
    <row r="46" spans="1:26" x14ac:dyDescent="0.2">
      <c r="A46" s="141" t="s">
        <v>53</v>
      </c>
      <c r="B46" s="142">
        <f>VLOOKUP('Datos Monitoreo 2019'!$A46,info!$D$3:$E$118,2,FALSE)</f>
        <v>6</v>
      </c>
      <c r="C46" s="143">
        <v>63</v>
      </c>
      <c r="D46" s="143" t="s">
        <v>9</v>
      </c>
      <c r="E46" s="144">
        <v>9.326479665185067</v>
      </c>
      <c r="F46" s="145">
        <f t="shared" si="0"/>
        <v>6.831646354748061E-3</v>
      </c>
      <c r="G46" s="141"/>
      <c r="H46" s="153"/>
      <c r="I46" s="153"/>
      <c r="J46" s="153"/>
      <c r="K46" s="147">
        <f>VLOOKUP('Datos Monitoreo 2019'!$D46,info!$A$2:$B$20,2,FALSE)</f>
        <v>0.74</v>
      </c>
      <c r="M46" s="146">
        <v>1.1499999999999999</v>
      </c>
      <c r="N46" s="148">
        <f>(1.8894+0.00853085*'Datos Monitoreo 2019'!$E46^3.32222)/1000</f>
        <v>1.6099855577961838E-2</v>
      </c>
      <c r="O46" s="148">
        <f>'Datos Monitoreo 2019'!$N46*'Datos Monitoreo 2019'!$S46</f>
        <v>3.2199711155923676E-3</v>
      </c>
      <c r="P46" s="148">
        <f>'Datos Monitoreo 2019'!$O46+'Datos Monitoreo 2019'!$N46</f>
        <v>1.9319826693554205E-2</v>
      </c>
      <c r="Q46" s="146">
        <v>0.47</v>
      </c>
      <c r="R46" s="148">
        <f>'Datos Monitoreo 2019'!$Q46*'Datos Monitoreo 2019'!$N46</f>
        <v>7.5669321216420638E-3</v>
      </c>
      <c r="S46" s="146">
        <v>0.2</v>
      </c>
      <c r="T46" s="148">
        <f>'Datos Monitoreo 2019'!$R46*'Datos Monitoreo 2019'!$S46</f>
        <v>1.5133864243284129E-3</v>
      </c>
      <c r="U46" s="148">
        <f>'Datos Monitoreo 2019'!$T46+'Datos Monitoreo 2019'!$R46</f>
        <v>9.0803185459704776E-3</v>
      </c>
      <c r="W46" s="149"/>
      <c r="X46" s="152" t="s">
        <v>126</v>
      </c>
      <c r="Y46" s="151">
        <v>3.5216147691328121</v>
      </c>
      <c r="Z46" s="151">
        <v>1.6551589414924219</v>
      </c>
    </row>
    <row r="47" spans="1:26" x14ac:dyDescent="0.2">
      <c r="A47" s="141" t="s">
        <v>53</v>
      </c>
      <c r="B47" s="142">
        <f>VLOOKUP('Datos Monitoreo 2019'!$A47,info!$D$3:$E$118,2,FALSE)</f>
        <v>6</v>
      </c>
      <c r="C47" s="143">
        <v>63</v>
      </c>
      <c r="D47" s="143" t="s">
        <v>9</v>
      </c>
      <c r="E47" s="144">
        <v>4.9019722472303764</v>
      </c>
      <c r="F47" s="145">
        <f t="shared" si="0"/>
        <v>1.8872593151836952E-3</v>
      </c>
      <c r="G47" s="141"/>
      <c r="H47" s="146"/>
      <c r="I47" s="146"/>
      <c r="J47" s="146"/>
      <c r="K47" s="147">
        <f>VLOOKUP('Datos Monitoreo 2019'!$D47,info!$A$2:$B$20,2,FALSE)</f>
        <v>0.74</v>
      </c>
      <c r="M47" s="146">
        <v>1.1499999999999999</v>
      </c>
      <c r="N47" s="148">
        <f>(1.8894+0.00853085*'Datos Monitoreo 2019'!$E47^3.32222)/1000</f>
        <v>3.5664891328949428E-3</v>
      </c>
      <c r="O47" s="148">
        <f>'Datos Monitoreo 2019'!$N47*'Datos Monitoreo 2019'!$S47</f>
        <v>7.1329782657898863E-4</v>
      </c>
      <c r="P47" s="148">
        <f>'Datos Monitoreo 2019'!$O47+'Datos Monitoreo 2019'!$N47</f>
        <v>4.2797869594739316E-3</v>
      </c>
      <c r="Q47" s="146">
        <v>0.47</v>
      </c>
      <c r="R47" s="148">
        <f>'Datos Monitoreo 2019'!$Q47*'Datos Monitoreo 2019'!$N47</f>
        <v>1.6762498924606231E-3</v>
      </c>
      <c r="S47" s="146">
        <v>0.2</v>
      </c>
      <c r="T47" s="148">
        <f>'Datos Monitoreo 2019'!$R47*'Datos Monitoreo 2019'!$S47</f>
        <v>3.3524997849212465E-4</v>
      </c>
      <c r="U47" s="148">
        <f>'Datos Monitoreo 2019'!$T47+'Datos Monitoreo 2019'!$R47</f>
        <v>2.0114998709527478E-3</v>
      </c>
      <c r="W47" s="149"/>
      <c r="X47" s="152" t="s">
        <v>123</v>
      </c>
      <c r="Y47" s="151">
        <v>4.2298190541691962</v>
      </c>
      <c r="Z47" s="151">
        <v>1.9880149554595219</v>
      </c>
    </row>
    <row r="48" spans="1:26" x14ac:dyDescent="0.2">
      <c r="A48" s="141" t="s">
        <v>53</v>
      </c>
      <c r="B48" s="142">
        <f>VLOOKUP('Datos Monitoreo 2019'!$A48,info!$D$3:$E$118,2,FALSE)</f>
        <v>6</v>
      </c>
      <c r="C48" s="143">
        <v>64</v>
      </c>
      <c r="D48" s="143" t="s">
        <v>10</v>
      </c>
      <c r="E48" s="144">
        <v>18.52563537589662</v>
      </c>
      <c r="F48" s="145">
        <f t="shared" si="0"/>
        <v>2.6954799471929587E-2</v>
      </c>
      <c r="G48" s="141"/>
      <c r="H48" s="146"/>
      <c r="I48" s="146"/>
      <c r="J48" s="146"/>
      <c r="K48" s="147">
        <f>VLOOKUP('Datos Monitoreo 2019'!$D48,info!$A$2:$B$20,2,FALSE)</f>
        <v>0.54</v>
      </c>
      <c r="M48" s="146">
        <v>1.1499999999999999</v>
      </c>
      <c r="N48" s="148">
        <f>(0.214828*'Datos Monitoreo 2019'!$E48^2.0402)/1000</f>
        <v>8.2908983071302678E-2</v>
      </c>
      <c r="O48" s="148">
        <f>'Datos Monitoreo 2019'!$N48*'Datos Monitoreo 2019'!$S48</f>
        <v>1.6581796614260538E-2</v>
      </c>
      <c r="P48" s="148">
        <f>'Datos Monitoreo 2019'!$O48+'Datos Monitoreo 2019'!$N48</f>
        <v>9.9490779685563219E-2</v>
      </c>
      <c r="Q48" s="146">
        <v>0.47</v>
      </c>
      <c r="R48" s="148">
        <f>'Datos Monitoreo 2019'!$Q48*'Datos Monitoreo 2019'!$N48</f>
        <v>3.8967222043512259E-2</v>
      </c>
      <c r="S48" s="146">
        <v>0.2</v>
      </c>
      <c r="T48" s="148">
        <f>'Datos Monitoreo 2019'!$R48*'Datos Monitoreo 2019'!$S48</f>
        <v>7.7934444087024522E-3</v>
      </c>
      <c r="U48" s="148">
        <f>'Datos Monitoreo 2019'!$T48+'Datos Monitoreo 2019'!$R48</f>
        <v>4.6760666452214709E-2</v>
      </c>
      <c r="W48" s="149"/>
      <c r="X48" s="152" t="s">
        <v>134</v>
      </c>
      <c r="Y48" s="151">
        <v>5.384475966303615</v>
      </c>
      <c r="Z48" s="151">
        <v>2.5307037041626996</v>
      </c>
    </row>
    <row r="49" spans="1:26" x14ac:dyDescent="0.2">
      <c r="A49" s="141" t="s">
        <v>53</v>
      </c>
      <c r="B49" s="142">
        <f>VLOOKUP('Datos Monitoreo 2019'!$A49,info!$D$3:$E$118,2,FALSE)</f>
        <v>6</v>
      </c>
      <c r="C49" s="143">
        <v>65</v>
      </c>
      <c r="D49" s="143" t="s">
        <v>10</v>
      </c>
      <c r="E49" s="144">
        <v>24.98732606542757</v>
      </c>
      <c r="F49" s="145">
        <f t="shared" si="0"/>
        <v>4.9037627403401611E-2</v>
      </c>
      <c r="G49" s="141"/>
      <c r="H49" s="146"/>
      <c r="I49" s="146"/>
      <c r="J49" s="146"/>
      <c r="K49" s="147">
        <f>VLOOKUP('Datos Monitoreo 2019'!$D49,info!$A$2:$B$20,2,FALSE)</f>
        <v>0.54</v>
      </c>
      <c r="M49" s="146">
        <v>1.1499999999999999</v>
      </c>
      <c r="N49" s="148">
        <f>(0.214828*'Datos Monitoreo 2019'!$E49^2.0402)/1000</f>
        <v>0.15265772596116825</v>
      </c>
      <c r="O49" s="148">
        <f>'Datos Monitoreo 2019'!$N49*'Datos Monitoreo 2019'!$S49</f>
        <v>3.0531545192233653E-2</v>
      </c>
      <c r="P49" s="148">
        <f>'Datos Monitoreo 2019'!$O49+'Datos Monitoreo 2019'!$N49</f>
        <v>0.18318927115340189</v>
      </c>
      <c r="Q49" s="146">
        <v>0.47</v>
      </c>
      <c r="R49" s="148">
        <f>'Datos Monitoreo 2019'!$Q49*'Datos Monitoreo 2019'!$N49</f>
        <v>7.174913120174907E-2</v>
      </c>
      <c r="S49" s="146">
        <v>0.2</v>
      </c>
      <c r="T49" s="148">
        <f>'Datos Monitoreo 2019'!$R49*'Datos Monitoreo 2019'!$S49</f>
        <v>1.4349826240349814E-2</v>
      </c>
      <c r="U49" s="148">
        <f>'Datos Monitoreo 2019'!$T49+'Datos Monitoreo 2019'!$R49</f>
        <v>8.6098957442098889E-2</v>
      </c>
      <c r="W49" s="149"/>
      <c r="X49" s="152" t="s">
        <v>135</v>
      </c>
      <c r="Y49" s="151">
        <v>3.1238245705459593</v>
      </c>
      <c r="Z49" s="151">
        <v>1.468197548156601</v>
      </c>
    </row>
    <row r="50" spans="1:26" x14ac:dyDescent="0.2">
      <c r="A50" s="141" t="s">
        <v>53</v>
      </c>
      <c r="B50" s="142">
        <f>VLOOKUP('Datos Monitoreo 2019'!$A50,info!$D$3:$E$118,2,FALSE)</f>
        <v>6</v>
      </c>
      <c r="C50" s="143">
        <v>68</v>
      </c>
      <c r="D50" s="143" t="s">
        <v>10</v>
      </c>
      <c r="E50" s="144">
        <v>22.313523021483725</v>
      </c>
      <c r="F50" s="145">
        <f t="shared" si="0"/>
        <v>3.9104449095150227E-2</v>
      </c>
      <c r="G50" s="141"/>
      <c r="H50" s="146"/>
      <c r="I50" s="146"/>
      <c r="J50" s="146"/>
      <c r="K50" s="147">
        <f>VLOOKUP('Datos Monitoreo 2019'!$D50,info!$A$2:$B$20,2,FALSE)</f>
        <v>0.54</v>
      </c>
      <c r="M50" s="146">
        <v>1.1499999999999999</v>
      </c>
      <c r="N50" s="148">
        <f>(0.214828*'Datos Monitoreo 2019'!$E50^2.0402)/1000</f>
        <v>0.12118241838303422</v>
      </c>
      <c r="O50" s="148">
        <f>'Datos Monitoreo 2019'!$N50*'Datos Monitoreo 2019'!$S50</f>
        <v>2.4236483676606843E-2</v>
      </c>
      <c r="P50" s="148">
        <f>'Datos Monitoreo 2019'!$O50+'Datos Monitoreo 2019'!$N50</f>
        <v>0.14541890205964106</v>
      </c>
      <c r="Q50" s="146">
        <v>0.47</v>
      </c>
      <c r="R50" s="148">
        <f>'Datos Monitoreo 2019'!$Q50*'Datos Monitoreo 2019'!$N50</f>
        <v>5.6955736640026081E-2</v>
      </c>
      <c r="S50" s="146">
        <v>0.2</v>
      </c>
      <c r="T50" s="148">
        <f>'Datos Monitoreo 2019'!$R50*'Datos Monitoreo 2019'!$S50</f>
        <v>1.1391147328005218E-2</v>
      </c>
      <c r="U50" s="148">
        <f>'Datos Monitoreo 2019'!$T50+'Datos Monitoreo 2019'!$R50</f>
        <v>6.8346883968031291E-2</v>
      </c>
      <c r="W50" s="149"/>
      <c r="X50" s="138">
        <v>3</v>
      </c>
      <c r="Y50" s="151">
        <v>80.715769982418735</v>
      </c>
      <c r="Z50" s="151">
        <v>37.936411891736803</v>
      </c>
    </row>
    <row r="51" spans="1:26" x14ac:dyDescent="0.2">
      <c r="A51" s="141" t="s">
        <v>53</v>
      </c>
      <c r="B51" s="142">
        <f>VLOOKUP('Datos Monitoreo 2019'!$A51,info!$D$3:$E$118,2,FALSE)</f>
        <v>6</v>
      </c>
      <c r="C51" s="143">
        <v>69</v>
      </c>
      <c r="D51" s="143" t="s">
        <v>10</v>
      </c>
      <c r="E51" s="144">
        <v>26.356058576017869</v>
      </c>
      <c r="F51" s="145">
        <f t="shared" si="0"/>
        <v>5.4557041252356997E-2</v>
      </c>
      <c r="G51" s="141"/>
      <c r="H51" s="146"/>
      <c r="I51" s="146"/>
      <c r="J51" s="146"/>
      <c r="K51" s="147">
        <f>VLOOKUP('Datos Monitoreo 2019'!$D51,info!$A$2:$B$20,2,FALSE)</f>
        <v>0.54</v>
      </c>
      <c r="M51" s="146">
        <v>1.1499999999999999</v>
      </c>
      <c r="N51" s="148">
        <f>(0.214828*'Datos Monitoreo 2019'!$E51^2.0402)/1000</f>
        <v>0.17020456662527894</v>
      </c>
      <c r="O51" s="148">
        <f>'Datos Monitoreo 2019'!$N51*'Datos Monitoreo 2019'!$S51</f>
        <v>3.4040913325055787E-2</v>
      </c>
      <c r="P51" s="148">
        <f>'Datos Monitoreo 2019'!$O51+'Datos Monitoreo 2019'!$N51</f>
        <v>0.20424547995033474</v>
      </c>
      <c r="Q51" s="146">
        <v>0.47</v>
      </c>
      <c r="R51" s="148">
        <f>'Datos Monitoreo 2019'!$Q51*'Datos Monitoreo 2019'!$N51</f>
        <v>7.9996146313881092E-2</v>
      </c>
      <c r="S51" s="146">
        <v>0.2</v>
      </c>
      <c r="T51" s="148">
        <f>'Datos Monitoreo 2019'!$R51*'Datos Monitoreo 2019'!$S51</f>
        <v>1.5999229262776218E-2</v>
      </c>
      <c r="U51" s="148">
        <f>'Datos Monitoreo 2019'!$T51+'Datos Monitoreo 2019'!$R51</f>
        <v>9.5995375576657313E-2</v>
      </c>
      <c r="W51" s="149"/>
      <c r="X51" s="152" t="s">
        <v>29</v>
      </c>
      <c r="Y51" s="151">
        <v>5.8636502895370892</v>
      </c>
      <c r="Z51" s="151">
        <v>2.755915636082432</v>
      </c>
    </row>
    <row r="52" spans="1:26" x14ac:dyDescent="0.2">
      <c r="A52" s="141" t="s">
        <v>53</v>
      </c>
      <c r="B52" s="142">
        <f>VLOOKUP('Datos Monitoreo 2019'!$A52,info!$D$3:$E$118,2,FALSE)</f>
        <v>6</v>
      </c>
      <c r="C52" s="143">
        <v>71</v>
      </c>
      <c r="D52" s="143" t="s">
        <v>14</v>
      </c>
      <c r="E52" s="144">
        <v>11.968451720510529</v>
      </c>
      <c r="F52" s="145">
        <f t="shared" si="0"/>
        <v>1.1250344617279898E-2</v>
      </c>
      <c r="G52" s="141">
        <v>9.5</v>
      </c>
      <c r="H52" s="146">
        <f>0.000107384*E52^1.88222*G52^0.67717</f>
        <v>5.2738685763687343E-2</v>
      </c>
      <c r="I52" s="146">
        <f>0.0000949251*E52^1.21565*G52^1.5574</f>
        <v>6.4655379793072468E-2</v>
      </c>
      <c r="J52" s="146">
        <f>IF(H52&lt;I52,H52,I52)</f>
        <v>5.2738685763687343E-2</v>
      </c>
      <c r="K52" s="147">
        <f>VLOOKUP('Datos Monitoreo 2019'!$D52,info!$A$2:$B$20,2,FALSE)</f>
        <v>0.4</v>
      </c>
      <c r="L52" s="140">
        <f>K52*J52</f>
        <v>2.109547430547494E-2</v>
      </c>
      <c r="M52" s="146">
        <v>1.1499999999999999</v>
      </c>
      <c r="N52" s="148">
        <f>M52*L52</f>
        <v>2.4259795451296178E-2</v>
      </c>
      <c r="O52" s="148">
        <f>'Datos Monitoreo 2019'!$N52*'Datos Monitoreo 2019'!$S52</f>
        <v>4.8519590902592362E-3</v>
      </c>
      <c r="P52" s="148">
        <f>'Datos Monitoreo 2019'!$O52+'Datos Monitoreo 2019'!$N52</f>
        <v>2.9111754541555415E-2</v>
      </c>
      <c r="Q52" s="146">
        <v>0.47</v>
      </c>
      <c r="R52" s="148">
        <f>'Datos Monitoreo 2019'!$Q52*'Datos Monitoreo 2019'!$N52</f>
        <v>1.1402103862109204E-2</v>
      </c>
      <c r="S52" s="146">
        <v>0.2</v>
      </c>
      <c r="T52" s="148">
        <f>'Datos Monitoreo 2019'!$R52*'Datos Monitoreo 2019'!$S52</f>
        <v>2.2804207724218409E-3</v>
      </c>
      <c r="U52" s="148">
        <f>'Datos Monitoreo 2019'!$T52+'Datos Monitoreo 2019'!$R52</f>
        <v>1.3682524634531044E-2</v>
      </c>
      <c r="W52" s="149"/>
      <c r="X52" s="152" t="s">
        <v>30</v>
      </c>
      <c r="Y52" s="151">
        <v>4.9779720964304186</v>
      </c>
      <c r="Z52" s="151">
        <v>2.3396468853222965</v>
      </c>
    </row>
    <row r="53" spans="1:26" x14ac:dyDescent="0.2">
      <c r="A53" s="141" t="s">
        <v>53</v>
      </c>
      <c r="B53" s="142">
        <f>VLOOKUP('Datos Monitoreo 2019'!$A53,info!$D$3:$E$118,2,FALSE)</f>
        <v>6</v>
      </c>
      <c r="C53" s="143">
        <v>71</v>
      </c>
      <c r="D53" s="143" t="s">
        <v>14</v>
      </c>
      <c r="E53" s="144">
        <v>8.6261979155807271</v>
      </c>
      <c r="F53" s="145">
        <f t="shared" si="0"/>
        <v>5.8442490878059423E-3</v>
      </c>
      <c r="G53" s="141">
        <v>6.5</v>
      </c>
      <c r="H53" s="146">
        <f>0.000107384*E53^1.88222*G53^0.67717</f>
        <v>2.2021055941538439E-2</v>
      </c>
      <c r="I53" s="146">
        <f>0.0000949251*E53^1.21565*G53^1.5574</f>
        <v>2.4045909080409468E-2</v>
      </c>
      <c r="J53" s="146">
        <f>IF(H53&lt;I53,H53,I53)</f>
        <v>2.2021055941538439E-2</v>
      </c>
      <c r="K53" s="147">
        <f>VLOOKUP('Datos Monitoreo 2019'!$D53,info!$A$2:$B$20,2,FALSE)</f>
        <v>0.4</v>
      </c>
      <c r="L53" s="140">
        <f>K53*J53</f>
        <v>8.8084223766153758E-3</v>
      </c>
      <c r="M53" s="146">
        <v>1.1499999999999999</v>
      </c>
      <c r="N53" s="148">
        <f>M53*L53</f>
        <v>1.0129685733107682E-2</v>
      </c>
      <c r="O53" s="148">
        <f>'Datos Monitoreo 2019'!$N53*'Datos Monitoreo 2019'!$S53</f>
        <v>2.0259371466215363E-3</v>
      </c>
      <c r="P53" s="148">
        <f>'Datos Monitoreo 2019'!$O53+'Datos Monitoreo 2019'!$N53</f>
        <v>1.2155622879729218E-2</v>
      </c>
      <c r="Q53" s="146">
        <v>0.47</v>
      </c>
      <c r="R53" s="148">
        <f>'Datos Monitoreo 2019'!$Q53*'Datos Monitoreo 2019'!$N53</f>
        <v>4.76095229456061E-3</v>
      </c>
      <c r="S53" s="146">
        <v>0.2</v>
      </c>
      <c r="T53" s="148">
        <f>'Datos Monitoreo 2019'!$R53*'Datos Monitoreo 2019'!$S53</f>
        <v>9.5219045891212206E-4</v>
      </c>
      <c r="U53" s="148">
        <f>'Datos Monitoreo 2019'!$T53+'Datos Monitoreo 2019'!$R53</f>
        <v>5.7131427534727322E-3</v>
      </c>
      <c r="W53" s="149"/>
      <c r="X53" s="152" t="s">
        <v>32</v>
      </c>
      <c r="Y53" s="151">
        <v>4.8172825634647989</v>
      </c>
      <c r="Z53" s="151">
        <v>2.2641228048284567</v>
      </c>
    </row>
    <row r="54" spans="1:26" x14ac:dyDescent="0.2">
      <c r="A54" s="141" t="s">
        <v>53</v>
      </c>
      <c r="B54" s="142">
        <f>VLOOKUP('Datos Monitoreo 2019'!$A54,info!$D$3:$E$118,2,FALSE)</f>
        <v>6</v>
      </c>
      <c r="C54" s="143">
        <v>71</v>
      </c>
      <c r="D54" s="143" t="s">
        <v>14</v>
      </c>
      <c r="E54" s="144">
        <v>8.1805640749234207</v>
      </c>
      <c r="F54" s="145">
        <f t="shared" si="0"/>
        <v>5.2560124181382974E-3</v>
      </c>
      <c r="G54" s="141">
        <v>7.6</v>
      </c>
      <c r="H54" s="146">
        <f>0.000107384*E54^1.88222*G54^0.67717</f>
        <v>2.2154349742644856E-2</v>
      </c>
      <c r="I54" s="146">
        <f>0.0000949251*E54^1.21565*G54^1.5574</f>
        <v>2.875975026795068E-2</v>
      </c>
      <c r="J54" s="146">
        <f>IF(H54&lt;I54,H54,I54)</f>
        <v>2.2154349742644856E-2</v>
      </c>
      <c r="K54" s="147">
        <f>VLOOKUP('Datos Monitoreo 2019'!$D54,info!$A$2:$B$20,2,FALSE)</f>
        <v>0.4</v>
      </c>
      <c r="L54" s="140">
        <f>K54*J54</f>
        <v>8.8617398970579422E-3</v>
      </c>
      <c r="M54" s="146">
        <v>1.1499999999999999</v>
      </c>
      <c r="N54" s="148">
        <f>M54*L54</f>
        <v>1.0191000881616633E-2</v>
      </c>
      <c r="O54" s="148">
        <f>'Datos Monitoreo 2019'!$N54*'Datos Monitoreo 2019'!$S54</f>
        <v>2.0382001763233266E-3</v>
      </c>
      <c r="P54" s="148">
        <f>'Datos Monitoreo 2019'!$O54+'Datos Monitoreo 2019'!$N54</f>
        <v>1.2229201057939959E-2</v>
      </c>
      <c r="Q54" s="146">
        <v>0.47</v>
      </c>
      <c r="R54" s="148">
        <f>'Datos Monitoreo 2019'!$Q54*'Datos Monitoreo 2019'!$N54</f>
        <v>4.7897704143598169E-3</v>
      </c>
      <c r="S54" s="146">
        <v>0.2</v>
      </c>
      <c r="T54" s="148">
        <f>'Datos Monitoreo 2019'!$R54*'Datos Monitoreo 2019'!$S54</f>
        <v>9.5795408287196343E-4</v>
      </c>
      <c r="U54" s="148">
        <f>'Datos Monitoreo 2019'!$T54+'Datos Monitoreo 2019'!$R54</f>
        <v>5.7477244972317801E-3</v>
      </c>
      <c r="W54" s="149"/>
      <c r="X54" s="152" t="s">
        <v>33</v>
      </c>
      <c r="Y54" s="151">
        <v>0.26229133746759115</v>
      </c>
      <c r="Z54" s="151">
        <v>0.12327692860976783</v>
      </c>
    </row>
    <row r="55" spans="1:26" x14ac:dyDescent="0.2">
      <c r="A55" s="141" t="s">
        <v>53</v>
      </c>
      <c r="B55" s="142">
        <f>VLOOKUP('Datos Monitoreo 2019'!$A55,info!$D$3:$E$118,2,FALSE)</f>
        <v>6</v>
      </c>
      <c r="C55" s="143">
        <v>71</v>
      </c>
      <c r="D55" s="143" t="s">
        <v>14</v>
      </c>
      <c r="E55" s="144">
        <v>7.7985922115028714</v>
      </c>
      <c r="F55" s="145">
        <f t="shared" si="0"/>
        <v>4.7766377295455084E-3</v>
      </c>
      <c r="G55" s="141">
        <v>7</v>
      </c>
      <c r="H55" s="146">
        <f>0.000107384*E55^1.88222*G55^0.67717</f>
        <v>1.9150731654761582E-2</v>
      </c>
      <c r="I55" s="146">
        <f>0.0000949251*E55^1.21565*G55^1.5574</f>
        <v>2.3873509052519951E-2</v>
      </c>
      <c r="J55" s="146">
        <f>IF(H55&lt;I55,H55,I55)</f>
        <v>1.9150731654761582E-2</v>
      </c>
      <c r="K55" s="147">
        <f>VLOOKUP('Datos Monitoreo 2019'!$D55,info!$A$2:$B$20,2,FALSE)</f>
        <v>0.4</v>
      </c>
      <c r="L55" s="140">
        <f>K55*J55</f>
        <v>7.6602926619046335E-3</v>
      </c>
      <c r="M55" s="146">
        <v>1.1499999999999999</v>
      </c>
      <c r="N55" s="148">
        <f>M55*L55</f>
        <v>8.8093365611903278E-3</v>
      </c>
      <c r="O55" s="148">
        <f>'Datos Monitoreo 2019'!$N55*'Datos Monitoreo 2019'!$S55</f>
        <v>1.7618673122380656E-3</v>
      </c>
      <c r="P55" s="148">
        <f>'Datos Monitoreo 2019'!$O55+'Datos Monitoreo 2019'!$N55</f>
        <v>1.0571203873428393E-2</v>
      </c>
      <c r="Q55" s="146">
        <v>0.47</v>
      </c>
      <c r="R55" s="148">
        <f>'Datos Monitoreo 2019'!$Q55*'Datos Monitoreo 2019'!$N55</f>
        <v>4.1403881837594539E-3</v>
      </c>
      <c r="S55" s="146">
        <v>0.2</v>
      </c>
      <c r="T55" s="148">
        <f>'Datos Monitoreo 2019'!$R55*'Datos Monitoreo 2019'!$S55</f>
        <v>8.2807763675189078E-4</v>
      </c>
      <c r="U55" s="148">
        <f>'Datos Monitoreo 2019'!$T55+'Datos Monitoreo 2019'!$R55</f>
        <v>4.9684658205113447E-3</v>
      </c>
      <c r="W55" s="149"/>
      <c r="X55" s="152" t="s">
        <v>35</v>
      </c>
      <c r="Y55" s="151">
        <v>6.0583870417580528</v>
      </c>
      <c r="Z55" s="151">
        <v>2.8474419096262853</v>
      </c>
    </row>
    <row r="56" spans="1:26" x14ac:dyDescent="0.2">
      <c r="A56" s="141" t="s">
        <v>53</v>
      </c>
      <c r="B56" s="142">
        <f>VLOOKUP('Datos Monitoreo 2019'!$A56,info!$D$3:$E$118,2,FALSE)</f>
        <v>6</v>
      </c>
      <c r="C56" s="143">
        <v>71</v>
      </c>
      <c r="D56" s="143" t="s">
        <v>14</v>
      </c>
      <c r="E56" s="144">
        <v>4.520000383809827</v>
      </c>
      <c r="F56" s="145">
        <f t="shared" si="0"/>
        <v>1.6046001362524888E-3</v>
      </c>
      <c r="G56" s="141">
        <v>5.2</v>
      </c>
      <c r="H56" s="146">
        <f>0.000107384*E56^1.88222*G56^0.67717</f>
        <v>5.609321023729766E-3</v>
      </c>
      <c r="I56" s="146">
        <f>0.0000949251*E56^1.21565*G56^1.5574</f>
        <v>7.7429018443577642E-3</v>
      </c>
      <c r="J56" s="146">
        <f>IF(H56&lt;I56,H56,I56)</f>
        <v>5.609321023729766E-3</v>
      </c>
      <c r="K56" s="147">
        <f>VLOOKUP('Datos Monitoreo 2019'!$D56,info!$A$2:$B$20,2,FALSE)</f>
        <v>0.4</v>
      </c>
      <c r="L56" s="140">
        <f>K56*J56</f>
        <v>2.2437284094919065E-3</v>
      </c>
      <c r="M56" s="146">
        <v>1.1499999999999999</v>
      </c>
      <c r="N56" s="148">
        <f>M56*L56</f>
        <v>2.580287670915692E-3</v>
      </c>
      <c r="O56" s="148">
        <f>'Datos Monitoreo 2019'!$N56*'Datos Monitoreo 2019'!$S56</f>
        <v>5.1605753418313847E-4</v>
      </c>
      <c r="P56" s="148">
        <f>'Datos Monitoreo 2019'!$O56+'Datos Monitoreo 2019'!$N56</f>
        <v>3.0963452050988306E-3</v>
      </c>
      <c r="Q56" s="146">
        <v>0.47</v>
      </c>
      <c r="R56" s="148">
        <f>'Datos Monitoreo 2019'!$Q56*'Datos Monitoreo 2019'!$N56</f>
        <v>1.2127352053303753E-3</v>
      </c>
      <c r="S56" s="146">
        <v>0.2</v>
      </c>
      <c r="T56" s="148">
        <f>'Datos Monitoreo 2019'!$R56*'Datos Monitoreo 2019'!$S56</f>
        <v>2.4254704106607507E-4</v>
      </c>
      <c r="U56" s="148">
        <f>'Datos Monitoreo 2019'!$T56+'Datos Monitoreo 2019'!$R56</f>
        <v>1.4552822463964504E-3</v>
      </c>
      <c r="W56" s="149"/>
      <c r="X56" s="152" t="s">
        <v>39</v>
      </c>
      <c r="Y56" s="151">
        <v>4.3933335805253213</v>
      </c>
      <c r="Z56" s="151">
        <v>2.0648667828469014</v>
      </c>
    </row>
    <row r="57" spans="1:26" x14ac:dyDescent="0.2">
      <c r="A57" s="141" t="s">
        <v>53</v>
      </c>
      <c r="B57" s="142">
        <f>VLOOKUP('Datos Monitoreo 2019'!$A57,info!$D$3:$E$118,2,FALSE)</f>
        <v>6</v>
      </c>
      <c r="C57" s="143">
        <v>72</v>
      </c>
      <c r="D57" s="143" t="s">
        <v>10</v>
      </c>
      <c r="E57" s="144">
        <v>16.902254956359286</v>
      </c>
      <c r="F57" s="145">
        <f t="shared" si="0"/>
        <v>2.2437743454566953E-2</v>
      </c>
      <c r="G57" s="141"/>
      <c r="H57" s="146"/>
      <c r="I57" s="146"/>
      <c r="J57" s="146"/>
      <c r="K57" s="147">
        <f>VLOOKUP('Datos Monitoreo 2019'!$D57,info!$A$2:$B$20,2,FALSE)</f>
        <v>0.54</v>
      </c>
      <c r="M57" s="146">
        <v>1.1499999999999999</v>
      </c>
      <c r="N57" s="148">
        <f>(0.214828*'Datos Monitoreo 2019'!$E57^2.0402)/1000</f>
        <v>6.8761217362673932E-2</v>
      </c>
      <c r="O57" s="148">
        <f>'Datos Monitoreo 2019'!$N57*'Datos Monitoreo 2019'!$S57</f>
        <v>1.3752243472534786E-2</v>
      </c>
      <c r="P57" s="148">
        <f>'Datos Monitoreo 2019'!$O57+'Datos Monitoreo 2019'!$N57</f>
        <v>8.2513460835208718E-2</v>
      </c>
      <c r="Q57" s="146">
        <v>0.47</v>
      </c>
      <c r="R57" s="148">
        <f>'Datos Monitoreo 2019'!$Q57*'Datos Monitoreo 2019'!$N57</f>
        <v>3.2317772160456747E-2</v>
      </c>
      <c r="S57" s="146">
        <v>0.2</v>
      </c>
      <c r="T57" s="148">
        <f>'Datos Monitoreo 2019'!$R57*'Datos Monitoreo 2019'!$S57</f>
        <v>6.4635544320913495E-3</v>
      </c>
      <c r="U57" s="148">
        <f>'Datos Monitoreo 2019'!$T57+'Datos Monitoreo 2019'!$R57</f>
        <v>3.8781326592548099E-2</v>
      </c>
      <c r="W57" s="149"/>
      <c r="X57" s="152" t="s">
        <v>52</v>
      </c>
      <c r="Y57" s="151">
        <v>5.6613424969116251</v>
      </c>
      <c r="Z57" s="151">
        <v>2.6608309735484639</v>
      </c>
    </row>
    <row r="58" spans="1:26" x14ac:dyDescent="0.2">
      <c r="A58" s="141" t="s">
        <v>53</v>
      </c>
      <c r="B58" s="142">
        <f>VLOOKUP('Datos Monitoreo 2019'!$A58,info!$D$3:$E$118,2,FALSE)</f>
        <v>6</v>
      </c>
      <c r="C58" s="143">
        <v>73</v>
      </c>
      <c r="D58" s="143" t="s">
        <v>10</v>
      </c>
      <c r="E58" s="144">
        <v>19.416903057211233</v>
      </c>
      <c r="F58" s="145">
        <f t="shared" si="0"/>
        <v>2.9610777162247127E-2</v>
      </c>
      <c r="G58" s="141"/>
      <c r="H58" s="146"/>
      <c r="I58" s="146"/>
      <c r="J58" s="146"/>
      <c r="K58" s="147">
        <f>VLOOKUP('Datos Monitoreo 2019'!$D58,info!$A$2:$B$20,2,FALSE)</f>
        <v>0.54</v>
      </c>
      <c r="M58" s="146">
        <v>1.1499999999999999</v>
      </c>
      <c r="N58" s="148">
        <f>(0.214828*'Datos Monitoreo 2019'!$E58^2.0402)/1000</f>
        <v>9.1250582276192385E-2</v>
      </c>
      <c r="O58" s="148">
        <f>'Datos Monitoreo 2019'!$N58*'Datos Monitoreo 2019'!$S58</f>
        <v>1.8250116455238479E-2</v>
      </c>
      <c r="P58" s="148">
        <f>'Datos Monitoreo 2019'!$O58+'Datos Monitoreo 2019'!$N58</f>
        <v>0.10950069873143087</v>
      </c>
      <c r="Q58" s="146">
        <v>0.47</v>
      </c>
      <c r="R58" s="148">
        <f>'Datos Monitoreo 2019'!$Q58*'Datos Monitoreo 2019'!$N58</f>
        <v>4.2887773669810419E-2</v>
      </c>
      <c r="S58" s="146">
        <v>0.2</v>
      </c>
      <c r="T58" s="148">
        <f>'Datos Monitoreo 2019'!$R58*'Datos Monitoreo 2019'!$S58</f>
        <v>8.5775547339620849E-3</v>
      </c>
      <c r="U58" s="148">
        <f>'Datos Monitoreo 2019'!$T58+'Datos Monitoreo 2019'!$R58</f>
        <v>5.1465328403772506E-2</v>
      </c>
      <c r="W58" s="149"/>
      <c r="X58" s="152" t="s">
        <v>49</v>
      </c>
      <c r="Y58" s="151">
        <v>4.1725643981741865</v>
      </c>
      <c r="Z58" s="151">
        <v>1.9611052671418674</v>
      </c>
    </row>
    <row r="59" spans="1:26" x14ac:dyDescent="0.2">
      <c r="A59" s="141" t="s">
        <v>53</v>
      </c>
      <c r="B59" s="142">
        <f>VLOOKUP('Datos Monitoreo 2019'!$A59,info!$D$3:$E$118,2,FALSE)</f>
        <v>6</v>
      </c>
      <c r="C59" s="143">
        <v>74</v>
      </c>
      <c r="D59" s="143" t="s">
        <v>9</v>
      </c>
      <c r="E59" s="144">
        <v>6.1115498147287806</v>
      </c>
      <c r="F59" s="145">
        <f t="shared" si="0"/>
        <v>2.9335439110698145E-3</v>
      </c>
      <c r="G59" s="141"/>
      <c r="H59" s="146"/>
      <c r="I59" s="146"/>
      <c r="J59" s="146"/>
      <c r="K59" s="147">
        <f>VLOOKUP('Datos Monitoreo 2019'!$D59,info!$A$2:$B$20,2,FALSE)</f>
        <v>0.74</v>
      </c>
      <c r="M59" s="146">
        <v>1.1499999999999999</v>
      </c>
      <c r="N59" s="148">
        <f>(1.8894+0.00853085*'Datos Monitoreo 2019'!$E59^3.32222)/1000</f>
        <v>5.3788747787765672E-3</v>
      </c>
      <c r="O59" s="148">
        <f>'Datos Monitoreo 2019'!$N59*'Datos Monitoreo 2019'!$S59</f>
        <v>1.0757749557553135E-3</v>
      </c>
      <c r="P59" s="148">
        <f>'Datos Monitoreo 2019'!$O59+'Datos Monitoreo 2019'!$N59</f>
        <v>6.4546497345318804E-3</v>
      </c>
      <c r="Q59" s="146">
        <v>0.47</v>
      </c>
      <c r="R59" s="148">
        <f>'Datos Monitoreo 2019'!$Q59*'Datos Monitoreo 2019'!$N59</f>
        <v>2.5280711460249866E-3</v>
      </c>
      <c r="S59" s="146">
        <v>0.2</v>
      </c>
      <c r="T59" s="148">
        <f>'Datos Monitoreo 2019'!$R59*'Datos Monitoreo 2019'!$S59</f>
        <v>5.0561422920499736E-4</v>
      </c>
      <c r="U59" s="148">
        <f>'Datos Monitoreo 2019'!$T59+'Datos Monitoreo 2019'!$R59</f>
        <v>3.0336853752299837E-3</v>
      </c>
      <c r="W59" s="149"/>
      <c r="X59" s="152" t="s">
        <v>50</v>
      </c>
      <c r="Y59" s="151">
        <v>4.6839623784136153</v>
      </c>
      <c r="Z59" s="151">
        <v>2.2014623178543995</v>
      </c>
    </row>
    <row r="60" spans="1:26" x14ac:dyDescent="0.2">
      <c r="A60" s="141" t="s">
        <v>53</v>
      </c>
      <c r="B60" s="142">
        <f>VLOOKUP('Datos Monitoreo 2019'!$A60,info!$D$3:$E$118,2,FALSE)</f>
        <v>6</v>
      </c>
      <c r="C60" s="143">
        <v>74</v>
      </c>
      <c r="D60" s="143" t="s">
        <v>9</v>
      </c>
      <c r="E60" s="144">
        <v>5.156620156177409</v>
      </c>
      <c r="F60" s="145">
        <f t="shared" si="0"/>
        <v>2.0884311632518508E-3</v>
      </c>
      <c r="G60" s="141"/>
      <c r="H60" s="146"/>
      <c r="I60" s="146"/>
      <c r="J60" s="146"/>
      <c r="K60" s="147">
        <f>VLOOKUP('Datos Monitoreo 2019'!$D60,info!$A$2:$B$20,2,FALSE)</f>
        <v>0.74</v>
      </c>
      <c r="M60" s="146">
        <v>1.1499999999999999</v>
      </c>
      <c r="N60" s="148">
        <f>(1.8894+0.00853085*'Datos Monitoreo 2019'!$E60^3.32222)/1000</f>
        <v>3.8737854191481223E-3</v>
      </c>
      <c r="O60" s="148">
        <f>'Datos Monitoreo 2019'!$N60*'Datos Monitoreo 2019'!$S60</f>
        <v>7.747570838296245E-4</v>
      </c>
      <c r="P60" s="148">
        <f>'Datos Monitoreo 2019'!$O60+'Datos Monitoreo 2019'!$N60</f>
        <v>4.6485425029777466E-3</v>
      </c>
      <c r="Q60" s="146">
        <v>0.47</v>
      </c>
      <c r="R60" s="148">
        <f>'Datos Monitoreo 2019'!$Q60*'Datos Monitoreo 2019'!$N60</f>
        <v>1.8206791469996173E-3</v>
      </c>
      <c r="S60" s="146">
        <v>0.2</v>
      </c>
      <c r="T60" s="148">
        <f>'Datos Monitoreo 2019'!$R60*'Datos Monitoreo 2019'!$S60</f>
        <v>3.6413582939992349E-4</v>
      </c>
      <c r="U60" s="148">
        <f>'Datos Monitoreo 2019'!$T60+'Datos Monitoreo 2019'!$R60</f>
        <v>2.1848149763995408E-3</v>
      </c>
      <c r="W60" s="149"/>
      <c r="X60" s="152" t="s">
        <v>60</v>
      </c>
      <c r="Y60" s="151">
        <v>5.4860266973705976</v>
      </c>
      <c r="Z60" s="151">
        <v>2.5784325477641801</v>
      </c>
    </row>
    <row r="61" spans="1:26" x14ac:dyDescent="0.2">
      <c r="A61" s="141" t="s">
        <v>53</v>
      </c>
      <c r="B61" s="142">
        <f>VLOOKUP('Datos Monitoreo 2019'!$A61,info!$D$3:$E$118,2,FALSE)</f>
        <v>6</v>
      </c>
      <c r="C61" s="143">
        <v>75</v>
      </c>
      <c r="D61" s="143" t="s">
        <v>9</v>
      </c>
      <c r="E61" s="144">
        <v>6.3980287122941935</v>
      </c>
      <c r="F61" s="145">
        <f t="shared" si="0"/>
        <v>3.2150094279278321E-3</v>
      </c>
      <c r="G61" s="141"/>
      <c r="H61" s="146"/>
      <c r="I61" s="146"/>
      <c r="J61" s="146"/>
      <c r="K61" s="147">
        <f>VLOOKUP('Datos Monitoreo 2019'!$D61,info!$A$2:$B$20,2,FALSE)</f>
        <v>0.74</v>
      </c>
      <c r="M61" s="146">
        <v>1.1499999999999999</v>
      </c>
      <c r="N61" s="148">
        <f>(1.8894+0.00853085*'Datos Monitoreo 2019'!$E61^3.32222)/1000</f>
        <v>5.9524770818957257E-3</v>
      </c>
      <c r="O61" s="148">
        <f>'Datos Monitoreo 2019'!$N61*'Datos Monitoreo 2019'!$S61</f>
        <v>1.1904954163791453E-3</v>
      </c>
      <c r="P61" s="148">
        <f>'Datos Monitoreo 2019'!$O61+'Datos Monitoreo 2019'!$N61</f>
        <v>7.1429724982748711E-3</v>
      </c>
      <c r="Q61" s="146">
        <v>0.47</v>
      </c>
      <c r="R61" s="148">
        <f>'Datos Monitoreo 2019'!$Q61*'Datos Monitoreo 2019'!$N61</f>
        <v>2.7976642284909909E-3</v>
      </c>
      <c r="S61" s="146">
        <v>0.2</v>
      </c>
      <c r="T61" s="148">
        <f>'Datos Monitoreo 2019'!$R61*'Datos Monitoreo 2019'!$S61</f>
        <v>5.5953284569819817E-4</v>
      </c>
      <c r="U61" s="148">
        <f>'Datos Monitoreo 2019'!$T61+'Datos Monitoreo 2019'!$R61</f>
        <v>3.3571970741891892E-3</v>
      </c>
      <c r="W61" s="149"/>
      <c r="X61" s="152" t="s">
        <v>67</v>
      </c>
      <c r="Y61" s="151">
        <v>4.9695922605076648</v>
      </c>
      <c r="Z61" s="151">
        <v>2.3357083624386012</v>
      </c>
    </row>
    <row r="62" spans="1:26" x14ac:dyDescent="0.2">
      <c r="A62" s="141" t="s">
        <v>53</v>
      </c>
      <c r="B62" s="142">
        <f>VLOOKUP('Datos Monitoreo 2019'!$A62,info!$D$3:$E$118,2,FALSE)</f>
        <v>6</v>
      </c>
      <c r="C62" s="143">
        <v>76</v>
      </c>
      <c r="D62" s="143" t="s">
        <v>9</v>
      </c>
      <c r="E62" s="144">
        <v>8.753521870054243</v>
      </c>
      <c r="F62" s="145">
        <f t="shared" si="0"/>
        <v>6.0180462856622907E-3</v>
      </c>
      <c r="G62" s="141"/>
      <c r="H62" s="146"/>
      <c r="I62" s="146"/>
      <c r="J62" s="146"/>
      <c r="K62" s="147">
        <f>VLOOKUP('Datos Monitoreo 2019'!$D62,info!$A$2:$B$20,2,FALSE)</f>
        <v>0.74</v>
      </c>
      <c r="M62" s="146">
        <v>1.1499999999999999</v>
      </c>
      <c r="N62" s="148">
        <f>(1.8894+0.00853085*'Datos Monitoreo 2019'!$E62^3.32222)/1000</f>
        <v>1.3400873491708426E-2</v>
      </c>
      <c r="O62" s="148">
        <f>'Datos Monitoreo 2019'!$N62*'Datos Monitoreo 2019'!$S62</f>
        <v>2.6801746983416853E-3</v>
      </c>
      <c r="P62" s="148">
        <f>'Datos Monitoreo 2019'!$O62+'Datos Monitoreo 2019'!$N62</f>
        <v>1.6081048190050112E-2</v>
      </c>
      <c r="Q62" s="146">
        <v>0.47</v>
      </c>
      <c r="R62" s="148">
        <f>'Datos Monitoreo 2019'!$Q62*'Datos Monitoreo 2019'!$N62</f>
        <v>6.2984105411029601E-3</v>
      </c>
      <c r="S62" s="146">
        <v>0.2</v>
      </c>
      <c r="T62" s="148">
        <f>'Datos Monitoreo 2019'!$R62*'Datos Monitoreo 2019'!$S62</f>
        <v>1.259682108220592E-3</v>
      </c>
      <c r="U62" s="148">
        <f>'Datos Monitoreo 2019'!$T62+'Datos Monitoreo 2019'!$R62</f>
        <v>7.5580926493235522E-3</v>
      </c>
      <c r="W62" s="149"/>
      <c r="X62" s="152" t="s">
        <v>93</v>
      </c>
      <c r="Y62" s="151">
        <v>4.3038722793640467</v>
      </c>
      <c r="Z62" s="151">
        <v>2.0228199713011015</v>
      </c>
    </row>
    <row r="63" spans="1:26" x14ac:dyDescent="0.2">
      <c r="A63" s="141" t="s">
        <v>53</v>
      </c>
      <c r="B63" s="142">
        <f>VLOOKUP('Datos Monitoreo 2019'!$A63,info!$D$3:$E$118,2,FALSE)</f>
        <v>6</v>
      </c>
      <c r="C63" s="143">
        <v>77</v>
      </c>
      <c r="D63" s="143" t="s">
        <v>9</v>
      </c>
      <c r="E63" s="144">
        <v>8.5307049497255907</v>
      </c>
      <c r="F63" s="145">
        <f t="shared" si="0"/>
        <v>5.7155723163161464E-3</v>
      </c>
      <c r="G63" s="141"/>
      <c r="H63" s="146"/>
      <c r="I63" s="146"/>
      <c r="J63" s="146"/>
      <c r="K63" s="147">
        <f>VLOOKUP('Datos Monitoreo 2019'!$D63,info!$A$2:$B$20,2,FALSE)</f>
        <v>0.74</v>
      </c>
      <c r="M63" s="146">
        <v>1.1499999999999999</v>
      </c>
      <c r="N63" s="148">
        <f>(1.8894+0.00853085*'Datos Monitoreo 2019'!$E63^3.32222)/1000</f>
        <v>1.2455848266716391E-2</v>
      </c>
      <c r="O63" s="148">
        <f>'Datos Monitoreo 2019'!$N63*'Datos Monitoreo 2019'!$S63</f>
        <v>2.4911696533432785E-3</v>
      </c>
      <c r="P63" s="148">
        <f>'Datos Monitoreo 2019'!$O63+'Datos Monitoreo 2019'!$N63</f>
        <v>1.4947017920059669E-2</v>
      </c>
      <c r="Q63" s="146">
        <v>0.47</v>
      </c>
      <c r="R63" s="148">
        <f>'Datos Monitoreo 2019'!$Q63*'Datos Monitoreo 2019'!$N63</f>
        <v>5.8542486853567031E-3</v>
      </c>
      <c r="S63" s="146">
        <v>0.2</v>
      </c>
      <c r="T63" s="148">
        <f>'Datos Monitoreo 2019'!$R63*'Datos Monitoreo 2019'!$S63</f>
        <v>1.1708497370713407E-3</v>
      </c>
      <c r="U63" s="148">
        <f>'Datos Monitoreo 2019'!$T63+'Datos Monitoreo 2019'!$R63</f>
        <v>7.0250984224280435E-3</v>
      </c>
      <c r="W63" s="149"/>
      <c r="X63" s="152" t="s">
        <v>90</v>
      </c>
      <c r="Y63" s="151">
        <v>4.8086728066130959</v>
      </c>
      <c r="Z63" s="151">
        <v>2.2600762191081549</v>
      </c>
    </row>
    <row r="64" spans="1:26" x14ac:dyDescent="0.2">
      <c r="A64" s="141" t="s">
        <v>53</v>
      </c>
      <c r="B64" s="142">
        <f>VLOOKUP('Datos Monitoreo 2019'!$A64,info!$D$3:$E$118,2,FALSE)</f>
        <v>6</v>
      </c>
      <c r="C64" s="143">
        <v>80</v>
      </c>
      <c r="D64" s="143" t="s">
        <v>10</v>
      </c>
      <c r="E64" s="144">
        <v>23.332114657271855</v>
      </c>
      <c r="F64" s="145">
        <f t="shared" si="0"/>
        <v>4.2756100109450669E-2</v>
      </c>
      <c r="G64" s="141"/>
      <c r="H64" s="146"/>
      <c r="I64" s="146"/>
      <c r="J64" s="146"/>
      <c r="K64" s="147">
        <f>VLOOKUP('Datos Monitoreo 2019'!$D64,info!$A$2:$B$20,2,FALSE)</f>
        <v>0.54</v>
      </c>
      <c r="M64" s="146">
        <v>1.1499999999999999</v>
      </c>
      <c r="N64" s="148">
        <f>(0.214828*'Datos Monitoreo 2019'!$E64^2.0402)/1000</f>
        <v>0.13273664734980703</v>
      </c>
      <c r="O64" s="148">
        <f>'Datos Monitoreo 2019'!$N64*'Datos Monitoreo 2019'!$S64</f>
        <v>2.6547329469961408E-2</v>
      </c>
      <c r="P64" s="148">
        <f>'Datos Monitoreo 2019'!$O64+'Datos Monitoreo 2019'!$N64</f>
        <v>0.15928397681976844</v>
      </c>
      <c r="Q64" s="146">
        <v>0.47</v>
      </c>
      <c r="R64" s="148">
        <f>'Datos Monitoreo 2019'!$Q64*'Datos Monitoreo 2019'!$N64</f>
        <v>6.2386224254409303E-2</v>
      </c>
      <c r="S64" s="146">
        <v>0.2</v>
      </c>
      <c r="T64" s="148">
        <f>'Datos Monitoreo 2019'!$R64*'Datos Monitoreo 2019'!$S64</f>
        <v>1.2477244850881862E-2</v>
      </c>
      <c r="U64" s="148">
        <f>'Datos Monitoreo 2019'!$T64+'Datos Monitoreo 2019'!$R64</f>
        <v>7.4863469105291167E-2</v>
      </c>
      <c r="W64" s="149"/>
      <c r="X64" s="152" t="s">
        <v>91</v>
      </c>
      <c r="Y64" s="151">
        <v>4.8915920541836178</v>
      </c>
      <c r="Z64" s="151">
        <v>2.2990482654663</v>
      </c>
    </row>
    <row r="65" spans="1:26" x14ac:dyDescent="0.2">
      <c r="A65" s="141" t="s">
        <v>53</v>
      </c>
      <c r="B65" s="142">
        <f>VLOOKUP('Datos Monitoreo 2019'!$A65,info!$D$3:$E$118,2,FALSE)</f>
        <v>6</v>
      </c>
      <c r="C65" s="143">
        <v>81</v>
      </c>
      <c r="D65" s="143" t="s">
        <v>10</v>
      </c>
      <c r="E65" s="144">
        <v>18.302818455567966</v>
      </c>
      <c r="F65" s="145">
        <f t="shared" si="0"/>
        <v>2.6310301529878951E-2</v>
      </c>
      <c r="G65" s="141"/>
      <c r="H65" s="146"/>
      <c r="I65" s="146"/>
      <c r="J65" s="146"/>
      <c r="K65" s="147">
        <f>VLOOKUP('Datos Monitoreo 2019'!$D65,info!$A$2:$B$20,2,FALSE)</f>
        <v>0.54</v>
      </c>
      <c r="M65" s="146">
        <v>1.1499999999999999</v>
      </c>
      <c r="N65" s="148">
        <f>(0.214828*'Datos Monitoreo 2019'!$E65^2.0402)/1000</f>
        <v>8.0887246498141399E-2</v>
      </c>
      <c r="O65" s="148">
        <f>'Datos Monitoreo 2019'!$N65*'Datos Monitoreo 2019'!$S65</f>
        <v>1.6177449299628281E-2</v>
      </c>
      <c r="P65" s="148">
        <f>'Datos Monitoreo 2019'!$O65+'Datos Monitoreo 2019'!$N65</f>
        <v>9.7064695797769676E-2</v>
      </c>
      <c r="Q65" s="146">
        <v>0.47</v>
      </c>
      <c r="R65" s="148">
        <f>'Datos Monitoreo 2019'!$Q65*'Datos Monitoreo 2019'!$N65</f>
        <v>3.8017005854126457E-2</v>
      </c>
      <c r="S65" s="146">
        <v>0.2</v>
      </c>
      <c r="T65" s="148">
        <f>'Datos Monitoreo 2019'!$R65*'Datos Monitoreo 2019'!$S65</f>
        <v>7.6034011708252915E-3</v>
      </c>
      <c r="U65" s="148">
        <f>'Datos Monitoreo 2019'!$T65+'Datos Monitoreo 2019'!$R65</f>
        <v>4.5620407024951751E-2</v>
      </c>
      <c r="W65" s="149"/>
      <c r="X65" s="152" t="s">
        <v>98</v>
      </c>
      <c r="Y65" s="151">
        <v>0.87823928257113948</v>
      </c>
      <c r="Z65" s="151">
        <v>0.41277246280843555</v>
      </c>
    </row>
    <row r="66" spans="1:26" x14ac:dyDescent="0.2">
      <c r="A66" s="141" t="s">
        <v>53</v>
      </c>
      <c r="B66" s="142">
        <f>VLOOKUP('Datos Monitoreo 2019'!$A66,info!$D$3:$E$118,2,FALSE)</f>
        <v>6</v>
      </c>
      <c r="C66" s="143">
        <v>83</v>
      </c>
      <c r="D66" s="143" t="s">
        <v>10</v>
      </c>
      <c r="E66" s="144">
        <v>21.676903249116144</v>
      </c>
      <c r="F66" s="145">
        <f t="shared" si="0"/>
        <v>3.6904927781620238E-2</v>
      </c>
      <c r="G66" s="141"/>
      <c r="H66" s="146"/>
      <c r="I66" s="146"/>
      <c r="J66" s="146"/>
      <c r="K66" s="147">
        <f>VLOOKUP('Datos Monitoreo 2019'!$D66,info!$A$2:$B$20,2,FALSE)</f>
        <v>0.54</v>
      </c>
      <c r="M66" s="146">
        <v>1.1499999999999999</v>
      </c>
      <c r="N66" s="148">
        <f>(0.214828*'Datos Monitoreo 2019'!$E66^2.0402)/1000</f>
        <v>0.11423322891636259</v>
      </c>
      <c r="O66" s="148">
        <f>'Datos Monitoreo 2019'!$N66*'Datos Monitoreo 2019'!$S66</f>
        <v>2.2846645783272519E-2</v>
      </c>
      <c r="P66" s="148">
        <f>'Datos Monitoreo 2019'!$O66+'Datos Monitoreo 2019'!$N66</f>
        <v>0.13707987469963512</v>
      </c>
      <c r="Q66" s="146">
        <v>0.47</v>
      </c>
      <c r="R66" s="148">
        <f>'Datos Monitoreo 2019'!$Q66*'Datos Monitoreo 2019'!$N66</f>
        <v>5.3689617590690415E-2</v>
      </c>
      <c r="S66" s="146">
        <v>0.2</v>
      </c>
      <c r="T66" s="148">
        <f>'Datos Monitoreo 2019'!$R66*'Datos Monitoreo 2019'!$S66</f>
        <v>1.0737923518138084E-2</v>
      </c>
      <c r="U66" s="148">
        <f>'Datos Monitoreo 2019'!$T66+'Datos Monitoreo 2019'!$R66</f>
        <v>6.4427541108828507E-2</v>
      </c>
      <c r="W66" s="149"/>
      <c r="X66" s="152" t="s">
        <v>106</v>
      </c>
      <c r="Y66" s="151">
        <v>4.2034551007929428</v>
      </c>
      <c r="Z66" s="151">
        <v>1.975623897372683</v>
      </c>
    </row>
    <row r="67" spans="1:26" x14ac:dyDescent="0.2">
      <c r="A67" s="141" t="s">
        <v>53</v>
      </c>
      <c r="B67" s="142">
        <f>VLOOKUP('Datos Monitoreo 2019'!$A67,info!$D$3:$E$118,2,FALSE)</f>
        <v>6</v>
      </c>
      <c r="C67" s="143">
        <v>84</v>
      </c>
      <c r="D67" s="143" t="s">
        <v>10</v>
      </c>
      <c r="E67" s="144">
        <v>24.287044315823227</v>
      </c>
      <c r="F67" s="145">
        <f t="shared" ref="F67:F130" si="1">+(PI()*(((E67/100)^2))/4)</f>
        <v>4.6327537032432808E-2</v>
      </c>
      <c r="G67" s="141"/>
      <c r="H67" s="146"/>
      <c r="I67" s="146"/>
      <c r="J67" s="146"/>
      <c r="K67" s="147">
        <f>VLOOKUP('Datos Monitoreo 2019'!$D67,info!$A$2:$B$20,2,FALSE)</f>
        <v>0.54</v>
      </c>
      <c r="M67" s="146">
        <v>1.1499999999999999</v>
      </c>
      <c r="N67" s="148">
        <f>(0.214828*'Datos Monitoreo 2019'!$E67^2.0402)/1000</f>
        <v>0.14405630708417166</v>
      </c>
      <c r="O67" s="148">
        <f>'Datos Monitoreo 2019'!$N67*'Datos Monitoreo 2019'!$S67</f>
        <v>2.8811261416834336E-2</v>
      </c>
      <c r="P67" s="148">
        <f>'Datos Monitoreo 2019'!$O67+'Datos Monitoreo 2019'!$N67</f>
        <v>0.17286756850100599</v>
      </c>
      <c r="Q67" s="146">
        <v>0.47</v>
      </c>
      <c r="R67" s="148">
        <f>'Datos Monitoreo 2019'!$Q67*'Datos Monitoreo 2019'!$N67</f>
        <v>6.7706464329560678E-2</v>
      </c>
      <c r="S67" s="146">
        <v>0.2</v>
      </c>
      <c r="T67" s="148">
        <f>'Datos Monitoreo 2019'!$R67*'Datos Monitoreo 2019'!$S67</f>
        <v>1.3541292865912137E-2</v>
      </c>
      <c r="U67" s="148">
        <f>'Datos Monitoreo 2019'!$T67+'Datos Monitoreo 2019'!$R67</f>
        <v>8.1247757195472808E-2</v>
      </c>
      <c r="W67" s="149"/>
      <c r="X67" s="152" t="s">
        <v>100</v>
      </c>
      <c r="Y67" s="151">
        <v>4.8769325821288803</v>
      </c>
      <c r="Z67" s="151">
        <v>2.2921583136005732</v>
      </c>
    </row>
    <row r="68" spans="1:26" s="94" customFormat="1" ht="16.5" hidden="1" x14ac:dyDescent="0.3">
      <c r="A68" s="95" t="s">
        <v>28</v>
      </c>
      <c r="B68" s="102">
        <f>VLOOKUP('Datos Monitoreo 2019'!$A68,info!$D$3:$E$118,2,FALSE)</f>
        <v>4</v>
      </c>
      <c r="C68" s="96">
        <v>1</v>
      </c>
      <c r="D68" s="96" t="s">
        <v>10</v>
      </c>
      <c r="E68" s="97">
        <v>21.931551158063179</v>
      </c>
      <c r="F68" s="103">
        <f t="shared" si="1"/>
        <v>3.7777096869763827E-2</v>
      </c>
      <c r="G68" s="95"/>
      <c r="H68" s="104"/>
      <c r="I68" s="104"/>
      <c r="J68" s="104"/>
      <c r="K68" s="105">
        <f>VLOOKUP('Datos Monitoreo 2019'!$D68,info!$A$2:$B$20,2,FALSE)</f>
        <v>0.54</v>
      </c>
      <c r="M68" s="104">
        <v>1.1499999999999999</v>
      </c>
      <c r="N68" s="106">
        <f>(0.214828*'Datos Monitoreo 2019'!$E68^2.0402)/1000</f>
        <v>0.11698779934531317</v>
      </c>
      <c r="O68" s="106">
        <f>'Datos Monitoreo 2019'!$N68*'Datos Monitoreo 2019'!$S68</f>
        <v>2.3397559869062636E-2</v>
      </c>
      <c r="P68" s="106">
        <f>'Datos Monitoreo 2019'!$O68+'Datos Monitoreo 2019'!$N68</f>
        <v>0.14038535921437581</v>
      </c>
      <c r="Q68" s="104">
        <v>0.47</v>
      </c>
      <c r="R68" s="106">
        <f>'Datos Monitoreo 2019'!$Q68*'Datos Monitoreo 2019'!$N68</f>
        <v>5.4984265692297189E-2</v>
      </c>
      <c r="S68" s="104">
        <v>0.2</v>
      </c>
      <c r="T68" s="106">
        <f>'Datos Monitoreo 2019'!$R68*'Datos Monitoreo 2019'!$S68</f>
        <v>1.0996853138459439E-2</v>
      </c>
      <c r="U68" s="106">
        <f>'Datos Monitoreo 2019'!$T68+'Datos Monitoreo 2019'!$R68</f>
        <v>6.5981118830756635E-2</v>
      </c>
      <c r="W68" s="107"/>
      <c r="X68" s="109" t="s">
        <v>118</v>
      </c>
      <c r="Y68" s="108">
        <v>3.2303270070097807</v>
      </c>
      <c r="Z68" s="108">
        <v>1.5182536932945969</v>
      </c>
    </row>
    <row r="69" spans="1:26" s="94" customFormat="1" ht="16.5" hidden="1" x14ac:dyDescent="0.3">
      <c r="A69" s="95" t="s">
        <v>28</v>
      </c>
      <c r="B69" s="102">
        <f>VLOOKUP('Datos Monitoreo 2019'!$A69,info!$D$3:$E$118,2,FALSE)</f>
        <v>4</v>
      </c>
      <c r="C69" s="96">
        <v>2</v>
      </c>
      <c r="D69" s="96" t="s">
        <v>10</v>
      </c>
      <c r="E69" s="97">
        <v>25.210142985756224</v>
      </c>
      <c r="F69" s="103">
        <f t="shared" si="1"/>
        <v>4.9916083111797328E-2</v>
      </c>
      <c r="G69" s="95"/>
      <c r="H69" s="104"/>
      <c r="I69" s="104"/>
      <c r="J69" s="104"/>
      <c r="K69" s="105">
        <f>VLOOKUP('Datos Monitoreo 2019'!$D69,info!$A$2:$B$20,2,FALSE)</f>
        <v>0.54</v>
      </c>
      <c r="M69" s="104">
        <v>1.1499999999999999</v>
      </c>
      <c r="N69" s="106">
        <f>(0.214828*'Datos Monitoreo 2019'!$E69^2.0402)/1000</f>
        <v>0.15544788965829584</v>
      </c>
      <c r="O69" s="106">
        <f>'Datos Monitoreo 2019'!$N69*'Datos Monitoreo 2019'!$S69</f>
        <v>3.108957793165917E-2</v>
      </c>
      <c r="P69" s="106">
        <f>'Datos Monitoreo 2019'!$O69+'Datos Monitoreo 2019'!$N69</f>
        <v>0.18653746758995501</v>
      </c>
      <c r="Q69" s="104">
        <v>0.47</v>
      </c>
      <c r="R69" s="106">
        <f>'Datos Monitoreo 2019'!$Q69*'Datos Monitoreo 2019'!$N69</f>
        <v>7.3060508139399044E-2</v>
      </c>
      <c r="S69" s="104">
        <v>0.2</v>
      </c>
      <c r="T69" s="106">
        <f>'Datos Monitoreo 2019'!$R69*'Datos Monitoreo 2019'!$S69</f>
        <v>1.461210162787981E-2</v>
      </c>
      <c r="U69" s="106">
        <f>'Datos Monitoreo 2019'!$T69+'Datos Monitoreo 2019'!$R69</f>
        <v>8.767260976727885E-2</v>
      </c>
      <c r="W69" s="107"/>
      <c r="X69" s="109" t="s">
        <v>124</v>
      </c>
      <c r="Y69" s="108">
        <v>2.1762737291942762</v>
      </c>
      <c r="Z69" s="108">
        <v>1.0228486527213099</v>
      </c>
    </row>
    <row r="70" spans="1:26" s="94" customFormat="1" ht="16.5" hidden="1" x14ac:dyDescent="0.3">
      <c r="A70" s="95" t="s">
        <v>28</v>
      </c>
      <c r="B70" s="102">
        <f>VLOOKUP('Datos Monitoreo 2019'!$A70,info!$D$3:$E$118,2,FALSE)</f>
        <v>4</v>
      </c>
      <c r="C70" s="96">
        <v>4</v>
      </c>
      <c r="D70" s="96" t="s">
        <v>9</v>
      </c>
      <c r="E70" s="97">
        <v>7.7985922115028714</v>
      </c>
      <c r="F70" s="103">
        <f t="shared" si="1"/>
        <v>4.7766377295455084E-3</v>
      </c>
      <c r="G70" s="95"/>
      <c r="H70" s="104"/>
      <c r="I70" s="104"/>
      <c r="J70" s="104"/>
      <c r="K70" s="105">
        <f>VLOOKUP('Datos Monitoreo 2019'!$D70,info!$A$2:$B$20,2,FALSE)</f>
        <v>0.74</v>
      </c>
      <c r="M70" s="104">
        <v>1.1499999999999999</v>
      </c>
      <c r="N70" s="106">
        <f>(1.8894+0.00853085*'Datos Monitoreo 2019'!$E70^3.32222)/1000</f>
        <v>9.7321144795987809E-3</v>
      </c>
      <c r="O70" s="106">
        <f>'Datos Monitoreo 2019'!$N70*'Datos Monitoreo 2019'!$S70</f>
        <v>1.9464228959197563E-3</v>
      </c>
      <c r="P70" s="106">
        <f>'Datos Monitoreo 2019'!$O70+'Datos Monitoreo 2019'!$N70</f>
        <v>1.1678537375518537E-2</v>
      </c>
      <c r="Q70" s="104">
        <v>0.47</v>
      </c>
      <c r="R70" s="106">
        <f>'Datos Monitoreo 2019'!$Q70*'Datos Monitoreo 2019'!$N70</f>
        <v>4.5740938054114264E-3</v>
      </c>
      <c r="S70" s="104">
        <v>0.2</v>
      </c>
      <c r="T70" s="106">
        <f>'Datos Monitoreo 2019'!$R70*'Datos Monitoreo 2019'!$S70</f>
        <v>9.1481876108228527E-4</v>
      </c>
      <c r="U70" s="106">
        <f>'Datos Monitoreo 2019'!$T70+'Datos Monitoreo 2019'!$R70</f>
        <v>5.4889125664937116E-3</v>
      </c>
      <c r="W70" s="107"/>
      <c r="X70" s="101">
        <v>4</v>
      </c>
      <c r="Y70" s="108">
        <v>84.710602901658049</v>
      </c>
      <c r="Z70" s="108">
        <v>39.813983363779279</v>
      </c>
    </row>
    <row r="71" spans="1:26" s="94" customFormat="1" ht="16.5" hidden="1" x14ac:dyDescent="0.3">
      <c r="A71" s="95" t="s">
        <v>28</v>
      </c>
      <c r="B71" s="102">
        <f>VLOOKUP('Datos Monitoreo 2019'!$A71,info!$D$3:$E$118,2,FALSE)</f>
        <v>4</v>
      </c>
      <c r="C71" s="96">
        <v>4</v>
      </c>
      <c r="D71" s="96" t="s">
        <v>9</v>
      </c>
      <c r="E71" s="97">
        <v>4.169859509007658</v>
      </c>
      <c r="F71" s="103">
        <f t="shared" si="1"/>
        <v>1.3656289892000082E-3</v>
      </c>
      <c r="G71" s="95"/>
      <c r="H71" s="104"/>
      <c r="I71" s="104"/>
      <c r="J71" s="104"/>
      <c r="K71" s="105">
        <f>VLOOKUP('Datos Monitoreo 2019'!$D71,info!$A$2:$B$20,2,FALSE)</f>
        <v>0.74</v>
      </c>
      <c r="M71" s="104">
        <v>1.1499999999999999</v>
      </c>
      <c r="N71" s="106">
        <f>(1.8894+0.00853085*'Datos Monitoreo 2019'!$E71^3.32222)/1000</f>
        <v>2.8692782085102211E-3</v>
      </c>
      <c r="O71" s="106">
        <f>'Datos Monitoreo 2019'!$N71*'Datos Monitoreo 2019'!$S71</f>
        <v>5.7385564170204422E-4</v>
      </c>
      <c r="P71" s="106">
        <f>'Datos Monitoreo 2019'!$O71+'Datos Monitoreo 2019'!$N71</f>
        <v>3.4431338502122653E-3</v>
      </c>
      <c r="Q71" s="104">
        <v>0.47</v>
      </c>
      <c r="R71" s="106">
        <f>'Datos Monitoreo 2019'!$Q71*'Datos Monitoreo 2019'!$N71</f>
        <v>1.3485607579998039E-3</v>
      </c>
      <c r="S71" s="104">
        <v>0.2</v>
      </c>
      <c r="T71" s="106">
        <f>'Datos Monitoreo 2019'!$R71*'Datos Monitoreo 2019'!$S71</f>
        <v>2.697121515999608E-4</v>
      </c>
      <c r="U71" s="106">
        <f>'Datos Monitoreo 2019'!$T71+'Datos Monitoreo 2019'!$R71</f>
        <v>1.6182729095997647E-3</v>
      </c>
      <c r="W71" s="107"/>
      <c r="X71" s="109" t="s">
        <v>28</v>
      </c>
      <c r="Y71" s="108">
        <v>4.4140877236374232</v>
      </c>
      <c r="Z71" s="108">
        <v>2.0746212301095883</v>
      </c>
    </row>
    <row r="72" spans="1:26" s="94" customFormat="1" ht="16.5" hidden="1" x14ac:dyDescent="0.3">
      <c r="A72" s="95" t="s">
        <v>28</v>
      </c>
      <c r="B72" s="102">
        <f>VLOOKUP('Datos Monitoreo 2019'!$A72,info!$D$3:$E$118,2,FALSE)</f>
        <v>4</v>
      </c>
      <c r="C72" s="96">
        <v>5</v>
      </c>
      <c r="D72" s="96" t="s">
        <v>10</v>
      </c>
      <c r="E72" s="97">
        <v>24.923664088190808</v>
      </c>
      <c r="F72" s="103">
        <f t="shared" si="1"/>
        <v>4.8788072452633509E-2</v>
      </c>
      <c r="G72" s="95"/>
      <c r="H72" s="104"/>
      <c r="I72" s="104"/>
      <c r="J72" s="104"/>
      <c r="K72" s="105">
        <f>VLOOKUP('Datos Monitoreo 2019'!$D72,info!$A$2:$B$20,2,FALSE)</f>
        <v>0.54</v>
      </c>
      <c r="M72" s="104">
        <v>1.1499999999999999</v>
      </c>
      <c r="N72" s="106">
        <f>(0.214828*'Datos Monitoreo 2019'!$E72^2.0402)/1000</f>
        <v>0.15186526837502748</v>
      </c>
      <c r="O72" s="106">
        <f>'Datos Monitoreo 2019'!$N72*'Datos Monitoreo 2019'!$S72</f>
        <v>3.0373053675005496E-2</v>
      </c>
      <c r="P72" s="106">
        <f>'Datos Monitoreo 2019'!$O72+'Datos Monitoreo 2019'!$N72</f>
        <v>0.18223832205003299</v>
      </c>
      <c r="Q72" s="104">
        <v>0.47</v>
      </c>
      <c r="R72" s="106">
        <f>'Datos Monitoreo 2019'!$Q72*'Datos Monitoreo 2019'!$N72</f>
        <v>7.1376676136262918E-2</v>
      </c>
      <c r="S72" s="104">
        <v>0.2</v>
      </c>
      <c r="T72" s="106">
        <f>'Datos Monitoreo 2019'!$R72*'Datos Monitoreo 2019'!$S72</f>
        <v>1.4275335227252585E-2</v>
      </c>
      <c r="U72" s="106">
        <f>'Datos Monitoreo 2019'!$T72+'Datos Monitoreo 2019'!$R72</f>
        <v>8.5652011363515496E-2</v>
      </c>
      <c r="W72" s="107"/>
      <c r="X72" s="109" t="s">
        <v>41</v>
      </c>
      <c r="Y72" s="108">
        <v>4.1020571627749707</v>
      </c>
      <c r="Z72" s="108">
        <v>1.9279668665042364</v>
      </c>
    </row>
    <row r="73" spans="1:26" s="94" customFormat="1" ht="16.5" hidden="1" x14ac:dyDescent="0.3">
      <c r="A73" s="95" t="s">
        <v>28</v>
      </c>
      <c r="B73" s="102">
        <f>VLOOKUP('Datos Monitoreo 2019'!$A73,info!$D$3:$E$118,2,FALSE)</f>
        <v>4</v>
      </c>
      <c r="C73" s="96">
        <v>6</v>
      </c>
      <c r="D73" s="96" t="s">
        <v>10</v>
      </c>
      <c r="E73" s="97">
        <v>21.199438419840458</v>
      </c>
      <c r="F73" s="103">
        <f t="shared" si="1"/>
        <v>3.5297064969034363E-2</v>
      </c>
      <c r="G73" s="95"/>
      <c r="H73" s="104"/>
      <c r="I73" s="104"/>
      <c r="J73" s="104"/>
      <c r="K73" s="105">
        <f>VLOOKUP('Datos Monitoreo 2019'!$D73,info!$A$2:$B$20,2,FALSE)</f>
        <v>0.54</v>
      </c>
      <c r="M73" s="104">
        <v>1.1499999999999999</v>
      </c>
      <c r="N73" s="106">
        <f>(0.214828*'Datos Monitoreo 2019'!$E73^2.0402)/1000</f>
        <v>0.10915856991891401</v>
      </c>
      <c r="O73" s="106">
        <f>'Datos Monitoreo 2019'!$N73*'Datos Monitoreo 2019'!$S73</f>
        <v>2.1831713983782804E-2</v>
      </c>
      <c r="P73" s="106">
        <f>'Datos Monitoreo 2019'!$O73+'Datos Monitoreo 2019'!$N73</f>
        <v>0.13099028390269682</v>
      </c>
      <c r="Q73" s="104">
        <v>0.47</v>
      </c>
      <c r="R73" s="106">
        <f>'Datos Monitoreo 2019'!$Q73*'Datos Monitoreo 2019'!$N73</f>
        <v>5.1304527861889583E-2</v>
      </c>
      <c r="S73" s="104">
        <v>0.2</v>
      </c>
      <c r="T73" s="106">
        <f>'Datos Monitoreo 2019'!$R73*'Datos Monitoreo 2019'!$S73</f>
        <v>1.0260905572377917E-2</v>
      </c>
      <c r="U73" s="106">
        <f>'Datos Monitoreo 2019'!$T73+'Datos Monitoreo 2019'!$R73</f>
        <v>6.15654334342675E-2</v>
      </c>
      <c r="W73" s="107"/>
      <c r="X73" s="109" t="s">
        <v>42</v>
      </c>
      <c r="Y73" s="108">
        <v>3.4559107199775672</v>
      </c>
      <c r="Z73" s="108">
        <v>1.6242780383894566</v>
      </c>
    </row>
    <row r="74" spans="1:26" s="94" customFormat="1" ht="16.5" hidden="1" x14ac:dyDescent="0.3">
      <c r="A74" s="95" t="s">
        <v>28</v>
      </c>
      <c r="B74" s="102">
        <f>VLOOKUP('Datos Monitoreo 2019'!$A74,info!$D$3:$E$118,2,FALSE)</f>
        <v>4</v>
      </c>
      <c r="C74" s="96">
        <v>7</v>
      </c>
      <c r="D74" s="96" t="s">
        <v>10</v>
      </c>
      <c r="E74" s="97">
        <v>26.196903632925974</v>
      </c>
      <c r="F74" s="103">
        <f t="shared" si="1"/>
        <v>5.3900129224745186E-2</v>
      </c>
      <c r="G74" s="95"/>
      <c r="H74" s="104"/>
      <c r="I74" s="104"/>
      <c r="J74" s="104"/>
      <c r="K74" s="105">
        <f>VLOOKUP('Datos Monitoreo 2019'!$D74,info!$A$2:$B$20,2,FALSE)</f>
        <v>0.54</v>
      </c>
      <c r="M74" s="104">
        <v>1.1499999999999999</v>
      </c>
      <c r="N74" s="106">
        <f>(0.214828*'Datos Monitoreo 2019'!$E74^2.0402)/1000</f>
        <v>0.16811422343262822</v>
      </c>
      <c r="O74" s="106">
        <f>'Datos Monitoreo 2019'!$N74*'Datos Monitoreo 2019'!$S74</f>
        <v>3.3622844686525648E-2</v>
      </c>
      <c r="P74" s="106">
        <f>'Datos Monitoreo 2019'!$O74+'Datos Monitoreo 2019'!$N74</f>
        <v>0.20173706811915387</v>
      </c>
      <c r="Q74" s="104">
        <v>0.47</v>
      </c>
      <c r="R74" s="106">
        <f>'Datos Monitoreo 2019'!$Q74*'Datos Monitoreo 2019'!$N74</f>
        <v>7.9013685013335264E-2</v>
      </c>
      <c r="S74" s="104">
        <v>0.2</v>
      </c>
      <c r="T74" s="106">
        <f>'Datos Monitoreo 2019'!$R74*'Datos Monitoreo 2019'!$S74</f>
        <v>1.5802737002667055E-2</v>
      </c>
      <c r="U74" s="106">
        <f>'Datos Monitoreo 2019'!$T74+'Datos Monitoreo 2019'!$R74</f>
        <v>9.4816422016002322E-2</v>
      </c>
      <c r="W74" s="107"/>
      <c r="X74" s="109" t="s">
        <v>43</v>
      </c>
      <c r="Y74" s="108">
        <v>4.997994251110101</v>
      </c>
      <c r="Z74" s="108">
        <v>2.3490572980217466</v>
      </c>
    </row>
    <row r="75" spans="1:26" s="94" customFormat="1" ht="16.5" hidden="1" x14ac:dyDescent="0.3">
      <c r="A75" s="95" t="s">
        <v>28</v>
      </c>
      <c r="B75" s="102">
        <f>VLOOKUP('Datos Monitoreo 2019'!$A75,info!$D$3:$E$118,2,FALSE)</f>
        <v>4</v>
      </c>
      <c r="C75" s="96">
        <v>8</v>
      </c>
      <c r="D75" s="96" t="s">
        <v>9</v>
      </c>
      <c r="E75" s="97">
        <v>9.2946486765666876</v>
      </c>
      <c r="F75" s="103">
        <f t="shared" si="1"/>
        <v>6.7850935338936809E-3</v>
      </c>
      <c r="G75" s="95"/>
      <c r="H75" s="104"/>
      <c r="I75" s="104"/>
      <c r="J75" s="104"/>
      <c r="K75" s="105">
        <f>VLOOKUP('Datos Monitoreo 2019'!$D75,info!$A$2:$B$20,2,FALSE)</f>
        <v>0.74</v>
      </c>
      <c r="M75" s="104">
        <v>1.1499999999999999</v>
      </c>
      <c r="N75" s="106">
        <f>(1.8894+0.00853085*'Datos Monitoreo 2019'!$E75^3.32222)/1000</f>
        <v>1.593936597144293E-2</v>
      </c>
      <c r="O75" s="106">
        <f>'Datos Monitoreo 2019'!$N75*'Datos Monitoreo 2019'!$S75</f>
        <v>3.187873194288586E-3</v>
      </c>
      <c r="P75" s="106">
        <f>'Datos Monitoreo 2019'!$O75+'Datos Monitoreo 2019'!$N75</f>
        <v>1.9127239165731516E-2</v>
      </c>
      <c r="Q75" s="104">
        <v>0.47</v>
      </c>
      <c r="R75" s="106">
        <f>'Datos Monitoreo 2019'!$Q75*'Datos Monitoreo 2019'!$N75</f>
        <v>7.4915020065781769E-3</v>
      </c>
      <c r="S75" s="104">
        <v>0.2</v>
      </c>
      <c r="T75" s="106">
        <f>'Datos Monitoreo 2019'!$R75*'Datos Monitoreo 2019'!$S75</f>
        <v>1.4983004013156354E-3</v>
      </c>
      <c r="U75" s="106">
        <f>'Datos Monitoreo 2019'!$T75+'Datos Monitoreo 2019'!$R75</f>
        <v>8.9898024078938123E-3</v>
      </c>
      <c r="W75" s="107"/>
      <c r="X75" s="109" t="s">
        <v>44</v>
      </c>
      <c r="Y75" s="108">
        <v>6.1937566420830477</v>
      </c>
      <c r="Z75" s="108">
        <v>2.9110656217790329</v>
      </c>
    </row>
    <row r="76" spans="1:26" s="94" customFormat="1" ht="16.5" hidden="1" x14ac:dyDescent="0.3">
      <c r="A76" s="95" t="s">
        <v>28</v>
      </c>
      <c r="B76" s="102">
        <f>VLOOKUP('Datos Monitoreo 2019'!$A76,info!$D$3:$E$118,2,FALSE)</f>
        <v>4</v>
      </c>
      <c r="C76" s="96">
        <v>10</v>
      </c>
      <c r="D76" s="96" t="s">
        <v>10</v>
      </c>
      <c r="E76" s="97">
        <v>25.97408671259732</v>
      </c>
      <c r="F76" s="103">
        <f t="shared" si="1"/>
        <v>5.2987136893698536E-2</v>
      </c>
      <c r="G76" s="95"/>
      <c r="H76" s="104"/>
      <c r="I76" s="104"/>
      <c r="J76" s="104"/>
      <c r="K76" s="105">
        <f>VLOOKUP('Datos Monitoreo 2019'!$D76,info!$A$2:$B$20,2,FALSE)</f>
        <v>0.54</v>
      </c>
      <c r="M76" s="104">
        <v>1.1499999999999999</v>
      </c>
      <c r="N76" s="106">
        <f>(0.214828*'Datos Monitoreo 2019'!$E76^2.0402)/1000</f>
        <v>0.16520986522068445</v>
      </c>
      <c r="O76" s="106">
        <f>'Datos Monitoreo 2019'!$N76*'Datos Monitoreo 2019'!$S76</f>
        <v>3.3041973044136891E-2</v>
      </c>
      <c r="P76" s="106">
        <f>'Datos Monitoreo 2019'!$O76+'Datos Monitoreo 2019'!$N76</f>
        <v>0.19825183826482135</v>
      </c>
      <c r="Q76" s="104">
        <v>0.47</v>
      </c>
      <c r="R76" s="106">
        <f>'Datos Monitoreo 2019'!$Q76*'Datos Monitoreo 2019'!$N76</f>
        <v>7.7648636653721695E-2</v>
      </c>
      <c r="S76" s="104">
        <v>0.2</v>
      </c>
      <c r="T76" s="106">
        <f>'Datos Monitoreo 2019'!$R76*'Datos Monitoreo 2019'!$S76</f>
        <v>1.552972733074434E-2</v>
      </c>
      <c r="U76" s="106">
        <f>'Datos Monitoreo 2019'!$T76+'Datos Monitoreo 2019'!$R76</f>
        <v>9.3178363984466037E-2</v>
      </c>
      <c r="W76" s="107"/>
      <c r="X76" s="109" t="s">
        <v>51</v>
      </c>
      <c r="Y76" s="108">
        <v>3.8206526679690196</v>
      </c>
      <c r="Z76" s="108">
        <v>1.7957067539454381</v>
      </c>
    </row>
    <row r="77" spans="1:26" s="94" customFormat="1" ht="16.5" hidden="1" x14ac:dyDescent="0.3">
      <c r="A77" s="95" t="s">
        <v>28</v>
      </c>
      <c r="B77" s="102">
        <f>VLOOKUP('Datos Monitoreo 2019'!$A77,info!$D$3:$E$118,2,FALSE)</f>
        <v>4</v>
      </c>
      <c r="C77" s="96">
        <v>11</v>
      </c>
      <c r="D77" s="96" t="s">
        <v>10</v>
      </c>
      <c r="E77" s="97">
        <v>23.809579486547541</v>
      </c>
      <c r="F77" s="103">
        <f t="shared" si="1"/>
        <v>4.4523913639843898E-2</v>
      </c>
      <c r="G77" s="95"/>
      <c r="H77" s="104"/>
      <c r="I77" s="104"/>
      <c r="J77" s="104"/>
      <c r="K77" s="105">
        <f>VLOOKUP('Datos Monitoreo 2019'!$D77,info!$A$2:$B$20,2,FALSE)</f>
        <v>0.54</v>
      </c>
      <c r="M77" s="104">
        <v>1.1499999999999999</v>
      </c>
      <c r="N77" s="106">
        <f>(0.214828*'Datos Monitoreo 2019'!$E77^2.0402)/1000</f>
        <v>0.13833744649258473</v>
      </c>
      <c r="O77" s="106">
        <f>'Datos Monitoreo 2019'!$N77*'Datos Monitoreo 2019'!$S77</f>
        <v>2.7667489298516947E-2</v>
      </c>
      <c r="P77" s="106">
        <f>'Datos Monitoreo 2019'!$O77+'Datos Monitoreo 2019'!$N77</f>
        <v>0.16600493579110168</v>
      </c>
      <c r="Q77" s="104">
        <v>0.47</v>
      </c>
      <c r="R77" s="106">
        <f>'Datos Monitoreo 2019'!$Q77*'Datos Monitoreo 2019'!$N77</f>
        <v>6.5018599851514813E-2</v>
      </c>
      <c r="S77" s="104">
        <v>0.2</v>
      </c>
      <c r="T77" s="106">
        <f>'Datos Monitoreo 2019'!$R77*'Datos Monitoreo 2019'!$S77</f>
        <v>1.3003719970302963E-2</v>
      </c>
      <c r="U77" s="106">
        <f>'Datos Monitoreo 2019'!$T77+'Datos Monitoreo 2019'!$R77</f>
        <v>7.8022319821817773E-2</v>
      </c>
      <c r="W77" s="107"/>
      <c r="X77" s="109" t="s">
        <v>54</v>
      </c>
      <c r="Y77" s="108">
        <v>4.4314129855485245</v>
      </c>
      <c r="Z77" s="108">
        <v>2.0827641032078059</v>
      </c>
    </row>
    <row r="78" spans="1:26" s="94" customFormat="1" ht="16.5" hidden="1" x14ac:dyDescent="0.3">
      <c r="A78" s="95" t="s">
        <v>28</v>
      </c>
      <c r="B78" s="102">
        <f>VLOOKUP('Datos Monitoreo 2019'!$A78,info!$D$3:$E$118,2,FALSE)</f>
        <v>4</v>
      </c>
      <c r="C78" s="96">
        <v>15</v>
      </c>
      <c r="D78" s="96" t="s">
        <v>9</v>
      </c>
      <c r="E78" s="97">
        <v>12.127606663602425</v>
      </c>
      <c r="F78" s="103">
        <f t="shared" si="1"/>
        <v>1.155154534708131E-2</v>
      </c>
      <c r="G78" s="95"/>
      <c r="H78" s="104"/>
      <c r="I78" s="104"/>
      <c r="J78" s="104"/>
      <c r="K78" s="105">
        <f>VLOOKUP('Datos Monitoreo 2019'!$D78,info!$A$2:$B$20,2,FALSE)</f>
        <v>0.74</v>
      </c>
      <c r="M78" s="104">
        <v>1.1499999999999999</v>
      </c>
      <c r="N78" s="106">
        <f>(1.8894+0.00853085*'Datos Monitoreo 2019'!$E78^3.32222)/1000</f>
        <v>3.5893526907314968E-2</v>
      </c>
      <c r="O78" s="106">
        <f>'Datos Monitoreo 2019'!$N78*'Datos Monitoreo 2019'!$S78</f>
        <v>7.1787053814629936E-3</v>
      </c>
      <c r="P78" s="106">
        <f>'Datos Monitoreo 2019'!$O78+'Datos Monitoreo 2019'!$N78</f>
        <v>4.3072232288777962E-2</v>
      </c>
      <c r="Q78" s="104">
        <v>0.47</v>
      </c>
      <c r="R78" s="106">
        <f>'Datos Monitoreo 2019'!$Q78*'Datos Monitoreo 2019'!$N78</f>
        <v>1.6869957646438033E-2</v>
      </c>
      <c r="S78" s="104">
        <v>0.2</v>
      </c>
      <c r="T78" s="106">
        <f>'Datos Monitoreo 2019'!$R78*'Datos Monitoreo 2019'!$S78</f>
        <v>3.3739915292876066E-3</v>
      </c>
      <c r="U78" s="106">
        <f>'Datos Monitoreo 2019'!$T78+'Datos Monitoreo 2019'!$R78</f>
        <v>2.024394917572564E-2</v>
      </c>
      <c r="W78" s="107"/>
      <c r="X78" s="109" t="s">
        <v>56</v>
      </c>
      <c r="Y78" s="108">
        <v>4.9871050039856355</v>
      </c>
      <c r="Z78" s="108">
        <v>2.3439393518732476</v>
      </c>
    </row>
    <row r="79" spans="1:26" s="94" customFormat="1" ht="16.5" hidden="1" x14ac:dyDescent="0.3">
      <c r="A79" s="96" t="s">
        <v>28</v>
      </c>
      <c r="B79" s="102">
        <f>VLOOKUP('Datos Monitoreo 2019'!$A79,info!$D$3:$E$118,2,FALSE)</f>
        <v>4</v>
      </c>
      <c r="C79" s="96">
        <v>15</v>
      </c>
      <c r="D79" s="96" t="s">
        <v>9</v>
      </c>
      <c r="E79" s="97">
        <v>2.2918311805232929</v>
      </c>
      <c r="F79" s="103">
        <f t="shared" si="1"/>
        <v>4.1252961249419275E-4</v>
      </c>
      <c r="G79" s="95"/>
      <c r="H79" s="104"/>
      <c r="I79" s="104"/>
      <c r="J79" s="104"/>
      <c r="K79" s="105">
        <f>VLOOKUP('Datos Monitoreo 2019'!$D79,info!$A$2:$B$20,2,FALSE)</f>
        <v>0.74</v>
      </c>
      <c r="M79" s="104">
        <v>1.1499999999999999</v>
      </c>
      <c r="N79" s="106">
        <f>(1.8894+0.00853085*'Datos Monitoreo 2019'!$E79^3.32222)/1000</f>
        <v>2.0235523305909904E-3</v>
      </c>
      <c r="O79" s="106">
        <f>'Datos Monitoreo 2019'!$N79*'Datos Monitoreo 2019'!$S79</f>
        <v>4.047104661181981E-4</v>
      </c>
      <c r="P79" s="106">
        <f>'Datos Monitoreo 2019'!$O79+'Datos Monitoreo 2019'!$N79</f>
        <v>2.4282627967091887E-3</v>
      </c>
      <c r="Q79" s="104">
        <v>0.47</v>
      </c>
      <c r="R79" s="106">
        <f>'Datos Monitoreo 2019'!$Q79*'Datos Monitoreo 2019'!$N79</f>
        <v>9.5106959537776545E-4</v>
      </c>
      <c r="S79" s="104">
        <v>0.2</v>
      </c>
      <c r="T79" s="106">
        <f>'Datos Monitoreo 2019'!$R79*'Datos Monitoreo 2019'!$S79</f>
        <v>1.9021391907555311E-4</v>
      </c>
      <c r="U79" s="106">
        <f>'Datos Monitoreo 2019'!$T79+'Datos Monitoreo 2019'!$R79</f>
        <v>1.1412835144533186E-3</v>
      </c>
      <c r="W79" s="107"/>
      <c r="X79" s="109" t="s">
        <v>57</v>
      </c>
      <c r="Y79" s="108">
        <v>6.8249221160041014</v>
      </c>
      <c r="Z79" s="108">
        <v>3.2077133945219276</v>
      </c>
    </row>
    <row r="80" spans="1:26" s="94" customFormat="1" ht="16.5" hidden="1" x14ac:dyDescent="0.3">
      <c r="A80" s="95" t="s">
        <v>28</v>
      </c>
      <c r="B80" s="102">
        <f>VLOOKUP('Datos Monitoreo 2019'!$A80,info!$D$3:$E$118,2,FALSE)</f>
        <v>4</v>
      </c>
      <c r="C80" s="96">
        <v>22</v>
      </c>
      <c r="D80" s="96" t="s">
        <v>9</v>
      </c>
      <c r="E80" s="97">
        <v>9.1036627448564147</v>
      </c>
      <c r="F80" s="103">
        <f t="shared" si="1"/>
        <v>6.5091188625723386E-3</v>
      </c>
      <c r="G80" s="95"/>
      <c r="H80" s="104"/>
      <c r="I80" s="104"/>
      <c r="J80" s="104"/>
      <c r="K80" s="105">
        <f>VLOOKUP('Datos Monitoreo 2019'!$D80,info!$A$2:$B$20,2,FALSE)</f>
        <v>0.74</v>
      </c>
      <c r="M80" s="104">
        <v>1.1499999999999999</v>
      </c>
      <c r="N80" s="106">
        <f>(1.8894+0.00853085*'Datos Monitoreo 2019'!$E80^3.32222)/1000</f>
        <v>1.5002924085107757E-2</v>
      </c>
      <c r="O80" s="106">
        <f>'Datos Monitoreo 2019'!$N80*'Datos Monitoreo 2019'!$S80</f>
        <v>3.0005848170215517E-3</v>
      </c>
      <c r="P80" s="106">
        <f>'Datos Monitoreo 2019'!$O80+'Datos Monitoreo 2019'!$N80</f>
        <v>1.800350890212931E-2</v>
      </c>
      <c r="Q80" s="104">
        <v>0.47</v>
      </c>
      <c r="R80" s="106">
        <f>'Datos Monitoreo 2019'!$Q80*'Datos Monitoreo 2019'!$N80</f>
        <v>7.0513743200006449E-3</v>
      </c>
      <c r="S80" s="104">
        <v>0.2</v>
      </c>
      <c r="T80" s="106">
        <f>'Datos Monitoreo 2019'!$R80*'Datos Monitoreo 2019'!$S80</f>
        <v>1.410274864000129E-3</v>
      </c>
      <c r="U80" s="106">
        <f>'Datos Monitoreo 2019'!$T80+'Datos Monitoreo 2019'!$R80</f>
        <v>8.4616491840007746E-3</v>
      </c>
      <c r="W80" s="107"/>
      <c r="X80" s="109" t="s">
        <v>58</v>
      </c>
      <c r="Y80" s="108">
        <v>3.7576925332785995</v>
      </c>
      <c r="Z80" s="108">
        <v>1.7661154906409413</v>
      </c>
    </row>
    <row r="81" spans="1:30" s="94" customFormat="1" ht="16.5" hidden="1" x14ac:dyDescent="0.3">
      <c r="A81" s="95" t="s">
        <v>28</v>
      </c>
      <c r="B81" s="102">
        <f>VLOOKUP('Datos Monitoreo 2019'!$A81,info!$D$3:$E$118,2,FALSE)</f>
        <v>4</v>
      </c>
      <c r="C81" s="96">
        <v>22</v>
      </c>
      <c r="D81" s="96" t="s">
        <v>9</v>
      </c>
      <c r="E81" s="97">
        <v>3.7878876455871091</v>
      </c>
      <c r="F81" s="103">
        <f t="shared" si="1"/>
        <v>1.1268965745621648E-3</v>
      </c>
      <c r="G81" s="95"/>
      <c r="H81" s="104"/>
      <c r="I81" s="104"/>
      <c r="J81" s="104"/>
      <c r="K81" s="105">
        <f>VLOOKUP('Datos Monitoreo 2019'!$D81,info!$A$2:$B$20,2,FALSE)</f>
        <v>0.74</v>
      </c>
      <c r="M81" s="104">
        <v>1.1499999999999999</v>
      </c>
      <c r="N81" s="106">
        <f>(1.8894+0.00853085*'Datos Monitoreo 2019'!$E81^3.32222)/1000</f>
        <v>2.6015224572271344E-3</v>
      </c>
      <c r="O81" s="106">
        <f>'Datos Monitoreo 2019'!$N81*'Datos Monitoreo 2019'!$S81</f>
        <v>5.2030449144542686E-4</v>
      </c>
      <c r="P81" s="106">
        <f>'Datos Monitoreo 2019'!$O81+'Datos Monitoreo 2019'!$N81</f>
        <v>3.1218269486725614E-3</v>
      </c>
      <c r="Q81" s="104">
        <v>0.47</v>
      </c>
      <c r="R81" s="106">
        <f>'Datos Monitoreo 2019'!$Q81*'Datos Monitoreo 2019'!$N81</f>
        <v>1.2227155548967532E-3</v>
      </c>
      <c r="S81" s="104">
        <v>0.2</v>
      </c>
      <c r="T81" s="106">
        <f>'Datos Monitoreo 2019'!$R81*'Datos Monitoreo 2019'!$S81</f>
        <v>2.4454311097935066E-4</v>
      </c>
      <c r="U81" s="106">
        <f>'Datos Monitoreo 2019'!$T81+'Datos Monitoreo 2019'!$R81</f>
        <v>1.4672586658761038E-3</v>
      </c>
      <c r="W81" s="107"/>
      <c r="X81" s="109" t="s">
        <v>75</v>
      </c>
      <c r="Y81" s="108">
        <v>5.5900738877878204</v>
      </c>
      <c r="Z81" s="108">
        <v>2.6273347272602763</v>
      </c>
    </row>
    <row r="82" spans="1:30" s="94" customFormat="1" ht="16.5" hidden="1" x14ac:dyDescent="0.3">
      <c r="A82" s="95" t="s">
        <v>28</v>
      </c>
      <c r="B82" s="102">
        <f>VLOOKUP('Datos Monitoreo 2019'!$A82,info!$D$3:$E$118,2,FALSE)</f>
        <v>4</v>
      </c>
      <c r="C82" s="96">
        <v>22</v>
      </c>
      <c r="D82" s="96" t="s">
        <v>9</v>
      </c>
      <c r="E82" s="97">
        <v>3.1194368846011491</v>
      </c>
      <c r="F82" s="103">
        <f t="shared" si="1"/>
        <v>7.6426203672728152E-4</v>
      </c>
      <c r="G82" s="95"/>
      <c r="H82" s="104"/>
      <c r="I82" s="104"/>
      <c r="J82" s="104"/>
      <c r="K82" s="105">
        <f>VLOOKUP('Datos Monitoreo 2019'!$D82,info!$A$2:$B$20,2,FALSE)</f>
        <v>0.74</v>
      </c>
      <c r="M82" s="104">
        <v>1.1499999999999999</v>
      </c>
      <c r="N82" s="106">
        <f>(1.8894+0.00853085*'Datos Monitoreo 2019'!$E82^3.32222)/1000</f>
        <v>2.2630131458927821E-3</v>
      </c>
      <c r="O82" s="106">
        <f>'Datos Monitoreo 2019'!$N82*'Datos Monitoreo 2019'!$S82</f>
        <v>4.5260262917855645E-4</v>
      </c>
      <c r="P82" s="106">
        <f>'Datos Monitoreo 2019'!$O82+'Datos Monitoreo 2019'!$N82</f>
        <v>2.7156157750713385E-3</v>
      </c>
      <c r="Q82" s="104">
        <v>0.47</v>
      </c>
      <c r="R82" s="106">
        <f>'Datos Monitoreo 2019'!$Q82*'Datos Monitoreo 2019'!$N82</f>
        <v>1.0636161785696075E-3</v>
      </c>
      <c r="S82" s="104">
        <v>0.2</v>
      </c>
      <c r="T82" s="106">
        <f>'Datos Monitoreo 2019'!$R82*'Datos Monitoreo 2019'!$S82</f>
        <v>2.1272323571392153E-4</v>
      </c>
      <c r="U82" s="106">
        <f>'Datos Monitoreo 2019'!$T82+'Datos Monitoreo 2019'!$R82</f>
        <v>1.276339414283529E-3</v>
      </c>
      <c r="W82" s="107"/>
      <c r="X82" s="109" t="s">
        <v>71</v>
      </c>
      <c r="Y82" s="108">
        <v>1.5514093091654662</v>
      </c>
      <c r="Z82" s="108">
        <v>0.72916237530776895</v>
      </c>
    </row>
    <row r="83" spans="1:30" s="94" customFormat="1" ht="16.5" hidden="1" x14ac:dyDescent="0.3">
      <c r="A83" s="95" t="s">
        <v>28</v>
      </c>
      <c r="B83" s="102">
        <f>VLOOKUP('Datos Monitoreo 2019'!$A83,info!$D$3:$E$118,2,FALSE)</f>
        <v>4</v>
      </c>
      <c r="C83" s="96">
        <v>22</v>
      </c>
      <c r="D83" s="96" t="s">
        <v>9</v>
      </c>
      <c r="E83" s="97">
        <v>2.7374650211805998</v>
      </c>
      <c r="F83" s="103">
        <f t="shared" si="1"/>
        <v>5.8855497955382892E-4</v>
      </c>
      <c r="G83" s="95"/>
      <c r="H83" s="104"/>
      <c r="I83" s="104"/>
      <c r="J83" s="104"/>
      <c r="K83" s="105">
        <f>VLOOKUP('Datos Monitoreo 2019'!$D83,info!$A$2:$B$20,2,FALSE)</f>
        <v>0.74</v>
      </c>
      <c r="M83" s="104">
        <v>1.1499999999999999</v>
      </c>
      <c r="N83" s="106">
        <f>(1.8894+0.00853085*'Datos Monitoreo 2019'!$E83^3.32222)/1000</f>
        <v>2.1314808860979765E-3</v>
      </c>
      <c r="O83" s="106">
        <f>'Datos Monitoreo 2019'!$N83*'Datos Monitoreo 2019'!$S83</f>
        <v>4.2629617721959533E-4</v>
      </c>
      <c r="P83" s="106">
        <f>'Datos Monitoreo 2019'!$O83+'Datos Monitoreo 2019'!$N83</f>
        <v>2.5577770633175719E-3</v>
      </c>
      <c r="Q83" s="104">
        <v>0.47</v>
      </c>
      <c r="R83" s="106">
        <f>'Datos Monitoreo 2019'!$Q83*'Datos Monitoreo 2019'!$N83</f>
        <v>1.0017960164660489E-3</v>
      </c>
      <c r="S83" s="104">
        <v>0.2</v>
      </c>
      <c r="T83" s="106">
        <f>'Datos Monitoreo 2019'!$R83*'Datos Monitoreo 2019'!$S83</f>
        <v>2.0035920329320979E-4</v>
      </c>
      <c r="U83" s="106">
        <f>'Datos Monitoreo 2019'!$T83+'Datos Monitoreo 2019'!$R83</f>
        <v>1.2021552197592586E-3</v>
      </c>
      <c r="W83" s="107"/>
      <c r="X83" s="109" t="s">
        <v>79</v>
      </c>
      <c r="Y83" s="108">
        <v>5.810873345175434</v>
      </c>
      <c r="Z83" s="108">
        <v>2.7311104722324537</v>
      </c>
    </row>
    <row r="84" spans="1:30" s="94" customFormat="1" ht="16.5" hidden="1" x14ac:dyDescent="0.3">
      <c r="A84" s="95" t="s">
        <v>28</v>
      </c>
      <c r="B84" s="102">
        <f>VLOOKUP('Datos Monitoreo 2019'!$A84,info!$D$3:$E$118,2,FALSE)</f>
        <v>4</v>
      </c>
      <c r="C84" s="96">
        <v>24</v>
      </c>
      <c r="D84" s="96" t="s">
        <v>10</v>
      </c>
      <c r="E84" s="97">
        <v>21.836058192208039</v>
      </c>
      <c r="F84" s="103">
        <f t="shared" si="1"/>
        <v>3.7448839799636778E-2</v>
      </c>
      <c r="G84" s="95"/>
      <c r="H84" s="104"/>
      <c r="I84" s="104"/>
      <c r="J84" s="104"/>
      <c r="K84" s="105">
        <f>VLOOKUP('Datos Monitoreo 2019'!$D84,info!$A$2:$B$20,2,FALSE)</f>
        <v>0.54</v>
      </c>
      <c r="M84" s="104">
        <v>1.1499999999999999</v>
      </c>
      <c r="N84" s="106">
        <f>(0.214828*'Datos Monitoreo 2019'!$E84^2.0402)/1000</f>
        <v>0.11595091386621272</v>
      </c>
      <c r="O84" s="106">
        <f>'Datos Monitoreo 2019'!$N84*'Datos Monitoreo 2019'!$S84</f>
        <v>2.3190182773242543E-2</v>
      </c>
      <c r="P84" s="106">
        <f>'Datos Monitoreo 2019'!$O84+'Datos Monitoreo 2019'!$N84</f>
        <v>0.13914109663945526</v>
      </c>
      <c r="Q84" s="104">
        <v>0.47</v>
      </c>
      <c r="R84" s="106">
        <f>'Datos Monitoreo 2019'!$Q84*'Datos Monitoreo 2019'!$N84</f>
        <v>5.4496929517119971E-2</v>
      </c>
      <c r="S84" s="104">
        <v>0.2</v>
      </c>
      <c r="T84" s="106">
        <f>'Datos Monitoreo 2019'!$R84*'Datos Monitoreo 2019'!$S84</f>
        <v>1.0899385903423995E-2</v>
      </c>
      <c r="U84" s="106">
        <f>'Datos Monitoreo 2019'!$T84+'Datos Monitoreo 2019'!$R84</f>
        <v>6.5396315420543971E-2</v>
      </c>
      <c r="W84" s="107"/>
      <c r="X84" s="109" t="s">
        <v>85</v>
      </c>
      <c r="Y84" s="108">
        <v>5.2285902350821214</v>
      </c>
      <c r="Z84" s="108">
        <v>2.4574374104885965</v>
      </c>
    </row>
    <row r="85" spans="1:30" s="94" customFormat="1" ht="16.5" hidden="1" x14ac:dyDescent="0.3">
      <c r="A85" s="95" t="s">
        <v>28</v>
      </c>
      <c r="B85" s="102">
        <f>VLOOKUP('Datos Monitoreo 2019'!$A85,info!$D$3:$E$118,2,FALSE)</f>
        <v>4</v>
      </c>
      <c r="C85" s="96">
        <v>25</v>
      </c>
      <c r="D85" s="96" t="s">
        <v>10</v>
      </c>
      <c r="E85" s="97">
        <v>19.767043932013401</v>
      </c>
      <c r="F85" s="103">
        <f t="shared" si="1"/>
        <v>3.06883357044508E-2</v>
      </c>
      <c r="G85" s="95"/>
      <c r="H85" s="104"/>
      <c r="I85" s="104"/>
      <c r="J85" s="104"/>
      <c r="K85" s="105">
        <f>VLOOKUP('Datos Monitoreo 2019'!$D85,info!$A$2:$B$20,2,FALSE)</f>
        <v>0.54</v>
      </c>
      <c r="M85" s="104">
        <v>1.1499999999999999</v>
      </c>
      <c r="N85" s="106">
        <f>(0.214828*'Datos Monitoreo 2019'!$E85^2.0402)/1000</f>
        <v>9.4639229901261349E-2</v>
      </c>
      <c r="O85" s="106">
        <f>'Datos Monitoreo 2019'!$N85*'Datos Monitoreo 2019'!$S85</f>
        <v>1.892784598025227E-2</v>
      </c>
      <c r="P85" s="106">
        <f>'Datos Monitoreo 2019'!$O85+'Datos Monitoreo 2019'!$N85</f>
        <v>0.11356707588151362</v>
      </c>
      <c r="Q85" s="104">
        <v>0.47</v>
      </c>
      <c r="R85" s="106">
        <f>'Datos Monitoreo 2019'!$Q85*'Datos Monitoreo 2019'!$N85</f>
        <v>4.4480438053592829E-2</v>
      </c>
      <c r="S85" s="104">
        <v>0.2</v>
      </c>
      <c r="T85" s="106">
        <f>'Datos Monitoreo 2019'!$R85*'Datos Monitoreo 2019'!$S85</f>
        <v>8.8960876107185664E-3</v>
      </c>
      <c r="U85" s="106">
        <f>'Datos Monitoreo 2019'!$T85+'Datos Monitoreo 2019'!$R85</f>
        <v>5.3376525664311392E-2</v>
      </c>
      <c r="W85" s="107"/>
      <c r="X85" s="109" t="s">
        <v>89</v>
      </c>
      <c r="Y85" s="108">
        <v>5.0931735081960552</v>
      </c>
      <c r="Z85" s="108">
        <v>2.3937915488521448</v>
      </c>
    </row>
    <row r="86" spans="1:30" s="94" customFormat="1" ht="16.5" hidden="1" x14ac:dyDescent="0.3">
      <c r="A86" s="95" t="s">
        <v>28</v>
      </c>
      <c r="B86" s="102">
        <f>VLOOKUP('Datos Monitoreo 2019'!$A86,info!$D$3:$E$118,2,FALSE)</f>
        <v>4</v>
      </c>
      <c r="C86" s="96">
        <v>26</v>
      </c>
      <c r="D86" s="96" t="s">
        <v>9</v>
      </c>
      <c r="E86" s="97">
        <v>10.376902289591577</v>
      </c>
      <c r="F86" s="103">
        <f t="shared" si="1"/>
        <v>8.4571753660171375E-3</v>
      </c>
      <c r="G86" s="95"/>
      <c r="H86" s="104"/>
      <c r="I86" s="104"/>
      <c r="J86" s="104"/>
      <c r="K86" s="105">
        <f>VLOOKUP('Datos Monitoreo 2019'!$D86,info!$A$2:$B$20,2,FALSE)</f>
        <v>0.74</v>
      </c>
      <c r="M86" s="104">
        <v>1.1499999999999999</v>
      </c>
      <c r="N86" s="106">
        <f>(1.8894+0.00853085*'Datos Monitoreo 2019'!$E86^3.32222)/1000</f>
        <v>2.2147225739473184E-2</v>
      </c>
      <c r="O86" s="106">
        <f>'Datos Monitoreo 2019'!$N86*'Datos Monitoreo 2019'!$S86</f>
        <v>4.4294451478946372E-3</v>
      </c>
      <c r="P86" s="106">
        <f>'Datos Monitoreo 2019'!$O86+'Datos Monitoreo 2019'!$N86</f>
        <v>2.6576670887367822E-2</v>
      </c>
      <c r="Q86" s="104">
        <v>0.47</v>
      </c>
      <c r="R86" s="106">
        <f>'Datos Monitoreo 2019'!$Q86*'Datos Monitoreo 2019'!$N86</f>
        <v>1.0409196097552396E-2</v>
      </c>
      <c r="S86" s="104">
        <v>0.2</v>
      </c>
      <c r="T86" s="106">
        <f>'Datos Monitoreo 2019'!$R86*'Datos Monitoreo 2019'!$S86</f>
        <v>2.0818392195104791E-3</v>
      </c>
      <c r="U86" s="106">
        <f>'Datos Monitoreo 2019'!$T86+'Datos Monitoreo 2019'!$R86</f>
        <v>1.2491035317062875E-2</v>
      </c>
      <c r="W86" s="107"/>
      <c r="X86" s="109" t="s">
        <v>122</v>
      </c>
      <c r="Y86" s="108">
        <v>4.9711433561541059</v>
      </c>
      <c r="Z86" s="108">
        <v>2.3364373773924303</v>
      </c>
    </row>
    <row r="87" spans="1:30" s="94" customFormat="1" ht="16.5" hidden="1" x14ac:dyDescent="0.3">
      <c r="A87" s="95" t="s">
        <v>28</v>
      </c>
      <c r="B87" s="102">
        <f>VLOOKUP('Datos Monitoreo 2019'!$A87,info!$D$3:$E$118,2,FALSE)</f>
        <v>4</v>
      </c>
      <c r="C87" s="96">
        <v>26</v>
      </c>
      <c r="D87" s="96" t="s">
        <v>9</v>
      </c>
      <c r="E87" s="97">
        <v>4.8701412586119979</v>
      </c>
      <c r="F87" s="103">
        <f t="shared" si="1"/>
        <v>1.8628290314190892E-3</v>
      </c>
      <c r="G87" s="95"/>
      <c r="H87" s="104"/>
      <c r="I87" s="104"/>
      <c r="J87" s="104"/>
      <c r="K87" s="105">
        <f>VLOOKUP('Datos Monitoreo 2019'!$D87,info!$A$2:$B$20,2,FALSE)</f>
        <v>0.74</v>
      </c>
      <c r="M87" s="104">
        <v>1.1499999999999999</v>
      </c>
      <c r="N87" s="106">
        <f>(1.8894+0.00853085*'Datos Monitoreo 2019'!$E87^3.32222)/1000</f>
        <v>3.5305815308042774E-3</v>
      </c>
      <c r="O87" s="106">
        <f>'Datos Monitoreo 2019'!$N87*'Datos Monitoreo 2019'!$S87</f>
        <v>7.0611630616085547E-4</v>
      </c>
      <c r="P87" s="106">
        <f>'Datos Monitoreo 2019'!$O87+'Datos Monitoreo 2019'!$N87</f>
        <v>4.2366978369651328E-3</v>
      </c>
      <c r="Q87" s="104">
        <v>0.47</v>
      </c>
      <c r="R87" s="106">
        <f>'Datos Monitoreo 2019'!$Q87*'Datos Monitoreo 2019'!$N87</f>
        <v>1.6593733194780102E-3</v>
      </c>
      <c r="S87" s="104">
        <v>0.2</v>
      </c>
      <c r="T87" s="106">
        <f>'Datos Monitoreo 2019'!$R87*'Datos Monitoreo 2019'!$S87</f>
        <v>3.3187466389560208E-4</v>
      </c>
      <c r="U87" s="106">
        <f>'Datos Monitoreo 2019'!$T87+'Datos Monitoreo 2019'!$R87</f>
        <v>1.9912479833736124E-3</v>
      </c>
      <c r="W87" s="107"/>
      <c r="X87" s="109" t="s">
        <v>127</v>
      </c>
      <c r="Y87" s="108">
        <v>4.1717796583717615</v>
      </c>
      <c r="Z87" s="108">
        <v>1.9607364394347278</v>
      </c>
    </row>
    <row r="88" spans="1:30" s="94" customFormat="1" ht="16.5" hidden="1" x14ac:dyDescent="0.3">
      <c r="A88" s="95" t="s">
        <v>28</v>
      </c>
      <c r="B88" s="102">
        <f>VLOOKUP('Datos Monitoreo 2019'!$A88,info!$D$3:$E$118,2,FALSE)</f>
        <v>4</v>
      </c>
      <c r="C88" s="96">
        <v>29</v>
      </c>
      <c r="D88" s="96" t="s">
        <v>10</v>
      </c>
      <c r="E88" s="97">
        <v>25.592114849176774</v>
      </c>
      <c r="F88" s="103">
        <f t="shared" si="1"/>
        <v>5.1440150846845313E-2</v>
      </c>
      <c r="G88" s="95"/>
      <c r="H88" s="104"/>
      <c r="I88" s="104"/>
      <c r="J88" s="104"/>
      <c r="K88" s="105">
        <f>VLOOKUP('Datos Monitoreo 2019'!$D88,info!$A$2:$B$20,2,FALSE)</f>
        <v>0.54</v>
      </c>
      <c r="M88" s="104">
        <v>1.1499999999999999</v>
      </c>
      <c r="N88" s="106">
        <f>(0.214828*'Datos Monitoreo 2019'!$E88^2.0402)/1000</f>
        <v>0.16029098794717306</v>
      </c>
      <c r="O88" s="106">
        <f>'Datos Monitoreo 2019'!$N88*'Datos Monitoreo 2019'!$S88</f>
        <v>3.2058197589434616E-2</v>
      </c>
      <c r="P88" s="106">
        <f>'Datos Monitoreo 2019'!$O88+'Datos Monitoreo 2019'!$N88</f>
        <v>0.19234918553660768</v>
      </c>
      <c r="Q88" s="104">
        <v>0.47</v>
      </c>
      <c r="R88" s="106">
        <f>'Datos Monitoreo 2019'!$Q88*'Datos Monitoreo 2019'!$N88</f>
        <v>7.5336764335171336E-2</v>
      </c>
      <c r="S88" s="104">
        <v>0.2</v>
      </c>
      <c r="T88" s="106">
        <f>'Datos Monitoreo 2019'!$R88*'Datos Monitoreo 2019'!$S88</f>
        <v>1.5067352867034268E-2</v>
      </c>
      <c r="U88" s="106">
        <f>'Datos Monitoreo 2019'!$T88+'Datos Monitoreo 2019'!$R88</f>
        <v>9.0404117202205606E-2</v>
      </c>
      <c r="W88" s="107"/>
      <c r="X88" s="109" t="s">
        <v>136</v>
      </c>
      <c r="Y88" s="108">
        <v>5.3079677953562951</v>
      </c>
      <c r="Z88" s="108">
        <v>2.4947448638174583</v>
      </c>
      <c r="AC88" s="108"/>
      <c r="AD88" s="108"/>
    </row>
    <row r="89" spans="1:30" s="94" customFormat="1" ht="16.5" hidden="1" x14ac:dyDescent="0.3">
      <c r="A89" s="95" t="s">
        <v>28</v>
      </c>
      <c r="B89" s="102">
        <f>VLOOKUP('Datos Monitoreo 2019'!$A89,info!$D$3:$E$118,2,FALSE)</f>
        <v>4</v>
      </c>
      <c r="C89" s="96">
        <v>34</v>
      </c>
      <c r="D89" s="96" t="s">
        <v>10</v>
      </c>
      <c r="E89" s="97">
        <v>26.515213519109764</v>
      </c>
      <c r="F89" s="103">
        <f t="shared" si="1"/>
        <v>5.521793215354609E-2</v>
      </c>
      <c r="G89" s="95"/>
      <c r="H89" s="104"/>
      <c r="I89" s="104"/>
      <c r="J89" s="104"/>
      <c r="K89" s="105">
        <f>VLOOKUP('Datos Monitoreo 2019'!$D89,info!$A$2:$B$20,2,FALSE)</f>
        <v>0.54</v>
      </c>
      <c r="M89" s="104">
        <v>1.1499999999999999</v>
      </c>
      <c r="N89" s="106">
        <f>(0.214828*'Datos Monitoreo 2019'!$E89^2.0402)/1000</f>
        <v>0.17230808146498622</v>
      </c>
      <c r="O89" s="106">
        <f>'Datos Monitoreo 2019'!$N89*'Datos Monitoreo 2019'!$S89</f>
        <v>3.4461616292997245E-2</v>
      </c>
      <c r="P89" s="106">
        <f>'Datos Monitoreo 2019'!$O89+'Datos Monitoreo 2019'!$N89</f>
        <v>0.20676969775798346</v>
      </c>
      <c r="Q89" s="104">
        <v>0.47</v>
      </c>
      <c r="R89" s="106">
        <f>'Datos Monitoreo 2019'!$Q89*'Datos Monitoreo 2019'!$N89</f>
        <v>8.0984798288543519E-2</v>
      </c>
      <c r="S89" s="104">
        <v>0.2</v>
      </c>
      <c r="T89" s="106">
        <f>'Datos Monitoreo 2019'!$R89*'Datos Monitoreo 2019'!$S89</f>
        <v>1.6196959657708704E-2</v>
      </c>
      <c r="U89" s="106">
        <f>'Datos Monitoreo 2019'!$T89+'Datos Monitoreo 2019'!$R89</f>
        <v>9.7181757946252223E-2</v>
      </c>
      <c r="W89" s="107"/>
      <c r="X89" s="101">
        <v>5</v>
      </c>
      <c r="Y89" s="108">
        <v>21.149694618259637</v>
      </c>
      <c r="Z89" s="108">
        <v>9.9403564705820315</v>
      </c>
    </row>
    <row r="90" spans="1:30" s="94" customFormat="1" ht="16.5" hidden="1" x14ac:dyDescent="0.3">
      <c r="A90" s="95" t="s">
        <v>28</v>
      </c>
      <c r="B90" s="102">
        <f>VLOOKUP('Datos Monitoreo 2019'!$A90,info!$D$3:$E$118,2,FALSE)</f>
        <v>4</v>
      </c>
      <c r="C90" s="96">
        <v>35</v>
      </c>
      <c r="D90" s="96" t="s">
        <v>9</v>
      </c>
      <c r="E90" s="97">
        <v>7.9259161659763873</v>
      </c>
      <c r="F90" s="103">
        <f t="shared" si="1"/>
        <v>4.9338828133203014E-3</v>
      </c>
      <c r="G90" s="95"/>
      <c r="H90" s="104"/>
      <c r="I90" s="104"/>
      <c r="J90" s="104"/>
      <c r="K90" s="105">
        <f>VLOOKUP('Datos Monitoreo 2019'!$D90,info!$A$2:$B$20,2,FALSE)</f>
        <v>0.74</v>
      </c>
      <c r="M90" s="104">
        <v>1.1499999999999999</v>
      </c>
      <c r="N90" s="106">
        <f>(1.8894+0.00853085*'Datos Monitoreo 2019'!$E90^3.32222)/1000</f>
        <v>1.0165628078558435E-2</v>
      </c>
      <c r="O90" s="106">
        <f>'Datos Monitoreo 2019'!$N90*'Datos Monitoreo 2019'!$S90</f>
        <v>2.0331256157116871E-3</v>
      </c>
      <c r="P90" s="106">
        <f>'Datos Monitoreo 2019'!$O90+'Datos Monitoreo 2019'!$N90</f>
        <v>1.2198753694270122E-2</v>
      </c>
      <c r="Q90" s="104">
        <v>0.47</v>
      </c>
      <c r="R90" s="106">
        <f>'Datos Monitoreo 2019'!$Q90*'Datos Monitoreo 2019'!$N90</f>
        <v>4.7778451969224646E-3</v>
      </c>
      <c r="S90" s="104">
        <v>0.2</v>
      </c>
      <c r="T90" s="106">
        <f>'Datos Monitoreo 2019'!$R90*'Datos Monitoreo 2019'!$S90</f>
        <v>9.5556903938449293E-4</v>
      </c>
      <c r="U90" s="106">
        <f>'Datos Monitoreo 2019'!$T90+'Datos Monitoreo 2019'!$R90</f>
        <v>5.7334142363069576E-3</v>
      </c>
      <c r="W90" s="107"/>
      <c r="X90" s="109" t="s">
        <v>40</v>
      </c>
      <c r="Y90" s="108">
        <v>1.8183232346979059</v>
      </c>
      <c r="Z90" s="108">
        <v>0.8546119203080158</v>
      </c>
    </row>
    <row r="91" spans="1:30" s="94" customFormat="1" ht="16.5" hidden="1" x14ac:dyDescent="0.3">
      <c r="A91" s="95" t="s">
        <v>28</v>
      </c>
      <c r="B91" s="102">
        <f>VLOOKUP('Datos Monitoreo 2019'!$A91,info!$D$3:$E$118,2,FALSE)</f>
        <v>4</v>
      </c>
      <c r="C91" s="96">
        <v>38</v>
      </c>
      <c r="D91" s="96" t="s">
        <v>10</v>
      </c>
      <c r="E91" s="97">
        <v>22.122537089773452</v>
      </c>
      <c r="F91" s="103">
        <f t="shared" si="1"/>
        <v>3.8437908193481377E-2</v>
      </c>
      <c r="G91" s="95"/>
      <c r="H91" s="104"/>
      <c r="I91" s="104"/>
      <c r="J91" s="104"/>
      <c r="K91" s="105">
        <f>VLOOKUP('Datos Monitoreo 2019'!$D91,info!$A$2:$B$20,2,FALSE)</f>
        <v>0.54</v>
      </c>
      <c r="M91" s="104">
        <v>1.1499999999999999</v>
      </c>
      <c r="N91" s="106">
        <f>(0.214828*'Datos Monitoreo 2019'!$E91^2.0402)/1000</f>
        <v>0.11907569180069658</v>
      </c>
      <c r="O91" s="106">
        <f>'Datos Monitoreo 2019'!$N91*'Datos Monitoreo 2019'!$S91</f>
        <v>2.3815138360139317E-2</v>
      </c>
      <c r="P91" s="106">
        <f>'Datos Monitoreo 2019'!$O91+'Datos Monitoreo 2019'!$N91</f>
        <v>0.1428908301608359</v>
      </c>
      <c r="Q91" s="104">
        <v>0.47</v>
      </c>
      <c r="R91" s="106">
        <f>'Datos Monitoreo 2019'!$Q91*'Datos Monitoreo 2019'!$N91</f>
        <v>5.5965575146327384E-2</v>
      </c>
      <c r="S91" s="104">
        <v>0.2</v>
      </c>
      <c r="T91" s="106">
        <f>'Datos Monitoreo 2019'!$R91*'Datos Monitoreo 2019'!$S91</f>
        <v>1.1193115029265477E-2</v>
      </c>
      <c r="U91" s="106">
        <f>'Datos Monitoreo 2019'!$T91+'Datos Monitoreo 2019'!$R91</f>
        <v>6.7158690175592867E-2</v>
      </c>
      <c r="W91" s="107"/>
      <c r="X91" s="109" t="s">
        <v>47</v>
      </c>
      <c r="Y91" s="108">
        <v>0.83378820726636083</v>
      </c>
      <c r="Z91" s="108">
        <v>0.39188045741518962</v>
      </c>
    </row>
    <row r="92" spans="1:30" s="94" customFormat="1" ht="16.5" hidden="1" x14ac:dyDescent="0.3">
      <c r="A92" s="95" t="s">
        <v>28</v>
      </c>
      <c r="B92" s="102">
        <f>VLOOKUP('Datos Monitoreo 2019'!$A92,info!$D$3:$E$118,2,FALSE)</f>
        <v>4</v>
      </c>
      <c r="C92" s="96">
        <v>39</v>
      </c>
      <c r="D92" s="96" t="s">
        <v>9</v>
      </c>
      <c r="E92" s="97">
        <v>11.013522061959158</v>
      </c>
      <c r="F92" s="103">
        <f t="shared" si="1"/>
        <v>9.526696583594672E-3</v>
      </c>
      <c r="G92" s="95"/>
      <c r="H92" s="104"/>
      <c r="I92" s="104"/>
      <c r="J92" s="104"/>
      <c r="K92" s="105">
        <f>VLOOKUP('Datos Monitoreo 2019'!$D92,info!$A$2:$B$20,2,FALSE)</f>
        <v>0.74</v>
      </c>
      <c r="M92" s="104">
        <v>1.1499999999999999</v>
      </c>
      <c r="N92" s="106">
        <f>(1.8894+0.00853085*'Datos Monitoreo 2019'!$E92^3.32222)/1000</f>
        <v>2.6578226777813223E-2</v>
      </c>
      <c r="O92" s="106">
        <f>'Datos Monitoreo 2019'!$N92*'Datos Monitoreo 2019'!$S92</f>
        <v>5.3156453555626452E-3</v>
      </c>
      <c r="P92" s="106">
        <f>'Datos Monitoreo 2019'!$O92+'Datos Monitoreo 2019'!$N92</f>
        <v>3.189387213337587E-2</v>
      </c>
      <c r="Q92" s="104">
        <v>0.47</v>
      </c>
      <c r="R92" s="106">
        <f>'Datos Monitoreo 2019'!$Q92*'Datos Monitoreo 2019'!$N92</f>
        <v>1.2491766585572214E-2</v>
      </c>
      <c r="S92" s="104">
        <v>0.2</v>
      </c>
      <c r="T92" s="106">
        <f>'Datos Monitoreo 2019'!$R92*'Datos Monitoreo 2019'!$S92</f>
        <v>2.4983533171144428E-3</v>
      </c>
      <c r="U92" s="106">
        <f>'Datos Monitoreo 2019'!$T92+'Datos Monitoreo 2019'!$R92</f>
        <v>1.4990119902686656E-2</v>
      </c>
      <c r="W92" s="107"/>
      <c r="X92" s="109" t="s">
        <v>55</v>
      </c>
      <c r="Y92" s="108">
        <v>3.473556341508647</v>
      </c>
      <c r="Z92" s="108">
        <v>1.6325714805090632</v>
      </c>
    </row>
    <row r="93" spans="1:30" s="94" customFormat="1" ht="16.5" hidden="1" x14ac:dyDescent="0.3">
      <c r="A93" s="95" t="s">
        <v>28</v>
      </c>
      <c r="B93" s="102">
        <f>VLOOKUP('Datos Monitoreo 2019'!$A93,info!$D$3:$E$118,2,FALSE)</f>
        <v>4</v>
      </c>
      <c r="C93" s="96">
        <v>41</v>
      </c>
      <c r="D93" s="96" t="s">
        <v>10</v>
      </c>
      <c r="E93" s="97">
        <v>21.135776442603703</v>
      </c>
      <c r="F93" s="103">
        <f t="shared" si="1"/>
        <v>3.5085388894722153E-2</v>
      </c>
      <c r="G93" s="95"/>
      <c r="H93" s="104"/>
      <c r="I93" s="104"/>
      <c r="J93" s="104"/>
      <c r="K93" s="105">
        <f>VLOOKUP('Datos Monitoreo 2019'!$D93,info!$A$2:$B$20,2,FALSE)</f>
        <v>0.54</v>
      </c>
      <c r="M93" s="104">
        <v>1.1499999999999999</v>
      </c>
      <c r="N93" s="106">
        <f>(0.214828*'Datos Monitoreo 2019'!$E93^2.0402)/1000</f>
        <v>0.10849082969843746</v>
      </c>
      <c r="O93" s="106">
        <f>'Datos Monitoreo 2019'!$N93*'Datos Monitoreo 2019'!$S93</f>
        <v>2.1698165939687493E-2</v>
      </c>
      <c r="P93" s="106">
        <f>'Datos Monitoreo 2019'!$O93+'Datos Monitoreo 2019'!$N93</f>
        <v>0.13018899563812494</v>
      </c>
      <c r="Q93" s="104">
        <v>0.47</v>
      </c>
      <c r="R93" s="106">
        <f>'Datos Monitoreo 2019'!$Q93*'Datos Monitoreo 2019'!$N93</f>
        <v>5.0990689958265605E-2</v>
      </c>
      <c r="S93" s="104">
        <v>0.2</v>
      </c>
      <c r="T93" s="106">
        <f>'Datos Monitoreo 2019'!$R93*'Datos Monitoreo 2019'!$S93</f>
        <v>1.0198137991653122E-2</v>
      </c>
      <c r="U93" s="106">
        <f>'Datos Monitoreo 2019'!$T93+'Datos Monitoreo 2019'!$R93</f>
        <v>6.1188827949918728E-2</v>
      </c>
      <c r="W93" s="107"/>
      <c r="X93" s="109" t="s">
        <v>59</v>
      </c>
      <c r="Y93" s="108">
        <v>1.0305803837945573</v>
      </c>
      <c r="Z93" s="108">
        <v>0.48437278038344195</v>
      </c>
    </row>
    <row r="94" spans="1:30" s="94" customFormat="1" ht="16.5" hidden="1" x14ac:dyDescent="0.3">
      <c r="A94" s="95" t="s">
        <v>28</v>
      </c>
      <c r="B94" s="102">
        <f>VLOOKUP('Datos Monitoreo 2019'!$A94,info!$D$3:$E$118,2,FALSE)</f>
        <v>4</v>
      </c>
      <c r="C94" s="96">
        <v>42</v>
      </c>
      <c r="D94" s="96" t="s">
        <v>10</v>
      </c>
      <c r="E94" s="97">
        <v>25.783100780887047</v>
      </c>
      <c r="F94" s="103">
        <f t="shared" si="1"/>
        <v>5.2210779081296281E-2</v>
      </c>
      <c r="G94" s="95"/>
      <c r="H94" s="104"/>
      <c r="I94" s="104"/>
      <c r="J94" s="104"/>
      <c r="K94" s="105">
        <f>VLOOKUP('Datos Monitoreo 2019'!$D94,info!$A$2:$B$20,2,FALSE)</f>
        <v>0.54</v>
      </c>
      <c r="M94" s="104">
        <v>1.1499999999999999</v>
      </c>
      <c r="N94" s="106">
        <f>(0.214828*'Datos Monitoreo 2019'!$E94^2.0402)/1000</f>
        <v>0.16274095137414996</v>
      </c>
      <c r="O94" s="106">
        <f>'Datos Monitoreo 2019'!$N94*'Datos Monitoreo 2019'!$S94</f>
        <v>3.254819027482999E-2</v>
      </c>
      <c r="P94" s="106">
        <f>'Datos Monitoreo 2019'!$O94+'Datos Monitoreo 2019'!$N94</f>
        <v>0.19528914164897995</v>
      </c>
      <c r="Q94" s="104">
        <v>0.47</v>
      </c>
      <c r="R94" s="106">
        <f>'Datos Monitoreo 2019'!$Q94*'Datos Monitoreo 2019'!$N94</f>
        <v>7.648824714585048E-2</v>
      </c>
      <c r="S94" s="104">
        <v>0.2</v>
      </c>
      <c r="T94" s="106">
        <f>'Datos Monitoreo 2019'!$R94*'Datos Monitoreo 2019'!$S94</f>
        <v>1.5297649429170097E-2</v>
      </c>
      <c r="U94" s="106">
        <f>'Datos Monitoreo 2019'!$T94+'Datos Monitoreo 2019'!$R94</f>
        <v>9.1785896575020579E-2</v>
      </c>
      <c r="W94" s="107"/>
      <c r="X94" s="109" t="s">
        <v>64</v>
      </c>
      <c r="Y94" s="108">
        <v>0.50099246904712746</v>
      </c>
      <c r="Z94" s="108">
        <v>0.23546646045214994</v>
      </c>
    </row>
    <row r="95" spans="1:30" s="94" customFormat="1" ht="16.5" hidden="1" x14ac:dyDescent="0.3">
      <c r="A95" s="95" t="s">
        <v>28</v>
      </c>
      <c r="B95" s="102">
        <f>VLOOKUP('Datos Monitoreo 2019'!$A95,info!$D$3:$E$118,2,FALSE)</f>
        <v>4</v>
      </c>
      <c r="C95" s="96">
        <v>43</v>
      </c>
      <c r="D95" s="96" t="s">
        <v>9</v>
      </c>
      <c r="E95" s="97">
        <v>9.2309866993299305</v>
      </c>
      <c r="F95" s="103">
        <f t="shared" si="1"/>
        <v>6.6924653570142002E-3</v>
      </c>
      <c r="G95" s="95"/>
      <c r="H95" s="104"/>
      <c r="I95" s="104"/>
      <c r="J95" s="104"/>
      <c r="K95" s="105">
        <f>VLOOKUP('Datos Monitoreo 2019'!$D95,info!$A$2:$B$20,2,FALSE)</f>
        <v>0.74</v>
      </c>
      <c r="M95" s="104">
        <v>1.1499999999999999</v>
      </c>
      <c r="N95" s="106">
        <f>(1.8894+0.00853085*'Datos Monitoreo 2019'!$E95^3.32222)/1000</f>
        <v>1.5622194847540332E-2</v>
      </c>
      <c r="O95" s="106">
        <f>'Datos Monitoreo 2019'!$N95*'Datos Monitoreo 2019'!$S95</f>
        <v>3.1244389695080665E-3</v>
      </c>
      <c r="P95" s="106">
        <f>'Datos Monitoreo 2019'!$O95+'Datos Monitoreo 2019'!$N95</f>
        <v>1.87466338170484E-2</v>
      </c>
      <c r="Q95" s="104">
        <v>0.47</v>
      </c>
      <c r="R95" s="106">
        <f>'Datos Monitoreo 2019'!$Q95*'Datos Monitoreo 2019'!$N95</f>
        <v>7.342431578343956E-3</v>
      </c>
      <c r="S95" s="104">
        <v>0.2</v>
      </c>
      <c r="T95" s="106">
        <f>'Datos Monitoreo 2019'!$R95*'Datos Monitoreo 2019'!$S95</f>
        <v>1.4684863156687912E-3</v>
      </c>
      <c r="U95" s="106">
        <f>'Datos Monitoreo 2019'!$T95+'Datos Monitoreo 2019'!$R95</f>
        <v>8.8109178940127472E-3</v>
      </c>
      <c r="W95" s="107"/>
      <c r="X95" s="109" t="s">
        <v>65</v>
      </c>
      <c r="Y95" s="108">
        <v>1.5473855007606807</v>
      </c>
      <c r="Z95" s="108">
        <v>0.72727118535751989</v>
      </c>
    </row>
    <row r="96" spans="1:30" s="94" customFormat="1" ht="16.5" hidden="1" x14ac:dyDescent="0.3">
      <c r="A96" s="95" t="s">
        <v>28</v>
      </c>
      <c r="B96" s="102">
        <f>VLOOKUP('Datos Monitoreo 2019'!$A96,info!$D$3:$E$118,2,FALSE)</f>
        <v>4</v>
      </c>
      <c r="C96" s="96">
        <v>43</v>
      </c>
      <c r="D96" s="96" t="s">
        <v>9</v>
      </c>
      <c r="E96" s="97">
        <v>2.8329579870357371</v>
      </c>
      <c r="F96" s="103">
        <f t="shared" si="1"/>
        <v>6.3033315211545138E-4</v>
      </c>
      <c r="G96" s="95"/>
      <c r="H96" s="104"/>
      <c r="I96" s="104"/>
      <c r="J96" s="104"/>
      <c r="K96" s="105">
        <f>VLOOKUP('Datos Monitoreo 2019'!$D96,info!$A$2:$B$20,2,FALSE)</f>
        <v>0.74</v>
      </c>
      <c r="M96" s="104">
        <v>1.1499999999999999</v>
      </c>
      <c r="N96" s="106">
        <f>(1.8894+0.00853085*'Datos Monitoreo 2019'!$E96^3.32222)/1000</f>
        <v>2.1606898363190951E-3</v>
      </c>
      <c r="O96" s="106">
        <f>'Datos Monitoreo 2019'!$N96*'Datos Monitoreo 2019'!$S96</f>
        <v>4.3213796726381903E-4</v>
      </c>
      <c r="P96" s="106">
        <f>'Datos Monitoreo 2019'!$O96+'Datos Monitoreo 2019'!$N96</f>
        <v>2.592827803582914E-3</v>
      </c>
      <c r="Q96" s="104">
        <v>0.47</v>
      </c>
      <c r="R96" s="106">
        <f>'Datos Monitoreo 2019'!$Q96*'Datos Monitoreo 2019'!$N96</f>
        <v>1.0155242230699747E-3</v>
      </c>
      <c r="S96" s="104">
        <v>0.2</v>
      </c>
      <c r="T96" s="106">
        <f>'Datos Monitoreo 2019'!$R96*'Datos Monitoreo 2019'!$S96</f>
        <v>2.0310484461399494E-4</v>
      </c>
      <c r="U96" s="106">
        <f>'Datos Monitoreo 2019'!$T96+'Datos Monitoreo 2019'!$R96</f>
        <v>1.2186290676839697E-3</v>
      </c>
      <c r="W96" s="107"/>
      <c r="X96" s="109" t="s">
        <v>66</v>
      </c>
      <c r="Y96" s="108">
        <v>1.628541509798402</v>
      </c>
      <c r="Z96" s="108">
        <v>0.76541450960524871</v>
      </c>
    </row>
    <row r="97" spans="1:26" s="94" customFormat="1" ht="16.5" hidden="1" x14ac:dyDescent="0.3">
      <c r="A97" s="95" t="s">
        <v>28</v>
      </c>
      <c r="B97" s="102">
        <f>VLOOKUP('Datos Monitoreo 2019'!$A97,info!$D$3:$E$118,2,FALSE)</f>
        <v>4</v>
      </c>
      <c r="C97" s="96">
        <v>46</v>
      </c>
      <c r="D97" s="96" t="s">
        <v>10</v>
      </c>
      <c r="E97" s="97">
        <v>22.981973782469687</v>
      </c>
      <c r="F97" s="103">
        <f t="shared" si="1"/>
        <v>4.1482462677357779E-2</v>
      </c>
      <c r="G97" s="95"/>
      <c r="H97" s="104"/>
      <c r="I97" s="104"/>
      <c r="J97" s="104"/>
      <c r="K97" s="105">
        <f>VLOOKUP('Datos Monitoreo 2019'!$D97,info!$A$2:$B$20,2,FALSE)</f>
        <v>0.54</v>
      </c>
      <c r="M97" s="104">
        <v>1.1499999999999999</v>
      </c>
      <c r="N97" s="106">
        <f>(0.214828*'Datos Monitoreo 2019'!$E97^2.0402)/1000</f>
        <v>0.12870437367424248</v>
      </c>
      <c r="O97" s="106">
        <f>'Datos Monitoreo 2019'!$N97*'Datos Monitoreo 2019'!$S97</f>
        <v>2.5740874734848498E-2</v>
      </c>
      <c r="P97" s="106">
        <f>'Datos Monitoreo 2019'!$O97+'Datos Monitoreo 2019'!$N97</f>
        <v>0.15444524840909096</v>
      </c>
      <c r="Q97" s="104">
        <v>0.47</v>
      </c>
      <c r="R97" s="106">
        <f>'Datos Monitoreo 2019'!$Q97*'Datos Monitoreo 2019'!$N97</f>
        <v>6.0491055626893962E-2</v>
      </c>
      <c r="S97" s="104">
        <v>0.2</v>
      </c>
      <c r="T97" s="106">
        <f>'Datos Monitoreo 2019'!$R97*'Datos Monitoreo 2019'!$S97</f>
        <v>1.2098211125378793E-2</v>
      </c>
      <c r="U97" s="106">
        <f>'Datos Monitoreo 2019'!$T97+'Datos Monitoreo 2019'!$R97</f>
        <v>7.2589266752272757E-2</v>
      </c>
      <c r="W97" s="107"/>
      <c r="X97" s="109" t="s">
        <v>68</v>
      </c>
      <c r="Y97" s="108">
        <v>0.69946357083242594</v>
      </c>
      <c r="Z97" s="108">
        <v>0.32874787829124025</v>
      </c>
    </row>
    <row r="98" spans="1:26" s="94" customFormat="1" ht="16.5" hidden="1" x14ac:dyDescent="0.3">
      <c r="A98" s="95" t="s">
        <v>28</v>
      </c>
      <c r="B98" s="102">
        <f>VLOOKUP('Datos Monitoreo 2019'!$A98,info!$D$3:$E$118,2,FALSE)</f>
        <v>4</v>
      </c>
      <c r="C98" s="96">
        <v>49</v>
      </c>
      <c r="D98" s="96" t="s">
        <v>10</v>
      </c>
      <c r="E98" s="97">
        <v>23.236621691416719</v>
      </c>
      <c r="F98" s="103">
        <f t="shared" si="1"/>
        <v>4.2406834586835515E-2</v>
      </c>
      <c r="G98" s="95"/>
      <c r="H98" s="104"/>
      <c r="I98" s="104"/>
      <c r="J98" s="104"/>
      <c r="K98" s="105">
        <f>VLOOKUP('Datos Monitoreo 2019'!$D98,info!$A$2:$B$20,2,FALSE)</f>
        <v>0.54</v>
      </c>
      <c r="M98" s="104">
        <v>1.1499999999999999</v>
      </c>
      <c r="N98" s="106">
        <f>(0.214828*'Datos Monitoreo 2019'!$E98^2.0402)/1000</f>
        <v>0.13163064647053621</v>
      </c>
      <c r="O98" s="106">
        <f>'Datos Monitoreo 2019'!$N98*'Datos Monitoreo 2019'!$S98</f>
        <v>2.6326129294107242E-2</v>
      </c>
      <c r="P98" s="106">
        <f>'Datos Monitoreo 2019'!$O98+'Datos Monitoreo 2019'!$N98</f>
        <v>0.15795677576464345</v>
      </c>
      <c r="Q98" s="104">
        <v>0.47</v>
      </c>
      <c r="R98" s="106">
        <f>'Datos Monitoreo 2019'!$Q98*'Datos Monitoreo 2019'!$N98</f>
        <v>6.1866403841152016E-2</v>
      </c>
      <c r="S98" s="104">
        <v>0.2</v>
      </c>
      <c r="T98" s="106">
        <f>'Datos Monitoreo 2019'!$R98*'Datos Monitoreo 2019'!$S98</f>
        <v>1.2373280768230403E-2</v>
      </c>
      <c r="U98" s="106">
        <f>'Datos Monitoreo 2019'!$T98+'Datos Monitoreo 2019'!$R98</f>
        <v>7.423968460938242E-2</v>
      </c>
      <c r="W98" s="107"/>
      <c r="X98" s="109" t="s">
        <v>69</v>
      </c>
      <c r="Y98" s="108">
        <v>2.0201615249352622</v>
      </c>
      <c r="Z98" s="108">
        <v>0.94947591671957332</v>
      </c>
    </row>
    <row r="99" spans="1:26" s="94" customFormat="1" ht="16.5" hidden="1" x14ac:dyDescent="0.3">
      <c r="A99" s="95" t="s">
        <v>28</v>
      </c>
      <c r="B99" s="102">
        <f>VLOOKUP('Datos Monitoreo 2019'!$A99,info!$D$3:$E$118,2,FALSE)</f>
        <v>4</v>
      </c>
      <c r="C99" s="96">
        <v>50</v>
      </c>
      <c r="D99" s="96" t="s">
        <v>10</v>
      </c>
      <c r="E99" s="97">
        <v>19.544227011684747</v>
      </c>
      <c r="F99" s="103">
        <f t="shared" si="1"/>
        <v>3.0000388462936088E-2</v>
      </c>
      <c r="G99" s="95"/>
      <c r="H99" s="104"/>
      <c r="I99" s="104"/>
      <c r="J99" s="104"/>
      <c r="K99" s="105">
        <f>VLOOKUP('Datos Monitoreo 2019'!$D99,info!$A$2:$B$20,2,FALSE)</f>
        <v>0.54</v>
      </c>
      <c r="M99" s="104">
        <v>1.1499999999999999</v>
      </c>
      <c r="N99" s="106">
        <f>(0.214828*'Datos Monitoreo 2019'!$E99^2.0402)/1000</f>
        <v>9.2475529312290958E-2</v>
      </c>
      <c r="O99" s="106">
        <f>'Datos Monitoreo 2019'!$N99*'Datos Monitoreo 2019'!$S99</f>
        <v>1.8495105862458193E-2</v>
      </c>
      <c r="P99" s="106">
        <f>'Datos Monitoreo 2019'!$O99+'Datos Monitoreo 2019'!$N99</f>
        <v>0.11097063517474914</v>
      </c>
      <c r="Q99" s="104">
        <v>0.47</v>
      </c>
      <c r="R99" s="106">
        <f>'Datos Monitoreo 2019'!$Q99*'Datos Monitoreo 2019'!$N99</f>
        <v>4.346349877677675E-2</v>
      </c>
      <c r="S99" s="104">
        <v>0.2</v>
      </c>
      <c r="T99" s="106">
        <f>'Datos Monitoreo 2019'!$R99*'Datos Monitoreo 2019'!$S99</f>
        <v>8.6926997553553511E-3</v>
      </c>
      <c r="U99" s="106">
        <f>'Datos Monitoreo 2019'!$T99+'Datos Monitoreo 2019'!$R99</f>
        <v>5.2156198532132103E-2</v>
      </c>
      <c r="W99" s="107"/>
      <c r="X99" s="109" t="s">
        <v>76</v>
      </c>
      <c r="Y99" s="108">
        <v>1.1318282564073663</v>
      </c>
      <c r="Z99" s="108">
        <v>0.53195928051146235</v>
      </c>
    </row>
    <row r="100" spans="1:26" s="94" customFormat="1" ht="16.5" hidden="1" x14ac:dyDescent="0.3">
      <c r="A100" s="95" t="s">
        <v>28</v>
      </c>
      <c r="B100" s="102">
        <f>VLOOKUP('Datos Monitoreo 2019'!$A100,info!$D$3:$E$118,2,FALSE)</f>
        <v>4</v>
      </c>
      <c r="C100" s="96">
        <v>51</v>
      </c>
      <c r="D100" s="96" t="s">
        <v>10</v>
      </c>
      <c r="E100" s="97">
        <v>22.886480816614551</v>
      </c>
      <c r="F100" s="103">
        <f t="shared" si="1"/>
        <v>4.1138449267864662E-2</v>
      </c>
      <c r="G100" s="95"/>
      <c r="H100" s="104"/>
      <c r="I100" s="104"/>
      <c r="J100" s="104"/>
      <c r="K100" s="105">
        <f>VLOOKUP('Datos Monitoreo 2019'!$D100,info!$A$2:$B$20,2,FALSE)</f>
        <v>0.54</v>
      </c>
      <c r="M100" s="104">
        <v>1.1499999999999999</v>
      </c>
      <c r="N100" s="106">
        <f>(0.214828*'Datos Monitoreo 2019'!$E100^2.0402)/1000</f>
        <v>0.12761566772174257</v>
      </c>
      <c r="O100" s="106">
        <f>'Datos Monitoreo 2019'!$N100*'Datos Monitoreo 2019'!$S100</f>
        <v>2.5523133544348514E-2</v>
      </c>
      <c r="P100" s="106">
        <f>'Datos Monitoreo 2019'!$O100+'Datos Monitoreo 2019'!$N100</f>
        <v>0.15313880126609108</v>
      </c>
      <c r="Q100" s="104">
        <v>0.47</v>
      </c>
      <c r="R100" s="106">
        <f>'Datos Monitoreo 2019'!$Q100*'Datos Monitoreo 2019'!$N100</f>
        <v>5.9979363829219007E-2</v>
      </c>
      <c r="S100" s="104">
        <v>0.2</v>
      </c>
      <c r="T100" s="106">
        <f>'Datos Monitoreo 2019'!$R100*'Datos Monitoreo 2019'!$S100</f>
        <v>1.1995872765843803E-2</v>
      </c>
      <c r="U100" s="106">
        <f>'Datos Monitoreo 2019'!$T100+'Datos Monitoreo 2019'!$R100</f>
        <v>7.1975236595062803E-2</v>
      </c>
      <c r="W100" s="107"/>
      <c r="X100" s="109" t="s">
        <v>77</v>
      </c>
      <c r="Y100" s="108">
        <v>2.5067021953200292</v>
      </c>
      <c r="Z100" s="108">
        <v>1.1781500318004139</v>
      </c>
    </row>
    <row r="101" spans="1:26" s="94" customFormat="1" ht="16.5" hidden="1" x14ac:dyDescent="0.3">
      <c r="A101" s="95" t="s">
        <v>28</v>
      </c>
      <c r="B101" s="102">
        <f>VLOOKUP('Datos Monitoreo 2019'!$A101,info!$D$3:$E$118,2,FALSE)</f>
        <v>4</v>
      </c>
      <c r="C101" s="96">
        <v>54</v>
      </c>
      <c r="D101" s="96" t="s">
        <v>10</v>
      </c>
      <c r="E101" s="97">
        <v>25.17831199713784</v>
      </c>
      <c r="F101" s="103">
        <f t="shared" si="1"/>
        <v>4.9790111974340086E-2</v>
      </c>
      <c r="G101" s="95"/>
      <c r="H101" s="104"/>
      <c r="I101" s="104"/>
      <c r="J101" s="104"/>
      <c r="K101" s="105">
        <f>VLOOKUP('Datos Monitoreo 2019'!$D101,info!$A$2:$B$20,2,FALSE)</f>
        <v>0.54</v>
      </c>
      <c r="M101" s="104">
        <v>1.1499999999999999</v>
      </c>
      <c r="N101" s="106">
        <f>(0.214828*'Datos Monitoreo 2019'!$E101^2.0402)/1000</f>
        <v>0.15504771728255279</v>
      </c>
      <c r="O101" s="106">
        <f>'Datos Monitoreo 2019'!$N101*'Datos Monitoreo 2019'!$S101</f>
        <v>3.1009543456510559E-2</v>
      </c>
      <c r="P101" s="106">
        <f>'Datos Monitoreo 2019'!$O101+'Datos Monitoreo 2019'!$N101</f>
        <v>0.18605726073906334</v>
      </c>
      <c r="Q101" s="104">
        <v>0.47</v>
      </c>
      <c r="R101" s="106">
        <f>'Datos Monitoreo 2019'!$Q101*'Datos Monitoreo 2019'!$N101</f>
        <v>7.2872427122799802E-2</v>
      </c>
      <c r="S101" s="104">
        <v>0.2</v>
      </c>
      <c r="T101" s="106">
        <f>'Datos Monitoreo 2019'!$R101*'Datos Monitoreo 2019'!$S101</f>
        <v>1.4574485424559962E-2</v>
      </c>
      <c r="U101" s="106">
        <f>'Datos Monitoreo 2019'!$T101+'Datos Monitoreo 2019'!$R101</f>
        <v>8.7446912547359756E-2</v>
      </c>
      <c r="W101" s="107"/>
      <c r="X101" s="109" t="s">
        <v>78</v>
      </c>
      <c r="Y101" s="108">
        <v>0.46376789990366629</v>
      </c>
      <c r="Z101" s="108">
        <v>0.2179709129547231</v>
      </c>
    </row>
    <row r="102" spans="1:26" s="94" customFormat="1" ht="16.5" hidden="1" x14ac:dyDescent="0.3">
      <c r="A102" s="95" t="s">
        <v>28</v>
      </c>
      <c r="B102" s="102">
        <f>VLOOKUP('Datos Monitoreo 2019'!$A102,info!$D$3:$E$118,2,FALSE)</f>
        <v>4</v>
      </c>
      <c r="C102" s="96">
        <v>56</v>
      </c>
      <c r="D102" s="96" t="s">
        <v>9</v>
      </c>
      <c r="E102" s="97">
        <v>10.567888221301851</v>
      </c>
      <c r="F102" s="103">
        <f t="shared" si="1"/>
        <v>8.7713472236805382E-3</v>
      </c>
      <c r="G102" s="95"/>
      <c r="H102" s="104"/>
      <c r="I102" s="104"/>
      <c r="J102" s="104"/>
      <c r="K102" s="105">
        <f>VLOOKUP('Datos Monitoreo 2019'!$D102,info!$A$2:$B$20,2,FALSE)</f>
        <v>0.74</v>
      </c>
      <c r="M102" s="104">
        <v>1.1499999999999999</v>
      </c>
      <c r="N102" s="106">
        <f>(1.8894+0.00853085*'Datos Monitoreo 2019'!$E102^3.32222)/1000</f>
        <v>2.3412579125814483E-2</v>
      </c>
      <c r="O102" s="106">
        <f>'Datos Monitoreo 2019'!$N102*'Datos Monitoreo 2019'!$S102</f>
        <v>4.6825158251628972E-3</v>
      </c>
      <c r="P102" s="106">
        <f>'Datos Monitoreo 2019'!$O102+'Datos Monitoreo 2019'!$N102</f>
        <v>2.8095094950977381E-2</v>
      </c>
      <c r="Q102" s="104">
        <v>0.47</v>
      </c>
      <c r="R102" s="106">
        <f>'Datos Monitoreo 2019'!$Q102*'Datos Monitoreo 2019'!$N102</f>
        <v>1.1003912189132806E-2</v>
      </c>
      <c r="S102" s="104">
        <v>0.2</v>
      </c>
      <c r="T102" s="106">
        <f>'Datos Monitoreo 2019'!$R102*'Datos Monitoreo 2019'!$S102</f>
        <v>2.2007824378265611E-3</v>
      </c>
      <c r="U102" s="106">
        <f>'Datos Monitoreo 2019'!$T102+'Datos Monitoreo 2019'!$R102</f>
        <v>1.3204694626959368E-2</v>
      </c>
      <c r="W102" s="107"/>
      <c r="X102" s="109" t="s">
        <v>81</v>
      </c>
      <c r="Y102" s="108">
        <v>0.91804199216700255</v>
      </c>
      <c r="Z102" s="108">
        <v>0.43147973631849129</v>
      </c>
    </row>
    <row r="103" spans="1:26" s="94" customFormat="1" ht="16.5" hidden="1" x14ac:dyDescent="0.3">
      <c r="A103" s="95" t="s">
        <v>28</v>
      </c>
      <c r="B103" s="102">
        <f>VLOOKUP('Datos Monitoreo 2019'!$A103,info!$D$3:$E$118,2,FALSE)</f>
        <v>4</v>
      </c>
      <c r="C103" s="96">
        <v>56</v>
      </c>
      <c r="D103" s="96" t="s">
        <v>9</v>
      </c>
      <c r="E103" s="97">
        <v>2.7374650211805998</v>
      </c>
      <c r="F103" s="103">
        <f t="shared" si="1"/>
        <v>5.8855497955382892E-4</v>
      </c>
      <c r="G103" s="95"/>
      <c r="H103" s="104"/>
      <c r="I103" s="104"/>
      <c r="J103" s="104"/>
      <c r="K103" s="105">
        <f>VLOOKUP('Datos Monitoreo 2019'!$D103,info!$A$2:$B$20,2,FALSE)</f>
        <v>0.74</v>
      </c>
      <c r="M103" s="104">
        <v>1.1499999999999999</v>
      </c>
      <c r="N103" s="106">
        <f>(1.8894+0.00853085*'Datos Monitoreo 2019'!$E103^3.32222)/1000</f>
        <v>2.1314808860979765E-3</v>
      </c>
      <c r="O103" s="106">
        <f>'Datos Monitoreo 2019'!$N103*'Datos Monitoreo 2019'!$S103</f>
        <v>4.2629617721959533E-4</v>
      </c>
      <c r="P103" s="106">
        <f>'Datos Monitoreo 2019'!$O103+'Datos Monitoreo 2019'!$N103</f>
        <v>2.5577770633175719E-3</v>
      </c>
      <c r="Q103" s="104">
        <v>0.47</v>
      </c>
      <c r="R103" s="106">
        <f>'Datos Monitoreo 2019'!$Q103*'Datos Monitoreo 2019'!$N103</f>
        <v>1.0017960164660489E-3</v>
      </c>
      <c r="S103" s="104">
        <v>0.2</v>
      </c>
      <c r="T103" s="106">
        <f>'Datos Monitoreo 2019'!$R103*'Datos Monitoreo 2019'!$S103</f>
        <v>2.0035920329320979E-4</v>
      </c>
      <c r="U103" s="106">
        <f>'Datos Monitoreo 2019'!$T103+'Datos Monitoreo 2019'!$R103</f>
        <v>1.2021552197592586E-3</v>
      </c>
      <c r="W103" s="107"/>
      <c r="X103" s="109" t="s">
        <v>137</v>
      </c>
      <c r="Y103" s="108">
        <v>0.5949219658074687</v>
      </c>
      <c r="Z103" s="108">
        <v>0.2796133239295101</v>
      </c>
    </row>
    <row r="104" spans="1:26" s="94" customFormat="1" ht="16.5" hidden="1" x14ac:dyDescent="0.3">
      <c r="A104" s="95" t="s">
        <v>28</v>
      </c>
      <c r="B104" s="102">
        <f>VLOOKUP('Datos Monitoreo 2019'!$A104,info!$D$3:$E$118,2,FALSE)</f>
        <v>4</v>
      </c>
      <c r="C104" s="96">
        <v>57</v>
      </c>
      <c r="D104" s="96" t="s">
        <v>10</v>
      </c>
      <c r="E104" s="97">
        <v>26.06957967845246</v>
      </c>
      <c r="F104" s="103">
        <f t="shared" si="1"/>
        <v>5.3377464391631421E-2</v>
      </c>
      <c r="G104" s="95"/>
      <c r="H104" s="104"/>
      <c r="I104" s="104"/>
      <c r="J104" s="104"/>
      <c r="K104" s="105">
        <f>VLOOKUP('Datos Monitoreo 2019'!$D104,info!$A$2:$B$20,2,FALSE)</f>
        <v>0.54</v>
      </c>
      <c r="M104" s="104">
        <v>1.1499999999999999</v>
      </c>
      <c r="N104" s="106">
        <f>(0.214828*'Datos Monitoreo 2019'!$E104^2.0402)/1000</f>
        <v>0.16645143031005613</v>
      </c>
      <c r="O104" s="106">
        <f>'Datos Monitoreo 2019'!$N104*'Datos Monitoreo 2019'!$S104</f>
        <v>3.3290286062011225E-2</v>
      </c>
      <c r="P104" s="106">
        <f>'Datos Monitoreo 2019'!$O104+'Datos Monitoreo 2019'!$N104</f>
        <v>0.19974171637206736</v>
      </c>
      <c r="Q104" s="104">
        <v>0.47</v>
      </c>
      <c r="R104" s="106">
        <f>'Datos Monitoreo 2019'!$Q104*'Datos Monitoreo 2019'!$N104</f>
        <v>7.8232172245726372E-2</v>
      </c>
      <c r="S104" s="104">
        <v>0.2</v>
      </c>
      <c r="T104" s="106">
        <f>'Datos Monitoreo 2019'!$R104*'Datos Monitoreo 2019'!$S104</f>
        <v>1.5646434449145274E-2</v>
      </c>
      <c r="U104" s="106">
        <f>'Datos Monitoreo 2019'!$T104+'Datos Monitoreo 2019'!$R104</f>
        <v>9.387860669487165E-2</v>
      </c>
      <c r="W104" s="107"/>
      <c r="X104" s="109" t="s">
        <v>138</v>
      </c>
      <c r="Y104" s="108">
        <v>1.9816395660127391</v>
      </c>
      <c r="Z104" s="108">
        <v>0.93137059602598704</v>
      </c>
    </row>
    <row r="105" spans="1:26" s="94" customFormat="1" ht="16.5" hidden="1" x14ac:dyDescent="0.3">
      <c r="A105" s="95" t="s">
        <v>28</v>
      </c>
      <c r="B105" s="102">
        <f>VLOOKUP('Datos Monitoreo 2019'!$A105,info!$D$3:$E$118,2,FALSE)</f>
        <v>4</v>
      </c>
      <c r="C105" s="96">
        <v>59</v>
      </c>
      <c r="D105" s="96" t="s">
        <v>10</v>
      </c>
      <c r="E105" s="97">
        <v>23.045635759706446</v>
      </c>
      <c r="F105" s="103">
        <f t="shared" si="1"/>
        <v>4.1712600725068667E-2</v>
      </c>
      <c r="G105" s="95"/>
      <c r="H105" s="104"/>
      <c r="I105" s="104"/>
      <c r="J105" s="104"/>
      <c r="K105" s="105">
        <f>VLOOKUP('Datos Monitoreo 2019'!$D105,info!$A$2:$B$20,2,FALSE)</f>
        <v>0.54</v>
      </c>
      <c r="M105" s="104">
        <v>1.1499999999999999</v>
      </c>
      <c r="N105" s="106">
        <f>(0.214828*'Datos Monitoreo 2019'!$E105^2.0402)/1000</f>
        <v>0.12943279745639205</v>
      </c>
      <c r="O105" s="106">
        <f>'Datos Monitoreo 2019'!$N105*'Datos Monitoreo 2019'!$S105</f>
        <v>2.588655949127841E-2</v>
      </c>
      <c r="P105" s="106">
        <f>'Datos Monitoreo 2019'!$O105+'Datos Monitoreo 2019'!$N105</f>
        <v>0.15531935694767046</v>
      </c>
      <c r="Q105" s="104">
        <v>0.47</v>
      </c>
      <c r="R105" s="106">
        <f>'Datos Monitoreo 2019'!$Q105*'Datos Monitoreo 2019'!$N105</f>
        <v>6.0833414804504264E-2</v>
      </c>
      <c r="S105" s="104">
        <v>0.2</v>
      </c>
      <c r="T105" s="106">
        <f>'Datos Monitoreo 2019'!$R105*'Datos Monitoreo 2019'!$S105</f>
        <v>1.2166682960900854E-2</v>
      </c>
      <c r="U105" s="106">
        <f>'Datos Monitoreo 2019'!$T105+'Datos Monitoreo 2019'!$R105</f>
        <v>7.3000097765405114E-2</v>
      </c>
      <c r="W105" s="107"/>
      <c r="X105" s="101">
        <v>6</v>
      </c>
      <c r="Y105" s="108">
        <v>82.639564722741127</v>
      </c>
      <c r="Z105" s="108">
        <v>38.84059541968832</v>
      </c>
    </row>
    <row r="106" spans="1:26" s="94" customFormat="1" ht="16.5" hidden="1" x14ac:dyDescent="0.3">
      <c r="A106" s="95" t="s">
        <v>28</v>
      </c>
      <c r="B106" s="102">
        <f>VLOOKUP('Datos Monitoreo 2019'!$A106,info!$D$3:$E$118,2,FALSE)</f>
        <v>4</v>
      </c>
      <c r="C106" s="96">
        <v>60</v>
      </c>
      <c r="D106" s="96" t="s">
        <v>9</v>
      </c>
      <c r="E106" s="97">
        <v>4.6154933496649653</v>
      </c>
      <c r="F106" s="103">
        <f t="shared" si="1"/>
        <v>1.67311633925355E-3</v>
      </c>
      <c r="G106" s="95"/>
      <c r="H106" s="104"/>
      <c r="I106" s="104"/>
      <c r="J106" s="104"/>
      <c r="K106" s="105">
        <f>VLOOKUP('Datos Monitoreo 2019'!$D106,info!$A$2:$B$20,2,FALSE)</f>
        <v>0.74</v>
      </c>
      <c r="M106" s="104">
        <v>1.1499999999999999</v>
      </c>
      <c r="N106" s="106">
        <f>(1.8894+0.00853085*'Datos Monitoreo 2019'!$E106^3.32222)/1000</f>
        <v>3.262401652821662E-3</v>
      </c>
      <c r="O106" s="106">
        <f>'Datos Monitoreo 2019'!$N106*'Datos Monitoreo 2019'!$S106</f>
        <v>6.524803305643324E-4</v>
      </c>
      <c r="P106" s="106">
        <f>'Datos Monitoreo 2019'!$O106+'Datos Monitoreo 2019'!$N106</f>
        <v>3.9148819833859944E-3</v>
      </c>
      <c r="Q106" s="104">
        <v>0.47</v>
      </c>
      <c r="R106" s="106">
        <f>'Datos Monitoreo 2019'!$Q106*'Datos Monitoreo 2019'!$N106</f>
        <v>1.5333287768261811E-3</v>
      </c>
      <c r="S106" s="104">
        <v>0.2</v>
      </c>
      <c r="T106" s="106">
        <f>'Datos Monitoreo 2019'!$R106*'Datos Monitoreo 2019'!$S106</f>
        <v>3.0666575536523625E-4</v>
      </c>
      <c r="U106" s="106">
        <f>'Datos Monitoreo 2019'!$T106+'Datos Monitoreo 2019'!$R106</f>
        <v>1.8399945321914174E-3</v>
      </c>
      <c r="W106" s="107"/>
      <c r="X106" s="109" t="s">
        <v>53</v>
      </c>
      <c r="Y106" s="108">
        <v>4.6611176806152619</v>
      </c>
      <c r="Z106" s="108">
        <v>2.1907253098891735</v>
      </c>
    </row>
    <row r="107" spans="1:26" s="94" customFormat="1" ht="16.5" hidden="1" x14ac:dyDescent="0.3">
      <c r="A107" s="95" t="s">
        <v>28</v>
      </c>
      <c r="B107" s="102">
        <f>VLOOKUP('Datos Monitoreo 2019'!$A107,info!$D$3:$E$118,2,FALSE)</f>
        <v>4</v>
      </c>
      <c r="C107" s="96">
        <v>62</v>
      </c>
      <c r="D107" s="96" t="s">
        <v>10</v>
      </c>
      <c r="E107" s="97">
        <v>23.491269600363751</v>
      </c>
      <c r="F107" s="103">
        <f t="shared" si="1"/>
        <v>4.3341392412671119E-2</v>
      </c>
      <c r="G107" s="95"/>
      <c r="H107" s="104"/>
      <c r="I107" s="104"/>
      <c r="J107" s="104"/>
      <c r="K107" s="105">
        <f>VLOOKUP('Datos Monitoreo 2019'!$D107,info!$A$2:$B$20,2,FALSE)</f>
        <v>0.54</v>
      </c>
      <c r="M107" s="104">
        <v>1.1499999999999999</v>
      </c>
      <c r="N107" s="106">
        <f>(0.214828*'Datos Monitoreo 2019'!$E107^2.0402)/1000</f>
        <v>0.13459046835283286</v>
      </c>
      <c r="O107" s="106">
        <f>'Datos Monitoreo 2019'!$N107*'Datos Monitoreo 2019'!$S107</f>
        <v>2.6918093670566575E-2</v>
      </c>
      <c r="P107" s="106">
        <f>'Datos Monitoreo 2019'!$O107+'Datos Monitoreo 2019'!$N107</f>
        <v>0.16150856202339944</v>
      </c>
      <c r="Q107" s="104">
        <v>0.47</v>
      </c>
      <c r="R107" s="106">
        <f>'Datos Monitoreo 2019'!$Q107*'Datos Monitoreo 2019'!$N107</f>
        <v>6.325752012583144E-2</v>
      </c>
      <c r="S107" s="104">
        <v>0.2</v>
      </c>
      <c r="T107" s="106">
        <f>'Datos Monitoreo 2019'!$R107*'Datos Monitoreo 2019'!$S107</f>
        <v>1.2651504025166288E-2</v>
      </c>
      <c r="U107" s="106">
        <f>'Datos Monitoreo 2019'!$T107+'Datos Monitoreo 2019'!$R107</f>
        <v>7.5909024150997734E-2</v>
      </c>
      <c r="W107" s="107"/>
      <c r="X107" s="109" t="s">
        <v>38</v>
      </c>
      <c r="Y107" s="108">
        <v>4.9813010466227619</v>
      </c>
      <c r="Z107" s="108">
        <v>2.3412114919126981</v>
      </c>
    </row>
    <row r="108" spans="1:26" s="94" customFormat="1" ht="16.5" hidden="1" x14ac:dyDescent="0.3">
      <c r="A108" s="95" t="s">
        <v>28</v>
      </c>
      <c r="B108" s="102">
        <f>VLOOKUP('Datos Monitoreo 2019'!$A108,info!$D$3:$E$118,2,FALSE)</f>
        <v>4</v>
      </c>
      <c r="C108" s="96">
        <v>63</v>
      </c>
      <c r="D108" s="96" t="s">
        <v>10</v>
      </c>
      <c r="E108" s="97">
        <v>22.377184998720484</v>
      </c>
      <c r="F108" s="103">
        <f t="shared" si="1"/>
        <v>3.9327902635251252E-2</v>
      </c>
      <c r="G108" s="95"/>
      <c r="H108" s="104"/>
      <c r="I108" s="104"/>
      <c r="J108" s="104"/>
      <c r="K108" s="105">
        <f>VLOOKUP('Datos Monitoreo 2019'!$D108,info!$A$2:$B$20,2,FALSE)</f>
        <v>0.54</v>
      </c>
      <c r="M108" s="104">
        <v>1.1499999999999999</v>
      </c>
      <c r="N108" s="106">
        <f>(0.214828*'Datos Monitoreo 2019'!$E108^2.0402)/1000</f>
        <v>0.12188884706534034</v>
      </c>
      <c r="O108" s="106">
        <f>'Datos Monitoreo 2019'!$N108*'Datos Monitoreo 2019'!$S108</f>
        <v>2.437776941306807E-2</v>
      </c>
      <c r="P108" s="106">
        <f>'Datos Monitoreo 2019'!$O108+'Datos Monitoreo 2019'!$N108</f>
        <v>0.14626661647840841</v>
      </c>
      <c r="Q108" s="104">
        <v>0.47</v>
      </c>
      <c r="R108" s="106">
        <f>'Datos Monitoreo 2019'!$Q108*'Datos Monitoreo 2019'!$N108</f>
        <v>5.7287758120709957E-2</v>
      </c>
      <c r="S108" s="104">
        <v>0.2</v>
      </c>
      <c r="T108" s="106">
        <f>'Datos Monitoreo 2019'!$R108*'Datos Monitoreo 2019'!$S108</f>
        <v>1.1457551624141991E-2</v>
      </c>
      <c r="U108" s="106">
        <f>'Datos Monitoreo 2019'!$T108+'Datos Monitoreo 2019'!$R108</f>
        <v>6.8745309744851948E-2</v>
      </c>
      <c r="W108" s="107"/>
      <c r="X108" s="109" t="s">
        <v>37</v>
      </c>
      <c r="Y108" s="108">
        <v>3.6723139567212018</v>
      </c>
      <c r="Z108" s="108">
        <v>1.725987559658964</v>
      </c>
    </row>
    <row r="109" spans="1:26" s="94" customFormat="1" ht="16.5" hidden="1" x14ac:dyDescent="0.3">
      <c r="A109" s="96" t="s">
        <v>28</v>
      </c>
      <c r="B109" s="102">
        <f>VLOOKUP('Datos Monitoreo 2019'!$A109,info!$D$3:$E$118,2,FALSE)</f>
        <v>4</v>
      </c>
      <c r="C109" s="96">
        <v>65</v>
      </c>
      <c r="D109" s="96" t="s">
        <v>9</v>
      </c>
      <c r="E109" s="97">
        <v>7.4484513367007015</v>
      </c>
      <c r="F109" s="103">
        <f t="shared" si="1"/>
        <v>4.3573440319699093E-3</v>
      </c>
      <c r="G109" s="95"/>
      <c r="H109" s="104"/>
      <c r="I109" s="104"/>
      <c r="J109" s="104"/>
      <c r="K109" s="105">
        <f>VLOOKUP('Datos Monitoreo 2019'!$D109,info!$A$2:$B$20,2,FALSE)</f>
        <v>0.74</v>
      </c>
      <c r="M109" s="104">
        <v>1.1499999999999999</v>
      </c>
      <c r="N109" s="106">
        <f>(1.8894+0.00853085*'Datos Monitoreo 2019'!$E109^3.32222)/1000</f>
        <v>8.6220705162122629E-3</v>
      </c>
      <c r="O109" s="106">
        <f>'Datos Monitoreo 2019'!$N109*'Datos Monitoreo 2019'!$S109</f>
        <v>1.7244141032424526E-3</v>
      </c>
      <c r="P109" s="106">
        <f>'Datos Monitoreo 2019'!$O109+'Datos Monitoreo 2019'!$N109</f>
        <v>1.0346484619454716E-2</v>
      </c>
      <c r="Q109" s="104">
        <v>0.47</v>
      </c>
      <c r="R109" s="106">
        <f>'Datos Monitoreo 2019'!$Q109*'Datos Monitoreo 2019'!$N109</f>
        <v>4.052373142619763E-3</v>
      </c>
      <c r="S109" s="104">
        <v>0.2</v>
      </c>
      <c r="T109" s="106">
        <f>'Datos Monitoreo 2019'!$R109*'Datos Monitoreo 2019'!$S109</f>
        <v>8.1047462852395266E-4</v>
      </c>
      <c r="U109" s="106">
        <f>'Datos Monitoreo 2019'!$T109+'Datos Monitoreo 2019'!$R109</f>
        <v>4.8628477711437157E-3</v>
      </c>
      <c r="W109" s="107"/>
      <c r="X109" s="109" t="s">
        <v>48</v>
      </c>
      <c r="Y109" s="108">
        <v>2.9927185430153318</v>
      </c>
      <c r="Z109" s="108">
        <v>1.4065777152172054</v>
      </c>
    </row>
    <row r="110" spans="1:26" s="94" customFormat="1" ht="16.5" hidden="1" x14ac:dyDescent="0.3">
      <c r="A110" s="95" t="s">
        <v>28</v>
      </c>
      <c r="B110" s="102">
        <f>VLOOKUP('Datos Monitoreo 2019'!$A110,info!$D$3:$E$118,2,FALSE)</f>
        <v>4</v>
      </c>
      <c r="C110" s="96">
        <v>65</v>
      </c>
      <c r="D110" s="96" t="s">
        <v>9</v>
      </c>
      <c r="E110" s="97">
        <v>5.7295779513082321</v>
      </c>
      <c r="F110" s="103">
        <f t="shared" si="1"/>
        <v>2.5783100780887042E-3</v>
      </c>
      <c r="G110" s="95"/>
      <c r="H110" s="104"/>
      <c r="I110" s="104"/>
      <c r="J110" s="104"/>
      <c r="K110" s="105">
        <f>VLOOKUP('Datos Monitoreo 2019'!$D110,info!$A$2:$B$20,2,FALSE)</f>
        <v>0.74</v>
      </c>
      <c r="M110" s="104">
        <v>1.1499999999999999</v>
      </c>
      <c r="N110" s="106">
        <f>(1.8894+0.00853085*'Datos Monitoreo 2019'!$E110^3.32222)/1000</f>
        <v>4.7054637203590736E-3</v>
      </c>
      <c r="O110" s="106">
        <f>'Datos Monitoreo 2019'!$N110*'Datos Monitoreo 2019'!$S110</f>
        <v>9.4109274407181472E-4</v>
      </c>
      <c r="P110" s="106">
        <f>'Datos Monitoreo 2019'!$O110+'Datos Monitoreo 2019'!$N110</f>
        <v>5.6465564644308883E-3</v>
      </c>
      <c r="Q110" s="104">
        <v>0.47</v>
      </c>
      <c r="R110" s="106">
        <f>'Datos Monitoreo 2019'!$Q110*'Datos Monitoreo 2019'!$N110</f>
        <v>2.2115679485687646E-3</v>
      </c>
      <c r="S110" s="104">
        <v>0.2</v>
      </c>
      <c r="T110" s="106">
        <f>'Datos Monitoreo 2019'!$R110*'Datos Monitoreo 2019'!$S110</f>
        <v>4.4231358971375293E-4</v>
      </c>
      <c r="U110" s="106">
        <f>'Datos Monitoreo 2019'!$T110+'Datos Monitoreo 2019'!$R110</f>
        <v>2.6538815382825174E-3</v>
      </c>
      <c r="W110" s="107"/>
      <c r="X110" s="109" t="s">
        <v>86</v>
      </c>
      <c r="Y110" s="108">
        <v>3.3453657180594307</v>
      </c>
      <c r="Z110" s="108">
        <v>1.5723218874879326</v>
      </c>
    </row>
    <row r="111" spans="1:26" s="94" customFormat="1" ht="16.5" hidden="1" x14ac:dyDescent="0.3">
      <c r="A111" s="95" t="s">
        <v>28</v>
      </c>
      <c r="B111" s="102">
        <f>VLOOKUP('Datos Monitoreo 2019'!$A111,info!$D$3:$E$118,2,FALSE)</f>
        <v>4</v>
      </c>
      <c r="C111" s="96">
        <v>65</v>
      </c>
      <c r="D111" s="96" t="s">
        <v>9</v>
      </c>
      <c r="E111" s="97">
        <v>4.2016904976260365</v>
      </c>
      <c r="F111" s="103">
        <f t="shared" si="1"/>
        <v>1.386557864216592E-3</v>
      </c>
      <c r="G111" s="95"/>
      <c r="H111" s="104"/>
      <c r="I111" s="104"/>
      <c r="J111" s="104"/>
      <c r="K111" s="105">
        <f>VLOOKUP('Datos Monitoreo 2019'!$D111,info!$A$2:$B$20,2,FALSE)</f>
        <v>0.74</v>
      </c>
      <c r="M111" s="104">
        <v>1.1499999999999999</v>
      </c>
      <c r="N111" s="106">
        <f>(1.8894+0.00853085*'Datos Monitoreo 2019'!$E111^3.32222)/1000</f>
        <v>2.8943493679559926E-3</v>
      </c>
      <c r="O111" s="106">
        <f>'Datos Monitoreo 2019'!$N111*'Datos Monitoreo 2019'!$S111</f>
        <v>5.7886987359119849E-4</v>
      </c>
      <c r="P111" s="106">
        <f>'Datos Monitoreo 2019'!$O111+'Datos Monitoreo 2019'!$N111</f>
        <v>3.4732192415471911E-3</v>
      </c>
      <c r="Q111" s="104">
        <v>0.47</v>
      </c>
      <c r="R111" s="106">
        <f>'Datos Monitoreo 2019'!$Q111*'Datos Monitoreo 2019'!$N111</f>
        <v>1.3603442029393165E-3</v>
      </c>
      <c r="S111" s="104">
        <v>0.2</v>
      </c>
      <c r="T111" s="106">
        <f>'Datos Monitoreo 2019'!$R111*'Datos Monitoreo 2019'!$S111</f>
        <v>2.720688405878633E-4</v>
      </c>
      <c r="U111" s="106">
        <f>'Datos Monitoreo 2019'!$T111+'Datos Monitoreo 2019'!$R111</f>
        <v>1.6324130435271798E-3</v>
      </c>
      <c r="W111" s="107"/>
      <c r="X111" s="109" t="s">
        <v>61</v>
      </c>
      <c r="Y111" s="108">
        <v>2.6107537212548793</v>
      </c>
      <c r="Z111" s="108">
        <v>1.2270542489897927</v>
      </c>
    </row>
    <row r="112" spans="1:26" s="94" customFormat="1" ht="16.5" hidden="1" x14ac:dyDescent="0.3">
      <c r="A112" s="95" t="s">
        <v>28</v>
      </c>
      <c r="B112" s="102">
        <f>VLOOKUP('Datos Monitoreo 2019'!$A112,info!$D$3:$E$118,2,FALSE)</f>
        <v>4</v>
      </c>
      <c r="C112" s="96">
        <v>66</v>
      </c>
      <c r="D112" s="96" t="s">
        <v>10</v>
      </c>
      <c r="E112" s="97">
        <v>23.523100588982132</v>
      </c>
      <c r="F112" s="103">
        <f t="shared" si="1"/>
        <v>4.3458928338144492E-2</v>
      </c>
      <c r="G112" s="95"/>
      <c r="H112" s="104"/>
      <c r="I112" s="104"/>
      <c r="J112" s="104"/>
      <c r="K112" s="105">
        <f>VLOOKUP('Datos Monitoreo 2019'!$D112,info!$A$2:$B$20,2,FALSE)</f>
        <v>0.54</v>
      </c>
      <c r="M112" s="104">
        <v>1.1499999999999999</v>
      </c>
      <c r="N112" s="106">
        <f>(0.214828*'Datos Monitoreo 2019'!$E112^2.0402)/1000</f>
        <v>0.13496280574218328</v>
      </c>
      <c r="O112" s="106">
        <f>'Datos Monitoreo 2019'!$N112*'Datos Monitoreo 2019'!$S112</f>
        <v>2.6992561148436657E-2</v>
      </c>
      <c r="P112" s="106">
        <f>'Datos Monitoreo 2019'!$O112+'Datos Monitoreo 2019'!$N112</f>
        <v>0.16195536689061993</v>
      </c>
      <c r="Q112" s="104">
        <v>0.47</v>
      </c>
      <c r="R112" s="106">
        <f>'Datos Monitoreo 2019'!$Q112*'Datos Monitoreo 2019'!$N112</f>
        <v>6.3432518698826143E-2</v>
      </c>
      <c r="S112" s="104">
        <v>0.2</v>
      </c>
      <c r="T112" s="106">
        <f>'Datos Monitoreo 2019'!$R112*'Datos Monitoreo 2019'!$S112</f>
        <v>1.268650373976523E-2</v>
      </c>
      <c r="U112" s="106">
        <f>'Datos Monitoreo 2019'!$T112+'Datos Monitoreo 2019'!$R112</f>
        <v>7.6119022438591366E-2</v>
      </c>
      <c r="W112" s="107"/>
      <c r="X112" s="109" t="s">
        <v>63</v>
      </c>
      <c r="Y112" s="108">
        <v>1.761503546349257</v>
      </c>
      <c r="Z112" s="108">
        <v>0.82790666678415081</v>
      </c>
    </row>
    <row r="113" spans="1:26" s="94" customFormat="1" ht="16.5" hidden="1" x14ac:dyDescent="0.3">
      <c r="A113" s="95" t="s">
        <v>28</v>
      </c>
      <c r="B113" s="102">
        <f>VLOOKUP('Datos Monitoreo 2019'!$A113,info!$D$3:$E$118,2,FALSE)</f>
        <v>4</v>
      </c>
      <c r="C113" s="96">
        <v>67</v>
      </c>
      <c r="D113" s="96" t="s">
        <v>10</v>
      </c>
      <c r="E113" s="97">
        <v>17.0295789108328</v>
      </c>
      <c r="F113" s="103">
        <f t="shared" si="1"/>
        <v>2.2777061793238865E-2</v>
      </c>
      <c r="G113" s="95"/>
      <c r="H113" s="104"/>
      <c r="I113" s="104"/>
      <c r="J113" s="104"/>
      <c r="K113" s="105">
        <f>VLOOKUP('Datos Monitoreo 2019'!$D113,info!$A$2:$B$20,2,FALSE)</f>
        <v>0.54</v>
      </c>
      <c r="M113" s="104">
        <v>1.1499999999999999</v>
      </c>
      <c r="N113" s="106">
        <f>(0.214828*'Datos Monitoreo 2019'!$E113^2.0402)/1000</f>
        <v>6.9822131251630351E-2</v>
      </c>
      <c r="O113" s="106">
        <f>'Datos Monitoreo 2019'!$N113*'Datos Monitoreo 2019'!$S113</f>
        <v>1.3964426250326071E-2</v>
      </c>
      <c r="P113" s="106">
        <f>'Datos Monitoreo 2019'!$O113+'Datos Monitoreo 2019'!$N113</f>
        <v>8.3786557501956418E-2</v>
      </c>
      <c r="Q113" s="104">
        <v>0.47</v>
      </c>
      <c r="R113" s="106">
        <f>'Datos Monitoreo 2019'!$Q113*'Datos Monitoreo 2019'!$N113</f>
        <v>3.2816401688266265E-2</v>
      </c>
      <c r="S113" s="104">
        <v>0.2</v>
      </c>
      <c r="T113" s="106">
        <f>'Datos Monitoreo 2019'!$R113*'Datos Monitoreo 2019'!$S113</f>
        <v>6.5632803376532538E-3</v>
      </c>
      <c r="U113" s="106">
        <f>'Datos Monitoreo 2019'!$T113+'Datos Monitoreo 2019'!$R113</f>
        <v>3.9379682025919516E-2</v>
      </c>
      <c r="W113" s="107"/>
      <c r="X113" s="109" t="s">
        <v>70</v>
      </c>
      <c r="Y113" s="108">
        <v>3.3585601132512934</v>
      </c>
      <c r="Z113" s="108">
        <v>1.5785232532281084</v>
      </c>
    </row>
    <row r="114" spans="1:26" s="94" customFormat="1" ht="16.5" hidden="1" x14ac:dyDescent="0.3">
      <c r="A114" s="95" t="s">
        <v>28</v>
      </c>
      <c r="B114" s="102">
        <f>VLOOKUP('Datos Monitoreo 2019'!$A114,info!$D$3:$E$118,2,FALSE)</f>
        <v>4</v>
      </c>
      <c r="C114" s="96">
        <v>70</v>
      </c>
      <c r="D114" s="96" t="s">
        <v>10</v>
      </c>
      <c r="E114" s="97">
        <v>23.395776634508614</v>
      </c>
      <c r="F114" s="103">
        <f t="shared" si="1"/>
        <v>4.2989739565909575E-2</v>
      </c>
      <c r="G114" s="95"/>
      <c r="H114" s="104"/>
      <c r="I114" s="104"/>
      <c r="J114" s="104"/>
      <c r="K114" s="105">
        <f>VLOOKUP('Datos Monitoreo 2019'!$D114,info!$A$2:$B$20,2,FALSE)</f>
        <v>0.54</v>
      </c>
      <c r="M114" s="104">
        <v>1.1499999999999999</v>
      </c>
      <c r="N114" s="106">
        <f>(0.214828*'Datos Monitoreo 2019'!$E114^2.0402)/1000</f>
        <v>0.13347660267680006</v>
      </c>
      <c r="O114" s="106">
        <f>'Datos Monitoreo 2019'!$N114*'Datos Monitoreo 2019'!$S114</f>
        <v>2.6695320535360015E-2</v>
      </c>
      <c r="P114" s="106">
        <f>'Datos Monitoreo 2019'!$O114+'Datos Monitoreo 2019'!$N114</f>
        <v>0.16017192321216006</v>
      </c>
      <c r="Q114" s="104">
        <v>0.47</v>
      </c>
      <c r="R114" s="106">
        <f>'Datos Monitoreo 2019'!$Q114*'Datos Monitoreo 2019'!$N114</f>
        <v>6.2734003258096027E-2</v>
      </c>
      <c r="S114" s="104">
        <v>0.2</v>
      </c>
      <c r="T114" s="106">
        <f>'Datos Monitoreo 2019'!$R114*'Datos Monitoreo 2019'!$S114</f>
        <v>1.2546800651619207E-2</v>
      </c>
      <c r="U114" s="106">
        <f>'Datos Monitoreo 2019'!$T114+'Datos Monitoreo 2019'!$R114</f>
        <v>7.5280803909715227E-2</v>
      </c>
      <c r="W114" s="107"/>
      <c r="X114" s="109" t="s">
        <v>87</v>
      </c>
      <c r="Y114" s="108">
        <v>4.4082737312753402</v>
      </c>
      <c r="Z114" s="108">
        <v>2.0718886536994101</v>
      </c>
    </row>
    <row r="115" spans="1:26" s="94" customFormat="1" ht="16.5" hidden="1" x14ac:dyDescent="0.3">
      <c r="A115" s="95" t="s">
        <v>26</v>
      </c>
      <c r="B115" s="102">
        <f>VLOOKUP('Datos Monitoreo 2019'!$A115,info!$D$3:$E$118,2,FALSE)</f>
        <v>2</v>
      </c>
      <c r="C115" s="96">
        <v>1</v>
      </c>
      <c r="D115" s="95" t="s">
        <v>10</v>
      </c>
      <c r="E115" s="97">
        <v>22.24986104424697</v>
      </c>
      <c r="F115" s="103">
        <f t="shared" si="1"/>
        <v>3.888163217482158E-2</v>
      </c>
      <c r="G115" s="95"/>
      <c r="H115" s="104"/>
      <c r="I115" s="104"/>
      <c r="J115" s="104"/>
      <c r="K115" s="105">
        <f>VLOOKUP('Datos Monitoreo 2019'!$D115,info!$A$2:$B$20,2,FALSE)</f>
        <v>0.54</v>
      </c>
      <c r="M115" s="104">
        <v>1.1499999999999999</v>
      </c>
      <c r="N115" s="106">
        <f>(0.214828*'Datos Monitoreo 2019'!$E115^2.0402)/1000</f>
        <v>0.12047808310522107</v>
      </c>
      <c r="O115" s="106">
        <f>'Datos Monitoreo 2019'!$N115*'Datos Monitoreo 2019'!$S115</f>
        <v>2.4095616621044216E-2</v>
      </c>
      <c r="P115" s="106">
        <f>'Datos Monitoreo 2019'!$O115+'Datos Monitoreo 2019'!$N115</f>
        <v>0.14457369972626527</v>
      </c>
      <c r="Q115" s="104">
        <v>0.47</v>
      </c>
      <c r="R115" s="106">
        <f>'Datos Monitoreo 2019'!$Q115*'Datos Monitoreo 2019'!$N115</f>
        <v>5.6624699059453901E-2</v>
      </c>
      <c r="S115" s="104">
        <v>0.2</v>
      </c>
      <c r="T115" s="106">
        <f>'Datos Monitoreo 2019'!$R115*'Datos Monitoreo 2019'!$S115</f>
        <v>1.1324939811890781E-2</v>
      </c>
      <c r="U115" s="106">
        <f>'Datos Monitoreo 2019'!$T115+'Datos Monitoreo 2019'!$R115</f>
        <v>6.7949638871344684E-2</v>
      </c>
      <c r="W115" s="107"/>
      <c r="X115" s="109" t="s">
        <v>88</v>
      </c>
      <c r="Y115" s="108">
        <v>5.4835399814164321</v>
      </c>
      <c r="Z115" s="108">
        <v>2.5772637912657239</v>
      </c>
    </row>
    <row r="116" spans="1:26" s="94" customFormat="1" ht="16.5" hidden="1" x14ac:dyDescent="0.3">
      <c r="A116" s="95" t="s">
        <v>26</v>
      </c>
      <c r="B116" s="102">
        <f>VLOOKUP('Datos Monitoreo 2019'!$A116,info!$D$3:$E$118,2,FALSE)</f>
        <v>2</v>
      </c>
      <c r="C116" s="96">
        <v>2</v>
      </c>
      <c r="D116" s="95" t="s">
        <v>10</v>
      </c>
      <c r="E116" s="97">
        <v>20.435494692999363</v>
      </c>
      <c r="F116" s="103">
        <f t="shared" si="1"/>
        <v>3.2798968982263976E-2</v>
      </c>
      <c r="G116" s="95"/>
      <c r="H116" s="104"/>
      <c r="I116" s="104"/>
      <c r="J116" s="104"/>
      <c r="K116" s="105">
        <f>VLOOKUP('Datos Monitoreo 2019'!$D116,info!$A$2:$B$20,2,FALSE)</f>
        <v>0.54</v>
      </c>
      <c r="M116" s="104">
        <v>1.1499999999999999</v>
      </c>
      <c r="N116" s="106">
        <f>(0.214828*'Datos Monitoreo 2019'!$E116^2.0402)/1000</f>
        <v>0.10128349502352917</v>
      </c>
      <c r="O116" s="106">
        <f>'Datos Monitoreo 2019'!$N116*'Datos Monitoreo 2019'!$S116</f>
        <v>2.0256699004705836E-2</v>
      </c>
      <c r="P116" s="106">
        <f>'Datos Monitoreo 2019'!$O116+'Datos Monitoreo 2019'!$N116</f>
        <v>0.121540194028235</v>
      </c>
      <c r="Q116" s="104">
        <v>0.47</v>
      </c>
      <c r="R116" s="106">
        <f>'Datos Monitoreo 2019'!$Q116*'Datos Monitoreo 2019'!$N116</f>
        <v>4.7603242661058705E-2</v>
      </c>
      <c r="S116" s="104">
        <v>0.2</v>
      </c>
      <c r="T116" s="106">
        <f>'Datos Monitoreo 2019'!$R116*'Datos Monitoreo 2019'!$S116</f>
        <v>9.5206485322117413E-3</v>
      </c>
      <c r="U116" s="106">
        <f>'Datos Monitoreo 2019'!$T116+'Datos Monitoreo 2019'!$R116</f>
        <v>5.7123891193270444E-2</v>
      </c>
      <c r="W116" s="107"/>
      <c r="X116" s="109" t="s">
        <v>92</v>
      </c>
      <c r="Y116" s="108">
        <v>5.495951528200103</v>
      </c>
      <c r="Z116" s="108">
        <v>2.5830972182540481</v>
      </c>
    </row>
    <row r="117" spans="1:26" s="94" customFormat="1" ht="16.5" hidden="1" x14ac:dyDescent="0.3">
      <c r="A117" s="95" t="s">
        <v>26</v>
      </c>
      <c r="B117" s="102">
        <f>VLOOKUP('Datos Monitoreo 2019'!$A117,info!$D$3:$E$118,2,FALSE)</f>
        <v>2</v>
      </c>
      <c r="C117" s="96">
        <v>3</v>
      </c>
      <c r="D117" s="95" t="s">
        <v>10</v>
      </c>
      <c r="E117" s="97">
        <v>24.796340133717298</v>
      </c>
      <c r="F117" s="103">
        <f t="shared" si="1"/>
        <v>4.8290872410414444E-2</v>
      </c>
      <c r="G117" s="95"/>
      <c r="H117" s="104"/>
      <c r="I117" s="104"/>
      <c r="J117" s="104"/>
      <c r="K117" s="105">
        <f>VLOOKUP('Datos Monitoreo 2019'!$D117,info!$A$2:$B$20,2,FALSE)</f>
        <v>0.54</v>
      </c>
      <c r="M117" s="104">
        <v>1.1499999999999999</v>
      </c>
      <c r="N117" s="106">
        <f>(0.214828*'Datos Monitoreo 2019'!$E117^2.0402)/1000</f>
        <v>0.15028666119111964</v>
      </c>
      <c r="O117" s="106">
        <f>'Datos Monitoreo 2019'!$N117*'Datos Monitoreo 2019'!$S117</f>
        <v>3.0057332238223929E-2</v>
      </c>
      <c r="P117" s="106">
        <f>'Datos Monitoreo 2019'!$O117+'Datos Monitoreo 2019'!$N117</f>
        <v>0.18034399342934357</v>
      </c>
      <c r="Q117" s="104">
        <v>0.47</v>
      </c>
      <c r="R117" s="106">
        <f>'Datos Monitoreo 2019'!$Q117*'Datos Monitoreo 2019'!$N117</f>
        <v>7.0634730759826223E-2</v>
      </c>
      <c r="S117" s="104">
        <v>0.2</v>
      </c>
      <c r="T117" s="106">
        <f>'Datos Monitoreo 2019'!$R117*'Datos Monitoreo 2019'!$S117</f>
        <v>1.4126946151965246E-2</v>
      </c>
      <c r="U117" s="106">
        <f>'Datos Monitoreo 2019'!$T117+'Datos Monitoreo 2019'!$R117</f>
        <v>8.476167691179147E-2</v>
      </c>
      <c r="W117" s="107"/>
      <c r="X117" s="109" t="s">
        <v>97</v>
      </c>
      <c r="Y117" s="108">
        <v>4.8547408362293689</v>
      </c>
      <c r="Z117" s="108">
        <v>2.2817281930278042</v>
      </c>
    </row>
    <row r="118" spans="1:26" s="94" customFormat="1" ht="16.5" hidden="1" x14ac:dyDescent="0.3">
      <c r="A118" s="95" t="s">
        <v>26</v>
      </c>
      <c r="B118" s="102">
        <f>VLOOKUP('Datos Monitoreo 2019'!$A118,info!$D$3:$E$118,2,FALSE)</f>
        <v>2</v>
      </c>
      <c r="C118" s="96">
        <v>5</v>
      </c>
      <c r="D118" s="95" t="s">
        <v>10</v>
      </c>
      <c r="E118" s="97">
        <v>22.759156862141033</v>
      </c>
      <c r="F118" s="103">
        <f t="shared" si="1"/>
        <v>4.0681992891077094E-2</v>
      </c>
      <c r="G118" s="95"/>
      <c r="H118" s="104"/>
      <c r="I118" s="104"/>
      <c r="J118" s="104"/>
      <c r="K118" s="105">
        <f>VLOOKUP('Datos Monitoreo 2019'!$D118,info!$A$2:$B$20,2,FALSE)</f>
        <v>0.54</v>
      </c>
      <c r="M118" s="104">
        <v>1.1499999999999999</v>
      </c>
      <c r="N118" s="106">
        <f>(0.214828*'Datos Monitoreo 2019'!$E118^2.0402)/1000</f>
        <v>0.12617139403517857</v>
      </c>
      <c r="O118" s="106">
        <f>'Datos Monitoreo 2019'!$N118*'Datos Monitoreo 2019'!$S118</f>
        <v>2.5234278807035715E-2</v>
      </c>
      <c r="P118" s="106">
        <f>'Datos Monitoreo 2019'!$O118+'Datos Monitoreo 2019'!$N118</f>
        <v>0.15140567284221429</v>
      </c>
      <c r="Q118" s="104">
        <v>0.47</v>
      </c>
      <c r="R118" s="106">
        <f>'Datos Monitoreo 2019'!$Q118*'Datos Monitoreo 2019'!$N118</f>
        <v>5.9300555196533926E-2</v>
      </c>
      <c r="S118" s="104">
        <v>0.2</v>
      </c>
      <c r="T118" s="106">
        <f>'Datos Monitoreo 2019'!$R118*'Datos Monitoreo 2019'!$S118</f>
        <v>1.1860111039306787E-2</v>
      </c>
      <c r="U118" s="106">
        <f>'Datos Monitoreo 2019'!$T118+'Datos Monitoreo 2019'!$R118</f>
        <v>7.1160666235840719E-2</v>
      </c>
      <c r="W118" s="107"/>
      <c r="X118" s="109" t="s">
        <v>99</v>
      </c>
      <c r="Y118" s="108">
        <v>4.8301486557722111</v>
      </c>
      <c r="Z118" s="108">
        <v>2.2701698682129394</v>
      </c>
    </row>
    <row r="119" spans="1:26" s="94" customFormat="1" ht="16.5" hidden="1" x14ac:dyDescent="0.3">
      <c r="A119" s="95" t="s">
        <v>26</v>
      </c>
      <c r="B119" s="102">
        <f>VLOOKUP('Datos Monitoreo 2019'!$A119,info!$D$3:$E$118,2,FALSE)</f>
        <v>2</v>
      </c>
      <c r="C119" s="96">
        <v>7</v>
      </c>
      <c r="D119" s="95" t="s">
        <v>10</v>
      </c>
      <c r="E119" s="97">
        <v>23.523100588982132</v>
      </c>
      <c r="F119" s="103">
        <f t="shared" si="1"/>
        <v>4.3458928338144492E-2</v>
      </c>
      <c r="G119" s="95"/>
      <c r="H119" s="104"/>
      <c r="I119" s="104"/>
      <c r="J119" s="104"/>
      <c r="K119" s="105">
        <f>VLOOKUP('Datos Monitoreo 2019'!$D119,info!$A$2:$B$20,2,FALSE)</f>
        <v>0.54</v>
      </c>
      <c r="M119" s="104">
        <v>1.1499999999999999</v>
      </c>
      <c r="N119" s="106">
        <f>(0.214828*'Datos Monitoreo 2019'!$E119^2.0402)/1000</f>
        <v>0.13496280574218328</v>
      </c>
      <c r="O119" s="106">
        <f>'Datos Monitoreo 2019'!$N119*'Datos Monitoreo 2019'!$S119</f>
        <v>2.6992561148436657E-2</v>
      </c>
      <c r="P119" s="106">
        <f>'Datos Monitoreo 2019'!$O119+'Datos Monitoreo 2019'!$N119</f>
        <v>0.16195536689061993</v>
      </c>
      <c r="Q119" s="104">
        <v>0.47</v>
      </c>
      <c r="R119" s="106">
        <f>'Datos Monitoreo 2019'!$Q119*'Datos Monitoreo 2019'!$N119</f>
        <v>6.3432518698826143E-2</v>
      </c>
      <c r="S119" s="104">
        <v>0.2</v>
      </c>
      <c r="T119" s="106">
        <f>'Datos Monitoreo 2019'!$R119*'Datos Monitoreo 2019'!$S119</f>
        <v>1.268650373976523E-2</v>
      </c>
      <c r="U119" s="106">
        <f>'Datos Monitoreo 2019'!$T119+'Datos Monitoreo 2019'!$R119</f>
        <v>7.6119022438591366E-2</v>
      </c>
      <c r="W119" s="107"/>
      <c r="X119" s="109" t="s">
        <v>108</v>
      </c>
      <c r="Y119" s="108">
        <v>3.6180529423162695</v>
      </c>
      <c r="Z119" s="108">
        <v>1.7004848828886465</v>
      </c>
    </row>
    <row r="120" spans="1:26" s="94" customFormat="1" ht="16.5" hidden="1" x14ac:dyDescent="0.3">
      <c r="A120" s="95" t="s">
        <v>26</v>
      </c>
      <c r="B120" s="102">
        <f>VLOOKUP('Datos Monitoreo 2019'!$A120,info!$D$3:$E$118,2,FALSE)</f>
        <v>2</v>
      </c>
      <c r="C120" s="96">
        <v>8</v>
      </c>
      <c r="D120" s="95" t="s">
        <v>10</v>
      </c>
      <c r="E120" s="97">
        <v>25.337466940229735</v>
      </c>
      <c r="F120" s="103">
        <f t="shared" si="1"/>
        <v>5.0421559211057169E-2</v>
      </c>
      <c r="G120" s="95"/>
      <c r="H120" s="104"/>
      <c r="I120" s="104"/>
      <c r="J120" s="104"/>
      <c r="K120" s="105">
        <f>VLOOKUP('Datos Monitoreo 2019'!$D120,info!$A$2:$B$20,2,FALSE)</f>
        <v>0.54</v>
      </c>
      <c r="M120" s="104">
        <v>1.1499999999999999</v>
      </c>
      <c r="N120" s="106">
        <f>(0.214828*'Datos Monitoreo 2019'!$E120^2.0402)/1000</f>
        <v>0.15705383868082409</v>
      </c>
      <c r="O120" s="106">
        <f>'Datos Monitoreo 2019'!$N120*'Datos Monitoreo 2019'!$S120</f>
        <v>3.1410767736164823E-2</v>
      </c>
      <c r="P120" s="106">
        <f>'Datos Monitoreo 2019'!$O120+'Datos Monitoreo 2019'!$N120</f>
        <v>0.18846460641698892</v>
      </c>
      <c r="Q120" s="104">
        <v>0.47</v>
      </c>
      <c r="R120" s="106">
        <f>'Datos Monitoreo 2019'!$Q120*'Datos Monitoreo 2019'!$N120</f>
        <v>7.3815304179987315E-2</v>
      </c>
      <c r="S120" s="104">
        <v>0.2</v>
      </c>
      <c r="T120" s="106">
        <f>'Datos Monitoreo 2019'!$R120*'Datos Monitoreo 2019'!$S120</f>
        <v>1.4763060835997464E-2</v>
      </c>
      <c r="U120" s="106">
        <f>'Datos Monitoreo 2019'!$T120+'Datos Monitoreo 2019'!$R120</f>
        <v>8.8578365015984775E-2</v>
      </c>
      <c r="W120" s="107"/>
      <c r="X120" s="109" t="s">
        <v>109</v>
      </c>
      <c r="Y120" s="108">
        <v>2.4393116188927242</v>
      </c>
      <c r="Z120" s="108">
        <v>1.1464764608795801</v>
      </c>
    </row>
    <row r="121" spans="1:26" s="94" customFormat="1" ht="16.5" hidden="1" x14ac:dyDescent="0.3">
      <c r="A121" s="95" t="s">
        <v>26</v>
      </c>
      <c r="B121" s="102">
        <f>VLOOKUP('Datos Monitoreo 2019'!$A121,info!$D$3:$E$118,2,FALSE)</f>
        <v>2</v>
      </c>
      <c r="C121" s="96">
        <v>11</v>
      </c>
      <c r="D121" s="96" t="s">
        <v>10</v>
      </c>
      <c r="E121" s="97">
        <v>24.637185190625402</v>
      </c>
      <c r="F121" s="103">
        <f t="shared" si="1"/>
        <v>4.767295334386016E-2</v>
      </c>
      <c r="G121" s="98"/>
      <c r="H121" s="104"/>
      <c r="I121" s="104"/>
      <c r="J121" s="104"/>
      <c r="K121" s="105">
        <f>VLOOKUP('Datos Monitoreo 2019'!$D121,info!$A$2:$B$20,2,FALSE)</f>
        <v>0.54</v>
      </c>
      <c r="M121" s="104">
        <v>1.1499999999999999</v>
      </c>
      <c r="N121" s="106">
        <f>(0.214828*'Datos Monitoreo 2019'!$E121^2.0402)/1000</f>
        <v>0.14832522745528826</v>
      </c>
      <c r="O121" s="106">
        <f>'Datos Monitoreo 2019'!$N121*'Datos Monitoreo 2019'!$S121</f>
        <v>2.9665045491057654E-2</v>
      </c>
      <c r="P121" s="106">
        <f>'Datos Monitoreo 2019'!$O121+'Datos Monitoreo 2019'!$N121</f>
        <v>0.1779902729463459</v>
      </c>
      <c r="Q121" s="104">
        <v>0.47</v>
      </c>
      <c r="R121" s="106">
        <f>'Datos Monitoreo 2019'!$Q121*'Datos Monitoreo 2019'!$N121</f>
        <v>6.9712856903985473E-2</v>
      </c>
      <c r="S121" s="104">
        <v>0.2</v>
      </c>
      <c r="T121" s="106">
        <f>'Datos Monitoreo 2019'!$R121*'Datos Monitoreo 2019'!$S121</f>
        <v>1.3942571380797096E-2</v>
      </c>
      <c r="U121" s="106">
        <f>'Datos Monitoreo 2019'!$T121+'Datos Monitoreo 2019'!$R121</f>
        <v>8.3655428284782563E-2</v>
      </c>
      <c r="W121" s="107"/>
      <c r="X121" s="109" t="s">
        <v>110</v>
      </c>
      <c r="Y121" s="108">
        <v>2.6988686299897933</v>
      </c>
      <c r="Z121" s="108">
        <v>1.2684682560952028</v>
      </c>
    </row>
    <row r="122" spans="1:26" s="94" customFormat="1" ht="16.5" hidden="1" x14ac:dyDescent="0.3">
      <c r="A122" s="95" t="s">
        <v>26</v>
      </c>
      <c r="B122" s="102">
        <f>VLOOKUP('Datos Monitoreo 2019'!$A122,info!$D$3:$E$118,2,FALSE)</f>
        <v>2</v>
      </c>
      <c r="C122" s="96">
        <v>12</v>
      </c>
      <c r="D122" s="95" t="s">
        <v>10</v>
      </c>
      <c r="E122" s="97">
        <v>29.09352359719847</v>
      </c>
      <c r="F122" s="103">
        <f t="shared" si="1"/>
        <v>6.6478701419598496E-2</v>
      </c>
      <c r="G122" s="95"/>
      <c r="H122" s="104"/>
      <c r="I122" s="104"/>
      <c r="J122" s="104"/>
      <c r="K122" s="105">
        <f>VLOOKUP('Datos Monitoreo 2019'!$D122,info!$A$2:$B$20,2,FALSE)</f>
        <v>0.54</v>
      </c>
      <c r="M122" s="104">
        <v>1.1499999999999999</v>
      </c>
      <c r="N122" s="106">
        <f>(0.214828*'Datos Monitoreo 2019'!$E122^2.0402)/1000</f>
        <v>0.20822273352437856</v>
      </c>
      <c r="O122" s="106">
        <f>'Datos Monitoreo 2019'!$N122*'Datos Monitoreo 2019'!$S122</f>
        <v>4.1644546704875718E-2</v>
      </c>
      <c r="P122" s="106">
        <f>'Datos Monitoreo 2019'!$O122+'Datos Monitoreo 2019'!$N122</f>
        <v>0.24986728022925428</v>
      </c>
      <c r="Q122" s="104">
        <v>0.47</v>
      </c>
      <c r="R122" s="106">
        <f>'Datos Monitoreo 2019'!$Q122*'Datos Monitoreo 2019'!$N122</f>
        <v>9.7864684756457918E-2</v>
      </c>
      <c r="S122" s="104">
        <v>0.2</v>
      </c>
      <c r="T122" s="106">
        <f>'Datos Monitoreo 2019'!$R122*'Datos Monitoreo 2019'!$S122</f>
        <v>1.9572936951291586E-2</v>
      </c>
      <c r="U122" s="106">
        <f>'Datos Monitoreo 2019'!$T122+'Datos Monitoreo 2019'!$R122</f>
        <v>0.1174376217077495</v>
      </c>
      <c r="W122" s="107"/>
      <c r="X122" s="109" t="s">
        <v>117</v>
      </c>
      <c r="Y122" s="108">
        <v>3.5476050715687402</v>
      </c>
      <c r="Z122" s="108">
        <v>1.6673743836373076</v>
      </c>
    </row>
    <row r="123" spans="1:26" s="94" customFormat="1" ht="16.5" hidden="1" x14ac:dyDescent="0.3">
      <c r="A123" s="95" t="s">
        <v>26</v>
      </c>
      <c r="B123" s="102">
        <f>VLOOKUP('Datos Monitoreo 2019'!$A123,info!$D$3:$E$118,2,FALSE)</f>
        <v>2</v>
      </c>
      <c r="C123" s="96">
        <v>15</v>
      </c>
      <c r="D123" s="96" t="s">
        <v>10</v>
      </c>
      <c r="E123" s="97">
        <v>21.008452488130185</v>
      </c>
      <c r="F123" s="103">
        <f t="shared" si="1"/>
        <v>3.4663946605414803E-2</v>
      </c>
      <c r="G123" s="98"/>
      <c r="H123" s="104"/>
      <c r="I123" s="104"/>
      <c r="J123" s="104"/>
      <c r="K123" s="105">
        <f>VLOOKUP('Datos Monitoreo 2019'!$D123,info!$A$2:$B$20,2,FALSE)</f>
        <v>0.54</v>
      </c>
      <c r="M123" s="104">
        <v>1.1499999999999999</v>
      </c>
      <c r="N123" s="106">
        <f>(0.214828*'Datos Monitoreo 2019'!$E123^2.0402)/1000</f>
        <v>0.10716161554248373</v>
      </c>
      <c r="O123" s="106">
        <f>'Datos Monitoreo 2019'!$N123*'Datos Monitoreo 2019'!$S123</f>
        <v>2.1432323108496746E-2</v>
      </c>
      <c r="P123" s="106">
        <f>'Datos Monitoreo 2019'!$O123+'Datos Monitoreo 2019'!$N123</f>
        <v>0.12859393865098048</v>
      </c>
      <c r="Q123" s="104">
        <v>0.47</v>
      </c>
      <c r="R123" s="106">
        <f>'Datos Monitoreo 2019'!$Q123*'Datos Monitoreo 2019'!$N123</f>
        <v>5.0365959304967352E-2</v>
      </c>
      <c r="S123" s="104">
        <v>0.2</v>
      </c>
      <c r="T123" s="106">
        <f>'Datos Monitoreo 2019'!$R123*'Datos Monitoreo 2019'!$S123</f>
        <v>1.0073191860993471E-2</v>
      </c>
      <c r="U123" s="106">
        <f>'Datos Monitoreo 2019'!$T123+'Datos Monitoreo 2019'!$R123</f>
        <v>6.0439151165960825E-2</v>
      </c>
      <c r="W123" s="107"/>
      <c r="X123" s="109" t="s">
        <v>128</v>
      </c>
      <c r="Y123" s="108">
        <v>3.364502809638823</v>
      </c>
      <c r="Z123" s="108">
        <v>1.5813163205302465</v>
      </c>
    </row>
    <row r="124" spans="1:26" s="94" customFormat="1" ht="16.5" hidden="1" x14ac:dyDescent="0.3">
      <c r="A124" s="95" t="s">
        <v>26</v>
      </c>
      <c r="B124" s="102">
        <f>VLOOKUP('Datos Monitoreo 2019'!$A124,info!$D$3:$E$118,2,FALSE)</f>
        <v>2</v>
      </c>
      <c r="C124" s="96">
        <v>16</v>
      </c>
      <c r="D124" s="95" t="s">
        <v>10</v>
      </c>
      <c r="E124" s="97">
        <v>21.072114465366944</v>
      </c>
      <c r="F124" s="103">
        <f t="shared" si="1"/>
        <v>3.4874349440182299E-2</v>
      </c>
      <c r="G124" s="95"/>
      <c r="H124" s="104"/>
      <c r="I124" s="104"/>
      <c r="J124" s="104"/>
      <c r="K124" s="105">
        <f>VLOOKUP('Datos Monitoreo 2019'!$D124,info!$A$2:$B$20,2,FALSE)</f>
        <v>0.54</v>
      </c>
      <c r="M124" s="104">
        <v>1.1499999999999999</v>
      </c>
      <c r="N124" s="106">
        <f>(0.214828*'Datos Monitoreo 2019'!$E124^2.0402)/1000</f>
        <v>0.10782517832405841</v>
      </c>
      <c r="O124" s="106">
        <f>'Datos Monitoreo 2019'!$N124*'Datos Monitoreo 2019'!$S124</f>
        <v>2.1565035664811685E-2</v>
      </c>
      <c r="P124" s="106">
        <f>'Datos Monitoreo 2019'!$O124+'Datos Monitoreo 2019'!$N124</f>
        <v>0.1293902139888701</v>
      </c>
      <c r="Q124" s="104">
        <v>0.47</v>
      </c>
      <c r="R124" s="106">
        <f>'Datos Monitoreo 2019'!$Q124*'Datos Monitoreo 2019'!$N124</f>
        <v>5.0677833812307449E-2</v>
      </c>
      <c r="S124" s="104">
        <v>0.2</v>
      </c>
      <c r="T124" s="106">
        <f>'Datos Monitoreo 2019'!$R124*'Datos Monitoreo 2019'!$S124</f>
        <v>1.013556676246149E-2</v>
      </c>
      <c r="U124" s="106">
        <f>'Datos Monitoreo 2019'!$T124+'Datos Monitoreo 2019'!$R124</f>
        <v>6.0813400574768937E-2</v>
      </c>
      <c r="W124" s="107"/>
      <c r="X124" s="109" t="s">
        <v>129</v>
      </c>
      <c r="Y124" s="108">
        <v>1.764176974527162</v>
      </c>
      <c r="Z124" s="108">
        <v>0.82916317802776596</v>
      </c>
    </row>
    <row r="125" spans="1:26" s="94" customFormat="1" ht="16.5" hidden="1" x14ac:dyDescent="0.3">
      <c r="A125" s="95" t="s">
        <v>26</v>
      </c>
      <c r="B125" s="102">
        <f>VLOOKUP('Datos Monitoreo 2019'!$A125,info!$D$3:$E$118,2,FALSE)</f>
        <v>2</v>
      </c>
      <c r="C125" s="96">
        <v>17</v>
      </c>
      <c r="D125" s="96" t="s">
        <v>11</v>
      </c>
      <c r="E125" s="97">
        <v>35.396059343637525</v>
      </c>
      <c r="F125" s="103">
        <f t="shared" si="1"/>
        <v>9.8401044975312324E-2</v>
      </c>
      <c r="G125" s="98"/>
      <c r="H125" s="104"/>
      <c r="I125" s="104"/>
      <c r="J125" s="104"/>
      <c r="K125" s="105">
        <f>VLOOKUP('Datos Monitoreo 2019'!$D125,info!$A$2:$B$20,2,FALSE)</f>
        <v>0.34899999999999998</v>
      </c>
      <c r="M125" s="104">
        <v>1.1499999999999999</v>
      </c>
      <c r="N125" s="106">
        <f>(0.489461*'Datos Monitoreo 2019'!$E125^1.79018)/1000</f>
        <v>0.29015242331745472</v>
      </c>
      <c r="O125" s="106">
        <f>'Datos Monitoreo 2019'!$N125*'Datos Monitoreo 2019'!$S125</f>
        <v>5.803048466349095E-2</v>
      </c>
      <c r="P125" s="106">
        <f>'Datos Monitoreo 2019'!$O125+'Datos Monitoreo 2019'!$N125</f>
        <v>0.34818290798094564</v>
      </c>
      <c r="Q125" s="104">
        <v>0.47</v>
      </c>
      <c r="R125" s="106">
        <f>'Datos Monitoreo 2019'!$Q125*'Datos Monitoreo 2019'!$N125</f>
        <v>0.13637163895920371</v>
      </c>
      <c r="S125" s="104">
        <v>0.2</v>
      </c>
      <c r="T125" s="106">
        <f>'Datos Monitoreo 2019'!$R125*'Datos Monitoreo 2019'!$S125</f>
        <v>2.7274327791840743E-2</v>
      </c>
      <c r="U125" s="106">
        <f>'Datos Monitoreo 2019'!$T125+'Datos Monitoreo 2019'!$R125</f>
        <v>0.16364596675104445</v>
      </c>
      <c r="W125" s="107"/>
      <c r="X125" s="109" t="s">
        <v>139</v>
      </c>
      <c r="Y125" s="108">
        <v>4.2432673340531384</v>
      </c>
      <c r="Z125" s="108">
        <v>1.9943356470049747</v>
      </c>
    </row>
    <row r="126" spans="1:26" s="94" customFormat="1" ht="16.5" hidden="1" x14ac:dyDescent="0.3">
      <c r="A126" s="95" t="s">
        <v>26</v>
      </c>
      <c r="B126" s="102">
        <f>VLOOKUP('Datos Monitoreo 2019'!$A126,info!$D$3:$E$118,2,FALSE)</f>
        <v>2</v>
      </c>
      <c r="C126" s="96">
        <v>19</v>
      </c>
      <c r="D126" s="95" t="s">
        <v>10</v>
      </c>
      <c r="E126" s="97">
        <v>27.215495268714104</v>
      </c>
      <c r="F126" s="103">
        <f t="shared" si="1"/>
        <v>5.8173121136876393E-2</v>
      </c>
      <c r="G126" s="95"/>
      <c r="H126" s="104"/>
      <c r="I126" s="104"/>
      <c r="J126" s="104"/>
      <c r="K126" s="105">
        <f>VLOOKUP('Datos Monitoreo 2019'!$D126,info!$A$2:$B$20,2,FALSE)</f>
        <v>0.54</v>
      </c>
      <c r="M126" s="104">
        <v>1.1499999999999999</v>
      </c>
      <c r="N126" s="106">
        <f>(0.214828*'Datos Monitoreo 2019'!$E126^2.0402)/1000</f>
        <v>0.18172010633747498</v>
      </c>
      <c r="O126" s="106">
        <f>'Datos Monitoreo 2019'!$N126*'Datos Monitoreo 2019'!$S126</f>
        <v>3.6344021267494996E-2</v>
      </c>
      <c r="P126" s="106">
        <f>'Datos Monitoreo 2019'!$O126+'Datos Monitoreo 2019'!$N126</f>
        <v>0.21806412760496999</v>
      </c>
      <c r="Q126" s="104">
        <v>0.47</v>
      </c>
      <c r="R126" s="106">
        <f>'Datos Monitoreo 2019'!$Q126*'Datos Monitoreo 2019'!$N126</f>
        <v>8.5408449978613243E-2</v>
      </c>
      <c r="S126" s="104">
        <v>0.2</v>
      </c>
      <c r="T126" s="106">
        <f>'Datos Monitoreo 2019'!$R126*'Datos Monitoreo 2019'!$S126</f>
        <v>1.7081689995722651E-2</v>
      </c>
      <c r="U126" s="106">
        <f>'Datos Monitoreo 2019'!$T126+'Datos Monitoreo 2019'!$R126</f>
        <v>0.1024901399743359</v>
      </c>
      <c r="W126" s="107"/>
      <c r="X126" s="109" t="s">
        <v>140</v>
      </c>
      <c r="Y126" s="108">
        <v>5.3782519986396542</v>
      </c>
      <c r="Z126" s="108">
        <v>2.5277784393606368</v>
      </c>
    </row>
    <row r="127" spans="1:26" s="94" customFormat="1" ht="16.5" hidden="1" x14ac:dyDescent="0.3">
      <c r="A127" s="95" t="s">
        <v>26</v>
      </c>
      <c r="B127" s="102">
        <f>VLOOKUP('Datos Monitoreo 2019'!$A127,info!$D$3:$E$118,2,FALSE)</f>
        <v>2</v>
      </c>
      <c r="C127" s="96">
        <v>20</v>
      </c>
      <c r="D127" s="96" t="s">
        <v>10</v>
      </c>
      <c r="E127" s="97">
        <v>22.56817093043076</v>
      </c>
      <c r="F127" s="103">
        <f t="shared" si="1"/>
        <v>4.000208297418853E-2</v>
      </c>
      <c r="G127" s="98"/>
      <c r="H127" s="104"/>
      <c r="I127" s="104"/>
      <c r="J127" s="104"/>
      <c r="K127" s="105">
        <f>VLOOKUP('Datos Monitoreo 2019'!$D127,info!$A$2:$B$20,2,FALSE)</f>
        <v>0.54</v>
      </c>
      <c r="M127" s="104">
        <v>1.1499999999999999</v>
      </c>
      <c r="N127" s="106">
        <f>(0.214828*'Datos Monitoreo 2019'!$E127^2.0402)/1000</f>
        <v>0.12402069593366823</v>
      </c>
      <c r="O127" s="106">
        <f>'Datos Monitoreo 2019'!$N127*'Datos Monitoreo 2019'!$S127</f>
        <v>2.4804139186733645E-2</v>
      </c>
      <c r="P127" s="106">
        <f>'Datos Monitoreo 2019'!$O127+'Datos Monitoreo 2019'!$N127</f>
        <v>0.14882483512040187</v>
      </c>
      <c r="Q127" s="104">
        <v>0.47</v>
      </c>
      <c r="R127" s="106">
        <f>'Datos Monitoreo 2019'!$Q127*'Datos Monitoreo 2019'!$N127</f>
        <v>5.8289727088824066E-2</v>
      </c>
      <c r="S127" s="104">
        <v>0.2</v>
      </c>
      <c r="T127" s="106">
        <f>'Datos Monitoreo 2019'!$R127*'Datos Monitoreo 2019'!$S127</f>
        <v>1.1657945417764813E-2</v>
      </c>
      <c r="U127" s="106">
        <f>'Datos Monitoreo 2019'!$T127+'Datos Monitoreo 2019'!$R127</f>
        <v>6.9947672506588884E-2</v>
      </c>
      <c r="W127" s="107"/>
      <c r="X127" s="109" t="s">
        <v>141</v>
      </c>
      <c r="Y127" s="108">
        <v>3.1292382843319446</v>
      </c>
      <c r="Z127" s="108">
        <v>1.4707419936360144</v>
      </c>
    </row>
    <row r="128" spans="1:26" s="94" customFormat="1" ht="16.5" hidden="1" x14ac:dyDescent="0.3">
      <c r="A128" s="95" t="s">
        <v>26</v>
      </c>
      <c r="B128" s="102">
        <f>VLOOKUP('Datos Monitoreo 2019'!$A128,info!$D$3:$E$118,2,FALSE)</f>
        <v>2</v>
      </c>
      <c r="C128" s="96">
        <v>22</v>
      </c>
      <c r="D128" s="96" t="s">
        <v>10</v>
      </c>
      <c r="E128" s="97">
        <v>21.294931385695598</v>
      </c>
      <c r="F128" s="103">
        <f t="shared" si="1"/>
        <v>3.5615772742575887E-2</v>
      </c>
      <c r="G128" s="98"/>
      <c r="H128" s="104"/>
      <c r="I128" s="104"/>
      <c r="J128" s="104"/>
      <c r="K128" s="105">
        <f>VLOOKUP('Datos Monitoreo 2019'!$D128,info!$A$2:$B$20,2,FALSE)</f>
        <v>0.54</v>
      </c>
      <c r="M128" s="104">
        <v>1.1499999999999999</v>
      </c>
      <c r="N128" s="106">
        <f>(0.214828*'Datos Monitoreo 2019'!$E128^2.0402)/1000</f>
        <v>0.11016409738834244</v>
      </c>
      <c r="O128" s="106">
        <f>'Datos Monitoreo 2019'!$N128*'Datos Monitoreo 2019'!$S128</f>
        <v>2.203281947766849E-2</v>
      </c>
      <c r="P128" s="106">
        <f>'Datos Monitoreo 2019'!$O128+'Datos Monitoreo 2019'!$N128</f>
        <v>0.13219691686601093</v>
      </c>
      <c r="Q128" s="104">
        <v>0.47</v>
      </c>
      <c r="R128" s="106">
        <f>'Datos Monitoreo 2019'!$Q128*'Datos Monitoreo 2019'!$N128</f>
        <v>5.1777125772520943E-2</v>
      </c>
      <c r="S128" s="104">
        <v>0.2</v>
      </c>
      <c r="T128" s="106">
        <f>'Datos Monitoreo 2019'!$R128*'Datos Monitoreo 2019'!$S128</f>
        <v>1.0355425154504189E-2</v>
      </c>
      <c r="U128" s="106">
        <f>'Datos Monitoreo 2019'!$T128+'Datos Monitoreo 2019'!$R128</f>
        <v>6.2132550927025132E-2</v>
      </c>
      <c r="X128" s="101" t="s">
        <v>24</v>
      </c>
      <c r="Y128" s="108">
        <v>465.95065765895157</v>
      </c>
      <c r="Z128" s="108">
        <v>218.99680909970712</v>
      </c>
    </row>
    <row r="129" spans="1:21" s="94" customFormat="1" ht="16.5" hidden="1" x14ac:dyDescent="0.3">
      <c r="A129" s="95" t="s">
        <v>26</v>
      </c>
      <c r="B129" s="102">
        <f>VLOOKUP('Datos Monitoreo 2019'!$A129,info!$D$3:$E$118,2,FALSE)</f>
        <v>2</v>
      </c>
      <c r="C129" s="96">
        <v>23</v>
      </c>
      <c r="D129" s="95" t="s">
        <v>10</v>
      </c>
      <c r="E129" s="97">
        <v>24.541692224770259</v>
      </c>
      <c r="F129" s="103">
        <f t="shared" si="1"/>
        <v>4.7304111763244672E-2</v>
      </c>
      <c r="G129" s="95"/>
      <c r="H129" s="104"/>
      <c r="I129" s="104"/>
      <c r="J129" s="104"/>
      <c r="K129" s="105">
        <f>VLOOKUP('Datos Monitoreo 2019'!$D129,info!$A$2:$B$20,2,FALSE)</f>
        <v>0.54</v>
      </c>
      <c r="M129" s="104">
        <v>1.1499999999999999</v>
      </c>
      <c r="N129" s="106">
        <f>(0.214828*'Datos Monitoreo 2019'!$E129^2.0402)/1000</f>
        <v>0.14715467270512789</v>
      </c>
      <c r="O129" s="106">
        <f>'Datos Monitoreo 2019'!$N129*'Datos Monitoreo 2019'!$S129</f>
        <v>2.9430934541025577E-2</v>
      </c>
      <c r="P129" s="106">
        <f>'Datos Monitoreo 2019'!$O129+'Datos Monitoreo 2019'!$N129</f>
        <v>0.17658560724615346</v>
      </c>
      <c r="Q129" s="104">
        <v>0.47</v>
      </c>
      <c r="R129" s="106">
        <f>'Datos Monitoreo 2019'!$Q129*'Datos Monitoreo 2019'!$N129</f>
        <v>6.9162696171410104E-2</v>
      </c>
      <c r="S129" s="104">
        <v>0.2</v>
      </c>
      <c r="T129" s="106">
        <f>'Datos Monitoreo 2019'!$R129*'Datos Monitoreo 2019'!$S129</f>
        <v>1.3832539234282022E-2</v>
      </c>
      <c r="U129" s="106">
        <f>'Datos Monitoreo 2019'!$T129+'Datos Monitoreo 2019'!$R129</f>
        <v>8.2995235405692119E-2</v>
      </c>
    </row>
    <row r="130" spans="1:21" s="94" customFormat="1" ht="16.5" hidden="1" x14ac:dyDescent="0.3">
      <c r="A130" s="95" t="s">
        <v>26</v>
      </c>
      <c r="B130" s="102">
        <f>VLOOKUP('Datos Monitoreo 2019'!$A130,info!$D$3:$E$118,2,FALSE)</f>
        <v>2</v>
      </c>
      <c r="C130" s="96">
        <v>26</v>
      </c>
      <c r="D130" s="96" t="s">
        <v>10</v>
      </c>
      <c r="E130" s="97">
        <v>24.382537281678363</v>
      </c>
      <c r="F130" s="103">
        <f t="shared" si="1"/>
        <v>4.6692558894414059E-2</v>
      </c>
      <c r="G130" s="98"/>
      <c r="H130" s="104"/>
      <c r="I130" s="104"/>
      <c r="J130" s="104"/>
      <c r="K130" s="105">
        <f>VLOOKUP('Datos Monitoreo 2019'!$D130,info!$A$2:$B$20,2,FALSE)</f>
        <v>0.54</v>
      </c>
      <c r="M130" s="104">
        <v>1.1499999999999999</v>
      </c>
      <c r="N130" s="106">
        <f>(0.214828*'Datos Monitoreo 2019'!$E130^2.0402)/1000</f>
        <v>0.1452142549041775</v>
      </c>
      <c r="O130" s="106">
        <f>'Datos Monitoreo 2019'!$N130*'Datos Monitoreo 2019'!$S130</f>
        <v>2.9042850980835502E-2</v>
      </c>
      <c r="P130" s="106">
        <f>'Datos Monitoreo 2019'!$O130+'Datos Monitoreo 2019'!$N130</f>
        <v>0.174257105885013</v>
      </c>
      <c r="Q130" s="104">
        <v>0.47</v>
      </c>
      <c r="R130" s="106">
        <f>'Datos Monitoreo 2019'!$Q130*'Datos Monitoreo 2019'!$N130</f>
        <v>6.8250699804963413E-2</v>
      </c>
      <c r="S130" s="104">
        <v>0.2</v>
      </c>
      <c r="T130" s="106">
        <f>'Datos Monitoreo 2019'!$R130*'Datos Monitoreo 2019'!$S130</f>
        <v>1.3650139960992683E-2</v>
      </c>
      <c r="U130" s="106">
        <f>'Datos Monitoreo 2019'!$T130+'Datos Monitoreo 2019'!$R130</f>
        <v>8.1900839765956093E-2</v>
      </c>
    </row>
    <row r="131" spans="1:21" s="94" customFormat="1" ht="16.5" hidden="1" x14ac:dyDescent="0.3">
      <c r="A131" s="95" t="s">
        <v>26</v>
      </c>
      <c r="B131" s="102">
        <f>VLOOKUP('Datos Monitoreo 2019'!$A131,info!$D$3:$E$118,2,FALSE)</f>
        <v>2</v>
      </c>
      <c r="C131" s="96">
        <v>27</v>
      </c>
      <c r="D131" s="95" t="s">
        <v>10</v>
      </c>
      <c r="E131" s="97">
        <v>18.812114273462029</v>
      </c>
      <c r="F131" s="103">
        <f t="shared" ref="F131:F194" si="2">+(PI()*(((E131/100)^2))/4)</f>
        <v>2.7794898839040152E-2</v>
      </c>
      <c r="G131" s="95"/>
      <c r="H131" s="104"/>
      <c r="I131" s="104"/>
      <c r="J131" s="104"/>
      <c r="K131" s="105">
        <f>VLOOKUP('Datos Monitoreo 2019'!$D131,info!$A$2:$B$20,2,FALSE)</f>
        <v>0.54</v>
      </c>
      <c r="M131" s="104">
        <v>1.1499999999999999</v>
      </c>
      <c r="N131" s="106">
        <f>(0.214828*'Datos Monitoreo 2019'!$E131^2.0402)/1000</f>
        <v>8.5545760889688266E-2</v>
      </c>
      <c r="O131" s="106">
        <f>'Datos Monitoreo 2019'!$N131*'Datos Monitoreo 2019'!$S131</f>
        <v>1.7109152177937653E-2</v>
      </c>
      <c r="P131" s="106">
        <f>'Datos Monitoreo 2019'!$O131+'Datos Monitoreo 2019'!$N131</f>
        <v>0.10265491306762592</v>
      </c>
      <c r="Q131" s="104">
        <v>0.47</v>
      </c>
      <c r="R131" s="106">
        <f>'Datos Monitoreo 2019'!$Q131*'Datos Monitoreo 2019'!$N131</f>
        <v>4.0206507618153482E-2</v>
      </c>
      <c r="S131" s="104">
        <v>0.2</v>
      </c>
      <c r="T131" s="106">
        <f>'Datos Monitoreo 2019'!$R131*'Datos Monitoreo 2019'!$S131</f>
        <v>8.0413015236306968E-3</v>
      </c>
      <c r="U131" s="106">
        <f>'Datos Monitoreo 2019'!$T131+'Datos Monitoreo 2019'!$R131</f>
        <v>4.8247809141784177E-2</v>
      </c>
    </row>
    <row r="132" spans="1:21" s="94" customFormat="1" ht="16.5" hidden="1" x14ac:dyDescent="0.3">
      <c r="A132" s="95" t="s">
        <v>26</v>
      </c>
      <c r="B132" s="102">
        <f>VLOOKUP('Datos Monitoreo 2019'!$A132,info!$D$3:$E$118,2,FALSE)</f>
        <v>2</v>
      </c>
      <c r="C132" s="96">
        <v>28</v>
      </c>
      <c r="D132" s="96" t="s">
        <v>10</v>
      </c>
      <c r="E132" s="97">
        <v>30.685073028117422</v>
      </c>
      <c r="F132" s="103">
        <f t="shared" si="2"/>
        <v>7.3951025997762987E-2</v>
      </c>
      <c r="G132" s="98"/>
      <c r="H132" s="104"/>
      <c r="I132" s="104"/>
      <c r="J132" s="104"/>
      <c r="K132" s="105">
        <f>VLOOKUP('Datos Monitoreo 2019'!$D132,info!$A$2:$B$20,2,FALSE)</f>
        <v>0.54</v>
      </c>
      <c r="M132" s="104">
        <v>1.1499999999999999</v>
      </c>
      <c r="N132" s="106">
        <f>(0.214828*'Datos Monitoreo 2019'!$E132^2.0402)/1000</f>
        <v>0.23212380426451332</v>
      </c>
      <c r="O132" s="106">
        <f>'Datos Monitoreo 2019'!$N132*'Datos Monitoreo 2019'!$S132</f>
        <v>4.6424760852902668E-2</v>
      </c>
      <c r="P132" s="106">
        <f>'Datos Monitoreo 2019'!$O132+'Datos Monitoreo 2019'!$N132</f>
        <v>0.27854856511741599</v>
      </c>
      <c r="Q132" s="104">
        <v>0.47</v>
      </c>
      <c r="R132" s="106">
        <f>'Datos Monitoreo 2019'!$Q132*'Datos Monitoreo 2019'!$N132</f>
        <v>0.10909818800432125</v>
      </c>
      <c r="S132" s="104">
        <v>0.2</v>
      </c>
      <c r="T132" s="106">
        <f>'Datos Monitoreo 2019'!$R132*'Datos Monitoreo 2019'!$S132</f>
        <v>2.181963760086425E-2</v>
      </c>
      <c r="U132" s="106">
        <f>'Datos Monitoreo 2019'!$T132+'Datos Monitoreo 2019'!$R132</f>
        <v>0.1309178256051855</v>
      </c>
    </row>
    <row r="133" spans="1:21" s="94" customFormat="1" ht="16.5" hidden="1" x14ac:dyDescent="0.3">
      <c r="A133" s="95" t="s">
        <v>26</v>
      </c>
      <c r="B133" s="102">
        <f>VLOOKUP('Datos Monitoreo 2019'!$A133,info!$D$3:$E$118,2,FALSE)</f>
        <v>2</v>
      </c>
      <c r="C133" s="96">
        <v>29</v>
      </c>
      <c r="D133" s="95" t="s">
        <v>10</v>
      </c>
      <c r="E133" s="97">
        <v>28.39324184759413</v>
      </c>
      <c r="F133" s="103">
        <f t="shared" si="2"/>
        <v>6.3316929320134913E-2</v>
      </c>
      <c r="G133" s="95"/>
      <c r="H133" s="104"/>
      <c r="I133" s="104"/>
      <c r="J133" s="104"/>
      <c r="K133" s="105">
        <f>VLOOKUP('Datos Monitoreo 2019'!$D133,info!$A$2:$B$20,2,FALSE)</f>
        <v>0.54</v>
      </c>
      <c r="M133" s="104">
        <v>1.1499999999999999</v>
      </c>
      <c r="N133" s="106">
        <f>(0.214828*'Datos Monitoreo 2019'!$E133^2.0402)/1000</f>
        <v>0.19812537013678702</v>
      </c>
      <c r="O133" s="106">
        <f>'Datos Monitoreo 2019'!$N133*'Datos Monitoreo 2019'!$S133</f>
        <v>3.9625074027357404E-2</v>
      </c>
      <c r="P133" s="106">
        <f>'Datos Monitoreo 2019'!$O133+'Datos Monitoreo 2019'!$N133</f>
        <v>0.23775044416414443</v>
      </c>
      <c r="Q133" s="104">
        <v>0.47</v>
      </c>
      <c r="R133" s="106">
        <f>'Datos Monitoreo 2019'!$Q133*'Datos Monitoreo 2019'!$N133</f>
        <v>9.311892396428989E-2</v>
      </c>
      <c r="S133" s="104">
        <v>0.2</v>
      </c>
      <c r="T133" s="106">
        <f>'Datos Monitoreo 2019'!$R133*'Datos Monitoreo 2019'!$S133</f>
        <v>1.8623784792857978E-2</v>
      </c>
      <c r="U133" s="106">
        <f>'Datos Monitoreo 2019'!$T133+'Datos Monitoreo 2019'!$R133</f>
        <v>0.11174270875714787</v>
      </c>
    </row>
    <row r="134" spans="1:21" s="94" customFormat="1" ht="16.5" hidden="1" x14ac:dyDescent="0.3">
      <c r="A134" s="95" t="s">
        <v>26</v>
      </c>
      <c r="B134" s="102">
        <f>VLOOKUP('Datos Monitoreo 2019'!$A134,info!$D$3:$E$118,2,FALSE)</f>
        <v>2</v>
      </c>
      <c r="C134" s="96">
        <v>29</v>
      </c>
      <c r="D134" s="95" t="s">
        <v>10</v>
      </c>
      <c r="E134" s="97">
        <v>11.204507993669433</v>
      </c>
      <c r="F134" s="103">
        <f t="shared" si="2"/>
        <v>9.8599670344291009E-3</v>
      </c>
      <c r="G134" s="95"/>
      <c r="H134" s="104"/>
      <c r="I134" s="104"/>
      <c r="J134" s="104"/>
      <c r="K134" s="105">
        <f>VLOOKUP('Datos Monitoreo 2019'!$D134,info!$A$2:$B$20,2,FALSE)</f>
        <v>0.54</v>
      </c>
      <c r="M134" s="104">
        <v>1.1499999999999999</v>
      </c>
      <c r="N134" s="106">
        <f>(0.214828*'Datos Monitoreo 2019'!$E134^2.0402)/1000</f>
        <v>2.9720906882308926E-2</v>
      </c>
      <c r="O134" s="106">
        <f>'Datos Monitoreo 2019'!$N134*'Datos Monitoreo 2019'!$S134</f>
        <v>5.9441813764617851E-3</v>
      </c>
      <c r="P134" s="106">
        <f>'Datos Monitoreo 2019'!$O134+'Datos Monitoreo 2019'!$N134</f>
        <v>3.5665088258770711E-2</v>
      </c>
      <c r="Q134" s="104">
        <v>0.47</v>
      </c>
      <c r="R134" s="106">
        <f>'Datos Monitoreo 2019'!$Q134*'Datos Monitoreo 2019'!$N134</f>
        <v>1.3968826234685195E-2</v>
      </c>
      <c r="S134" s="104">
        <v>0.2</v>
      </c>
      <c r="T134" s="106">
        <f>'Datos Monitoreo 2019'!$R134*'Datos Monitoreo 2019'!$S134</f>
        <v>2.7937652469370391E-3</v>
      </c>
      <c r="U134" s="106">
        <f>'Datos Monitoreo 2019'!$T134+'Datos Monitoreo 2019'!$R134</f>
        <v>1.6762591481622235E-2</v>
      </c>
    </row>
    <row r="135" spans="1:21" s="94" customFormat="1" ht="16.5" hidden="1" x14ac:dyDescent="0.3">
      <c r="A135" s="95" t="s">
        <v>26</v>
      </c>
      <c r="B135" s="102">
        <f>VLOOKUP('Datos Monitoreo 2019'!$A135,info!$D$3:$E$118,2,FALSE)</f>
        <v>2</v>
      </c>
      <c r="C135" s="96">
        <v>31</v>
      </c>
      <c r="D135" s="95" t="s">
        <v>10</v>
      </c>
      <c r="E135" s="97">
        <v>22.918311805232928</v>
      </c>
      <c r="F135" s="103">
        <f t="shared" si="2"/>
        <v>4.1252961249419268E-2</v>
      </c>
      <c r="G135" s="95"/>
      <c r="H135" s="104"/>
      <c r="I135" s="104"/>
      <c r="J135" s="104"/>
      <c r="K135" s="105">
        <f>VLOOKUP('Datos Monitoreo 2019'!$D135,info!$A$2:$B$20,2,FALSE)</f>
        <v>0.54</v>
      </c>
      <c r="M135" s="104">
        <v>1.1499999999999999</v>
      </c>
      <c r="N135" s="106">
        <f>(0.214828*'Datos Monitoreo 2019'!$E135^2.0402)/1000</f>
        <v>0.12797804578208355</v>
      </c>
      <c r="O135" s="106">
        <f>'Datos Monitoreo 2019'!$N135*'Datos Monitoreo 2019'!$S135</f>
        <v>2.5595609156416711E-2</v>
      </c>
      <c r="P135" s="106">
        <f>'Datos Monitoreo 2019'!$O135+'Datos Monitoreo 2019'!$N135</f>
        <v>0.15357365493850025</v>
      </c>
      <c r="Q135" s="104">
        <v>0.47</v>
      </c>
      <c r="R135" s="106">
        <f>'Datos Monitoreo 2019'!$Q135*'Datos Monitoreo 2019'!$N135</f>
        <v>6.0149681517579268E-2</v>
      </c>
      <c r="S135" s="104">
        <v>0.2</v>
      </c>
      <c r="T135" s="106">
        <f>'Datos Monitoreo 2019'!$R135*'Datos Monitoreo 2019'!$S135</f>
        <v>1.2029936303515855E-2</v>
      </c>
      <c r="U135" s="106">
        <f>'Datos Monitoreo 2019'!$T135+'Datos Monitoreo 2019'!$R135</f>
        <v>7.2179617821095124E-2</v>
      </c>
    </row>
    <row r="136" spans="1:21" s="94" customFormat="1" ht="16.5" hidden="1" x14ac:dyDescent="0.3">
      <c r="A136" s="95" t="s">
        <v>26</v>
      </c>
      <c r="B136" s="102">
        <f>VLOOKUP('Datos Monitoreo 2019'!$A136,info!$D$3:$E$118,2,FALSE)</f>
        <v>2</v>
      </c>
      <c r="C136" s="96">
        <v>32</v>
      </c>
      <c r="D136" s="96" t="s">
        <v>10</v>
      </c>
      <c r="E136" s="97">
        <v>17.347888797016591</v>
      </c>
      <c r="F136" s="103">
        <f t="shared" si="2"/>
        <v>2.3636498485935107E-2</v>
      </c>
      <c r="G136" s="98"/>
      <c r="H136" s="104"/>
      <c r="I136" s="104"/>
      <c r="J136" s="104"/>
      <c r="K136" s="105">
        <f>VLOOKUP('Datos Monitoreo 2019'!$D136,info!$A$2:$B$20,2,FALSE)</f>
        <v>0.54</v>
      </c>
      <c r="M136" s="104">
        <v>1.1499999999999999</v>
      </c>
      <c r="N136" s="106">
        <f>(0.214828*'Datos Monitoreo 2019'!$E136^2.0402)/1000</f>
        <v>7.2510660135988725E-2</v>
      </c>
      <c r="O136" s="106">
        <f>'Datos Monitoreo 2019'!$N136*'Datos Monitoreo 2019'!$S136</f>
        <v>1.4502132027197745E-2</v>
      </c>
      <c r="P136" s="106">
        <f>'Datos Monitoreo 2019'!$O136+'Datos Monitoreo 2019'!$N136</f>
        <v>8.701279216318647E-2</v>
      </c>
      <c r="Q136" s="104">
        <v>0.47</v>
      </c>
      <c r="R136" s="106">
        <f>'Datos Monitoreo 2019'!$Q136*'Datos Monitoreo 2019'!$N136</f>
        <v>3.4080010263914697E-2</v>
      </c>
      <c r="S136" s="104">
        <v>0.2</v>
      </c>
      <c r="T136" s="106">
        <f>'Datos Monitoreo 2019'!$R136*'Datos Monitoreo 2019'!$S136</f>
        <v>6.8160020527829393E-3</v>
      </c>
      <c r="U136" s="106">
        <f>'Datos Monitoreo 2019'!$T136+'Datos Monitoreo 2019'!$R136</f>
        <v>4.0896012316697636E-2</v>
      </c>
    </row>
    <row r="137" spans="1:21" s="94" customFormat="1" ht="16.5" hidden="1" x14ac:dyDescent="0.3">
      <c r="A137" s="95" t="s">
        <v>26</v>
      </c>
      <c r="B137" s="102">
        <f>VLOOKUP('Datos Monitoreo 2019'!$A137,info!$D$3:$E$118,2,FALSE)</f>
        <v>2</v>
      </c>
      <c r="C137" s="96">
        <v>35</v>
      </c>
      <c r="D137" s="95" t="s">
        <v>10</v>
      </c>
      <c r="E137" s="97">
        <v>33.167890140350991</v>
      </c>
      <c r="F137" s="103">
        <f t="shared" si="2"/>
        <v>8.6402353815614341E-2</v>
      </c>
      <c r="G137" s="95"/>
      <c r="H137" s="104"/>
      <c r="I137" s="104"/>
      <c r="J137" s="104"/>
      <c r="K137" s="105">
        <f>VLOOKUP('Datos Monitoreo 2019'!$D137,info!$A$2:$B$20,2,FALSE)</f>
        <v>0.54</v>
      </c>
      <c r="M137" s="104">
        <v>1.1499999999999999</v>
      </c>
      <c r="N137" s="106">
        <f>(0.214828*'Datos Monitoreo 2019'!$E137^2.0402)/1000</f>
        <v>0.27205670588935732</v>
      </c>
      <c r="O137" s="106">
        <f>'Datos Monitoreo 2019'!$N137*'Datos Monitoreo 2019'!$S137</f>
        <v>5.441134117787147E-2</v>
      </c>
      <c r="P137" s="106">
        <f>'Datos Monitoreo 2019'!$O137+'Datos Monitoreo 2019'!$N137</f>
        <v>0.32646804706722876</v>
      </c>
      <c r="Q137" s="104">
        <v>0.47</v>
      </c>
      <c r="R137" s="106">
        <f>'Datos Monitoreo 2019'!$Q137*'Datos Monitoreo 2019'!$N137</f>
        <v>0.12786665176799794</v>
      </c>
      <c r="S137" s="104">
        <v>0.2</v>
      </c>
      <c r="T137" s="106">
        <f>'Datos Monitoreo 2019'!$R137*'Datos Monitoreo 2019'!$S137</f>
        <v>2.5573330353599589E-2</v>
      </c>
      <c r="U137" s="106">
        <f>'Datos Monitoreo 2019'!$T137+'Datos Monitoreo 2019'!$R137</f>
        <v>0.15343998212159754</v>
      </c>
    </row>
    <row r="138" spans="1:21" s="94" customFormat="1" ht="16.5" hidden="1" x14ac:dyDescent="0.3">
      <c r="A138" s="95" t="s">
        <v>26</v>
      </c>
      <c r="B138" s="102">
        <f>VLOOKUP('Datos Monitoreo 2019'!$A138,info!$D$3:$E$118,2,FALSE)</f>
        <v>2</v>
      </c>
      <c r="C138" s="96">
        <v>36</v>
      </c>
      <c r="D138" s="96" t="s">
        <v>10</v>
      </c>
      <c r="E138" s="97">
        <v>24.032396406876195</v>
      </c>
      <c r="F138" s="103">
        <f t="shared" si="2"/>
        <v>4.5361148217978813E-2</v>
      </c>
      <c r="G138" s="98"/>
      <c r="H138" s="104"/>
      <c r="I138" s="104"/>
      <c r="J138" s="104"/>
      <c r="K138" s="105">
        <f>VLOOKUP('Datos Monitoreo 2019'!$D138,info!$A$2:$B$20,2,FALSE)</f>
        <v>0.54</v>
      </c>
      <c r="M138" s="104">
        <v>1.1499999999999999</v>
      </c>
      <c r="N138" s="106">
        <f>(0.214828*'Datos Monitoreo 2019'!$E138^2.0402)/1000</f>
        <v>0.14099155023290164</v>
      </c>
      <c r="O138" s="106">
        <f>'Datos Monitoreo 2019'!$N138*'Datos Monitoreo 2019'!$S138</f>
        <v>2.8198310046580327E-2</v>
      </c>
      <c r="P138" s="106">
        <f>'Datos Monitoreo 2019'!$O138+'Datos Monitoreo 2019'!$N138</f>
        <v>0.16918986027948196</v>
      </c>
      <c r="Q138" s="104">
        <v>0.47</v>
      </c>
      <c r="R138" s="106">
        <f>'Datos Monitoreo 2019'!$Q138*'Datos Monitoreo 2019'!$N138</f>
        <v>6.6266028609463762E-2</v>
      </c>
      <c r="S138" s="104">
        <v>0.2</v>
      </c>
      <c r="T138" s="106">
        <f>'Datos Monitoreo 2019'!$R138*'Datos Monitoreo 2019'!$S138</f>
        <v>1.3253205721892753E-2</v>
      </c>
      <c r="U138" s="106">
        <f>'Datos Monitoreo 2019'!$T138+'Datos Monitoreo 2019'!$R138</f>
        <v>7.951923433135652E-2</v>
      </c>
    </row>
    <row r="139" spans="1:21" s="94" customFormat="1" ht="16.5" hidden="1" x14ac:dyDescent="0.3">
      <c r="A139" s="95" t="s">
        <v>26</v>
      </c>
      <c r="B139" s="102">
        <f>VLOOKUP('Datos Monitoreo 2019'!$A139,info!$D$3:$E$118,2,FALSE)</f>
        <v>2</v>
      </c>
      <c r="C139" s="96">
        <v>37</v>
      </c>
      <c r="D139" s="95" t="s">
        <v>10</v>
      </c>
      <c r="E139" s="97">
        <v>17.889015603529039</v>
      </c>
      <c r="F139" s="103">
        <f t="shared" si="2"/>
        <v>2.5134066922958304E-2</v>
      </c>
      <c r="G139" s="95"/>
      <c r="H139" s="104"/>
      <c r="I139" s="104"/>
      <c r="J139" s="104"/>
      <c r="K139" s="105">
        <f>VLOOKUP('Datos Monitoreo 2019'!$D139,info!$A$2:$B$20,2,FALSE)</f>
        <v>0.54</v>
      </c>
      <c r="M139" s="104">
        <v>1.1499999999999999</v>
      </c>
      <c r="N139" s="106">
        <f>(0.214828*'Datos Monitoreo 2019'!$E139^2.0402)/1000</f>
        <v>7.7200079227369531E-2</v>
      </c>
      <c r="O139" s="106">
        <f>'Datos Monitoreo 2019'!$N139*'Datos Monitoreo 2019'!$S139</f>
        <v>1.5440015845473908E-2</v>
      </c>
      <c r="P139" s="106">
        <f>'Datos Monitoreo 2019'!$O139+'Datos Monitoreo 2019'!$N139</f>
        <v>9.2640095072843431E-2</v>
      </c>
      <c r="Q139" s="104">
        <v>0.47</v>
      </c>
      <c r="R139" s="106">
        <f>'Datos Monitoreo 2019'!$Q139*'Datos Monitoreo 2019'!$N139</f>
        <v>3.628403723686368E-2</v>
      </c>
      <c r="S139" s="104">
        <v>0.2</v>
      </c>
      <c r="T139" s="106">
        <f>'Datos Monitoreo 2019'!$R139*'Datos Monitoreo 2019'!$S139</f>
        <v>7.2568074473727366E-3</v>
      </c>
      <c r="U139" s="106">
        <f>'Datos Monitoreo 2019'!$T139+'Datos Monitoreo 2019'!$R139</f>
        <v>4.3540844684236413E-2</v>
      </c>
    </row>
    <row r="140" spans="1:21" s="94" customFormat="1" ht="16.5" hidden="1" x14ac:dyDescent="0.3">
      <c r="A140" s="95" t="s">
        <v>27</v>
      </c>
      <c r="B140" s="102">
        <f>VLOOKUP('Datos Monitoreo 2019'!$A140,info!$D$3:$E$118,2,FALSE)</f>
        <v>2</v>
      </c>
      <c r="C140" s="96">
        <v>1</v>
      </c>
      <c r="D140" s="95" t="s">
        <v>10</v>
      </c>
      <c r="E140" s="97">
        <v>21.963382146681557</v>
      </c>
      <c r="F140" s="103">
        <f t="shared" si="2"/>
        <v>3.7886834203025681E-2</v>
      </c>
      <c r="G140" s="95"/>
      <c r="H140" s="104"/>
      <c r="I140" s="104"/>
      <c r="J140" s="104"/>
      <c r="K140" s="105">
        <f>VLOOKUP('Datos Monitoreo 2019'!$D140,info!$A$2:$B$20,2,FALSE)</f>
        <v>0.54</v>
      </c>
      <c r="M140" s="104">
        <v>1.1499999999999999</v>
      </c>
      <c r="N140" s="106">
        <f>(0.214828*'Datos Monitoreo 2019'!$E140^2.0402)/1000</f>
        <v>0.11733447377360282</v>
      </c>
      <c r="O140" s="106">
        <f>'Datos Monitoreo 2019'!$N140*'Datos Monitoreo 2019'!$S140</f>
        <v>2.3466894754720566E-2</v>
      </c>
      <c r="P140" s="106">
        <f>'Datos Monitoreo 2019'!$O140+'Datos Monitoreo 2019'!$N140</f>
        <v>0.14080136852832337</v>
      </c>
      <c r="Q140" s="104">
        <v>0.47</v>
      </c>
      <c r="R140" s="106">
        <f>'Datos Monitoreo 2019'!$Q140*'Datos Monitoreo 2019'!$N140</f>
        <v>5.5147202673593319E-2</v>
      </c>
      <c r="S140" s="104">
        <v>0.2</v>
      </c>
      <c r="T140" s="106">
        <f>'Datos Monitoreo 2019'!$R140*'Datos Monitoreo 2019'!$S140</f>
        <v>1.1029440534718665E-2</v>
      </c>
      <c r="U140" s="106">
        <f>'Datos Monitoreo 2019'!$T140+'Datos Monitoreo 2019'!$R140</f>
        <v>6.6176643208311986E-2</v>
      </c>
    </row>
    <row r="141" spans="1:21" s="94" customFormat="1" ht="16.5" hidden="1" x14ac:dyDescent="0.3">
      <c r="A141" s="95" t="s">
        <v>27</v>
      </c>
      <c r="B141" s="102">
        <f>VLOOKUP('Datos Monitoreo 2019'!$A141,info!$D$3:$E$118,2,FALSE)</f>
        <v>2</v>
      </c>
      <c r="C141" s="96">
        <v>4</v>
      </c>
      <c r="D141" s="95" t="s">
        <v>10</v>
      </c>
      <c r="E141" s="97">
        <v>23.650424543455646</v>
      </c>
      <c r="F141" s="103">
        <f t="shared" si="2"/>
        <v>4.393066358946885E-2</v>
      </c>
      <c r="G141" s="95"/>
      <c r="H141" s="104"/>
      <c r="I141" s="104"/>
      <c r="J141" s="104"/>
      <c r="K141" s="105">
        <f>VLOOKUP('Datos Monitoreo 2019'!$D141,info!$A$2:$B$20,2,FALSE)</f>
        <v>0.54</v>
      </c>
      <c r="M141" s="104">
        <v>1.1499999999999999</v>
      </c>
      <c r="N141" s="106">
        <f>(0.214828*'Datos Monitoreo 2019'!$E141^2.0402)/1000</f>
        <v>0.13645740021398861</v>
      </c>
      <c r="O141" s="106">
        <f>'Datos Monitoreo 2019'!$N141*'Datos Monitoreo 2019'!$S141</f>
        <v>2.7291480042797724E-2</v>
      </c>
      <c r="P141" s="106">
        <f>'Datos Monitoreo 2019'!$O141+'Datos Monitoreo 2019'!$N141</f>
        <v>0.16374888025678633</v>
      </c>
      <c r="Q141" s="104">
        <v>0.47</v>
      </c>
      <c r="R141" s="106">
        <f>'Datos Monitoreo 2019'!$Q141*'Datos Monitoreo 2019'!$N141</f>
        <v>6.4134978100574641E-2</v>
      </c>
      <c r="S141" s="104">
        <v>0.2</v>
      </c>
      <c r="T141" s="106">
        <f>'Datos Monitoreo 2019'!$R141*'Datos Monitoreo 2019'!$S141</f>
        <v>1.2826995620114929E-2</v>
      </c>
      <c r="U141" s="106">
        <f>'Datos Monitoreo 2019'!$T141+'Datos Monitoreo 2019'!$R141</f>
        <v>7.6961973720689567E-2</v>
      </c>
    </row>
    <row r="142" spans="1:21" s="94" customFormat="1" ht="16.5" hidden="1" x14ac:dyDescent="0.3">
      <c r="A142" s="95" t="s">
        <v>27</v>
      </c>
      <c r="B142" s="102">
        <f>VLOOKUP('Datos Monitoreo 2019'!$A142,info!$D$3:$E$118,2,FALSE)</f>
        <v>2</v>
      </c>
      <c r="C142" s="96">
        <v>5</v>
      </c>
      <c r="D142" s="96" t="s">
        <v>10</v>
      </c>
      <c r="E142" s="97">
        <v>20.212677772670709</v>
      </c>
      <c r="F142" s="103">
        <f t="shared" si="2"/>
        <v>3.2087625964114755E-2</v>
      </c>
      <c r="G142" s="98"/>
      <c r="H142" s="104"/>
      <c r="I142" s="104"/>
      <c r="J142" s="104"/>
      <c r="K142" s="105">
        <f>VLOOKUP('Datos Monitoreo 2019'!$D142,info!$A$2:$B$20,2,FALSE)</f>
        <v>0.54</v>
      </c>
      <c r="M142" s="104">
        <v>1.1499999999999999</v>
      </c>
      <c r="N142" s="106">
        <f>(0.214828*'Datos Monitoreo 2019'!$E142^2.0402)/1000</f>
        <v>9.9043201316006635E-2</v>
      </c>
      <c r="O142" s="106">
        <f>'Datos Monitoreo 2019'!$N142*'Datos Monitoreo 2019'!$S142</f>
        <v>1.9808640263201328E-2</v>
      </c>
      <c r="P142" s="106">
        <f>'Datos Monitoreo 2019'!$O142+'Datos Monitoreo 2019'!$N142</f>
        <v>0.11885184157920796</v>
      </c>
      <c r="Q142" s="104">
        <v>0.47</v>
      </c>
      <c r="R142" s="106">
        <f>'Datos Monitoreo 2019'!$Q142*'Datos Monitoreo 2019'!$N142</f>
        <v>4.6550304618523115E-2</v>
      </c>
      <c r="S142" s="104">
        <v>0.2</v>
      </c>
      <c r="T142" s="106">
        <f>'Datos Monitoreo 2019'!$R142*'Datos Monitoreo 2019'!$S142</f>
        <v>9.3100609237046234E-3</v>
      </c>
      <c r="U142" s="106">
        <f>'Datos Monitoreo 2019'!$T142+'Datos Monitoreo 2019'!$R142</f>
        <v>5.5860365542227737E-2</v>
      </c>
    </row>
    <row r="143" spans="1:21" s="94" customFormat="1" ht="16.5" hidden="1" x14ac:dyDescent="0.3">
      <c r="A143" s="95" t="s">
        <v>27</v>
      </c>
      <c r="B143" s="102">
        <f>VLOOKUP('Datos Monitoreo 2019'!$A143,info!$D$3:$E$118,2,FALSE)</f>
        <v>2</v>
      </c>
      <c r="C143" s="96">
        <v>6</v>
      </c>
      <c r="D143" s="95" t="s">
        <v>10</v>
      </c>
      <c r="E143" s="97">
        <v>21.86788918082642</v>
      </c>
      <c r="F143" s="103">
        <f t="shared" si="2"/>
        <v>3.7558099668069375E-2</v>
      </c>
      <c r="G143" s="95"/>
      <c r="H143" s="104"/>
      <c r="I143" s="104"/>
      <c r="J143" s="104"/>
      <c r="K143" s="105">
        <f>VLOOKUP('Datos Monitoreo 2019'!$D143,info!$A$2:$B$20,2,FALSE)</f>
        <v>0.54</v>
      </c>
      <c r="M143" s="104">
        <v>1.1499999999999999</v>
      </c>
      <c r="N143" s="106">
        <f>(0.214828*'Datos Monitoreo 2019'!$E143^2.0402)/1000</f>
        <v>0.11629601942217463</v>
      </c>
      <c r="O143" s="106">
        <f>'Datos Monitoreo 2019'!$N143*'Datos Monitoreo 2019'!$S143</f>
        <v>2.3259203884434927E-2</v>
      </c>
      <c r="P143" s="106">
        <f>'Datos Monitoreo 2019'!$O143+'Datos Monitoreo 2019'!$N143</f>
        <v>0.13955522330660955</v>
      </c>
      <c r="Q143" s="104">
        <v>0.47</v>
      </c>
      <c r="R143" s="106">
        <f>'Datos Monitoreo 2019'!$Q143*'Datos Monitoreo 2019'!$N143</f>
        <v>5.4659129128422072E-2</v>
      </c>
      <c r="S143" s="104">
        <v>0.2</v>
      </c>
      <c r="T143" s="106">
        <f>'Datos Monitoreo 2019'!$R143*'Datos Monitoreo 2019'!$S143</f>
        <v>1.0931825825684416E-2</v>
      </c>
      <c r="U143" s="106">
        <f>'Datos Monitoreo 2019'!$T143+'Datos Monitoreo 2019'!$R143</f>
        <v>6.5590954954106495E-2</v>
      </c>
    </row>
    <row r="144" spans="1:21" s="94" customFormat="1" ht="16.5" hidden="1" x14ac:dyDescent="0.3">
      <c r="A144" s="95" t="s">
        <v>27</v>
      </c>
      <c r="B144" s="102">
        <f>VLOOKUP('Datos Monitoreo 2019'!$A144,info!$D$3:$E$118,2,FALSE)</f>
        <v>2</v>
      </c>
      <c r="C144" s="96">
        <v>8</v>
      </c>
      <c r="D144" s="95" t="s">
        <v>10</v>
      </c>
      <c r="E144" s="97">
        <v>20.944790510893426</v>
      </c>
      <c r="F144" s="103">
        <f t="shared" si="2"/>
        <v>3.4454180390419684E-2</v>
      </c>
      <c r="G144" s="95"/>
      <c r="H144" s="104"/>
      <c r="I144" s="104"/>
      <c r="J144" s="104"/>
      <c r="K144" s="105">
        <f>VLOOKUP('Datos Monitoreo 2019'!$D144,info!$A$2:$B$20,2,FALSE)</f>
        <v>0.54</v>
      </c>
      <c r="M144" s="104">
        <v>1.1499999999999999</v>
      </c>
      <c r="N144" s="106">
        <f>(0.214828*'Datos Monitoreo 2019'!$E144^2.0402)/1000</f>
        <v>0.1065001410996847</v>
      </c>
      <c r="O144" s="106">
        <f>'Datos Monitoreo 2019'!$N144*'Datos Monitoreo 2019'!$S144</f>
        <v>2.1300028219936942E-2</v>
      </c>
      <c r="P144" s="106">
        <f>'Datos Monitoreo 2019'!$O144+'Datos Monitoreo 2019'!$N144</f>
        <v>0.12780016931962163</v>
      </c>
      <c r="Q144" s="104">
        <v>0.47</v>
      </c>
      <c r="R144" s="106">
        <f>'Datos Monitoreo 2019'!$Q144*'Datos Monitoreo 2019'!$N144</f>
        <v>5.0055066316851804E-2</v>
      </c>
      <c r="S144" s="104">
        <v>0.2</v>
      </c>
      <c r="T144" s="106">
        <f>'Datos Monitoreo 2019'!$R144*'Datos Monitoreo 2019'!$S144</f>
        <v>1.0011013263370361E-2</v>
      </c>
      <c r="U144" s="106">
        <f>'Datos Monitoreo 2019'!$T144+'Datos Monitoreo 2019'!$R144</f>
        <v>6.0066079580222163E-2</v>
      </c>
    </row>
    <row r="145" spans="1:21" s="94" customFormat="1" ht="16.5" hidden="1" x14ac:dyDescent="0.3">
      <c r="A145" s="95" t="s">
        <v>27</v>
      </c>
      <c r="B145" s="102">
        <f>VLOOKUP('Datos Monitoreo 2019'!$A145,info!$D$3:$E$118,2,FALSE)</f>
        <v>2</v>
      </c>
      <c r="C145" s="96">
        <v>9</v>
      </c>
      <c r="D145" s="96" t="s">
        <v>10</v>
      </c>
      <c r="E145" s="97">
        <v>17.793522637673899</v>
      </c>
      <c r="F145" s="103">
        <f t="shared" si="2"/>
        <v>2.4866447886149268E-2</v>
      </c>
      <c r="G145" s="98"/>
      <c r="H145" s="104"/>
      <c r="I145" s="104"/>
      <c r="J145" s="104"/>
      <c r="K145" s="105">
        <f>VLOOKUP('Datos Monitoreo 2019'!$D145,info!$A$2:$B$20,2,FALSE)</f>
        <v>0.54</v>
      </c>
      <c r="M145" s="104">
        <v>1.1499999999999999</v>
      </c>
      <c r="N145" s="106">
        <f>(0.214828*'Datos Monitoreo 2019'!$E145^2.0402)/1000</f>
        <v>7.6361646752604845E-2</v>
      </c>
      <c r="O145" s="106">
        <f>'Datos Monitoreo 2019'!$N145*'Datos Monitoreo 2019'!$S145</f>
        <v>1.5272329350520969E-2</v>
      </c>
      <c r="P145" s="106">
        <f>'Datos Monitoreo 2019'!$O145+'Datos Monitoreo 2019'!$N145</f>
        <v>9.1633976103125819E-2</v>
      </c>
      <c r="Q145" s="104">
        <v>0.47</v>
      </c>
      <c r="R145" s="106">
        <f>'Datos Monitoreo 2019'!$Q145*'Datos Monitoreo 2019'!$N145</f>
        <v>3.5889973973724273E-2</v>
      </c>
      <c r="S145" s="104">
        <v>0.2</v>
      </c>
      <c r="T145" s="106">
        <f>'Datos Monitoreo 2019'!$R145*'Datos Monitoreo 2019'!$S145</f>
        <v>7.177994794744855E-3</v>
      </c>
      <c r="U145" s="106">
        <f>'Datos Monitoreo 2019'!$T145+'Datos Monitoreo 2019'!$R145</f>
        <v>4.3067968768469127E-2</v>
      </c>
    </row>
    <row r="146" spans="1:21" s="94" customFormat="1" ht="16.5" hidden="1" x14ac:dyDescent="0.3">
      <c r="A146" s="95" t="s">
        <v>27</v>
      </c>
      <c r="B146" s="102">
        <f>VLOOKUP('Datos Monitoreo 2019'!$A146,info!$D$3:$E$118,2,FALSE)</f>
        <v>2</v>
      </c>
      <c r="C146" s="96">
        <v>10</v>
      </c>
      <c r="D146" s="95" t="s">
        <v>10</v>
      </c>
      <c r="E146" s="97">
        <v>23.841410475165922</v>
      </c>
      <c r="F146" s="103">
        <f t="shared" si="2"/>
        <v>4.4643041114748191E-2</v>
      </c>
      <c r="G146" s="95"/>
      <c r="H146" s="104"/>
      <c r="I146" s="104"/>
      <c r="J146" s="104"/>
      <c r="K146" s="105">
        <f>VLOOKUP('Datos Monitoreo 2019'!$D146,info!$A$2:$B$20,2,FALSE)</f>
        <v>0.54</v>
      </c>
      <c r="M146" s="104">
        <v>1.1499999999999999</v>
      </c>
      <c r="N146" s="106">
        <f>(0.214828*'Datos Monitoreo 2019'!$E146^2.0402)/1000</f>
        <v>0.13871502978999956</v>
      </c>
      <c r="O146" s="106">
        <f>'Datos Monitoreo 2019'!$N146*'Datos Monitoreo 2019'!$S146</f>
        <v>2.7743005957999913E-2</v>
      </c>
      <c r="P146" s="106">
        <f>'Datos Monitoreo 2019'!$O146+'Datos Monitoreo 2019'!$N146</f>
        <v>0.16645803574799947</v>
      </c>
      <c r="Q146" s="104">
        <v>0.47</v>
      </c>
      <c r="R146" s="106">
        <f>'Datos Monitoreo 2019'!$Q146*'Datos Monitoreo 2019'!$N146</f>
        <v>6.5196064001299792E-2</v>
      </c>
      <c r="S146" s="104">
        <v>0.2</v>
      </c>
      <c r="T146" s="106">
        <f>'Datos Monitoreo 2019'!$R146*'Datos Monitoreo 2019'!$S146</f>
        <v>1.3039212800259959E-2</v>
      </c>
      <c r="U146" s="106">
        <f>'Datos Monitoreo 2019'!$T146+'Datos Monitoreo 2019'!$R146</f>
        <v>7.8235276801559755E-2</v>
      </c>
    </row>
    <row r="147" spans="1:21" s="94" customFormat="1" ht="16.5" hidden="1" x14ac:dyDescent="0.3">
      <c r="A147" s="95" t="s">
        <v>27</v>
      </c>
      <c r="B147" s="102">
        <f>VLOOKUP('Datos Monitoreo 2019'!$A147,info!$D$3:$E$118,2,FALSE)</f>
        <v>2</v>
      </c>
      <c r="C147" s="96">
        <v>12</v>
      </c>
      <c r="D147" s="95" t="s">
        <v>10</v>
      </c>
      <c r="E147" s="97">
        <v>28.361410858975749</v>
      </c>
      <c r="F147" s="103">
        <f t="shared" si="2"/>
        <v>6.3175042688368488E-2</v>
      </c>
      <c r="G147" s="95"/>
      <c r="H147" s="104"/>
      <c r="I147" s="104"/>
      <c r="J147" s="104"/>
      <c r="K147" s="105">
        <f>VLOOKUP('Datos Monitoreo 2019'!$D147,info!$A$2:$B$20,2,FALSE)</f>
        <v>0.54</v>
      </c>
      <c r="M147" s="104">
        <v>1.1499999999999999</v>
      </c>
      <c r="N147" s="106">
        <f>(0.214828*'Datos Monitoreo 2019'!$E147^2.0402)/1000</f>
        <v>0.19767247809965011</v>
      </c>
      <c r="O147" s="106">
        <f>'Datos Monitoreo 2019'!$N147*'Datos Monitoreo 2019'!$S147</f>
        <v>3.9534495619930027E-2</v>
      </c>
      <c r="P147" s="106">
        <f>'Datos Monitoreo 2019'!$O147+'Datos Monitoreo 2019'!$N147</f>
        <v>0.23720697371958013</v>
      </c>
      <c r="Q147" s="104">
        <v>0.47</v>
      </c>
      <c r="R147" s="106">
        <f>'Datos Monitoreo 2019'!$Q147*'Datos Monitoreo 2019'!$N147</f>
        <v>9.2906064706835545E-2</v>
      </c>
      <c r="S147" s="104">
        <v>0.2</v>
      </c>
      <c r="T147" s="106">
        <f>'Datos Monitoreo 2019'!$R147*'Datos Monitoreo 2019'!$S147</f>
        <v>1.8581212941367109E-2</v>
      </c>
      <c r="U147" s="106">
        <f>'Datos Monitoreo 2019'!$T147+'Datos Monitoreo 2019'!$R147</f>
        <v>0.11148727764820265</v>
      </c>
    </row>
    <row r="148" spans="1:21" s="94" customFormat="1" ht="16.5" hidden="1" x14ac:dyDescent="0.3">
      <c r="A148" s="95" t="s">
        <v>27</v>
      </c>
      <c r="B148" s="102">
        <f>VLOOKUP('Datos Monitoreo 2019'!$A148,info!$D$3:$E$118,2,FALSE)</f>
        <v>2</v>
      </c>
      <c r="C148" s="96">
        <v>14</v>
      </c>
      <c r="D148" s="96" t="s">
        <v>10</v>
      </c>
      <c r="E148" s="97">
        <v>23.8732414637843</v>
      </c>
      <c r="F148" s="103">
        <f t="shared" si="2"/>
        <v>4.4762327744595563E-2</v>
      </c>
      <c r="G148" s="98"/>
      <c r="H148" s="104"/>
      <c r="I148" s="104"/>
      <c r="J148" s="104"/>
      <c r="K148" s="105">
        <f>VLOOKUP('Datos Monitoreo 2019'!$D148,info!$A$2:$B$20,2,FALSE)</f>
        <v>0.54</v>
      </c>
      <c r="M148" s="104">
        <v>1.1499999999999999</v>
      </c>
      <c r="N148" s="106">
        <f>(0.214828*'Datos Monitoreo 2019'!$E148^2.0402)/1000</f>
        <v>0.13909313783382199</v>
      </c>
      <c r="O148" s="106">
        <f>'Datos Monitoreo 2019'!$N148*'Datos Monitoreo 2019'!$S148</f>
        <v>2.7818627566764398E-2</v>
      </c>
      <c r="P148" s="106">
        <f>'Datos Monitoreo 2019'!$O148+'Datos Monitoreo 2019'!$N148</f>
        <v>0.16691176540058639</v>
      </c>
      <c r="Q148" s="104">
        <v>0.47</v>
      </c>
      <c r="R148" s="106">
        <f>'Datos Monitoreo 2019'!$Q148*'Datos Monitoreo 2019'!$N148</f>
        <v>6.5373774781896335E-2</v>
      </c>
      <c r="S148" s="104">
        <v>0.2</v>
      </c>
      <c r="T148" s="106">
        <f>'Datos Monitoreo 2019'!$R148*'Datos Monitoreo 2019'!$S148</f>
        <v>1.3074754956379268E-2</v>
      </c>
      <c r="U148" s="106">
        <f>'Datos Monitoreo 2019'!$T148+'Datos Monitoreo 2019'!$R148</f>
        <v>7.8448529738275596E-2</v>
      </c>
    </row>
    <row r="149" spans="1:21" s="94" customFormat="1" ht="16.5" hidden="1" x14ac:dyDescent="0.3">
      <c r="A149" s="95" t="s">
        <v>27</v>
      </c>
      <c r="B149" s="102">
        <f>VLOOKUP('Datos Monitoreo 2019'!$A149,info!$D$3:$E$118,2,FALSE)</f>
        <v>2</v>
      </c>
      <c r="C149" s="96">
        <v>15</v>
      </c>
      <c r="D149" s="95" t="s">
        <v>10</v>
      </c>
      <c r="E149" s="97">
        <v>26.960847359767072</v>
      </c>
      <c r="F149" s="103">
        <f t="shared" si="2"/>
        <v>5.7089594284306773E-2</v>
      </c>
      <c r="G149" s="95"/>
      <c r="H149" s="104"/>
      <c r="I149" s="104"/>
      <c r="J149" s="104"/>
      <c r="K149" s="105">
        <f>VLOOKUP('Datos Monitoreo 2019'!$D149,info!$A$2:$B$20,2,FALSE)</f>
        <v>0.54</v>
      </c>
      <c r="M149" s="104">
        <v>1.1499999999999999</v>
      </c>
      <c r="N149" s="106">
        <f>(0.214828*'Datos Monitoreo 2019'!$E149^2.0402)/1000</f>
        <v>0.17826802324689903</v>
      </c>
      <c r="O149" s="106">
        <f>'Datos Monitoreo 2019'!$N149*'Datos Monitoreo 2019'!$S149</f>
        <v>3.5653604649379805E-2</v>
      </c>
      <c r="P149" s="106">
        <f>'Datos Monitoreo 2019'!$O149+'Datos Monitoreo 2019'!$N149</f>
        <v>0.21392162789627883</v>
      </c>
      <c r="Q149" s="104">
        <v>0.47</v>
      </c>
      <c r="R149" s="106">
        <f>'Datos Monitoreo 2019'!$Q149*'Datos Monitoreo 2019'!$N149</f>
        <v>8.3785970926042536E-2</v>
      </c>
      <c r="S149" s="104">
        <v>0.2</v>
      </c>
      <c r="T149" s="106">
        <f>'Datos Monitoreo 2019'!$R149*'Datos Monitoreo 2019'!$S149</f>
        <v>1.6757194185208508E-2</v>
      </c>
      <c r="U149" s="106">
        <f>'Datos Monitoreo 2019'!$T149+'Datos Monitoreo 2019'!$R149</f>
        <v>0.10054316511125104</v>
      </c>
    </row>
    <row r="150" spans="1:21" s="94" customFormat="1" ht="16.5" hidden="1" x14ac:dyDescent="0.3">
      <c r="A150" s="95" t="s">
        <v>27</v>
      </c>
      <c r="B150" s="102">
        <f>VLOOKUP('Datos Monitoreo 2019'!$A150,info!$D$3:$E$118,2,FALSE)</f>
        <v>2</v>
      </c>
      <c r="C150" s="96">
        <v>18</v>
      </c>
      <c r="D150" s="96" t="s">
        <v>10</v>
      </c>
      <c r="E150" s="97">
        <v>22.981973782469687</v>
      </c>
      <c r="F150" s="103">
        <f t="shared" si="2"/>
        <v>4.1482462677357779E-2</v>
      </c>
      <c r="G150" s="98"/>
      <c r="H150" s="104"/>
      <c r="I150" s="104"/>
      <c r="J150" s="104"/>
      <c r="K150" s="105">
        <f>VLOOKUP('Datos Monitoreo 2019'!$D150,info!$A$2:$B$20,2,FALSE)</f>
        <v>0.54</v>
      </c>
      <c r="M150" s="104">
        <v>1.1499999999999999</v>
      </c>
      <c r="N150" s="106">
        <f>(0.214828*'Datos Monitoreo 2019'!$E150^2.0402)/1000</f>
        <v>0.12870437367424248</v>
      </c>
      <c r="O150" s="106">
        <f>'Datos Monitoreo 2019'!$N150*'Datos Monitoreo 2019'!$S150</f>
        <v>2.5740874734848498E-2</v>
      </c>
      <c r="P150" s="106">
        <f>'Datos Monitoreo 2019'!$O150+'Datos Monitoreo 2019'!$N150</f>
        <v>0.15444524840909096</v>
      </c>
      <c r="Q150" s="104">
        <v>0.47</v>
      </c>
      <c r="R150" s="106">
        <f>'Datos Monitoreo 2019'!$Q150*'Datos Monitoreo 2019'!$N150</f>
        <v>6.0491055626893962E-2</v>
      </c>
      <c r="S150" s="104">
        <v>0.2</v>
      </c>
      <c r="T150" s="106">
        <f>'Datos Monitoreo 2019'!$R150*'Datos Monitoreo 2019'!$S150</f>
        <v>1.2098211125378793E-2</v>
      </c>
      <c r="U150" s="106">
        <f>'Datos Monitoreo 2019'!$T150+'Datos Monitoreo 2019'!$R150</f>
        <v>7.2589266752272757E-2</v>
      </c>
    </row>
    <row r="151" spans="1:21" s="94" customFormat="1" ht="16.5" hidden="1" x14ac:dyDescent="0.3">
      <c r="A151" s="95" t="s">
        <v>27</v>
      </c>
      <c r="B151" s="102">
        <f>VLOOKUP('Datos Monitoreo 2019'!$A151,info!$D$3:$E$118,2,FALSE)</f>
        <v>2</v>
      </c>
      <c r="C151" s="96">
        <v>19</v>
      </c>
      <c r="D151" s="95" t="s">
        <v>10</v>
      </c>
      <c r="E151" s="97">
        <v>24.064227395494573</v>
      </c>
      <c r="F151" s="103">
        <f t="shared" si="2"/>
        <v>4.5481389777484733E-2</v>
      </c>
      <c r="G151" s="95"/>
      <c r="H151" s="104"/>
      <c r="I151" s="104"/>
      <c r="J151" s="104"/>
      <c r="K151" s="105">
        <f>VLOOKUP('Datos Monitoreo 2019'!$D151,info!$A$2:$B$20,2,FALSE)</f>
        <v>0.54</v>
      </c>
      <c r="M151" s="104">
        <v>1.1499999999999999</v>
      </c>
      <c r="N151" s="106">
        <f>(0.214828*'Datos Monitoreo 2019'!$E151^2.0402)/1000</f>
        <v>0.14137280734497909</v>
      </c>
      <c r="O151" s="106">
        <f>'Datos Monitoreo 2019'!$N151*'Datos Monitoreo 2019'!$S151</f>
        <v>2.8274561468995818E-2</v>
      </c>
      <c r="P151" s="106">
        <f>'Datos Monitoreo 2019'!$O151+'Datos Monitoreo 2019'!$N151</f>
        <v>0.16964736881397491</v>
      </c>
      <c r="Q151" s="104">
        <v>0.47</v>
      </c>
      <c r="R151" s="106">
        <f>'Datos Monitoreo 2019'!$Q151*'Datos Monitoreo 2019'!$N151</f>
        <v>6.6445219452140172E-2</v>
      </c>
      <c r="S151" s="104">
        <v>0.2</v>
      </c>
      <c r="T151" s="106">
        <f>'Datos Monitoreo 2019'!$R151*'Datos Monitoreo 2019'!$S151</f>
        <v>1.3289043890428036E-2</v>
      </c>
      <c r="U151" s="106">
        <f>'Datos Monitoreo 2019'!$T151+'Datos Monitoreo 2019'!$R151</f>
        <v>7.973426334256821E-2</v>
      </c>
    </row>
    <row r="152" spans="1:21" s="94" customFormat="1" ht="16.5" hidden="1" x14ac:dyDescent="0.3">
      <c r="A152" s="95" t="s">
        <v>27</v>
      </c>
      <c r="B152" s="102">
        <f>VLOOKUP('Datos Monitoreo 2019'!$A152,info!$D$3:$E$118,2,FALSE)</f>
        <v>2</v>
      </c>
      <c r="C152" s="96">
        <v>20</v>
      </c>
      <c r="D152" s="96" t="s">
        <v>10</v>
      </c>
      <c r="E152" s="97">
        <v>23.077466748324824</v>
      </c>
      <c r="F152" s="103">
        <f t="shared" si="2"/>
        <v>4.1827908481338744E-2</v>
      </c>
      <c r="G152" s="98"/>
      <c r="H152" s="104"/>
      <c r="I152" s="104"/>
      <c r="J152" s="104"/>
      <c r="K152" s="105">
        <f>VLOOKUP('Datos Monitoreo 2019'!$D152,info!$A$2:$B$20,2,FALSE)</f>
        <v>0.54</v>
      </c>
      <c r="M152" s="104">
        <v>1.1499999999999999</v>
      </c>
      <c r="N152" s="106">
        <f>(0.214828*'Datos Monitoreo 2019'!$E152^2.0402)/1000</f>
        <v>0.12979779537907596</v>
      </c>
      <c r="O152" s="106">
        <f>'Datos Monitoreo 2019'!$N152*'Datos Monitoreo 2019'!$S152</f>
        <v>2.5959559075815195E-2</v>
      </c>
      <c r="P152" s="106">
        <f>'Datos Monitoreo 2019'!$O152+'Datos Monitoreo 2019'!$N152</f>
        <v>0.15575735445489114</v>
      </c>
      <c r="Q152" s="104">
        <v>0.47</v>
      </c>
      <c r="R152" s="106">
        <f>'Datos Monitoreo 2019'!$Q152*'Datos Monitoreo 2019'!$N152</f>
        <v>6.1004963828165698E-2</v>
      </c>
      <c r="S152" s="104">
        <v>0.2</v>
      </c>
      <c r="T152" s="106">
        <f>'Datos Monitoreo 2019'!$R152*'Datos Monitoreo 2019'!$S152</f>
        <v>1.2200992765633141E-2</v>
      </c>
      <c r="U152" s="106">
        <f>'Datos Monitoreo 2019'!$T152+'Datos Monitoreo 2019'!$R152</f>
        <v>7.3205956593798832E-2</v>
      </c>
    </row>
    <row r="153" spans="1:21" s="94" customFormat="1" ht="16.5" hidden="1" x14ac:dyDescent="0.3">
      <c r="A153" s="95" t="s">
        <v>27</v>
      </c>
      <c r="B153" s="102">
        <f>VLOOKUP('Datos Monitoreo 2019'!$A153,info!$D$3:$E$118,2,FALSE)</f>
        <v>2</v>
      </c>
      <c r="C153" s="96">
        <v>22</v>
      </c>
      <c r="D153" s="96" t="s">
        <v>10</v>
      </c>
      <c r="E153" s="97">
        <v>21.040283476748563</v>
      </c>
      <c r="F153" s="103">
        <f t="shared" si="2"/>
        <v>3.4769068445326998E-2</v>
      </c>
      <c r="G153" s="98"/>
      <c r="H153" s="104"/>
      <c r="I153" s="104"/>
      <c r="J153" s="104"/>
      <c r="K153" s="105">
        <f>VLOOKUP('Datos Monitoreo 2019'!$D153,info!$A$2:$B$20,2,FALSE)</f>
        <v>0.54</v>
      </c>
      <c r="M153" s="104">
        <v>1.1499999999999999</v>
      </c>
      <c r="N153" s="106">
        <f>(0.214828*'Datos Monitoreo 2019'!$E153^2.0402)/1000</f>
        <v>0.10749313587503</v>
      </c>
      <c r="O153" s="106">
        <f>'Datos Monitoreo 2019'!$N153*'Datos Monitoreo 2019'!$S153</f>
        <v>2.1498627175006002E-2</v>
      </c>
      <c r="P153" s="106">
        <f>'Datos Monitoreo 2019'!$O153+'Datos Monitoreo 2019'!$N153</f>
        <v>0.12899176305003601</v>
      </c>
      <c r="Q153" s="104">
        <v>0.47</v>
      </c>
      <c r="R153" s="106">
        <f>'Datos Monitoreo 2019'!$Q153*'Datos Monitoreo 2019'!$N153</f>
        <v>5.0521773861264094E-2</v>
      </c>
      <c r="S153" s="104">
        <v>0.2</v>
      </c>
      <c r="T153" s="106">
        <f>'Datos Monitoreo 2019'!$R153*'Datos Monitoreo 2019'!$S153</f>
        <v>1.010435477225282E-2</v>
      </c>
      <c r="U153" s="106">
        <f>'Datos Monitoreo 2019'!$T153+'Datos Monitoreo 2019'!$R153</f>
        <v>6.0626128633516914E-2</v>
      </c>
    </row>
    <row r="154" spans="1:21" s="94" customFormat="1" ht="16.5" hidden="1" x14ac:dyDescent="0.3">
      <c r="A154" s="95" t="s">
        <v>27</v>
      </c>
      <c r="B154" s="102">
        <f>VLOOKUP('Datos Monitoreo 2019'!$A154,info!$D$3:$E$118,2,FALSE)</f>
        <v>2</v>
      </c>
      <c r="C154" s="96">
        <v>24</v>
      </c>
      <c r="D154" s="95" t="s">
        <v>10</v>
      </c>
      <c r="E154" s="97">
        <v>21.199438419840458</v>
      </c>
      <c r="F154" s="103">
        <f t="shared" si="2"/>
        <v>3.5297064969034363E-2</v>
      </c>
      <c r="G154" s="95"/>
      <c r="H154" s="104"/>
      <c r="I154" s="104"/>
      <c r="J154" s="104"/>
      <c r="K154" s="105">
        <f>VLOOKUP('Datos Monitoreo 2019'!$D154,info!$A$2:$B$20,2,FALSE)</f>
        <v>0.54</v>
      </c>
      <c r="M154" s="104">
        <v>1.1499999999999999</v>
      </c>
      <c r="N154" s="106">
        <f>(0.214828*'Datos Monitoreo 2019'!$E154^2.0402)/1000</f>
        <v>0.10915856991891401</v>
      </c>
      <c r="O154" s="106">
        <f>'Datos Monitoreo 2019'!$N154*'Datos Monitoreo 2019'!$S154</f>
        <v>2.1831713983782804E-2</v>
      </c>
      <c r="P154" s="106">
        <f>'Datos Monitoreo 2019'!$O154+'Datos Monitoreo 2019'!$N154</f>
        <v>0.13099028390269682</v>
      </c>
      <c r="Q154" s="104">
        <v>0.47</v>
      </c>
      <c r="R154" s="106">
        <f>'Datos Monitoreo 2019'!$Q154*'Datos Monitoreo 2019'!$N154</f>
        <v>5.1304527861889583E-2</v>
      </c>
      <c r="S154" s="104">
        <v>0.2</v>
      </c>
      <c r="T154" s="106">
        <f>'Datos Monitoreo 2019'!$R154*'Datos Monitoreo 2019'!$S154</f>
        <v>1.0260905572377917E-2</v>
      </c>
      <c r="U154" s="106">
        <f>'Datos Monitoreo 2019'!$T154+'Datos Monitoreo 2019'!$R154</f>
        <v>6.15654334342675E-2</v>
      </c>
    </row>
    <row r="155" spans="1:21" s="94" customFormat="1" ht="16.5" hidden="1" x14ac:dyDescent="0.3">
      <c r="A155" s="95" t="s">
        <v>27</v>
      </c>
      <c r="B155" s="102">
        <f>VLOOKUP('Datos Monitoreo 2019'!$A155,info!$D$3:$E$118,2,FALSE)</f>
        <v>2</v>
      </c>
      <c r="C155" s="96">
        <v>25</v>
      </c>
      <c r="D155" s="96" t="s">
        <v>10</v>
      </c>
      <c r="E155" s="97">
        <v>22.440846975957243</v>
      </c>
      <c r="F155" s="103">
        <f t="shared" si="2"/>
        <v>3.9551992795124641E-2</v>
      </c>
      <c r="G155" s="98"/>
      <c r="H155" s="104"/>
      <c r="I155" s="104"/>
      <c r="J155" s="104"/>
      <c r="K155" s="105">
        <f>VLOOKUP('Datos Monitoreo 2019'!$D155,info!$A$2:$B$20,2,FALSE)</f>
        <v>0.54</v>
      </c>
      <c r="M155" s="104">
        <v>1.1499999999999999</v>
      </c>
      <c r="N155" s="106">
        <f>(0.214828*'Datos Monitoreo 2019'!$E155^2.0402)/1000</f>
        <v>0.1225973693919112</v>
      </c>
      <c r="O155" s="106">
        <f>'Datos Monitoreo 2019'!$N155*'Datos Monitoreo 2019'!$S155</f>
        <v>2.4519473878382242E-2</v>
      </c>
      <c r="P155" s="106">
        <f>'Datos Monitoreo 2019'!$O155+'Datos Monitoreo 2019'!$N155</f>
        <v>0.14711684327029345</v>
      </c>
      <c r="Q155" s="104">
        <v>0.47</v>
      </c>
      <c r="R155" s="106">
        <f>'Datos Monitoreo 2019'!$Q155*'Datos Monitoreo 2019'!$N155</f>
        <v>5.762076361419826E-2</v>
      </c>
      <c r="S155" s="104">
        <v>0.2</v>
      </c>
      <c r="T155" s="106">
        <f>'Datos Monitoreo 2019'!$R155*'Datos Monitoreo 2019'!$S155</f>
        <v>1.1524152722839652E-2</v>
      </c>
      <c r="U155" s="106">
        <f>'Datos Monitoreo 2019'!$T155+'Datos Monitoreo 2019'!$R155</f>
        <v>6.9144916337037912E-2</v>
      </c>
    </row>
    <row r="156" spans="1:21" s="94" customFormat="1" ht="16.5" hidden="1" x14ac:dyDescent="0.3">
      <c r="A156" s="95" t="s">
        <v>27</v>
      </c>
      <c r="B156" s="102">
        <f>VLOOKUP('Datos Monitoreo 2019'!$A156,info!$D$3:$E$118,2,FALSE)</f>
        <v>2</v>
      </c>
      <c r="C156" s="96">
        <v>27</v>
      </c>
      <c r="D156" s="96" t="s">
        <v>10</v>
      </c>
      <c r="E156" s="97">
        <v>23.204790702798341</v>
      </c>
      <c r="F156" s="103">
        <f t="shared" si="2"/>
        <v>4.2290731055849982E-2</v>
      </c>
      <c r="G156" s="98"/>
      <c r="H156" s="104"/>
      <c r="I156" s="104"/>
      <c r="J156" s="104"/>
      <c r="K156" s="105">
        <f>VLOOKUP('Datos Monitoreo 2019'!$D156,info!$A$2:$B$20,2,FALSE)</f>
        <v>0.54</v>
      </c>
      <c r="M156" s="104">
        <v>1.1499999999999999</v>
      </c>
      <c r="N156" s="106">
        <f>(0.214828*'Datos Monitoreo 2019'!$E156^2.0402)/1000</f>
        <v>0.13126302795856698</v>
      </c>
      <c r="O156" s="106">
        <f>'Datos Monitoreo 2019'!$N156*'Datos Monitoreo 2019'!$S156</f>
        <v>2.6252605591713399E-2</v>
      </c>
      <c r="P156" s="106">
        <f>'Datos Monitoreo 2019'!$O156+'Datos Monitoreo 2019'!$N156</f>
        <v>0.15751563355028037</v>
      </c>
      <c r="Q156" s="104">
        <v>0.47</v>
      </c>
      <c r="R156" s="106">
        <f>'Datos Monitoreo 2019'!$Q156*'Datos Monitoreo 2019'!$N156</f>
        <v>6.1693623140526475E-2</v>
      </c>
      <c r="S156" s="104">
        <v>0.2</v>
      </c>
      <c r="T156" s="106">
        <f>'Datos Monitoreo 2019'!$R156*'Datos Monitoreo 2019'!$S156</f>
        <v>1.2338724628105296E-2</v>
      </c>
      <c r="U156" s="106">
        <f>'Datos Monitoreo 2019'!$T156+'Datos Monitoreo 2019'!$R156</f>
        <v>7.4032347768631768E-2</v>
      </c>
    </row>
    <row r="157" spans="1:21" s="94" customFormat="1" ht="16.5" hidden="1" x14ac:dyDescent="0.3">
      <c r="A157" s="95" t="s">
        <v>27</v>
      </c>
      <c r="B157" s="102">
        <f>VLOOKUP('Datos Monitoreo 2019'!$A157,info!$D$3:$E$118,2,FALSE)</f>
        <v>2</v>
      </c>
      <c r="C157" s="96">
        <v>29</v>
      </c>
      <c r="D157" s="95" t="s">
        <v>10</v>
      </c>
      <c r="E157" s="97">
        <v>23.236621691416719</v>
      </c>
      <c r="F157" s="103">
        <f t="shared" si="2"/>
        <v>4.2406834586835515E-2</v>
      </c>
      <c r="G157" s="95"/>
      <c r="H157" s="104"/>
      <c r="I157" s="104"/>
      <c r="J157" s="104"/>
      <c r="K157" s="105">
        <f>VLOOKUP('Datos Monitoreo 2019'!$D157,info!$A$2:$B$20,2,FALSE)</f>
        <v>0.54</v>
      </c>
      <c r="M157" s="104">
        <v>1.1499999999999999</v>
      </c>
      <c r="N157" s="106">
        <f>(0.214828*'Datos Monitoreo 2019'!$E157^2.0402)/1000</f>
        <v>0.13163064647053621</v>
      </c>
      <c r="O157" s="106">
        <f>'Datos Monitoreo 2019'!$N157*'Datos Monitoreo 2019'!$S157</f>
        <v>2.6326129294107242E-2</v>
      </c>
      <c r="P157" s="106">
        <f>'Datos Monitoreo 2019'!$O157+'Datos Monitoreo 2019'!$N157</f>
        <v>0.15795677576464345</v>
      </c>
      <c r="Q157" s="104">
        <v>0.47</v>
      </c>
      <c r="R157" s="106">
        <f>'Datos Monitoreo 2019'!$Q157*'Datos Monitoreo 2019'!$N157</f>
        <v>6.1866403841152016E-2</v>
      </c>
      <c r="S157" s="104">
        <v>0.2</v>
      </c>
      <c r="T157" s="106">
        <f>'Datos Monitoreo 2019'!$R157*'Datos Monitoreo 2019'!$S157</f>
        <v>1.2373280768230403E-2</v>
      </c>
      <c r="U157" s="106">
        <f>'Datos Monitoreo 2019'!$T157+'Datos Monitoreo 2019'!$R157</f>
        <v>7.423968460938242E-2</v>
      </c>
    </row>
    <row r="158" spans="1:21" s="94" customFormat="1" ht="16.5" hidden="1" x14ac:dyDescent="0.3">
      <c r="A158" s="95" t="s">
        <v>27</v>
      </c>
      <c r="B158" s="102">
        <f>VLOOKUP('Datos Monitoreo 2019'!$A158,info!$D$3:$E$118,2,FALSE)</f>
        <v>2</v>
      </c>
      <c r="C158" s="96">
        <v>29</v>
      </c>
      <c r="D158" s="96" t="s">
        <v>10</v>
      </c>
      <c r="E158" s="97">
        <v>14.38760685550734</v>
      </c>
      <c r="F158" s="103">
        <f t="shared" si="2"/>
        <v>1.6257995746723295E-2</v>
      </c>
      <c r="G158" s="98"/>
      <c r="H158" s="104"/>
      <c r="I158" s="104"/>
      <c r="J158" s="104"/>
      <c r="K158" s="105">
        <f>VLOOKUP('Datos Monitoreo 2019'!$D158,info!$A$2:$B$20,2,FALSE)</f>
        <v>0.54</v>
      </c>
      <c r="M158" s="104">
        <v>1.1499999999999999</v>
      </c>
      <c r="N158" s="106">
        <f>(0.214828*'Datos Monitoreo 2019'!$E158^2.0402)/1000</f>
        <v>4.9501590106982116E-2</v>
      </c>
      <c r="O158" s="106">
        <f>'Datos Monitoreo 2019'!$N158*'Datos Monitoreo 2019'!$S158</f>
        <v>9.9003180213964245E-3</v>
      </c>
      <c r="P158" s="106">
        <f>'Datos Monitoreo 2019'!$O158+'Datos Monitoreo 2019'!$N158</f>
        <v>5.940190812837854E-2</v>
      </c>
      <c r="Q158" s="104">
        <v>0.47</v>
      </c>
      <c r="R158" s="106">
        <f>'Datos Monitoreo 2019'!$Q158*'Datos Monitoreo 2019'!$N158</f>
        <v>2.3265747350281592E-2</v>
      </c>
      <c r="S158" s="104">
        <v>0.2</v>
      </c>
      <c r="T158" s="106">
        <f>'Datos Monitoreo 2019'!$R158*'Datos Monitoreo 2019'!$S158</f>
        <v>4.6531494700563182E-3</v>
      </c>
      <c r="U158" s="106">
        <f>'Datos Monitoreo 2019'!$T158+'Datos Monitoreo 2019'!$R158</f>
        <v>2.7918896820337911E-2</v>
      </c>
    </row>
    <row r="159" spans="1:21" s="94" customFormat="1" ht="16.5" hidden="1" x14ac:dyDescent="0.3">
      <c r="A159" s="95" t="s">
        <v>27</v>
      </c>
      <c r="B159" s="102">
        <f>VLOOKUP('Datos Monitoreo 2019'!$A159,info!$D$3:$E$118,2,FALSE)</f>
        <v>2</v>
      </c>
      <c r="C159" s="96">
        <v>30</v>
      </c>
      <c r="D159" s="95" t="s">
        <v>10</v>
      </c>
      <c r="E159" s="97">
        <v>19.958029863723677</v>
      </c>
      <c r="F159" s="103">
        <f t="shared" si="2"/>
        <v>3.1284211811386867E-2</v>
      </c>
      <c r="G159" s="95"/>
      <c r="H159" s="104"/>
      <c r="I159" s="104"/>
      <c r="J159" s="104"/>
      <c r="K159" s="105">
        <f>VLOOKUP('Datos Monitoreo 2019'!$D159,info!$A$2:$B$20,2,FALSE)</f>
        <v>0.54</v>
      </c>
      <c r="M159" s="104">
        <v>1.1499999999999999</v>
      </c>
      <c r="N159" s="106">
        <f>(0.214828*'Datos Monitoreo 2019'!$E159^2.0402)/1000</f>
        <v>9.6514141469866505E-2</v>
      </c>
      <c r="O159" s="106">
        <f>'Datos Monitoreo 2019'!$N159*'Datos Monitoreo 2019'!$S159</f>
        <v>1.9302828293973302E-2</v>
      </c>
      <c r="P159" s="106">
        <f>'Datos Monitoreo 2019'!$O159+'Datos Monitoreo 2019'!$N159</f>
        <v>0.1158169697638398</v>
      </c>
      <c r="Q159" s="104">
        <v>0.47</v>
      </c>
      <c r="R159" s="106">
        <f>'Datos Monitoreo 2019'!$Q159*'Datos Monitoreo 2019'!$N159</f>
        <v>4.5361646490837251E-2</v>
      </c>
      <c r="S159" s="104">
        <v>0.2</v>
      </c>
      <c r="T159" s="106">
        <f>'Datos Monitoreo 2019'!$R159*'Datos Monitoreo 2019'!$S159</f>
        <v>9.0723292981674513E-3</v>
      </c>
      <c r="U159" s="106">
        <f>'Datos Monitoreo 2019'!$T159+'Datos Monitoreo 2019'!$R159</f>
        <v>5.4433975789004704E-2</v>
      </c>
    </row>
    <row r="160" spans="1:21" s="94" customFormat="1" ht="16.5" hidden="1" x14ac:dyDescent="0.3">
      <c r="A160" s="95" t="s">
        <v>27</v>
      </c>
      <c r="B160" s="102">
        <f>VLOOKUP('Datos Monitoreo 2019'!$A160,info!$D$3:$E$118,2,FALSE)</f>
        <v>2</v>
      </c>
      <c r="C160" s="96">
        <v>30</v>
      </c>
      <c r="D160" s="96" t="s">
        <v>10</v>
      </c>
      <c r="E160" s="97">
        <v>18.74845229622527</v>
      </c>
      <c r="F160" s="103">
        <f t="shared" si="2"/>
        <v>2.7607096006191708E-2</v>
      </c>
      <c r="G160" s="98"/>
      <c r="H160" s="104"/>
      <c r="I160" s="104"/>
      <c r="J160" s="104"/>
      <c r="K160" s="105">
        <f>VLOOKUP('Datos Monitoreo 2019'!$D160,info!$A$2:$B$20,2,FALSE)</f>
        <v>0.54</v>
      </c>
      <c r="M160" s="104">
        <v>1.1499999999999999</v>
      </c>
      <c r="N160" s="106">
        <f>(0.214828*'Datos Monitoreo 2019'!$E160^2.0402)/1000</f>
        <v>8.4956172768254096E-2</v>
      </c>
      <c r="O160" s="106">
        <f>'Datos Monitoreo 2019'!$N160*'Datos Monitoreo 2019'!$S160</f>
        <v>1.6991234553650821E-2</v>
      </c>
      <c r="P160" s="106">
        <f>'Datos Monitoreo 2019'!$O160+'Datos Monitoreo 2019'!$N160</f>
        <v>0.10194740732190491</v>
      </c>
      <c r="Q160" s="104">
        <v>0.47</v>
      </c>
      <c r="R160" s="106">
        <f>'Datos Monitoreo 2019'!$Q160*'Datos Monitoreo 2019'!$N160</f>
        <v>3.992940120107942E-2</v>
      </c>
      <c r="S160" s="104">
        <v>0.2</v>
      </c>
      <c r="T160" s="106">
        <f>'Datos Monitoreo 2019'!$R160*'Datos Monitoreo 2019'!$S160</f>
        <v>7.9858802402158844E-3</v>
      </c>
      <c r="U160" s="106">
        <f>'Datos Monitoreo 2019'!$T160+'Datos Monitoreo 2019'!$R160</f>
        <v>4.7915281441295303E-2</v>
      </c>
    </row>
    <row r="161" spans="1:21" s="94" customFormat="1" ht="16.5" hidden="1" x14ac:dyDescent="0.3">
      <c r="A161" s="95" t="s">
        <v>27</v>
      </c>
      <c r="B161" s="102">
        <f>VLOOKUP('Datos Monitoreo 2019'!$A161,info!$D$3:$E$118,2,FALSE)</f>
        <v>2</v>
      </c>
      <c r="C161" s="96">
        <v>33</v>
      </c>
      <c r="D161" s="95" t="s">
        <v>10</v>
      </c>
      <c r="E161" s="97">
        <v>22.218030055628589</v>
      </c>
      <c r="F161" s="103">
        <f t="shared" si="2"/>
        <v>3.8770462447071878E-2</v>
      </c>
      <c r="G161" s="95"/>
      <c r="H161" s="104"/>
      <c r="I161" s="104"/>
      <c r="J161" s="104"/>
      <c r="K161" s="105">
        <f>VLOOKUP('Datos Monitoreo 2019'!$D161,info!$A$2:$B$20,2,FALSE)</f>
        <v>0.54</v>
      </c>
      <c r="M161" s="104">
        <v>1.1499999999999999</v>
      </c>
      <c r="N161" s="106">
        <f>(0.214828*'Datos Monitoreo 2019'!$E161^2.0402)/1000</f>
        <v>0.12012670041789118</v>
      </c>
      <c r="O161" s="106">
        <f>'Datos Monitoreo 2019'!$N161*'Datos Monitoreo 2019'!$S161</f>
        <v>2.4025340083578237E-2</v>
      </c>
      <c r="P161" s="106">
        <f>'Datos Monitoreo 2019'!$O161+'Datos Monitoreo 2019'!$N161</f>
        <v>0.14415204050146943</v>
      </c>
      <c r="Q161" s="104">
        <v>0.47</v>
      </c>
      <c r="R161" s="106">
        <f>'Datos Monitoreo 2019'!$Q161*'Datos Monitoreo 2019'!$N161</f>
        <v>5.6459549196408852E-2</v>
      </c>
      <c r="S161" s="104">
        <v>0.2</v>
      </c>
      <c r="T161" s="106">
        <f>'Datos Monitoreo 2019'!$R161*'Datos Monitoreo 2019'!$S161</f>
        <v>1.1291909839281772E-2</v>
      </c>
      <c r="U161" s="106">
        <f>'Datos Monitoreo 2019'!$T161+'Datos Monitoreo 2019'!$R161</f>
        <v>6.7751459035690631E-2</v>
      </c>
    </row>
    <row r="162" spans="1:21" s="94" customFormat="1" ht="16.5" hidden="1" x14ac:dyDescent="0.3">
      <c r="A162" s="95" t="s">
        <v>27</v>
      </c>
      <c r="B162" s="102">
        <f>VLOOKUP('Datos Monitoreo 2019'!$A162,info!$D$3:$E$118,2,FALSE)</f>
        <v>2</v>
      </c>
      <c r="C162" s="96">
        <v>34</v>
      </c>
      <c r="D162" s="96" t="s">
        <v>10</v>
      </c>
      <c r="E162" s="97">
        <v>24.159720361349716</v>
      </c>
      <c r="F162" s="103">
        <f t="shared" si="2"/>
        <v>4.5843069385661087E-2</v>
      </c>
      <c r="G162" s="98"/>
      <c r="H162" s="104"/>
      <c r="I162" s="104"/>
      <c r="J162" s="104"/>
      <c r="K162" s="105">
        <f>VLOOKUP('Datos Monitoreo 2019'!$D162,info!$A$2:$B$20,2,FALSE)</f>
        <v>0.54</v>
      </c>
      <c r="M162" s="104">
        <v>1.1499999999999999</v>
      </c>
      <c r="N162" s="106">
        <f>(0.214828*'Datos Monitoreo 2019'!$E162^2.0402)/1000</f>
        <v>0.14251972844881999</v>
      </c>
      <c r="O162" s="106">
        <f>'Datos Monitoreo 2019'!$N162*'Datos Monitoreo 2019'!$S162</f>
        <v>2.8503945689763999E-2</v>
      </c>
      <c r="P162" s="106">
        <f>'Datos Monitoreo 2019'!$O162+'Datos Monitoreo 2019'!$N162</f>
        <v>0.17102367413858399</v>
      </c>
      <c r="Q162" s="104">
        <v>0.47</v>
      </c>
      <c r="R162" s="106">
        <f>'Datos Monitoreo 2019'!$Q162*'Datos Monitoreo 2019'!$N162</f>
        <v>6.6984272370945397E-2</v>
      </c>
      <c r="S162" s="104">
        <v>0.2</v>
      </c>
      <c r="T162" s="106">
        <f>'Datos Monitoreo 2019'!$R162*'Datos Monitoreo 2019'!$S162</f>
        <v>1.339685447418908E-2</v>
      </c>
      <c r="U162" s="106">
        <f>'Datos Monitoreo 2019'!$T162+'Datos Monitoreo 2019'!$R162</f>
        <v>8.0381126845134473E-2</v>
      </c>
    </row>
    <row r="163" spans="1:21" s="94" customFormat="1" ht="16.5" hidden="1" x14ac:dyDescent="0.3">
      <c r="A163" s="95" t="s">
        <v>27</v>
      </c>
      <c r="B163" s="102">
        <f>VLOOKUP('Datos Monitoreo 2019'!$A163,info!$D$3:$E$118,2,FALSE)</f>
        <v>2</v>
      </c>
      <c r="C163" s="96">
        <v>35</v>
      </c>
      <c r="D163" s="95" t="s">
        <v>10</v>
      </c>
      <c r="E163" s="97">
        <v>20.626480624709636</v>
      </c>
      <c r="F163" s="103">
        <f t="shared" si="2"/>
        <v>3.3414898612029613E-2</v>
      </c>
      <c r="G163" s="95"/>
      <c r="H163" s="104"/>
      <c r="I163" s="104"/>
      <c r="J163" s="104"/>
      <c r="K163" s="105">
        <f>VLOOKUP('Datos Monitoreo 2019'!$D163,info!$A$2:$B$20,2,FALSE)</f>
        <v>0.54</v>
      </c>
      <c r="M163" s="104">
        <v>1.1499999999999999</v>
      </c>
      <c r="N163" s="106">
        <f>(0.214828*'Datos Monitoreo 2019'!$E163^2.0402)/1000</f>
        <v>0.10322408502427352</v>
      </c>
      <c r="O163" s="106">
        <f>'Datos Monitoreo 2019'!$N163*'Datos Monitoreo 2019'!$S163</f>
        <v>2.0644817004854706E-2</v>
      </c>
      <c r="P163" s="106">
        <f>'Datos Monitoreo 2019'!$O163+'Datos Monitoreo 2019'!$N163</f>
        <v>0.12386890202912823</v>
      </c>
      <c r="Q163" s="104">
        <v>0.47</v>
      </c>
      <c r="R163" s="106">
        <f>'Datos Monitoreo 2019'!$Q163*'Datos Monitoreo 2019'!$N163</f>
        <v>4.8515319961408551E-2</v>
      </c>
      <c r="S163" s="104">
        <v>0.2</v>
      </c>
      <c r="T163" s="106">
        <f>'Datos Monitoreo 2019'!$R163*'Datos Monitoreo 2019'!$S163</f>
        <v>9.7030639922817113E-3</v>
      </c>
      <c r="U163" s="106">
        <f>'Datos Monitoreo 2019'!$T163+'Datos Monitoreo 2019'!$R163</f>
        <v>5.8218383953690264E-2</v>
      </c>
    </row>
    <row r="164" spans="1:21" s="94" customFormat="1" ht="16.5" hidden="1" x14ac:dyDescent="0.3">
      <c r="A164" s="95" t="s">
        <v>27</v>
      </c>
      <c r="B164" s="102">
        <f>VLOOKUP('Datos Monitoreo 2019'!$A164,info!$D$3:$E$118,2,FALSE)</f>
        <v>2</v>
      </c>
      <c r="C164" s="96">
        <v>38</v>
      </c>
      <c r="D164" s="95" t="s">
        <v>10</v>
      </c>
      <c r="E164" s="97">
        <v>25.751269792268669</v>
      </c>
      <c r="F164" s="103">
        <f t="shared" si="2"/>
        <v>5.2081943154863398E-2</v>
      </c>
      <c r="G164" s="95"/>
      <c r="H164" s="104"/>
      <c r="I164" s="104"/>
      <c r="J164" s="104"/>
      <c r="K164" s="105">
        <f>VLOOKUP('Datos Monitoreo 2019'!$D164,info!$A$2:$B$20,2,FALSE)</f>
        <v>0.54</v>
      </c>
      <c r="M164" s="104">
        <v>1.1499999999999999</v>
      </c>
      <c r="N164" s="106">
        <f>(0.214828*'Datos Monitoreo 2019'!$E164^2.0402)/1000</f>
        <v>0.16233130828740439</v>
      </c>
      <c r="O164" s="106">
        <f>'Datos Monitoreo 2019'!$N164*'Datos Monitoreo 2019'!$S164</f>
        <v>3.2466261657480878E-2</v>
      </c>
      <c r="P164" s="106">
        <f>'Datos Monitoreo 2019'!$O164+'Datos Monitoreo 2019'!$N164</f>
        <v>0.19479756994488526</v>
      </c>
      <c r="Q164" s="104">
        <v>0.47</v>
      </c>
      <c r="R164" s="106">
        <f>'Datos Monitoreo 2019'!$Q164*'Datos Monitoreo 2019'!$N164</f>
        <v>7.6295714895080052E-2</v>
      </c>
      <c r="S164" s="104">
        <v>0.2</v>
      </c>
      <c r="T164" s="106">
        <f>'Datos Monitoreo 2019'!$R164*'Datos Monitoreo 2019'!$S164</f>
        <v>1.525914297901601E-2</v>
      </c>
      <c r="U164" s="106">
        <f>'Datos Monitoreo 2019'!$T164+'Datos Monitoreo 2019'!$R164</f>
        <v>9.1554857874096063E-2</v>
      </c>
    </row>
    <row r="165" spans="1:21" s="94" customFormat="1" ht="16.5" hidden="1" x14ac:dyDescent="0.3">
      <c r="A165" s="95" t="s">
        <v>27</v>
      </c>
      <c r="B165" s="102">
        <f>VLOOKUP('Datos Monitoreo 2019'!$A165,info!$D$3:$E$118,2,FALSE)</f>
        <v>2</v>
      </c>
      <c r="C165" s="96">
        <v>39</v>
      </c>
      <c r="D165" s="96" t="s">
        <v>10</v>
      </c>
      <c r="E165" s="97">
        <v>18.557466364514998</v>
      </c>
      <c r="F165" s="103">
        <f t="shared" si="2"/>
        <v>2.7047507226280607E-2</v>
      </c>
      <c r="G165" s="95"/>
      <c r="H165" s="104"/>
      <c r="I165" s="104"/>
      <c r="J165" s="104"/>
      <c r="K165" s="105">
        <f>VLOOKUP('Datos Monitoreo 2019'!$D165,info!$A$2:$B$20,2,FALSE)</f>
        <v>0.54</v>
      </c>
      <c r="M165" s="104">
        <v>1.1499999999999999</v>
      </c>
      <c r="N165" s="106">
        <f>(0.214828*'Datos Monitoreo 2019'!$E165^2.0402)/1000</f>
        <v>8.3199880100855134E-2</v>
      </c>
      <c r="O165" s="106">
        <f>'Datos Monitoreo 2019'!$N165*'Datos Monitoreo 2019'!$S165</f>
        <v>1.6639976020171029E-2</v>
      </c>
      <c r="P165" s="106">
        <f>'Datos Monitoreo 2019'!$O165+'Datos Monitoreo 2019'!$N165</f>
        <v>9.9839856121026166E-2</v>
      </c>
      <c r="Q165" s="104">
        <v>0.47</v>
      </c>
      <c r="R165" s="106">
        <f>'Datos Monitoreo 2019'!$Q165*'Datos Monitoreo 2019'!$N165</f>
        <v>3.9103943647401912E-2</v>
      </c>
      <c r="S165" s="104">
        <v>0.2</v>
      </c>
      <c r="T165" s="106">
        <f>'Datos Monitoreo 2019'!$R165*'Datos Monitoreo 2019'!$S165</f>
        <v>7.8207887294803827E-3</v>
      </c>
      <c r="U165" s="106">
        <f>'Datos Monitoreo 2019'!$T165+'Datos Monitoreo 2019'!$R165</f>
        <v>4.6924732376882293E-2</v>
      </c>
    </row>
    <row r="166" spans="1:21" s="94" customFormat="1" ht="16.5" hidden="1" x14ac:dyDescent="0.3">
      <c r="A166" s="96" t="s">
        <v>31</v>
      </c>
      <c r="B166" s="102">
        <f>VLOOKUP('Datos Monitoreo 2019'!$A166,info!$D$3:$E$118,2,FALSE)</f>
        <v>2</v>
      </c>
      <c r="C166" s="96">
        <v>1</v>
      </c>
      <c r="D166" s="96" t="s">
        <v>11</v>
      </c>
      <c r="E166" s="97">
        <v>27.215495268714104</v>
      </c>
      <c r="F166" s="103">
        <f t="shared" si="2"/>
        <v>5.8173121136876393E-2</v>
      </c>
      <c r="G166" s="98"/>
      <c r="H166" s="104"/>
      <c r="I166" s="104"/>
      <c r="J166" s="104"/>
      <c r="K166" s="105">
        <f>VLOOKUP('Datos Monitoreo 2019'!$D166,info!$A$2:$B$20,2,FALSE)</f>
        <v>0.34899999999999998</v>
      </c>
      <c r="M166" s="104">
        <v>1.1499999999999999</v>
      </c>
      <c r="N166" s="106">
        <f>(0.489461*'Datos Monitoreo 2019'!$E166^1.79018)/1000</f>
        <v>0.18125810419111296</v>
      </c>
      <c r="O166" s="106">
        <f>'Datos Monitoreo 2019'!$N166*'Datos Monitoreo 2019'!$S166</f>
        <v>3.6251620838222594E-2</v>
      </c>
      <c r="P166" s="106">
        <f>'Datos Monitoreo 2019'!$O166+'Datos Monitoreo 2019'!$N166</f>
        <v>0.21750972502933555</v>
      </c>
      <c r="Q166" s="104">
        <v>0.47</v>
      </c>
      <c r="R166" s="106">
        <f>'Datos Monitoreo 2019'!$Q166*'Datos Monitoreo 2019'!$N166</f>
        <v>8.519130896982309E-2</v>
      </c>
      <c r="S166" s="104">
        <v>0.2</v>
      </c>
      <c r="T166" s="106">
        <f>'Datos Monitoreo 2019'!$R166*'Datos Monitoreo 2019'!$S166</f>
        <v>1.7038261793964619E-2</v>
      </c>
      <c r="U166" s="106">
        <f>'Datos Monitoreo 2019'!$T166+'Datos Monitoreo 2019'!$R166</f>
        <v>0.10222957076378771</v>
      </c>
    </row>
    <row r="167" spans="1:21" s="94" customFormat="1" ht="16.5" hidden="1" x14ac:dyDescent="0.3">
      <c r="A167" s="95" t="s">
        <v>31</v>
      </c>
      <c r="B167" s="102">
        <f>VLOOKUP('Datos Monitoreo 2019'!$A167,info!$D$3:$E$118,2,FALSE)</f>
        <v>2</v>
      </c>
      <c r="C167" s="96">
        <v>5</v>
      </c>
      <c r="D167" s="96" t="s">
        <v>11</v>
      </c>
      <c r="E167" s="97">
        <v>25.464790894703256</v>
      </c>
      <c r="F167" s="103">
        <f t="shared" si="2"/>
        <v>5.0929581789406507E-2</v>
      </c>
      <c r="G167" s="98"/>
      <c r="H167" s="104"/>
      <c r="I167" s="104"/>
      <c r="J167" s="104"/>
      <c r="K167" s="105">
        <f>VLOOKUP('Datos Monitoreo 2019'!$D167,info!$A$2:$B$20,2,FALSE)</f>
        <v>0.34899999999999998</v>
      </c>
      <c r="M167" s="104">
        <v>1.1499999999999999</v>
      </c>
      <c r="N167" s="106">
        <f>(0.489461*'Datos Monitoreo 2019'!$E167^1.79018)/1000</f>
        <v>0.16091775572998906</v>
      </c>
      <c r="O167" s="106">
        <f>'Datos Monitoreo 2019'!$N167*'Datos Monitoreo 2019'!$S167</f>
        <v>3.2183551145997816E-2</v>
      </c>
      <c r="P167" s="106">
        <f>'Datos Monitoreo 2019'!$O167+'Datos Monitoreo 2019'!$N167</f>
        <v>0.19310130687598687</v>
      </c>
      <c r="Q167" s="104">
        <v>0.47</v>
      </c>
      <c r="R167" s="106">
        <f>'Datos Monitoreo 2019'!$Q167*'Datos Monitoreo 2019'!$N167</f>
        <v>7.5631345193094862E-2</v>
      </c>
      <c r="S167" s="104">
        <v>0.2</v>
      </c>
      <c r="T167" s="106">
        <f>'Datos Monitoreo 2019'!$R167*'Datos Monitoreo 2019'!$S167</f>
        <v>1.5126269038618974E-2</v>
      </c>
      <c r="U167" s="106">
        <f>'Datos Monitoreo 2019'!$T167+'Datos Monitoreo 2019'!$R167</f>
        <v>9.0757614231713829E-2</v>
      </c>
    </row>
    <row r="168" spans="1:21" s="94" customFormat="1" ht="16.5" hidden="1" x14ac:dyDescent="0.3">
      <c r="A168" s="95" t="s">
        <v>31</v>
      </c>
      <c r="B168" s="102">
        <f>VLOOKUP('Datos Monitoreo 2019'!$A168,info!$D$3:$E$118,2,FALSE)</f>
        <v>2</v>
      </c>
      <c r="C168" s="96">
        <v>7</v>
      </c>
      <c r="D168" s="96" t="s">
        <v>11</v>
      </c>
      <c r="E168" s="97">
        <v>26.674368462201659</v>
      </c>
      <c r="F168" s="103">
        <f t="shared" si="2"/>
        <v>5.5882801928312471E-2</v>
      </c>
      <c r="G168" s="98"/>
      <c r="H168" s="104"/>
      <c r="I168" s="104"/>
      <c r="J168" s="104"/>
      <c r="K168" s="105">
        <f>VLOOKUP('Datos Monitoreo 2019'!$D168,info!$A$2:$B$20,2,FALSE)</f>
        <v>0.34899999999999998</v>
      </c>
      <c r="M168" s="104">
        <v>1.1499999999999999</v>
      </c>
      <c r="N168" s="106">
        <f>(0.489461*'Datos Monitoreo 2019'!$E168^1.79018)/1000</f>
        <v>0.17485711609641333</v>
      </c>
      <c r="O168" s="106">
        <f>'Datos Monitoreo 2019'!$N168*'Datos Monitoreo 2019'!$S168</f>
        <v>3.497142321928267E-2</v>
      </c>
      <c r="P168" s="106">
        <f>'Datos Monitoreo 2019'!$O168+'Datos Monitoreo 2019'!$N168</f>
        <v>0.20982853931569601</v>
      </c>
      <c r="Q168" s="104">
        <v>0.47</v>
      </c>
      <c r="R168" s="106">
        <f>'Datos Monitoreo 2019'!$Q168*'Datos Monitoreo 2019'!$N168</f>
        <v>8.2182844565314259E-2</v>
      </c>
      <c r="S168" s="104">
        <v>0.2</v>
      </c>
      <c r="T168" s="106">
        <f>'Datos Monitoreo 2019'!$R168*'Datos Monitoreo 2019'!$S168</f>
        <v>1.6436568913062853E-2</v>
      </c>
      <c r="U168" s="106">
        <f>'Datos Monitoreo 2019'!$T168+'Datos Monitoreo 2019'!$R168</f>
        <v>9.8619413478377105E-2</v>
      </c>
    </row>
    <row r="169" spans="1:21" s="94" customFormat="1" ht="16.5" hidden="1" x14ac:dyDescent="0.3">
      <c r="A169" s="95" t="s">
        <v>31</v>
      </c>
      <c r="B169" s="102">
        <f>VLOOKUP('Datos Monitoreo 2019'!$A169,info!$D$3:$E$118,2,FALSE)</f>
        <v>2</v>
      </c>
      <c r="C169" s="96">
        <v>9</v>
      </c>
      <c r="D169" s="96" t="s">
        <v>11</v>
      </c>
      <c r="E169" s="97">
        <v>25.783100780887047</v>
      </c>
      <c r="F169" s="103">
        <f t="shared" si="2"/>
        <v>5.2210779081296281E-2</v>
      </c>
      <c r="G169" s="98"/>
      <c r="H169" s="104"/>
      <c r="I169" s="104"/>
      <c r="J169" s="104"/>
      <c r="K169" s="105">
        <f>VLOOKUP('Datos Monitoreo 2019'!$D169,info!$A$2:$B$20,2,FALSE)</f>
        <v>0.34899999999999998</v>
      </c>
      <c r="M169" s="104">
        <v>1.1499999999999999</v>
      </c>
      <c r="N169" s="106">
        <f>(0.489461*'Datos Monitoreo 2019'!$E169^1.79018)/1000</f>
        <v>0.16453642056985068</v>
      </c>
      <c r="O169" s="106">
        <f>'Datos Monitoreo 2019'!$N169*'Datos Monitoreo 2019'!$S169</f>
        <v>3.2907284113970141E-2</v>
      </c>
      <c r="P169" s="106">
        <f>'Datos Monitoreo 2019'!$O169+'Datos Monitoreo 2019'!$N169</f>
        <v>0.19744370468382083</v>
      </c>
      <c r="Q169" s="104">
        <v>0.47</v>
      </c>
      <c r="R169" s="106">
        <f>'Datos Monitoreo 2019'!$Q169*'Datos Monitoreo 2019'!$N169</f>
        <v>7.7332117667829811E-2</v>
      </c>
      <c r="S169" s="104">
        <v>0.2</v>
      </c>
      <c r="T169" s="106">
        <f>'Datos Monitoreo 2019'!$R169*'Datos Monitoreo 2019'!$S169</f>
        <v>1.5466423533565962E-2</v>
      </c>
      <c r="U169" s="106">
        <f>'Datos Monitoreo 2019'!$T169+'Datos Monitoreo 2019'!$R169</f>
        <v>9.2798541201395773E-2</v>
      </c>
    </row>
    <row r="170" spans="1:21" s="94" customFormat="1" ht="16.5" hidden="1" x14ac:dyDescent="0.3">
      <c r="A170" s="95" t="s">
        <v>31</v>
      </c>
      <c r="B170" s="102">
        <f>VLOOKUP('Datos Monitoreo 2019'!$A170,info!$D$3:$E$118,2,FALSE)</f>
        <v>2</v>
      </c>
      <c r="C170" s="96">
        <v>11</v>
      </c>
      <c r="D170" s="96" t="s">
        <v>11</v>
      </c>
      <c r="E170" s="97">
        <v>28.329579870357371</v>
      </c>
      <c r="F170" s="103">
        <f t="shared" si="2"/>
        <v>6.3033315211545135E-2</v>
      </c>
      <c r="G170" s="98"/>
      <c r="H170" s="104"/>
      <c r="I170" s="104"/>
      <c r="J170" s="104"/>
      <c r="K170" s="105">
        <f>VLOOKUP('Datos Monitoreo 2019'!$D170,info!$A$2:$B$20,2,FALSE)</f>
        <v>0.34899999999999998</v>
      </c>
      <c r="M170" s="104">
        <v>1.1499999999999999</v>
      </c>
      <c r="N170" s="106">
        <f>(0.489461*'Datos Monitoreo 2019'!$E170^1.79018)/1000</f>
        <v>0.19475532283267352</v>
      </c>
      <c r="O170" s="106">
        <f>'Datos Monitoreo 2019'!$N170*'Datos Monitoreo 2019'!$S170</f>
        <v>3.8951064566534709E-2</v>
      </c>
      <c r="P170" s="106">
        <f>'Datos Monitoreo 2019'!$O170+'Datos Monitoreo 2019'!$N170</f>
        <v>0.23370638739920824</v>
      </c>
      <c r="Q170" s="104">
        <v>0.47</v>
      </c>
      <c r="R170" s="106">
        <f>'Datos Monitoreo 2019'!$Q170*'Datos Monitoreo 2019'!$N170</f>
        <v>9.1535001731356549E-2</v>
      </c>
      <c r="S170" s="104">
        <v>0.2</v>
      </c>
      <c r="T170" s="106">
        <f>'Datos Monitoreo 2019'!$R170*'Datos Monitoreo 2019'!$S170</f>
        <v>1.8307000346271311E-2</v>
      </c>
      <c r="U170" s="106">
        <f>'Datos Monitoreo 2019'!$T170+'Datos Monitoreo 2019'!$R170</f>
        <v>0.10984200207762786</v>
      </c>
    </row>
    <row r="171" spans="1:21" s="94" customFormat="1" ht="16.5" hidden="1" x14ac:dyDescent="0.3">
      <c r="A171" s="95" t="s">
        <v>31</v>
      </c>
      <c r="B171" s="102">
        <f>VLOOKUP('Datos Monitoreo 2019'!$A171,info!$D$3:$E$118,2,FALSE)</f>
        <v>2</v>
      </c>
      <c r="C171" s="96">
        <v>14</v>
      </c>
      <c r="D171" s="95" t="s">
        <v>11</v>
      </c>
      <c r="E171" s="97">
        <v>26.738030439438418</v>
      </c>
      <c r="F171" s="103">
        <f t="shared" si="2"/>
        <v>5.6149863922820689E-2</v>
      </c>
      <c r="G171" s="95"/>
      <c r="H171" s="104"/>
      <c r="I171" s="104"/>
      <c r="J171" s="104"/>
      <c r="K171" s="105">
        <f>VLOOKUP('Datos Monitoreo 2019'!$D171,info!$A$2:$B$20,2,FALSE)</f>
        <v>0.34899999999999998</v>
      </c>
      <c r="M171" s="104">
        <v>1.1499999999999999</v>
      </c>
      <c r="N171" s="106">
        <f>(0.489461*'Datos Monitoreo 2019'!$E171^1.79018)/1000</f>
        <v>0.17560489849721381</v>
      </c>
      <c r="O171" s="106">
        <f>'Datos Monitoreo 2019'!$N171*'Datos Monitoreo 2019'!$S171</f>
        <v>3.5120979699442764E-2</v>
      </c>
      <c r="P171" s="106">
        <f>'Datos Monitoreo 2019'!$O171+'Datos Monitoreo 2019'!$N171</f>
        <v>0.21072587819665656</v>
      </c>
      <c r="Q171" s="104">
        <v>0.47</v>
      </c>
      <c r="R171" s="106">
        <f>'Datos Monitoreo 2019'!$Q171*'Datos Monitoreo 2019'!$N171</f>
        <v>8.2534302293690479E-2</v>
      </c>
      <c r="S171" s="104">
        <v>0.2</v>
      </c>
      <c r="T171" s="106">
        <f>'Datos Monitoreo 2019'!$R171*'Datos Monitoreo 2019'!$S171</f>
        <v>1.6506860458738098E-2</v>
      </c>
      <c r="U171" s="106">
        <f>'Datos Monitoreo 2019'!$T171+'Datos Monitoreo 2019'!$R171</f>
        <v>9.904116275242858E-2</v>
      </c>
    </row>
    <row r="172" spans="1:21" s="94" customFormat="1" ht="16.5" hidden="1" x14ac:dyDescent="0.3">
      <c r="A172" s="95" t="s">
        <v>31</v>
      </c>
      <c r="B172" s="102">
        <f>VLOOKUP('Datos Monitoreo 2019'!$A172,info!$D$3:$E$118,2,FALSE)</f>
        <v>2</v>
      </c>
      <c r="C172" s="96">
        <v>15</v>
      </c>
      <c r="D172" s="96" t="s">
        <v>11</v>
      </c>
      <c r="E172" s="97">
        <v>21.676903249116144</v>
      </c>
      <c r="F172" s="103">
        <f t="shared" si="2"/>
        <v>3.6904927781620238E-2</v>
      </c>
      <c r="G172" s="98"/>
      <c r="H172" s="104"/>
      <c r="I172" s="104"/>
      <c r="J172" s="104"/>
      <c r="K172" s="105">
        <f>VLOOKUP('Datos Monitoreo 2019'!$D172,info!$A$2:$B$20,2,FALSE)</f>
        <v>0.34899999999999998</v>
      </c>
      <c r="M172" s="104">
        <v>1.1499999999999999</v>
      </c>
      <c r="N172" s="106">
        <f>(0.489461*'Datos Monitoreo 2019'!$E172^1.79018)/1000</f>
        <v>0.12061286421758671</v>
      </c>
      <c r="O172" s="106">
        <f>'Datos Monitoreo 2019'!$N172*'Datos Monitoreo 2019'!$S172</f>
        <v>2.4122572843517345E-2</v>
      </c>
      <c r="P172" s="106">
        <f>'Datos Monitoreo 2019'!$O172+'Datos Monitoreo 2019'!$N172</f>
        <v>0.14473543706110406</v>
      </c>
      <c r="Q172" s="104">
        <v>0.47</v>
      </c>
      <c r="R172" s="106">
        <f>'Datos Monitoreo 2019'!$Q172*'Datos Monitoreo 2019'!$N172</f>
        <v>5.668804618226575E-2</v>
      </c>
      <c r="S172" s="104">
        <v>0.2</v>
      </c>
      <c r="T172" s="106">
        <f>'Datos Monitoreo 2019'!$R172*'Datos Monitoreo 2019'!$S172</f>
        <v>1.1337609236453151E-2</v>
      </c>
      <c r="U172" s="106">
        <f>'Datos Monitoreo 2019'!$T172+'Datos Monitoreo 2019'!$R172</f>
        <v>6.8025655418718897E-2</v>
      </c>
    </row>
    <row r="173" spans="1:21" s="94" customFormat="1" ht="16.5" hidden="1" x14ac:dyDescent="0.3">
      <c r="A173" s="95" t="s">
        <v>31</v>
      </c>
      <c r="B173" s="102">
        <f>VLOOKUP('Datos Monitoreo 2019'!$A173,info!$D$3:$E$118,2,FALSE)</f>
        <v>2</v>
      </c>
      <c r="C173" s="96">
        <v>17</v>
      </c>
      <c r="D173" s="96" t="s">
        <v>11</v>
      </c>
      <c r="E173" s="97">
        <v>23.8732414637843</v>
      </c>
      <c r="F173" s="103">
        <f t="shared" si="2"/>
        <v>4.4762327744595563E-2</v>
      </c>
      <c r="G173" s="98"/>
      <c r="H173" s="104"/>
      <c r="I173" s="104"/>
      <c r="J173" s="104"/>
      <c r="K173" s="105">
        <f>VLOOKUP('Datos Monitoreo 2019'!$D173,info!$A$2:$B$20,2,FALSE)</f>
        <v>0.34899999999999998</v>
      </c>
      <c r="M173" s="104">
        <v>1.1499999999999999</v>
      </c>
      <c r="N173" s="106">
        <f>(0.489461*'Datos Monitoreo 2019'!$E173^1.79018)/1000</f>
        <v>0.14335983965084514</v>
      </c>
      <c r="O173" s="106">
        <f>'Datos Monitoreo 2019'!$N173*'Datos Monitoreo 2019'!$S173</f>
        <v>2.8671967930169032E-2</v>
      </c>
      <c r="P173" s="106">
        <f>'Datos Monitoreo 2019'!$O173+'Datos Monitoreo 2019'!$N173</f>
        <v>0.17203180758101416</v>
      </c>
      <c r="Q173" s="104">
        <v>0.47</v>
      </c>
      <c r="R173" s="106">
        <f>'Datos Monitoreo 2019'!$Q173*'Datos Monitoreo 2019'!$N173</f>
        <v>6.7379124635897208E-2</v>
      </c>
      <c r="S173" s="104">
        <v>0.2</v>
      </c>
      <c r="T173" s="106">
        <f>'Datos Monitoreo 2019'!$R173*'Datos Monitoreo 2019'!$S173</f>
        <v>1.3475824927179442E-2</v>
      </c>
      <c r="U173" s="106">
        <f>'Datos Monitoreo 2019'!$T173+'Datos Monitoreo 2019'!$R173</f>
        <v>8.085494956307665E-2</v>
      </c>
    </row>
    <row r="174" spans="1:21" s="94" customFormat="1" ht="16.5" hidden="1" x14ac:dyDescent="0.3">
      <c r="A174" s="95" t="s">
        <v>31</v>
      </c>
      <c r="B174" s="102">
        <f>VLOOKUP('Datos Monitoreo 2019'!$A174,info!$D$3:$E$118,2,FALSE)</f>
        <v>2</v>
      </c>
      <c r="C174" s="96">
        <v>18</v>
      </c>
      <c r="D174" s="95" t="s">
        <v>11</v>
      </c>
      <c r="E174" s="97">
        <v>25.019157054045944</v>
      </c>
      <c r="F174" s="103">
        <f t="shared" si="2"/>
        <v>4.9162643611200263E-2</v>
      </c>
      <c r="G174" s="95"/>
      <c r="H174" s="104"/>
      <c r="I174" s="104"/>
      <c r="J174" s="104"/>
      <c r="K174" s="105">
        <f>VLOOKUP('Datos Monitoreo 2019'!$D174,info!$A$2:$B$20,2,FALSE)</f>
        <v>0.34899999999999998</v>
      </c>
      <c r="M174" s="104">
        <v>1.1499999999999999</v>
      </c>
      <c r="N174" s="106">
        <f>(0.489461*'Datos Monitoreo 2019'!$E174^1.79018)/1000</f>
        <v>0.15591139864915829</v>
      </c>
      <c r="O174" s="106">
        <f>'Datos Monitoreo 2019'!$N174*'Datos Monitoreo 2019'!$S174</f>
        <v>3.1182279729831661E-2</v>
      </c>
      <c r="P174" s="106">
        <f>'Datos Monitoreo 2019'!$O174+'Datos Monitoreo 2019'!$N174</f>
        <v>0.18709367837898994</v>
      </c>
      <c r="Q174" s="104">
        <v>0.47</v>
      </c>
      <c r="R174" s="106">
        <f>'Datos Monitoreo 2019'!$Q174*'Datos Monitoreo 2019'!$N174</f>
        <v>7.3278357365104393E-2</v>
      </c>
      <c r="S174" s="104">
        <v>0.2</v>
      </c>
      <c r="T174" s="106">
        <f>'Datos Monitoreo 2019'!$R174*'Datos Monitoreo 2019'!$S174</f>
        <v>1.465567147302088E-2</v>
      </c>
      <c r="U174" s="106">
        <f>'Datos Monitoreo 2019'!$T174+'Datos Monitoreo 2019'!$R174</f>
        <v>8.7934028838125275E-2</v>
      </c>
    </row>
    <row r="175" spans="1:21" s="94" customFormat="1" ht="16.5" hidden="1" x14ac:dyDescent="0.3">
      <c r="A175" s="95" t="s">
        <v>31</v>
      </c>
      <c r="B175" s="102">
        <f>VLOOKUP('Datos Monitoreo 2019'!$A175,info!$D$3:$E$118,2,FALSE)</f>
        <v>2</v>
      </c>
      <c r="C175" s="96">
        <v>21</v>
      </c>
      <c r="D175" s="96" t="s">
        <v>11</v>
      </c>
      <c r="E175" s="97">
        <v>25.560283860558393</v>
      </c>
      <c r="F175" s="103">
        <f t="shared" si="2"/>
        <v>5.1312269850070966E-2</v>
      </c>
      <c r="G175" s="98"/>
      <c r="H175" s="104"/>
      <c r="I175" s="104"/>
      <c r="J175" s="104"/>
      <c r="K175" s="105">
        <f>VLOOKUP('Datos Monitoreo 2019'!$D175,info!$A$2:$B$20,2,FALSE)</f>
        <v>0.34899999999999998</v>
      </c>
      <c r="M175" s="104">
        <v>1.1499999999999999</v>
      </c>
      <c r="N175" s="106">
        <f>(0.489461*'Datos Monitoreo 2019'!$E175^1.79018)/1000</f>
        <v>0.16199962487864059</v>
      </c>
      <c r="O175" s="106">
        <f>'Datos Monitoreo 2019'!$N175*'Datos Monitoreo 2019'!$S175</f>
        <v>3.239992497572812E-2</v>
      </c>
      <c r="P175" s="106">
        <f>'Datos Monitoreo 2019'!$O175+'Datos Monitoreo 2019'!$N175</f>
        <v>0.19439954985436869</v>
      </c>
      <c r="Q175" s="104">
        <v>0.47</v>
      </c>
      <c r="R175" s="106">
        <f>'Datos Monitoreo 2019'!$Q175*'Datos Monitoreo 2019'!$N175</f>
        <v>7.6139823692961073E-2</v>
      </c>
      <c r="S175" s="104">
        <v>0.2</v>
      </c>
      <c r="T175" s="106">
        <f>'Datos Monitoreo 2019'!$R175*'Datos Monitoreo 2019'!$S175</f>
        <v>1.5227964738592215E-2</v>
      </c>
      <c r="U175" s="106">
        <f>'Datos Monitoreo 2019'!$T175+'Datos Monitoreo 2019'!$R175</f>
        <v>9.1367788431553285E-2</v>
      </c>
    </row>
    <row r="176" spans="1:21" s="94" customFormat="1" ht="16.5" hidden="1" x14ac:dyDescent="0.3">
      <c r="A176" s="95" t="s">
        <v>31</v>
      </c>
      <c r="B176" s="102">
        <f>VLOOKUP('Datos Monitoreo 2019'!$A176,info!$D$3:$E$118,2,FALSE)</f>
        <v>2</v>
      </c>
      <c r="C176" s="96">
        <v>22</v>
      </c>
      <c r="D176" s="95" t="s">
        <v>11</v>
      </c>
      <c r="E176" s="97">
        <v>27.056340325622209</v>
      </c>
      <c r="F176" s="103">
        <f t="shared" si="2"/>
        <v>5.7494723191947185E-2</v>
      </c>
      <c r="G176" s="95"/>
      <c r="H176" s="104"/>
      <c r="I176" s="104"/>
      <c r="J176" s="104"/>
      <c r="K176" s="105">
        <f>VLOOKUP('Datos Monitoreo 2019'!$D176,info!$A$2:$B$20,2,FALSE)</f>
        <v>0.34899999999999998</v>
      </c>
      <c r="M176" s="104">
        <v>1.1499999999999999</v>
      </c>
      <c r="N176" s="106">
        <f>(0.489461*'Datos Monitoreo 2019'!$E176^1.79018)/1000</f>
        <v>0.17936491931115411</v>
      </c>
      <c r="O176" s="106">
        <f>'Datos Monitoreo 2019'!$N176*'Datos Monitoreo 2019'!$S176</f>
        <v>3.5872983862230826E-2</v>
      </c>
      <c r="P176" s="106">
        <f>'Datos Monitoreo 2019'!$O176+'Datos Monitoreo 2019'!$N176</f>
        <v>0.21523790317338493</v>
      </c>
      <c r="Q176" s="104">
        <v>0.47</v>
      </c>
      <c r="R176" s="106">
        <f>'Datos Monitoreo 2019'!$Q176*'Datos Monitoreo 2019'!$N176</f>
        <v>8.4301512076242424E-2</v>
      </c>
      <c r="S176" s="104">
        <v>0.2</v>
      </c>
      <c r="T176" s="106">
        <f>'Datos Monitoreo 2019'!$R176*'Datos Monitoreo 2019'!$S176</f>
        <v>1.6860302415248486E-2</v>
      </c>
      <c r="U176" s="106">
        <f>'Datos Monitoreo 2019'!$T176+'Datos Monitoreo 2019'!$R176</f>
        <v>0.10116181449149091</v>
      </c>
    </row>
    <row r="177" spans="1:21" s="94" customFormat="1" ht="16.5" hidden="1" x14ac:dyDescent="0.3">
      <c r="A177" s="95" t="s">
        <v>31</v>
      </c>
      <c r="B177" s="102">
        <f>VLOOKUP('Datos Monitoreo 2019'!$A177,info!$D$3:$E$118,2,FALSE)</f>
        <v>2</v>
      </c>
      <c r="C177" s="96">
        <v>25</v>
      </c>
      <c r="D177" s="96" t="s">
        <v>11</v>
      </c>
      <c r="E177" s="97">
        <v>24.541692224770259</v>
      </c>
      <c r="F177" s="103">
        <f t="shared" si="2"/>
        <v>4.7304111763244672E-2</v>
      </c>
      <c r="G177" s="98"/>
      <c r="H177" s="104"/>
      <c r="I177" s="104"/>
      <c r="J177" s="104"/>
      <c r="K177" s="105">
        <f>VLOOKUP('Datos Monitoreo 2019'!$D177,info!$A$2:$B$20,2,FALSE)</f>
        <v>0.34899999999999998</v>
      </c>
      <c r="M177" s="104">
        <v>1.1499999999999999</v>
      </c>
      <c r="N177" s="106">
        <f>(0.489461*'Datos Monitoreo 2019'!$E177^1.79018)/1000</f>
        <v>0.15062509733288576</v>
      </c>
      <c r="O177" s="106">
        <f>'Datos Monitoreo 2019'!$N177*'Datos Monitoreo 2019'!$S177</f>
        <v>3.0125019466577155E-2</v>
      </c>
      <c r="P177" s="106">
        <f>'Datos Monitoreo 2019'!$O177+'Datos Monitoreo 2019'!$N177</f>
        <v>0.1807501167994629</v>
      </c>
      <c r="Q177" s="104">
        <v>0.47</v>
      </c>
      <c r="R177" s="106">
        <f>'Datos Monitoreo 2019'!$Q177*'Datos Monitoreo 2019'!$N177</f>
        <v>7.0793795746456306E-2</v>
      </c>
      <c r="S177" s="104">
        <v>0.2</v>
      </c>
      <c r="T177" s="106">
        <f>'Datos Monitoreo 2019'!$R177*'Datos Monitoreo 2019'!$S177</f>
        <v>1.4158759149291262E-2</v>
      </c>
      <c r="U177" s="106">
        <f>'Datos Monitoreo 2019'!$T177+'Datos Monitoreo 2019'!$R177</f>
        <v>8.4952554895747573E-2</v>
      </c>
    </row>
    <row r="178" spans="1:21" s="94" customFormat="1" ht="16.5" hidden="1" x14ac:dyDescent="0.3">
      <c r="A178" s="95" t="s">
        <v>31</v>
      </c>
      <c r="B178" s="102">
        <f>VLOOKUP('Datos Monitoreo 2019'!$A178,info!$D$3:$E$118,2,FALSE)</f>
        <v>2</v>
      </c>
      <c r="C178" s="96">
        <v>26</v>
      </c>
      <c r="D178" s="95" t="s">
        <v>11</v>
      </c>
      <c r="E178" s="97">
        <v>22.058875112536693</v>
      </c>
      <c r="F178" s="103">
        <f t="shared" si="2"/>
        <v>3.821700113246982E-2</v>
      </c>
      <c r="G178" s="95"/>
      <c r="H178" s="104"/>
      <c r="I178" s="104"/>
      <c r="J178" s="104"/>
      <c r="K178" s="105">
        <f>VLOOKUP('Datos Monitoreo 2019'!$D178,info!$A$2:$B$20,2,FALSE)</f>
        <v>0.34899999999999998</v>
      </c>
      <c r="M178" s="104">
        <v>1.1499999999999999</v>
      </c>
      <c r="N178" s="106">
        <f>(0.489461*'Datos Monitoreo 2019'!$E178^1.79018)/1000</f>
        <v>0.12444405553742229</v>
      </c>
      <c r="O178" s="106">
        <f>'Datos Monitoreo 2019'!$N178*'Datos Monitoreo 2019'!$S178</f>
        <v>2.4888811107484459E-2</v>
      </c>
      <c r="P178" s="106">
        <f>'Datos Monitoreo 2019'!$O178+'Datos Monitoreo 2019'!$N178</f>
        <v>0.14933286664490675</v>
      </c>
      <c r="Q178" s="104">
        <v>0.47</v>
      </c>
      <c r="R178" s="106">
        <f>'Datos Monitoreo 2019'!$Q178*'Datos Monitoreo 2019'!$N178</f>
        <v>5.8488706102588474E-2</v>
      </c>
      <c r="S178" s="104">
        <v>0.2</v>
      </c>
      <c r="T178" s="106">
        <f>'Datos Monitoreo 2019'!$R178*'Datos Monitoreo 2019'!$S178</f>
        <v>1.1697741220517695E-2</v>
      </c>
      <c r="U178" s="106">
        <f>'Datos Monitoreo 2019'!$T178+'Datos Monitoreo 2019'!$R178</f>
        <v>7.0186447323106166E-2</v>
      </c>
    </row>
    <row r="179" spans="1:21" s="94" customFormat="1" ht="16.5" hidden="1" x14ac:dyDescent="0.3">
      <c r="A179" s="95" t="s">
        <v>31</v>
      </c>
      <c r="B179" s="102">
        <f>VLOOKUP('Datos Monitoreo 2019'!$A179,info!$D$3:$E$118,2,FALSE)</f>
        <v>2</v>
      </c>
      <c r="C179" s="96">
        <v>29</v>
      </c>
      <c r="D179" s="96" t="s">
        <v>11</v>
      </c>
      <c r="E179" s="97">
        <v>22.058875112536693</v>
      </c>
      <c r="F179" s="103">
        <f t="shared" si="2"/>
        <v>3.821700113246982E-2</v>
      </c>
      <c r="G179" s="98"/>
      <c r="H179" s="104"/>
      <c r="I179" s="104"/>
      <c r="J179" s="104"/>
      <c r="K179" s="105">
        <f>VLOOKUP('Datos Monitoreo 2019'!$D179,info!$A$2:$B$20,2,FALSE)</f>
        <v>0.34899999999999998</v>
      </c>
      <c r="M179" s="104">
        <v>1.1499999999999999</v>
      </c>
      <c r="N179" s="106">
        <f>(0.489461*'Datos Monitoreo 2019'!$E179^1.79018)/1000</f>
        <v>0.12444405553742229</v>
      </c>
      <c r="O179" s="106">
        <f>'Datos Monitoreo 2019'!$N179*'Datos Monitoreo 2019'!$S179</f>
        <v>2.4888811107484459E-2</v>
      </c>
      <c r="P179" s="106">
        <f>'Datos Monitoreo 2019'!$O179+'Datos Monitoreo 2019'!$N179</f>
        <v>0.14933286664490675</v>
      </c>
      <c r="Q179" s="104">
        <v>0.47</v>
      </c>
      <c r="R179" s="106">
        <f>'Datos Monitoreo 2019'!$Q179*'Datos Monitoreo 2019'!$N179</f>
        <v>5.8488706102588474E-2</v>
      </c>
      <c r="S179" s="104">
        <v>0.2</v>
      </c>
      <c r="T179" s="106">
        <f>'Datos Monitoreo 2019'!$R179*'Datos Monitoreo 2019'!$S179</f>
        <v>1.1697741220517695E-2</v>
      </c>
      <c r="U179" s="106">
        <f>'Datos Monitoreo 2019'!$T179+'Datos Monitoreo 2019'!$R179</f>
        <v>7.0186447323106166E-2</v>
      </c>
    </row>
    <row r="180" spans="1:21" s="94" customFormat="1" ht="16.5" hidden="1" x14ac:dyDescent="0.3">
      <c r="A180" s="95" t="s">
        <v>31</v>
      </c>
      <c r="B180" s="102">
        <f>VLOOKUP('Datos Monitoreo 2019'!$A180,info!$D$3:$E$118,2,FALSE)</f>
        <v>2</v>
      </c>
      <c r="C180" s="96">
        <v>30</v>
      </c>
      <c r="D180" s="95" t="s">
        <v>11</v>
      </c>
      <c r="E180" s="97">
        <v>24.350706293059986</v>
      </c>
      <c r="F180" s="103">
        <f t="shared" si="2"/>
        <v>4.6570725785477225E-2</v>
      </c>
      <c r="G180" s="95"/>
      <c r="H180" s="104"/>
      <c r="I180" s="104"/>
      <c r="J180" s="104"/>
      <c r="K180" s="105">
        <f>VLOOKUP('Datos Monitoreo 2019'!$D180,info!$A$2:$B$20,2,FALSE)</f>
        <v>0.34899999999999998</v>
      </c>
      <c r="M180" s="104">
        <v>1.1499999999999999</v>
      </c>
      <c r="N180" s="106">
        <f>(0.489461*'Datos Monitoreo 2019'!$E180^1.79018)/1000</f>
        <v>0.14853313995897696</v>
      </c>
      <c r="O180" s="106">
        <f>'Datos Monitoreo 2019'!$N180*'Datos Monitoreo 2019'!$S180</f>
        <v>2.9706627991795395E-2</v>
      </c>
      <c r="P180" s="106">
        <f>'Datos Monitoreo 2019'!$O180+'Datos Monitoreo 2019'!$N180</f>
        <v>0.17823976795077234</v>
      </c>
      <c r="Q180" s="104">
        <v>0.47</v>
      </c>
      <c r="R180" s="106">
        <f>'Datos Monitoreo 2019'!$Q180*'Datos Monitoreo 2019'!$N180</f>
        <v>6.981057578071917E-2</v>
      </c>
      <c r="S180" s="104">
        <v>0.2</v>
      </c>
      <c r="T180" s="106">
        <f>'Datos Monitoreo 2019'!$R180*'Datos Monitoreo 2019'!$S180</f>
        <v>1.3962115156143835E-2</v>
      </c>
      <c r="U180" s="106">
        <f>'Datos Monitoreo 2019'!$T180+'Datos Monitoreo 2019'!$R180</f>
        <v>8.3772690936863001E-2</v>
      </c>
    </row>
    <row r="181" spans="1:21" s="94" customFormat="1" ht="16.5" hidden="1" x14ac:dyDescent="0.3">
      <c r="A181" s="95" t="s">
        <v>31</v>
      </c>
      <c r="B181" s="102">
        <f>VLOOKUP('Datos Monitoreo 2019'!$A181,info!$D$3:$E$118,2,FALSE)</f>
        <v>2</v>
      </c>
      <c r="C181" s="96">
        <v>31</v>
      </c>
      <c r="D181" s="96" t="s">
        <v>11</v>
      </c>
      <c r="E181" s="97">
        <v>27.69296009798979</v>
      </c>
      <c r="F181" s="103">
        <f t="shared" si="2"/>
        <v>6.0232188213127785E-2</v>
      </c>
      <c r="G181" s="98"/>
      <c r="H181" s="104"/>
      <c r="I181" s="104"/>
      <c r="J181" s="104"/>
      <c r="K181" s="105">
        <f>VLOOKUP('Datos Monitoreo 2019'!$D181,info!$A$2:$B$20,2,FALSE)</f>
        <v>0.34899999999999998</v>
      </c>
      <c r="M181" s="104">
        <v>1.1499999999999999</v>
      </c>
      <c r="N181" s="106">
        <f>(0.489461*'Datos Monitoreo 2019'!$E181^1.79018)/1000</f>
        <v>0.18699022737863519</v>
      </c>
      <c r="O181" s="106">
        <f>'Datos Monitoreo 2019'!$N181*'Datos Monitoreo 2019'!$S181</f>
        <v>3.7398045475727039E-2</v>
      </c>
      <c r="P181" s="106">
        <f>'Datos Monitoreo 2019'!$O181+'Datos Monitoreo 2019'!$N181</f>
        <v>0.22438827285436222</v>
      </c>
      <c r="Q181" s="104">
        <v>0.47</v>
      </c>
      <c r="R181" s="106">
        <f>'Datos Monitoreo 2019'!$Q181*'Datos Monitoreo 2019'!$N181</f>
        <v>8.7885406867958538E-2</v>
      </c>
      <c r="S181" s="104">
        <v>0.2</v>
      </c>
      <c r="T181" s="106">
        <f>'Datos Monitoreo 2019'!$R181*'Datos Monitoreo 2019'!$S181</f>
        <v>1.7577081373591708E-2</v>
      </c>
      <c r="U181" s="106">
        <f>'Datos Monitoreo 2019'!$T181+'Datos Monitoreo 2019'!$R181</f>
        <v>0.10546248824155025</v>
      </c>
    </row>
    <row r="182" spans="1:21" s="94" customFormat="1" ht="16.5" hidden="1" x14ac:dyDescent="0.3">
      <c r="A182" s="95" t="s">
        <v>31</v>
      </c>
      <c r="B182" s="102">
        <f>VLOOKUP('Datos Monitoreo 2019'!$A182,info!$D$3:$E$118,2,FALSE)</f>
        <v>2</v>
      </c>
      <c r="C182" s="96">
        <v>32</v>
      </c>
      <c r="D182" s="95" t="s">
        <v>11</v>
      </c>
      <c r="E182" s="97">
        <v>22.281692032865347</v>
      </c>
      <c r="F182" s="103">
        <f t="shared" si="2"/>
        <v>3.8992961057514354E-2</v>
      </c>
      <c r="G182" s="95"/>
      <c r="H182" s="104"/>
      <c r="I182" s="104"/>
      <c r="J182" s="104"/>
      <c r="K182" s="105">
        <f>VLOOKUP('Datos Monitoreo 2019'!$D182,info!$A$2:$B$20,2,FALSE)</f>
        <v>0.34899999999999998</v>
      </c>
      <c r="M182" s="104">
        <v>1.1499999999999999</v>
      </c>
      <c r="N182" s="106">
        <f>(0.489461*'Datos Monitoreo 2019'!$E182^1.79018)/1000</f>
        <v>0.12670330497629881</v>
      </c>
      <c r="O182" s="106">
        <f>'Datos Monitoreo 2019'!$N182*'Datos Monitoreo 2019'!$S182</f>
        <v>2.5340660995259764E-2</v>
      </c>
      <c r="P182" s="106">
        <f>'Datos Monitoreo 2019'!$O182+'Datos Monitoreo 2019'!$N182</f>
        <v>0.15204396597155856</v>
      </c>
      <c r="Q182" s="104">
        <v>0.47</v>
      </c>
      <c r="R182" s="106">
        <f>'Datos Monitoreo 2019'!$Q182*'Datos Monitoreo 2019'!$N182</f>
        <v>5.9550553338860439E-2</v>
      </c>
      <c r="S182" s="104">
        <v>0.2</v>
      </c>
      <c r="T182" s="106">
        <f>'Datos Monitoreo 2019'!$R182*'Datos Monitoreo 2019'!$S182</f>
        <v>1.1910110667772089E-2</v>
      </c>
      <c r="U182" s="106">
        <f>'Datos Monitoreo 2019'!$T182+'Datos Monitoreo 2019'!$R182</f>
        <v>7.1460664006632535E-2</v>
      </c>
    </row>
    <row r="183" spans="1:21" s="94" customFormat="1" ht="16.5" hidden="1" x14ac:dyDescent="0.3">
      <c r="A183" s="95" t="s">
        <v>31</v>
      </c>
      <c r="B183" s="102">
        <f>VLOOKUP('Datos Monitoreo 2019'!$A183,info!$D$3:$E$118,2,FALSE)</f>
        <v>2</v>
      </c>
      <c r="C183" s="96">
        <v>35</v>
      </c>
      <c r="D183" s="96" t="s">
        <v>11</v>
      </c>
      <c r="E183" s="97">
        <v>29.539157437855774</v>
      </c>
      <c r="F183" s="103">
        <f t="shared" si="2"/>
        <v>6.8530845255825382E-2</v>
      </c>
      <c r="G183" s="98"/>
      <c r="H183" s="104"/>
      <c r="I183" s="104"/>
      <c r="J183" s="104"/>
      <c r="K183" s="105">
        <f>VLOOKUP('Datos Monitoreo 2019'!$D183,info!$A$2:$B$20,2,FALSE)</f>
        <v>0.34899999999999998</v>
      </c>
      <c r="M183" s="104">
        <v>1.1499999999999999</v>
      </c>
      <c r="N183" s="106">
        <f>(0.489461*'Datos Monitoreo 2019'!$E183^1.79018)/1000</f>
        <v>0.2098917507615454</v>
      </c>
      <c r="O183" s="106">
        <f>'Datos Monitoreo 2019'!$N183*'Datos Monitoreo 2019'!$S183</f>
        <v>4.197835015230908E-2</v>
      </c>
      <c r="P183" s="106">
        <f>'Datos Monitoreo 2019'!$O183+'Datos Monitoreo 2019'!$N183</f>
        <v>0.25187010091385448</v>
      </c>
      <c r="Q183" s="104">
        <v>0.47</v>
      </c>
      <c r="R183" s="106">
        <f>'Datos Monitoreo 2019'!$Q183*'Datos Monitoreo 2019'!$N183</f>
        <v>9.8649122857926333E-2</v>
      </c>
      <c r="S183" s="104">
        <v>0.2</v>
      </c>
      <c r="T183" s="106">
        <f>'Datos Monitoreo 2019'!$R183*'Datos Monitoreo 2019'!$S183</f>
        <v>1.9729824571585269E-2</v>
      </c>
      <c r="U183" s="106">
        <f>'Datos Monitoreo 2019'!$T183+'Datos Monitoreo 2019'!$R183</f>
        <v>0.11837894742951161</v>
      </c>
    </row>
    <row r="184" spans="1:21" s="94" customFormat="1" ht="16.5" hidden="1" x14ac:dyDescent="0.3">
      <c r="A184" s="95" t="s">
        <v>31</v>
      </c>
      <c r="B184" s="102">
        <f>VLOOKUP('Datos Monitoreo 2019'!$A184,info!$D$3:$E$118,2,FALSE)</f>
        <v>2</v>
      </c>
      <c r="C184" s="96">
        <v>37</v>
      </c>
      <c r="D184" s="96" t="s">
        <v>11</v>
      </c>
      <c r="E184" s="97">
        <v>27.151833291477345</v>
      </c>
      <c r="F184" s="103">
        <f t="shared" si="2"/>
        <v>5.7901284494075438E-2</v>
      </c>
      <c r="G184" s="98"/>
      <c r="H184" s="104"/>
      <c r="I184" s="104"/>
      <c r="J184" s="104"/>
      <c r="K184" s="105">
        <f>VLOOKUP('Datos Monitoreo 2019'!$D184,info!$A$2:$B$20,2,FALSE)</f>
        <v>0.34899999999999998</v>
      </c>
      <c r="M184" s="104">
        <v>1.1499999999999999</v>
      </c>
      <c r="N184" s="106">
        <f>(0.489461*'Datos Monitoreo 2019'!$E184^1.79018)/1000</f>
        <v>0.18049977740902842</v>
      </c>
      <c r="O184" s="106">
        <f>'Datos Monitoreo 2019'!$N184*'Datos Monitoreo 2019'!$S184</f>
        <v>3.6099955481805689E-2</v>
      </c>
      <c r="P184" s="106">
        <f>'Datos Monitoreo 2019'!$O184+'Datos Monitoreo 2019'!$N184</f>
        <v>0.21659973289083412</v>
      </c>
      <c r="Q184" s="104">
        <v>0.47</v>
      </c>
      <c r="R184" s="106">
        <f>'Datos Monitoreo 2019'!$Q184*'Datos Monitoreo 2019'!$N184</f>
        <v>8.4834895382243355E-2</v>
      </c>
      <c r="S184" s="104">
        <v>0.2</v>
      </c>
      <c r="T184" s="106">
        <f>'Datos Monitoreo 2019'!$R184*'Datos Monitoreo 2019'!$S184</f>
        <v>1.696697907644867E-2</v>
      </c>
      <c r="U184" s="106">
        <f>'Datos Monitoreo 2019'!$T184+'Datos Monitoreo 2019'!$R184</f>
        <v>0.10180187445869203</v>
      </c>
    </row>
    <row r="185" spans="1:21" s="94" customFormat="1" ht="16.5" hidden="1" x14ac:dyDescent="0.3">
      <c r="A185" s="95" t="s">
        <v>31</v>
      </c>
      <c r="B185" s="102">
        <f>VLOOKUP('Datos Monitoreo 2019'!$A185,info!$D$3:$E$118,2,FALSE)</f>
        <v>2</v>
      </c>
      <c r="C185" s="96">
        <v>39</v>
      </c>
      <c r="D185" s="96" t="s">
        <v>11</v>
      </c>
      <c r="E185" s="97">
        <v>25.783100780887047</v>
      </c>
      <c r="F185" s="103">
        <f t="shared" si="2"/>
        <v>5.2210779081296281E-2</v>
      </c>
      <c r="G185" s="98"/>
      <c r="H185" s="104"/>
      <c r="I185" s="104"/>
      <c r="J185" s="104"/>
      <c r="K185" s="105">
        <f>VLOOKUP('Datos Monitoreo 2019'!$D185,info!$A$2:$B$20,2,FALSE)</f>
        <v>0.34899999999999998</v>
      </c>
      <c r="M185" s="104">
        <v>1.1499999999999999</v>
      </c>
      <c r="N185" s="106">
        <f>(0.489461*'Datos Monitoreo 2019'!$E185^1.79018)/1000</f>
        <v>0.16453642056985068</v>
      </c>
      <c r="O185" s="106">
        <f>'Datos Monitoreo 2019'!$N185*'Datos Monitoreo 2019'!$S185</f>
        <v>3.2907284113970141E-2</v>
      </c>
      <c r="P185" s="106">
        <f>'Datos Monitoreo 2019'!$O185+'Datos Monitoreo 2019'!$N185</f>
        <v>0.19744370468382083</v>
      </c>
      <c r="Q185" s="104">
        <v>0.47</v>
      </c>
      <c r="R185" s="106">
        <f>'Datos Monitoreo 2019'!$Q185*'Datos Monitoreo 2019'!$N185</f>
        <v>7.7332117667829811E-2</v>
      </c>
      <c r="S185" s="104">
        <v>0.2</v>
      </c>
      <c r="T185" s="106">
        <f>'Datos Monitoreo 2019'!$R185*'Datos Monitoreo 2019'!$S185</f>
        <v>1.5466423533565962E-2</v>
      </c>
      <c r="U185" s="106">
        <f>'Datos Monitoreo 2019'!$T185+'Datos Monitoreo 2019'!$R185</f>
        <v>9.2798541201395773E-2</v>
      </c>
    </row>
    <row r="186" spans="1:21" s="94" customFormat="1" ht="16.5" hidden="1" x14ac:dyDescent="0.3">
      <c r="A186" s="95" t="s">
        <v>31</v>
      </c>
      <c r="B186" s="102">
        <f>VLOOKUP('Datos Monitoreo 2019'!$A186,info!$D$3:$E$118,2,FALSE)</f>
        <v>2</v>
      </c>
      <c r="C186" s="96">
        <v>40</v>
      </c>
      <c r="D186" s="95" t="s">
        <v>11</v>
      </c>
      <c r="E186" s="97">
        <v>19.512396023066369</v>
      </c>
      <c r="F186" s="103">
        <f t="shared" si="2"/>
        <v>2.990274690534921E-2</v>
      </c>
      <c r="G186" s="95"/>
      <c r="H186" s="104"/>
      <c r="I186" s="104"/>
      <c r="J186" s="104"/>
      <c r="K186" s="105">
        <f>VLOOKUP('Datos Monitoreo 2019'!$D186,info!$A$2:$B$20,2,FALSE)</f>
        <v>0.34899999999999998</v>
      </c>
      <c r="M186" s="104">
        <v>1.1499999999999999</v>
      </c>
      <c r="N186" s="106">
        <f>(0.489461*'Datos Monitoreo 2019'!$E186^1.79018)/1000</f>
        <v>9.9909394359594908E-2</v>
      </c>
      <c r="O186" s="106">
        <f>'Datos Monitoreo 2019'!$N186*'Datos Monitoreo 2019'!$S186</f>
        <v>1.9981878871918983E-2</v>
      </c>
      <c r="P186" s="106">
        <f>'Datos Monitoreo 2019'!$O186+'Datos Monitoreo 2019'!$N186</f>
        <v>0.11989127323151388</v>
      </c>
      <c r="Q186" s="104">
        <v>0.47</v>
      </c>
      <c r="R186" s="106">
        <f>'Datos Monitoreo 2019'!$Q186*'Datos Monitoreo 2019'!$N186</f>
        <v>4.6957415349009601E-2</v>
      </c>
      <c r="S186" s="104">
        <v>0.2</v>
      </c>
      <c r="T186" s="106">
        <f>'Datos Monitoreo 2019'!$R186*'Datos Monitoreo 2019'!$S186</f>
        <v>9.3914830698019203E-3</v>
      </c>
      <c r="U186" s="106">
        <f>'Datos Monitoreo 2019'!$T186+'Datos Monitoreo 2019'!$R186</f>
        <v>5.6348898418811522E-2</v>
      </c>
    </row>
    <row r="187" spans="1:21" s="94" customFormat="1" ht="16.5" hidden="1" x14ac:dyDescent="0.3">
      <c r="A187" s="95" t="s">
        <v>31</v>
      </c>
      <c r="B187" s="102">
        <f>VLOOKUP('Datos Monitoreo 2019'!$A187,info!$D$3:$E$118,2,FALSE)</f>
        <v>2</v>
      </c>
      <c r="C187" s="96">
        <v>43</v>
      </c>
      <c r="D187" s="96" t="s">
        <v>11</v>
      </c>
      <c r="E187" s="97">
        <v>25.082819031282703</v>
      </c>
      <c r="F187" s="103">
        <f t="shared" si="2"/>
        <v>4.9413153491626928E-2</v>
      </c>
      <c r="G187" s="98"/>
      <c r="H187" s="104"/>
      <c r="I187" s="104"/>
      <c r="J187" s="104"/>
      <c r="K187" s="105">
        <f>VLOOKUP('Datos Monitoreo 2019'!$D187,info!$A$2:$B$20,2,FALSE)</f>
        <v>0.34899999999999998</v>
      </c>
      <c r="M187" s="104">
        <v>1.1499999999999999</v>
      </c>
      <c r="N187" s="106">
        <f>(0.489461*'Datos Monitoreo 2019'!$E187^1.79018)/1000</f>
        <v>0.1566223147090226</v>
      </c>
      <c r="O187" s="106">
        <f>'Datos Monitoreo 2019'!$N187*'Datos Monitoreo 2019'!$S187</f>
        <v>3.1324462941804521E-2</v>
      </c>
      <c r="P187" s="106">
        <f>'Datos Monitoreo 2019'!$O187+'Datos Monitoreo 2019'!$N187</f>
        <v>0.18794677765082712</v>
      </c>
      <c r="Q187" s="104">
        <v>0.47</v>
      </c>
      <c r="R187" s="106">
        <f>'Datos Monitoreo 2019'!$Q187*'Datos Monitoreo 2019'!$N187</f>
        <v>7.3612487913240612E-2</v>
      </c>
      <c r="S187" s="104">
        <v>0.2</v>
      </c>
      <c r="T187" s="106">
        <f>'Datos Monitoreo 2019'!$R187*'Datos Monitoreo 2019'!$S187</f>
        <v>1.4722497582648124E-2</v>
      </c>
      <c r="U187" s="106">
        <f>'Datos Monitoreo 2019'!$T187+'Datos Monitoreo 2019'!$R187</f>
        <v>8.8334985495888738E-2</v>
      </c>
    </row>
    <row r="188" spans="1:21" s="94" customFormat="1" ht="16.5" hidden="1" x14ac:dyDescent="0.3">
      <c r="A188" s="95" t="s">
        <v>31</v>
      </c>
      <c r="B188" s="102">
        <f>VLOOKUP('Datos Monitoreo 2019'!$A188,info!$D$3:$E$118,2,FALSE)</f>
        <v>2</v>
      </c>
      <c r="C188" s="96">
        <v>44</v>
      </c>
      <c r="D188" s="95" t="s">
        <v>11</v>
      </c>
      <c r="E188" s="97">
        <v>23.045635759706446</v>
      </c>
      <c r="F188" s="103">
        <f t="shared" si="2"/>
        <v>4.1712600725068667E-2</v>
      </c>
      <c r="G188" s="95"/>
      <c r="H188" s="104"/>
      <c r="I188" s="104"/>
      <c r="J188" s="104"/>
      <c r="K188" s="105">
        <f>VLOOKUP('Datos Monitoreo 2019'!$D188,info!$A$2:$B$20,2,FALSE)</f>
        <v>0.34899999999999998</v>
      </c>
      <c r="M188" s="104">
        <v>1.1499999999999999</v>
      </c>
      <c r="N188" s="106">
        <f>(0.489461*'Datos Monitoreo 2019'!$E188^1.79018)/1000</f>
        <v>0.13458514306131994</v>
      </c>
      <c r="O188" s="106">
        <f>'Datos Monitoreo 2019'!$N188*'Datos Monitoreo 2019'!$S188</f>
        <v>2.6917028612263989E-2</v>
      </c>
      <c r="P188" s="106">
        <f>'Datos Monitoreo 2019'!$O188+'Datos Monitoreo 2019'!$N188</f>
        <v>0.16150217167358394</v>
      </c>
      <c r="Q188" s="104">
        <v>0.47</v>
      </c>
      <c r="R188" s="106">
        <f>'Datos Monitoreo 2019'!$Q188*'Datos Monitoreo 2019'!$N188</f>
        <v>6.3255017238820363E-2</v>
      </c>
      <c r="S188" s="104">
        <v>0.2</v>
      </c>
      <c r="T188" s="106">
        <f>'Datos Monitoreo 2019'!$R188*'Datos Monitoreo 2019'!$S188</f>
        <v>1.2651003447764073E-2</v>
      </c>
      <c r="U188" s="106">
        <f>'Datos Monitoreo 2019'!$T188+'Datos Monitoreo 2019'!$R188</f>
        <v>7.5906020686584433E-2</v>
      </c>
    </row>
    <row r="189" spans="1:21" s="94" customFormat="1" ht="16.5" hidden="1" x14ac:dyDescent="0.3">
      <c r="A189" s="95" t="s">
        <v>31</v>
      </c>
      <c r="B189" s="102">
        <f>VLOOKUP('Datos Monitoreo 2019'!$A189,info!$D$3:$E$118,2,FALSE)</f>
        <v>2</v>
      </c>
      <c r="C189" s="96">
        <v>47</v>
      </c>
      <c r="D189" s="96" t="s">
        <v>11</v>
      </c>
      <c r="E189" s="97">
        <v>28.902537665488193</v>
      </c>
      <c r="F189" s="103">
        <f t="shared" si="2"/>
        <v>6.5608760500658184E-2</v>
      </c>
      <c r="G189" s="98"/>
      <c r="H189" s="104"/>
      <c r="I189" s="104"/>
      <c r="J189" s="104"/>
      <c r="K189" s="105">
        <f>VLOOKUP('Datos Monitoreo 2019'!$D189,info!$A$2:$B$20,2,FALSE)</f>
        <v>0.34899999999999998</v>
      </c>
      <c r="M189" s="104">
        <v>1.1499999999999999</v>
      </c>
      <c r="N189" s="106">
        <f>(0.489461*'Datos Monitoreo 2019'!$E189^1.79018)/1000</f>
        <v>0.20186287687396964</v>
      </c>
      <c r="O189" s="106">
        <f>'Datos Monitoreo 2019'!$N189*'Datos Monitoreo 2019'!$S189</f>
        <v>4.0372575374793933E-2</v>
      </c>
      <c r="P189" s="106">
        <f>'Datos Monitoreo 2019'!$O189+'Datos Monitoreo 2019'!$N189</f>
        <v>0.24223545224876358</v>
      </c>
      <c r="Q189" s="104">
        <v>0.47</v>
      </c>
      <c r="R189" s="106">
        <f>'Datos Monitoreo 2019'!$Q189*'Datos Monitoreo 2019'!$N189</f>
        <v>9.4875552130765733E-2</v>
      </c>
      <c r="S189" s="104">
        <v>0.2</v>
      </c>
      <c r="T189" s="106">
        <f>'Datos Monitoreo 2019'!$R189*'Datos Monitoreo 2019'!$S189</f>
        <v>1.8975110426153147E-2</v>
      </c>
      <c r="U189" s="106">
        <f>'Datos Monitoreo 2019'!$T189+'Datos Monitoreo 2019'!$R189</f>
        <v>0.11385066255691888</v>
      </c>
    </row>
    <row r="190" spans="1:21" s="94" customFormat="1" ht="16.5" hidden="1" x14ac:dyDescent="0.3">
      <c r="A190" s="95" t="s">
        <v>31</v>
      </c>
      <c r="B190" s="102">
        <f>VLOOKUP('Datos Monitoreo 2019'!$A190,info!$D$3:$E$118,2,FALSE)</f>
        <v>2</v>
      </c>
      <c r="C190" s="96">
        <v>48</v>
      </c>
      <c r="D190" s="95" t="s">
        <v>11</v>
      </c>
      <c r="E190" s="97">
        <v>24.828171122335672</v>
      </c>
      <c r="F190" s="103">
        <f t="shared" si="2"/>
        <v>4.8414933688554554E-2</v>
      </c>
      <c r="G190" s="95"/>
      <c r="H190" s="104"/>
      <c r="I190" s="104"/>
      <c r="J190" s="104"/>
      <c r="K190" s="105">
        <f>VLOOKUP('Datos Monitoreo 2019'!$D190,info!$A$2:$B$20,2,FALSE)</f>
        <v>0.34899999999999998</v>
      </c>
      <c r="M190" s="104">
        <v>1.1499999999999999</v>
      </c>
      <c r="N190" s="106">
        <f>(0.489461*'Datos Monitoreo 2019'!$E190^1.79018)/1000</f>
        <v>0.15378722127663483</v>
      </c>
      <c r="O190" s="106">
        <f>'Datos Monitoreo 2019'!$N190*'Datos Monitoreo 2019'!$S190</f>
        <v>3.0757444255326966E-2</v>
      </c>
      <c r="P190" s="106">
        <f>'Datos Monitoreo 2019'!$O190+'Datos Monitoreo 2019'!$N190</f>
        <v>0.1845446655319618</v>
      </c>
      <c r="Q190" s="104">
        <v>0.47</v>
      </c>
      <c r="R190" s="106">
        <f>'Datos Monitoreo 2019'!$Q190*'Datos Monitoreo 2019'!$N190</f>
        <v>7.2279994000018361E-2</v>
      </c>
      <c r="S190" s="104">
        <v>0.2</v>
      </c>
      <c r="T190" s="106">
        <f>'Datos Monitoreo 2019'!$R190*'Datos Monitoreo 2019'!$S190</f>
        <v>1.4455998800003672E-2</v>
      </c>
      <c r="U190" s="106">
        <f>'Datos Monitoreo 2019'!$T190+'Datos Monitoreo 2019'!$R190</f>
        <v>8.6735992800022033E-2</v>
      </c>
    </row>
    <row r="191" spans="1:21" s="94" customFormat="1" ht="16.5" hidden="1" x14ac:dyDescent="0.3">
      <c r="A191" s="95" t="s">
        <v>31</v>
      </c>
      <c r="B191" s="102">
        <f>VLOOKUP('Datos Monitoreo 2019'!$A191,info!$D$3:$E$118,2,FALSE)</f>
        <v>2</v>
      </c>
      <c r="C191" s="96">
        <v>49</v>
      </c>
      <c r="D191" s="96" t="s">
        <v>11</v>
      </c>
      <c r="E191" s="97">
        <v>29.348171506145501</v>
      </c>
      <c r="F191" s="103">
        <f t="shared" si="2"/>
        <v>6.7647535321665397E-2</v>
      </c>
      <c r="G191" s="98"/>
      <c r="H191" s="104"/>
      <c r="I191" s="104"/>
      <c r="J191" s="104"/>
      <c r="K191" s="105">
        <f>VLOOKUP('Datos Monitoreo 2019'!$D191,info!$A$2:$B$20,2,FALSE)</f>
        <v>0.34899999999999998</v>
      </c>
      <c r="M191" s="104">
        <v>1.1499999999999999</v>
      </c>
      <c r="N191" s="106">
        <f>(0.489461*'Datos Monitoreo 2019'!$E191^1.79018)/1000</f>
        <v>0.20746857992541523</v>
      </c>
      <c r="O191" s="106">
        <f>'Datos Monitoreo 2019'!$N191*'Datos Monitoreo 2019'!$S191</f>
        <v>4.149371598508305E-2</v>
      </c>
      <c r="P191" s="106">
        <f>'Datos Monitoreo 2019'!$O191+'Datos Monitoreo 2019'!$N191</f>
        <v>0.24896229591049829</v>
      </c>
      <c r="Q191" s="104">
        <v>0.47</v>
      </c>
      <c r="R191" s="106">
        <f>'Datos Monitoreo 2019'!$Q191*'Datos Monitoreo 2019'!$N191</f>
        <v>9.7510232564945148E-2</v>
      </c>
      <c r="S191" s="104">
        <v>0.2</v>
      </c>
      <c r="T191" s="106">
        <f>'Datos Monitoreo 2019'!$R191*'Datos Monitoreo 2019'!$S191</f>
        <v>1.9502046512989032E-2</v>
      </c>
      <c r="U191" s="106">
        <f>'Datos Monitoreo 2019'!$T191+'Datos Monitoreo 2019'!$R191</f>
        <v>0.11701227907793418</v>
      </c>
    </row>
    <row r="192" spans="1:21" s="94" customFormat="1" ht="16.5" hidden="1" x14ac:dyDescent="0.3">
      <c r="A192" s="95" t="s">
        <v>31</v>
      </c>
      <c r="B192" s="102">
        <f>VLOOKUP('Datos Monitoreo 2019'!$A192,info!$D$3:$E$118,2,FALSE)</f>
        <v>2</v>
      </c>
      <c r="C192" s="96">
        <v>50</v>
      </c>
      <c r="D192" s="95" t="s">
        <v>11</v>
      </c>
      <c r="E192" s="97">
        <v>24.98732606542757</v>
      </c>
      <c r="F192" s="103">
        <f t="shared" si="2"/>
        <v>4.9037627403401611E-2</v>
      </c>
      <c r="G192" s="95"/>
      <c r="H192" s="104"/>
      <c r="I192" s="104"/>
      <c r="J192" s="104"/>
      <c r="K192" s="105">
        <f>VLOOKUP('Datos Monitoreo 2019'!$D192,info!$A$2:$B$20,2,FALSE)</f>
        <v>0.34899999999999998</v>
      </c>
      <c r="M192" s="104">
        <v>1.1499999999999999</v>
      </c>
      <c r="N192" s="106">
        <f>(0.489461*'Datos Monitoreo 2019'!$E192^1.79018)/1000</f>
        <v>0.15555647605596501</v>
      </c>
      <c r="O192" s="106">
        <f>'Datos Monitoreo 2019'!$N192*'Datos Monitoreo 2019'!$S192</f>
        <v>3.1111295211193005E-2</v>
      </c>
      <c r="P192" s="106">
        <f>'Datos Monitoreo 2019'!$O192+'Datos Monitoreo 2019'!$N192</f>
        <v>0.186667771267158</v>
      </c>
      <c r="Q192" s="104">
        <v>0.47</v>
      </c>
      <c r="R192" s="106">
        <f>'Datos Monitoreo 2019'!$Q192*'Datos Monitoreo 2019'!$N192</f>
        <v>7.3111543746303548E-2</v>
      </c>
      <c r="S192" s="104">
        <v>0.2</v>
      </c>
      <c r="T192" s="106">
        <f>'Datos Monitoreo 2019'!$R192*'Datos Monitoreo 2019'!$S192</f>
        <v>1.462230874926071E-2</v>
      </c>
      <c r="U192" s="106">
        <f>'Datos Monitoreo 2019'!$T192+'Datos Monitoreo 2019'!$R192</f>
        <v>8.7733852495564257E-2</v>
      </c>
    </row>
    <row r="193" spans="1:21" s="94" customFormat="1" ht="16.5" hidden="1" x14ac:dyDescent="0.3">
      <c r="A193" s="95" t="s">
        <v>31</v>
      </c>
      <c r="B193" s="102">
        <f>VLOOKUP('Datos Monitoreo 2019'!$A193,info!$D$3:$E$118,2,FALSE)</f>
        <v>2</v>
      </c>
      <c r="C193" s="96">
        <v>53</v>
      </c>
      <c r="D193" s="96" t="s">
        <v>11</v>
      </c>
      <c r="E193" s="97">
        <v>25.464790894703256</v>
      </c>
      <c r="F193" s="103">
        <f t="shared" si="2"/>
        <v>5.0929581789406507E-2</v>
      </c>
      <c r="G193" s="95"/>
      <c r="H193" s="104"/>
      <c r="I193" s="104"/>
      <c r="J193" s="104"/>
      <c r="K193" s="105">
        <f>VLOOKUP('Datos Monitoreo 2019'!$D193,info!$A$2:$B$20,2,FALSE)</f>
        <v>0.34899999999999998</v>
      </c>
      <c r="M193" s="104">
        <v>1.1499999999999999</v>
      </c>
      <c r="N193" s="106">
        <f>(0.489461*'Datos Monitoreo 2019'!$E193^1.79018)/1000</f>
        <v>0.16091775572998906</v>
      </c>
      <c r="O193" s="106">
        <f>'Datos Monitoreo 2019'!$N193*'Datos Monitoreo 2019'!$S193</f>
        <v>3.2183551145997816E-2</v>
      </c>
      <c r="P193" s="106">
        <f>'Datos Monitoreo 2019'!$O193+'Datos Monitoreo 2019'!$N193</f>
        <v>0.19310130687598687</v>
      </c>
      <c r="Q193" s="104">
        <v>0.47</v>
      </c>
      <c r="R193" s="106">
        <f>'Datos Monitoreo 2019'!$Q193*'Datos Monitoreo 2019'!$N193</f>
        <v>7.5631345193094862E-2</v>
      </c>
      <c r="S193" s="104">
        <v>0.2</v>
      </c>
      <c r="T193" s="106">
        <f>'Datos Monitoreo 2019'!$R193*'Datos Monitoreo 2019'!$S193</f>
        <v>1.5126269038618974E-2</v>
      </c>
      <c r="U193" s="106">
        <f>'Datos Monitoreo 2019'!$T193+'Datos Monitoreo 2019'!$R193</f>
        <v>9.0757614231713829E-2</v>
      </c>
    </row>
    <row r="194" spans="1:21" s="94" customFormat="1" ht="16.5" hidden="1" x14ac:dyDescent="0.3">
      <c r="A194" s="95" t="s">
        <v>29</v>
      </c>
      <c r="B194" s="102">
        <f>VLOOKUP('Datos Monitoreo 2019'!$A194,info!$D$3:$E$118,2,FALSE)</f>
        <v>3</v>
      </c>
      <c r="C194" s="96">
        <v>1</v>
      </c>
      <c r="D194" s="96" t="s">
        <v>10</v>
      </c>
      <c r="E194" s="97">
        <v>26.515213519109764</v>
      </c>
      <c r="F194" s="103">
        <f t="shared" si="2"/>
        <v>5.521793215354609E-2</v>
      </c>
      <c r="G194" s="95"/>
      <c r="H194" s="104"/>
      <c r="I194" s="104"/>
      <c r="J194" s="104"/>
      <c r="K194" s="105">
        <f>VLOOKUP('Datos Monitoreo 2019'!$D194,info!$A$2:$B$20,2,FALSE)</f>
        <v>0.54</v>
      </c>
      <c r="M194" s="104">
        <v>1.1499999999999999</v>
      </c>
      <c r="N194" s="106">
        <f>(0.214828*'Datos Monitoreo 2019'!$E194^2.0402)/1000</f>
        <v>0.17230808146498622</v>
      </c>
      <c r="O194" s="106">
        <f>'Datos Monitoreo 2019'!$N194*'Datos Monitoreo 2019'!$S194</f>
        <v>3.4461616292997245E-2</v>
      </c>
      <c r="P194" s="106">
        <f>'Datos Monitoreo 2019'!$O194+'Datos Monitoreo 2019'!$N194</f>
        <v>0.20676969775798346</v>
      </c>
      <c r="Q194" s="104">
        <v>0.47</v>
      </c>
      <c r="R194" s="106">
        <f>'Datos Monitoreo 2019'!$Q194*'Datos Monitoreo 2019'!$N194</f>
        <v>8.0984798288543519E-2</v>
      </c>
      <c r="S194" s="104">
        <v>0.2</v>
      </c>
      <c r="T194" s="106">
        <f>'Datos Monitoreo 2019'!$R194*'Datos Monitoreo 2019'!$S194</f>
        <v>1.6196959657708704E-2</v>
      </c>
      <c r="U194" s="106">
        <f>'Datos Monitoreo 2019'!$T194+'Datos Monitoreo 2019'!$R194</f>
        <v>9.7181757946252223E-2</v>
      </c>
    </row>
    <row r="195" spans="1:21" s="94" customFormat="1" ht="16.5" hidden="1" x14ac:dyDescent="0.3">
      <c r="A195" s="95" t="s">
        <v>29</v>
      </c>
      <c r="B195" s="102">
        <f>VLOOKUP('Datos Monitoreo 2019'!$A195,info!$D$3:$E$118,2,FALSE)</f>
        <v>3</v>
      </c>
      <c r="C195" s="96">
        <v>2</v>
      </c>
      <c r="D195" s="96" t="s">
        <v>10</v>
      </c>
      <c r="E195" s="97">
        <v>26.451551541873005</v>
      </c>
      <c r="F195" s="103">
        <f t="shared" ref="F195:F258" si="3">+(PI()*(((E195/100)^2))/4)</f>
        <v>5.4953098328241162E-2</v>
      </c>
      <c r="G195" s="95"/>
      <c r="H195" s="104"/>
      <c r="I195" s="104"/>
      <c r="J195" s="104"/>
      <c r="K195" s="105">
        <f>VLOOKUP('Datos Monitoreo 2019'!$D195,info!$A$2:$B$20,2,FALSE)</f>
        <v>0.54</v>
      </c>
      <c r="M195" s="104">
        <v>1.1499999999999999</v>
      </c>
      <c r="N195" s="106">
        <f>(0.214828*'Datos Monitoreo 2019'!$E195^2.0402)/1000</f>
        <v>0.17146509472699575</v>
      </c>
      <c r="O195" s="106">
        <f>'Datos Monitoreo 2019'!$N195*'Datos Monitoreo 2019'!$S195</f>
        <v>3.4293018945399149E-2</v>
      </c>
      <c r="P195" s="106">
        <f>'Datos Monitoreo 2019'!$O195+'Datos Monitoreo 2019'!$N195</f>
        <v>0.20575811367239491</v>
      </c>
      <c r="Q195" s="104">
        <v>0.47</v>
      </c>
      <c r="R195" s="106">
        <f>'Datos Monitoreo 2019'!$Q195*'Datos Monitoreo 2019'!$N195</f>
        <v>8.0588594521687998E-2</v>
      </c>
      <c r="S195" s="104">
        <v>0.2</v>
      </c>
      <c r="T195" s="106">
        <f>'Datos Monitoreo 2019'!$R195*'Datos Monitoreo 2019'!$S195</f>
        <v>1.6117718904337601E-2</v>
      </c>
      <c r="U195" s="106">
        <f>'Datos Monitoreo 2019'!$T195+'Datos Monitoreo 2019'!$R195</f>
        <v>9.6706313426025592E-2</v>
      </c>
    </row>
    <row r="196" spans="1:21" s="94" customFormat="1" ht="16.5" hidden="1" x14ac:dyDescent="0.3">
      <c r="A196" s="95" t="s">
        <v>29</v>
      </c>
      <c r="B196" s="102">
        <f>VLOOKUP('Datos Monitoreo 2019'!$A196,info!$D$3:$E$118,2,FALSE)</f>
        <v>3</v>
      </c>
      <c r="C196" s="96">
        <v>3</v>
      </c>
      <c r="D196" s="96" t="s">
        <v>10</v>
      </c>
      <c r="E196" s="97">
        <v>32.754087288312064</v>
      </c>
      <c r="F196" s="103">
        <f t="shared" si="3"/>
        <v>8.4259889549182773E-2</v>
      </c>
      <c r="G196" s="95"/>
      <c r="H196" s="104"/>
      <c r="I196" s="104"/>
      <c r="J196" s="104"/>
      <c r="K196" s="105">
        <f>VLOOKUP('Datos Monitoreo 2019'!$D196,info!$A$2:$B$20,2,FALSE)</f>
        <v>0.54</v>
      </c>
      <c r="M196" s="104">
        <v>1.1499999999999999</v>
      </c>
      <c r="N196" s="106">
        <f>(0.214828*'Datos Monitoreo 2019'!$E196^2.0402)/1000</f>
        <v>0.26517682265890308</v>
      </c>
      <c r="O196" s="106">
        <f>'Datos Monitoreo 2019'!$N196*'Datos Monitoreo 2019'!$S196</f>
        <v>5.3035364531780621E-2</v>
      </c>
      <c r="P196" s="106">
        <f>'Datos Monitoreo 2019'!$O196+'Datos Monitoreo 2019'!$N196</f>
        <v>0.31821218719068367</v>
      </c>
      <c r="Q196" s="104">
        <v>0.47</v>
      </c>
      <c r="R196" s="106">
        <f>'Datos Monitoreo 2019'!$Q196*'Datos Monitoreo 2019'!$N196</f>
        <v>0.12463310664968444</v>
      </c>
      <c r="S196" s="104">
        <v>0.2</v>
      </c>
      <c r="T196" s="106">
        <f>'Datos Monitoreo 2019'!$R196*'Datos Monitoreo 2019'!$S196</f>
        <v>2.492662132993689E-2</v>
      </c>
      <c r="U196" s="106">
        <f>'Datos Monitoreo 2019'!$T196+'Datos Monitoreo 2019'!$R196</f>
        <v>0.14955972797962133</v>
      </c>
    </row>
    <row r="197" spans="1:21" s="94" customFormat="1" ht="16.5" hidden="1" x14ac:dyDescent="0.3">
      <c r="A197" s="95" t="s">
        <v>29</v>
      </c>
      <c r="B197" s="102">
        <f>VLOOKUP('Datos Monitoreo 2019'!$A197,info!$D$3:$E$118,2,FALSE)</f>
        <v>3</v>
      </c>
      <c r="C197" s="96">
        <v>4</v>
      </c>
      <c r="D197" s="96" t="s">
        <v>10</v>
      </c>
      <c r="E197" s="97">
        <v>21.899720169444798</v>
      </c>
      <c r="F197" s="103">
        <f t="shared" si="3"/>
        <v>3.7667518691445051E-2</v>
      </c>
      <c r="G197" s="95"/>
      <c r="H197" s="104"/>
      <c r="I197" s="104"/>
      <c r="J197" s="104"/>
      <c r="K197" s="105">
        <f>VLOOKUP('Datos Monitoreo 2019'!$D197,info!$A$2:$B$20,2,FALSE)</f>
        <v>0.54</v>
      </c>
      <c r="M197" s="104">
        <v>1.1499999999999999</v>
      </c>
      <c r="N197" s="106">
        <f>(0.214828*'Datos Monitoreo 2019'!$E197^2.0402)/1000</f>
        <v>0.11664164790501545</v>
      </c>
      <c r="O197" s="106">
        <f>'Datos Monitoreo 2019'!$N197*'Datos Monitoreo 2019'!$S197</f>
        <v>2.3328329581003091E-2</v>
      </c>
      <c r="P197" s="106">
        <f>'Datos Monitoreo 2019'!$O197+'Datos Monitoreo 2019'!$N197</f>
        <v>0.13996997748601855</v>
      </c>
      <c r="Q197" s="104">
        <v>0.47</v>
      </c>
      <c r="R197" s="106">
        <f>'Datos Monitoreo 2019'!$Q197*'Datos Monitoreo 2019'!$N197</f>
        <v>5.4821574515357262E-2</v>
      </c>
      <c r="S197" s="104">
        <v>0.2</v>
      </c>
      <c r="T197" s="106">
        <f>'Datos Monitoreo 2019'!$R197*'Datos Monitoreo 2019'!$S197</f>
        <v>1.0964314903071454E-2</v>
      </c>
      <c r="U197" s="106">
        <f>'Datos Monitoreo 2019'!$T197+'Datos Monitoreo 2019'!$R197</f>
        <v>6.5785889418428722E-2</v>
      </c>
    </row>
    <row r="198" spans="1:21" s="94" customFormat="1" ht="16.5" hidden="1" x14ac:dyDescent="0.3">
      <c r="A198" s="95" t="s">
        <v>29</v>
      </c>
      <c r="B198" s="102">
        <f>VLOOKUP('Datos Monitoreo 2019'!$A198,info!$D$3:$E$118,2,FALSE)</f>
        <v>3</v>
      </c>
      <c r="C198" s="96">
        <v>5</v>
      </c>
      <c r="D198" s="96" t="s">
        <v>10</v>
      </c>
      <c r="E198" s="97">
        <v>28.584227779304403</v>
      </c>
      <c r="F198" s="103">
        <f t="shared" si="3"/>
        <v>6.41715913645384E-2</v>
      </c>
      <c r="G198" s="95"/>
      <c r="H198" s="104"/>
      <c r="I198" s="104"/>
      <c r="J198" s="104"/>
      <c r="K198" s="105">
        <f>VLOOKUP('Datos Monitoreo 2019'!$D198,info!$A$2:$B$20,2,FALSE)</f>
        <v>0.54</v>
      </c>
      <c r="M198" s="104">
        <v>1.1499999999999999</v>
      </c>
      <c r="N198" s="106">
        <f>(0.214828*'Datos Monitoreo 2019'!$E198^2.0402)/1000</f>
        <v>0.20085382054141013</v>
      </c>
      <c r="O198" s="106">
        <f>'Datos Monitoreo 2019'!$N198*'Datos Monitoreo 2019'!$S198</f>
        <v>4.0170764108282027E-2</v>
      </c>
      <c r="P198" s="106">
        <f>'Datos Monitoreo 2019'!$O198+'Datos Monitoreo 2019'!$N198</f>
        <v>0.24102458464969215</v>
      </c>
      <c r="Q198" s="104">
        <v>0.47</v>
      </c>
      <c r="R198" s="106">
        <f>'Datos Monitoreo 2019'!$Q198*'Datos Monitoreo 2019'!$N198</f>
        <v>9.4401295654462758E-2</v>
      </c>
      <c r="S198" s="104">
        <v>0.2</v>
      </c>
      <c r="T198" s="106">
        <f>'Datos Monitoreo 2019'!$R198*'Datos Monitoreo 2019'!$S198</f>
        <v>1.8880259130892554E-2</v>
      </c>
      <c r="U198" s="106">
        <f>'Datos Monitoreo 2019'!$T198+'Datos Monitoreo 2019'!$R198</f>
        <v>0.11328155478535532</v>
      </c>
    </row>
    <row r="199" spans="1:21" s="94" customFormat="1" ht="16.5" hidden="1" x14ac:dyDescent="0.3">
      <c r="A199" s="95" t="s">
        <v>29</v>
      </c>
      <c r="B199" s="102">
        <f>VLOOKUP('Datos Monitoreo 2019'!$A199,info!$D$3:$E$118,2,FALSE)</f>
        <v>3</v>
      </c>
      <c r="C199" s="96">
        <v>7</v>
      </c>
      <c r="D199" s="96" t="s">
        <v>10</v>
      </c>
      <c r="E199" s="97">
        <v>31.735495652523934</v>
      </c>
      <c r="F199" s="103">
        <f t="shared" si="3"/>
        <v>7.91007229139159E-2</v>
      </c>
      <c r="G199" s="95"/>
      <c r="H199" s="104"/>
      <c r="I199" s="104"/>
      <c r="J199" s="104"/>
      <c r="K199" s="105">
        <f>VLOOKUP('Datos Monitoreo 2019'!$D199,info!$A$2:$B$20,2,FALSE)</f>
        <v>0.54</v>
      </c>
      <c r="M199" s="104">
        <v>1.1499999999999999</v>
      </c>
      <c r="N199" s="106">
        <f>(0.214828*'Datos Monitoreo 2019'!$E199^2.0402)/1000</f>
        <v>0.24862430207091518</v>
      </c>
      <c r="O199" s="106">
        <f>'Datos Monitoreo 2019'!$N199*'Datos Monitoreo 2019'!$S199</f>
        <v>4.9724860414183038E-2</v>
      </c>
      <c r="P199" s="106">
        <f>'Datos Monitoreo 2019'!$O199+'Datos Monitoreo 2019'!$N199</f>
        <v>0.29834916248509824</v>
      </c>
      <c r="Q199" s="104">
        <v>0.47</v>
      </c>
      <c r="R199" s="106">
        <f>'Datos Monitoreo 2019'!$Q199*'Datos Monitoreo 2019'!$N199</f>
        <v>0.11685342197333012</v>
      </c>
      <c r="S199" s="104">
        <v>0.2</v>
      </c>
      <c r="T199" s="106">
        <f>'Datos Monitoreo 2019'!$R199*'Datos Monitoreo 2019'!$S199</f>
        <v>2.3370684394666025E-2</v>
      </c>
      <c r="U199" s="106">
        <f>'Datos Monitoreo 2019'!$T199+'Datos Monitoreo 2019'!$R199</f>
        <v>0.14022410636799615</v>
      </c>
    </row>
    <row r="200" spans="1:21" s="94" customFormat="1" ht="16.5" hidden="1" x14ac:dyDescent="0.3">
      <c r="A200" s="95" t="s">
        <v>29</v>
      </c>
      <c r="B200" s="102">
        <f>VLOOKUP('Datos Monitoreo 2019'!$A200,info!$D$3:$E$118,2,FALSE)</f>
        <v>3</v>
      </c>
      <c r="C200" s="96">
        <v>9</v>
      </c>
      <c r="D200" s="96" t="s">
        <v>10</v>
      </c>
      <c r="E200" s="97">
        <v>26.865354393911936</v>
      </c>
      <c r="F200" s="103">
        <f t="shared" si="3"/>
        <v>5.6685897771154181E-2</v>
      </c>
      <c r="G200" s="95"/>
      <c r="H200" s="104"/>
      <c r="I200" s="104"/>
      <c r="J200" s="104"/>
      <c r="K200" s="105">
        <f>VLOOKUP('Datos Monitoreo 2019'!$D200,info!$A$2:$B$20,2,FALSE)</f>
        <v>0.54</v>
      </c>
      <c r="M200" s="104">
        <v>1.1499999999999999</v>
      </c>
      <c r="N200" s="106">
        <f>(0.214828*'Datos Monitoreo 2019'!$E200^2.0402)/1000</f>
        <v>0.17698219399463097</v>
      </c>
      <c r="O200" s="106">
        <f>'Datos Monitoreo 2019'!$N200*'Datos Monitoreo 2019'!$S200</f>
        <v>3.5396438798926198E-2</v>
      </c>
      <c r="P200" s="106">
        <f>'Datos Monitoreo 2019'!$O200+'Datos Monitoreo 2019'!$N200</f>
        <v>0.21237863279355718</v>
      </c>
      <c r="Q200" s="104">
        <v>0.47</v>
      </c>
      <c r="R200" s="106">
        <f>'Datos Monitoreo 2019'!$Q200*'Datos Monitoreo 2019'!$N200</f>
        <v>8.3181631177476553E-2</v>
      </c>
      <c r="S200" s="104">
        <v>0.2</v>
      </c>
      <c r="T200" s="106">
        <f>'Datos Monitoreo 2019'!$R200*'Datos Monitoreo 2019'!$S200</f>
        <v>1.6636326235495311E-2</v>
      </c>
      <c r="U200" s="106">
        <f>'Datos Monitoreo 2019'!$T200+'Datos Monitoreo 2019'!$R200</f>
        <v>9.9817957412971864E-2</v>
      </c>
    </row>
    <row r="201" spans="1:21" s="94" customFormat="1" ht="16.5" hidden="1" x14ac:dyDescent="0.3">
      <c r="A201" s="95" t="s">
        <v>29</v>
      </c>
      <c r="B201" s="102">
        <f>VLOOKUP('Datos Monitoreo 2019'!$A201,info!$D$3:$E$118,2,FALSE)</f>
        <v>3</v>
      </c>
      <c r="C201" s="96">
        <v>11</v>
      </c>
      <c r="D201" s="96" t="s">
        <v>10</v>
      </c>
      <c r="E201" s="97">
        <v>30.907889948446073</v>
      </c>
      <c r="F201" s="103">
        <f t="shared" si="3"/>
        <v>7.5028902849852835E-2</v>
      </c>
      <c r="G201" s="95"/>
      <c r="H201" s="104"/>
      <c r="I201" s="104"/>
      <c r="J201" s="104"/>
      <c r="K201" s="105">
        <f>VLOOKUP('Datos Monitoreo 2019'!$D201,info!$A$2:$B$20,2,FALSE)</f>
        <v>0.54</v>
      </c>
      <c r="M201" s="104">
        <v>1.1499999999999999</v>
      </c>
      <c r="N201" s="106">
        <f>(0.214828*'Datos Monitoreo 2019'!$E201^2.0402)/1000</f>
        <v>0.23557564445245463</v>
      </c>
      <c r="O201" s="106">
        <f>'Datos Monitoreo 2019'!$N201*'Datos Monitoreo 2019'!$S201</f>
        <v>4.711512889049093E-2</v>
      </c>
      <c r="P201" s="106">
        <f>'Datos Monitoreo 2019'!$O201+'Datos Monitoreo 2019'!$N201</f>
        <v>0.28269077334294557</v>
      </c>
      <c r="Q201" s="104">
        <v>0.47</v>
      </c>
      <c r="R201" s="106">
        <f>'Datos Monitoreo 2019'!$Q201*'Datos Monitoreo 2019'!$N201</f>
        <v>0.11072055289265367</v>
      </c>
      <c r="S201" s="104">
        <v>0.2</v>
      </c>
      <c r="T201" s="106">
        <f>'Datos Monitoreo 2019'!$R201*'Datos Monitoreo 2019'!$S201</f>
        <v>2.2144110578530735E-2</v>
      </c>
      <c r="U201" s="106">
        <f>'Datos Monitoreo 2019'!$T201+'Datos Monitoreo 2019'!$R201</f>
        <v>0.13286466347118442</v>
      </c>
    </row>
    <row r="202" spans="1:21" s="94" customFormat="1" ht="16.5" hidden="1" x14ac:dyDescent="0.3">
      <c r="A202" s="95" t="s">
        <v>29</v>
      </c>
      <c r="B202" s="102">
        <f>VLOOKUP('Datos Monitoreo 2019'!$A202,info!$D$3:$E$118,2,FALSE)</f>
        <v>3</v>
      </c>
      <c r="C202" s="96">
        <v>12</v>
      </c>
      <c r="D202" s="96" t="s">
        <v>10</v>
      </c>
      <c r="E202" s="97">
        <v>29.157185574435225</v>
      </c>
      <c r="F202" s="103">
        <f t="shared" si="3"/>
        <v>6.6769954965456652E-2</v>
      </c>
      <c r="G202" s="95"/>
      <c r="H202" s="104"/>
      <c r="I202" s="104"/>
      <c r="J202" s="104"/>
      <c r="K202" s="105">
        <f>VLOOKUP('Datos Monitoreo 2019'!$D202,info!$A$2:$B$20,2,FALSE)</f>
        <v>0.54</v>
      </c>
      <c r="M202" s="104">
        <v>1.1499999999999999</v>
      </c>
      <c r="N202" s="106">
        <f>(0.214828*'Datos Monitoreo 2019'!$E202^2.0402)/1000</f>
        <v>0.20915336701965767</v>
      </c>
      <c r="O202" s="106">
        <f>'Datos Monitoreo 2019'!$N202*'Datos Monitoreo 2019'!$S202</f>
        <v>4.183067340393154E-2</v>
      </c>
      <c r="P202" s="106">
        <f>'Datos Monitoreo 2019'!$O202+'Datos Monitoreo 2019'!$N202</f>
        <v>0.25098404042358924</v>
      </c>
      <c r="Q202" s="104">
        <v>0.47</v>
      </c>
      <c r="R202" s="106">
        <f>'Datos Monitoreo 2019'!$Q202*'Datos Monitoreo 2019'!$N202</f>
        <v>9.8302082499239093E-2</v>
      </c>
      <c r="S202" s="104">
        <v>0.2</v>
      </c>
      <c r="T202" s="106">
        <f>'Datos Monitoreo 2019'!$R202*'Datos Monitoreo 2019'!$S202</f>
        <v>1.9660416499847819E-2</v>
      </c>
      <c r="U202" s="106">
        <f>'Datos Monitoreo 2019'!$T202+'Datos Monitoreo 2019'!$R202</f>
        <v>0.11796249899908691</v>
      </c>
    </row>
    <row r="203" spans="1:21" s="94" customFormat="1" ht="16.5" hidden="1" x14ac:dyDescent="0.3">
      <c r="A203" s="95" t="s">
        <v>29</v>
      </c>
      <c r="B203" s="102">
        <f>VLOOKUP('Datos Monitoreo 2019'!$A203,info!$D$3:$E$118,2,FALSE)</f>
        <v>3</v>
      </c>
      <c r="C203" s="96">
        <v>13</v>
      </c>
      <c r="D203" s="96" t="s">
        <v>10</v>
      </c>
      <c r="E203" s="97">
        <v>31.162537857393108</v>
      </c>
      <c r="F203" s="103">
        <f t="shared" si="3"/>
        <v>7.6270311405969626E-2</v>
      </c>
      <c r="G203" s="95"/>
      <c r="H203" s="104"/>
      <c r="I203" s="104"/>
      <c r="J203" s="104"/>
      <c r="K203" s="105">
        <f>VLOOKUP('Datos Monitoreo 2019'!$D203,info!$A$2:$B$20,2,FALSE)</f>
        <v>0.54</v>
      </c>
      <c r="M203" s="104">
        <v>1.1499999999999999</v>
      </c>
      <c r="N203" s="106">
        <f>(0.214828*'Datos Monitoreo 2019'!$E203^2.0402)/1000</f>
        <v>0.23955242016191416</v>
      </c>
      <c r="O203" s="106">
        <f>'Datos Monitoreo 2019'!$N203*'Datos Monitoreo 2019'!$S203</f>
        <v>4.7910484032382836E-2</v>
      </c>
      <c r="P203" s="106">
        <f>'Datos Monitoreo 2019'!$O203+'Datos Monitoreo 2019'!$N203</f>
        <v>0.28746290419429699</v>
      </c>
      <c r="Q203" s="104">
        <v>0.47</v>
      </c>
      <c r="R203" s="106">
        <f>'Datos Monitoreo 2019'!$Q203*'Datos Monitoreo 2019'!$N203</f>
        <v>0.11258963747609965</v>
      </c>
      <c r="S203" s="104">
        <v>0.2</v>
      </c>
      <c r="T203" s="106">
        <f>'Datos Monitoreo 2019'!$R203*'Datos Monitoreo 2019'!$S203</f>
        <v>2.2517927495219931E-2</v>
      </c>
      <c r="U203" s="106">
        <f>'Datos Monitoreo 2019'!$T203+'Datos Monitoreo 2019'!$R203</f>
        <v>0.13510756497131959</v>
      </c>
    </row>
    <row r="204" spans="1:21" s="94" customFormat="1" ht="16.5" hidden="1" x14ac:dyDescent="0.3">
      <c r="A204" s="95" t="s">
        <v>29</v>
      </c>
      <c r="B204" s="102">
        <f>VLOOKUP('Datos Monitoreo 2019'!$A204,info!$D$3:$E$118,2,FALSE)</f>
        <v>3</v>
      </c>
      <c r="C204" s="96">
        <v>14</v>
      </c>
      <c r="D204" s="96" t="s">
        <v>10</v>
      </c>
      <c r="E204" s="97">
        <v>23.968734429639436</v>
      </c>
      <c r="F204" s="103">
        <f t="shared" si="3"/>
        <v>4.5121142563796242E-2</v>
      </c>
      <c r="G204" s="95"/>
      <c r="H204" s="104"/>
      <c r="I204" s="104"/>
      <c r="J204" s="104"/>
      <c r="K204" s="105">
        <f>VLOOKUP('Datos Monitoreo 2019'!$D204,info!$A$2:$B$20,2,FALSE)</f>
        <v>0.54</v>
      </c>
      <c r="M204" s="104">
        <v>1.1499999999999999</v>
      </c>
      <c r="N204" s="106">
        <f>(0.214828*'Datos Monitoreo 2019'!$E204^2.0402)/1000</f>
        <v>0.14023061072501586</v>
      </c>
      <c r="O204" s="106">
        <f>'Datos Monitoreo 2019'!$N204*'Datos Monitoreo 2019'!$S204</f>
        <v>2.8046122145003172E-2</v>
      </c>
      <c r="P204" s="106">
        <f>'Datos Monitoreo 2019'!$O204+'Datos Monitoreo 2019'!$N204</f>
        <v>0.16827673287001904</v>
      </c>
      <c r="Q204" s="104">
        <v>0.47</v>
      </c>
      <c r="R204" s="106">
        <f>'Datos Monitoreo 2019'!$Q204*'Datos Monitoreo 2019'!$N204</f>
        <v>6.5908387040757452E-2</v>
      </c>
      <c r="S204" s="104">
        <v>0.2</v>
      </c>
      <c r="T204" s="106">
        <f>'Datos Monitoreo 2019'!$R204*'Datos Monitoreo 2019'!$S204</f>
        <v>1.3181677408151491E-2</v>
      </c>
      <c r="U204" s="106">
        <f>'Datos Monitoreo 2019'!$T204+'Datos Monitoreo 2019'!$R204</f>
        <v>7.9090064448908939E-2</v>
      </c>
    </row>
    <row r="205" spans="1:21" s="94" customFormat="1" ht="16.5" hidden="1" x14ac:dyDescent="0.3">
      <c r="A205" s="95" t="s">
        <v>29</v>
      </c>
      <c r="B205" s="102">
        <f>VLOOKUP('Datos Monitoreo 2019'!$A205,info!$D$3:$E$118,2,FALSE)</f>
        <v>3</v>
      </c>
      <c r="C205" s="96">
        <v>15</v>
      </c>
      <c r="D205" s="96" t="s">
        <v>10</v>
      </c>
      <c r="E205" s="97">
        <v>22.663663896285897</v>
      </c>
      <c r="F205" s="103">
        <f t="shared" si="3"/>
        <v>4.0341321735388888E-2</v>
      </c>
      <c r="G205" s="95"/>
      <c r="H205" s="104"/>
      <c r="I205" s="104"/>
      <c r="J205" s="104"/>
      <c r="K205" s="105">
        <f>VLOOKUP('Datos Monitoreo 2019'!$D205,info!$A$2:$B$20,2,FALSE)</f>
        <v>0.54</v>
      </c>
      <c r="M205" s="104">
        <v>1.1499999999999999</v>
      </c>
      <c r="N205" s="106">
        <f>(0.214828*'Datos Monitoreo 2019'!$E205^2.0402)/1000</f>
        <v>0.12509368842990021</v>
      </c>
      <c r="O205" s="106">
        <f>'Datos Monitoreo 2019'!$N205*'Datos Monitoreo 2019'!$S205</f>
        <v>2.5018737685980043E-2</v>
      </c>
      <c r="P205" s="106">
        <f>'Datos Monitoreo 2019'!$O205+'Datos Monitoreo 2019'!$N205</f>
        <v>0.15011242611588024</v>
      </c>
      <c r="Q205" s="104">
        <v>0.47</v>
      </c>
      <c r="R205" s="106">
        <f>'Datos Monitoreo 2019'!$Q205*'Datos Monitoreo 2019'!$N205</f>
        <v>5.8794033562053094E-2</v>
      </c>
      <c r="S205" s="104">
        <v>0.2</v>
      </c>
      <c r="T205" s="106">
        <f>'Datos Monitoreo 2019'!$R205*'Datos Monitoreo 2019'!$S205</f>
        <v>1.175880671241062E-2</v>
      </c>
      <c r="U205" s="106">
        <f>'Datos Monitoreo 2019'!$T205+'Datos Monitoreo 2019'!$R205</f>
        <v>7.0552840274463707E-2</v>
      </c>
    </row>
    <row r="206" spans="1:21" s="94" customFormat="1" ht="16.5" hidden="1" x14ac:dyDescent="0.3">
      <c r="A206" s="95" t="s">
        <v>29</v>
      </c>
      <c r="B206" s="102">
        <f>VLOOKUP('Datos Monitoreo 2019'!$A206,info!$D$3:$E$118,2,FALSE)</f>
        <v>3</v>
      </c>
      <c r="C206" s="96">
        <v>16</v>
      </c>
      <c r="D206" s="96" t="s">
        <v>10</v>
      </c>
      <c r="E206" s="97">
        <v>28.99803063134333</v>
      </c>
      <c r="F206" s="103">
        <f t="shared" si="3"/>
        <v>6.6043014762884433E-2</v>
      </c>
      <c r="G206" s="95"/>
      <c r="H206" s="104"/>
      <c r="I206" s="104"/>
      <c r="J206" s="104"/>
      <c r="K206" s="105">
        <f>VLOOKUP('Datos Monitoreo 2019'!$D206,info!$A$2:$B$20,2,FALSE)</f>
        <v>0.54</v>
      </c>
      <c r="M206" s="104">
        <v>1.1499999999999999</v>
      </c>
      <c r="N206" s="106">
        <f>(0.214828*'Datos Monitoreo 2019'!$E206^2.0402)/1000</f>
        <v>0.20683075044614438</v>
      </c>
      <c r="O206" s="106">
        <f>'Datos Monitoreo 2019'!$N206*'Datos Monitoreo 2019'!$S206</f>
        <v>4.1366150089228879E-2</v>
      </c>
      <c r="P206" s="106">
        <f>'Datos Monitoreo 2019'!$O206+'Datos Monitoreo 2019'!$N206</f>
        <v>0.24819690053537324</v>
      </c>
      <c r="Q206" s="104">
        <v>0.47</v>
      </c>
      <c r="R206" s="106">
        <f>'Datos Monitoreo 2019'!$Q206*'Datos Monitoreo 2019'!$N206</f>
        <v>9.7210452709687853E-2</v>
      </c>
      <c r="S206" s="104">
        <v>0.2</v>
      </c>
      <c r="T206" s="106">
        <f>'Datos Monitoreo 2019'!$R206*'Datos Monitoreo 2019'!$S206</f>
        <v>1.9442090541937573E-2</v>
      </c>
      <c r="U206" s="106">
        <f>'Datos Monitoreo 2019'!$T206+'Datos Monitoreo 2019'!$R206</f>
        <v>0.11665254325162543</v>
      </c>
    </row>
    <row r="207" spans="1:21" s="94" customFormat="1" ht="16.5" hidden="1" x14ac:dyDescent="0.3">
      <c r="A207" s="95" t="s">
        <v>29</v>
      </c>
      <c r="B207" s="102">
        <f>VLOOKUP('Datos Monitoreo 2019'!$A207,info!$D$3:$E$118,2,FALSE)</f>
        <v>3</v>
      </c>
      <c r="C207" s="96">
        <v>17</v>
      </c>
      <c r="D207" s="96" t="s">
        <v>10</v>
      </c>
      <c r="E207" s="97">
        <v>24.764509145098913</v>
      </c>
      <c r="F207" s="103">
        <f t="shared" si="3"/>
        <v>4.8166970287217378E-2</v>
      </c>
      <c r="G207" s="95"/>
      <c r="H207" s="104"/>
      <c r="I207" s="104"/>
      <c r="J207" s="104"/>
      <c r="K207" s="105">
        <f>VLOOKUP('Datos Monitoreo 2019'!$D207,info!$A$2:$B$20,2,FALSE)</f>
        <v>0.54</v>
      </c>
      <c r="M207" s="104">
        <v>1.1499999999999999</v>
      </c>
      <c r="N207" s="106">
        <f>(0.214828*'Datos Monitoreo 2019'!$E207^2.0402)/1000</f>
        <v>0.14989332340161179</v>
      </c>
      <c r="O207" s="106">
        <f>'Datos Monitoreo 2019'!$N207*'Datos Monitoreo 2019'!$S207</f>
        <v>2.997866468032236E-2</v>
      </c>
      <c r="P207" s="106">
        <f>'Datos Monitoreo 2019'!$O207+'Datos Monitoreo 2019'!$N207</f>
        <v>0.17987198808193416</v>
      </c>
      <c r="Q207" s="104">
        <v>0.47</v>
      </c>
      <c r="R207" s="106">
        <f>'Datos Monitoreo 2019'!$Q207*'Datos Monitoreo 2019'!$N207</f>
        <v>7.0449861998757538E-2</v>
      </c>
      <c r="S207" s="104">
        <v>0.2</v>
      </c>
      <c r="T207" s="106">
        <f>'Datos Monitoreo 2019'!$R207*'Datos Monitoreo 2019'!$S207</f>
        <v>1.4089972399751509E-2</v>
      </c>
      <c r="U207" s="106">
        <f>'Datos Monitoreo 2019'!$T207+'Datos Monitoreo 2019'!$R207</f>
        <v>8.4539834398509039E-2</v>
      </c>
    </row>
    <row r="208" spans="1:21" s="94" customFormat="1" ht="16.5" hidden="1" x14ac:dyDescent="0.3">
      <c r="A208" s="95" t="s">
        <v>29</v>
      </c>
      <c r="B208" s="102">
        <f>VLOOKUP('Datos Monitoreo 2019'!$A208,info!$D$3:$E$118,2,FALSE)</f>
        <v>3</v>
      </c>
      <c r="C208" s="96">
        <v>18</v>
      </c>
      <c r="D208" s="96" t="s">
        <v>10</v>
      </c>
      <c r="E208" s="97">
        <v>25.878593746742183</v>
      </c>
      <c r="F208" s="103">
        <f t="shared" si="3"/>
        <v>5.2598241790253492E-2</v>
      </c>
      <c r="G208" s="95"/>
      <c r="H208" s="104"/>
      <c r="I208" s="104"/>
      <c r="J208" s="104"/>
      <c r="K208" s="105">
        <f>VLOOKUP('Datos Monitoreo 2019'!$D208,info!$A$2:$B$20,2,FALSE)</f>
        <v>0.54</v>
      </c>
      <c r="M208" s="104">
        <v>1.1499999999999999</v>
      </c>
      <c r="N208" s="106">
        <f>(0.214828*'Datos Monitoreo 2019'!$E208^2.0402)/1000</f>
        <v>0.1639730391425952</v>
      </c>
      <c r="O208" s="106">
        <f>'Datos Monitoreo 2019'!$N208*'Datos Monitoreo 2019'!$S208</f>
        <v>3.2794607828519041E-2</v>
      </c>
      <c r="P208" s="106">
        <f>'Datos Monitoreo 2019'!$O208+'Datos Monitoreo 2019'!$N208</f>
        <v>0.19676764697111424</v>
      </c>
      <c r="Q208" s="104">
        <v>0.47</v>
      </c>
      <c r="R208" s="106">
        <f>'Datos Monitoreo 2019'!$Q208*'Datos Monitoreo 2019'!$N208</f>
        <v>7.7067328397019741E-2</v>
      </c>
      <c r="S208" s="104">
        <v>0.2</v>
      </c>
      <c r="T208" s="106">
        <f>'Datos Monitoreo 2019'!$R208*'Datos Monitoreo 2019'!$S208</f>
        <v>1.5413465679403949E-2</v>
      </c>
      <c r="U208" s="106">
        <f>'Datos Monitoreo 2019'!$T208+'Datos Monitoreo 2019'!$R208</f>
        <v>9.2480794076423692E-2</v>
      </c>
    </row>
    <row r="209" spans="1:21" s="94" customFormat="1" ht="16.5" hidden="1" x14ac:dyDescent="0.3">
      <c r="A209" s="95" t="s">
        <v>29</v>
      </c>
      <c r="B209" s="102">
        <f>VLOOKUP('Datos Monitoreo 2019'!$A209,info!$D$3:$E$118,2,FALSE)</f>
        <v>3</v>
      </c>
      <c r="C209" s="96">
        <v>19</v>
      </c>
      <c r="D209" s="96" t="s">
        <v>10</v>
      </c>
      <c r="E209" s="97">
        <v>26.801692416675177</v>
      </c>
      <c r="F209" s="103">
        <f t="shared" si="3"/>
        <v>5.6417562537101257E-2</v>
      </c>
      <c r="G209" s="95"/>
      <c r="H209" s="104"/>
      <c r="I209" s="104"/>
      <c r="J209" s="104"/>
      <c r="K209" s="105">
        <f>VLOOKUP('Datos Monitoreo 2019'!$D209,info!$A$2:$B$20,2,FALSE)</f>
        <v>0.54</v>
      </c>
      <c r="M209" s="104">
        <v>1.1499999999999999</v>
      </c>
      <c r="N209" s="106">
        <f>(0.214828*'Datos Monitoreo 2019'!$E209^2.0402)/1000</f>
        <v>0.17612761089224979</v>
      </c>
      <c r="O209" s="106">
        <f>'Datos Monitoreo 2019'!$N209*'Datos Monitoreo 2019'!$S209</f>
        <v>3.5225522178449958E-2</v>
      </c>
      <c r="P209" s="106">
        <f>'Datos Monitoreo 2019'!$O209+'Datos Monitoreo 2019'!$N209</f>
        <v>0.21135313307069975</v>
      </c>
      <c r="Q209" s="104">
        <v>0.47</v>
      </c>
      <c r="R209" s="106">
        <f>'Datos Monitoreo 2019'!$Q209*'Datos Monitoreo 2019'!$N209</f>
        <v>8.2779977119357404E-2</v>
      </c>
      <c r="S209" s="104">
        <v>0.2</v>
      </c>
      <c r="T209" s="106">
        <f>'Datos Monitoreo 2019'!$R209*'Datos Monitoreo 2019'!$S209</f>
        <v>1.655599542387148E-2</v>
      </c>
      <c r="U209" s="106">
        <f>'Datos Monitoreo 2019'!$T209+'Datos Monitoreo 2019'!$R209</f>
        <v>9.9335972543228887E-2</v>
      </c>
    </row>
    <row r="210" spans="1:21" s="94" customFormat="1" ht="16.5" hidden="1" x14ac:dyDescent="0.3">
      <c r="A210" s="95" t="s">
        <v>29</v>
      </c>
      <c r="B210" s="102">
        <f>VLOOKUP('Datos Monitoreo 2019'!$A210,info!$D$3:$E$118,2,FALSE)</f>
        <v>3</v>
      </c>
      <c r="C210" s="96">
        <v>20</v>
      </c>
      <c r="D210" s="96" t="s">
        <v>10</v>
      </c>
      <c r="E210" s="97">
        <v>22.85464982799617</v>
      </c>
      <c r="F210" s="103">
        <f t="shared" si="3"/>
        <v>4.1024096441253127E-2</v>
      </c>
      <c r="G210" s="95"/>
      <c r="H210" s="104"/>
      <c r="I210" s="104"/>
      <c r="J210" s="104"/>
      <c r="K210" s="105">
        <f>VLOOKUP('Datos Monitoreo 2019'!$D210,info!$A$2:$B$20,2,FALSE)</f>
        <v>0.54</v>
      </c>
      <c r="M210" s="104">
        <v>1.1499999999999999</v>
      </c>
      <c r="N210" s="106">
        <f>(0.214828*'Datos Monitoreo 2019'!$E210^2.0402)/1000</f>
        <v>0.12725381354621174</v>
      </c>
      <c r="O210" s="106">
        <f>'Datos Monitoreo 2019'!$N210*'Datos Monitoreo 2019'!$S210</f>
        <v>2.5450762709242347E-2</v>
      </c>
      <c r="P210" s="106">
        <f>'Datos Monitoreo 2019'!$O210+'Datos Monitoreo 2019'!$N210</f>
        <v>0.15270457625545408</v>
      </c>
      <c r="Q210" s="104">
        <v>0.47</v>
      </c>
      <c r="R210" s="106">
        <f>'Datos Monitoreo 2019'!$Q210*'Datos Monitoreo 2019'!$N210</f>
        <v>5.9809292366719516E-2</v>
      </c>
      <c r="S210" s="104">
        <v>0.2</v>
      </c>
      <c r="T210" s="106">
        <f>'Datos Monitoreo 2019'!$R210*'Datos Monitoreo 2019'!$S210</f>
        <v>1.1961858473343905E-2</v>
      </c>
      <c r="U210" s="106">
        <f>'Datos Monitoreo 2019'!$T210+'Datos Monitoreo 2019'!$R210</f>
        <v>7.1771150840063414E-2</v>
      </c>
    </row>
    <row r="211" spans="1:21" s="94" customFormat="1" ht="16.5" hidden="1" x14ac:dyDescent="0.3">
      <c r="A211" s="95" t="s">
        <v>29</v>
      </c>
      <c r="B211" s="102">
        <f>VLOOKUP('Datos Monitoreo 2019'!$A211,info!$D$3:$E$118,2,FALSE)</f>
        <v>3</v>
      </c>
      <c r="C211" s="96">
        <v>21</v>
      </c>
      <c r="D211" s="96" t="s">
        <v>10</v>
      </c>
      <c r="E211" s="97">
        <v>20.340001727144223</v>
      </c>
      <c r="F211" s="103">
        <f t="shared" si="3"/>
        <v>3.2493152759112888E-2</v>
      </c>
      <c r="G211" s="95"/>
      <c r="H211" s="104"/>
      <c r="I211" s="104"/>
      <c r="J211" s="104"/>
      <c r="K211" s="105">
        <f>VLOOKUP('Datos Monitoreo 2019'!$D211,info!$A$2:$B$20,2,FALSE)</f>
        <v>0.54</v>
      </c>
      <c r="M211" s="104">
        <v>1.1499999999999999</v>
      </c>
      <c r="N211" s="106">
        <f>(0.214828*'Datos Monitoreo 2019'!$E211^2.0402)/1000</f>
        <v>0.10032024077579227</v>
      </c>
      <c r="O211" s="106">
        <f>'Datos Monitoreo 2019'!$N211*'Datos Monitoreo 2019'!$S211</f>
        <v>2.0064048155158457E-2</v>
      </c>
      <c r="P211" s="106">
        <f>'Datos Monitoreo 2019'!$O211+'Datos Monitoreo 2019'!$N211</f>
        <v>0.12038428893095073</v>
      </c>
      <c r="Q211" s="104">
        <v>0.47</v>
      </c>
      <c r="R211" s="106">
        <f>'Datos Monitoreo 2019'!$Q211*'Datos Monitoreo 2019'!$N211</f>
        <v>4.7150513164622362E-2</v>
      </c>
      <c r="S211" s="104">
        <v>0.2</v>
      </c>
      <c r="T211" s="106">
        <f>'Datos Monitoreo 2019'!$R211*'Datos Monitoreo 2019'!$S211</f>
        <v>9.4301026329244725E-3</v>
      </c>
      <c r="U211" s="106">
        <f>'Datos Monitoreo 2019'!$T211+'Datos Monitoreo 2019'!$R211</f>
        <v>5.6580615797546835E-2</v>
      </c>
    </row>
    <row r="212" spans="1:21" s="94" customFormat="1" ht="16.5" hidden="1" x14ac:dyDescent="0.3">
      <c r="A212" s="95" t="s">
        <v>29</v>
      </c>
      <c r="B212" s="102">
        <f>VLOOKUP('Datos Monitoreo 2019'!$A212,info!$D$3:$E$118,2,FALSE)</f>
        <v>3</v>
      </c>
      <c r="C212" s="96">
        <v>22</v>
      </c>
      <c r="D212" s="96" t="s">
        <v>10</v>
      </c>
      <c r="E212" s="97">
        <v>23.905072452402678</v>
      </c>
      <c r="F212" s="103">
        <f t="shared" si="3"/>
        <v>4.4881773529386028E-2</v>
      </c>
      <c r="G212" s="95"/>
      <c r="H212" s="104"/>
      <c r="I212" s="104"/>
      <c r="J212" s="104"/>
      <c r="K212" s="105">
        <f>VLOOKUP('Datos Monitoreo 2019'!$D212,info!$A$2:$B$20,2,FALSE)</f>
        <v>0.54</v>
      </c>
      <c r="M212" s="104">
        <v>1.1499999999999999</v>
      </c>
      <c r="N212" s="106">
        <f>(0.214828*'Datos Monitoreo 2019'!$E212^2.0402)/1000</f>
        <v>0.13947177065219829</v>
      </c>
      <c r="O212" s="106">
        <f>'Datos Monitoreo 2019'!$N212*'Datos Monitoreo 2019'!$S212</f>
        <v>2.7894354130439659E-2</v>
      </c>
      <c r="P212" s="106">
        <f>'Datos Monitoreo 2019'!$O212+'Datos Monitoreo 2019'!$N212</f>
        <v>0.16736612478263796</v>
      </c>
      <c r="Q212" s="104">
        <v>0.47</v>
      </c>
      <c r="R212" s="106">
        <f>'Datos Monitoreo 2019'!$Q212*'Datos Monitoreo 2019'!$N212</f>
        <v>6.5551732206533195E-2</v>
      </c>
      <c r="S212" s="104">
        <v>0.2</v>
      </c>
      <c r="T212" s="106">
        <f>'Datos Monitoreo 2019'!$R212*'Datos Monitoreo 2019'!$S212</f>
        <v>1.3110346441306639E-2</v>
      </c>
      <c r="U212" s="106">
        <f>'Datos Monitoreo 2019'!$T212+'Datos Monitoreo 2019'!$R212</f>
        <v>7.8662078647839834E-2</v>
      </c>
    </row>
    <row r="213" spans="1:21" s="94" customFormat="1" ht="16.5" hidden="1" x14ac:dyDescent="0.3">
      <c r="A213" s="95" t="s">
        <v>29</v>
      </c>
      <c r="B213" s="102">
        <f>VLOOKUP('Datos Monitoreo 2019'!$A213,info!$D$3:$E$118,2,FALSE)</f>
        <v>3</v>
      </c>
      <c r="C213" s="96">
        <v>23</v>
      </c>
      <c r="D213" s="96" t="s">
        <v>10</v>
      </c>
      <c r="E213" s="97">
        <v>29.443664472000638</v>
      </c>
      <c r="F213" s="103">
        <f t="shared" si="3"/>
        <v>6.8088474091501455E-2</v>
      </c>
      <c r="G213" s="95"/>
      <c r="H213" s="104"/>
      <c r="I213" s="104"/>
      <c r="J213" s="104"/>
      <c r="K213" s="105">
        <f>VLOOKUP('Datos Monitoreo 2019'!$D213,info!$A$2:$B$20,2,FALSE)</f>
        <v>0.54</v>
      </c>
      <c r="M213" s="104">
        <v>1.1499999999999999</v>
      </c>
      <c r="N213" s="106">
        <f>(0.214828*'Datos Monitoreo 2019'!$E213^2.0402)/1000</f>
        <v>0.21336740639553697</v>
      </c>
      <c r="O213" s="106">
        <f>'Datos Monitoreo 2019'!$N213*'Datos Monitoreo 2019'!$S213</f>
        <v>4.2673481279107396E-2</v>
      </c>
      <c r="P213" s="106">
        <f>'Datos Monitoreo 2019'!$O213+'Datos Monitoreo 2019'!$N213</f>
        <v>0.25604088767464439</v>
      </c>
      <c r="Q213" s="104">
        <v>0.47</v>
      </c>
      <c r="R213" s="106">
        <f>'Datos Monitoreo 2019'!$Q213*'Datos Monitoreo 2019'!$N213</f>
        <v>0.10028268100590237</v>
      </c>
      <c r="S213" s="104">
        <v>0.2</v>
      </c>
      <c r="T213" s="106">
        <f>'Datos Monitoreo 2019'!$R213*'Datos Monitoreo 2019'!$S213</f>
        <v>2.0056536201180475E-2</v>
      </c>
      <c r="U213" s="106">
        <f>'Datos Monitoreo 2019'!$T213+'Datos Monitoreo 2019'!$R213</f>
        <v>0.12033921720708285</v>
      </c>
    </row>
    <row r="214" spans="1:21" s="94" customFormat="1" ht="16.5" hidden="1" x14ac:dyDescent="0.3">
      <c r="A214" s="95" t="s">
        <v>29</v>
      </c>
      <c r="B214" s="102">
        <f>VLOOKUP('Datos Monitoreo 2019'!$A214,info!$D$3:$E$118,2,FALSE)</f>
        <v>3</v>
      </c>
      <c r="C214" s="96">
        <v>24</v>
      </c>
      <c r="D214" s="96" t="s">
        <v>10</v>
      </c>
      <c r="E214" s="97">
        <v>22.027044123918316</v>
      </c>
      <c r="F214" s="103">
        <f t="shared" si="3"/>
        <v>3.8106786334378688E-2</v>
      </c>
      <c r="G214" s="95"/>
      <c r="H214" s="104"/>
      <c r="I214" s="104"/>
      <c r="J214" s="104"/>
      <c r="K214" s="105">
        <f>VLOOKUP('Datos Monitoreo 2019'!$D214,info!$A$2:$B$20,2,FALSE)</f>
        <v>0.54</v>
      </c>
      <c r="M214" s="104">
        <v>1.1499999999999999</v>
      </c>
      <c r="N214" s="106">
        <f>(0.214828*'Datos Monitoreo 2019'!$E214^2.0402)/1000</f>
        <v>0.1180293917160868</v>
      </c>
      <c r="O214" s="106">
        <f>'Datos Monitoreo 2019'!$N214*'Datos Monitoreo 2019'!$S214</f>
        <v>2.3605878343217361E-2</v>
      </c>
      <c r="P214" s="106">
        <f>'Datos Monitoreo 2019'!$O214+'Datos Monitoreo 2019'!$N214</f>
        <v>0.14163527005930415</v>
      </c>
      <c r="Q214" s="104">
        <v>0.47</v>
      </c>
      <c r="R214" s="106">
        <f>'Datos Monitoreo 2019'!$Q214*'Datos Monitoreo 2019'!$N214</f>
        <v>5.5473814106560791E-2</v>
      </c>
      <c r="S214" s="104">
        <v>0.2</v>
      </c>
      <c r="T214" s="106">
        <f>'Datos Monitoreo 2019'!$R214*'Datos Monitoreo 2019'!$S214</f>
        <v>1.1094762821312158E-2</v>
      </c>
      <c r="U214" s="106">
        <f>'Datos Monitoreo 2019'!$T214+'Datos Monitoreo 2019'!$R214</f>
        <v>6.6568576927872949E-2</v>
      </c>
    </row>
    <row r="215" spans="1:21" s="94" customFormat="1" ht="16.5" hidden="1" x14ac:dyDescent="0.3">
      <c r="A215" s="95" t="s">
        <v>29</v>
      </c>
      <c r="B215" s="102">
        <f>VLOOKUP('Datos Monitoreo 2019'!$A215,info!$D$3:$E$118,2,FALSE)</f>
        <v>3</v>
      </c>
      <c r="C215" s="96">
        <v>25</v>
      </c>
      <c r="D215" s="96" t="s">
        <v>10</v>
      </c>
      <c r="E215" s="97">
        <v>32.085636527326102</v>
      </c>
      <c r="F215" s="103">
        <f t="shared" si="3"/>
        <v>8.0855804048861779E-2</v>
      </c>
      <c r="G215" s="95"/>
      <c r="H215" s="104"/>
      <c r="I215" s="104"/>
      <c r="J215" s="104"/>
      <c r="K215" s="105">
        <f>VLOOKUP('Datos Monitoreo 2019'!$D215,info!$A$2:$B$20,2,FALSE)</f>
        <v>0.54</v>
      </c>
      <c r="M215" s="104">
        <v>1.1499999999999999</v>
      </c>
      <c r="N215" s="106">
        <f>(0.214828*'Datos Monitoreo 2019'!$E215^2.0402)/1000</f>
        <v>0.25425288679816843</v>
      </c>
      <c r="O215" s="106">
        <f>'Datos Monitoreo 2019'!$N215*'Datos Monitoreo 2019'!$S215</f>
        <v>5.0850577359633692E-2</v>
      </c>
      <c r="P215" s="106">
        <f>'Datos Monitoreo 2019'!$O215+'Datos Monitoreo 2019'!$N215</f>
        <v>0.3051034641578021</v>
      </c>
      <c r="Q215" s="104">
        <v>0.47</v>
      </c>
      <c r="R215" s="106">
        <f>'Datos Monitoreo 2019'!$Q215*'Datos Monitoreo 2019'!$N215</f>
        <v>0.11949885679513915</v>
      </c>
      <c r="S215" s="104">
        <v>0.2</v>
      </c>
      <c r="T215" s="106">
        <f>'Datos Monitoreo 2019'!$R215*'Datos Monitoreo 2019'!$S215</f>
        <v>2.3899771359027832E-2</v>
      </c>
      <c r="U215" s="106">
        <f>'Datos Monitoreo 2019'!$T215+'Datos Monitoreo 2019'!$R215</f>
        <v>0.14339862815416698</v>
      </c>
    </row>
    <row r="216" spans="1:21" s="94" customFormat="1" ht="16.5" hidden="1" x14ac:dyDescent="0.3">
      <c r="A216" s="95" t="s">
        <v>29</v>
      </c>
      <c r="B216" s="102">
        <f>VLOOKUP('Datos Monitoreo 2019'!$A216,info!$D$3:$E$118,2,FALSE)</f>
        <v>3</v>
      </c>
      <c r="C216" s="96">
        <v>26</v>
      </c>
      <c r="D216" s="96" t="s">
        <v>10</v>
      </c>
      <c r="E216" s="97">
        <v>24.573523213388643</v>
      </c>
      <c r="F216" s="103">
        <f t="shared" si="3"/>
        <v>4.7426899801840082E-2</v>
      </c>
      <c r="G216" s="95"/>
      <c r="H216" s="104"/>
      <c r="I216" s="104"/>
      <c r="J216" s="104"/>
      <c r="K216" s="105">
        <f>VLOOKUP('Datos Monitoreo 2019'!$D216,info!$A$2:$B$20,2,FALSE)</f>
        <v>0.54</v>
      </c>
      <c r="M216" s="104">
        <v>1.1499999999999999</v>
      </c>
      <c r="N216" s="106">
        <f>(0.214828*'Datos Monitoreo 2019'!$E216^2.0402)/1000</f>
        <v>0.14754433222791402</v>
      </c>
      <c r="O216" s="106">
        <f>'Datos Monitoreo 2019'!$N216*'Datos Monitoreo 2019'!$S216</f>
        <v>2.9508866445582805E-2</v>
      </c>
      <c r="P216" s="106">
        <f>'Datos Monitoreo 2019'!$O216+'Datos Monitoreo 2019'!$N216</f>
        <v>0.17705319867349684</v>
      </c>
      <c r="Q216" s="104">
        <v>0.47</v>
      </c>
      <c r="R216" s="106">
        <f>'Datos Monitoreo 2019'!$Q216*'Datos Monitoreo 2019'!$N216</f>
        <v>6.9345836147119588E-2</v>
      </c>
      <c r="S216" s="104">
        <v>0.2</v>
      </c>
      <c r="T216" s="106">
        <f>'Datos Monitoreo 2019'!$R216*'Datos Monitoreo 2019'!$S216</f>
        <v>1.3869167229423919E-2</v>
      </c>
      <c r="U216" s="106">
        <f>'Datos Monitoreo 2019'!$T216+'Datos Monitoreo 2019'!$R216</f>
        <v>8.32150033765435E-2</v>
      </c>
    </row>
    <row r="217" spans="1:21" s="94" customFormat="1" ht="16.5" hidden="1" x14ac:dyDescent="0.3">
      <c r="A217" s="95" t="s">
        <v>29</v>
      </c>
      <c r="B217" s="102">
        <f>VLOOKUP('Datos Monitoreo 2019'!$A217,info!$D$3:$E$118,2,FALSE)</f>
        <v>3</v>
      </c>
      <c r="C217" s="96">
        <v>27</v>
      </c>
      <c r="D217" s="96" t="s">
        <v>10</v>
      </c>
      <c r="E217" s="97">
        <v>26.165072644307596</v>
      </c>
      <c r="F217" s="103">
        <f t="shared" si="3"/>
        <v>5.376922428405212E-2</v>
      </c>
      <c r="G217" s="95"/>
      <c r="H217" s="104"/>
      <c r="I217" s="104"/>
      <c r="J217" s="104"/>
      <c r="K217" s="105">
        <f>VLOOKUP('Datos Monitoreo 2019'!$D217,info!$A$2:$B$20,2,FALSE)</f>
        <v>0.54</v>
      </c>
      <c r="M217" s="104">
        <v>1.1499999999999999</v>
      </c>
      <c r="N217" s="106">
        <f>(0.214828*'Datos Monitoreo 2019'!$E217^2.0402)/1000</f>
        <v>0.16769773510987634</v>
      </c>
      <c r="O217" s="106">
        <f>'Datos Monitoreo 2019'!$N217*'Datos Monitoreo 2019'!$S217</f>
        <v>3.3539547021975272E-2</v>
      </c>
      <c r="P217" s="106">
        <f>'Datos Monitoreo 2019'!$O217+'Datos Monitoreo 2019'!$N217</f>
        <v>0.2012372821318516</v>
      </c>
      <c r="Q217" s="104">
        <v>0.47</v>
      </c>
      <c r="R217" s="106">
        <f>'Datos Monitoreo 2019'!$Q217*'Datos Monitoreo 2019'!$N217</f>
        <v>7.8817935501641873E-2</v>
      </c>
      <c r="S217" s="104">
        <v>0.2</v>
      </c>
      <c r="T217" s="106">
        <f>'Datos Monitoreo 2019'!$R217*'Datos Monitoreo 2019'!$S217</f>
        <v>1.5763587100328377E-2</v>
      </c>
      <c r="U217" s="106">
        <f>'Datos Monitoreo 2019'!$T217+'Datos Monitoreo 2019'!$R217</f>
        <v>9.4581522601970253E-2</v>
      </c>
    </row>
    <row r="218" spans="1:21" s="94" customFormat="1" ht="16.5" hidden="1" x14ac:dyDescent="0.3">
      <c r="A218" s="95" t="s">
        <v>29</v>
      </c>
      <c r="B218" s="102">
        <f>VLOOKUP('Datos Monitoreo 2019'!$A218,info!$D$3:$E$118,2,FALSE)</f>
        <v>3</v>
      </c>
      <c r="C218" s="96">
        <v>28</v>
      </c>
      <c r="D218" s="96" t="s">
        <v>10</v>
      </c>
      <c r="E218" s="97">
        <v>21.103945453985322</v>
      </c>
      <c r="F218" s="103">
        <f t="shared" si="3"/>
        <v>3.4979789589980666E-2</v>
      </c>
      <c r="G218" s="95"/>
      <c r="H218" s="104"/>
      <c r="I218" s="104"/>
      <c r="J218" s="104"/>
      <c r="K218" s="105">
        <f>VLOOKUP('Datos Monitoreo 2019'!$D218,info!$A$2:$B$20,2,FALSE)</f>
        <v>0.54</v>
      </c>
      <c r="M218" s="104">
        <v>1.1499999999999999</v>
      </c>
      <c r="N218" s="106">
        <f>(0.214828*'Datos Monitoreo 2019'!$E218^2.0402)/1000</f>
        <v>0.10815774292129934</v>
      </c>
      <c r="O218" s="106">
        <f>'Datos Monitoreo 2019'!$N218*'Datos Monitoreo 2019'!$S218</f>
        <v>2.163154858425987E-2</v>
      </c>
      <c r="P218" s="106">
        <f>'Datos Monitoreo 2019'!$O218+'Datos Monitoreo 2019'!$N218</f>
        <v>0.12978929150555921</v>
      </c>
      <c r="Q218" s="104">
        <v>0.47</v>
      </c>
      <c r="R218" s="106">
        <f>'Datos Monitoreo 2019'!$Q218*'Datos Monitoreo 2019'!$N218</f>
        <v>5.083413917301069E-2</v>
      </c>
      <c r="S218" s="104">
        <v>0.2</v>
      </c>
      <c r="T218" s="106">
        <f>'Datos Monitoreo 2019'!$R218*'Datos Monitoreo 2019'!$S218</f>
        <v>1.0166827834602139E-2</v>
      </c>
      <c r="U218" s="106">
        <f>'Datos Monitoreo 2019'!$T218+'Datos Monitoreo 2019'!$R218</f>
        <v>6.100096700761283E-2</v>
      </c>
    </row>
    <row r="219" spans="1:21" s="94" customFormat="1" ht="16.5" hidden="1" x14ac:dyDescent="0.3">
      <c r="A219" s="95" t="s">
        <v>29</v>
      </c>
      <c r="B219" s="102">
        <f>VLOOKUP('Datos Monitoreo 2019'!$A219,info!$D$3:$E$118,2,FALSE)</f>
        <v>3</v>
      </c>
      <c r="C219" s="96">
        <v>29</v>
      </c>
      <c r="D219" s="96" t="s">
        <v>10</v>
      </c>
      <c r="E219" s="97">
        <v>27.024509337003831</v>
      </c>
      <c r="F219" s="103">
        <f t="shared" si="3"/>
        <v>5.7359521067790645E-2</v>
      </c>
      <c r="G219" s="95"/>
      <c r="H219" s="104"/>
      <c r="I219" s="104"/>
      <c r="J219" s="104"/>
      <c r="K219" s="105">
        <f>VLOOKUP('Datos Monitoreo 2019'!$D219,info!$A$2:$B$20,2,FALSE)</f>
        <v>0.54</v>
      </c>
      <c r="M219" s="104">
        <v>1.1499999999999999</v>
      </c>
      <c r="N219" s="106">
        <f>(0.214828*'Datos Monitoreo 2019'!$E219^2.0402)/1000</f>
        <v>0.1791278794400416</v>
      </c>
      <c r="O219" s="106">
        <f>'Datos Monitoreo 2019'!$N219*'Datos Monitoreo 2019'!$S219</f>
        <v>3.5825575888008325E-2</v>
      </c>
      <c r="P219" s="106">
        <f>'Datos Monitoreo 2019'!$O219+'Datos Monitoreo 2019'!$N219</f>
        <v>0.21495345532804994</v>
      </c>
      <c r="Q219" s="104">
        <v>0.47</v>
      </c>
      <c r="R219" s="106">
        <f>'Datos Monitoreo 2019'!$Q219*'Datos Monitoreo 2019'!$N219</f>
        <v>8.4190103336819547E-2</v>
      </c>
      <c r="S219" s="104">
        <v>0.2</v>
      </c>
      <c r="T219" s="106">
        <f>'Datos Monitoreo 2019'!$R219*'Datos Monitoreo 2019'!$S219</f>
        <v>1.6838020667363909E-2</v>
      </c>
      <c r="U219" s="106">
        <f>'Datos Monitoreo 2019'!$T219+'Datos Monitoreo 2019'!$R219</f>
        <v>0.10102812400418346</v>
      </c>
    </row>
    <row r="220" spans="1:21" s="94" customFormat="1" ht="16.5" hidden="1" x14ac:dyDescent="0.3">
      <c r="A220" s="95" t="s">
        <v>29</v>
      </c>
      <c r="B220" s="102">
        <f>VLOOKUP('Datos Monitoreo 2019'!$A220,info!$D$3:$E$118,2,FALSE)</f>
        <v>3</v>
      </c>
      <c r="C220" s="96">
        <v>31</v>
      </c>
      <c r="D220" s="96" t="s">
        <v>10</v>
      </c>
      <c r="E220" s="97">
        <v>23.013804771088065</v>
      </c>
      <c r="F220" s="103">
        <f t="shared" si="3"/>
        <v>4.159745212374167E-2</v>
      </c>
      <c r="G220" s="95"/>
      <c r="H220" s="104"/>
      <c r="I220" s="104"/>
      <c r="J220" s="104"/>
      <c r="K220" s="105">
        <f>VLOOKUP('Datos Monitoreo 2019'!$D220,info!$A$2:$B$20,2,FALSE)</f>
        <v>0.54</v>
      </c>
      <c r="M220" s="104">
        <v>1.1499999999999999</v>
      </c>
      <c r="N220" s="106">
        <f>(0.214828*'Datos Monitoreo 2019'!$E220^2.0402)/1000</f>
        <v>0.12906832356448614</v>
      </c>
      <c r="O220" s="106">
        <f>'Datos Monitoreo 2019'!$N220*'Datos Monitoreo 2019'!$S220</f>
        <v>2.5813664712897227E-2</v>
      </c>
      <c r="P220" s="106">
        <f>'Datos Monitoreo 2019'!$O220+'Datos Monitoreo 2019'!$N220</f>
        <v>0.15488198827738336</v>
      </c>
      <c r="Q220" s="104">
        <v>0.47</v>
      </c>
      <c r="R220" s="106">
        <f>'Datos Monitoreo 2019'!$Q220*'Datos Monitoreo 2019'!$N220</f>
        <v>6.0662112075308479E-2</v>
      </c>
      <c r="S220" s="104">
        <v>0.2</v>
      </c>
      <c r="T220" s="106">
        <f>'Datos Monitoreo 2019'!$R220*'Datos Monitoreo 2019'!$S220</f>
        <v>1.2132422415061697E-2</v>
      </c>
      <c r="U220" s="106">
        <f>'Datos Monitoreo 2019'!$T220+'Datos Monitoreo 2019'!$R220</f>
        <v>7.2794534490370183E-2</v>
      </c>
    </row>
    <row r="221" spans="1:21" s="94" customFormat="1" ht="16.5" hidden="1" x14ac:dyDescent="0.3">
      <c r="A221" s="95" t="s">
        <v>29</v>
      </c>
      <c r="B221" s="102">
        <f>VLOOKUP('Datos Monitoreo 2019'!$A221,info!$D$3:$E$118,2,FALSE)</f>
        <v>3</v>
      </c>
      <c r="C221" s="96">
        <v>32</v>
      </c>
      <c r="D221" s="96" t="s">
        <v>10</v>
      </c>
      <c r="E221" s="97">
        <v>28.775213711014679</v>
      </c>
      <c r="F221" s="103">
        <f t="shared" si="3"/>
        <v>6.503198298689318E-2</v>
      </c>
      <c r="G221" s="95"/>
      <c r="H221" s="104"/>
      <c r="I221" s="104"/>
      <c r="J221" s="104"/>
      <c r="K221" s="105">
        <f>VLOOKUP('Datos Monitoreo 2019'!$D221,info!$A$2:$B$20,2,FALSE)</f>
        <v>0.54</v>
      </c>
      <c r="M221" s="104">
        <v>1.1499999999999999</v>
      </c>
      <c r="N221" s="106">
        <f>(0.214828*'Datos Monitoreo 2019'!$E221^2.0402)/1000</f>
        <v>0.20360130009889552</v>
      </c>
      <c r="O221" s="106">
        <f>'Datos Monitoreo 2019'!$N221*'Datos Monitoreo 2019'!$S221</f>
        <v>4.0720260019779103E-2</v>
      </c>
      <c r="P221" s="106">
        <f>'Datos Monitoreo 2019'!$O221+'Datos Monitoreo 2019'!$N221</f>
        <v>0.24432156011867462</v>
      </c>
      <c r="Q221" s="104">
        <v>0.47</v>
      </c>
      <c r="R221" s="106">
        <f>'Datos Monitoreo 2019'!$Q221*'Datos Monitoreo 2019'!$N221</f>
        <v>9.5692611046480885E-2</v>
      </c>
      <c r="S221" s="104">
        <v>0.2</v>
      </c>
      <c r="T221" s="106">
        <f>'Datos Monitoreo 2019'!$R221*'Datos Monitoreo 2019'!$S221</f>
        <v>1.9138522209296179E-2</v>
      </c>
      <c r="U221" s="106">
        <f>'Datos Monitoreo 2019'!$T221+'Datos Monitoreo 2019'!$R221</f>
        <v>0.11483113325577707</v>
      </c>
    </row>
    <row r="222" spans="1:21" s="94" customFormat="1" ht="16.5" hidden="1" x14ac:dyDescent="0.3">
      <c r="A222" s="95" t="s">
        <v>30</v>
      </c>
      <c r="B222" s="102">
        <f>VLOOKUP('Datos Monitoreo 2019'!$A222,info!$D$3:$E$118,2,FALSE)</f>
        <v>3</v>
      </c>
      <c r="C222" s="96">
        <v>1</v>
      </c>
      <c r="D222" s="96" t="s">
        <v>10</v>
      </c>
      <c r="E222" s="97">
        <v>28.679720745159539</v>
      </c>
      <c r="F222" s="103">
        <f t="shared" si="3"/>
        <v>6.4601070978471856E-2</v>
      </c>
      <c r="G222" s="95"/>
      <c r="H222" s="104"/>
      <c r="I222" s="104"/>
      <c r="J222" s="104"/>
      <c r="K222" s="105">
        <f>VLOOKUP('Datos Monitoreo 2019'!$D222,info!$A$2:$B$20,2,FALSE)</f>
        <v>0.54</v>
      </c>
      <c r="M222" s="104">
        <v>1.1499999999999999</v>
      </c>
      <c r="N222" s="106">
        <f>(0.214828*'Datos Monitoreo 2019'!$E222^2.0402)/1000</f>
        <v>0.20222518135685116</v>
      </c>
      <c r="O222" s="106">
        <f>'Datos Monitoreo 2019'!$N222*'Datos Monitoreo 2019'!$S222</f>
        <v>4.0445036271370235E-2</v>
      </c>
      <c r="P222" s="106">
        <f>'Datos Monitoreo 2019'!$O222+'Datos Monitoreo 2019'!$N222</f>
        <v>0.24267021762822139</v>
      </c>
      <c r="Q222" s="104">
        <v>0.47</v>
      </c>
      <c r="R222" s="106">
        <f>'Datos Monitoreo 2019'!$Q222*'Datos Monitoreo 2019'!$N222</f>
        <v>9.5045835237720047E-2</v>
      </c>
      <c r="S222" s="104">
        <v>0.2</v>
      </c>
      <c r="T222" s="106">
        <f>'Datos Monitoreo 2019'!$R222*'Datos Monitoreo 2019'!$S222</f>
        <v>1.9009167047544011E-2</v>
      </c>
      <c r="U222" s="106">
        <f>'Datos Monitoreo 2019'!$T222+'Datos Monitoreo 2019'!$R222</f>
        <v>0.11405500228526405</v>
      </c>
    </row>
    <row r="223" spans="1:21" s="94" customFormat="1" ht="16.5" hidden="1" x14ac:dyDescent="0.3">
      <c r="A223" s="95" t="s">
        <v>30</v>
      </c>
      <c r="B223" s="102">
        <f>VLOOKUP('Datos Monitoreo 2019'!$A223,info!$D$3:$E$118,2,FALSE)</f>
        <v>3</v>
      </c>
      <c r="C223" s="96">
        <v>2</v>
      </c>
      <c r="D223" s="96" t="s">
        <v>10</v>
      </c>
      <c r="E223" s="97">
        <v>25.592114849176774</v>
      </c>
      <c r="F223" s="103">
        <f t="shared" si="3"/>
        <v>5.1440150846845313E-2</v>
      </c>
      <c r="G223" s="95"/>
      <c r="H223" s="104"/>
      <c r="I223" s="104"/>
      <c r="J223" s="104"/>
      <c r="K223" s="105">
        <f>VLOOKUP('Datos Monitoreo 2019'!$D223,info!$A$2:$B$20,2,FALSE)</f>
        <v>0.54</v>
      </c>
      <c r="M223" s="104">
        <v>1.1499999999999999</v>
      </c>
      <c r="N223" s="106">
        <f>(0.214828*'Datos Monitoreo 2019'!$E223^2.0402)/1000</f>
        <v>0.16029098794717306</v>
      </c>
      <c r="O223" s="106">
        <f>'Datos Monitoreo 2019'!$N223*'Datos Monitoreo 2019'!$S223</f>
        <v>3.2058197589434616E-2</v>
      </c>
      <c r="P223" s="106">
        <f>'Datos Monitoreo 2019'!$O223+'Datos Monitoreo 2019'!$N223</f>
        <v>0.19234918553660768</v>
      </c>
      <c r="Q223" s="104">
        <v>0.47</v>
      </c>
      <c r="R223" s="106">
        <f>'Datos Monitoreo 2019'!$Q223*'Datos Monitoreo 2019'!$N223</f>
        <v>7.5336764335171336E-2</v>
      </c>
      <c r="S223" s="104">
        <v>0.2</v>
      </c>
      <c r="T223" s="106">
        <f>'Datos Monitoreo 2019'!$R223*'Datos Monitoreo 2019'!$S223</f>
        <v>1.5067352867034268E-2</v>
      </c>
      <c r="U223" s="106">
        <f>'Datos Monitoreo 2019'!$T223+'Datos Monitoreo 2019'!$R223</f>
        <v>9.0404117202205606E-2</v>
      </c>
    </row>
    <row r="224" spans="1:21" s="94" customFormat="1" ht="16.5" hidden="1" x14ac:dyDescent="0.3">
      <c r="A224" s="95" t="s">
        <v>30</v>
      </c>
      <c r="B224" s="102">
        <f>VLOOKUP('Datos Monitoreo 2019'!$A224,info!$D$3:$E$118,2,FALSE)</f>
        <v>3</v>
      </c>
      <c r="C224" s="96">
        <v>3</v>
      </c>
      <c r="D224" s="96" t="s">
        <v>10</v>
      </c>
      <c r="E224" s="97">
        <v>26.324227587399491</v>
      </c>
      <c r="F224" s="103">
        <f t="shared" si="3"/>
        <v>5.442534053694844E-2</v>
      </c>
      <c r="G224" s="95"/>
      <c r="H224" s="104"/>
      <c r="I224" s="104"/>
      <c r="J224" s="104"/>
      <c r="K224" s="105">
        <f>VLOOKUP('Datos Monitoreo 2019'!$D224,info!$A$2:$B$20,2,FALSE)</f>
        <v>0.54</v>
      </c>
      <c r="M224" s="104">
        <v>1.1499999999999999</v>
      </c>
      <c r="N224" s="106">
        <f>(0.214828*'Datos Monitoreo 2019'!$E224^2.0402)/1000</f>
        <v>0.16978544435733331</v>
      </c>
      <c r="O224" s="106">
        <f>'Datos Monitoreo 2019'!$N224*'Datos Monitoreo 2019'!$S224</f>
        <v>3.3957088871466666E-2</v>
      </c>
      <c r="P224" s="106">
        <f>'Datos Monitoreo 2019'!$O224+'Datos Monitoreo 2019'!$N224</f>
        <v>0.20374253322879998</v>
      </c>
      <c r="Q224" s="104">
        <v>0.47</v>
      </c>
      <c r="R224" s="106">
        <f>'Datos Monitoreo 2019'!$Q224*'Datos Monitoreo 2019'!$N224</f>
        <v>7.9799158847946652E-2</v>
      </c>
      <c r="S224" s="104">
        <v>0.2</v>
      </c>
      <c r="T224" s="106">
        <f>'Datos Monitoreo 2019'!$R224*'Datos Monitoreo 2019'!$S224</f>
        <v>1.595983176958933E-2</v>
      </c>
      <c r="U224" s="106">
        <f>'Datos Monitoreo 2019'!$T224+'Datos Monitoreo 2019'!$R224</f>
        <v>9.5758990617535983E-2</v>
      </c>
    </row>
    <row r="225" spans="1:21" s="94" customFormat="1" ht="16.5" hidden="1" x14ac:dyDescent="0.3">
      <c r="A225" s="95" t="s">
        <v>30</v>
      </c>
      <c r="B225" s="102">
        <f>VLOOKUP('Datos Monitoreo 2019'!$A225,info!$D$3:$E$118,2,FALSE)</f>
        <v>3</v>
      </c>
      <c r="C225" s="96">
        <v>4</v>
      </c>
      <c r="D225" s="96" t="s">
        <v>10</v>
      </c>
      <c r="E225" s="97">
        <v>24.000565418257818</v>
      </c>
      <c r="F225" s="103">
        <f t="shared" si="3"/>
        <v>4.5241065813415991E-2</v>
      </c>
      <c r="G225" s="95"/>
      <c r="H225" s="104"/>
      <c r="I225" s="104"/>
      <c r="J225" s="104"/>
      <c r="K225" s="105">
        <f>VLOOKUP('Datos Monitoreo 2019'!$D225,info!$A$2:$B$20,2,FALSE)</f>
        <v>0.54</v>
      </c>
      <c r="M225" s="104">
        <v>1.1499999999999999</v>
      </c>
      <c r="N225" s="106">
        <f>(0.214828*'Datos Monitoreo 2019'!$E225^2.0402)/1000</f>
        <v>0.1406108180355696</v>
      </c>
      <c r="O225" s="106">
        <f>'Datos Monitoreo 2019'!$N225*'Datos Monitoreo 2019'!$S225</f>
        <v>2.812216360711392E-2</v>
      </c>
      <c r="P225" s="106">
        <f>'Datos Monitoreo 2019'!$O225+'Datos Monitoreo 2019'!$N225</f>
        <v>0.16873298164268352</v>
      </c>
      <c r="Q225" s="104">
        <v>0.47</v>
      </c>
      <c r="R225" s="106">
        <f>'Datos Monitoreo 2019'!$Q225*'Datos Monitoreo 2019'!$N225</f>
        <v>6.6087084476717711E-2</v>
      </c>
      <c r="S225" s="104">
        <v>0.2</v>
      </c>
      <c r="T225" s="106">
        <f>'Datos Monitoreo 2019'!$R225*'Datos Monitoreo 2019'!$S225</f>
        <v>1.3217416895343543E-2</v>
      </c>
      <c r="U225" s="106">
        <f>'Datos Monitoreo 2019'!$T225+'Datos Monitoreo 2019'!$R225</f>
        <v>7.9304501372061256E-2</v>
      </c>
    </row>
    <row r="226" spans="1:21" s="94" customFormat="1" ht="16.5" hidden="1" x14ac:dyDescent="0.3">
      <c r="A226" s="95" t="s">
        <v>30</v>
      </c>
      <c r="B226" s="102">
        <f>VLOOKUP('Datos Monitoreo 2019'!$A226,info!$D$3:$E$118,2,FALSE)</f>
        <v>3</v>
      </c>
      <c r="C226" s="96">
        <v>5</v>
      </c>
      <c r="D226" s="96" t="s">
        <v>10</v>
      </c>
      <c r="E226" s="97">
        <v>24.350706293059986</v>
      </c>
      <c r="F226" s="103">
        <f t="shared" si="3"/>
        <v>4.6570725785477225E-2</v>
      </c>
      <c r="G226" s="95"/>
      <c r="H226" s="104"/>
      <c r="I226" s="104"/>
      <c r="J226" s="104"/>
      <c r="K226" s="105">
        <f>VLOOKUP('Datos Monitoreo 2019'!$D226,info!$A$2:$B$20,2,FALSE)</f>
        <v>0.54</v>
      </c>
      <c r="M226" s="104">
        <v>1.1499999999999999</v>
      </c>
      <c r="N226" s="106">
        <f>(0.214828*'Datos Monitoreo 2019'!$E226^2.0402)/1000</f>
        <v>0.14482774711423901</v>
      </c>
      <c r="O226" s="106">
        <f>'Datos Monitoreo 2019'!$N226*'Datos Monitoreo 2019'!$S226</f>
        <v>2.8965549422847806E-2</v>
      </c>
      <c r="P226" s="106">
        <f>'Datos Monitoreo 2019'!$O226+'Datos Monitoreo 2019'!$N226</f>
        <v>0.17379329653708681</v>
      </c>
      <c r="Q226" s="104">
        <v>0.47</v>
      </c>
      <c r="R226" s="106">
        <f>'Datos Monitoreo 2019'!$Q226*'Datos Monitoreo 2019'!$N226</f>
        <v>6.8069041143692333E-2</v>
      </c>
      <c r="S226" s="104">
        <v>0.2</v>
      </c>
      <c r="T226" s="106">
        <f>'Datos Monitoreo 2019'!$R226*'Datos Monitoreo 2019'!$S226</f>
        <v>1.3613808228738467E-2</v>
      </c>
      <c r="U226" s="106">
        <f>'Datos Monitoreo 2019'!$T226+'Datos Monitoreo 2019'!$R226</f>
        <v>8.1682849372430796E-2</v>
      </c>
    </row>
    <row r="227" spans="1:21" s="94" customFormat="1" ht="16.5" hidden="1" x14ac:dyDescent="0.3">
      <c r="A227" s="95" t="s">
        <v>30</v>
      </c>
      <c r="B227" s="102">
        <f>VLOOKUP('Datos Monitoreo 2019'!$A227,info!$D$3:$E$118,2,FALSE)</f>
        <v>3</v>
      </c>
      <c r="C227" s="96">
        <v>6</v>
      </c>
      <c r="D227" s="96" t="s">
        <v>10</v>
      </c>
      <c r="E227" s="97">
        <v>22.218030055628589</v>
      </c>
      <c r="F227" s="103">
        <f t="shared" si="3"/>
        <v>3.8770462447071878E-2</v>
      </c>
      <c r="G227" s="95"/>
      <c r="H227" s="104"/>
      <c r="I227" s="104"/>
      <c r="J227" s="104"/>
      <c r="K227" s="105">
        <f>VLOOKUP('Datos Monitoreo 2019'!$D227,info!$A$2:$B$20,2,FALSE)</f>
        <v>0.54</v>
      </c>
      <c r="M227" s="104">
        <v>1.1499999999999999</v>
      </c>
      <c r="N227" s="106">
        <f>(0.214828*'Datos Monitoreo 2019'!$E227^2.0402)/1000</f>
        <v>0.12012670041789118</v>
      </c>
      <c r="O227" s="106">
        <f>'Datos Monitoreo 2019'!$N227*'Datos Monitoreo 2019'!$S227</f>
        <v>2.4025340083578237E-2</v>
      </c>
      <c r="P227" s="106">
        <f>'Datos Monitoreo 2019'!$O227+'Datos Monitoreo 2019'!$N227</f>
        <v>0.14415204050146943</v>
      </c>
      <c r="Q227" s="104">
        <v>0.47</v>
      </c>
      <c r="R227" s="106">
        <f>'Datos Monitoreo 2019'!$Q227*'Datos Monitoreo 2019'!$N227</f>
        <v>5.6459549196408852E-2</v>
      </c>
      <c r="S227" s="104">
        <v>0.2</v>
      </c>
      <c r="T227" s="106">
        <f>'Datos Monitoreo 2019'!$R227*'Datos Monitoreo 2019'!$S227</f>
        <v>1.1291909839281772E-2</v>
      </c>
      <c r="U227" s="106">
        <f>'Datos Monitoreo 2019'!$T227+'Datos Monitoreo 2019'!$R227</f>
        <v>6.7751459035690631E-2</v>
      </c>
    </row>
    <row r="228" spans="1:21" s="94" customFormat="1" ht="16.5" hidden="1" x14ac:dyDescent="0.3">
      <c r="A228" s="95" t="s">
        <v>30</v>
      </c>
      <c r="B228" s="102">
        <f>VLOOKUP('Datos Monitoreo 2019'!$A228,info!$D$3:$E$118,2,FALSE)</f>
        <v>3</v>
      </c>
      <c r="C228" s="96">
        <v>7</v>
      </c>
      <c r="D228" s="96" t="s">
        <v>10</v>
      </c>
      <c r="E228" s="97">
        <v>24.828171122335672</v>
      </c>
      <c r="F228" s="103">
        <f t="shared" si="3"/>
        <v>4.8414933688554554E-2</v>
      </c>
      <c r="G228" s="95"/>
      <c r="H228" s="104"/>
      <c r="I228" s="104"/>
      <c r="J228" s="104"/>
      <c r="K228" s="105">
        <f>VLOOKUP('Datos Monitoreo 2019'!$D228,info!$A$2:$B$20,2,FALSE)</f>
        <v>0.54</v>
      </c>
      <c r="M228" s="104">
        <v>1.1499999999999999</v>
      </c>
      <c r="N228" s="106">
        <f>(0.214828*'Datos Monitoreo 2019'!$E228^2.0402)/1000</f>
        <v>0.15068052455612629</v>
      </c>
      <c r="O228" s="106">
        <f>'Datos Monitoreo 2019'!$N228*'Datos Monitoreo 2019'!$S228</f>
        <v>3.0136104911225259E-2</v>
      </c>
      <c r="P228" s="106">
        <f>'Datos Monitoreo 2019'!$O228+'Datos Monitoreo 2019'!$N228</f>
        <v>0.18081662946735155</v>
      </c>
      <c r="Q228" s="104">
        <v>0.47</v>
      </c>
      <c r="R228" s="106">
        <f>'Datos Monitoreo 2019'!$Q228*'Datos Monitoreo 2019'!$N228</f>
        <v>7.081984654137935E-2</v>
      </c>
      <c r="S228" s="104">
        <v>0.2</v>
      </c>
      <c r="T228" s="106">
        <f>'Datos Monitoreo 2019'!$R228*'Datos Monitoreo 2019'!$S228</f>
        <v>1.416396930827587E-2</v>
      </c>
      <c r="U228" s="106">
        <f>'Datos Monitoreo 2019'!$T228+'Datos Monitoreo 2019'!$R228</f>
        <v>8.4983815849655225E-2</v>
      </c>
    </row>
    <row r="229" spans="1:21" s="94" customFormat="1" ht="16.5" hidden="1" x14ac:dyDescent="0.3">
      <c r="A229" s="95" t="s">
        <v>30</v>
      </c>
      <c r="B229" s="102">
        <f>VLOOKUP('Datos Monitoreo 2019'!$A229,info!$D$3:$E$118,2,FALSE)</f>
        <v>3</v>
      </c>
      <c r="C229" s="96">
        <v>8</v>
      </c>
      <c r="D229" s="96" t="s">
        <v>10</v>
      </c>
      <c r="E229" s="97">
        <v>27.438312189042758</v>
      </c>
      <c r="F229" s="103">
        <f t="shared" si="3"/>
        <v>5.9129562767387144E-2</v>
      </c>
      <c r="G229" s="95"/>
      <c r="H229" s="104"/>
      <c r="I229" s="104"/>
      <c r="J229" s="104"/>
      <c r="K229" s="105">
        <f>VLOOKUP('Datos Monitoreo 2019'!$D229,info!$A$2:$B$20,2,FALSE)</f>
        <v>0.54</v>
      </c>
      <c r="M229" s="104">
        <v>1.1499999999999999</v>
      </c>
      <c r="N229" s="106">
        <f>(0.214828*'Datos Monitoreo 2019'!$E229^2.0402)/1000</f>
        <v>0.18476837476641489</v>
      </c>
      <c r="O229" s="106">
        <f>'Datos Monitoreo 2019'!$N229*'Datos Monitoreo 2019'!$S229</f>
        <v>3.6953674953282979E-2</v>
      </c>
      <c r="P229" s="106">
        <f>'Datos Monitoreo 2019'!$O229+'Datos Monitoreo 2019'!$N229</f>
        <v>0.22172204971969786</v>
      </c>
      <c r="Q229" s="104">
        <v>0.47</v>
      </c>
      <c r="R229" s="106">
        <f>'Datos Monitoreo 2019'!$Q229*'Datos Monitoreo 2019'!$N229</f>
        <v>8.6841136140214992E-2</v>
      </c>
      <c r="S229" s="104">
        <v>0.2</v>
      </c>
      <c r="T229" s="106">
        <f>'Datos Monitoreo 2019'!$R229*'Datos Monitoreo 2019'!$S229</f>
        <v>1.7368227228042998E-2</v>
      </c>
      <c r="U229" s="106">
        <f>'Datos Monitoreo 2019'!$T229+'Datos Monitoreo 2019'!$R229</f>
        <v>0.10420936336825799</v>
      </c>
    </row>
    <row r="230" spans="1:21" s="94" customFormat="1" ht="16.5" hidden="1" x14ac:dyDescent="0.3">
      <c r="A230" s="95" t="s">
        <v>30</v>
      </c>
      <c r="B230" s="102">
        <f>VLOOKUP('Datos Monitoreo 2019'!$A230,info!$D$3:$E$118,2,FALSE)</f>
        <v>3</v>
      </c>
      <c r="C230" s="96">
        <v>9</v>
      </c>
      <c r="D230" s="96" t="s">
        <v>10</v>
      </c>
      <c r="E230" s="97">
        <v>24.127889372731332</v>
      </c>
      <c r="F230" s="103">
        <f t="shared" si="3"/>
        <v>4.5722350361325874E-2</v>
      </c>
      <c r="G230" s="95"/>
      <c r="H230" s="104"/>
      <c r="I230" s="104"/>
      <c r="J230" s="104"/>
      <c r="K230" s="105">
        <f>VLOOKUP('Datos Monitoreo 2019'!$D230,info!$A$2:$B$20,2,FALSE)</f>
        <v>0.54</v>
      </c>
      <c r="M230" s="104">
        <v>1.1499999999999999</v>
      </c>
      <c r="N230" s="106">
        <f>(0.214828*'Datos Monitoreo 2019'!$E230^2.0402)/1000</f>
        <v>0.14213689642506003</v>
      </c>
      <c r="O230" s="106">
        <f>'Datos Monitoreo 2019'!$N230*'Datos Monitoreo 2019'!$S230</f>
        <v>2.8427379285012006E-2</v>
      </c>
      <c r="P230" s="106">
        <f>'Datos Monitoreo 2019'!$O230+'Datos Monitoreo 2019'!$N230</f>
        <v>0.17056427571007204</v>
      </c>
      <c r="Q230" s="104">
        <v>0.47</v>
      </c>
      <c r="R230" s="106">
        <f>'Datos Monitoreo 2019'!$Q230*'Datos Monitoreo 2019'!$N230</f>
        <v>6.6804341319778207E-2</v>
      </c>
      <c r="S230" s="104">
        <v>0.2</v>
      </c>
      <c r="T230" s="106">
        <f>'Datos Monitoreo 2019'!$R230*'Datos Monitoreo 2019'!$S230</f>
        <v>1.3360868263955642E-2</v>
      </c>
      <c r="U230" s="106">
        <f>'Datos Monitoreo 2019'!$T230+'Datos Monitoreo 2019'!$R230</f>
        <v>8.0165209583733854E-2</v>
      </c>
    </row>
    <row r="231" spans="1:21" s="94" customFormat="1" ht="16.5" hidden="1" x14ac:dyDescent="0.3">
      <c r="A231" s="95" t="s">
        <v>30</v>
      </c>
      <c r="B231" s="102">
        <f>VLOOKUP('Datos Monitoreo 2019'!$A231,info!$D$3:$E$118,2,FALSE)</f>
        <v>3</v>
      </c>
      <c r="C231" s="96">
        <v>10</v>
      </c>
      <c r="D231" s="96" t="s">
        <v>10</v>
      </c>
      <c r="E231" s="97">
        <v>24.287044315823227</v>
      </c>
      <c r="F231" s="103">
        <f t="shared" si="3"/>
        <v>4.6327537032432808E-2</v>
      </c>
      <c r="G231" s="95"/>
      <c r="H231" s="104"/>
      <c r="I231" s="104"/>
      <c r="J231" s="104"/>
      <c r="K231" s="105">
        <f>VLOOKUP('Datos Monitoreo 2019'!$D231,info!$A$2:$B$20,2,FALSE)</f>
        <v>0.54</v>
      </c>
      <c r="M231" s="104">
        <v>1.1499999999999999</v>
      </c>
      <c r="N231" s="106">
        <f>(0.214828*'Datos Monitoreo 2019'!$E231^2.0402)/1000</f>
        <v>0.14405630708417166</v>
      </c>
      <c r="O231" s="106">
        <f>'Datos Monitoreo 2019'!$N231*'Datos Monitoreo 2019'!$S231</f>
        <v>2.8811261416834336E-2</v>
      </c>
      <c r="P231" s="106">
        <f>'Datos Monitoreo 2019'!$O231+'Datos Monitoreo 2019'!$N231</f>
        <v>0.17286756850100599</v>
      </c>
      <c r="Q231" s="104">
        <v>0.47</v>
      </c>
      <c r="R231" s="106">
        <f>'Datos Monitoreo 2019'!$Q231*'Datos Monitoreo 2019'!$N231</f>
        <v>6.7706464329560678E-2</v>
      </c>
      <c r="S231" s="104">
        <v>0.2</v>
      </c>
      <c r="T231" s="106">
        <f>'Datos Monitoreo 2019'!$R231*'Datos Monitoreo 2019'!$S231</f>
        <v>1.3541292865912137E-2</v>
      </c>
      <c r="U231" s="106">
        <f>'Datos Monitoreo 2019'!$T231+'Datos Monitoreo 2019'!$R231</f>
        <v>8.1247757195472808E-2</v>
      </c>
    </row>
    <row r="232" spans="1:21" s="94" customFormat="1" ht="16.5" hidden="1" x14ac:dyDescent="0.3">
      <c r="A232" s="95" t="s">
        <v>30</v>
      </c>
      <c r="B232" s="102">
        <f>VLOOKUP('Datos Monitoreo 2019'!$A232,info!$D$3:$E$118,2,FALSE)</f>
        <v>3</v>
      </c>
      <c r="C232" s="96">
        <v>11</v>
      </c>
      <c r="D232" s="96" t="s">
        <v>10</v>
      </c>
      <c r="E232" s="97">
        <v>21.008452488130185</v>
      </c>
      <c r="F232" s="103">
        <f t="shared" si="3"/>
        <v>3.4663946605414803E-2</v>
      </c>
      <c r="G232" s="95"/>
      <c r="H232" s="104"/>
      <c r="I232" s="104"/>
      <c r="J232" s="104"/>
      <c r="K232" s="105">
        <f>VLOOKUP('Datos Monitoreo 2019'!$D232,info!$A$2:$B$20,2,FALSE)</f>
        <v>0.54</v>
      </c>
      <c r="M232" s="104">
        <v>1.1499999999999999</v>
      </c>
      <c r="N232" s="106">
        <f>(0.214828*'Datos Monitoreo 2019'!$E232^2.0402)/1000</f>
        <v>0.10716161554248373</v>
      </c>
      <c r="O232" s="106">
        <f>'Datos Monitoreo 2019'!$N232*'Datos Monitoreo 2019'!$S232</f>
        <v>2.1432323108496746E-2</v>
      </c>
      <c r="P232" s="106">
        <f>'Datos Monitoreo 2019'!$O232+'Datos Monitoreo 2019'!$N232</f>
        <v>0.12859393865098048</v>
      </c>
      <c r="Q232" s="104">
        <v>0.47</v>
      </c>
      <c r="R232" s="106">
        <f>'Datos Monitoreo 2019'!$Q232*'Datos Monitoreo 2019'!$N232</f>
        <v>5.0365959304967352E-2</v>
      </c>
      <c r="S232" s="104">
        <v>0.2</v>
      </c>
      <c r="T232" s="106">
        <f>'Datos Monitoreo 2019'!$R232*'Datos Monitoreo 2019'!$S232</f>
        <v>1.0073191860993471E-2</v>
      </c>
      <c r="U232" s="106">
        <f>'Datos Monitoreo 2019'!$T232+'Datos Monitoreo 2019'!$R232</f>
        <v>6.0439151165960825E-2</v>
      </c>
    </row>
    <row r="233" spans="1:21" s="94" customFormat="1" ht="16.5" hidden="1" x14ac:dyDescent="0.3">
      <c r="A233" s="95" t="s">
        <v>30</v>
      </c>
      <c r="B233" s="102">
        <f>VLOOKUP('Datos Monitoreo 2019'!$A233,info!$D$3:$E$118,2,FALSE)</f>
        <v>3</v>
      </c>
      <c r="C233" s="96">
        <v>12</v>
      </c>
      <c r="D233" s="96" t="s">
        <v>10</v>
      </c>
      <c r="E233" s="97">
        <v>26.419720553254628</v>
      </c>
      <c r="F233" s="103">
        <f t="shared" si="3"/>
        <v>5.4820920148003355E-2</v>
      </c>
      <c r="G233" s="95"/>
      <c r="H233" s="104"/>
      <c r="I233" s="104"/>
      <c r="J233" s="104"/>
      <c r="K233" s="105">
        <f>VLOOKUP('Datos Monitoreo 2019'!$D233,info!$A$2:$B$20,2,FALSE)</f>
        <v>0.54</v>
      </c>
      <c r="M233" s="104">
        <v>1.1499999999999999</v>
      </c>
      <c r="N233" s="106">
        <f>(0.214828*'Datos Monitoreo 2019'!$E233^2.0402)/1000</f>
        <v>0.17104439178456021</v>
      </c>
      <c r="O233" s="106">
        <f>'Datos Monitoreo 2019'!$N233*'Datos Monitoreo 2019'!$S233</f>
        <v>3.4208878356912047E-2</v>
      </c>
      <c r="P233" s="106">
        <f>'Datos Monitoreo 2019'!$O233+'Datos Monitoreo 2019'!$N233</f>
        <v>0.20525327014147227</v>
      </c>
      <c r="Q233" s="104">
        <v>0.47</v>
      </c>
      <c r="R233" s="106">
        <f>'Datos Monitoreo 2019'!$Q233*'Datos Monitoreo 2019'!$N233</f>
        <v>8.0390864138743301E-2</v>
      </c>
      <c r="S233" s="104">
        <v>0.2</v>
      </c>
      <c r="T233" s="106">
        <f>'Datos Monitoreo 2019'!$R233*'Datos Monitoreo 2019'!$S233</f>
        <v>1.6078172827748659E-2</v>
      </c>
      <c r="U233" s="106">
        <f>'Datos Monitoreo 2019'!$T233+'Datos Monitoreo 2019'!$R233</f>
        <v>9.6469036966491964E-2</v>
      </c>
    </row>
    <row r="234" spans="1:21" s="94" customFormat="1" ht="16.5" hidden="1" x14ac:dyDescent="0.3">
      <c r="A234" s="95" t="s">
        <v>30</v>
      </c>
      <c r="B234" s="102">
        <f>VLOOKUP('Datos Monitoreo 2019'!$A234,info!$D$3:$E$118,2,FALSE)</f>
        <v>3</v>
      </c>
      <c r="C234" s="96">
        <v>13</v>
      </c>
      <c r="D234" s="96" t="s">
        <v>10</v>
      </c>
      <c r="E234" s="97">
        <v>13.973804003468411</v>
      </c>
      <c r="F234" s="103">
        <f t="shared" si="3"/>
        <v>1.5336249893806579E-2</v>
      </c>
      <c r="G234" s="95"/>
      <c r="H234" s="104"/>
      <c r="I234" s="104"/>
      <c r="J234" s="104"/>
      <c r="K234" s="105">
        <f>VLOOKUP('Datos Monitoreo 2019'!$D234,info!$A$2:$B$20,2,FALSE)</f>
        <v>0.54</v>
      </c>
      <c r="M234" s="104">
        <v>1.1499999999999999</v>
      </c>
      <c r="N234" s="106">
        <f>(0.214828*'Datos Monitoreo 2019'!$E234^2.0402)/1000</f>
        <v>4.6640353049909523E-2</v>
      </c>
      <c r="O234" s="106">
        <f>'Datos Monitoreo 2019'!$N234*'Datos Monitoreo 2019'!$S234</f>
        <v>9.3280706099819043E-3</v>
      </c>
      <c r="P234" s="106">
        <f>'Datos Monitoreo 2019'!$O234+'Datos Monitoreo 2019'!$N234</f>
        <v>5.5968423659891429E-2</v>
      </c>
      <c r="Q234" s="104">
        <v>0.47</v>
      </c>
      <c r="R234" s="106">
        <f>'Datos Monitoreo 2019'!$Q234*'Datos Monitoreo 2019'!$N234</f>
        <v>2.1920965933457475E-2</v>
      </c>
      <c r="S234" s="104">
        <v>0.2</v>
      </c>
      <c r="T234" s="106">
        <f>'Datos Monitoreo 2019'!$R234*'Datos Monitoreo 2019'!$S234</f>
        <v>4.3841931866914954E-3</v>
      </c>
      <c r="U234" s="106">
        <f>'Datos Monitoreo 2019'!$T234+'Datos Monitoreo 2019'!$R234</f>
        <v>2.6305159120148969E-2</v>
      </c>
    </row>
    <row r="235" spans="1:21" s="94" customFormat="1" ht="16.5" hidden="1" x14ac:dyDescent="0.3">
      <c r="A235" s="95" t="s">
        <v>30</v>
      </c>
      <c r="B235" s="102">
        <f>VLOOKUP('Datos Monitoreo 2019'!$A235,info!$D$3:$E$118,2,FALSE)</f>
        <v>3</v>
      </c>
      <c r="C235" s="96">
        <v>14</v>
      </c>
      <c r="D235" s="96" t="s">
        <v>10</v>
      </c>
      <c r="E235" s="97">
        <v>25.305635951611361</v>
      </c>
      <c r="F235" s="103">
        <f t="shared" si="3"/>
        <v>5.0294951453827584E-2</v>
      </c>
      <c r="G235" s="95"/>
      <c r="H235" s="104"/>
      <c r="I235" s="104"/>
      <c r="J235" s="104"/>
      <c r="K235" s="105">
        <f>VLOOKUP('Datos Monitoreo 2019'!$D235,info!$A$2:$B$20,2,FALSE)</f>
        <v>0.54</v>
      </c>
      <c r="M235" s="104">
        <v>1.1499999999999999</v>
      </c>
      <c r="N235" s="106">
        <f>(0.214828*'Datos Monitoreo 2019'!$E235^2.0402)/1000</f>
        <v>0.15665156244396608</v>
      </c>
      <c r="O235" s="106">
        <f>'Datos Monitoreo 2019'!$N235*'Datos Monitoreo 2019'!$S235</f>
        <v>3.133031248879322E-2</v>
      </c>
      <c r="P235" s="106">
        <f>'Datos Monitoreo 2019'!$O235+'Datos Monitoreo 2019'!$N235</f>
        <v>0.18798187493275931</v>
      </c>
      <c r="Q235" s="104">
        <v>0.47</v>
      </c>
      <c r="R235" s="106">
        <f>'Datos Monitoreo 2019'!$Q235*'Datos Monitoreo 2019'!$N235</f>
        <v>7.3626234348664055E-2</v>
      </c>
      <c r="S235" s="104">
        <v>0.2</v>
      </c>
      <c r="T235" s="106">
        <f>'Datos Monitoreo 2019'!$R235*'Datos Monitoreo 2019'!$S235</f>
        <v>1.4725246869732811E-2</v>
      </c>
      <c r="U235" s="106">
        <f>'Datos Monitoreo 2019'!$T235+'Datos Monitoreo 2019'!$R235</f>
        <v>8.8351481218396866E-2</v>
      </c>
    </row>
    <row r="236" spans="1:21" s="94" customFormat="1" ht="16.5" hidden="1" x14ac:dyDescent="0.3">
      <c r="A236" s="95" t="s">
        <v>30</v>
      </c>
      <c r="B236" s="102">
        <f>VLOOKUP('Datos Monitoreo 2019'!$A236,info!$D$3:$E$118,2,FALSE)</f>
        <v>3</v>
      </c>
      <c r="C236" s="96">
        <v>15</v>
      </c>
      <c r="D236" s="96" t="s">
        <v>10</v>
      </c>
      <c r="E236" s="97">
        <v>15.724508377479259</v>
      </c>
      <c r="F236" s="103">
        <f t="shared" si="3"/>
        <v>1.9419767846186889E-2</v>
      </c>
      <c r="G236" s="95"/>
      <c r="H236" s="104"/>
      <c r="I236" s="104"/>
      <c r="J236" s="104"/>
      <c r="K236" s="105">
        <f>VLOOKUP('Datos Monitoreo 2019'!$D236,info!$A$2:$B$20,2,FALSE)</f>
        <v>0.54</v>
      </c>
      <c r="M236" s="104">
        <v>1.1499999999999999</v>
      </c>
      <c r="N236" s="106">
        <f>(0.214828*'Datos Monitoreo 2019'!$E236^2.0402)/1000</f>
        <v>5.9339985547298649E-2</v>
      </c>
      <c r="O236" s="106">
        <f>'Datos Monitoreo 2019'!$N236*'Datos Monitoreo 2019'!$S236</f>
        <v>1.1867997109459731E-2</v>
      </c>
      <c r="P236" s="106">
        <f>'Datos Monitoreo 2019'!$O236+'Datos Monitoreo 2019'!$N236</f>
        <v>7.1207982656758373E-2</v>
      </c>
      <c r="Q236" s="104">
        <v>0.47</v>
      </c>
      <c r="R236" s="106">
        <f>'Datos Monitoreo 2019'!$Q236*'Datos Monitoreo 2019'!$N236</f>
        <v>2.7889793207230364E-2</v>
      </c>
      <c r="S236" s="104">
        <v>0.2</v>
      </c>
      <c r="T236" s="106">
        <f>'Datos Monitoreo 2019'!$R236*'Datos Monitoreo 2019'!$S236</f>
        <v>5.5779586414460734E-3</v>
      </c>
      <c r="U236" s="106">
        <f>'Datos Monitoreo 2019'!$T236+'Datos Monitoreo 2019'!$R236</f>
        <v>3.3467751848676439E-2</v>
      </c>
    </row>
    <row r="237" spans="1:21" s="94" customFormat="1" ht="16.5" hidden="1" x14ac:dyDescent="0.3">
      <c r="A237" s="95" t="s">
        <v>30</v>
      </c>
      <c r="B237" s="102">
        <f>VLOOKUP('Datos Monitoreo 2019'!$A237,info!$D$3:$E$118,2,FALSE)</f>
        <v>3</v>
      </c>
      <c r="C237" s="96">
        <v>16</v>
      </c>
      <c r="D237" s="96" t="s">
        <v>10</v>
      </c>
      <c r="E237" s="97">
        <v>26.865354393911936</v>
      </c>
      <c r="F237" s="103">
        <f t="shared" si="3"/>
        <v>5.6685897771154181E-2</v>
      </c>
      <c r="G237" s="95"/>
      <c r="H237" s="104"/>
      <c r="I237" s="104"/>
      <c r="J237" s="104"/>
      <c r="K237" s="105">
        <f>VLOOKUP('Datos Monitoreo 2019'!$D237,info!$A$2:$B$20,2,FALSE)</f>
        <v>0.54</v>
      </c>
      <c r="M237" s="104">
        <v>1.1499999999999999</v>
      </c>
      <c r="N237" s="106">
        <f>(0.214828*'Datos Monitoreo 2019'!$E237^2.0402)/1000</f>
        <v>0.17698219399463097</v>
      </c>
      <c r="O237" s="106">
        <f>'Datos Monitoreo 2019'!$N237*'Datos Monitoreo 2019'!$S237</f>
        <v>3.5396438798926198E-2</v>
      </c>
      <c r="P237" s="106">
        <f>'Datos Monitoreo 2019'!$O237+'Datos Monitoreo 2019'!$N237</f>
        <v>0.21237863279355718</v>
      </c>
      <c r="Q237" s="104">
        <v>0.47</v>
      </c>
      <c r="R237" s="106">
        <f>'Datos Monitoreo 2019'!$Q237*'Datos Monitoreo 2019'!$N237</f>
        <v>8.3181631177476553E-2</v>
      </c>
      <c r="S237" s="104">
        <v>0.2</v>
      </c>
      <c r="T237" s="106">
        <f>'Datos Monitoreo 2019'!$R237*'Datos Monitoreo 2019'!$S237</f>
        <v>1.6636326235495311E-2</v>
      </c>
      <c r="U237" s="106">
        <f>'Datos Monitoreo 2019'!$T237+'Datos Monitoreo 2019'!$R237</f>
        <v>9.9817957412971864E-2</v>
      </c>
    </row>
    <row r="238" spans="1:21" s="94" customFormat="1" ht="16.5" hidden="1" x14ac:dyDescent="0.3">
      <c r="A238" s="95" t="s">
        <v>30</v>
      </c>
      <c r="B238" s="102">
        <f>VLOOKUP('Datos Monitoreo 2019'!$A238,info!$D$3:$E$118,2,FALSE)</f>
        <v>3</v>
      </c>
      <c r="C238" s="96">
        <v>17</v>
      </c>
      <c r="D238" s="96" t="s">
        <v>10</v>
      </c>
      <c r="E238" s="97">
        <v>23.109297736943201</v>
      </c>
      <c r="F238" s="103">
        <f t="shared" si="3"/>
        <v>4.1943375392551913E-2</v>
      </c>
      <c r="G238" s="95"/>
      <c r="H238" s="104"/>
      <c r="I238" s="104"/>
      <c r="J238" s="104"/>
      <c r="K238" s="105">
        <f>VLOOKUP('Datos Monitoreo 2019'!$D238,info!$A$2:$B$20,2,FALSE)</f>
        <v>0.54</v>
      </c>
      <c r="M238" s="104">
        <v>1.1499999999999999</v>
      </c>
      <c r="N238" s="106">
        <f>(0.214828*'Datos Monitoreo 2019'!$E238^2.0402)/1000</f>
        <v>0.13016331736161563</v>
      </c>
      <c r="O238" s="106">
        <f>'Datos Monitoreo 2019'!$N238*'Datos Monitoreo 2019'!$S238</f>
        <v>2.6032663472323126E-2</v>
      </c>
      <c r="P238" s="106">
        <f>'Datos Monitoreo 2019'!$O238+'Datos Monitoreo 2019'!$N238</f>
        <v>0.15619598083393876</v>
      </c>
      <c r="Q238" s="104">
        <v>0.47</v>
      </c>
      <c r="R238" s="106">
        <f>'Datos Monitoreo 2019'!$Q238*'Datos Monitoreo 2019'!$N238</f>
        <v>6.1176759159959342E-2</v>
      </c>
      <c r="S238" s="104">
        <v>0.2</v>
      </c>
      <c r="T238" s="106">
        <f>'Datos Monitoreo 2019'!$R238*'Datos Monitoreo 2019'!$S238</f>
        <v>1.223535183199187E-2</v>
      </c>
      <c r="U238" s="106">
        <f>'Datos Monitoreo 2019'!$T238+'Datos Monitoreo 2019'!$R238</f>
        <v>7.3412110991951218E-2</v>
      </c>
    </row>
    <row r="239" spans="1:21" s="94" customFormat="1" ht="16.5" hidden="1" x14ac:dyDescent="0.3">
      <c r="A239" s="95" t="s">
        <v>30</v>
      </c>
      <c r="B239" s="102">
        <f>VLOOKUP('Datos Monitoreo 2019'!$A239,info!$D$3:$E$118,2,FALSE)</f>
        <v>3</v>
      </c>
      <c r="C239" s="96">
        <v>18</v>
      </c>
      <c r="D239" s="96" t="s">
        <v>10</v>
      </c>
      <c r="E239" s="97">
        <v>26.483382530491387</v>
      </c>
      <c r="F239" s="103">
        <f t="shared" si="3"/>
        <v>5.5085435663422076E-2</v>
      </c>
      <c r="G239" s="95"/>
      <c r="H239" s="104"/>
      <c r="I239" s="104"/>
      <c r="J239" s="104"/>
      <c r="K239" s="105">
        <f>VLOOKUP('Datos Monitoreo 2019'!$D239,info!$A$2:$B$20,2,FALSE)</f>
        <v>0.54</v>
      </c>
      <c r="M239" s="104">
        <v>1.1499999999999999</v>
      </c>
      <c r="N239" s="106">
        <f>(0.214828*'Datos Monitoreo 2019'!$E239^2.0402)/1000</f>
        <v>0.17188632461197911</v>
      </c>
      <c r="O239" s="106">
        <f>'Datos Monitoreo 2019'!$N239*'Datos Monitoreo 2019'!$S239</f>
        <v>3.4377264922395824E-2</v>
      </c>
      <c r="P239" s="106">
        <f>'Datos Monitoreo 2019'!$O239+'Datos Monitoreo 2019'!$N239</f>
        <v>0.20626358953437493</v>
      </c>
      <c r="Q239" s="104">
        <v>0.47</v>
      </c>
      <c r="R239" s="106">
        <f>'Datos Monitoreo 2019'!$Q239*'Datos Monitoreo 2019'!$N239</f>
        <v>8.078657256763018E-2</v>
      </c>
      <c r="S239" s="104">
        <v>0.2</v>
      </c>
      <c r="T239" s="106">
        <f>'Datos Monitoreo 2019'!$R239*'Datos Monitoreo 2019'!$S239</f>
        <v>1.6157314513526037E-2</v>
      </c>
      <c r="U239" s="106">
        <f>'Datos Monitoreo 2019'!$T239+'Datos Monitoreo 2019'!$R239</f>
        <v>9.6943887081156213E-2</v>
      </c>
    </row>
    <row r="240" spans="1:21" s="94" customFormat="1" ht="16.5" hidden="1" x14ac:dyDescent="0.3">
      <c r="A240" s="95" t="s">
        <v>30</v>
      </c>
      <c r="B240" s="102">
        <f>VLOOKUP('Datos Monitoreo 2019'!$A240,info!$D$3:$E$118,2,FALSE)</f>
        <v>3</v>
      </c>
      <c r="C240" s="96">
        <v>19</v>
      </c>
      <c r="D240" s="96" t="s">
        <v>10</v>
      </c>
      <c r="E240" s="97">
        <v>27.788453063844926</v>
      </c>
      <c r="F240" s="103">
        <f t="shared" si="3"/>
        <v>6.0648298811841549E-2</v>
      </c>
      <c r="G240" s="95"/>
      <c r="H240" s="104"/>
      <c r="I240" s="104"/>
      <c r="J240" s="104"/>
      <c r="K240" s="105">
        <f>VLOOKUP('Datos Monitoreo 2019'!$D240,info!$A$2:$B$20,2,FALSE)</f>
        <v>0.54</v>
      </c>
      <c r="M240" s="104">
        <v>1.1499999999999999</v>
      </c>
      <c r="N240" s="106">
        <f>(0.214828*'Datos Monitoreo 2019'!$E240^2.0402)/1000</f>
        <v>0.18961075827393942</v>
      </c>
      <c r="O240" s="106">
        <f>'Datos Monitoreo 2019'!$N240*'Datos Monitoreo 2019'!$S240</f>
        <v>3.7922151654787885E-2</v>
      </c>
      <c r="P240" s="106">
        <f>'Datos Monitoreo 2019'!$O240+'Datos Monitoreo 2019'!$N240</f>
        <v>0.22753290992872729</v>
      </c>
      <c r="Q240" s="104">
        <v>0.47</v>
      </c>
      <c r="R240" s="106">
        <f>'Datos Monitoreo 2019'!$Q240*'Datos Monitoreo 2019'!$N240</f>
        <v>8.9117056388751517E-2</v>
      </c>
      <c r="S240" s="104">
        <v>0.2</v>
      </c>
      <c r="T240" s="106">
        <f>'Datos Monitoreo 2019'!$R240*'Datos Monitoreo 2019'!$S240</f>
        <v>1.7823411277750303E-2</v>
      </c>
      <c r="U240" s="106">
        <f>'Datos Monitoreo 2019'!$T240+'Datos Monitoreo 2019'!$R240</f>
        <v>0.10694046766650182</v>
      </c>
    </row>
    <row r="241" spans="1:21" s="94" customFormat="1" ht="16.5" hidden="1" x14ac:dyDescent="0.3">
      <c r="A241" s="95" t="s">
        <v>30</v>
      </c>
      <c r="B241" s="102">
        <f>VLOOKUP('Datos Monitoreo 2019'!$A241,info!$D$3:$E$118,2,FALSE)</f>
        <v>3</v>
      </c>
      <c r="C241" s="96">
        <v>20</v>
      </c>
      <c r="D241" s="96" t="s">
        <v>10</v>
      </c>
      <c r="E241" s="97">
        <v>26.865354393911936</v>
      </c>
      <c r="F241" s="103">
        <f t="shared" si="3"/>
        <v>5.6685897771154181E-2</v>
      </c>
      <c r="G241" s="95"/>
      <c r="H241" s="104"/>
      <c r="I241" s="104"/>
      <c r="J241" s="104"/>
      <c r="K241" s="105">
        <f>VLOOKUP('Datos Monitoreo 2019'!$D241,info!$A$2:$B$20,2,FALSE)</f>
        <v>0.54</v>
      </c>
      <c r="M241" s="104">
        <v>1.1499999999999999</v>
      </c>
      <c r="N241" s="106">
        <f>(0.214828*'Datos Monitoreo 2019'!$E241^2.0402)/1000</f>
        <v>0.17698219399463097</v>
      </c>
      <c r="O241" s="106">
        <f>'Datos Monitoreo 2019'!$N241*'Datos Monitoreo 2019'!$S241</f>
        <v>3.5396438798926198E-2</v>
      </c>
      <c r="P241" s="106">
        <f>'Datos Monitoreo 2019'!$O241+'Datos Monitoreo 2019'!$N241</f>
        <v>0.21237863279355718</v>
      </c>
      <c r="Q241" s="104">
        <v>0.47</v>
      </c>
      <c r="R241" s="106">
        <f>'Datos Monitoreo 2019'!$Q241*'Datos Monitoreo 2019'!$N241</f>
        <v>8.3181631177476553E-2</v>
      </c>
      <c r="S241" s="104">
        <v>0.2</v>
      </c>
      <c r="T241" s="106">
        <f>'Datos Monitoreo 2019'!$R241*'Datos Monitoreo 2019'!$S241</f>
        <v>1.6636326235495311E-2</v>
      </c>
      <c r="U241" s="106">
        <f>'Datos Monitoreo 2019'!$T241+'Datos Monitoreo 2019'!$R241</f>
        <v>9.9817957412971864E-2</v>
      </c>
    </row>
    <row r="242" spans="1:21" s="94" customFormat="1" ht="16.5" hidden="1" x14ac:dyDescent="0.3">
      <c r="A242" s="95" t="s">
        <v>30</v>
      </c>
      <c r="B242" s="102">
        <f>VLOOKUP('Datos Monitoreo 2019'!$A242,info!$D$3:$E$118,2,FALSE)</f>
        <v>3</v>
      </c>
      <c r="C242" s="96">
        <v>21</v>
      </c>
      <c r="D242" s="96" t="s">
        <v>10</v>
      </c>
      <c r="E242" s="97">
        <v>22.409015987338865</v>
      </c>
      <c r="F242" s="103">
        <f t="shared" si="3"/>
        <v>3.9439868137716404E-2</v>
      </c>
      <c r="G242" s="95"/>
      <c r="H242" s="104"/>
      <c r="I242" s="104"/>
      <c r="J242" s="104"/>
      <c r="K242" s="105">
        <f>VLOOKUP('Datos Monitoreo 2019'!$D242,info!$A$2:$B$20,2,FALSE)</f>
        <v>0.54</v>
      </c>
      <c r="M242" s="104">
        <v>1.1499999999999999</v>
      </c>
      <c r="N242" s="106">
        <f>(0.214828*'Datos Monitoreo 2019'!$E242^2.0402)/1000</f>
        <v>0.12224284650813255</v>
      </c>
      <c r="O242" s="106">
        <f>'Datos Monitoreo 2019'!$N242*'Datos Monitoreo 2019'!$S242</f>
        <v>2.4448569301626512E-2</v>
      </c>
      <c r="P242" s="106">
        <f>'Datos Monitoreo 2019'!$O242+'Datos Monitoreo 2019'!$N242</f>
        <v>0.14669141580975906</v>
      </c>
      <c r="Q242" s="104">
        <v>0.47</v>
      </c>
      <c r="R242" s="106">
        <f>'Datos Monitoreo 2019'!$Q242*'Datos Monitoreo 2019'!$N242</f>
        <v>5.7454137858822293E-2</v>
      </c>
      <c r="S242" s="104">
        <v>0.2</v>
      </c>
      <c r="T242" s="106">
        <f>'Datos Monitoreo 2019'!$R242*'Datos Monitoreo 2019'!$S242</f>
        <v>1.1490827571764459E-2</v>
      </c>
      <c r="U242" s="106">
        <f>'Datos Monitoreo 2019'!$T242+'Datos Monitoreo 2019'!$R242</f>
        <v>6.8944965430586758E-2</v>
      </c>
    </row>
    <row r="243" spans="1:21" s="94" customFormat="1" ht="16.5" hidden="1" x14ac:dyDescent="0.3">
      <c r="A243" s="95" t="s">
        <v>30</v>
      </c>
      <c r="B243" s="102">
        <f>VLOOKUP('Datos Monitoreo 2019'!$A243,info!$D$3:$E$118,2,FALSE)</f>
        <v>3</v>
      </c>
      <c r="C243" s="96">
        <v>22</v>
      </c>
      <c r="D243" s="96" t="s">
        <v>10</v>
      </c>
      <c r="E243" s="97">
        <v>23.936903441021059</v>
      </c>
      <c r="F243" s="103">
        <f t="shared" si="3"/>
        <v>4.5001378469119592E-2</v>
      </c>
      <c r="G243" s="95"/>
      <c r="H243" s="104"/>
      <c r="I243" s="104"/>
      <c r="J243" s="104"/>
      <c r="K243" s="105">
        <f>VLOOKUP('Datos Monitoreo 2019'!$D243,info!$A$2:$B$20,2,FALSE)</f>
        <v>0.54</v>
      </c>
      <c r="M243" s="104">
        <v>1.1499999999999999</v>
      </c>
      <c r="N243" s="106">
        <f>(0.214828*'Datos Monitoreo 2019'!$E243^2.0402)/1000</f>
        <v>0.13985092827323828</v>
      </c>
      <c r="O243" s="106">
        <f>'Datos Monitoreo 2019'!$N243*'Datos Monitoreo 2019'!$S243</f>
        <v>2.7970185654647657E-2</v>
      </c>
      <c r="P243" s="106">
        <f>'Datos Monitoreo 2019'!$O243+'Datos Monitoreo 2019'!$N243</f>
        <v>0.16782111392788593</v>
      </c>
      <c r="Q243" s="104">
        <v>0.47</v>
      </c>
      <c r="R243" s="106">
        <f>'Datos Monitoreo 2019'!$Q243*'Datos Monitoreo 2019'!$N243</f>
        <v>6.5729936288421983E-2</v>
      </c>
      <c r="S243" s="104">
        <v>0.2</v>
      </c>
      <c r="T243" s="106">
        <f>'Datos Monitoreo 2019'!$R243*'Datos Monitoreo 2019'!$S243</f>
        <v>1.3145987257684398E-2</v>
      </c>
      <c r="U243" s="106">
        <f>'Datos Monitoreo 2019'!$T243+'Datos Monitoreo 2019'!$R243</f>
        <v>7.8875923546106383E-2</v>
      </c>
    </row>
    <row r="244" spans="1:21" s="94" customFormat="1" ht="16.5" hidden="1" x14ac:dyDescent="0.3">
      <c r="A244" s="95" t="s">
        <v>30</v>
      </c>
      <c r="B244" s="102">
        <f>VLOOKUP('Datos Monitoreo 2019'!$A244,info!$D$3:$E$118,2,FALSE)</f>
        <v>3</v>
      </c>
      <c r="C244" s="96">
        <v>23</v>
      </c>
      <c r="D244" s="96" t="s">
        <v>10</v>
      </c>
      <c r="E244" s="97">
        <v>26.133241655689215</v>
      </c>
      <c r="F244" s="103">
        <f t="shared" si="3"/>
        <v>5.3638478498302111E-2</v>
      </c>
      <c r="G244" s="95"/>
      <c r="H244" s="104"/>
      <c r="I244" s="104"/>
      <c r="J244" s="104"/>
      <c r="K244" s="105">
        <f>VLOOKUP('Datos Monitoreo 2019'!$D244,info!$A$2:$B$20,2,FALSE)</f>
        <v>0.54</v>
      </c>
      <c r="M244" s="104">
        <v>1.1499999999999999</v>
      </c>
      <c r="N244" s="106">
        <f>(0.214828*'Datos Monitoreo 2019'!$E244^2.0402)/1000</f>
        <v>0.1672817734990513</v>
      </c>
      <c r="O244" s="106">
        <f>'Datos Monitoreo 2019'!$N244*'Datos Monitoreo 2019'!$S244</f>
        <v>3.3456354699810259E-2</v>
      </c>
      <c r="P244" s="106">
        <f>'Datos Monitoreo 2019'!$O244+'Datos Monitoreo 2019'!$N244</f>
        <v>0.20073812819886155</v>
      </c>
      <c r="Q244" s="104">
        <v>0.47</v>
      </c>
      <c r="R244" s="106">
        <f>'Datos Monitoreo 2019'!$Q244*'Datos Monitoreo 2019'!$N244</f>
        <v>7.8622433544554102E-2</v>
      </c>
      <c r="S244" s="104">
        <v>0.2</v>
      </c>
      <c r="T244" s="106">
        <f>'Datos Monitoreo 2019'!$R244*'Datos Monitoreo 2019'!$S244</f>
        <v>1.5724486708910822E-2</v>
      </c>
      <c r="U244" s="106">
        <f>'Datos Monitoreo 2019'!$T244+'Datos Monitoreo 2019'!$R244</f>
        <v>9.4346920253464917E-2</v>
      </c>
    </row>
    <row r="245" spans="1:21" s="94" customFormat="1" ht="16.5" hidden="1" x14ac:dyDescent="0.3">
      <c r="A245" s="95" t="s">
        <v>30</v>
      </c>
      <c r="B245" s="102">
        <f>VLOOKUP('Datos Monitoreo 2019'!$A245,info!$D$3:$E$118,2,FALSE)</f>
        <v>3</v>
      </c>
      <c r="C245" s="96">
        <v>24</v>
      </c>
      <c r="D245" s="96" t="s">
        <v>10</v>
      </c>
      <c r="E245" s="97">
        <v>26.06957967845246</v>
      </c>
      <c r="F245" s="103">
        <f t="shared" si="3"/>
        <v>5.3377464391631421E-2</v>
      </c>
      <c r="G245" s="95"/>
      <c r="H245" s="104"/>
      <c r="I245" s="104"/>
      <c r="J245" s="104"/>
      <c r="K245" s="105">
        <f>VLOOKUP('Datos Monitoreo 2019'!$D245,info!$A$2:$B$20,2,FALSE)</f>
        <v>0.54</v>
      </c>
      <c r="M245" s="104">
        <v>1.1499999999999999</v>
      </c>
      <c r="N245" s="106">
        <f>(0.214828*'Datos Monitoreo 2019'!$E245^2.0402)/1000</f>
        <v>0.16645143031005613</v>
      </c>
      <c r="O245" s="106">
        <f>'Datos Monitoreo 2019'!$N245*'Datos Monitoreo 2019'!$S245</f>
        <v>3.3290286062011225E-2</v>
      </c>
      <c r="P245" s="106">
        <f>'Datos Monitoreo 2019'!$O245+'Datos Monitoreo 2019'!$N245</f>
        <v>0.19974171637206736</v>
      </c>
      <c r="Q245" s="104">
        <v>0.47</v>
      </c>
      <c r="R245" s="106">
        <f>'Datos Monitoreo 2019'!$Q245*'Datos Monitoreo 2019'!$N245</f>
        <v>7.8232172245726372E-2</v>
      </c>
      <c r="S245" s="104">
        <v>0.2</v>
      </c>
      <c r="T245" s="106">
        <f>'Datos Monitoreo 2019'!$R245*'Datos Monitoreo 2019'!$S245</f>
        <v>1.5646434449145274E-2</v>
      </c>
      <c r="U245" s="106">
        <f>'Datos Monitoreo 2019'!$T245+'Datos Monitoreo 2019'!$R245</f>
        <v>9.387860669487165E-2</v>
      </c>
    </row>
    <row r="246" spans="1:21" s="94" customFormat="1" ht="16.5" hidden="1" x14ac:dyDescent="0.3">
      <c r="A246" s="95" t="s">
        <v>30</v>
      </c>
      <c r="B246" s="102">
        <f>VLOOKUP('Datos Monitoreo 2019'!$A246,info!$D$3:$E$118,2,FALSE)</f>
        <v>3</v>
      </c>
      <c r="C246" s="96">
        <v>25</v>
      </c>
      <c r="D246" s="96" t="s">
        <v>10</v>
      </c>
      <c r="E246" s="97">
        <v>26.801692416675177</v>
      </c>
      <c r="F246" s="103">
        <f t="shared" si="3"/>
        <v>5.6417562537101257E-2</v>
      </c>
      <c r="G246" s="95"/>
      <c r="H246" s="104"/>
      <c r="I246" s="104"/>
      <c r="J246" s="104"/>
      <c r="K246" s="105">
        <f>VLOOKUP('Datos Monitoreo 2019'!$D246,info!$A$2:$B$20,2,FALSE)</f>
        <v>0.54</v>
      </c>
      <c r="M246" s="104">
        <v>1.1499999999999999</v>
      </c>
      <c r="N246" s="106">
        <f>(0.214828*'Datos Monitoreo 2019'!$E246^2.0402)/1000</f>
        <v>0.17612761089224979</v>
      </c>
      <c r="O246" s="106">
        <f>'Datos Monitoreo 2019'!$N246*'Datos Monitoreo 2019'!$S246</f>
        <v>3.5225522178449958E-2</v>
      </c>
      <c r="P246" s="106">
        <f>'Datos Monitoreo 2019'!$O246+'Datos Monitoreo 2019'!$N246</f>
        <v>0.21135313307069975</v>
      </c>
      <c r="Q246" s="104">
        <v>0.47</v>
      </c>
      <c r="R246" s="106">
        <f>'Datos Monitoreo 2019'!$Q246*'Datos Monitoreo 2019'!$N246</f>
        <v>8.2779977119357404E-2</v>
      </c>
      <c r="S246" s="104">
        <v>0.2</v>
      </c>
      <c r="T246" s="106">
        <f>'Datos Monitoreo 2019'!$R246*'Datos Monitoreo 2019'!$S246</f>
        <v>1.655599542387148E-2</v>
      </c>
      <c r="U246" s="106">
        <f>'Datos Monitoreo 2019'!$T246+'Datos Monitoreo 2019'!$R246</f>
        <v>9.9335972543228887E-2</v>
      </c>
    </row>
    <row r="247" spans="1:21" s="94" customFormat="1" ht="16.5" hidden="1" x14ac:dyDescent="0.3">
      <c r="A247" s="95" t="s">
        <v>30</v>
      </c>
      <c r="B247" s="102">
        <f>VLOOKUP('Datos Monitoreo 2019'!$A247,info!$D$3:$E$118,2,FALSE)</f>
        <v>3</v>
      </c>
      <c r="C247" s="96">
        <v>27</v>
      </c>
      <c r="D247" s="96" t="s">
        <v>10</v>
      </c>
      <c r="E247" s="97">
        <v>25.68760781503191</v>
      </c>
      <c r="F247" s="103">
        <f t="shared" si="3"/>
        <v>5.1824748766826884E-2</v>
      </c>
      <c r="G247" s="95"/>
      <c r="H247" s="104"/>
      <c r="I247" s="104"/>
      <c r="J247" s="104"/>
      <c r="K247" s="105">
        <f>VLOOKUP('Datos Monitoreo 2019'!$D247,info!$A$2:$B$20,2,FALSE)</f>
        <v>0.54</v>
      </c>
      <c r="M247" s="104">
        <v>1.1499999999999999</v>
      </c>
      <c r="N247" s="106">
        <f>(0.214828*'Datos Monitoreo 2019'!$E247^2.0402)/1000</f>
        <v>0.16151360121122099</v>
      </c>
      <c r="O247" s="106">
        <f>'Datos Monitoreo 2019'!$N247*'Datos Monitoreo 2019'!$S247</f>
        <v>3.2302720242244197E-2</v>
      </c>
      <c r="P247" s="106">
        <f>'Datos Monitoreo 2019'!$O247+'Datos Monitoreo 2019'!$N247</f>
        <v>0.1938163214534652</v>
      </c>
      <c r="Q247" s="104">
        <v>0.47</v>
      </c>
      <c r="R247" s="106">
        <f>'Datos Monitoreo 2019'!$Q247*'Datos Monitoreo 2019'!$N247</f>
        <v>7.5911392569273858E-2</v>
      </c>
      <c r="S247" s="104">
        <v>0.2</v>
      </c>
      <c r="T247" s="106">
        <f>'Datos Monitoreo 2019'!$R247*'Datos Monitoreo 2019'!$S247</f>
        <v>1.5182278513854772E-2</v>
      </c>
      <c r="U247" s="106">
        <f>'Datos Monitoreo 2019'!$T247+'Datos Monitoreo 2019'!$R247</f>
        <v>9.109367108312863E-2</v>
      </c>
    </row>
    <row r="248" spans="1:21" s="94" customFormat="1" ht="16.5" hidden="1" x14ac:dyDescent="0.3">
      <c r="A248" s="95" t="s">
        <v>30</v>
      </c>
      <c r="B248" s="102">
        <f>VLOOKUP('Datos Monitoreo 2019'!$A248,info!$D$3:$E$118,2,FALSE)</f>
        <v>3</v>
      </c>
      <c r="C248" s="96">
        <v>28</v>
      </c>
      <c r="D248" s="96" t="s">
        <v>10</v>
      </c>
      <c r="E248" s="97">
        <v>32.976904208640711</v>
      </c>
      <c r="F248" s="103">
        <f t="shared" si="3"/>
        <v>8.5410181900379439E-2</v>
      </c>
      <c r="G248" s="95"/>
      <c r="H248" s="104"/>
      <c r="I248" s="104"/>
      <c r="J248" s="104"/>
      <c r="K248" s="105">
        <f>VLOOKUP('Datos Monitoreo 2019'!$D248,info!$A$2:$B$20,2,FALSE)</f>
        <v>0.54</v>
      </c>
      <c r="M248" s="104">
        <v>1.1499999999999999</v>
      </c>
      <c r="N248" s="106">
        <f>(0.214828*'Datos Monitoreo 2019'!$E248^2.0402)/1000</f>
        <v>0.26887021099888825</v>
      </c>
      <c r="O248" s="106">
        <f>'Datos Monitoreo 2019'!$N248*'Datos Monitoreo 2019'!$S248</f>
        <v>5.3774042199777654E-2</v>
      </c>
      <c r="P248" s="106">
        <f>'Datos Monitoreo 2019'!$O248+'Datos Monitoreo 2019'!$N248</f>
        <v>0.32264425319866591</v>
      </c>
      <c r="Q248" s="104">
        <v>0.47</v>
      </c>
      <c r="R248" s="106">
        <f>'Datos Monitoreo 2019'!$Q248*'Datos Monitoreo 2019'!$N248</f>
        <v>0.12636899916947747</v>
      </c>
      <c r="S248" s="104">
        <v>0.2</v>
      </c>
      <c r="T248" s="106">
        <f>'Datos Monitoreo 2019'!$R248*'Datos Monitoreo 2019'!$S248</f>
        <v>2.5273799833895494E-2</v>
      </c>
      <c r="U248" s="106">
        <f>'Datos Monitoreo 2019'!$T248+'Datos Monitoreo 2019'!$R248</f>
        <v>0.15164279900337296</v>
      </c>
    </row>
    <row r="249" spans="1:21" s="94" customFormat="1" ht="16.5" hidden="1" x14ac:dyDescent="0.3">
      <c r="A249" s="95" t="s">
        <v>34</v>
      </c>
      <c r="B249" s="102">
        <f>VLOOKUP('Datos Monitoreo 2019'!$A249,info!$D$3:$E$118,2,FALSE)</f>
        <v>2</v>
      </c>
      <c r="C249" s="96">
        <v>1</v>
      </c>
      <c r="D249" s="95" t="s">
        <v>11</v>
      </c>
      <c r="E249" s="97">
        <v>25.210142985756224</v>
      </c>
      <c r="F249" s="103">
        <f t="shared" si="3"/>
        <v>4.9916083111797328E-2</v>
      </c>
      <c r="G249" s="95"/>
      <c r="H249" s="104"/>
      <c r="I249" s="104"/>
      <c r="J249" s="104"/>
      <c r="K249" s="105">
        <f>VLOOKUP('Datos Monitoreo 2019'!$D249,info!$A$2:$B$20,2,FALSE)</f>
        <v>0.34899999999999998</v>
      </c>
      <c r="M249" s="104">
        <v>1.1499999999999999</v>
      </c>
      <c r="N249" s="106">
        <f>(0.489461*'Datos Monitoreo 2019'!$E249^1.79018)/1000</f>
        <v>0.15804842766150443</v>
      </c>
      <c r="O249" s="106">
        <f>'Datos Monitoreo 2019'!$N249*'Datos Monitoreo 2019'!$S249</f>
        <v>3.1609685532300889E-2</v>
      </c>
      <c r="P249" s="106">
        <f>'Datos Monitoreo 2019'!$O249+'Datos Monitoreo 2019'!$N249</f>
        <v>0.18965811319380532</v>
      </c>
      <c r="Q249" s="104">
        <v>0.47</v>
      </c>
      <c r="R249" s="106">
        <f>'Datos Monitoreo 2019'!$Q249*'Datos Monitoreo 2019'!$N249</f>
        <v>7.4282761000907083E-2</v>
      </c>
      <c r="S249" s="104">
        <v>0.2</v>
      </c>
      <c r="T249" s="106">
        <f>'Datos Monitoreo 2019'!$R249*'Datos Monitoreo 2019'!$S249</f>
        <v>1.4856552200181417E-2</v>
      </c>
      <c r="U249" s="106">
        <f>'Datos Monitoreo 2019'!$T249+'Datos Monitoreo 2019'!$R249</f>
        <v>8.9139313201088505E-2</v>
      </c>
    </row>
    <row r="250" spans="1:21" s="94" customFormat="1" ht="16.5" hidden="1" x14ac:dyDescent="0.3">
      <c r="A250" s="96" t="s">
        <v>34</v>
      </c>
      <c r="B250" s="102">
        <f>VLOOKUP('Datos Monitoreo 2019'!$A250,info!$D$3:$E$118,2,FALSE)</f>
        <v>2</v>
      </c>
      <c r="C250" s="96">
        <v>4</v>
      </c>
      <c r="D250" s="96" t="s">
        <v>11</v>
      </c>
      <c r="E250" s="97">
        <v>21.963382146681557</v>
      </c>
      <c r="F250" s="103">
        <f t="shared" si="3"/>
        <v>3.7886834203025681E-2</v>
      </c>
      <c r="G250" s="98"/>
      <c r="H250" s="104"/>
      <c r="I250" s="104"/>
      <c r="J250" s="104"/>
      <c r="K250" s="105">
        <f>VLOOKUP('Datos Monitoreo 2019'!$D250,info!$A$2:$B$20,2,FALSE)</f>
        <v>0.34899999999999998</v>
      </c>
      <c r="M250" s="104">
        <v>1.1499999999999999</v>
      </c>
      <c r="N250" s="106">
        <f>(0.489461*'Datos Monitoreo 2019'!$E250^1.79018)/1000</f>
        <v>0.12348130178174548</v>
      </c>
      <c r="O250" s="106">
        <f>'Datos Monitoreo 2019'!$N250*'Datos Monitoreo 2019'!$S250</f>
        <v>2.4696260356349097E-2</v>
      </c>
      <c r="P250" s="106">
        <f>'Datos Monitoreo 2019'!$O250+'Datos Monitoreo 2019'!$N250</f>
        <v>0.14817756213809458</v>
      </c>
      <c r="Q250" s="104">
        <v>0.47</v>
      </c>
      <c r="R250" s="106">
        <f>'Datos Monitoreo 2019'!$Q250*'Datos Monitoreo 2019'!$N250</f>
        <v>5.8036211837420373E-2</v>
      </c>
      <c r="S250" s="104">
        <v>0.2</v>
      </c>
      <c r="T250" s="106">
        <f>'Datos Monitoreo 2019'!$R250*'Datos Monitoreo 2019'!$S250</f>
        <v>1.1607242367484075E-2</v>
      </c>
      <c r="U250" s="106">
        <f>'Datos Monitoreo 2019'!$T250+'Datos Monitoreo 2019'!$R250</f>
        <v>6.9643454204904448E-2</v>
      </c>
    </row>
    <row r="251" spans="1:21" s="94" customFormat="1" ht="16.5" hidden="1" x14ac:dyDescent="0.3">
      <c r="A251" s="96" t="s">
        <v>34</v>
      </c>
      <c r="B251" s="102">
        <f>VLOOKUP('Datos Monitoreo 2019'!$A251,info!$D$3:$E$118,2,FALSE)</f>
        <v>2</v>
      </c>
      <c r="C251" s="96">
        <v>5</v>
      </c>
      <c r="D251" s="95" t="s">
        <v>11</v>
      </c>
      <c r="E251" s="97">
        <v>22.790987850759411</v>
      </c>
      <c r="F251" s="103">
        <f t="shared" si="3"/>
        <v>4.0795868252859344E-2</v>
      </c>
      <c r="G251" s="95"/>
      <c r="H251" s="104"/>
      <c r="I251" s="104"/>
      <c r="J251" s="104"/>
      <c r="K251" s="105">
        <f>VLOOKUP('Datos Monitoreo 2019'!$D251,info!$A$2:$B$20,2,FALSE)</f>
        <v>0.34899999999999998</v>
      </c>
      <c r="M251" s="104">
        <v>1.1499999999999999</v>
      </c>
      <c r="N251" s="106">
        <f>(0.489461*'Datos Monitoreo 2019'!$E251^1.79018)/1000</f>
        <v>0.13193454641865116</v>
      </c>
      <c r="O251" s="106">
        <f>'Datos Monitoreo 2019'!$N251*'Datos Monitoreo 2019'!$S251</f>
        <v>2.6386909283730234E-2</v>
      </c>
      <c r="P251" s="106">
        <f>'Datos Monitoreo 2019'!$O251+'Datos Monitoreo 2019'!$N251</f>
        <v>0.15832145570238138</v>
      </c>
      <c r="Q251" s="104">
        <v>0.47</v>
      </c>
      <c r="R251" s="106">
        <f>'Datos Monitoreo 2019'!$Q251*'Datos Monitoreo 2019'!$N251</f>
        <v>6.2009236816766039E-2</v>
      </c>
      <c r="S251" s="104">
        <v>0.2</v>
      </c>
      <c r="T251" s="106">
        <f>'Datos Monitoreo 2019'!$R251*'Datos Monitoreo 2019'!$S251</f>
        <v>1.2401847363353209E-2</v>
      </c>
      <c r="U251" s="106">
        <f>'Datos Monitoreo 2019'!$T251+'Datos Monitoreo 2019'!$R251</f>
        <v>7.4411084180119241E-2</v>
      </c>
    </row>
    <row r="252" spans="1:21" s="94" customFormat="1" ht="16.5" hidden="1" x14ac:dyDescent="0.3">
      <c r="A252" s="96" t="s">
        <v>34</v>
      </c>
      <c r="B252" s="102">
        <f>VLOOKUP('Datos Monitoreo 2019'!$A252,info!$D$3:$E$118,2,FALSE)</f>
        <v>2</v>
      </c>
      <c r="C252" s="96">
        <v>6</v>
      </c>
      <c r="D252" s="96" t="s">
        <v>11</v>
      </c>
      <c r="E252" s="97">
        <v>24.98732606542757</v>
      </c>
      <c r="F252" s="103">
        <f t="shared" si="3"/>
        <v>4.9037627403401611E-2</v>
      </c>
      <c r="G252" s="96"/>
      <c r="H252" s="104"/>
      <c r="I252" s="104"/>
      <c r="J252" s="104"/>
      <c r="K252" s="105">
        <f>VLOOKUP('Datos Monitoreo 2019'!$D252,info!$A$2:$B$20,2,FALSE)</f>
        <v>0.34899999999999998</v>
      </c>
      <c r="M252" s="104">
        <v>1.1499999999999999</v>
      </c>
      <c r="N252" s="106">
        <f>(0.489461*'Datos Monitoreo 2019'!$E252^1.79018)/1000</f>
        <v>0.15555647605596501</v>
      </c>
      <c r="O252" s="106">
        <f>'Datos Monitoreo 2019'!$N252*'Datos Monitoreo 2019'!$S252</f>
        <v>3.1111295211193005E-2</v>
      </c>
      <c r="P252" s="106">
        <f>'Datos Monitoreo 2019'!$O252+'Datos Monitoreo 2019'!$N252</f>
        <v>0.186667771267158</v>
      </c>
      <c r="Q252" s="104">
        <v>0.47</v>
      </c>
      <c r="R252" s="106">
        <f>'Datos Monitoreo 2019'!$Q252*'Datos Monitoreo 2019'!$N252</f>
        <v>7.3111543746303548E-2</v>
      </c>
      <c r="S252" s="104">
        <v>0.2</v>
      </c>
      <c r="T252" s="106">
        <f>'Datos Monitoreo 2019'!$R252*'Datos Monitoreo 2019'!$S252</f>
        <v>1.462230874926071E-2</v>
      </c>
      <c r="U252" s="106">
        <f>'Datos Monitoreo 2019'!$T252+'Datos Monitoreo 2019'!$R252</f>
        <v>8.7733852495564257E-2</v>
      </c>
    </row>
    <row r="253" spans="1:21" s="94" customFormat="1" ht="16.5" hidden="1" x14ac:dyDescent="0.3">
      <c r="A253" s="96" t="s">
        <v>34</v>
      </c>
      <c r="B253" s="102">
        <f>VLOOKUP('Datos Monitoreo 2019'!$A253,info!$D$3:$E$118,2,FALSE)</f>
        <v>2</v>
      </c>
      <c r="C253" s="96">
        <v>8</v>
      </c>
      <c r="D253" s="96" t="s">
        <v>11</v>
      </c>
      <c r="E253" s="97">
        <v>26.356058576017869</v>
      </c>
      <c r="F253" s="103">
        <f t="shared" si="3"/>
        <v>5.4557041252356997E-2</v>
      </c>
      <c r="G253" s="98"/>
      <c r="H253" s="104"/>
      <c r="I253" s="104"/>
      <c r="J253" s="104"/>
      <c r="K253" s="105">
        <f>VLOOKUP('Datos Monitoreo 2019'!$D253,info!$A$2:$B$20,2,FALSE)</f>
        <v>0.34899999999999998</v>
      </c>
      <c r="M253" s="104">
        <v>1.1499999999999999</v>
      </c>
      <c r="N253" s="106">
        <f>(0.489461*'Datos Monitoreo 2019'!$E253^1.79018)/1000</f>
        <v>0.17113935165103583</v>
      </c>
      <c r="O253" s="106">
        <f>'Datos Monitoreo 2019'!$N253*'Datos Monitoreo 2019'!$S253</f>
        <v>3.4227870330207168E-2</v>
      </c>
      <c r="P253" s="106">
        <f>'Datos Monitoreo 2019'!$O253+'Datos Monitoreo 2019'!$N253</f>
        <v>0.20536722198124299</v>
      </c>
      <c r="Q253" s="104">
        <v>0.47</v>
      </c>
      <c r="R253" s="106">
        <f>'Datos Monitoreo 2019'!$Q253*'Datos Monitoreo 2019'!$N253</f>
        <v>8.043549527598684E-2</v>
      </c>
      <c r="S253" s="104">
        <v>0.2</v>
      </c>
      <c r="T253" s="106">
        <f>'Datos Monitoreo 2019'!$R253*'Datos Monitoreo 2019'!$S253</f>
        <v>1.6087099055197368E-2</v>
      </c>
      <c r="U253" s="106">
        <f>'Datos Monitoreo 2019'!$T253+'Datos Monitoreo 2019'!$R253</f>
        <v>9.6522594331184208E-2</v>
      </c>
    </row>
    <row r="254" spans="1:21" s="94" customFormat="1" ht="16.5" hidden="1" x14ac:dyDescent="0.3">
      <c r="A254" s="96" t="s">
        <v>34</v>
      </c>
      <c r="B254" s="102">
        <f>VLOOKUP('Datos Monitoreo 2019'!$A254,info!$D$3:$E$118,2,FALSE)</f>
        <v>2</v>
      </c>
      <c r="C254" s="96">
        <v>10</v>
      </c>
      <c r="D254" s="96" t="s">
        <v>11</v>
      </c>
      <c r="E254" s="97">
        <v>29.921129301276324</v>
      </c>
      <c r="F254" s="103">
        <f t="shared" si="3"/>
        <v>7.0314653857999357E-2</v>
      </c>
      <c r="G254" s="98"/>
      <c r="H254" s="104"/>
      <c r="I254" s="104"/>
      <c r="J254" s="104"/>
      <c r="K254" s="105">
        <f>VLOOKUP('Datos Monitoreo 2019'!$D254,info!$A$2:$B$20,2,FALSE)</f>
        <v>0.34899999999999998</v>
      </c>
      <c r="M254" s="104">
        <v>1.1499999999999999</v>
      </c>
      <c r="N254" s="106">
        <f>(0.489461*'Datos Monitoreo 2019'!$E254^1.79018)/1000</f>
        <v>0.21477531022738072</v>
      </c>
      <c r="O254" s="106">
        <f>'Datos Monitoreo 2019'!$N254*'Datos Monitoreo 2019'!$S254</f>
        <v>4.2955062045476146E-2</v>
      </c>
      <c r="P254" s="106">
        <f>'Datos Monitoreo 2019'!$O254+'Datos Monitoreo 2019'!$N254</f>
        <v>0.25773037227285689</v>
      </c>
      <c r="Q254" s="104">
        <v>0.47</v>
      </c>
      <c r="R254" s="106">
        <f>'Datos Monitoreo 2019'!$Q254*'Datos Monitoreo 2019'!$N254</f>
        <v>0.10094439580686894</v>
      </c>
      <c r="S254" s="104">
        <v>0.2</v>
      </c>
      <c r="T254" s="106">
        <f>'Datos Monitoreo 2019'!$R254*'Datos Monitoreo 2019'!$S254</f>
        <v>2.0188879161373789E-2</v>
      </c>
      <c r="U254" s="106">
        <f>'Datos Monitoreo 2019'!$T254+'Datos Monitoreo 2019'!$R254</f>
        <v>0.12113327496824272</v>
      </c>
    </row>
    <row r="255" spans="1:21" s="94" customFormat="1" ht="16.5" hidden="1" x14ac:dyDescent="0.3">
      <c r="A255" s="96" t="s">
        <v>34</v>
      </c>
      <c r="B255" s="102">
        <f>VLOOKUP('Datos Monitoreo 2019'!$A255,info!$D$3:$E$118,2,FALSE)</f>
        <v>2</v>
      </c>
      <c r="C255" s="96">
        <v>11</v>
      </c>
      <c r="D255" s="95" t="s">
        <v>11</v>
      </c>
      <c r="E255" s="97">
        <v>23.236621691416719</v>
      </c>
      <c r="F255" s="103">
        <f t="shared" si="3"/>
        <v>4.2406834586835515E-2</v>
      </c>
      <c r="G255" s="95"/>
      <c r="H255" s="104"/>
      <c r="I255" s="104"/>
      <c r="J255" s="104"/>
      <c r="K255" s="105">
        <f>VLOOKUP('Datos Monitoreo 2019'!$D255,info!$A$2:$B$20,2,FALSE)</f>
        <v>0.34899999999999998</v>
      </c>
      <c r="M255" s="104">
        <v>1.1499999999999999</v>
      </c>
      <c r="N255" s="106">
        <f>(0.489461*'Datos Monitoreo 2019'!$E255^1.79018)/1000</f>
        <v>0.13658834781309767</v>
      </c>
      <c r="O255" s="106">
        <f>'Datos Monitoreo 2019'!$N255*'Datos Monitoreo 2019'!$S255</f>
        <v>2.7317669562619537E-2</v>
      </c>
      <c r="P255" s="106">
        <f>'Datos Monitoreo 2019'!$O255+'Datos Monitoreo 2019'!$N255</f>
        <v>0.16390601737571719</v>
      </c>
      <c r="Q255" s="104">
        <v>0.47</v>
      </c>
      <c r="R255" s="106">
        <f>'Datos Monitoreo 2019'!$Q255*'Datos Monitoreo 2019'!$N255</f>
        <v>6.4196523472155903E-2</v>
      </c>
      <c r="S255" s="104">
        <v>0.2</v>
      </c>
      <c r="T255" s="106">
        <f>'Datos Monitoreo 2019'!$R255*'Datos Monitoreo 2019'!$S255</f>
        <v>1.2839304694431182E-2</v>
      </c>
      <c r="U255" s="106">
        <f>'Datos Monitoreo 2019'!$T255+'Datos Monitoreo 2019'!$R255</f>
        <v>7.7035828166587078E-2</v>
      </c>
    </row>
    <row r="256" spans="1:21" s="94" customFormat="1" ht="16.5" hidden="1" x14ac:dyDescent="0.3">
      <c r="A256" s="96" t="s">
        <v>34</v>
      </c>
      <c r="B256" s="102">
        <f>VLOOKUP('Datos Monitoreo 2019'!$A256,info!$D$3:$E$118,2,FALSE)</f>
        <v>2</v>
      </c>
      <c r="C256" s="96">
        <v>14</v>
      </c>
      <c r="D256" s="95" t="s">
        <v>11</v>
      </c>
      <c r="E256" s="97">
        <v>28.584227779304403</v>
      </c>
      <c r="F256" s="103">
        <f t="shared" si="3"/>
        <v>6.41715913645384E-2</v>
      </c>
      <c r="G256" s="95"/>
      <c r="H256" s="104"/>
      <c r="I256" s="104"/>
      <c r="J256" s="104"/>
      <c r="K256" s="105">
        <f>VLOOKUP('Datos Monitoreo 2019'!$D256,info!$A$2:$B$20,2,FALSE)</f>
        <v>0.34899999999999998</v>
      </c>
      <c r="M256" s="104">
        <v>1.1499999999999999</v>
      </c>
      <c r="N256" s="106">
        <f>(0.489461*'Datos Monitoreo 2019'!$E256^1.79018)/1000</f>
        <v>0.19790035188971752</v>
      </c>
      <c r="O256" s="106">
        <f>'Datos Monitoreo 2019'!$N256*'Datos Monitoreo 2019'!$S256</f>
        <v>3.9580070377943505E-2</v>
      </c>
      <c r="P256" s="106">
        <f>'Datos Monitoreo 2019'!$O256+'Datos Monitoreo 2019'!$N256</f>
        <v>0.23748042226766103</v>
      </c>
      <c r="Q256" s="104">
        <v>0.47</v>
      </c>
      <c r="R256" s="106">
        <f>'Datos Monitoreo 2019'!$Q256*'Datos Monitoreo 2019'!$N256</f>
        <v>9.3013165388167229E-2</v>
      </c>
      <c r="S256" s="104">
        <v>0.2</v>
      </c>
      <c r="T256" s="106">
        <f>'Datos Monitoreo 2019'!$R256*'Datos Monitoreo 2019'!$S256</f>
        <v>1.8602633077633445E-2</v>
      </c>
      <c r="U256" s="106">
        <f>'Datos Monitoreo 2019'!$T256+'Datos Monitoreo 2019'!$R256</f>
        <v>0.11161579846580068</v>
      </c>
    </row>
    <row r="257" spans="1:21" s="94" customFormat="1" ht="16.5" hidden="1" x14ac:dyDescent="0.3">
      <c r="A257" s="96" t="s">
        <v>34</v>
      </c>
      <c r="B257" s="102">
        <f>VLOOKUP('Datos Monitoreo 2019'!$A257,info!$D$3:$E$118,2,FALSE)</f>
        <v>2</v>
      </c>
      <c r="C257" s="96">
        <v>15</v>
      </c>
      <c r="D257" s="95" t="s">
        <v>11</v>
      </c>
      <c r="E257" s="97">
        <v>24.509861236151881</v>
      </c>
      <c r="F257" s="103">
        <f t="shared" si="3"/>
        <v>4.7181482879592368E-2</v>
      </c>
      <c r="G257" s="95"/>
      <c r="H257" s="104"/>
      <c r="I257" s="104"/>
      <c r="J257" s="104"/>
      <c r="K257" s="105">
        <f>VLOOKUP('Datos Monitoreo 2019'!$D257,info!$A$2:$B$20,2,FALSE)</f>
        <v>0.34899999999999998</v>
      </c>
      <c r="M257" s="104">
        <v>1.1499999999999999</v>
      </c>
      <c r="N257" s="106">
        <f>(0.489461*'Datos Monitoreo 2019'!$E257^1.79018)/1000</f>
        <v>0.15027554111080726</v>
      </c>
      <c r="O257" s="106">
        <f>'Datos Monitoreo 2019'!$N257*'Datos Monitoreo 2019'!$S257</f>
        <v>3.0055108222161453E-2</v>
      </c>
      <c r="P257" s="106">
        <f>'Datos Monitoreo 2019'!$O257+'Datos Monitoreo 2019'!$N257</f>
        <v>0.18033064933296872</v>
      </c>
      <c r="Q257" s="104">
        <v>0.47</v>
      </c>
      <c r="R257" s="106">
        <f>'Datos Monitoreo 2019'!$Q257*'Datos Monitoreo 2019'!$N257</f>
        <v>7.0629504322079414E-2</v>
      </c>
      <c r="S257" s="104">
        <v>0.2</v>
      </c>
      <c r="T257" s="106">
        <f>'Datos Monitoreo 2019'!$R257*'Datos Monitoreo 2019'!$S257</f>
        <v>1.4125900864415883E-2</v>
      </c>
      <c r="U257" s="106">
        <f>'Datos Monitoreo 2019'!$T257+'Datos Monitoreo 2019'!$R257</f>
        <v>8.4755405186495297E-2</v>
      </c>
    </row>
    <row r="258" spans="1:21" s="94" customFormat="1" ht="16.5" hidden="1" x14ac:dyDescent="0.3">
      <c r="A258" s="96" t="s">
        <v>34</v>
      </c>
      <c r="B258" s="102">
        <f>VLOOKUP('Datos Monitoreo 2019'!$A258,info!$D$3:$E$118,2,FALSE)</f>
        <v>2</v>
      </c>
      <c r="C258" s="96">
        <v>17</v>
      </c>
      <c r="D258" s="95" t="s">
        <v>11</v>
      </c>
      <c r="E258" s="97">
        <v>29.443664472000638</v>
      </c>
      <c r="F258" s="103">
        <f t="shared" si="3"/>
        <v>6.8088474091501455E-2</v>
      </c>
      <c r="G258" s="95"/>
      <c r="H258" s="104"/>
      <c r="I258" s="104"/>
      <c r="J258" s="104"/>
      <c r="K258" s="105">
        <f>VLOOKUP('Datos Monitoreo 2019'!$D258,info!$A$2:$B$20,2,FALSE)</f>
        <v>0.34899999999999998</v>
      </c>
      <c r="M258" s="104">
        <v>1.1499999999999999</v>
      </c>
      <c r="N258" s="106">
        <f>(0.489461*'Datos Monitoreo 2019'!$E258^1.79018)/1000</f>
        <v>0.20867861284987446</v>
      </c>
      <c r="O258" s="106">
        <f>'Datos Monitoreo 2019'!$N258*'Datos Monitoreo 2019'!$S258</f>
        <v>4.1735722569974897E-2</v>
      </c>
      <c r="P258" s="106">
        <f>'Datos Monitoreo 2019'!$O258+'Datos Monitoreo 2019'!$N258</f>
        <v>0.25041433541984937</v>
      </c>
      <c r="Q258" s="104">
        <v>0.47</v>
      </c>
      <c r="R258" s="106">
        <f>'Datos Monitoreo 2019'!$Q258*'Datos Monitoreo 2019'!$N258</f>
        <v>9.8078948039440991E-2</v>
      </c>
      <c r="S258" s="104">
        <v>0.2</v>
      </c>
      <c r="T258" s="106">
        <f>'Datos Monitoreo 2019'!$R258*'Datos Monitoreo 2019'!$S258</f>
        <v>1.96157896078882E-2</v>
      </c>
      <c r="U258" s="106">
        <f>'Datos Monitoreo 2019'!$T258+'Datos Monitoreo 2019'!$R258</f>
        <v>0.11769473764732918</v>
      </c>
    </row>
    <row r="259" spans="1:21" s="94" customFormat="1" ht="16.5" hidden="1" x14ac:dyDescent="0.3">
      <c r="A259" s="96" t="s">
        <v>34</v>
      </c>
      <c r="B259" s="102">
        <f>VLOOKUP('Datos Monitoreo 2019'!$A259,info!$D$3:$E$118,2,FALSE)</f>
        <v>2</v>
      </c>
      <c r="C259" s="96">
        <v>20</v>
      </c>
      <c r="D259" s="96" t="s">
        <v>11</v>
      </c>
      <c r="E259" s="97">
        <v>22.759156862141033</v>
      </c>
      <c r="F259" s="103">
        <f t="shared" ref="F259:F322" si="4">+(PI()*(((E259/100)^2))/4)</f>
        <v>4.0681992891077094E-2</v>
      </c>
      <c r="G259" s="98"/>
      <c r="H259" s="104"/>
      <c r="I259" s="104"/>
      <c r="J259" s="104"/>
      <c r="K259" s="105">
        <f>VLOOKUP('Datos Monitoreo 2019'!$D259,info!$A$2:$B$20,2,FALSE)</f>
        <v>0.34899999999999998</v>
      </c>
      <c r="M259" s="104">
        <v>1.1499999999999999</v>
      </c>
      <c r="N259" s="106">
        <f>(0.489461*'Datos Monitoreo 2019'!$E259^1.79018)/1000</f>
        <v>0.13160485892505117</v>
      </c>
      <c r="O259" s="106">
        <f>'Datos Monitoreo 2019'!$N259*'Datos Monitoreo 2019'!$S259</f>
        <v>2.6320971785010236E-2</v>
      </c>
      <c r="P259" s="106">
        <f>'Datos Monitoreo 2019'!$O259+'Datos Monitoreo 2019'!$N259</f>
        <v>0.15792583071006139</v>
      </c>
      <c r="Q259" s="104">
        <v>0.47</v>
      </c>
      <c r="R259" s="106">
        <f>'Datos Monitoreo 2019'!$Q259*'Datos Monitoreo 2019'!$N259</f>
        <v>6.1854283694774047E-2</v>
      </c>
      <c r="S259" s="104">
        <v>0.2</v>
      </c>
      <c r="T259" s="106">
        <f>'Datos Monitoreo 2019'!$R259*'Datos Monitoreo 2019'!$S259</f>
        <v>1.237085673895481E-2</v>
      </c>
      <c r="U259" s="106">
        <f>'Datos Monitoreo 2019'!$T259+'Datos Monitoreo 2019'!$R259</f>
        <v>7.4225140433728853E-2</v>
      </c>
    </row>
    <row r="260" spans="1:21" s="94" customFormat="1" ht="16.5" hidden="1" x14ac:dyDescent="0.3">
      <c r="A260" s="96" t="s">
        <v>34</v>
      </c>
      <c r="B260" s="102">
        <f>VLOOKUP('Datos Monitoreo 2019'!$A260,info!$D$3:$E$118,2,FALSE)</f>
        <v>2</v>
      </c>
      <c r="C260" s="96">
        <v>21</v>
      </c>
      <c r="D260" s="95" t="s">
        <v>11</v>
      </c>
      <c r="E260" s="97">
        <v>33.422538049298019</v>
      </c>
      <c r="F260" s="103">
        <f t="shared" si="4"/>
        <v>8.7734162379407288E-2</v>
      </c>
      <c r="G260" s="95"/>
      <c r="H260" s="104"/>
      <c r="I260" s="104"/>
      <c r="J260" s="104"/>
      <c r="K260" s="105">
        <f>VLOOKUP('Datos Monitoreo 2019'!$D260,info!$A$2:$B$20,2,FALSE)</f>
        <v>0.34899999999999998</v>
      </c>
      <c r="M260" s="104">
        <v>1.1499999999999999</v>
      </c>
      <c r="N260" s="106">
        <f>(0.489461*'Datos Monitoreo 2019'!$E260^1.79018)/1000</f>
        <v>0.26183216300537354</v>
      </c>
      <c r="O260" s="106">
        <f>'Datos Monitoreo 2019'!$N260*'Datos Monitoreo 2019'!$S260</f>
        <v>5.2366432601074708E-2</v>
      </c>
      <c r="P260" s="106">
        <f>'Datos Monitoreo 2019'!$O260+'Datos Monitoreo 2019'!$N260</f>
        <v>0.31419859560644825</v>
      </c>
      <c r="Q260" s="104">
        <v>0.47</v>
      </c>
      <c r="R260" s="106">
        <f>'Datos Monitoreo 2019'!$Q260*'Datos Monitoreo 2019'!$N260</f>
        <v>0.12306111661252556</v>
      </c>
      <c r="S260" s="104">
        <v>0.2</v>
      </c>
      <c r="T260" s="106">
        <f>'Datos Monitoreo 2019'!$R260*'Datos Monitoreo 2019'!$S260</f>
        <v>2.4612223322505112E-2</v>
      </c>
      <c r="U260" s="106">
        <f>'Datos Monitoreo 2019'!$T260+'Datos Monitoreo 2019'!$R260</f>
        <v>0.14767333993503068</v>
      </c>
    </row>
    <row r="261" spans="1:21" s="94" customFormat="1" ht="16.5" hidden="1" x14ac:dyDescent="0.3">
      <c r="A261" s="96" t="s">
        <v>34</v>
      </c>
      <c r="B261" s="102">
        <f>VLOOKUP('Datos Monitoreo 2019'!$A261,info!$D$3:$E$118,2,FALSE)</f>
        <v>2</v>
      </c>
      <c r="C261" s="96">
        <v>24</v>
      </c>
      <c r="D261" s="95" t="s">
        <v>11</v>
      </c>
      <c r="E261" s="97">
        <v>19.735212943395023</v>
      </c>
      <c r="F261" s="103">
        <f t="shared" si="4"/>
        <v>3.0589580062262284E-2</v>
      </c>
      <c r="G261" s="95"/>
      <c r="H261" s="104"/>
      <c r="I261" s="104"/>
      <c r="J261" s="104"/>
      <c r="K261" s="105">
        <f>VLOOKUP('Datos Monitoreo 2019'!$D261,info!$A$2:$B$20,2,FALSE)</f>
        <v>0.34899999999999998</v>
      </c>
      <c r="M261" s="104">
        <v>1.1499999999999999</v>
      </c>
      <c r="N261" s="106">
        <f>(0.489461*'Datos Monitoreo 2019'!$E261^1.79018)/1000</f>
        <v>0.10196100059352259</v>
      </c>
      <c r="O261" s="106">
        <f>'Datos Monitoreo 2019'!$N261*'Datos Monitoreo 2019'!$S261</f>
        <v>2.0392200118704518E-2</v>
      </c>
      <c r="P261" s="106">
        <f>'Datos Monitoreo 2019'!$O261+'Datos Monitoreo 2019'!$N261</f>
        <v>0.12235320071222711</v>
      </c>
      <c r="Q261" s="104">
        <v>0.47</v>
      </c>
      <c r="R261" s="106">
        <f>'Datos Monitoreo 2019'!$Q261*'Datos Monitoreo 2019'!$N261</f>
        <v>4.7921670278955615E-2</v>
      </c>
      <c r="S261" s="104">
        <v>0.2</v>
      </c>
      <c r="T261" s="106">
        <f>'Datos Monitoreo 2019'!$R261*'Datos Monitoreo 2019'!$S261</f>
        <v>9.5843340557911234E-3</v>
      </c>
      <c r="U261" s="106">
        <f>'Datos Monitoreo 2019'!$T261+'Datos Monitoreo 2019'!$R261</f>
        <v>5.7506004334746737E-2</v>
      </c>
    </row>
    <row r="262" spans="1:21" s="94" customFormat="1" ht="16.5" hidden="1" x14ac:dyDescent="0.3">
      <c r="A262" s="96" t="s">
        <v>34</v>
      </c>
      <c r="B262" s="102">
        <f>VLOOKUP('Datos Monitoreo 2019'!$A262,info!$D$3:$E$118,2,FALSE)</f>
        <v>2</v>
      </c>
      <c r="C262" s="96">
        <v>24</v>
      </c>
      <c r="D262" s="96" t="s">
        <v>11</v>
      </c>
      <c r="E262" s="97">
        <v>16.552114081557114</v>
      </c>
      <c r="F262" s="103">
        <f t="shared" si="4"/>
        <v>2.1517748306024247E-2</v>
      </c>
      <c r="G262" s="98"/>
      <c r="H262" s="104"/>
      <c r="I262" s="104"/>
      <c r="J262" s="104"/>
      <c r="K262" s="105">
        <f>VLOOKUP('Datos Monitoreo 2019'!$D262,info!$A$2:$B$20,2,FALSE)</f>
        <v>0.34899999999999998</v>
      </c>
      <c r="M262" s="104">
        <v>1.1499999999999999</v>
      </c>
      <c r="N262" s="106">
        <f>(0.489461*'Datos Monitoreo 2019'!$E262^1.79018)/1000</f>
        <v>7.4419234731185849E-2</v>
      </c>
      <c r="O262" s="106">
        <f>'Datos Monitoreo 2019'!$N262*'Datos Monitoreo 2019'!$S262</f>
        <v>1.4883846946237171E-2</v>
      </c>
      <c r="P262" s="106">
        <f>'Datos Monitoreo 2019'!$O262+'Datos Monitoreo 2019'!$N262</f>
        <v>8.9303081677423013E-2</v>
      </c>
      <c r="Q262" s="104">
        <v>0.47</v>
      </c>
      <c r="R262" s="106">
        <f>'Datos Monitoreo 2019'!$Q262*'Datos Monitoreo 2019'!$N262</f>
        <v>3.4977040323657345E-2</v>
      </c>
      <c r="S262" s="104">
        <v>0.2</v>
      </c>
      <c r="T262" s="106">
        <f>'Datos Monitoreo 2019'!$R262*'Datos Monitoreo 2019'!$S262</f>
        <v>6.9954080647314692E-3</v>
      </c>
      <c r="U262" s="106">
        <f>'Datos Monitoreo 2019'!$T262+'Datos Monitoreo 2019'!$R262</f>
        <v>4.1972448388388817E-2</v>
      </c>
    </row>
    <row r="263" spans="1:21" s="94" customFormat="1" ht="16.5" hidden="1" x14ac:dyDescent="0.3">
      <c r="A263" s="96" t="s">
        <v>34</v>
      </c>
      <c r="B263" s="102">
        <f>VLOOKUP('Datos Monitoreo 2019'!$A263,info!$D$3:$E$118,2,FALSE)</f>
        <v>2</v>
      </c>
      <c r="C263" s="96">
        <v>25</v>
      </c>
      <c r="D263" s="95" t="s">
        <v>11</v>
      </c>
      <c r="E263" s="97">
        <v>22.440846975957243</v>
      </c>
      <c r="F263" s="103">
        <f t="shared" si="4"/>
        <v>3.9551992795124641E-2</v>
      </c>
      <c r="G263" s="95"/>
      <c r="H263" s="104"/>
      <c r="I263" s="104"/>
      <c r="J263" s="104"/>
      <c r="K263" s="105">
        <f>VLOOKUP('Datos Monitoreo 2019'!$D263,info!$A$2:$B$20,2,FALSE)</f>
        <v>0.34899999999999998</v>
      </c>
      <c r="M263" s="104">
        <v>1.1499999999999999</v>
      </c>
      <c r="N263" s="106">
        <f>(0.489461*'Datos Monitoreo 2019'!$E263^1.79018)/1000</f>
        <v>0.1283280300514015</v>
      </c>
      <c r="O263" s="106">
        <f>'Datos Monitoreo 2019'!$N263*'Datos Monitoreo 2019'!$S263</f>
        <v>2.5665606010280301E-2</v>
      </c>
      <c r="P263" s="106">
        <f>'Datos Monitoreo 2019'!$O263+'Datos Monitoreo 2019'!$N263</f>
        <v>0.15399363606168182</v>
      </c>
      <c r="Q263" s="104">
        <v>0.47</v>
      </c>
      <c r="R263" s="106">
        <f>'Datos Monitoreo 2019'!$Q263*'Datos Monitoreo 2019'!$N263</f>
        <v>6.0314174124158702E-2</v>
      </c>
      <c r="S263" s="104">
        <v>0.2</v>
      </c>
      <c r="T263" s="106">
        <f>'Datos Monitoreo 2019'!$R263*'Datos Monitoreo 2019'!$S263</f>
        <v>1.2062834824831741E-2</v>
      </c>
      <c r="U263" s="106">
        <f>'Datos Monitoreo 2019'!$T263+'Datos Monitoreo 2019'!$R263</f>
        <v>7.2377008948990448E-2</v>
      </c>
    </row>
    <row r="264" spans="1:21" s="94" customFormat="1" ht="16.5" hidden="1" x14ac:dyDescent="0.3">
      <c r="A264" s="96" t="s">
        <v>34</v>
      </c>
      <c r="B264" s="102">
        <f>VLOOKUP('Datos Monitoreo 2019'!$A264,info!$D$3:$E$118,2,FALSE)</f>
        <v>2</v>
      </c>
      <c r="C264" s="96">
        <v>26</v>
      </c>
      <c r="D264" s="95" t="s">
        <v>11</v>
      </c>
      <c r="E264" s="97">
        <v>23.650424543455646</v>
      </c>
      <c r="F264" s="103">
        <f t="shared" si="4"/>
        <v>4.393066358946885E-2</v>
      </c>
      <c r="G264" s="95"/>
      <c r="H264" s="104"/>
      <c r="I264" s="104"/>
      <c r="J264" s="104"/>
      <c r="K264" s="105">
        <f>VLOOKUP('Datos Monitoreo 2019'!$D264,info!$A$2:$B$20,2,FALSE)</f>
        <v>0.34899999999999998</v>
      </c>
      <c r="M264" s="104">
        <v>1.1499999999999999</v>
      </c>
      <c r="N264" s="106">
        <f>(0.489461*'Datos Monitoreo 2019'!$E264^1.79018)/1000</f>
        <v>0.14097337224045123</v>
      </c>
      <c r="O264" s="106">
        <f>'Datos Monitoreo 2019'!$N264*'Datos Monitoreo 2019'!$S264</f>
        <v>2.8194674448090248E-2</v>
      </c>
      <c r="P264" s="106">
        <f>'Datos Monitoreo 2019'!$O264+'Datos Monitoreo 2019'!$N264</f>
        <v>0.16916804668854146</v>
      </c>
      <c r="Q264" s="104">
        <v>0.47</v>
      </c>
      <c r="R264" s="106">
        <f>'Datos Monitoreo 2019'!$Q264*'Datos Monitoreo 2019'!$N264</f>
        <v>6.6257484953012077E-2</v>
      </c>
      <c r="S264" s="104">
        <v>0.2</v>
      </c>
      <c r="T264" s="106">
        <f>'Datos Monitoreo 2019'!$R264*'Datos Monitoreo 2019'!$S264</f>
        <v>1.3251496990602416E-2</v>
      </c>
      <c r="U264" s="106">
        <f>'Datos Monitoreo 2019'!$T264+'Datos Monitoreo 2019'!$R264</f>
        <v>7.9508981943614498E-2</v>
      </c>
    </row>
    <row r="265" spans="1:21" s="94" customFormat="1" ht="16.5" hidden="1" x14ac:dyDescent="0.3">
      <c r="A265" s="96" t="s">
        <v>34</v>
      </c>
      <c r="B265" s="102">
        <f>VLOOKUP('Datos Monitoreo 2019'!$A265,info!$D$3:$E$118,2,FALSE)</f>
        <v>2</v>
      </c>
      <c r="C265" s="96">
        <v>29</v>
      </c>
      <c r="D265" s="96" t="s">
        <v>11</v>
      </c>
      <c r="E265" s="97">
        <v>25.623945837795151</v>
      </c>
      <c r="F265" s="103">
        <f t="shared" si="4"/>
        <v>5.1568190998562753E-2</v>
      </c>
      <c r="G265" s="98"/>
      <c r="H265" s="104"/>
      <c r="I265" s="104"/>
      <c r="J265" s="104"/>
      <c r="K265" s="105">
        <f>VLOOKUP('Datos Monitoreo 2019'!$D265,info!$A$2:$B$20,2,FALSE)</f>
        <v>0.34899999999999998</v>
      </c>
      <c r="M265" s="104">
        <v>1.1499999999999999</v>
      </c>
      <c r="N265" s="106">
        <f>(0.489461*'Datos Monitoreo 2019'!$E265^1.79018)/1000</f>
        <v>0.162722648084757</v>
      </c>
      <c r="O265" s="106">
        <f>'Datos Monitoreo 2019'!$N265*'Datos Monitoreo 2019'!$S265</f>
        <v>3.2544529616951402E-2</v>
      </c>
      <c r="P265" s="106">
        <f>'Datos Monitoreo 2019'!$O265+'Datos Monitoreo 2019'!$N265</f>
        <v>0.1952671777017084</v>
      </c>
      <c r="Q265" s="104">
        <v>0.47</v>
      </c>
      <c r="R265" s="106">
        <f>'Datos Monitoreo 2019'!$Q265*'Datos Monitoreo 2019'!$N265</f>
        <v>7.6479644599835792E-2</v>
      </c>
      <c r="S265" s="104">
        <v>0.2</v>
      </c>
      <c r="T265" s="106">
        <f>'Datos Monitoreo 2019'!$R265*'Datos Monitoreo 2019'!$S265</f>
        <v>1.5295928919967158E-2</v>
      </c>
      <c r="U265" s="106">
        <f>'Datos Monitoreo 2019'!$T265+'Datos Monitoreo 2019'!$R265</f>
        <v>9.177557351980295E-2</v>
      </c>
    </row>
    <row r="266" spans="1:21" s="94" customFormat="1" ht="16.5" hidden="1" x14ac:dyDescent="0.3">
      <c r="A266" s="96" t="s">
        <v>34</v>
      </c>
      <c r="B266" s="102">
        <f>VLOOKUP('Datos Monitoreo 2019'!$A266,info!$D$3:$E$118,2,FALSE)</f>
        <v>2</v>
      </c>
      <c r="C266" s="96">
        <v>31</v>
      </c>
      <c r="D266" s="96" t="s">
        <v>11</v>
      </c>
      <c r="E266" s="97">
        <v>20.5309876588545</v>
      </c>
      <c r="F266" s="103">
        <f t="shared" si="4"/>
        <v>3.3106217599902878E-2</v>
      </c>
      <c r="G266" s="98"/>
      <c r="H266" s="104"/>
      <c r="I266" s="104"/>
      <c r="J266" s="104"/>
      <c r="K266" s="105">
        <f>VLOOKUP('Datos Monitoreo 2019'!$D266,info!$A$2:$B$20,2,FALSE)</f>
        <v>0.34899999999999998</v>
      </c>
      <c r="M266" s="104">
        <v>1.1499999999999999</v>
      </c>
      <c r="N266" s="106">
        <f>(0.489461*'Datos Monitoreo 2019'!$E266^1.79018)/1000</f>
        <v>0.10943794868678235</v>
      </c>
      <c r="O266" s="106">
        <f>'Datos Monitoreo 2019'!$N266*'Datos Monitoreo 2019'!$S266</f>
        <v>2.188758973735647E-2</v>
      </c>
      <c r="P266" s="106">
        <f>'Datos Monitoreo 2019'!$O266+'Datos Monitoreo 2019'!$N266</f>
        <v>0.13132553842413883</v>
      </c>
      <c r="Q266" s="104">
        <v>0.47</v>
      </c>
      <c r="R266" s="106">
        <f>'Datos Monitoreo 2019'!$Q266*'Datos Monitoreo 2019'!$N266</f>
        <v>5.1435835882787703E-2</v>
      </c>
      <c r="S266" s="104">
        <v>0.2</v>
      </c>
      <c r="T266" s="106">
        <f>'Datos Monitoreo 2019'!$R266*'Datos Monitoreo 2019'!$S266</f>
        <v>1.0287167176557541E-2</v>
      </c>
      <c r="U266" s="106">
        <f>'Datos Monitoreo 2019'!$T266+'Datos Monitoreo 2019'!$R266</f>
        <v>6.1723003059345243E-2</v>
      </c>
    </row>
    <row r="267" spans="1:21" s="94" customFormat="1" ht="16.5" hidden="1" x14ac:dyDescent="0.3">
      <c r="A267" s="96" t="s">
        <v>34</v>
      </c>
      <c r="B267" s="102">
        <f>VLOOKUP('Datos Monitoreo 2019'!$A267,info!$D$3:$E$118,2,FALSE)</f>
        <v>2</v>
      </c>
      <c r="C267" s="96">
        <v>33</v>
      </c>
      <c r="D267" s="96" t="s">
        <v>11</v>
      </c>
      <c r="E267" s="97">
        <v>23.554931577600509</v>
      </c>
      <c r="F267" s="103">
        <f t="shared" si="4"/>
        <v>4.3576623418560945E-2</v>
      </c>
      <c r="G267" s="98"/>
      <c r="H267" s="104"/>
      <c r="I267" s="104"/>
      <c r="J267" s="104"/>
      <c r="K267" s="105">
        <f>VLOOKUP('Datos Monitoreo 2019'!$D267,info!$A$2:$B$20,2,FALSE)</f>
        <v>0.34899999999999998</v>
      </c>
      <c r="M267" s="104">
        <v>1.1499999999999999</v>
      </c>
      <c r="N267" s="106">
        <f>(0.489461*'Datos Monitoreo 2019'!$E267^1.79018)/1000</f>
        <v>0.13995601689044404</v>
      </c>
      <c r="O267" s="106">
        <f>'Datos Monitoreo 2019'!$N267*'Datos Monitoreo 2019'!$S267</f>
        <v>2.7991203378088809E-2</v>
      </c>
      <c r="P267" s="106">
        <f>'Datos Monitoreo 2019'!$O267+'Datos Monitoreo 2019'!$N267</f>
        <v>0.16794722026853284</v>
      </c>
      <c r="Q267" s="104">
        <v>0.47</v>
      </c>
      <c r="R267" s="106">
        <f>'Datos Monitoreo 2019'!$Q267*'Datos Monitoreo 2019'!$N267</f>
        <v>6.57793279385087E-2</v>
      </c>
      <c r="S267" s="104">
        <v>0.2</v>
      </c>
      <c r="T267" s="106">
        <f>'Datos Monitoreo 2019'!$R267*'Datos Monitoreo 2019'!$S267</f>
        <v>1.3155865587701741E-2</v>
      </c>
      <c r="U267" s="106">
        <f>'Datos Monitoreo 2019'!$T267+'Datos Monitoreo 2019'!$R267</f>
        <v>7.8935193526210437E-2</v>
      </c>
    </row>
    <row r="268" spans="1:21" s="94" customFormat="1" ht="16.5" hidden="1" x14ac:dyDescent="0.3">
      <c r="A268" s="96" t="s">
        <v>34</v>
      </c>
      <c r="B268" s="102">
        <f>VLOOKUP('Datos Monitoreo 2019'!$A268,info!$D$3:$E$118,2,FALSE)</f>
        <v>2</v>
      </c>
      <c r="C268" s="96">
        <v>34</v>
      </c>
      <c r="D268" s="95" t="s">
        <v>11</v>
      </c>
      <c r="E268" s="97">
        <v>23.236621691416719</v>
      </c>
      <c r="F268" s="103">
        <f t="shared" si="4"/>
        <v>4.2406834586835515E-2</v>
      </c>
      <c r="G268" s="95"/>
      <c r="H268" s="104"/>
      <c r="I268" s="104"/>
      <c r="J268" s="104"/>
      <c r="K268" s="105">
        <f>VLOOKUP('Datos Monitoreo 2019'!$D268,info!$A$2:$B$20,2,FALSE)</f>
        <v>0.34899999999999998</v>
      </c>
      <c r="M268" s="104">
        <v>1.1499999999999999</v>
      </c>
      <c r="N268" s="106">
        <f>(0.489461*'Datos Monitoreo 2019'!$E268^1.79018)/1000</f>
        <v>0.13658834781309767</v>
      </c>
      <c r="O268" s="106">
        <f>'Datos Monitoreo 2019'!$N268*'Datos Monitoreo 2019'!$S268</f>
        <v>2.7317669562619537E-2</v>
      </c>
      <c r="P268" s="106">
        <f>'Datos Monitoreo 2019'!$O268+'Datos Monitoreo 2019'!$N268</f>
        <v>0.16390601737571719</v>
      </c>
      <c r="Q268" s="104">
        <v>0.47</v>
      </c>
      <c r="R268" s="106">
        <f>'Datos Monitoreo 2019'!$Q268*'Datos Monitoreo 2019'!$N268</f>
        <v>6.4196523472155903E-2</v>
      </c>
      <c r="S268" s="104">
        <v>0.2</v>
      </c>
      <c r="T268" s="106">
        <f>'Datos Monitoreo 2019'!$R268*'Datos Monitoreo 2019'!$S268</f>
        <v>1.2839304694431182E-2</v>
      </c>
      <c r="U268" s="106">
        <f>'Datos Monitoreo 2019'!$T268+'Datos Monitoreo 2019'!$R268</f>
        <v>7.7035828166587078E-2</v>
      </c>
    </row>
    <row r="269" spans="1:21" s="94" customFormat="1" ht="16.5" hidden="1" x14ac:dyDescent="0.3">
      <c r="A269" s="96" t="s">
        <v>34</v>
      </c>
      <c r="B269" s="102">
        <f>VLOOKUP('Datos Monitoreo 2019'!$A269,info!$D$3:$E$118,2,FALSE)</f>
        <v>2</v>
      </c>
      <c r="C269" s="96">
        <v>35</v>
      </c>
      <c r="D269" s="96" t="s">
        <v>11</v>
      </c>
      <c r="E269" s="97">
        <v>23.17295971417996</v>
      </c>
      <c r="F269" s="103">
        <f t="shared" si="4"/>
        <v>4.2174786679807529E-2</v>
      </c>
      <c r="G269" s="98"/>
      <c r="H269" s="104"/>
      <c r="I269" s="104"/>
      <c r="J269" s="104"/>
      <c r="K269" s="105">
        <f>VLOOKUP('Datos Monitoreo 2019'!$D269,info!$A$2:$B$20,2,FALSE)</f>
        <v>0.34899999999999998</v>
      </c>
      <c r="M269" s="104">
        <v>1.1499999999999999</v>
      </c>
      <c r="N269" s="106">
        <f>(0.489461*'Datos Monitoreo 2019'!$E269^1.79018)/1000</f>
        <v>0.13591916150525729</v>
      </c>
      <c r="O269" s="106">
        <f>'Datos Monitoreo 2019'!$N269*'Datos Monitoreo 2019'!$S269</f>
        <v>2.718383230105146E-2</v>
      </c>
      <c r="P269" s="106">
        <f>'Datos Monitoreo 2019'!$O269+'Datos Monitoreo 2019'!$N269</f>
        <v>0.16310299380630874</v>
      </c>
      <c r="Q269" s="104">
        <v>0.47</v>
      </c>
      <c r="R269" s="106">
        <f>'Datos Monitoreo 2019'!$Q269*'Datos Monitoreo 2019'!$N269</f>
        <v>6.3882005907470923E-2</v>
      </c>
      <c r="S269" s="104">
        <v>0.2</v>
      </c>
      <c r="T269" s="106">
        <f>'Datos Monitoreo 2019'!$R269*'Datos Monitoreo 2019'!$S269</f>
        <v>1.2776401181494186E-2</v>
      </c>
      <c r="U269" s="106">
        <f>'Datos Monitoreo 2019'!$T269+'Datos Monitoreo 2019'!$R269</f>
        <v>7.6658407088965111E-2</v>
      </c>
    </row>
    <row r="270" spans="1:21" s="94" customFormat="1" ht="16.5" hidden="1" x14ac:dyDescent="0.3">
      <c r="A270" s="96" t="s">
        <v>34</v>
      </c>
      <c r="B270" s="102">
        <f>VLOOKUP('Datos Monitoreo 2019'!$A270,info!$D$3:$E$118,2,FALSE)</f>
        <v>2</v>
      </c>
      <c r="C270" s="96">
        <v>37</v>
      </c>
      <c r="D270" s="96" t="s">
        <v>11</v>
      </c>
      <c r="E270" s="97">
        <v>24.509861236151881</v>
      </c>
      <c r="F270" s="103">
        <f t="shared" si="4"/>
        <v>4.7181482879592368E-2</v>
      </c>
      <c r="G270" s="98"/>
      <c r="H270" s="104"/>
      <c r="I270" s="104"/>
      <c r="J270" s="104"/>
      <c r="K270" s="105">
        <f>VLOOKUP('Datos Monitoreo 2019'!$D270,info!$A$2:$B$20,2,FALSE)</f>
        <v>0.34899999999999998</v>
      </c>
      <c r="M270" s="104">
        <v>1.1499999999999999</v>
      </c>
      <c r="N270" s="106">
        <f>(0.489461*'Datos Monitoreo 2019'!$E270^1.79018)/1000</f>
        <v>0.15027554111080726</v>
      </c>
      <c r="O270" s="106">
        <f>'Datos Monitoreo 2019'!$N270*'Datos Monitoreo 2019'!$S270</f>
        <v>3.0055108222161453E-2</v>
      </c>
      <c r="P270" s="106">
        <f>'Datos Monitoreo 2019'!$O270+'Datos Monitoreo 2019'!$N270</f>
        <v>0.18033064933296872</v>
      </c>
      <c r="Q270" s="104">
        <v>0.47</v>
      </c>
      <c r="R270" s="106">
        <f>'Datos Monitoreo 2019'!$Q270*'Datos Monitoreo 2019'!$N270</f>
        <v>7.0629504322079414E-2</v>
      </c>
      <c r="S270" s="104">
        <v>0.2</v>
      </c>
      <c r="T270" s="106">
        <f>'Datos Monitoreo 2019'!$R270*'Datos Monitoreo 2019'!$S270</f>
        <v>1.4125900864415883E-2</v>
      </c>
      <c r="U270" s="106">
        <f>'Datos Monitoreo 2019'!$T270+'Datos Monitoreo 2019'!$R270</f>
        <v>8.4755405186495297E-2</v>
      </c>
    </row>
    <row r="271" spans="1:21" s="94" customFormat="1" ht="16.5" hidden="1" x14ac:dyDescent="0.3">
      <c r="A271" s="96" t="s">
        <v>34</v>
      </c>
      <c r="B271" s="102">
        <f>VLOOKUP('Datos Monitoreo 2019'!$A271,info!$D$3:$E$118,2,FALSE)</f>
        <v>2</v>
      </c>
      <c r="C271" s="96">
        <v>38</v>
      </c>
      <c r="D271" s="95" t="s">
        <v>11</v>
      </c>
      <c r="E271" s="97">
        <v>24.669016179243776</v>
      </c>
      <c r="F271" s="103">
        <f t="shared" si="4"/>
        <v>4.7796218847284813E-2</v>
      </c>
      <c r="G271" s="95"/>
      <c r="H271" s="104"/>
      <c r="I271" s="104"/>
      <c r="J271" s="104"/>
      <c r="K271" s="105">
        <f>VLOOKUP('Datos Monitoreo 2019'!$D271,info!$A$2:$B$20,2,FALSE)</f>
        <v>0.34899999999999998</v>
      </c>
      <c r="M271" s="104">
        <v>1.1499999999999999</v>
      </c>
      <c r="N271" s="106">
        <f>(0.489461*'Datos Monitoreo 2019'!$E271^1.79018)/1000</f>
        <v>0.15202690560490129</v>
      </c>
      <c r="O271" s="106">
        <f>'Datos Monitoreo 2019'!$N271*'Datos Monitoreo 2019'!$S271</f>
        <v>3.0405381120980259E-2</v>
      </c>
      <c r="P271" s="106">
        <f>'Datos Monitoreo 2019'!$O271+'Datos Monitoreo 2019'!$N271</f>
        <v>0.18243228672588155</v>
      </c>
      <c r="Q271" s="104">
        <v>0.47</v>
      </c>
      <c r="R271" s="106">
        <f>'Datos Monitoreo 2019'!$Q271*'Datos Monitoreo 2019'!$N271</f>
        <v>7.1452645634303605E-2</v>
      </c>
      <c r="S271" s="104">
        <v>0.2</v>
      </c>
      <c r="T271" s="106">
        <f>'Datos Monitoreo 2019'!$R271*'Datos Monitoreo 2019'!$S271</f>
        <v>1.4290529126860721E-2</v>
      </c>
      <c r="U271" s="106">
        <f>'Datos Monitoreo 2019'!$T271+'Datos Monitoreo 2019'!$R271</f>
        <v>8.5743174761164331E-2</v>
      </c>
    </row>
    <row r="272" spans="1:21" s="94" customFormat="1" ht="16.5" hidden="1" x14ac:dyDescent="0.3">
      <c r="A272" s="96" t="s">
        <v>34</v>
      </c>
      <c r="B272" s="102">
        <f>VLOOKUP('Datos Monitoreo 2019'!$A272,info!$D$3:$E$118,2,FALSE)</f>
        <v>2</v>
      </c>
      <c r="C272" s="96">
        <v>41</v>
      </c>
      <c r="D272" s="96" t="s">
        <v>11</v>
      </c>
      <c r="E272" s="97">
        <v>27.374650211805999</v>
      </c>
      <c r="F272" s="103">
        <f t="shared" si="4"/>
        <v>5.8855497955382904E-2</v>
      </c>
      <c r="G272" s="98"/>
      <c r="H272" s="104"/>
      <c r="I272" s="104"/>
      <c r="J272" s="104"/>
      <c r="K272" s="105">
        <f>VLOOKUP('Datos Monitoreo 2019'!$D272,info!$A$2:$B$20,2,FALSE)</f>
        <v>0.34899999999999998</v>
      </c>
      <c r="M272" s="104">
        <v>1.1499999999999999</v>
      </c>
      <c r="N272" s="106">
        <f>(0.489461*'Datos Monitoreo 2019'!$E272^1.79018)/1000</f>
        <v>0.18316005763072304</v>
      </c>
      <c r="O272" s="106">
        <f>'Datos Monitoreo 2019'!$N272*'Datos Monitoreo 2019'!$S272</f>
        <v>3.6632011526144613E-2</v>
      </c>
      <c r="P272" s="106">
        <f>'Datos Monitoreo 2019'!$O272+'Datos Monitoreo 2019'!$N272</f>
        <v>0.21979206915686766</v>
      </c>
      <c r="Q272" s="104">
        <v>0.47</v>
      </c>
      <c r="R272" s="106">
        <f>'Datos Monitoreo 2019'!$Q272*'Datos Monitoreo 2019'!$N272</f>
        <v>8.6085227086439828E-2</v>
      </c>
      <c r="S272" s="104">
        <v>0.2</v>
      </c>
      <c r="T272" s="106">
        <f>'Datos Monitoreo 2019'!$R272*'Datos Monitoreo 2019'!$S272</f>
        <v>1.7217045417287965E-2</v>
      </c>
      <c r="U272" s="106">
        <f>'Datos Monitoreo 2019'!$T272+'Datos Monitoreo 2019'!$R272</f>
        <v>0.1033022725037278</v>
      </c>
    </row>
    <row r="273" spans="1:21" s="94" customFormat="1" ht="16.5" hidden="1" x14ac:dyDescent="0.3">
      <c r="A273" s="96" t="s">
        <v>34</v>
      </c>
      <c r="B273" s="102">
        <f>VLOOKUP('Datos Monitoreo 2019'!$A273,info!$D$3:$E$118,2,FALSE)</f>
        <v>2</v>
      </c>
      <c r="C273" s="96">
        <v>42</v>
      </c>
      <c r="D273" s="95" t="s">
        <v>11</v>
      </c>
      <c r="E273" s="97">
        <v>25.019157054045944</v>
      </c>
      <c r="F273" s="103">
        <f t="shared" si="4"/>
        <v>4.9162643611200263E-2</v>
      </c>
      <c r="G273" s="95"/>
      <c r="H273" s="104"/>
      <c r="I273" s="104"/>
      <c r="J273" s="104"/>
      <c r="K273" s="105">
        <f>VLOOKUP('Datos Monitoreo 2019'!$D273,info!$A$2:$B$20,2,FALSE)</f>
        <v>0.34899999999999998</v>
      </c>
      <c r="M273" s="104">
        <v>1.1499999999999999</v>
      </c>
      <c r="N273" s="106">
        <f>(0.489461*'Datos Monitoreo 2019'!$E273^1.79018)/1000</f>
        <v>0.15591139864915829</v>
      </c>
      <c r="O273" s="106">
        <f>'Datos Monitoreo 2019'!$N273*'Datos Monitoreo 2019'!$S273</f>
        <v>3.1182279729831661E-2</v>
      </c>
      <c r="P273" s="106">
        <f>'Datos Monitoreo 2019'!$O273+'Datos Monitoreo 2019'!$N273</f>
        <v>0.18709367837898994</v>
      </c>
      <c r="Q273" s="104">
        <v>0.47</v>
      </c>
      <c r="R273" s="106">
        <f>'Datos Monitoreo 2019'!$Q273*'Datos Monitoreo 2019'!$N273</f>
        <v>7.3278357365104393E-2</v>
      </c>
      <c r="S273" s="104">
        <v>0.2</v>
      </c>
      <c r="T273" s="106">
        <f>'Datos Monitoreo 2019'!$R273*'Datos Monitoreo 2019'!$S273</f>
        <v>1.465567147302088E-2</v>
      </c>
      <c r="U273" s="106">
        <f>'Datos Monitoreo 2019'!$T273+'Datos Monitoreo 2019'!$R273</f>
        <v>8.7934028838125275E-2</v>
      </c>
    </row>
    <row r="274" spans="1:21" s="94" customFormat="1" ht="16.5" hidden="1" x14ac:dyDescent="0.3">
      <c r="A274" s="96" t="s">
        <v>32</v>
      </c>
      <c r="B274" s="102">
        <f>VLOOKUP('Datos Monitoreo 2019'!$A274,info!$D$3:$E$118,2,FALSE)</f>
        <v>3</v>
      </c>
      <c r="C274" s="96">
        <v>1</v>
      </c>
      <c r="D274" s="96" t="s">
        <v>10</v>
      </c>
      <c r="E274" s="97">
        <v>26.29239659878111</v>
      </c>
      <c r="F274" s="103">
        <f t="shared" si="4"/>
        <v>5.4293798976482996E-2</v>
      </c>
      <c r="G274" s="98"/>
      <c r="H274" s="104"/>
      <c r="I274" s="104"/>
      <c r="J274" s="104"/>
      <c r="K274" s="105">
        <f>VLOOKUP('Datos Monitoreo 2019'!$D274,info!$A$2:$B$20,2,FALSE)</f>
        <v>0.54</v>
      </c>
      <c r="M274" s="104">
        <v>1.1499999999999999</v>
      </c>
      <c r="N274" s="106">
        <f>(0.214828*'Datos Monitoreo 2019'!$E274^2.0402)/1000</f>
        <v>0.1693668489297345</v>
      </c>
      <c r="O274" s="106">
        <f>'Datos Monitoreo 2019'!$N274*'Datos Monitoreo 2019'!$S274</f>
        <v>3.3873369785946898E-2</v>
      </c>
      <c r="P274" s="106">
        <f>'Datos Monitoreo 2019'!$O274+'Datos Monitoreo 2019'!$N274</f>
        <v>0.2032402187156814</v>
      </c>
      <c r="Q274" s="104">
        <v>0.47</v>
      </c>
      <c r="R274" s="106">
        <f>'Datos Monitoreo 2019'!$Q274*'Datos Monitoreo 2019'!$N274</f>
        <v>7.9602418996975205E-2</v>
      </c>
      <c r="S274" s="104">
        <v>0.2</v>
      </c>
      <c r="T274" s="106">
        <f>'Datos Monitoreo 2019'!$R274*'Datos Monitoreo 2019'!$S274</f>
        <v>1.5920483799395042E-2</v>
      </c>
      <c r="U274" s="106">
        <f>'Datos Monitoreo 2019'!$T274+'Datos Monitoreo 2019'!$R274</f>
        <v>9.552290279637024E-2</v>
      </c>
    </row>
    <row r="275" spans="1:21" s="94" customFormat="1" ht="16.5" hidden="1" x14ac:dyDescent="0.3">
      <c r="A275" s="96" t="s">
        <v>32</v>
      </c>
      <c r="B275" s="102">
        <f>VLOOKUP('Datos Monitoreo 2019'!$A275,info!$D$3:$E$118,2,FALSE)</f>
        <v>3</v>
      </c>
      <c r="C275" s="96">
        <v>2</v>
      </c>
      <c r="D275" s="96" t="s">
        <v>10</v>
      </c>
      <c r="E275" s="97">
        <v>21.963382146681557</v>
      </c>
      <c r="F275" s="103">
        <f t="shared" si="4"/>
        <v>3.7886834203025681E-2</v>
      </c>
      <c r="G275" s="98"/>
      <c r="H275" s="104"/>
      <c r="I275" s="104"/>
      <c r="J275" s="104"/>
      <c r="K275" s="105">
        <f>VLOOKUP('Datos Monitoreo 2019'!$D275,info!$A$2:$B$20,2,FALSE)</f>
        <v>0.54</v>
      </c>
      <c r="M275" s="104">
        <v>1.1499999999999999</v>
      </c>
      <c r="N275" s="106">
        <f>(0.214828*'Datos Monitoreo 2019'!$E275^2.0402)/1000</f>
        <v>0.11733447377360282</v>
      </c>
      <c r="O275" s="106">
        <f>'Datos Monitoreo 2019'!$N275*'Datos Monitoreo 2019'!$S275</f>
        <v>2.3466894754720566E-2</v>
      </c>
      <c r="P275" s="106">
        <f>'Datos Monitoreo 2019'!$O275+'Datos Monitoreo 2019'!$N275</f>
        <v>0.14080136852832337</v>
      </c>
      <c r="Q275" s="104">
        <v>0.47</v>
      </c>
      <c r="R275" s="106">
        <f>'Datos Monitoreo 2019'!$Q275*'Datos Monitoreo 2019'!$N275</f>
        <v>5.5147202673593319E-2</v>
      </c>
      <c r="S275" s="104">
        <v>0.2</v>
      </c>
      <c r="T275" s="106">
        <f>'Datos Monitoreo 2019'!$R275*'Datos Monitoreo 2019'!$S275</f>
        <v>1.1029440534718665E-2</v>
      </c>
      <c r="U275" s="106">
        <f>'Datos Monitoreo 2019'!$T275+'Datos Monitoreo 2019'!$R275</f>
        <v>6.6176643208311986E-2</v>
      </c>
    </row>
    <row r="276" spans="1:21" s="94" customFormat="1" ht="16.5" hidden="1" x14ac:dyDescent="0.3">
      <c r="A276" s="96" t="s">
        <v>32</v>
      </c>
      <c r="B276" s="102">
        <f>VLOOKUP('Datos Monitoreo 2019'!$A276,info!$D$3:$E$118,2,FALSE)</f>
        <v>3</v>
      </c>
      <c r="C276" s="96">
        <v>5</v>
      </c>
      <c r="D276" s="96" t="s">
        <v>10</v>
      </c>
      <c r="E276" s="97">
        <v>26.706199450820041</v>
      </c>
      <c r="F276" s="103">
        <f t="shared" si="4"/>
        <v>5.6016253348095034E-2</v>
      </c>
      <c r="G276" s="98"/>
      <c r="H276" s="104"/>
      <c r="I276" s="104"/>
      <c r="J276" s="104"/>
      <c r="K276" s="105">
        <f>VLOOKUP('Datos Monitoreo 2019'!$D276,info!$A$2:$B$20,2,FALSE)</f>
        <v>0.54</v>
      </c>
      <c r="M276" s="104">
        <v>1.1499999999999999</v>
      </c>
      <c r="N276" s="106">
        <f>(0.214828*'Datos Monitoreo 2019'!$E276^2.0402)/1000</f>
        <v>0.17484969033451911</v>
      </c>
      <c r="O276" s="106">
        <f>'Datos Monitoreo 2019'!$N276*'Datos Monitoreo 2019'!$S276</f>
        <v>3.4969938066903822E-2</v>
      </c>
      <c r="P276" s="106">
        <f>'Datos Monitoreo 2019'!$O276+'Datos Monitoreo 2019'!$N276</f>
        <v>0.20981962840142293</v>
      </c>
      <c r="Q276" s="104">
        <v>0.47</v>
      </c>
      <c r="R276" s="106">
        <f>'Datos Monitoreo 2019'!$Q276*'Datos Monitoreo 2019'!$N276</f>
        <v>8.2179354457223977E-2</v>
      </c>
      <c r="S276" s="104">
        <v>0.2</v>
      </c>
      <c r="T276" s="106">
        <f>'Datos Monitoreo 2019'!$R276*'Datos Monitoreo 2019'!$S276</f>
        <v>1.6435870891444795E-2</v>
      </c>
      <c r="U276" s="106">
        <f>'Datos Monitoreo 2019'!$T276+'Datos Monitoreo 2019'!$R276</f>
        <v>9.8615225348668775E-2</v>
      </c>
    </row>
    <row r="277" spans="1:21" s="94" customFormat="1" ht="16.5" hidden="1" x14ac:dyDescent="0.3">
      <c r="A277" s="96" t="s">
        <v>32</v>
      </c>
      <c r="B277" s="102">
        <f>VLOOKUP('Datos Monitoreo 2019'!$A277,info!$D$3:$E$118,2,FALSE)</f>
        <v>3</v>
      </c>
      <c r="C277" s="96">
        <v>6</v>
      </c>
      <c r="D277" s="96" t="s">
        <v>10</v>
      </c>
      <c r="E277" s="97">
        <v>27.342819223187622</v>
      </c>
      <c r="F277" s="103">
        <f t="shared" si="4"/>
        <v>5.8718704281795417E-2</v>
      </c>
      <c r="G277" s="98"/>
      <c r="H277" s="104"/>
      <c r="I277" s="104"/>
      <c r="J277" s="104"/>
      <c r="K277" s="105">
        <f>VLOOKUP('Datos Monitoreo 2019'!$D277,info!$A$2:$B$20,2,FALSE)</f>
        <v>0.54</v>
      </c>
      <c r="M277" s="104">
        <v>1.1499999999999999</v>
      </c>
      <c r="N277" s="106">
        <f>(0.214828*'Datos Monitoreo 2019'!$E277^2.0402)/1000</f>
        <v>0.18345880819067836</v>
      </c>
      <c r="O277" s="106">
        <f>'Datos Monitoreo 2019'!$N277*'Datos Monitoreo 2019'!$S277</f>
        <v>3.6691761638135673E-2</v>
      </c>
      <c r="P277" s="106">
        <f>'Datos Monitoreo 2019'!$O277+'Datos Monitoreo 2019'!$N277</f>
        <v>0.22015056982881404</v>
      </c>
      <c r="Q277" s="104">
        <v>0.47</v>
      </c>
      <c r="R277" s="106">
        <f>'Datos Monitoreo 2019'!$Q277*'Datos Monitoreo 2019'!$N277</f>
        <v>8.6225639849618826E-2</v>
      </c>
      <c r="S277" s="104">
        <v>0.2</v>
      </c>
      <c r="T277" s="106">
        <f>'Datos Monitoreo 2019'!$R277*'Datos Monitoreo 2019'!$S277</f>
        <v>1.7245127969923765E-2</v>
      </c>
      <c r="U277" s="106">
        <f>'Datos Monitoreo 2019'!$T277+'Datos Monitoreo 2019'!$R277</f>
        <v>0.10347076781954259</v>
      </c>
    </row>
    <row r="278" spans="1:21" s="94" customFormat="1" ht="16.5" hidden="1" x14ac:dyDescent="0.3">
      <c r="A278" s="96" t="s">
        <v>32</v>
      </c>
      <c r="B278" s="102">
        <f>VLOOKUP('Datos Monitoreo 2019'!$A278,info!$D$3:$E$118,2,FALSE)</f>
        <v>3</v>
      </c>
      <c r="C278" s="96">
        <v>7</v>
      </c>
      <c r="D278" s="96" t="s">
        <v>10</v>
      </c>
      <c r="E278" s="97">
        <v>27.724791086608167</v>
      </c>
      <c r="F278" s="103">
        <f t="shared" si="4"/>
        <v>6.0370732591089292E-2</v>
      </c>
      <c r="G278" s="98"/>
      <c r="H278" s="104"/>
      <c r="I278" s="104"/>
      <c r="J278" s="104"/>
      <c r="K278" s="105">
        <f>VLOOKUP('Datos Monitoreo 2019'!$D278,info!$A$2:$B$20,2,FALSE)</f>
        <v>0.54</v>
      </c>
      <c r="M278" s="104">
        <v>1.1499999999999999</v>
      </c>
      <c r="N278" s="106">
        <f>(0.214828*'Datos Monitoreo 2019'!$E278^2.0402)/1000</f>
        <v>0.18872557396778944</v>
      </c>
      <c r="O278" s="106">
        <f>'Datos Monitoreo 2019'!$N278*'Datos Monitoreo 2019'!$S278</f>
        <v>3.7745114793557889E-2</v>
      </c>
      <c r="P278" s="106">
        <f>'Datos Monitoreo 2019'!$O278+'Datos Monitoreo 2019'!$N278</f>
        <v>0.22647068876134732</v>
      </c>
      <c r="Q278" s="104">
        <v>0.47</v>
      </c>
      <c r="R278" s="106">
        <f>'Datos Monitoreo 2019'!$Q278*'Datos Monitoreo 2019'!$N278</f>
        <v>8.8701019764861028E-2</v>
      </c>
      <c r="S278" s="104">
        <v>0.2</v>
      </c>
      <c r="T278" s="106">
        <f>'Datos Monitoreo 2019'!$R278*'Datos Monitoreo 2019'!$S278</f>
        <v>1.7740203952972208E-2</v>
      </c>
      <c r="U278" s="106">
        <f>'Datos Monitoreo 2019'!$T278+'Datos Monitoreo 2019'!$R278</f>
        <v>0.10644122371783324</v>
      </c>
    </row>
    <row r="279" spans="1:21" s="94" customFormat="1" ht="16.5" hidden="1" x14ac:dyDescent="0.3">
      <c r="A279" s="96" t="s">
        <v>32</v>
      </c>
      <c r="B279" s="102">
        <f>VLOOKUP('Datos Monitoreo 2019'!$A279,info!$D$3:$E$118,2,FALSE)</f>
        <v>3</v>
      </c>
      <c r="C279" s="96">
        <v>8</v>
      </c>
      <c r="D279" s="96" t="s">
        <v>10</v>
      </c>
      <c r="E279" s="97">
        <v>26.801692416675177</v>
      </c>
      <c r="F279" s="103">
        <f t="shared" si="4"/>
        <v>5.6417562537101257E-2</v>
      </c>
      <c r="G279" s="98"/>
      <c r="H279" s="104"/>
      <c r="I279" s="104"/>
      <c r="J279" s="104"/>
      <c r="K279" s="105">
        <f>VLOOKUP('Datos Monitoreo 2019'!$D279,info!$A$2:$B$20,2,FALSE)</f>
        <v>0.54</v>
      </c>
      <c r="M279" s="104">
        <v>1.1499999999999999</v>
      </c>
      <c r="N279" s="106">
        <f>(0.214828*'Datos Monitoreo 2019'!$E279^2.0402)/1000</f>
        <v>0.17612761089224979</v>
      </c>
      <c r="O279" s="106">
        <f>'Datos Monitoreo 2019'!$N279*'Datos Monitoreo 2019'!$S279</f>
        <v>3.5225522178449958E-2</v>
      </c>
      <c r="P279" s="106">
        <f>'Datos Monitoreo 2019'!$O279+'Datos Monitoreo 2019'!$N279</f>
        <v>0.21135313307069975</v>
      </c>
      <c r="Q279" s="104">
        <v>0.47</v>
      </c>
      <c r="R279" s="106">
        <f>'Datos Monitoreo 2019'!$Q279*'Datos Monitoreo 2019'!$N279</f>
        <v>8.2779977119357404E-2</v>
      </c>
      <c r="S279" s="104">
        <v>0.2</v>
      </c>
      <c r="T279" s="106">
        <f>'Datos Monitoreo 2019'!$R279*'Datos Monitoreo 2019'!$S279</f>
        <v>1.655599542387148E-2</v>
      </c>
      <c r="U279" s="106">
        <f>'Datos Monitoreo 2019'!$T279+'Datos Monitoreo 2019'!$R279</f>
        <v>9.9335972543228887E-2</v>
      </c>
    </row>
    <row r="280" spans="1:21" s="94" customFormat="1" ht="16.5" hidden="1" x14ac:dyDescent="0.3">
      <c r="A280" s="96" t="s">
        <v>32</v>
      </c>
      <c r="B280" s="102">
        <f>VLOOKUP('Datos Monitoreo 2019'!$A280,info!$D$3:$E$118,2,FALSE)</f>
        <v>3</v>
      </c>
      <c r="C280" s="96">
        <v>11</v>
      </c>
      <c r="D280" s="96" t="s">
        <v>10</v>
      </c>
      <c r="E280" s="97">
        <v>26.578875496346523</v>
      </c>
      <c r="F280" s="103">
        <f t="shared" si="4"/>
        <v>5.548340259862336E-2</v>
      </c>
      <c r="G280" s="98"/>
      <c r="H280" s="104"/>
      <c r="I280" s="104"/>
      <c r="J280" s="104"/>
      <c r="K280" s="105">
        <f>VLOOKUP('Datos Monitoreo 2019'!$D280,info!$A$2:$B$20,2,FALSE)</f>
        <v>0.54</v>
      </c>
      <c r="M280" s="104">
        <v>1.1499999999999999</v>
      </c>
      <c r="N280" s="106">
        <f>(0.214828*'Datos Monitoreo 2019'!$E280^2.0402)/1000</f>
        <v>0.17315317617683162</v>
      </c>
      <c r="O280" s="106">
        <f>'Datos Monitoreo 2019'!$N280*'Datos Monitoreo 2019'!$S280</f>
        <v>3.4630635235366324E-2</v>
      </c>
      <c r="P280" s="106">
        <f>'Datos Monitoreo 2019'!$O280+'Datos Monitoreo 2019'!$N280</f>
        <v>0.20778381141219796</v>
      </c>
      <c r="Q280" s="104">
        <v>0.47</v>
      </c>
      <c r="R280" s="106">
        <f>'Datos Monitoreo 2019'!$Q280*'Datos Monitoreo 2019'!$N280</f>
        <v>8.1381992803110856E-2</v>
      </c>
      <c r="S280" s="104">
        <v>0.2</v>
      </c>
      <c r="T280" s="106">
        <f>'Datos Monitoreo 2019'!$R280*'Datos Monitoreo 2019'!$S280</f>
        <v>1.6276398560622171E-2</v>
      </c>
      <c r="U280" s="106">
        <f>'Datos Monitoreo 2019'!$T280+'Datos Monitoreo 2019'!$R280</f>
        <v>9.7658391363733027E-2</v>
      </c>
    </row>
    <row r="281" spans="1:21" s="94" customFormat="1" ht="16.5" hidden="1" x14ac:dyDescent="0.3">
      <c r="A281" s="96" t="s">
        <v>32</v>
      </c>
      <c r="B281" s="102">
        <f>VLOOKUP('Datos Monitoreo 2019'!$A281,info!$D$3:$E$118,2,FALSE)</f>
        <v>3</v>
      </c>
      <c r="C281" s="96">
        <v>12</v>
      </c>
      <c r="D281" s="96" t="s">
        <v>10</v>
      </c>
      <c r="E281" s="97">
        <v>19.385072068592851</v>
      </c>
      <c r="F281" s="103">
        <f t="shared" si="4"/>
        <v>2.9513772224432615E-2</v>
      </c>
      <c r="G281" s="98"/>
      <c r="H281" s="104"/>
      <c r="I281" s="104"/>
      <c r="J281" s="104"/>
      <c r="K281" s="105">
        <f>VLOOKUP('Datos Monitoreo 2019'!$D281,info!$A$2:$B$20,2,FALSE)</f>
        <v>0.54</v>
      </c>
      <c r="M281" s="104">
        <v>1.1499999999999999</v>
      </c>
      <c r="N281" s="106">
        <f>(0.214828*'Datos Monitoreo 2019'!$E281^2.0402)/1000</f>
        <v>9.0945646687483297E-2</v>
      </c>
      <c r="O281" s="106">
        <f>'Datos Monitoreo 2019'!$N281*'Datos Monitoreo 2019'!$S281</f>
        <v>1.8189129337496661E-2</v>
      </c>
      <c r="P281" s="106">
        <f>'Datos Monitoreo 2019'!$O281+'Datos Monitoreo 2019'!$N281</f>
        <v>0.10913477602497995</v>
      </c>
      <c r="Q281" s="104">
        <v>0.47</v>
      </c>
      <c r="R281" s="106">
        <f>'Datos Monitoreo 2019'!$Q281*'Datos Monitoreo 2019'!$N281</f>
        <v>4.2744453943117149E-2</v>
      </c>
      <c r="S281" s="104">
        <v>0.2</v>
      </c>
      <c r="T281" s="106">
        <f>'Datos Monitoreo 2019'!$R281*'Datos Monitoreo 2019'!$S281</f>
        <v>8.5488907886234304E-3</v>
      </c>
      <c r="U281" s="106">
        <f>'Datos Monitoreo 2019'!$T281+'Datos Monitoreo 2019'!$R281</f>
        <v>5.1293344731740576E-2</v>
      </c>
    </row>
    <row r="282" spans="1:21" s="94" customFormat="1" ht="16.5" hidden="1" x14ac:dyDescent="0.3">
      <c r="A282" s="96" t="s">
        <v>32</v>
      </c>
      <c r="B282" s="102">
        <f>VLOOKUP('Datos Monitoreo 2019'!$A282,info!$D$3:$E$118,2,FALSE)</f>
        <v>3</v>
      </c>
      <c r="C282" s="96">
        <v>13</v>
      </c>
      <c r="D282" s="96" t="s">
        <v>10</v>
      </c>
      <c r="E282" s="97">
        <v>27.915777018318444</v>
      </c>
      <c r="F282" s="103">
        <f t="shared" si="4"/>
        <v>6.1205341112663188E-2</v>
      </c>
      <c r="G282" s="98"/>
      <c r="H282" s="104"/>
      <c r="I282" s="104"/>
      <c r="J282" s="104"/>
      <c r="K282" s="105">
        <f>VLOOKUP('Datos Monitoreo 2019'!$D282,info!$A$2:$B$20,2,FALSE)</f>
        <v>0.54</v>
      </c>
      <c r="M282" s="104">
        <v>1.1499999999999999</v>
      </c>
      <c r="N282" s="106">
        <f>(0.214828*'Datos Monitoreo 2019'!$E282^2.0402)/1000</f>
        <v>0.1913874629368329</v>
      </c>
      <c r="O282" s="106">
        <f>'Datos Monitoreo 2019'!$N282*'Datos Monitoreo 2019'!$S282</f>
        <v>3.8277492587366582E-2</v>
      </c>
      <c r="P282" s="106">
        <f>'Datos Monitoreo 2019'!$O282+'Datos Monitoreo 2019'!$N282</f>
        <v>0.22966495552419947</v>
      </c>
      <c r="Q282" s="104">
        <v>0.47</v>
      </c>
      <c r="R282" s="106">
        <f>'Datos Monitoreo 2019'!$Q282*'Datos Monitoreo 2019'!$N282</f>
        <v>8.9952107580311455E-2</v>
      </c>
      <c r="S282" s="104">
        <v>0.2</v>
      </c>
      <c r="T282" s="106">
        <f>'Datos Monitoreo 2019'!$R282*'Datos Monitoreo 2019'!$S282</f>
        <v>1.7990421516062293E-2</v>
      </c>
      <c r="U282" s="106">
        <f>'Datos Monitoreo 2019'!$T282+'Datos Monitoreo 2019'!$R282</f>
        <v>0.10794252909637375</v>
      </c>
    </row>
    <row r="283" spans="1:21" s="94" customFormat="1" ht="16.5" hidden="1" x14ac:dyDescent="0.3">
      <c r="A283" s="96" t="s">
        <v>32</v>
      </c>
      <c r="B283" s="102">
        <f>VLOOKUP('Datos Monitoreo 2019'!$A283,info!$D$3:$E$118,2,FALSE)</f>
        <v>3</v>
      </c>
      <c r="C283" s="96">
        <v>16</v>
      </c>
      <c r="D283" s="96" t="s">
        <v>10</v>
      </c>
      <c r="E283" s="97">
        <v>37.751552501397576</v>
      </c>
      <c r="F283" s="103">
        <f t="shared" si="4"/>
        <v>0.11193335316664384</v>
      </c>
      <c r="G283" s="98"/>
      <c r="H283" s="104"/>
      <c r="I283" s="104"/>
      <c r="J283" s="104"/>
      <c r="K283" s="105">
        <f>VLOOKUP('Datos Monitoreo 2019'!$D283,info!$A$2:$B$20,2,FALSE)</f>
        <v>0.54</v>
      </c>
      <c r="M283" s="104">
        <v>1.1499999999999999</v>
      </c>
      <c r="N283" s="106">
        <f>(0.214828*'Datos Monitoreo 2019'!$E283^2.0402)/1000</f>
        <v>0.35428543427547426</v>
      </c>
      <c r="O283" s="106">
        <f>'Datos Monitoreo 2019'!$N283*'Datos Monitoreo 2019'!$S283</f>
        <v>7.0857086855094856E-2</v>
      </c>
      <c r="P283" s="106">
        <f>'Datos Monitoreo 2019'!$O283+'Datos Monitoreo 2019'!$N283</f>
        <v>0.42514252113056911</v>
      </c>
      <c r="Q283" s="104">
        <v>0.47</v>
      </c>
      <c r="R283" s="106">
        <f>'Datos Monitoreo 2019'!$Q283*'Datos Monitoreo 2019'!$N283</f>
        <v>0.1665141541094729</v>
      </c>
      <c r="S283" s="104">
        <v>0.2</v>
      </c>
      <c r="T283" s="106">
        <f>'Datos Monitoreo 2019'!$R283*'Datos Monitoreo 2019'!$S283</f>
        <v>3.3302830821894579E-2</v>
      </c>
      <c r="U283" s="106">
        <f>'Datos Monitoreo 2019'!$T283+'Datos Monitoreo 2019'!$R283</f>
        <v>0.19981698493136749</v>
      </c>
    </row>
    <row r="284" spans="1:21" s="94" customFormat="1" ht="16.5" hidden="1" x14ac:dyDescent="0.3">
      <c r="A284" s="96" t="s">
        <v>32</v>
      </c>
      <c r="B284" s="102">
        <f>VLOOKUP('Datos Monitoreo 2019'!$A284,info!$D$3:$E$118,2,FALSE)</f>
        <v>3</v>
      </c>
      <c r="C284" s="96">
        <v>18</v>
      </c>
      <c r="D284" s="96" t="s">
        <v>10</v>
      </c>
      <c r="E284" s="97">
        <v>23.363945645890237</v>
      </c>
      <c r="F284" s="103">
        <f t="shared" si="4"/>
        <v>4.2872840260208579E-2</v>
      </c>
      <c r="G284" s="98"/>
      <c r="H284" s="104"/>
      <c r="I284" s="104"/>
      <c r="J284" s="104"/>
      <c r="K284" s="105">
        <f>VLOOKUP('Datos Monitoreo 2019'!$D284,info!$A$2:$B$20,2,FALSE)</f>
        <v>0.54</v>
      </c>
      <c r="M284" s="104">
        <v>1.1499999999999999</v>
      </c>
      <c r="N284" s="106">
        <f>(0.214828*'Datos Monitoreo 2019'!$E284^2.0402)/1000</f>
        <v>0.13310636285338648</v>
      </c>
      <c r="O284" s="106">
        <f>'Datos Monitoreo 2019'!$N284*'Datos Monitoreo 2019'!$S284</f>
        <v>2.6621272570677298E-2</v>
      </c>
      <c r="P284" s="106">
        <f>'Datos Monitoreo 2019'!$O284+'Datos Monitoreo 2019'!$N284</f>
        <v>0.15972763542406376</v>
      </c>
      <c r="Q284" s="104">
        <v>0.47</v>
      </c>
      <c r="R284" s="106">
        <f>'Datos Monitoreo 2019'!$Q284*'Datos Monitoreo 2019'!$N284</f>
        <v>6.255999054109164E-2</v>
      </c>
      <c r="S284" s="104">
        <v>0.2</v>
      </c>
      <c r="T284" s="106">
        <f>'Datos Monitoreo 2019'!$R284*'Datos Monitoreo 2019'!$S284</f>
        <v>1.2511998108218328E-2</v>
      </c>
      <c r="U284" s="106">
        <f>'Datos Monitoreo 2019'!$T284+'Datos Monitoreo 2019'!$R284</f>
        <v>7.5071988649309973E-2</v>
      </c>
    </row>
    <row r="285" spans="1:21" s="94" customFormat="1" ht="16.5" hidden="1" x14ac:dyDescent="0.3">
      <c r="A285" s="96" t="s">
        <v>32</v>
      </c>
      <c r="B285" s="102">
        <f>VLOOKUP('Datos Monitoreo 2019'!$A285,info!$D$3:$E$118,2,FALSE)</f>
        <v>3</v>
      </c>
      <c r="C285" s="96">
        <v>19</v>
      </c>
      <c r="D285" s="96" t="s">
        <v>9</v>
      </c>
      <c r="E285" s="97">
        <v>4.1061975317709001</v>
      </c>
      <c r="F285" s="103">
        <f t="shared" si="4"/>
        <v>1.3242487039961152E-3</v>
      </c>
      <c r="G285" s="98"/>
      <c r="H285" s="104"/>
      <c r="I285" s="104"/>
      <c r="J285" s="104"/>
      <c r="K285" s="105">
        <f>VLOOKUP('Datos Monitoreo 2019'!$D285,info!$A$2:$B$20,2,FALSE)</f>
        <v>0.74</v>
      </c>
      <c r="M285" s="104">
        <v>1.1499999999999999</v>
      </c>
      <c r="N285" s="106">
        <f>(1.8894+0.00853085*'Datos Monitoreo 2019'!$E285^3.32222)/1000</f>
        <v>2.8204529982805366E-3</v>
      </c>
      <c r="O285" s="106">
        <f>'Datos Monitoreo 2019'!$N285*'Datos Monitoreo 2019'!$S285</f>
        <v>5.6409059965610738E-4</v>
      </c>
      <c r="P285" s="106">
        <f>'Datos Monitoreo 2019'!$O285+'Datos Monitoreo 2019'!$N285</f>
        <v>3.384543597936644E-3</v>
      </c>
      <c r="Q285" s="104">
        <v>0.47</v>
      </c>
      <c r="R285" s="106">
        <f>'Datos Monitoreo 2019'!$Q285*'Datos Monitoreo 2019'!$N285</f>
        <v>1.3256129091918521E-3</v>
      </c>
      <c r="S285" s="104">
        <v>0.2</v>
      </c>
      <c r="T285" s="106">
        <f>'Datos Monitoreo 2019'!$R285*'Datos Monitoreo 2019'!$S285</f>
        <v>2.6512258183837041E-4</v>
      </c>
      <c r="U285" s="106">
        <f>'Datos Monitoreo 2019'!$T285+'Datos Monitoreo 2019'!$R285</f>
        <v>1.5907354910302226E-3</v>
      </c>
    </row>
    <row r="286" spans="1:21" s="94" customFormat="1" ht="16.5" hidden="1" x14ac:dyDescent="0.3">
      <c r="A286" s="96" t="s">
        <v>32</v>
      </c>
      <c r="B286" s="102">
        <f>VLOOKUP('Datos Monitoreo 2019'!$A286,info!$D$3:$E$118,2,FALSE)</f>
        <v>3</v>
      </c>
      <c r="C286" s="96">
        <v>19</v>
      </c>
      <c r="D286" s="96" t="s">
        <v>9</v>
      </c>
      <c r="E286" s="97">
        <v>2.5783100780887045</v>
      </c>
      <c r="F286" s="103">
        <f t="shared" si="4"/>
        <v>5.221077908129627E-4</v>
      </c>
      <c r="G286" s="98"/>
      <c r="H286" s="104"/>
      <c r="I286" s="104"/>
      <c r="J286" s="104"/>
      <c r="K286" s="105">
        <f>VLOOKUP('Datos Monitoreo 2019'!$D286,info!$A$2:$B$20,2,FALSE)</f>
        <v>0.74</v>
      </c>
      <c r="M286" s="104">
        <v>1.1499999999999999</v>
      </c>
      <c r="N286" s="106">
        <f>(1.8894+0.00853085*'Datos Monitoreo 2019'!$E286^3.32222)/1000</f>
        <v>2.0877983952701058E-3</v>
      </c>
      <c r="O286" s="106">
        <f>'Datos Monitoreo 2019'!$N286*'Datos Monitoreo 2019'!$S286</f>
        <v>4.175596790540212E-4</v>
      </c>
      <c r="P286" s="106">
        <f>'Datos Monitoreo 2019'!$O286+'Datos Monitoreo 2019'!$N286</f>
        <v>2.5053580743241268E-3</v>
      </c>
      <c r="Q286" s="104">
        <v>0.47</v>
      </c>
      <c r="R286" s="106">
        <f>'Datos Monitoreo 2019'!$Q286*'Datos Monitoreo 2019'!$N286</f>
        <v>9.8126524577694962E-4</v>
      </c>
      <c r="S286" s="104">
        <v>0.2</v>
      </c>
      <c r="T286" s="106">
        <f>'Datos Monitoreo 2019'!$R286*'Datos Monitoreo 2019'!$S286</f>
        <v>1.9625304915538993E-4</v>
      </c>
      <c r="U286" s="106">
        <f>'Datos Monitoreo 2019'!$T286+'Datos Monitoreo 2019'!$R286</f>
        <v>1.1775182949323396E-3</v>
      </c>
    </row>
    <row r="287" spans="1:21" s="94" customFormat="1" ht="16.5" hidden="1" x14ac:dyDescent="0.3">
      <c r="A287" s="96" t="s">
        <v>32</v>
      </c>
      <c r="B287" s="102">
        <f>VLOOKUP('Datos Monitoreo 2019'!$A287,info!$D$3:$E$118,2,FALSE)</f>
        <v>3</v>
      </c>
      <c r="C287" s="96">
        <v>20</v>
      </c>
      <c r="D287" s="96" t="s">
        <v>10</v>
      </c>
      <c r="E287" s="97">
        <v>26.99267834838545</v>
      </c>
      <c r="F287" s="103">
        <f t="shared" si="4"/>
        <v>5.7224478098577163E-2</v>
      </c>
      <c r="G287" s="98"/>
      <c r="H287" s="104"/>
      <c r="I287" s="104"/>
      <c r="J287" s="104"/>
      <c r="K287" s="105">
        <f>VLOOKUP('Datos Monitoreo 2019'!$D287,info!$A$2:$B$20,2,FALSE)</f>
        <v>0.54</v>
      </c>
      <c r="M287" s="104">
        <v>1.1499999999999999</v>
      </c>
      <c r="N287" s="106">
        <f>(0.214828*'Datos Monitoreo 2019'!$E287^2.0402)/1000</f>
        <v>0.17869768765762142</v>
      </c>
      <c r="O287" s="106">
        <f>'Datos Monitoreo 2019'!$N287*'Datos Monitoreo 2019'!$S287</f>
        <v>3.5739537531524285E-2</v>
      </c>
      <c r="P287" s="106">
        <f>'Datos Monitoreo 2019'!$O287+'Datos Monitoreo 2019'!$N287</f>
        <v>0.21443722518914571</v>
      </c>
      <c r="Q287" s="104">
        <v>0.47</v>
      </c>
      <c r="R287" s="106">
        <f>'Datos Monitoreo 2019'!$Q287*'Datos Monitoreo 2019'!$N287</f>
        <v>8.3987913199082068E-2</v>
      </c>
      <c r="S287" s="104">
        <v>0.2</v>
      </c>
      <c r="T287" s="106">
        <f>'Datos Monitoreo 2019'!$R287*'Datos Monitoreo 2019'!$S287</f>
        <v>1.6797582639816414E-2</v>
      </c>
      <c r="U287" s="106">
        <f>'Datos Monitoreo 2019'!$T287+'Datos Monitoreo 2019'!$R287</f>
        <v>0.10078549583889848</v>
      </c>
    </row>
    <row r="288" spans="1:21" s="94" customFormat="1" ht="16.5" hidden="1" x14ac:dyDescent="0.3">
      <c r="A288" s="96" t="s">
        <v>32</v>
      </c>
      <c r="B288" s="102">
        <f>VLOOKUP('Datos Monitoreo 2019'!$A288,info!$D$3:$E$118,2,FALSE)</f>
        <v>3</v>
      </c>
      <c r="C288" s="96">
        <v>21</v>
      </c>
      <c r="D288" s="96" t="s">
        <v>10</v>
      </c>
      <c r="E288" s="97">
        <v>30.7169040167358</v>
      </c>
      <c r="F288" s="103">
        <f t="shared" si="4"/>
        <v>7.4104530940375127E-2</v>
      </c>
      <c r="G288" s="98"/>
      <c r="H288" s="104"/>
      <c r="I288" s="104"/>
      <c r="J288" s="104"/>
      <c r="K288" s="105">
        <f>VLOOKUP('Datos Monitoreo 2019'!$D288,info!$A$2:$B$20,2,FALSE)</f>
        <v>0.54</v>
      </c>
      <c r="M288" s="104">
        <v>1.1499999999999999</v>
      </c>
      <c r="N288" s="106">
        <f>(0.214828*'Datos Monitoreo 2019'!$E288^2.0402)/1000</f>
        <v>0.23261533382434915</v>
      </c>
      <c r="O288" s="106">
        <f>'Datos Monitoreo 2019'!$N288*'Datos Monitoreo 2019'!$S288</f>
        <v>4.6523066764869836E-2</v>
      </c>
      <c r="P288" s="106">
        <f>'Datos Monitoreo 2019'!$O288+'Datos Monitoreo 2019'!$N288</f>
        <v>0.27913840058921902</v>
      </c>
      <c r="Q288" s="104">
        <v>0.47</v>
      </c>
      <c r="R288" s="106">
        <f>'Datos Monitoreo 2019'!$Q288*'Datos Monitoreo 2019'!$N288</f>
        <v>0.10932920689744409</v>
      </c>
      <c r="S288" s="104">
        <v>0.2</v>
      </c>
      <c r="T288" s="106">
        <f>'Datos Monitoreo 2019'!$R288*'Datos Monitoreo 2019'!$S288</f>
        <v>2.1865841379488819E-2</v>
      </c>
      <c r="U288" s="106">
        <f>'Datos Monitoreo 2019'!$T288+'Datos Monitoreo 2019'!$R288</f>
        <v>0.1311950482769329</v>
      </c>
    </row>
    <row r="289" spans="1:21" s="94" customFormat="1" ht="16.5" hidden="1" x14ac:dyDescent="0.3">
      <c r="A289" s="96" t="s">
        <v>32</v>
      </c>
      <c r="B289" s="102">
        <f>VLOOKUP('Datos Monitoreo 2019'!$A289,info!$D$3:$E$118,2,FALSE)</f>
        <v>3</v>
      </c>
      <c r="C289" s="96">
        <v>22</v>
      </c>
      <c r="D289" s="96" t="s">
        <v>13</v>
      </c>
      <c r="E289" s="97">
        <v>2.3236621691416719</v>
      </c>
      <c r="F289" s="103">
        <f t="shared" si="4"/>
        <v>4.2406834586835505E-4</v>
      </c>
      <c r="G289" s="98"/>
      <c r="H289" s="104"/>
      <c r="I289" s="104"/>
      <c r="J289" s="104"/>
      <c r="K289" s="105">
        <f>VLOOKUP('Datos Monitoreo 2019'!$D289,info!$A$2:$B$20,2,FALSE)</f>
        <v>0.87</v>
      </c>
      <c r="M289" s="104">
        <v>1.1499999999999999</v>
      </c>
      <c r="N289" s="106">
        <f>(0.193936*'Datos Monitoreo 2019'!$E289^2.24268)/1000</f>
        <v>1.2848939059403324E-3</v>
      </c>
      <c r="O289" s="106">
        <f>'Datos Monitoreo 2019'!$N289*'Datos Monitoreo 2019'!$S289</f>
        <v>2.5697878118806648E-4</v>
      </c>
      <c r="P289" s="106">
        <f>'Datos Monitoreo 2019'!$O289+'Datos Monitoreo 2019'!$N289</f>
        <v>1.5418726871283988E-3</v>
      </c>
      <c r="Q289" s="104">
        <v>0.47</v>
      </c>
      <c r="R289" s="106">
        <f>'Datos Monitoreo 2019'!$Q289*'Datos Monitoreo 2019'!$N289</f>
        <v>6.0390013579195623E-4</v>
      </c>
      <c r="S289" s="104">
        <v>0.2</v>
      </c>
      <c r="T289" s="106">
        <f>'Datos Monitoreo 2019'!$R289*'Datos Monitoreo 2019'!$S289</f>
        <v>1.2078002715839125E-4</v>
      </c>
      <c r="U289" s="106">
        <f>'Datos Monitoreo 2019'!$T289+'Datos Monitoreo 2019'!$R289</f>
        <v>7.2468016295034745E-4</v>
      </c>
    </row>
    <row r="290" spans="1:21" s="94" customFormat="1" ht="16.5" hidden="1" x14ac:dyDescent="0.3">
      <c r="A290" s="96" t="s">
        <v>32</v>
      </c>
      <c r="B290" s="102">
        <f>VLOOKUP('Datos Monitoreo 2019'!$A290,info!$D$3:$E$118,2,FALSE)</f>
        <v>3</v>
      </c>
      <c r="C290" s="96">
        <v>25</v>
      </c>
      <c r="D290" s="96" t="s">
        <v>10</v>
      </c>
      <c r="E290" s="97">
        <v>27.024509337003831</v>
      </c>
      <c r="F290" s="103">
        <f t="shared" si="4"/>
        <v>5.7359521067790645E-2</v>
      </c>
      <c r="G290" s="98"/>
      <c r="H290" s="104"/>
      <c r="I290" s="104"/>
      <c r="J290" s="104"/>
      <c r="K290" s="105">
        <f>VLOOKUP('Datos Monitoreo 2019'!$D290,info!$A$2:$B$20,2,FALSE)</f>
        <v>0.54</v>
      </c>
      <c r="M290" s="104">
        <v>1.1499999999999999</v>
      </c>
      <c r="N290" s="106">
        <f>(0.214828*'Datos Monitoreo 2019'!$E290^2.0402)/1000</f>
        <v>0.1791278794400416</v>
      </c>
      <c r="O290" s="106">
        <f>'Datos Monitoreo 2019'!$N290*'Datos Monitoreo 2019'!$S290</f>
        <v>3.5825575888008325E-2</v>
      </c>
      <c r="P290" s="106">
        <f>'Datos Monitoreo 2019'!$O290+'Datos Monitoreo 2019'!$N290</f>
        <v>0.21495345532804994</v>
      </c>
      <c r="Q290" s="104">
        <v>0.47</v>
      </c>
      <c r="R290" s="106">
        <f>'Datos Monitoreo 2019'!$Q290*'Datos Monitoreo 2019'!$N290</f>
        <v>8.4190103336819547E-2</v>
      </c>
      <c r="S290" s="104">
        <v>0.2</v>
      </c>
      <c r="T290" s="106">
        <f>'Datos Monitoreo 2019'!$R290*'Datos Monitoreo 2019'!$S290</f>
        <v>1.6838020667363909E-2</v>
      </c>
      <c r="U290" s="106">
        <f>'Datos Monitoreo 2019'!$T290+'Datos Monitoreo 2019'!$R290</f>
        <v>0.10102812400418346</v>
      </c>
    </row>
    <row r="291" spans="1:21" s="94" customFormat="1" ht="16.5" hidden="1" x14ac:dyDescent="0.3">
      <c r="A291" s="96" t="s">
        <v>32</v>
      </c>
      <c r="B291" s="102">
        <f>VLOOKUP('Datos Monitoreo 2019'!$A291,info!$D$3:$E$118,2,FALSE)</f>
        <v>3</v>
      </c>
      <c r="C291" s="96">
        <v>26</v>
      </c>
      <c r="D291" s="96" t="s">
        <v>10</v>
      </c>
      <c r="E291" s="97">
        <v>23.554931577600509</v>
      </c>
      <c r="F291" s="103">
        <f t="shared" si="4"/>
        <v>4.3576623418560945E-2</v>
      </c>
      <c r="G291" s="98"/>
      <c r="H291" s="104"/>
      <c r="I291" s="104"/>
      <c r="J291" s="104"/>
      <c r="K291" s="105">
        <f>VLOOKUP('Datos Monitoreo 2019'!$D291,info!$A$2:$B$20,2,FALSE)</f>
        <v>0.54</v>
      </c>
      <c r="M291" s="104">
        <v>1.1499999999999999</v>
      </c>
      <c r="N291" s="106">
        <f>(0.214828*'Datos Monitoreo 2019'!$E291^2.0402)/1000</f>
        <v>0.13533566759448121</v>
      </c>
      <c r="O291" s="106">
        <f>'Datos Monitoreo 2019'!$N291*'Datos Monitoreo 2019'!$S291</f>
        <v>2.7067133518896242E-2</v>
      </c>
      <c r="P291" s="106">
        <f>'Datos Monitoreo 2019'!$O291+'Datos Monitoreo 2019'!$N291</f>
        <v>0.16240280111337746</v>
      </c>
      <c r="Q291" s="104">
        <v>0.47</v>
      </c>
      <c r="R291" s="106">
        <f>'Datos Monitoreo 2019'!$Q291*'Datos Monitoreo 2019'!$N291</f>
        <v>6.3607763769406162E-2</v>
      </c>
      <c r="S291" s="104">
        <v>0.2</v>
      </c>
      <c r="T291" s="106">
        <f>'Datos Monitoreo 2019'!$R291*'Datos Monitoreo 2019'!$S291</f>
        <v>1.2721552753881232E-2</v>
      </c>
      <c r="U291" s="106">
        <f>'Datos Monitoreo 2019'!$T291+'Datos Monitoreo 2019'!$R291</f>
        <v>7.6329316523287394E-2</v>
      </c>
    </row>
    <row r="292" spans="1:21" s="94" customFormat="1" ht="16.5" hidden="1" x14ac:dyDescent="0.3">
      <c r="A292" s="96" t="s">
        <v>32</v>
      </c>
      <c r="B292" s="102">
        <f>VLOOKUP('Datos Monitoreo 2019'!$A292,info!$D$3:$E$118,2,FALSE)</f>
        <v>3</v>
      </c>
      <c r="C292" s="96">
        <v>27</v>
      </c>
      <c r="D292" s="96" t="s">
        <v>9</v>
      </c>
      <c r="E292" s="97">
        <v>4.5836623610465859</v>
      </c>
      <c r="F292" s="103">
        <f t="shared" si="4"/>
        <v>1.650118449976771E-3</v>
      </c>
      <c r="G292" s="98"/>
      <c r="H292" s="104"/>
      <c r="I292" s="104"/>
      <c r="J292" s="104"/>
      <c r="K292" s="105">
        <f>VLOOKUP('Datos Monitoreo 2019'!$D292,info!$A$2:$B$20,2,FALSE)</f>
        <v>0.74</v>
      </c>
      <c r="M292" s="104">
        <v>1.1499999999999999</v>
      </c>
      <c r="N292" s="106">
        <f>(1.8894+0.00853085*'Datos Monitoreo 2019'!$E292^3.32222)/1000</f>
        <v>3.2311947680830479E-3</v>
      </c>
      <c r="O292" s="106">
        <f>'Datos Monitoreo 2019'!$N292*'Datos Monitoreo 2019'!$S292</f>
        <v>6.4623895361660966E-4</v>
      </c>
      <c r="P292" s="106">
        <f>'Datos Monitoreo 2019'!$O292+'Datos Monitoreo 2019'!$N292</f>
        <v>3.8774337216996575E-3</v>
      </c>
      <c r="Q292" s="104">
        <v>0.47</v>
      </c>
      <c r="R292" s="106">
        <f>'Datos Monitoreo 2019'!$Q292*'Datos Monitoreo 2019'!$N292</f>
        <v>1.5186615409990324E-3</v>
      </c>
      <c r="S292" s="104">
        <v>0.2</v>
      </c>
      <c r="T292" s="106">
        <f>'Datos Monitoreo 2019'!$R292*'Datos Monitoreo 2019'!$S292</f>
        <v>3.0373230819980652E-4</v>
      </c>
      <c r="U292" s="106">
        <f>'Datos Monitoreo 2019'!$T292+'Datos Monitoreo 2019'!$R292</f>
        <v>1.8223938491988389E-3</v>
      </c>
    </row>
    <row r="293" spans="1:21" s="94" customFormat="1" ht="16.5" hidden="1" x14ac:dyDescent="0.3">
      <c r="A293" s="96" t="s">
        <v>32</v>
      </c>
      <c r="B293" s="102">
        <f>VLOOKUP('Datos Monitoreo 2019'!$A293,info!$D$3:$E$118,2,FALSE)</f>
        <v>3</v>
      </c>
      <c r="C293" s="96">
        <v>27</v>
      </c>
      <c r="D293" s="96" t="s">
        <v>9</v>
      </c>
      <c r="E293" s="97">
        <v>2.8011269984173581</v>
      </c>
      <c r="F293" s="103">
        <f t="shared" si="4"/>
        <v>6.1624793965181881E-4</v>
      </c>
      <c r="G293" s="98"/>
      <c r="H293" s="104"/>
      <c r="I293" s="104"/>
      <c r="J293" s="104"/>
      <c r="K293" s="105">
        <f>VLOOKUP('Datos Monitoreo 2019'!$D293,info!$A$2:$B$20,2,FALSE)</f>
        <v>0.74</v>
      </c>
      <c r="M293" s="104">
        <v>1.1499999999999999</v>
      </c>
      <c r="N293" s="106">
        <f>(1.8894+0.00853085*'Datos Monitoreo 2019'!$E293^3.32222)/1000</f>
        <v>2.1506945062501003E-3</v>
      </c>
      <c r="O293" s="106">
        <f>'Datos Monitoreo 2019'!$N293*'Datos Monitoreo 2019'!$S293</f>
        <v>4.3013890125002008E-4</v>
      </c>
      <c r="P293" s="106">
        <f>'Datos Monitoreo 2019'!$O293+'Datos Monitoreo 2019'!$N293</f>
        <v>2.5808334075001203E-3</v>
      </c>
      <c r="Q293" s="104">
        <v>0.47</v>
      </c>
      <c r="R293" s="106">
        <f>'Datos Monitoreo 2019'!$Q293*'Datos Monitoreo 2019'!$N293</f>
        <v>1.010826417937547E-3</v>
      </c>
      <c r="S293" s="104">
        <v>0.2</v>
      </c>
      <c r="T293" s="106">
        <f>'Datos Monitoreo 2019'!$R293*'Datos Monitoreo 2019'!$S293</f>
        <v>2.0216528358750941E-4</v>
      </c>
      <c r="U293" s="106">
        <f>'Datos Monitoreo 2019'!$T293+'Datos Monitoreo 2019'!$R293</f>
        <v>1.2129917015250564E-3</v>
      </c>
    </row>
    <row r="294" spans="1:21" s="94" customFormat="1" ht="16.5" hidden="1" x14ac:dyDescent="0.3">
      <c r="A294" s="96" t="s">
        <v>32</v>
      </c>
      <c r="B294" s="102">
        <f>VLOOKUP('Datos Monitoreo 2019'!$A294,info!$D$3:$E$118,2,FALSE)</f>
        <v>3</v>
      </c>
      <c r="C294" s="96">
        <v>28</v>
      </c>
      <c r="D294" s="96" t="s">
        <v>10</v>
      </c>
      <c r="E294" s="97">
        <v>22.85464982799617</v>
      </c>
      <c r="F294" s="103">
        <f t="shared" si="4"/>
        <v>4.1024096441253127E-2</v>
      </c>
      <c r="G294" s="98"/>
      <c r="H294" s="104"/>
      <c r="I294" s="104"/>
      <c r="J294" s="104"/>
      <c r="K294" s="105">
        <f>VLOOKUP('Datos Monitoreo 2019'!$D294,info!$A$2:$B$20,2,FALSE)</f>
        <v>0.54</v>
      </c>
      <c r="M294" s="104">
        <v>1.1499999999999999</v>
      </c>
      <c r="N294" s="106">
        <f>(0.214828*'Datos Monitoreo 2019'!$E294^2.0402)/1000</f>
        <v>0.12725381354621174</v>
      </c>
      <c r="O294" s="106">
        <f>'Datos Monitoreo 2019'!$N294*'Datos Monitoreo 2019'!$S294</f>
        <v>2.5450762709242347E-2</v>
      </c>
      <c r="P294" s="106">
        <f>'Datos Monitoreo 2019'!$O294+'Datos Monitoreo 2019'!$N294</f>
        <v>0.15270457625545408</v>
      </c>
      <c r="Q294" s="104">
        <v>0.47</v>
      </c>
      <c r="R294" s="106">
        <f>'Datos Monitoreo 2019'!$Q294*'Datos Monitoreo 2019'!$N294</f>
        <v>5.9809292366719516E-2</v>
      </c>
      <c r="S294" s="104">
        <v>0.2</v>
      </c>
      <c r="T294" s="106">
        <f>'Datos Monitoreo 2019'!$R294*'Datos Monitoreo 2019'!$S294</f>
        <v>1.1961858473343905E-2</v>
      </c>
      <c r="U294" s="106">
        <f>'Datos Monitoreo 2019'!$T294+'Datos Monitoreo 2019'!$R294</f>
        <v>7.1771150840063414E-2</v>
      </c>
    </row>
    <row r="295" spans="1:21" s="94" customFormat="1" ht="16.5" hidden="1" x14ac:dyDescent="0.3">
      <c r="A295" s="96" t="s">
        <v>32</v>
      </c>
      <c r="B295" s="102">
        <f>VLOOKUP('Datos Monitoreo 2019'!$A295,info!$D$3:$E$118,2,FALSE)</f>
        <v>3</v>
      </c>
      <c r="C295" s="96">
        <v>29</v>
      </c>
      <c r="D295" s="96" t="s">
        <v>10</v>
      </c>
      <c r="E295" s="97">
        <v>26.515213519109764</v>
      </c>
      <c r="F295" s="103">
        <f t="shared" si="4"/>
        <v>5.521793215354609E-2</v>
      </c>
      <c r="G295" s="98"/>
      <c r="H295" s="104"/>
      <c r="I295" s="104"/>
      <c r="J295" s="104"/>
      <c r="K295" s="105">
        <f>VLOOKUP('Datos Monitoreo 2019'!$D295,info!$A$2:$B$20,2,FALSE)</f>
        <v>0.54</v>
      </c>
      <c r="M295" s="104">
        <v>1.1499999999999999</v>
      </c>
      <c r="N295" s="106">
        <f>(0.214828*'Datos Monitoreo 2019'!$E295^2.0402)/1000</f>
        <v>0.17230808146498622</v>
      </c>
      <c r="O295" s="106">
        <f>'Datos Monitoreo 2019'!$N295*'Datos Monitoreo 2019'!$S295</f>
        <v>3.4461616292997245E-2</v>
      </c>
      <c r="P295" s="106">
        <f>'Datos Monitoreo 2019'!$O295+'Datos Monitoreo 2019'!$N295</f>
        <v>0.20676969775798346</v>
      </c>
      <c r="Q295" s="104">
        <v>0.47</v>
      </c>
      <c r="R295" s="106">
        <f>'Datos Monitoreo 2019'!$Q295*'Datos Monitoreo 2019'!$N295</f>
        <v>8.0984798288543519E-2</v>
      </c>
      <c r="S295" s="104">
        <v>0.2</v>
      </c>
      <c r="T295" s="106">
        <f>'Datos Monitoreo 2019'!$R295*'Datos Monitoreo 2019'!$S295</f>
        <v>1.6196959657708704E-2</v>
      </c>
      <c r="U295" s="106">
        <f>'Datos Monitoreo 2019'!$T295+'Datos Monitoreo 2019'!$R295</f>
        <v>9.7181757946252223E-2</v>
      </c>
    </row>
    <row r="296" spans="1:21" s="94" customFormat="1" ht="16.5" hidden="1" x14ac:dyDescent="0.3">
      <c r="A296" s="96" t="s">
        <v>32</v>
      </c>
      <c r="B296" s="102">
        <f>VLOOKUP('Datos Monitoreo 2019'!$A296,info!$D$3:$E$118,2,FALSE)</f>
        <v>3</v>
      </c>
      <c r="C296" s="96">
        <v>30</v>
      </c>
      <c r="D296" s="96" t="s">
        <v>10</v>
      </c>
      <c r="E296" s="97">
        <v>26.06957967845246</v>
      </c>
      <c r="F296" s="103">
        <f t="shared" si="4"/>
        <v>5.3377464391631421E-2</v>
      </c>
      <c r="G296" s="98"/>
      <c r="H296" s="104"/>
      <c r="I296" s="104"/>
      <c r="J296" s="104"/>
      <c r="K296" s="105">
        <f>VLOOKUP('Datos Monitoreo 2019'!$D296,info!$A$2:$B$20,2,FALSE)</f>
        <v>0.54</v>
      </c>
      <c r="M296" s="104">
        <v>1.1499999999999999</v>
      </c>
      <c r="N296" s="106">
        <f>(0.214828*'Datos Monitoreo 2019'!$E296^2.0402)/1000</f>
        <v>0.16645143031005613</v>
      </c>
      <c r="O296" s="106">
        <f>'Datos Monitoreo 2019'!$N296*'Datos Monitoreo 2019'!$S296</f>
        <v>3.3290286062011225E-2</v>
      </c>
      <c r="P296" s="106">
        <f>'Datos Monitoreo 2019'!$O296+'Datos Monitoreo 2019'!$N296</f>
        <v>0.19974171637206736</v>
      </c>
      <c r="Q296" s="104">
        <v>0.47</v>
      </c>
      <c r="R296" s="106">
        <f>'Datos Monitoreo 2019'!$Q296*'Datos Monitoreo 2019'!$N296</f>
        <v>7.8232172245726372E-2</v>
      </c>
      <c r="S296" s="104">
        <v>0.2</v>
      </c>
      <c r="T296" s="106">
        <f>'Datos Monitoreo 2019'!$R296*'Datos Monitoreo 2019'!$S296</f>
        <v>1.5646434449145274E-2</v>
      </c>
      <c r="U296" s="106">
        <f>'Datos Monitoreo 2019'!$T296+'Datos Monitoreo 2019'!$R296</f>
        <v>9.387860669487165E-2</v>
      </c>
    </row>
    <row r="297" spans="1:21" s="94" customFormat="1" ht="16.5" hidden="1" x14ac:dyDescent="0.3">
      <c r="A297" s="96" t="s">
        <v>32</v>
      </c>
      <c r="B297" s="102">
        <f>VLOOKUP('Datos Monitoreo 2019'!$A297,info!$D$3:$E$118,2,FALSE)</f>
        <v>3</v>
      </c>
      <c r="C297" s="96">
        <v>31</v>
      </c>
      <c r="D297" s="96" t="s">
        <v>10</v>
      </c>
      <c r="E297" s="97">
        <v>29.348171506145501</v>
      </c>
      <c r="F297" s="103">
        <f t="shared" si="4"/>
        <v>6.7647535321665397E-2</v>
      </c>
      <c r="G297" s="98"/>
      <c r="H297" s="104"/>
      <c r="I297" s="104"/>
      <c r="J297" s="104"/>
      <c r="K297" s="105">
        <f>VLOOKUP('Datos Monitoreo 2019'!$D297,info!$A$2:$B$20,2,FALSE)</f>
        <v>0.54</v>
      </c>
      <c r="M297" s="104">
        <v>1.1499999999999999</v>
      </c>
      <c r="N297" s="106">
        <f>(0.214828*'Datos Monitoreo 2019'!$E297^2.0402)/1000</f>
        <v>0.21195796447606896</v>
      </c>
      <c r="O297" s="106">
        <f>'Datos Monitoreo 2019'!$N297*'Datos Monitoreo 2019'!$S297</f>
        <v>4.2391592895213798E-2</v>
      </c>
      <c r="P297" s="106">
        <f>'Datos Monitoreo 2019'!$O297+'Datos Monitoreo 2019'!$N297</f>
        <v>0.25434955737128273</v>
      </c>
      <c r="Q297" s="104">
        <v>0.47</v>
      </c>
      <c r="R297" s="106">
        <f>'Datos Monitoreo 2019'!$Q297*'Datos Monitoreo 2019'!$N297</f>
        <v>9.9620243303752409E-2</v>
      </c>
      <c r="S297" s="104">
        <v>0.2</v>
      </c>
      <c r="T297" s="106">
        <f>'Datos Monitoreo 2019'!$R297*'Datos Monitoreo 2019'!$S297</f>
        <v>1.9924048660750482E-2</v>
      </c>
      <c r="U297" s="106">
        <f>'Datos Monitoreo 2019'!$T297+'Datos Monitoreo 2019'!$R297</f>
        <v>0.11954429196450289</v>
      </c>
    </row>
    <row r="298" spans="1:21" s="94" customFormat="1" ht="16.5" hidden="1" x14ac:dyDescent="0.3">
      <c r="A298" s="96" t="s">
        <v>32</v>
      </c>
      <c r="B298" s="102">
        <f>VLOOKUP('Datos Monitoreo 2019'!$A298,info!$D$3:$E$118,2,FALSE)</f>
        <v>3</v>
      </c>
      <c r="C298" s="96">
        <v>32</v>
      </c>
      <c r="D298" s="96" t="s">
        <v>10</v>
      </c>
      <c r="E298" s="97">
        <v>19.353241079974474</v>
      </c>
      <c r="F298" s="103">
        <f t="shared" si="4"/>
        <v>2.9416926441561197E-2</v>
      </c>
      <c r="G298" s="98"/>
      <c r="H298" s="104"/>
      <c r="I298" s="104"/>
      <c r="J298" s="104"/>
      <c r="K298" s="105">
        <f>VLOOKUP('Datos Monitoreo 2019'!$D298,info!$A$2:$B$20,2,FALSE)</f>
        <v>0.54</v>
      </c>
      <c r="M298" s="104">
        <v>1.1499999999999999</v>
      </c>
      <c r="N298" s="106">
        <f>(0.214828*'Datos Monitoreo 2019'!$E298^2.0402)/1000</f>
        <v>9.0641231498332073E-2</v>
      </c>
      <c r="O298" s="106">
        <f>'Datos Monitoreo 2019'!$N298*'Datos Monitoreo 2019'!$S298</f>
        <v>1.8128246299666414E-2</v>
      </c>
      <c r="P298" s="106">
        <f>'Datos Monitoreo 2019'!$O298+'Datos Monitoreo 2019'!$N298</f>
        <v>0.10876947779799849</v>
      </c>
      <c r="Q298" s="104">
        <v>0.47</v>
      </c>
      <c r="R298" s="106">
        <f>'Datos Monitoreo 2019'!$Q298*'Datos Monitoreo 2019'!$N298</f>
        <v>4.2601378804216071E-2</v>
      </c>
      <c r="S298" s="104">
        <v>0.2</v>
      </c>
      <c r="T298" s="106">
        <f>'Datos Monitoreo 2019'!$R298*'Datos Monitoreo 2019'!$S298</f>
        <v>8.5202757608432138E-3</v>
      </c>
      <c r="U298" s="106">
        <f>'Datos Monitoreo 2019'!$T298+'Datos Monitoreo 2019'!$R298</f>
        <v>5.1121654565059287E-2</v>
      </c>
    </row>
    <row r="299" spans="1:21" s="94" customFormat="1" ht="16.5" hidden="1" x14ac:dyDescent="0.3">
      <c r="A299" s="96" t="s">
        <v>32</v>
      </c>
      <c r="B299" s="102">
        <f>VLOOKUP('Datos Monitoreo 2019'!$A299,info!$D$3:$E$118,2,FALSE)</f>
        <v>3</v>
      </c>
      <c r="C299" s="96">
        <v>33</v>
      </c>
      <c r="D299" s="96" t="s">
        <v>10</v>
      </c>
      <c r="E299" s="97">
        <v>22.600001919049138</v>
      </c>
      <c r="F299" s="103">
        <f t="shared" si="4"/>
        <v>4.0115003406312216E-2</v>
      </c>
      <c r="G299" s="98"/>
      <c r="H299" s="104"/>
      <c r="I299" s="104"/>
      <c r="J299" s="104"/>
      <c r="K299" s="105">
        <f>VLOOKUP('Datos Monitoreo 2019'!$D299,info!$A$2:$B$20,2,FALSE)</f>
        <v>0.54</v>
      </c>
      <c r="M299" s="104">
        <v>1.1499999999999999</v>
      </c>
      <c r="N299" s="106">
        <f>(0.214828*'Datos Monitoreo 2019'!$E299^2.0402)/1000</f>
        <v>0.12437783646960797</v>
      </c>
      <c r="O299" s="106">
        <f>'Datos Monitoreo 2019'!$N299*'Datos Monitoreo 2019'!$S299</f>
        <v>2.4875567293921597E-2</v>
      </c>
      <c r="P299" s="106">
        <f>'Datos Monitoreo 2019'!$O299+'Datos Monitoreo 2019'!$N299</f>
        <v>0.14925340376352958</v>
      </c>
      <c r="Q299" s="104">
        <v>0.47</v>
      </c>
      <c r="R299" s="106">
        <f>'Datos Monitoreo 2019'!$Q299*'Datos Monitoreo 2019'!$N299</f>
        <v>5.8457583140715745E-2</v>
      </c>
      <c r="S299" s="104">
        <v>0.2</v>
      </c>
      <c r="T299" s="106">
        <f>'Datos Monitoreo 2019'!$R299*'Datos Monitoreo 2019'!$S299</f>
        <v>1.1691516628143149E-2</v>
      </c>
      <c r="U299" s="106">
        <f>'Datos Monitoreo 2019'!$T299+'Datos Monitoreo 2019'!$R299</f>
        <v>7.01490997688589E-2</v>
      </c>
    </row>
    <row r="300" spans="1:21" s="94" customFormat="1" ht="16.5" hidden="1" x14ac:dyDescent="0.3">
      <c r="A300" s="96" t="s">
        <v>32</v>
      </c>
      <c r="B300" s="102">
        <f>VLOOKUP('Datos Monitoreo 2019'!$A300,info!$D$3:$E$118,2,FALSE)</f>
        <v>3</v>
      </c>
      <c r="C300" s="96">
        <v>34</v>
      </c>
      <c r="D300" s="96" t="s">
        <v>10</v>
      </c>
      <c r="E300" s="97">
        <v>28.520565802067644</v>
      </c>
      <c r="F300" s="103">
        <f t="shared" si="4"/>
        <v>6.388606739663151E-2</v>
      </c>
      <c r="G300" s="98"/>
      <c r="H300" s="104"/>
      <c r="I300" s="104"/>
      <c r="J300" s="104"/>
      <c r="K300" s="105">
        <f>VLOOKUP('Datos Monitoreo 2019'!$D300,info!$A$2:$B$20,2,FALSE)</f>
        <v>0.54</v>
      </c>
      <c r="M300" s="104">
        <v>1.1499999999999999</v>
      </c>
      <c r="N300" s="106">
        <f>(0.214828*'Datos Monitoreo 2019'!$E300^2.0402)/1000</f>
        <v>0.19994222297542391</v>
      </c>
      <c r="O300" s="106">
        <f>'Datos Monitoreo 2019'!$N300*'Datos Monitoreo 2019'!$S300</f>
        <v>3.9988444595084785E-2</v>
      </c>
      <c r="P300" s="106">
        <f>'Datos Monitoreo 2019'!$O300+'Datos Monitoreo 2019'!$N300</f>
        <v>0.23993066757050868</v>
      </c>
      <c r="Q300" s="104">
        <v>0.47</v>
      </c>
      <c r="R300" s="106">
        <f>'Datos Monitoreo 2019'!$Q300*'Datos Monitoreo 2019'!$N300</f>
        <v>9.3972844798449237E-2</v>
      </c>
      <c r="S300" s="104">
        <v>0.2</v>
      </c>
      <c r="T300" s="106">
        <f>'Datos Monitoreo 2019'!$R300*'Datos Monitoreo 2019'!$S300</f>
        <v>1.879456895968985E-2</v>
      </c>
      <c r="U300" s="106">
        <f>'Datos Monitoreo 2019'!$T300+'Datos Monitoreo 2019'!$R300</f>
        <v>0.11276741375813909</v>
      </c>
    </row>
    <row r="301" spans="1:21" s="94" customFormat="1" ht="16.5" hidden="1" x14ac:dyDescent="0.3">
      <c r="A301" s="96" t="s">
        <v>32</v>
      </c>
      <c r="B301" s="102">
        <f>VLOOKUP('Datos Monitoreo 2019'!$A301,info!$D$3:$E$118,2,FALSE)</f>
        <v>3</v>
      </c>
      <c r="C301" s="96">
        <v>36</v>
      </c>
      <c r="D301" s="96" t="s">
        <v>10</v>
      </c>
      <c r="E301" s="97">
        <v>11.26816997090619</v>
      </c>
      <c r="F301" s="103">
        <f t="shared" si="4"/>
        <v>9.9723304242519753E-3</v>
      </c>
      <c r="G301" s="98"/>
      <c r="H301" s="104"/>
      <c r="I301" s="104"/>
      <c r="J301" s="104"/>
      <c r="K301" s="105">
        <f>VLOOKUP('Datos Monitoreo 2019'!$D301,info!$A$2:$B$20,2,FALSE)</f>
        <v>0.54</v>
      </c>
      <c r="M301" s="104">
        <v>1.1499999999999999</v>
      </c>
      <c r="N301" s="106">
        <f>(0.214828*'Datos Monitoreo 2019'!$E301^2.0402)/1000</f>
        <v>3.0066451177035592E-2</v>
      </c>
      <c r="O301" s="106">
        <f>'Datos Monitoreo 2019'!$N301*'Datos Monitoreo 2019'!$S301</f>
        <v>6.0132902354071184E-3</v>
      </c>
      <c r="P301" s="106">
        <f>'Datos Monitoreo 2019'!$O301+'Datos Monitoreo 2019'!$N301</f>
        <v>3.607974141244271E-2</v>
      </c>
      <c r="Q301" s="104">
        <v>0.47</v>
      </c>
      <c r="R301" s="106">
        <f>'Datos Monitoreo 2019'!$Q301*'Datos Monitoreo 2019'!$N301</f>
        <v>1.4131232053206728E-2</v>
      </c>
      <c r="S301" s="104">
        <v>0.2</v>
      </c>
      <c r="T301" s="106">
        <f>'Datos Monitoreo 2019'!$R301*'Datos Monitoreo 2019'!$S301</f>
        <v>2.8262464106413457E-3</v>
      </c>
      <c r="U301" s="106">
        <f>'Datos Monitoreo 2019'!$T301+'Datos Monitoreo 2019'!$R301</f>
        <v>1.6957478463848073E-2</v>
      </c>
    </row>
    <row r="302" spans="1:21" s="94" customFormat="1" ht="16.5" hidden="1" x14ac:dyDescent="0.3">
      <c r="A302" s="95" t="s">
        <v>32</v>
      </c>
      <c r="B302" s="102">
        <f>VLOOKUP('Datos Monitoreo 2019'!$A302,info!$D$3:$E$118,2,FALSE)</f>
        <v>3</v>
      </c>
      <c r="C302" s="96">
        <v>37</v>
      </c>
      <c r="D302" s="96" t="s">
        <v>10</v>
      </c>
      <c r="E302" s="97">
        <v>28.616058767922784</v>
      </c>
      <c r="F302" s="103">
        <f t="shared" si="4"/>
        <v>6.4314592080906466E-2</v>
      </c>
      <c r="G302" s="95"/>
      <c r="H302" s="104"/>
      <c r="I302" s="104"/>
      <c r="J302" s="104"/>
      <c r="K302" s="105">
        <f>VLOOKUP('Datos Monitoreo 2019'!$D302,info!$A$2:$B$20,2,FALSE)</f>
        <v>0.54</v>
      </c>
      <c r="M302" s="104">
        <v>1.1499999999999999</v>
      </c>
      <c r="N302" s="106">
        <f>(0.214828*'Datos Monitoreo 2019'!$E302^2.0402)/1000</f>
        <v>0.20131041219404547</v>
      </c>
      <c r="O302" s="106">
        <f>'Datos Monitoreo 2019'!$N302*'Datos Monitoreo 2019'!$S302</f>
        <v>4.0262082438809098E-2</v>
      </c>
      <c r="P302" s="106">
        <f>'Datos Monitoreo 2019'!$O302+'Datos Monitoreo 2019'!$N302</f>
        <v>0.24157249463285457</v>
      </c>
      <c r="Q302" s="104">
        <v>0.47</v>
      </c>
      <c r="R302" s="106">
        <f>'Datos Monitoreo 2019'!$Q302*'Datos Monitoreo 2019'!$N302</f>
        <v>9.461589373120137E-2</v>
      </c>
      <c r="S302" s="104">
        <v>0.2</v>
      </c>
      <c r="T302" s="106">
        <f>'Datos Monitoreo 2019'!$R302*'Datos Monitoreo 2019'!$S302</f>
        <v>1.8923178746240277E-2</v>
      </c>
      <c r="U302" s="106">
        <f>'Datos Monitoreo 2019'!$T302+'Datos Monitoreo 2019'!$R302</f>
        <v>0.11353907247744165</v>
      </c>
    </row>
    <row r="303" spans="1:21" s="94" customFormat="1" ht="16.5" hidden="1" x14ac:dyDescent="0.3">
      <c r="A303" s="95" t="s">
        <v>33</v>
      </c>
      <c r="B303" s="102">
        <f>VLOOKUP('Datos Monitoreo 2019'!$A303,info!$D$3:$E$118,2,FALSE)</f>
        <v>3</v>
      </c>
      <c r="C303" s="96">
        <v>1</v>
      </c>
      <c r="D303" s="96" t="s">
        <v>10</v>
      </c>
      <c r="E303" s="97">
        <v>29.793805346802806</v>
      </c>
      <c r="F303" s="103">
        <f t="shared" si="4"/>
        <v>6.9717504511518549E-2</v>
      </c>
      <c r="G303" s="95"/>
      <c r="H303" s="104"/>
      <c r="I303" s="104"/>
      <c r="J303" s="104"/>
      <c r="K303" s="105">
        <f>VLOOKUP('Datos Monitoreo 2019'!$D303,info!$A$2:$B$20,2,FALSE)</f>
        <v>0.54</v>
      </c>
      <c r="M303" s="104">
        <v>1.1499999999999999</v>
      </c>
      <c r="N303" s="106">
        <f>(0.214828*'Datos Monitoreo 2019'!$E303^2.0402)/1000</f>
        <v>0.21857611455632595</v>
      </c>
      <c r="O303" s="106">
        <f>'Datos Monitoreo 2019'!$N303*'Datos Monitoreo 2019'!$S303</f>
        <v>4.3715222911265193E-2</v>
      </c>
      <c r="P303" s="106">
        <f>'Datos Monitoreo 2019'!$O303+'Datos Monitoreo 2019'!$N303</f>
        <v>0.26229133746759115</v>
      </c>
      <c r="Q303" s="104">
        <v>0.47</v>
      </c>
      <c r="R303" s="106">
        <f>'Datos Monitoreo 2019'!$Q303*'Datos Monitoreo 2019'!$N303</f>
        <v>0.10273077384147319</v>
      </c>
      <c r="S303" s="104">
        <v>0.2</v>
      </c>
      <c r="T303" s="106">
        <f>'Datos Monitoreo 2019'!$R303*'Datos Monitoreo 2019'!$S303</f>
        <v>2.054615476829464E-2</v>
      </c>
      <c r="U303" s="106">
        <f>'Datos Monitoreo 2019'!$T303+'Datos Monitoreo 2019'!$R303</f>
        <v>0.12327692860976783</v>
      </c>
    </row>
    <row r="304" spans="1:21" s="94" customFormat="1" ht="16.5" hidden="1" x14ac:dyDescent="0.3">
      <c r="A304" s="95" t="s">
        <v>36</v>
      </c>
      <c r="B304" s="102">
        <f>VLOOKUP('Datos Monitoreo 2019'!$A304,info!$D$3:$E$118,2,FALSE)</f>
        <v>2</v>
      </c>
      <c r="C304" s="96">
        <v>3</v>
      </c>
      <c r="D304" s="96" t="s">
        <v>11</v>
      </c>
      <c r="E304" s="97">
        <v>27.247326257332482</v>
      </c>
      <c r="F304" s="103">
        <f t="shared" si="4"/>
        <v>5.830927819069151E-2</v>
      </c>
      <c r="G304" s="98"/>
      <c r="H304" s="104"/>
      <c r="I304" s="104"/>
      <c r="J304" s="104"/>
      <c r="K304" s="105">
        <f>VLOOKUP('Datos Monitoreo 2019'!$D304,info!$A$2:$B$20,2,FALSE)</f>
        <v>0.34899999999999998</v>
      </c>
      <c r="M304" s="104">
        <v>1.1499999999999999</v>
      </c>
      <c r="N304" s="106">
        <f>(0.489461*'Datos Monitoreo 2019'!$E304^1.79018)/1000</f>
        <v>0.181637793738436</v>
      </c>
      <c r="O304" s="106">
        <f>'Datos Monitoreo 2019'!$N304*'Datos Monitoreo 2019'!$S304</f>
        <v>3.63275587476872E-2</v>
      </c>
      <c r="P304" s="106">
        <f>'Datos Monitoreo 2019'!$O304+'Datos Monitoreo 2019'!$N304</f>
        <v>0.2179653524861232</v>
      </c>
      <c r="Q304" s="104">
        <v>0.47</v>
      </c>
      <c r="R304" s="106">
        <f>'Datos Monitoreo 2019'!$Q304*'Datos Monitoreo 2019'!$N304</f>
        <v>8.536976305706491E-2</v>
      </c>
      <c r="S304" s="104">
        <v>0.2</v>
      </c>
      <c r="T304" s="106">
        <f>'Datos Monitoreo 2019'!$R304*'Datos Monitoreo 2019'!$S304</f>
        <v>1.7073952611412983E-2</v>
      </c>
      <c r="U304" s="106">
        <f>'Datos Monitoreo 2019'!$T304+'Datos Monitoreo 2019'!$R304</f>
        <v>0.10244371566847789</v>
      </c>
    </row>
    <row r="305" spans="1:21" s="94" customFormat="1" ht="16.5" hidden="1" x14ac:dyDescent="0.3">
      <c r="A305" s="95" t="s">
        <v>36</v>
      </c>
      <c r="B305" s="102">
        <f>VLOOKUP('Datos Monitoreo 2019'!$A305,info!$D$3:$E$118,2,FALSE)</f>
        <v>2</v>
      </c>
      <c r="C305" s="96">
        <v>4</v>
      </c>
      <c r="D305" s="95" t="s">
        <v>11</v>
      </c>
      <c r="E305" s="97">
        <v>28.647889756541161</v>
      </c>
      <c r="F305" s="103">
        <f t="shared" si="4"/>
        <v>6.4457751952217604E-2</v>
      </c>
      <c r="G305" s="95"/>
      <c r="H305" s="104"/>
      <c r="I305" s="104"/>
      <c r="J305" s="104"/>
      <c r="K305" s="105">
        <f>VLOOKUP('Datos Monitoreo 2019'!$D305,info!$A$2:$B$20,2,FALSE)</f>
        <v>0.34899999999999998</v>
      </c>
      <c r="M305" s="104">
        <v>1.1499999999999999</v>
      </c>
      <c r="N305" s="106">
        <f>(0.489461*'Datos Monitoreo 2019'!$E305^1.79018)/1000</f>
        <v>0.198690082276644</v>
      </c>
      <c r="O305" s="106">
        <f>'Datos Monitoreo 2019'!$N305*'Datos Monitoreo 2019'!$S305</f>
        <v>3.9738016455328803E-2</v>
      </c>
      <c r="P305" s="106">
        <f>'Datos Monitoreo 2019'!$O305+'Datos Monitoreo 2019'!$N305</f>
        <v>0.23842809873197279</v>
      </c>
      <c r="Q305" s="104">
        <v>0.47</v>
      </c>
      <c r="R305" s="106">
        <f>'Datos Monitoreo 2019'!$Q305*'Datos Monitoreo 2019'!$N305</f>
        <v>9.3384338670022674E-2</v>
      </c>
      <c r="S305" s="104">
        <v>0.2</v>
      </c>
      <c r="T305" s="106">
        <f>'Datos Monitoreo 2019'!$R305*'Datos Monitoreo 2019'!$S305</f>
        <v>1.8676867734004534E-2</v>
      </c>
      <c r="U305" s="106">
        <f>'Datos Monitoreo 2019'!$T305+'Datos Monitoreo 2019'!$R305</f>
        <v>0.11206120640402721</v>
      </c>
    </row>
    <row r="306" spans="1:21" s="94" customFormat="1" ht="16.5" hidden="1" x14ac:dyDescent="0.3">
      <c r="A306" s="95" t="s">
        <v>36</v>
      </c>
      <c r="B306" s="102">
        <f>VLOOKUP('Datos Monitoreo 2019'!$A306,info!$D$3:$E$118,2,FALSE)</f>
        <v>2</v>
      </c>
      <c r="C306" s="96">
        <v>6</v>
      </c>
      <c r="D306" s="95" t="s">
        <v>11</v>
      </c>
      <c r="E306" s="97">
        <v>18.143663512476071</v>
      </c>
      <c r="F306" s="103">
        <f t="shared" si="4"/>
        <v>2.5854720505278404E-2</v>
      </c>
      <c r="G306" s="95"/>
      <c r="H306" s="104"/>
      <c r="I306" s="104"/>
      <c r="J306" s="104"/>
      <c r="K306" s="105">
        <f>VLOOKUP('Datos Monitoreo 2019'!$D306,info!$A$2:$B$20,2,FALSE)</f>
        <v>0.34899999999999998</v>
      </c>
      <c r="M306" s="104">
        <v>1.1499999999999999</v>
      </c>
      <c r="N306" s="106">
        <f>(0.489461*'Datos Monitoreo 2019'!$E306^1.79018)/1000</f>
        <v>8.7712680486396175E-2</v>
      </c>
      <c r="O306" s="106">
        <f>'Datos Monitoreo 2019'!$N306*'Datos Monitoreo 2019'!$S306</f>
        <v>1.7542536097279234E-2</v>
      </c>
      <c r="P306" s="106">
        <f>'Datos Monitoreo 2019'!$O306+'Datos Monitoreo 2019'!$N306</f>
        <v>0.10525521658367541</v>
      </c>
      <c r="Q306" s="104">
        <v>0.47</v>
      </c>
      <c r="R306" s="106">
        <f>'Datos Monitoreo 2019'!$Q306*'Datos Monitoreo 2019'!$N306</f>
        <v>4.1224959828606203E-2</v>
      </c>
      <c r="S306" s="104">
        <v>0.2</v>
      </c>
      <c r="T306" s="106">
        <f>'Datos Monitoreo 2019'!$R306*'Datos Monitoreo 2019'!$S306</f>
        <v>8.2449919657212409E-3</v>
      </c>
      <c r="U306" s="106">
        <f>'Datos Monitoreo 2019'!$T306+'Datos Monitoreo 2019'!$R306</f>
        <v>4.9469951794327442E-2</v>
      </c>
    </row>
    <row r="307" spans="1:21" s="94" customFormat="1" ht="16.5" hidden="1" x14ac:dyDescent="0.3">
      <c r="A307" s="95" t="s">
        <v>36</v>
      </c>
      <c r="B307" s="102">
        <f>VLOOKUP('Datos Monitoreo 2019'!$A307,info!$D$3:$E$118,2,FALSE)</f>
        <v>2</v>
      </c>
      <c r="C307" s="96">
        <v>7</v>
      </c>
      <c r="D307" s="96" t="s">
        <v>11</v>
      </c>
      <c r="E307" s="97">
        <v>31.067044891537968</v>
      </c>
      <c r="F307" s="103">
        <f t="shared" si="4"/>
        <v>7.5803589535352642E-2</v>
      </c>
      <c r="G307" s="98"/>
      <c r="H307" s="104"/>
      <c r="I307" s="104"/>
      <c r="J307" s="104"/>
      <c r="K307" s="105">
        <f>VLOOKUP('Datos Monitoreo 2019'!$D307,info!$A$2:$B$20,2,FALSE)</f>
        <v>0.34899999999999998</v>
      </c>
      <c r="M307" s="104">
        <v>1.1499999999999999</v>
      </c>
      <c r="N307" s="106">
        <f>(0.489461*'Datos Monitoreo 2019'!$E307^1.79018)/1000</f>
        <v>0.22972253952302293</v>
      </c>
      <c r="O307" s="106">
        <f>'Datos Monitoreo 2019'!$N307*'Datos Monitoreo 2019'!$S307</f>
        <v>4.5944507904604588E-2</v>
      </c>
      <c r="P307" s="106">
        <f>'Datos Monitoreo 2019'!$O307+'Datos Monitoreo 2019'!$N307</f>
        <v>0.27566704742762754</v>
      </c>
      <c r="Q307" s="104">
        <v>0.47</v>
      </c>
      <c r="R307" s="106">
        <f>'Datos Monitoreo 2019'!$Q307*'Datos Monitoreo 2019'!$N307</f>
        <v>0.10796959357582077</v>
      </c>
      <c r="S307" s="104">
        <v>0.2</v>
      </c>
      <c r="T307" s="106">
        <f>'Datos Monitoreo 2019'!$R307*'Datos Monitoreo 2019'!$S307</f>
        <v>2.1593918715164154E-2</v>
      </c>
      <c r="U307" s="106">
        <f>'Datos Monitoreo 2019'!$T307+'Datos Monitoreo 2019'!$R307</f>
        <v>0.12956351229098492</v>
      </c>
    </row>
    <row r="308" spans="1:21" s="94" customFormat="1" ht="16.5" hidden="1" x14ac:dyDescent="0.3">
      <c r="A308" s="95" t="s">
        <v>36</v>
      </c>
      <c r="B308" s="102">
        <f>VLOOKUP('Datos Monitoreo 2019'!$A308,info!$D$3:$E$118,2,FALSE)</f>
        <v>2</v>
      </c>
      <c r="C308" s="96">
        <v>9</v>
      </c>
      <c r="D308" s="96" t="s">
        <v>11</v>
      </c>
      <c r="E308" s="97">
        <v>28.584227779304403</v>
      </c>
      <c r="F308" s="103">
        <f t="shared" si="4"/>
        <v>6.41715913645384E-2</v>
      </c>
      <c r="G308" s="98"/>
      <c r="H308" s="104"/>
      <c r="I308" s="104"/>
      <c r="J308" s="104"/>
      <c r="K308" s="105">
        <f>VLOOKUP('Datos Monitoreo 2019'!$D308,info!$A$2:$B$20,2,FALSE)</f>
        <v>0.34899999999999998</v>
      </c>
      <c r="M308" s="104">
        <v>1.1499999999999999</v>
      </c>
      <c r="N308" s="106">
        <f>(0.489461*'Datos Monitoreo 2019'!$E308^1.79018)/1000</f>
        <v>0.19790035188971752</v>
      </c>
      <c r="O308" s="106">
        <f>'Datos Monitoreo 2019'!$N308*'Datos Monitoreo 2019'!$S308</f>
        <v>3.9580070377943505E-2</v>
      </c>
      <c r="P308" s="106">
        <f>'Datos Monitoreo 2019'!$O308+'Datos Monitoreo 2019'!$N308</f>
        <v>0.23748042226766103</v>
      </c>
      <c r="Q308" s="104">
        <v>0.47</v>
      </c>
      <c r="R308" s="106">
        <f>'Datos Monitoreo 2019'!$Q308*'Datos Monitoreo 2019'!$N308</f>
        <v>9.3013165388167229E-2</v>
      </c>
      <c r="S308" s="104">
        <v>0.2</v>
      </c>
      <c r="T308" s="106">
        <f>'Datos Monitoreo 2019'!$R308*'Datos Monitoreo 2019'!$S308</f>
        <v>1.8602633077633445E-2</v>
      </c>
      <c r="U308" s="106">
        <f>'Datos Monitoreo 2019'!$T308+'Datos Monitoreo 2019'!$R308</f>
        <v>0.11161579846580068</v>
      </c>
    </row>
    <row r="309" spans="1:21" s="94" customFormat="1" ht="16.5" hidden="1" x14ac:dyDescent="0.3">
      <c r="A309" s="95" t="s">
        <v>36</v>
      </c>
      <c r="B309" s="102">
        <f>VLOOKUP('Datos Monitoreo 2019'!$A309,info!$D$3:$E$118,2,FALSE)</f>
        <v>2</v>
      </c>
      <c r="C309" s="96">
        <v>11</v>
      </c>
      <c r="D309" s="96" t="s">
        <v>11</v>
      </c>
      <c r="E309" s="97">
        <v>24.350706293059986</v>
      </c>
      <c r="F309" s="103">
        <f t="shared" si="4"/>
        <v>4.6570725785477225E-2</v>
      </c>
      <c r="G309" s="98"/>
      <c r="H309" s="104"/>
      <c r="I309" s="104"/>
      <c r="J309" s="104"/>
      <c r="K309" s="105">
        <f>VLOOKUP('Datos Monitoreo 2019'!$D309,info!$A$2:$B$20,2,FALSE)</f>
        <v>0.34899999999999998</v>
      </c>
      <c r="M309" s="104">
        <v>1.1499999999999999</v>
      </c>
      <c r="N309" s="106">
        <f>(0.489461*'Datos Monitoreo 2019'!$E309^1.79018)/1000</f>
        <v>0.14853313995897696</v>
      </c>
      <c r="O309" s="106">
        <f>'Datos Monitoreo 2019'!$N309*'Datos Monitoreo 2019'!$S309</f>
        <v>2.9706627991795395E-2</v>
      </c>
      <c r="P309" s="106">
        <f>'Datos Monitoreo 2019'!$O309+'Datos Monitoreo 2019'!$N309</f>
        <v>0.17823976795077234</v>
      </c>
      <c r="Q309" s="104">
        <v>0.47</v>
      </c>
      <c r="R309" s="106">
        <f>'Datos Monitoreo 2019'!$Q309*'Datos Monitoreo 2019'!$N309</f>
        <v>6.981057578071917E-2</v>
      </c>
      <c r="S309" s="104">
        <v>0.2</v>
      </c>
      <c r="T309" s="106">
        <f>'Datos Monitoreo 2019'!$R309*'Datos Monitoreo 2019'!$S309</f>
        <v>1.3962115156143835E-2</v>
      </c>
      <c r="U309" s="106">
        <f>'Datos Monitoreo 2019'!$T309+'Datos Monitoreo 2019'!$R309</f>
        <v>8.3772690936863001E-2</v>
      </c>
    </row>
    <row r="310" spans="1:21" s="94" customFormat="1" ht="16.5" hidden="1" x14ac:dyDescent="0.3">
      <c r="A310" s="95" t="s">
        <v>36</v>
      </c>
      <c r="B310" s="102">
        <f>VLOOKUP('Datos Monitoreo 2019'!$A310,info!$D$3:$E$118,2,FALSE)</f>
        <v>2</v>
      </c>
      <c r="C310" s="96">
        <v>12</v>
      </c>
      <c r="D310" s="95" t="s">
        <v>11</v>
      </c>
      <c r="E310" s="97">
        <v>20.5309876588545</v>
      </c>
      <c r="F310" s="103">
        <f t="shared" si="4"/>
        <v>3.3106217599902878E-2</v>
      </c>
      <c r="G310" s="95"/>
      <c r="H310" s="104"/>
      <c r="I310" s="104"/>
      <c r="J310" s="104"/>
      <c r="K310" s="105">
        <f>VLOOKUP('Datos Monitoreo 2019'!$D310,info!$A$2:$B$20,2,FALSE)</f>
        <v>0.34899999999999998</v>
      </c>
      <c r="M310" s="104">
        <v>1.1499999999999999</v>
      </c>
      <c r="N310" s="106">
        <f>(0.489461*'Datos Monitoreo 2019'!$E310^1.79018)/1000</f>
        <v>0.10943794868678235</v>
      </c>
      <c r="O310" s="106">
        <f>'Datos Monitoreo 2019'!$N310*'Datos Monitoreo 2019'!$S310</f>
        <v>2.188758973735647E-2</v>
      </c>
      <c r="P310" s="106">
        <f>'Datos Monitoreo 2019'!$O310+'Datos Monitoreo 2019'!$N310</f>
        <v>0.13132553842413883</v>
      </c>
      <c r="Q310" s="104">
        <v>0.47</v>
      </c>
      <c r="R310" s="106">
        <f>'Datos Monitoreo 2019'!$Q310*'Datos Monitoreo 2019'!$N310</f>
        <v>5.1435835882787703E-2</v>
      </c>
      <c r="S310" s="104">
        <v>0.2</v>
      </c>
      <c r="T310" s="106">
        <f>'Datos Monitoreo 2019'!$R310*'Datos Monitoreo 2019'!$S310</f>
        <v>1.0287167176557541E-2</v>
      </c>
      <c r="U310" s="106">
        <f>'Datos Monitoreo 2019'!$T310+'Datos Monitoreo 2019'!$R310</f>
        <v>6.1723003059345243E-2</v>
      </c>
    </row>
    <row r="311" spans="1:21" s="94" customFormat="1" ht="16.5" hidden="1" x14ac:dyDescent="0.3">
      <c r="A311" s="95" t="s">
        <v>36</v>
      </c>
      <c r="B311" s="102">
        <f>VLOOKUP('Datos Monitoreo 2019'!$A311,info!$D$3:$E$118,2,FALSE)</f>
        <v>2</v>
      </c>
      <c r="C311" s="96">
        <v>14</v>
      </c>
      <c r="D311" s="95" t="s">
        <v>11</v>
      </c>
      <c r="E311" s="97">
        <v>26.960847359767072</v>
      </c>
      <c r="F311" s="103">
        <f t="shared" si="4"/>
        <v>5.7089594284306773E-2</v>
      </c>
      <c r="G311" s="95"/>
      <c r="H311" s="104"/>
      <c r="I311" s="104"/>
      <c r="J311" s="104"/>
      <c r="K311" s="105">
        <f>VLOOKUP('Datos Monitoreo 2019'!$D311,info!$A$2:$B$20,2,FALSE)</f>
        <v>0.34899999999999998</v>
      </c>
      <c r="M311" s="104">
        <v>1.1499999999999999</v>
      </c>
      <c r="N311" s="106">
        <f>(0.489461*'Datos Monitoreo 2019'!$E311^1.79018)/1000</f>
        <v>0.17823322178036544</v>
      </c>
      <c r="O311" s="106">
        <f>'Datos Monitoreo 2019'!$N311*'Datos Monitoreo 2019'!$S311</f>
        <v>3.5646644356073086E-2</v>
      </c>
      <c r="P311" s="106">
        <f>'Datos Monitoreo 2019'!$O311+'Datos Monitoreo 2019'!$N311</f>
        <v>0.21387986613643853</v>
      </c>
      <c r="Q311" s="104">
        <v>0.47</v>
      </c>
      <c r="R311" s="106">
        <f>'Datos Monitoreo 2019'!$Q311*'Datos Monitoreo 2019'!$N311</f>
        <v>8.3769614236771747E-2</v>
      </c>
      <c r="S311" s="104">
        <v>0.2</v>
      </c>
      <c r="T311" s="106">
        <f>'Datos Monitoreo 2019'!$R311*'Datos Monitoreo 2019'!$S311</f>
        <v>1.6753922847354351E-2</v>
      </c>
      <c r="U311" s="106">
        <f>'Datos Monitoreo 2019'!$T311+'Datos Monitoreo 2019'!$R311</f>
        <v>0.10052353708412609</v>
      </c>
    </row>
    <row r="312" spans="1:21" s="94" customFormat="1" ht="16.5" hidden="1" x14ac:dyDescent="0.3">
      <c r="A312" s="95" t="s">
        <v>36</v>
      </c>
      <c r="B312" s="102">
        <f>VLOOKUP('Datos Monitoreo 2019'!$A312,info!$D$3:$E$118,2,FALSE)</f>
        <v>2</v>
      </c>
      <c r="C312" s="96">
        <v>18</v>
      </c>
      <c r="D312" s="95" t="s">
        <v>11</v>
      </c>
      <c r="E312" s="97">
        <v>24.98732606542757</v>
      </c>
      <c r="F312" s="103">
        <f t="shared" si="4"/>
        <v>4.9037627403401611E-2</v>
      </c>
      <c r="G312" s="95"/>
      <c r="H312" s="104"/>
      <c r="I312" s="104"/>
      <c r="J312" s="104"/>
      <c r="K312" s="105">
        <f>VLOOKUP('Datos Monitoreo 2019'!$D312,info!$A$2:$B$20,2,FALSE)</f>
        <v>0.34899999999999998</v>
      </c>
      <c r="M312" s="104">
        <v>1.1499999999999999</v>
      </c>
      <c r="N312" s="106">
        <f>(0.489461*'Datos Monitoreo 2019'!$E312^1.79018)/1000</f>
        <v>0.15555647605596501</v>
      </c>
      <c r="O312" s="106">
        <f>'Datos Monitoreo 2019'!$N312*'Datos Monitoreo 2019'!$S312</f>
        <v>3.1111295211193005E-2</v>
      </c>
      <c r="P312" s="106">
        <f>'Datos Monitoreo 2019'!$O312+'Datos Monitoreo 2019'!$N312</f>
        <v>0.186667771267158</v>
      </c>
      <c r="Q312" s="104">
        <v>0.47</v>
      </c>
      <c r="R312" s="106">
        <f>'Datos Monitoreo 2019'!$Q312*'Datos Monitoreo 2019'!$N312</f>
        <v>7.3111543746303548E-2</v>
      </c>
      <c r="S312" s="104">
        <v>0.2</v>
      </c>
      <c r="T312" s="106">
        <f>'Datos Monitoreo 2019'!$R312*'Datos Monitoreo 2019'!$S312</f>
        <v>1.462230874926071E-2</v>
      </c>
      <c r="U312" s="106">
        <f>'Datos Monitoreo 2019'!$T312+'Datos Monitoreo 2019'!$R312</f>
        <v>8.7733852495564257E-2</v>
      </c>
    </row>
    <row r="313" spans="1:21" s="94" customFormat="1" ht="16.5" hidden="1" x14ac:dyDescent="0.3">
      <c r="A313" s="95" t="s">
        <v>36</v>
      </c>
      <c r="B313" s="102">
        <f>VLOOKUP('Datos Monitoreo 2019'!$A313,info!$D$3:$E$118,2,FALSE)</f>
        <v>2</v>
      </c>
      <c r="C313" s="96">
        <v>19</v>
      </c>
      <c r="D313" s="96" t="s">
        <v>11</v>
      </c>
      <c r="E313" s="97">
        <v>24.000565418257818</v>
      </c>
      <c r="F313" s="103">
        <f t="shared" si="4"/>
        <v>4.5241065813415991E-2</v>
      </c>
      <c r="G313" s="98"/>
      <c r="H313" s="104"/>
      <c r="I313" s="104"/>
      <c r="J313" s="104"/>
      <c r="K313" s="105">
        <f>VLOOKUP('Datos Monitoreo 2019'!$D313,info!$A$2:$B$20,2,FALSE)</f>
        <v>0.34899999999999998</v>
      </c>
      <c r="M313" s="104">
        <v>1.1499999999999999</v>
      </c>
      <c r="N313" s="106">
        <f>(0.489461*'Datos Monitoreo 2019'!$E313^1.79018)/1000</f>
        <v>0.14473146895378178</v>
      </c>
      <c r="O313" s="106">
        <f>'Datos Monitoreo 2019'!$N313*'Datos Monitoreo 2019'!$S313</f>
        <v>2.8946293790756358E-2</v>
      </c>
      <c r="P313" s="106">
        <f>'Datos Monitoreo 2019'!$O313+'Datos Monitoreo 2019'!$N313</f>
        <v>0.17367776274453814</v>
      </c>
      <c r="Q313" s="104">
        <v>0.47</v>
      </c>
      <c r="R313" s="106">
        <f>'Datos Monitoreo 2019'!$Q313*'Datos Monitoreo 2019'!$N313</f>
        <v>6.8023790408277426E-2</v>
      </c>
      <c r="S313" s="104">
        <v>0.2</v>
      </c>
      <c r="T313" s="106">
        <f>'Datos Monitoreo 2019'!$R313*'Datos Monitoreo 2019'!$S313</f>
        <v>1.3604758081655486E-2</v>
      </c>
      <c r="U313" s="106">
        <f>'Datos Monitoreo 2019'!$T313+'Datos Monitoreo 2019'!$R313</f>
        <v>8.1628548489932909E-2</v>
      </c>
    </row>
    <row r="314" spans="1:21" s="94" customFormat="1" ht="16.5" hidden="1" x14ac:dyDescent="0.3">
      <c r="A314" s="95" t="s">
        <v>36</v>
      </c>
      <c r="B314" s="102">
        <f>VLOOKUP('Datos Monitoreo 2019'!$A314,info!$D$3:$E$118,2,FALSE)</f>
        <v>2</v>
      </c>
      <c r="C314" s="96">
        <v>22</v>
      </c>
      <c r="D314" s="95" t="s">
        <v>11</v>
      </c>
      <c r="E314" s="97">
        <v>26.865354393911936</v>
      </c>
      <c r="F314" s="103">
        <f t="shared" si="4"/>
        <v>5.6685897771154181E-2</v>
      </c>
      <c r="G314" s="95"/>
      <c r="H314" s="104"/>
      <c r="I314" s="104"/>
      <c r="J314" s="104"/>
      <c r="K314" s="105">
        <f>VLOOKUP('Datos Monitoreo 2019'!$D314,info!$A$2:$B$20,2,FALSE)</f>
        <v>0.34899999999999998</v>
      </c>
      <c r="M314" s="104">
        <v>1.1499999999999999</v>
      </c>
      <c r="N314" s="106">
        <f>(0.489461*'Datos Monitoreo 2019'!$E314^1.79018)/1000</f>
        <v>0.17710468716220792</v>
      </c>
      <c r="O314" s="106">
        <f>'Datos Monitoreo 2019'!$N314*'Datos Monitoreo 2019'!$S314</f>
        <v>3.5420937432441589E-2</v>
      </c>
      <c r="P314" s="106">
        <f>'Datos Monitoreo 2019'!$O314+'Datos Monitoreo 2019'!$N314</f>
        <v>0.21252562459464952</v>
      </c>
      <c r="Q314" s="104">
        <v>0.47</v>
      </c>
      <c r="R314" s="106">
        <f>'Datos Monitoreo 2019'!$Q314*'Datos Monitoreo 2019'!$N314</f>
        <v>8.3239202966237713E-2</v>
      </c>
      <c r="S314" s="104">
        <v>0.2</v>
      </c>
      <c r="T314" s="106">
        <f>'Datos Monitoreo 2019'!$R314*'Datos Monitoreo 2019'!$S314</f>
        <v>1.6647840593247542E-2</v>
      </c>
      <c r="U314" s="106">
        <f>'Datos Monitoreo 2019'!$T314+'Datos Monitoreo 2019'!$R314</f>
        <v>9.9887043559485258E-2</v>
      </c>
    </row>
    <row r="315" spans="1:21" s="94" customFormat="1" ht="16.5" hidden="1" x14ac:dyDescent="0.3">
      <c r="A315" s="95" t="s">
        <v>36</v>
      </c>
      <c r="B315" s="102">
        <f>VLOOKUP('Datos Monitoreo 2019'!$A315,info!$D$3:$E$118,2,FALSE)</f>
        <v>2</v>
      </c>
      <c r="C315" s="96">
        <v>23</v>
      </c>
      <c r="D315" s="96" t="s">
        <v>11</v>
      </c>
      <c r="E315" s="97">
        <v>32.149298504562857</v>
      </c>
      <c r="F315" s="103">
        <f t="shared" si="4"/>
        <v>8.1176978724021215E-2</v>
      </c>
      <c r="G315" s="98"/>
      <c r="H315" s="104"/>
      <c r="I315" s="104"/>
      <c r="J315" s="104"/>
      <c r="K315" s="105">
        <f>VLOOKUP('Datos Monitoreo 2019'!$D315,info!$A$2:$B$20,2,FALSE)</f>
        <v>0.34899999999999998</v>
      </c>
      <c r="M315" s="104">
        <v>1.1499999999999999</v>
      </c>
      <c r="N315" s="106">
        <f>(0.489461*'Datos Monitoreo 2019'!$E315^1.79018)/1000</f>
        <v>0.24424538751532493</v>
      </c>
      <c r="O315" s="106">
        <f>'Datos Monitoreo 2019'!$N315*'Datos Monitoreo 2019'!$S315</f>
        <v>4.884907750306499E-2</v>
      </c>
      <c r="P315" s="106">
        <f>'Datos Monitoreo 2019'!$O315+'Datos Monitoreo 2019'!$N315</f>
        <v>0.29309446501838993</v>
      </c>
      <c r="Q315" s="104">
        <v>0.47</v>
      </c>
      <c r="R315" s="106">
        <f>'Datos Monitoreo 2019'!$Q315*'Datos Monitoreo 2019'!$N315</f>
        <v>0.11479533213220271</v>
      </c>
      <c r="S315" s="104">
        <v>0.2</v>
      </c>
      <c r="T315" s="106">
        <f>'Datos Monitoreo 2019'!$R315*'Datos Monitoreo 2019'!$S315</f>
        <v>2.2959066426440543E-2</v>
      </c>
      <c r="U315" s="106">
        <f>'Datos Monitoreo 2019'!$T315+'Datos Monitoreo 2019'!$R315</f>
        <v>0.13775439855864324</v>
      </c>
    </row>
    <row r="316" spans="1:21" s="94" customFormat="1" ht="16.5" hidden="1" x14ac:dyDescent="0.3">
      <c r="A316" s="95" t="s">
        <v>36</v>
      </c>
      <c r="B316" s="102">
        <f>VLOOKUP('Datos Monitoreo 2019'!$A316,info!$D$3:$E$118,2,FALSE)</f>
        <v>2</v>
      </c>
      <c r="C316" s="96">
        <v>26</v>
      </c>
      <c r="D316" s="95" t="s">
        <v>11</v>
      </c>
      <c r="E316" s="97">
        <v>17.984508569384175</v>
      </c>
      <c r="F316" s="103">
        <f t="shared" si="4"/>
        <v>2.5403118354255152E-2</v>
      </c>
      <c r="G316" s="95"/>
      <c r="H316" s="104"/>
      <c r="I316" s="104"/>
      <c r="J316" s="104"/>
      <c r="K316" s="105">
        <f>VLOOKUP('Datos Monitoreo 2019'!$D316,info!$A$2:$B$20,2,FALSE)</f>
        <v>0.34899999999999998</v>
      </c>
      <c r="M316" s="104">
        <v>1.1499999999999999</v>
      </c>
      <c r="N316" s="106">
        <f>(0.489461*'Datos Monitoreo 2019'!$E316^1.79018)/1000</f>
        <v>8.6340075556939538E-2</v>
      </c>
      <c r="O316" s="106">
        <f>'Datos Monitoreo 2019'!$N316*'Datos Monitoreo 2019'!$S316</f>
        <v>1.7268015111387907E-2</v>
      </c>
      <c r="P316" s="106">
        <f>'Datos Monitoreo 2019'!$O316+'Datos Monitoreo 2019'!$N316</f>
        <v>0.10360809066832745</v>
      </c>
      <c r="Q316" s="104">
        <v>0.47</v>
      </c>
      <c r="R316" s="106">
        <f>'Datos Monitoreo 2019'!$Q316*'Datos Monitoreo 2019'!$N316</f>
        <v>4.0579835511761579E-2</v>
      </c>
      <c r="S316" s="104">
        <v>0.2</v>
      </c>
      <c r="T316" s="106">
        <f>'Datos Monitoreo 2019'!$R316*'Datos Monitoreo 2019'!$S316</f>
        <v>8.1159671023523158E-3</v>
      </c>
      <c r="U316" s="106">
        <f>'Datos Monitoreo 2019'!$T316+'Datos Monitoreo 2019'!$R316</f>
        <v>4.8695802614113895E-2</v>
      </c>
    </row>
    <row r="317" spans="1:21" s="94" customFormat="1" ht="16.5" hidden="1" x14ac:dyDescent="0.3">
      <c r="A317" s="95" t="s">
        <v>36</v>
      </c>
      <c r="B317" s="102">
        <f>VLOOKUP('Datos Monitoreo 2019'!$A317,info!$D$3:$E$118,2,FALSE)</f>
        <v>2</v>
      </c>
      <c r="C317" s="96">
        <v>28</v>
      </c>
      <c r="D317" s="95" t="s">
        <v>11</v>
      </c>
      <c r="E317" s="97">
        <v>28.616058767922784</v>
      </c>
      <c r="F317" s="103">
        <f t="shared" si="4"/>
        <v>6.4314592080906466E-2</v>
      </c>
      <c r="G317" s="95"/>
      <c r="H317" s="104"/>
      <c r="I317" s="104"/>
      <c r="J317" s="104"/>
      <c r="K317" s="105">
        <f>VLOOKUP('Datos Monitoreo 2019'!$D317,info!$A$2:$B$20,2,FALSE)</f>
        <v>0.34899999999999998</v>
      </c>
      <c r="M317" s="104">
        <v>1.1499999999999999</v>
      </c>
      <c r="N317" s="106">
        <f>(0.489461*'Datos Monitoreo 2019'!$E317^1.79018)/1000</f>
        <v>0.19829504354892188</v>
      </c>
      <c r="O317" s="106">
        <f>'Datos Monitoreo 2019'!$N317*'Datos Monitoreo 2019'!$S317</f>
        <v>3.965900870978438E-2</v>
      </c>
      <c r="P317" s="106">
        <f>'Datos Monitoreo 2019'!$O317+'Datos Monitoreo 2019'!$N317</f>
        <v>0.23795405225870625</v>
      </c>
      <c r="Q317" s="104">
        <v>0.47</v>
      </c>
      <c r="R317" s="106">
        <f>'Datos Monitoreo 2019'!$Q317*'Datos Monitoreo 2019'!$N317</f>
        <v>9.319867046799328E-2</v>
      </c>
      <c r="S317" s="104">
        <v>0.2</v>
      </c>
      <c r="T317" s="106">
        <f>'Datos Monitoreo 2019'!$R317*'Datos Monitoreo 2019'!$S317</f>
        <v>1.8639734093598658E-2</v>
      </c>
      <c r="U317" s="106">
        <f>'Datos Monitoreo 2019'!$T317+'Datos Monitoreo 2019'!$R317</f>
        <v>0.11183840456159194</v>
      </c>
    </row>
    <row r="318" spans="1:21" s="94" customFormat="1" ht="16.5" hidden="1" x14ac:dyDescent="0.3">
      <c r="A318" s="95" t="s">
        <v>36</v>
      </c>
      <c r="B318" s="102">
        <f>VLOOKUP('Datos Monitoreo 2019'!$A318,info!$D$3:$E$118,2,FALSE)</f>
        <v>2</v>
      </c>
      <c r="C318" s="96">
        <v>29</v>
      </c>
      <c r="D318" s="96" t="s">
        <v>11</v>
      </c>
      <c r="E318" s="97">
        <v>24.382537281678363</v>
      </c>
      <c r="F318" s="103">
        <f t="shared" si="4"/>
        <v>4.6692558894414059E-2</v>
      </c>
      <c r="G318" s="98"/>
      <c r="H318" s="104"/>
      <c r="I318" s="104"/>
      <c r="J318" s="104"/>
      <c r="K318" s="105">
        <f>VLOOKUP('Datos Monitoreo 2019'!$D318,info!$A$2:$B$20,2,FALSE)</f>
        <v>0.34899999999999998</v>
      </c>
      <c r="M318" s="104">
        <v>1.1499999999999999</v>
      </c>
      <c r="N318" s="106">
        <f>(0.489461*'Datos Monitoreo 2019'!$E318^1.79018)/1000</f>
        <v>0.14888090253484729</v>
      </c>
      <c r="O318" s="106">
        <f>'Datos Monitoreo 2019'!$N318*'Datos Monitoreo 2019'!$S318</f>
        <v>2.9776180506969459E-2</v>
      </c>
      <c r="P318" s="106">
        <f>'Datos Monitoreo 2019'!$O318+'Datos Monitoreo 2019'!$N318</f>
        <v>0.17865708304181674</v>
      </c>
      <c r="Q318" s="104">
        <v>0.47</v>
      </c>
      <c r="R318" s="106">
        <f>'Datos Monitoreo 2019'!$Q318*'Datos Monitoreo 2019'!$N318</f>
        <v>6.9974024191378215E-2</v>
      </c>
      <c r="S318" s="104">
        <v>0.2</v>
      </c>
      <c r="T318" s="106">
        <f>'Datos Monitoreo 2019'!$R318*'Datos Monitoreo 2019'!$S318</f>
        <v>1.3994804838275643E-2</v>
      </c>
      <c r="U318" s="106">
        <f>'Datos Monitoreo 2019'!$T318+'Datos Monitoreo 2019'!$R318</f>
        <v>8.3968829029653858E-2</v>
      </c>
    </row>
    <row r="319" spans="1:21" s="94" customFormat="1" ht="16.5" hidden="1" x14ac:dyDescent="0.3">
      <c r="A319" s="95" t="s">
        <v>36</v>
      </c>
      <c r="B319" s="102">
        <f>VLOOKUP('Datos Monitoreo 2019'!$A319,info!$D$3:$E$118,2,FALSE)</f>
        <v>2</v>
      </c>
      <c r="C319" s="96">
        <v>33</v>
      </c>
      <c r="D319" s="96" t="s">
        <v>11</v>
      </c>
      <c r="E319" s="97">
        <v>35.491552309492661</v>
      </c>
      <c r="F319" s="103">
        <f t="shared" si="4"/>
        <v>9.8932702062710792E-2</v>
      </c>
      <c r="G319" s="98"/>
      <c r="H319" s="104"/>
      <c r="I319" s="104"/>
      <c r="J319" s="104"/>
      <c r="K319" s="105">
        <f>VLOOKUP('Datos Monitoreo 2019'!$D319,info!$A$2:$B$20,2,FALSE)</f>
        <v>0.34899999999999998</v>
      </c>
      <c r="M319" s="104">
        <v>1.1499999999999999</v>
      </c>
      <c r="N319" s="106">
        <f>(0.489461*'Datos Monitoreo 2019'!$E319^1.79018)/1000</f>
        <v>0.29155524331095828</v>
      </c>
      <c r="O319" s="106">
        <f>'Datos Monitoreo 2019'!$N319*'Datos Monitoreo 2019'!$S319</f>
        <v>5.831104866219166E-2</v>
      </c>
      <c r="P319" s="106">
        <f>'Datos Monitoreo 2019'!$O319+'Datos Monitoreo 2019'!$N319</f>
        <v>0.34986629197314995</v>
      </c>
      <c r="Q319" s="104">
        <v>0.47</v>
      </c>
      <c r="R319" s="106">
        <f>'Datos Monitoreo 2019'!$Q319*'Datos Monitoreo 2019'!$N319</f>
        <v>0.13703096435615039</v>
      </c>
      <c r="S319" s="104">
        <v>0.2</v>
      </c>
      <c r="T319" s="106">
        <f>'Datos Monitoreo 2019'!$R319*'Datos Monitoreo 2019'!$S319</f>
        <v>2.740619287123008E-2</v>
      </c>
      <c r="U319" s="106">
        <f>'Datos Monitoreo 2019'!$T319+'Datos Monitoreo 2019'!$R319</f>
        <v>0.16443715722738048</v>
      </c>
    </row>
    <row r="320" spans="1:21" s="94" customFormat="1" ht="16.5" hidden="1" x14ac:dyDescent="0.3">
      <c r="A320" s="95" t="s">
        <v>36</v>
      </c>
      <c r="B320" s="102">
        <f>VLOOKUP('Datos Monitoreo 2019'!$A320,info!$D$3:$E$118,2,FALSE)</f>
        <v>2</v>
      </c>
      <c r="C320" s="96">
        <v>36</v>
      </c>
      <c r="D320" s="95" t="s">
        <v>11</v>
      </c>
      <c r="E320" s="97">
        <v>27.852115041081685</v>
      </c>
      <c r="F320" s="103">
        <f t="shared" si="4"/>
        <v>6.0926501652366197E-2</v>
      </c>
      <c r="G320" s="95"/>
      <c r="H320" s="104"/>
      <c r="I320" s="104"/>
      <c r="J320" s="104"/>
      <c r="K320" s="105">
        <f>VLOOKUP('Datos Monitoreo 2019'!$D320,info!$A$2:$B$20,2,FALSE)</f>
        <v>0.34899999999999998</v>
      </c>
      <c r="M320" s="104">
        <v>1.1499999999999999</v>
      </c>
      <c r="N320" s="106">
        <f>(0.489461*'Datos Monitoreo 2019'!$E320^1.79018)/1000</f>
        <v>0.18891842246872298</v>
      </c>
      <c r="O320" s="106">
        <f>'Datos Monitoreo 2019'!$N320*'Datos Monitoreo 2019'!$S320</f>
        <v>3.7783684493744599E-2</v>
      </c>
      <c r="P320" s="106">
        <f>'Datos Monitoreo 2019'!$O320+'Datos Monitoreo 2019'!$N320</f>
        <v>0.22670210696246756</v>
      </c>
      <c r="Q320" s="104">
        <v>0.47</v>
      </c>
      <c r="R320" s="106">
        <f>'Datos Monitoreo 2019'!$Q320*'Datos Monitoreo 2019'!$N320</f>
        <v>8.8791658560299802E-2</v>
      </c>
      <c r="S320" s="104">
        <v>0.2</v>
      </c>
      <c r="T320" s="106">
        <f>'Datos Monitoreo 2019'!$R320*'Datos Monitoreo 2019'!$S320</f>
        <v>1.7758331712059962E-2</v>
      </c>
      <c r="U320" s="106">
        <f>'Datos Monitoreo 2019'!$T320+'Datos Monitoreo 2019'!$R320</f>
        <v>0.10654999027235976</v>
      </c>
    </row>
    <row r="321" spans="1:21" s="94" customFormat="1" ht="16.5" hidden="1" x14ac:dyDescent="0.3">
      <c r="A321" s="95" t="s">
        <v>36</v>
      </c>
      <c r="B321" s="102">
        <f>VLOOKUP('Datos Monitoreo 2019'!$A321,info!$D$3:$E$118,2,FALSE)</f>
        <v>2</v>
      </c>
      <c r="C321" s="96">
        <v>37</v>
      </c>
      <c r="D321" s="95" t="s">
        <v>11</v>
      </c>
      <c r="E321" s="97">
        <v>32.785918276930438</v>
      </c>
      <c r="F321" s="103">
        <f t="shared" si="4"/>
        <v>8.4423739563095873E-2</v>
      </c>
      <c r="G321" s="95"/>
      <c r="H321" s="104"/>
      <c r="I321" s="104"/>
      <c r="J321" s="104"/>
      <c r="K321" s="105">
        <f>VLOOKUP('Datos Monitoreo 2019'!$D321,info!$A$2:$B$20,2,FALSE)</f>
        <v>0.34899999999999998</v>
      </c>
      <c r="M321" s="104">
        <v>1.1499999999999999</v>
      </c>
      <c r="N321" s="106">
        <f>(0.489461*'Datos Monitoreo 2019'!$E321^1.79018)/1000</f>
        <v>0.25297131422201391</v>
      </c>
      <c r="O321" s="106">
        <f>'Datos Monitoreo 2019'!$N321*'Datos Monitoreo 2019'!$S321</f>
        <v>5.0594262844402785E-2</v>
      </c>
      <c r="P321" s="106">
        <f>'Datos Monitoreo 2019'!$O321+'Datos Monitoreo 2019'!$N321</f>
        <v>0.30356557706641668</v>
      </c>
      <c r="Q321" s="104">
        <v>0.47</v>
      </c>
      <c r="R321" s="106">
        <f>'Datos Monitoreo 2019'!$Q321*'Datos Monitoreo 2019'!$N321</f>
        <v>0.11889651768434653</v>
      </c>
      <c r="S321" s="104">
        <v>0.2</v>
      </c>
      <c r="T321" s="106">
        <f>'Datos Monitoreo 2019'!$R321*'Datos Monitoreo 2019'!$S321</f>
        <v>2.3779303536869308E-2</v>
      </c>
      <c r="U321" s="106">
        <f>'Datos Monitoreo 2019'!$T321+'Datos Monitoreo 2019'!$R321</f>
        <v>0.14267582122121583</v>
      </c>
    </row>
    <row r="322" spans="1:21" s="94" customFormat="1" ht="16.5" hidden="1" x14ac:dyDescent="0.3">
      <c r="A322" s="95" t="s">
        <v>36</v>
      </c>
      <c r="B322" s="102">
        <f>VLOOKUP('Datos Monitoreo 2019'!$A322,info!$D$3:$E$118,2,FALSE)</f>
        <v>2</v>
      </c>
      <c r="C322" s="96">
        <v>38</v>
      </c>
      <c r="D322" s="95" t="s">
        <v>11</v>
      </c>
      <c r="E322" s="97">
        <v>18.684790318988515</v>
      </c>
      <c r="F322" s="103">
        <f t="shared" si="4"/>
        <v>2.7419929793115649E-2</v>
      </c>
      <c r="G322" s="95"/>
      <c r="H322" s="104"/>
      <c r="I322" s="104"/>
      <c r="J322" s="104"/>
      <c r="K322" s="105">
        <f>VLOOKUP('Datos Monitoreo 2019'!$D322,info!$A$2:$B$20,2,FALSE)</f>
        <v>0.34899999999999998</v>
      </c>
      <c r="M322" s="104">
        <v>1.1499999999999999</v>
      </c>
      <c r="N322" s="106">
        <f>(0.489461*'Datos Monitoreo 2019'!$E322^1.79018)/1000</f>
        <v>9.2450846104355347E-2</v>
      </c>
      <c r="O322" s="106">
        <f>'Datos Monitoreo 2019'!$N322*'Datos Monitoreo 2019'!$S322</f>
        <v>1.8490169220871069E-2</v>
      </c>
      <c r="P322" s="106">
        <f>'Datos Monitoreo 2019'!$O322+'Datos Monitoreo 2019'!$N322</f>
        <v>0.11094101532522642</v>
      </c>
      <c r="Q322" s="104">
        <v>0.47</v>
      </c>
      <c r="R322" s="106">
        <f>'Datos Monitoreo 2019'!$Q322*'Datos Monitoreo 2019'!$N322</f>
        <v>4.3451897669047009E-2</v>
      </c>
      <c r="S322" s="104">
        <v>0.2</v>
      </c>
      <c r="T322" s="106">
        <f>'Datos Monitoreo 2019'!$R322*'Datos Monitoreo 2019'!$S322</f>
        <v>8.6903795338094027E-3</v>
      </c>
      <c r="U322" s="106">
        <f>'Datos Monitoreo 2019'!$T322+'Datos Monitoreo 2019'!$R322</f>
        <v>5.2142277202856413E-2</v>
      </c>
    </row>
    <row r="323" spans="1:21" s="94" customFormat="1" ht="16.5" hidden="1" x14ac:dyDescent="0.3">
      <c r="A323" s="95" t="s">
        <v>36</v>
      </c>
      <c r="B323" s="102">
        <f>VLOOKUP('Datos Monitoreo 2019'!$A323,info!$D$3:$E$118,2,FALSE)</f>
        <v>2</v>
      </c>
      <c r="C323" s="96">
        <v>40</v>
      </c>
      <c r="D323" s="95" t="s">
        <v>11</v>
      </c>
      <c r="E323" s="97">
        <v>27.406481200424377</v>
      </c>
      <c r="F323" s="103">
        <f t="shared" ref="F323:F386" si="5">+(PI()*(((E323/100)^2))/4)</f>
        <v>5.8992450783913464E-2</v>
      </c>
      <c r="G323" s="95"/>
      <c r="H323" s="104"/>
      <c r="I323" s="104"/>
      <c r="J323" s="104"/>
      <c r="K323" s="105">
        <f>VLOOKUP('Datos Monitoreo 2019'!$D323,info!$A$2:$B$20,2,FALSE)</f>
        <v>0.34899999999999998</v>
      </c>
      <c r="M323" s="104">
        <v>1.1499999999999999</v>
      </c>
      <c r="N323" s="106">
        <f>(0.489461*'Datos Monitoreo 2019'!$E323^1.79018)/1000</f>
        <v>0.18354149960099539</v>
      </c>
      <c r="O323" s="106">
        <f>'Datos Monitoreo 2019'!$N323*'Datos Monitoreo 2019'!$S323</f>
        <v>3.6708299920199076E-2</v>
      </c>
      <c r="P323" s="106">
        <f>'Datos Monitoreo 2019'!$O323+'Datos Monitoreo 2019'!$N323</f>
        <v>0.22024979952119447</v>
      </c>
      <c r="Q323" s="104">
        <v>0.47</v>
      </c>
      <c r="R323" s="106">
        <f>'Datos Monitoreo 2019'!$Q323*'Datos Monitoreo 2019'!$N323</f>
        <v>8.6264504812467835E-2</v>
      </c>
      <c r="S323" s="104">
        <v>0.2</v>
      </c>
      <c r="T323" s="106">
        <f>'Datos Monitoreo 2019'!$R323*'Datos Monitoreo 2019'!$S323</f>
        <v>1.7252900962493569E-2</v>
      </c>
      <c r="U323" s="106">
        <f>'Datos Monitoreo 2019'!$T323+'Datos Monitoreo 2019'!$R323</f>
        <v>0.10351740577496141</v>
      </c>
    </row>
    <row r="324" spans="1:21" s="94" customFormat="1" ht="16.5" hidden="1" x14ac:dyDescent="0.3">
      <c r="A324" s="95" t="s">
        <v>36</v>
      </c>
      <c r="B324" s="102">
        <f>VLOOKUP('Datos Monitoreo 2019'!$A324,info!$D$3:$E$118,2,FALSE)</f>
        <v>2</v>
      </c>
      <c r="C324" s="96">
        <v>41</v>
      </c>
      <c r="D324" s="96" t="s">
        <v>11</v>
      </c>
      <c r="E324" s="97">
        <v>27.056340325622209</v>
      </c>
      <c r="F324" s="103">
        <f t="shared" si="5"/>
        <v>5.7494723191947185E-2</v>
      </c>
      <c r="G324" s="98"/>
      <c r="H324" s="104"/>
      <c r="I324" s="104"/>
      <c r="J324" s="104"/>
      <c r="K324" s="105">
        <f>VLOOKUP('Datos Monitoreo 2019'!$D324,info!$A$2:$B$20,2,FALSE)</f>
        <v>0.34899999999999998</v>
      </c>
      <c r="M324" s="104">
        <v>1.1499999999999999</v>
      </c>
      <c r="N324" s="106">
        <f>(0.489461*'Datos Monitoreo 2019'!$E324^1.79018)/1000</f>
        <v>0.17936491931115411</v>
      </c>
      <c r="O324" s="106">
        <f>'Datos Monitoreo 2019'!$N324*'Datos Monitoreo 2019'!$S324</f>
        <v>3.5872983862230826E-2</v>
      </c>
      <c r="P324" s="106">
        <f>'Datos Monitoreo 2019'!$O324+'Datos Monitoreo 2019'!$N324</f>
        <v>0.21523790317338493</v>
      </c>
      <c r="Q324" s="104">
        <v>0.47</v>
      </c>
      <c r="R324" s="106">
        <f>'Datos Monitoreo 2019'!$Q324*'Datos Monitoreo 2019'!$N324</f>
        <v>8.4301512076242424E-2</v>
      </c>
      <c r="S324" s="104">
        <v>0.2</v>
      </c>
      <c r="T324" s="106">
        <f>'Datos Monitoreo 2019'!$R324*'Datos Monitoreo 2019'!$S324</f>
        <v>1.6860302415248486E-2</v>
      </c>
      <c r="U324" s="106">
        <f>'Datos Monitoreo 2019'!$T324+'Datos Monitoreo 2019'!$R324</f>
        <v>0.10116181449149091</v>
      </c>
    </row>
    <row r="325" spans="1:21" s="94" customFormat="1" ht="16.5" hidden="1" x14ac:dyDescent="0.3">
      <c r="A325" s="95" t="s">
        <v>36</v>
      </c>
      <c r="B325" s="102">
        <f>VLOOKUP('Datos Monitoreo 2019'!$A325,info!$D$3:$E$118,2,FALSE)</f>
        <v>2</v>
      </c>
      <c r="C325" s="96">
        <v>44</v>
      </c>
      <c r="D325" s="95" t="s">
        <v>11</v>
      </c>
      <c r="E325" s="97">
        <v>28.743382722396298</v>
      </c>
      <c r="F325" s="103">
        <f t="shared" si="5"/>
        <v>6.4888186495809644E-2</v>
      </c>
      <c r="G325" s="95"/>
      <c r="H325" s="104"/>
      <c r="I325" s="104"/>
      <c r="J325" s="104"/>
      <c r="K325" s="105">
        <f>VLOOKUP('Datos Monitoreo 2019'!$D325,info!$A$2:$B$20,2,FALSE)</f>
        <v>0.34899999999999998</v>
      </c>
      <c r="M325" s="104">
        <v>1.1499999999999999</v>
      </c>
      <c r="N325" s="106">
        <f>(0.489461*'Datos Monitoreo 2019'!$E325^1.79018)/1000</f>
        <v>0.19987728006197153</v>
      </c>
      <c r="O325" s="106">
        <f>'Datos Monitoreo 2019'!$N325*'Datos Monitoreo 2019'!$S325</f>
        <v>3.9975456012394307E-2</v>
      </c>
      <c r="P325" s="106">
        <f>'Datos Monitoreo 2019'!$O325+'Datos Monitoreo 2019'!$N325</f>
        <v>0.23985273607436583</v>
      </c>
      <c r="Q325" s="104">
        <v>0.47</v>
      </c>
      <c r="R325" s="106">
        <f>'Datos Monitoreo 2019'!$Q325*'Datos Monitoreo 2019'!$N325</f>
        <v>9.3942321629126607E-2</v>
      </c>
      <c r="S325" s="104">
        <v>0.2</v>
      </c>
      <c r="T325" s="106">
        <f>'Datos Monitoreo 2019'!$R325*'Datos Monitoreo 2019'!$S325</f>
        <v>1.8788464325825323E-2</v>
      </c>
      <c r="U325" s="106">
        <f>'Datos Monitoreo 2019'!$T325+'Datos Monitoreo 2019'!$R325</f>
        <v>0.11273078595495192</v>
      </c>
    </row>
    <row r="326" spans="1:21" s="94" customFormat="1" ht="16.5" hidden="1" x14ac:dyDescent="0.3">
      <c r="A326" s="95" t="s">
        <v>36</v>
      </c>
      <c r="B326" s="102">
        <f>VLOOKUP('Datos Monitoreo 2019'!$A326,info!$D$3:$E$118,2,FALSE)</f>
        <v>2</v>
      </c>
      <c r="C326" s="96">
        <v>45</v>
      </c>
      <c r="D326" s="95" t="s">
        <v>11</v>
      </c>
      <c r="E326" s="97">
        <v>27.215495268714104</v>
      </c>
      <c r="F326" s="103">
        <f t="shared" si="5"/>
        <v>5.8173121136876393E-2</v>
      </c>
      <c r="G326" s="95"/>
      <c r="H326" s="104"/>
      <c r="I326" s="104"/>
      <c r="J326" s="104"/>
      <c r="K326" s="105">
        <f>VLOOKUP('Datos Monitoreo 2019'!$D326,info!$A$2:$B$20,2,FALSE)</f>
        <v>0.34899999999999998</v>
      </c>
      <c r="M326" s="104">
        <v>1.1499999999999999</v>
      </c>
      <c r="N326" s="106">
        <f>(0.489461*'Datos Monitoreo 2019'!$E326^1.79018)/1000</f>
        <v>0.18125810419111296</v>
      </c>
      <c r="O326" s="106">
        <f>'Datos Monitoreo 2019'!$N326*'Datos Monitoreo 2019'!$S326</f>
        <v>3.6251620838222594E-2</v>
      </c>
      <c r="P326" s="106">
        <f>'Datos Monitoreo 2019'!$O326+'Datos Monitoreo 2019'!$N326</f>
        <v>0.21750972502933555</v>
      </c>
      <c r="Q326" s="104">
        <v>0.47</v>
      </c>
      <c r="R326" s="106">
        <f>'Datos Monitoreo 2019'!$Q326*'Datos Monitoreo 2019'!$N326</f>
        <v>8.519130896982309E-2</v>
      </c>
      <c r="S326" s="104">
        <v>0.2</v>
      </c>
      <c r="T326" s="106">
        <f>'Datos Monitoreo 2019'!$R326*'Datos Monitoreo 2019'!$S326</f>
        <v>1.7038261793964619E-2</v>
      </c>
      <c r="U326" s="106">
        <f>'Datos Monitoreo 2019'!$T326+'Datos Monitoreo 2019'!$R326</f>
        <v>0.10222957076378771</v>
      </c>
    </row>
    <row r="327" spans="1:21" s="94" customFormat="1" ht="16.5" hidden="1" x14ac:dyDescent="0.3">
      <c r="A327" s="95" t="s">
        <v>36</v>
      </c>
      <c r="B327" s="102">
        <f>VLOOKUP('Datos Monitoreo 2019'!$A327,info!$D$3:$E$118,2,FALSE)</f>
        <v>2</v>
      </c>
      <c r="C327" s="96">
        <v>46</v>
      </c>
      <c r="D327" s="96" t="s">
        <v>11</v>
      </c>
      <c r="E327" s="97">
        <v>26.005917701215701</v>
      </c>
      <c r="F327" s="103">
        <f t="shared" si="5"/>
        <v>5.3117086904733074E-2</v>
      </c>
      <c r="G327" s="95"/>
      <c r="H327" s="104"/>
      <c r="I327" s="104"/>
      <c r="J327" s="104"/>
      <c r="K327" s="105">
        <f>VLOOKUP('Datos Monitoreo 2019'!$D327,info!$A$2:$B$20,2,FALSE)</f>
        <v>0.34899999999999998</v>
      </c>
      <c r="M327" s="104">
        <v>1.1499999999999999</v>
      </c>
      <c r="N327" s="106">
        <f>(0.489461*'Datos Monitoreo 2019'!$E327^1.79018)/1000</f>
        <v>0.16709059873182427</v>
      </c>
      <c r="O327" s="106">
        <f>'Datos Monitoreo 2019'!$N327*'Datos Monitoreo 2019'!$S327</f>
        <v>3.3418119746364855E-2</v>
      </c>
      <c r="P327" s="106">
        <f>'Datos Monitoreo 2019'!$O327+'Datos Monitoreo 2019'!$N327</f>
        <v>0.20050871847818913</v>
      </c>
      <c r="Q327" s="104">
        <v>0.47</v>
      </c>
      <c r="R327" s="106">
        <f>'Datos Monitoreo 2019'!$Q327*'Datos Monitoreo 2019'!$N327</f>
        <v>7.8532581403957399E-2</v>
      </c>
      <c r="S327" s="104">
        <v>0.2</v>
      </c>
      <c r="T327" s="106">
        <f>'Datos Monitoreo 2019'!$R327*'Datos Monitoreo 2019'!$S327</f>
        <v>1.5706516280791481E-2</v>
      </c>
      <c r="U327" s="106">
        <f>'Datos Monitoreo 2019'!$T327+'Datos Monitoreo 2019'!$R327</f>
        <v>9.4239097684748876E-2</v>
      </c>
    </row>
    <row r="328" spans="1:21" s="94" customFormat="1" ht="16.5" hidden="1" x14ac:dyDescent="0.3">
      <c r="A328" s="96" t="s">
        <v>35</v>
      </c>
      <c r="B328" s="102">
        <f>VLOOKUP('Datos Monitoreo 2019'!$A328,info!$D$3:$E$118,2,FALSE)</f>
        <v>3</v>
      </c>
      <c r="C328" s="96">
        <v>1</v>
      </c>
      <c r="D328" s="96" t="s">
        <v>10</v>
      </c>
      <c r="E328" s="97">
        <v>24.669016179243776</v>
      </c>
      <c r="F328" s="103">
        <f t="shared" si="5"/>
        <v>4.7796218847284813E-2</v>
      </c>
      <c r="G328" s="98"/>
      <c r="H328" s="104"/>
      <c r="I328" s="104"/>
      <c r="J328" s="104"/>
      <c r="K328" s="105">
        <f>VLOOKUP('Datos Monitoreo 2019'!$D328,info!$A$2:$B$20,2,FALSE)</f>
        <v>0.54</v>
      </c>
      <c r="M328" s="104">
        <v>1.1499999999999999</v>
      </c>
      <c r="N328" s="106">
        <f>(0.214828*'Datos Monitoreo 2019'!$E328^2.0402)/1000</f>
        <v>0.14871646321452472</v>
      </c>
      <c r="O328" s="106">
        <f>'Datos Monitoreo 2019'!$N328*'Datos Monitoreo 2019'!$S328</f>
        <v>2.9743292642904946E-2</v>
      </c>
      <c r="P328" s="106">
        <f>'Datos Monitoreo 2019'!$O328+'Datos Monitoreo 2019'!$N328</f>
        <v>0.17845975585742968</v>
      </c>
      <c r="Q328" s="104">
        <v>0.47</v>
      </c>
      <c r="R328" s="106">
        <f>'Datos Monitoreo 2019'!$Q328*'Datos Monitoreo 2019'!$N328</f>
        <v>6.989673771082662E-2</v>
      </c>
      <c r="S328" s="104">
        <v>0.2</v>
      </c>
      <c r="T328" s="106">
        <f>'Datos Monitoreo 2019'!$R328*'Datos Monitoreo 2019'!$S328</f>
        <v>1.3979347542165324E-2</v>
      </c>
      <c r="U328" s="106">
        <f>'Datos Monitoreo 2019'!$T328+'Datos Monitoreo 2019'!$R328</f>
        <v>8.387608525299195E-2</v>
      </c>
    </row>
    <row r="329" spans="1:21" s="94" customFormat="1" ht="16.5" hidden="1" x14ac:dyDescent="0.3">
      <c r="A329" s="96" t="s">
        <v>35</v>
      </c>
      <c r="B329" s="102">
        <f>VLOOKUP('Datos Monitoreo 2019'!$A329,info!$D$3:$E$118,2,FALSE)</f>
        <v>3</v>
      </c>
      <c r="C329" s="96">
        <v>2</v>
      </c>
      <c r="D329" s="96" t="s">
        <v>10</v>
      </c>
      <c r="E329" s="97">
        <v>30.239439187460114</v>
      </c>
      <c r="F329" s="103">
        <f t="shared" si="5"/>
        <v>7.1818668070217778E-2</v>
      </c>
      <c r="G329" s="98"/>
      <c r="H329" s="104"/>
      <c r="I329" s="104"/>
      <c r="J329" s="104"/>
      <c r="K329" s="105">
        <f>VLOOKUP('Datos Monitoreo 2019'!$D329,info!$A$2:$B$20,2,FALSE)</f>
        <v>0.54</v>
      </c>
      <c r="M329" s="104">
        <v>1.1499999999999999</v>
      </c>
      <c r="N329" s="106">
        <f>(0.214828*'Datos Monitoreo 2019'!$E329^2.0402)/1000</f>
        <v>0.22529804050008009</v>
      </c>
      <c r="O329" s="106">
        <f>'Datos Monitoreo 2019'!$N329*'Datos Monitoreo 2019'!$S329</f>
        <v>4.5059608100016024E-2</v>
      </c>
      <c r="P329" s="106">
        <f>'Datos Monitoreo 2019'!$O329+'Datos Monitoreo 2019'!$N329</f>
        <v>0.27035764860009615</v>
      </c>
      <c r="Q329" s="104">
        <v>0.47</v>
      </c>
      <c r="R329" s="106">
        <f>'Datos Monitoreo 2019'!$Q329*'Datos Monitoreo 2019'!$N329</f>
        <v>0.10589007903503764</v>
      </c>
      <c r="S329" s="104">
        <v>0.2</v>
      </c>
      <c r="T329" s="106">
        <f>'Datos Monitoreo 2019'!$R329*'Datos Monitoreo 2019'!$S329</f>
        <v>2.1178015807007528E-2</v>
      </c>
      <c r="U329" s="106">
        <f>'Datos Monitoreo 2019'!$T329+'Datos Monitoreo 2019'!$R329</f>
        <v>0.12706809484204518</v>
      </c>
    </row>
    <row r="330" spans="1:21" s="94" customFormat="1" ht="16.5" hidden="1" x14ac:dyDescent="0.3">
      <c r="A330" s="96" t="s">
        <v>35</v>
      </c>
      <c r="B330" s="102">
        <f>VLOOKUP('Datos Monitoreo 2019'!$A330,info!$D$3:$E$118,2,FALSE)</f>
        <v>3</v>
      </c>
      <c r="C330" s="96">
        <v>3</v>
      </c>
      <c r="D330" s="96" t="s">
        <v>10</v>
      </c>
      <c r="E330" s="97">
        <v>27.533805154897895</v>
      </c>
      <c r="F330" s="103">
        <f t="shared" si="5"/>
        <v>5.954185364746669E-2</v>
      </c>
      <c r="G330" s="98"/>
      <c r="H330" s="104"/>
      <c r="I330" s="104"/>
      <c r="J330" s="104"/>
      <c r="K330" s="105">
        <f>VLOOKUP('Datos Monitoreo 2019'!$D330,info!$A$2:$B$20,2,FALSE)</f>
        <v>0.54</v>
      </c>
      <c r="M330" s="104">
        <v>1.1499999999999999</v>
      </c>
      <c r="N330" s="106">
        <f>(0.214828*'Datos Monitoreo 2019'!$E330^2.0402)/1000</f>
        <v>0.18608269081262685</v>
      </c>
      <c r="O330" s="106">
        <f>'Datos Monitoreo 2019'!$N330*'Datos Monitoreo 2019'!$S330</f>
        <v>3.7216538162525369E-2</v>
      </c>
      <c r="P330" s="106">
        <f>'Datos Monitoreo 2019'!$O330+'Datos Monitoreo 2019'!$N330</f>
        <v>0.22329922897515223</v>
      </c>
      <c r="Q330" s="104">
        <v>0.47</v>
      </c>
      <c r="R330" s="106">
        <f>'Datos Monitoreo 2019'!$Q330*'Datos Monitoreo 2019'!$N330</f>
        <v>8.7458864681934617E-2</v>
      </c>
      <c r="S330" s="104">
        <v>0.2</v>
      </c>
      <c r="T330" s="106">
        <f>'Datos Monitoreo 2019'!$R330*'Datos Monitoreo 2019'!$S330</f>
        <v>1.7491772936386926E-2</v>
      </c>
      <c r="U330" s="106">
        <f>'Datos Monitoreo 2019'!$T330+'Datos Monitoreo 2019'!$R330</f>
        <v>0.10495063761832155</v>
      </c>
    </row>
    <row r="331" spans="1:21" s="94" customFormat="1" ht="16.5" hidden="1" x14ac:dyDescent="0.3">
      <c r="A331" s="96" t="s">
        <v>35</v>
      </c>
      <c r="B331" s="102">
        <f>VLOOKUP('Datos Monitoreo 2019'!$A331,info!$D$3:$E$118,2,FALSE)</f>
        <v>3</v>
      </c>
      <c r="C331" s="96">
        <v>4</v>
      </c>
      <c r="D331" s="96" t="s">
        <v>10</v>
      </c>
      <c r="E331" s="97">
        <v>20.371832715762604</v>
      </c>
      <c r="F331" s="103">
        <f t="shared" si="5"/>
        <v>3.2594932345220172E-2</v>
      </c>
      <c r="G331" s="98"/>
      <c r="H331" s="104"/>
      <c r="I331" s="104"/>
      <c r="J331" s="104"/>
      <c r="K331" s="105">
        <f>VLOOKUP('Datos Monitoreo 2019'!$D331,info!$A$2:$B$20,2,FALSE)</f>
        <v>0.54</v>
      </c>
      <c r="M331" s="104">
        <v>1.1499999999999999</v>
      </c>
      <c r="N331" s="106">
        <f>(0.214828*'Datos Monitoreo 2019'!$E331^2.0402)/1000</f>
        <v>0.10064080407485353</v>
      </c>
      <c r="O331" s="106">
        <f>'Datos Monitoreo 2019'!$N331*'Datos Monitoreo 2019'!$S331</f>
        <v>2.0128160814970708E-2</v>
      </c>
      <c r="P331" s="106">
        <f>'Datos Monitoreo 2019'!$O331+'Datos Monitoreo 2019'!$N331</f>
        <v>0.12076896488982423</v>
      </c>
      <c r="Q331" s="104">
        <v>0.47</v>
      </c>
      <c r="R331" s="106">
        <f>'Datos Monitoreo 2019'!$Q331*'Datos Monitoreo 2019'!$N331</f>
        <v>4.7301177915181153E-2</v>
      </c>
      <c r="S331" s="104">
        <v>0.2</v>
      </c>
      <c r="T331" s="106">
        <f>'Datos Monitoreo 2019'!$R331*'Datos Monitoreo 2019'!$S331</f>
        <v>9.4602355830362313E-3</v>
      </c>
      <c r="U331" s="106">
        <f>'Datos Monitoreo 2019'!$T331+'Datos Monitoreo 2019'!$R331</f>
        <v>5.6761413498217381E-2</v>
      </c>
    </row>
    <row r="332" spans="1:21" s="94" customFormat="1" ht="16.5" hidden="1" x14ac:dyDescent="0.3">
      <c r="A332" s="96" t="s">
        <v>35</v>
      </c>
      <c r="B332" s="102">
        <f>VLOOKUP('Datos Monitoreo 2019'!$A332,info!$D$3:$E$118,2,FALSE)</f>
        <v>3</v>
      </c>
      <c r="C332" s="96">
        <v>6</v>
      </c>
      <c r="D332" s="96" t="s">
        <v>10</v>
      </c>
      <c r="E332" s="97">
        <v>27.374650211805999</v>
      </c>
      <c r="F332" s="103">
        <f t="shared" si="5"/>
        <v>5.8855497955382904E-2</v>
      </c>
      <c r="G332" s="98"/>
      <c r="H332" s="104"/>
      <c r="I332" s="104"/>
      <c r="J332" s="104"/>
      <c r="K332" s="105">
        <f>VLOOKUP('Datos Monitoreo 2019'!$D332,info!$A$2:$B$20,2,FALSE)</f>
        <v>0.54</v>
      </c>
      <c r="M332" s="104">
        <v>1.1499999999999999</v>
      </c>
      <c r="N332" s="106">
        <f>(0.214828*'Datos Monitoreo 2019'!$E332^2.0402)/1000</f>
        <v>0.18389480270468919</v>
      </c>
      <c r="O332" s="106">
        <f>'Datos Monitoreo 2019'!$N332*'Datos Monitoreo 2019'!$S332</f>
        <v>3.6778960540937843E-2</v>
      </c>
      <c r="P332" s="106">
        <f>'Datos Monitoreo 2019'!$O332+'Datos Monitoreo 2019'!$N332</f>
        <v>0.22067376324562704</v>
      </c>
      <c r="Q332" s="104">
        <v>0.47</v>
      </c>
      <c r="R332" s="106">
        <f>'Datos Monitoreo 2019'!$Q332*'Datos Monitoreo 2019'!$N332</f>
        <v>8.6430557271203912E-2</v>
      </c>
      <c r="S332" s="104">
        <v>0.2</v>
      </c>
      <c r="T332" s="106">
        <f>'Datos Monitoreo 2019'!$R332*'Datos Monitoreo 2019'!$S332</f>
        <v>1.7286111454240784E-2</v>
      </c>
      <c r="U332" s="106">
        <f>'Datos Monitoreo 2019'!$T332+'Datos Monitoreo 2019'!$R332</f>
        <v>0.10371666872544469</v>
      </c>
    </row>
    <row r="333" spans="1:21" s="94" customFormat="1" ht="16.5" hidden="1" x14ac:dyDescent="0.3">
      <c r="A333" s="96" t="s">
        <v>35</v>
      </c>
      <c r="B333" s="102">
        <f>VLOOKUP('Datos Monitoreo 2019'!$A333,info!$D$3:$E$118,2,FALSE)</f>
        <v>3</v>
      </c>
      <c r="C333" s="96">
        <v>7</v>
      </c>
      <c r="D333" s="96" t="s">
        <v>10</v>
      </c>
      <c r="E333" s="97">
        <v>21.804227203589662</v>
      </c>
      <c r="F333" s="103">
        <f t="shared" si="5"/>
        <v>3.7339739086147301E-2</v>
      </c>
      <c r="G333" s="98"/>
      <c r="H333" s="104"/>
      <c r="I333" s="104"/>
      <c r="J333" s="104"/>
      <c r="K333" s="105">
        <f>VLOOKUP('Datos Monitoreo 2019'!$D333,info!$A$2:$B$20,2,FALSE)</f>
        <v>0.54</v>
      </c>
      <c r="M333" s="104">
        <v>1.1499999999999999</v>
      </c>
      <c r="N333" s="106">
        <f>(0.214828*'Datos Monitoreo 2019'!$E333^2.0402)/1000</f>
        <v>0.11560633120650916</v>
      </c>
      <c r="O333" s="106">
        <f>'Datos Monitoreo 2019'!$N333*'Datos Monitoreo 2019'!$S333</f>
        <v>2.3121266241301834E-2</v>
      </c>
      <c r="P333" s="106">
        <f>'Datos Monitoreo 2019'!$O333+'Datos Monitoreo 2019'!$N333</f>
        <v>0.13872759744781099</v>
      </c>
      <c r="Q333" s="104">
        <v>0.47</v>
      </c>
      <c r="R333" s="106">
        <f>'Datos Monitoreo 2019'!$Q333*'Datos Monitoreo 2019'!$N333</f>
        <v>5.4334975667059304E-2</v>
      </c>
      <c r="S333" s="104">
        <v>0.2</v>
      </c>
      <c r="T333" s="106">
        <f>'Datos Monitoreo 2019'!$R333*'Datos Monitoreo 2019'!$S333</f>
        <v>1.0866995133411862E-2</v>
      </c>
      <c r="U333" s="106">
        <f>'Datos Monitoreo 2019'!$T333+'Datos Monitoreo 2019'!$R333</f>
        <v>6.520197080047116E-2</v>
      </c>
    </row>
    <row r="334" spans="1:21" s="94" customFormat="1" ht="16.5" hidden="1" x14ac:dyDescent="0.3">
      <c r="A334" s="96" t="s">
        <v>35</v>
      </c>
      <c r="B334" s="102">
        <f>VLOOKUP('Datos Monitoreo 2019'!$A334,info!$D$3:$E$118,2,FALSE)</f>
        <v>3</v>
      </c>
      <c r="C334" s="96">
        <v>8</v>
      </c>
      <c r="D334" s="96" t="s">
        <v>10</v>
      </c>
      <c r="E334" s="97">
        <v>31.830988618379067</v>
      </c>
      <c r="F334" s="103">
        <f t="shared" si="5"/>
        <v>7.9577471545947673E-2</v>
      </c>
      <c r="G334" s="98"/>
      <c r="H334" s="104"/>
      <c r="I334" s="104"/>
      <c r="J334" s="104"/>
      <c r="K334" s="105">
        <f>VLOOKUP('Datos Monitoreo 2019'!$D334,info!$A$2:$B$20,2,FALSE)</f>
        <v>0.54</v>
      </c>
      <c r="M334" s="104">
        <v>1.1499999999999999</v>
      </c>
      <c r="N334" s="106">
        <f>(0.214828*'Datos Monitoreo 2019'!$E334^2.0402)/1000</f>
        <v>0.2501529996625676</v>
      </c>
      <c r="O334" s="106">
        <f>'Datos Monitoreo 2019'!$N334*'Datos Monitoreo 2019'!$S334</f>
        <v>5.003059993251352E-2</v>
      </c>
      <c r="P334" s="106">
        <f>'Datos Monitoreo 2019'!$O334+'Datos Monitoreo 2019'!$N334</f>
        <v>0.30018359959508112</v>
      </c>
      <c r="Q334" s="104">
        <v>0.47</v>
      </c>
      <c r="R334" s="106">
        <f>'Datos Monitoreo 2019'!$Q334*'Datos Monitoreo 2019'!$N334</f>
        <v>0.11757190984140677</v>
      </c>
      <c r="S334" s="104">
        <v>0.2</v>
      </c>
      <c r="T334" s="106">
        <f>'Datos Monitoreo 2019'!$R334*'Datos Monitoreo 2019'!$S334</f>
        <v>2.3514381968281355E-2</v>
      </c>
      <c r="U334" s="106">
        <f>'Datos Monitoreo 2019'!$T334+'Datos Monitoreo 2019'!$R334</f>
        <v>0.14108629180968812</v>
      </c>
    </row>
    <row r="335" spans="1:21" s="94" customFormat="1" ht="16.5" hidden="1" x14ac:dyDescent="0.3">
      <c r="A335" s="96" t="s">
        <v>35</v>
      </c>
      <c r="B335" s="102">
        <f>VLOOKUP('Datos Monitoreo 2019'!$A335,info!$D$3:$E$118,2,FALSE)</f>
        <v>3</v>
      </c>
      <c r="C335" s="96">
        <v>10</v>
      </c>
      <c r="D335" s="96" t="s">
        <v>10</v>
      </c>
      <c r="E335" s="97">
        <v>29.602819415092533</v>
      </c>
      <c r="F335" s="103">
        <f t="shared" si="5"/>
        <v>6.8826555140090145E-2</v>
      </c>
      <c r="G335" s="98"/>
      <c r="H335" s="104"/>
      <c r="I335" s="104"/>
      <c r="J335" s="104"/>
      <c r="K335" s="105">
        <f>VLOOKUP('Datos Monitoreo 2019'!$D335,info!$A$2:$B$20,2,FALSE)</f>
        <v>0.54</v>
      </c>
      <c r="M335" s="104">
        <v>1.1499999999999999</v>
      </c>
      <c r="N335" s="106">
        <f>(0.214828*'Datos Monitoreo 2019'!$E335^2.0402)/1000</f>
        <v>0.21572706091742863</v>
      </c>
      <c r="O335" s="106">
        <f>'Datos Monitoreo 2019'!$N335*'Datos Monitoreo 2019'!$S335</f>
        <v>4.3145412183485728E-2</v>
      </c>
      <c r="P335" s="106">
        <f>'Datos Monitoreo 2019'!$O335+'Datos Monitoreo 2019'!$N335</f>
        <v>0.25887247310091438</v>
      </c>
      <c r="Q335" s="104">
        <v>0.47</v>
      </c>
      <c r="R335" s="106">
        <f>'Datos Monitoreo 2019'!$Q335*'Datos Monitoreo 2019'!$N335</f>
        <v>0.10139171863119145</v>
      </c>
      <c r="S335" s="104">
        <v>0.2</v>
      </c>
      <c r="T335" s="106">
        <f>'Datos Monitoreo 2019'!$R335*'Datos Monitoreo 2019'!$S335</f>
        <v>2.0278343726238292E-2</v>
      </c>
      <c r="U335" s="106">
        <f>'Datos Monitoreo 2019'!$T335+'Datos Monitoreo 2019'!$R335</f>
        <v>0.12167006235742975</v>
      </c>
    </row>
    <row r="336" spans="1:21" s="94" customFormat="1" ht="16.5" hidden="1" x14ac:dyDescent="0.3">
      <c r="A336" s="96" t="s">
        <v>35</v>
      </c>
      <c r="B336" s="102">
        <f>VLOOKUP('Datos Monitoreo 2019'!$A336,info!$D$3:$E$118,2,FALSE)</f>
        <v>3</v>
      </c>
      <c r="C336" s="96">
        <v>11</v>
      </c>
      <c r="D336" s="96" t="s">
        <v>10</v>
      </c>
      <c r="E336" s="97">
        <v>25.623945837795151</v>
      </c>
      <c r="F336" s="103">
        <f t="shared" si="5"/>
        <v>5.1568190998562753E-2</v>
      </c>
      <c r="G336" s="98"/>
      <c r="H336" s="104"/>
      <c r="I336" s="104"/>
      <c r="J336" s="104"/>
      <c r="K336" s="105">
        <f>VLOOKUP('Datos Monitoreo 2019'!$D336,info!$A$2:$B$20,2,FALSE)</f>
        <v>0.54</v>
      </c>
      <c r="M336" s="104">
        <v>1.1499999999999999</v>
      </c>
      <c r="N336" s="106">
        <f>(0.214828*'Datos Monitoreo 2019'!$E336^2.0402)/1000</f>
        <v>0.16069799942348104</v>
      </c>
      <c r="O336" s="106">
        <f>'Datos Monitoreo 2019'!$N336*'Datos Monitoreo 2019'!$S336</f>
        <v>3.213959988469621E-2</v>
      </c>
      <c r="P336" s="106">
        <f>'Datos Monitoreo 2019'!$O336+'Datos Monitoreo 2019'!$N336</f>
        <v>0.19283759930817723</v>
      </c>
      <c r="Q336" s="104">
        <v>0.47</v>
      </c>
      <c r="R336" s="106">
        <f>'Datos Monitoreo 2019'!$Q336*'Datos Monitoreo 2019'!$N336</f>
        <v>7.5528059729036076E-2</v>
      </c>
      <c r="S336" s="104">
        <v>0.2</v>
      </c>
      <c r="T336" s="106">
        <f>'Datos Monitoreo 2019'!$R336*'Datos Monitoreo 2019'!$S336</f>
        <v>1.5105611945807215E-2</v>
      </c>
      <c r="U336" s="106">
        <f>'Datos Monitoreo 2019'!$T336+'Datos Monitoreo 2019'!$R336</f>
        <v>9.0633671674843291E-2</v>
      </c>
    </row>
    <row r="337" spans="1:21" s="94" customFormat="1" ht="16.5" hidden="1" x14ac:dyDescent="0.3">
      <c r="A337" s="96" t="s">
        <v>35</v>
      </c>
      <c r="B337" s="102">
        <f>VLOOKUP('Datos Monitoreo 2019'!$A337,info!$D$3:$E$118,2,FALSE)</f>
        <v>3</v>
      </c>
      <c r="C337" s="96">
        <v>12</v>
      </c>
      <c r="D337" s="96" t="s">
        <v>10</v>
      </c>
      <c r="E337" s="97">
        <v>23.395776634508614</v>
      </c>
      <c r="F337" s="103">
        <f t="shared" si="5"/>
        <v>4.2989739565909575E-2</v>
      </c>
      <c r="G337" s="98"/>
      <c r="H337" s="104"/>
      <c r="I337" s="104"/>
      <c r="J337" s="104"/>
      <c r="K337" s="105">
        <f>VLOOKUP('Datos Monitoreo 2019'!$D337,info!$A$2:$B$20,2,FALSE)</f>
        <v>0.54</v>
      </c>
      <c r="M337" s="104">
        <v>1.1499999999999999</v>
      </c>
      <c r="N337" s="106">
        <f>(0.214828*'Datos Monitoreo 2019'!$E337^2.0402)/1000</f>
        <v>0.13347660267680006</v>
      </c>
      <c r="O337" s="106">
        <f>'Datos Monitoreo 2019'!$N337*'Datos Monitoreo 2019'!$S337</f>
        <v>2.6695320535360015E-2</v>
      </c>
      <c r="P337" s="106">
        <f>'Datos Monitoreo 2019'!$O337+'Datos Monitoreo 2019'!$N337</f>
        <v>0.16017192321216006</v>
      </c>
      <c r="Q337" s="104">
        <v>0.47</v>
      </c>
      <c r="R337" s="106">
        <f>'Datos Monitoreo 2019'!$Q337*'Datos Monitoreo 2019'!$N337</f>
        <v>6.2734003258096027E-2</v>
      </c>
      <c r="S337" s="104">
        <v>0.2</v>
      </c>
      <c r="T337" s="106">
        <f>'Datos Monitoreo 2019'!$R337*'Datos Monitoreo 2019'!$S337</f>
        <v>1.2546800651619207E-2</v>
      </c>
      <c r="U337" s="106">
        <f>'Datos Monitoreo 2019'!$T337+'Datos Monitoreo 2019'!$R337</f>
        <v>7.5280803909715227E-2</v>
      </c>
    </row>
    <row r="338" spans="1:21" s="94" customFormat="1" ht="16.5" hidden="1" x14ac:dyDescent="0.3">
      <c r="A338" s="96" t="s">
        <v>35</v>
      </c>
      <c r="B338" s="102">
        <f>VLOOKUP('Datos Monitoreo 2019'!$A338,info!$D$3:$E$118,2,FALSE)</f>
        <v>3</v>
      </c>
      <c r="C338" s="96">
        <v>13</v>
      </c>
      <c r="D338" s="96" t="s">
        <v>10</v>
      </c>
      <c r="E338" s="97">
        <v>13.687325105903</v>
      </c>
      <c r="F338" s="103">
        <f t="shared" si="5"/>
        <v>1.4713874488845726E-2</v>
      </c>
      <c r="G338" s="98"/>
      <c r="H338" s="104"/>
      <c r="I338" s="104"/>
      <c r="J338" s="104"/>
      <c r="K338" s="105">
        <f>VLOOKUP('Datos Monitoreo 2019'!$D338,info!$A$2:$B$20,2,FALSE)</f>
        <v>0.54</v>
      </c>
      <c r="M338" s="104">
        <v>1.1499999999999999</v>
      </c>
      <c r="N338" s="106">
        <f>(0.214828*'Datos Monitoreo 2019'!$E338^2.0402)/1000</f>
        <v>4.471034881344188E-2</v>
      </c>
      <c r="O338" s="106">
        <f>'Datos Monitoreo 2019'!$N338*'Datos Monitoreo 2019'!$S338</f>
        <v>8.9420697626883764E-3</v>
      </c>
      <c r="P338" s="106">
        <f>'Datos Monitoreo 2019'!$O338+'Datos Monitoreo 2019'!$N338</f>
        <v>5.3652418576130255E-2</v>
      </c>
      <c r="Q338" s="104">
        <v>0.47</v>
      </c>
      <c r="R338" s="106">
        <f>'Datos Monitoreo 2019'!$Q338*'Datos Monitoreo 2019'!$N338</f>
        <v>2.1013863942317683E-2</v>
      </c>
      <c r="S338" s="104">
        <v>0.2</v>
      </c>
      <c r="T338" s="106">
        <f>'Datos Monitoreo 2019'!$R338*'Datos Monitoreo 2019'!$S338</f>
        <v>4.2027727884635371E-3</v>
      </c>
      <c r="U338" s="106">
        <f>'Datos Monitoreo 2019'!$T338+'Datos Monitoreo 2019'!$R338</f>
        <v>2.5216636730781221E-2</v>
      </c>
    </row>
    <row r="339" spans="1:21" s="94" customFormat="1" ht="16.5" hidden="1" x14ac:dyDescent="0.3">
      <c r="A339" s="96" t="s">
        <v>35</v>
      </c>
      <c r="B339" s="102">
        <f>VLOOKUP('Datos Monitoreo 2019'!$A339,info!$D$3:$E$118,2,FALSE)</f>
        <v>3</v>
      </c>
      <c r="C339" s="96">
        <v>14</v>
      </c>
      <c r="D339" s="96" t="s">
        <v>10</v>
      </c>
      <c r="E339" s="97">
        <v>24.669016179243776</v>
      </c>
      <c r="F339" s="103">
        <f t="shared" si="5"/>
        <v>4.7796218847284813E-2</v>
      </c>
      <c r="G339" s="98"/>
      <c r="H339" s="104"/>
      <c r="I339" s="104"/>
      <c r="J339" s="104"/>
      <c r="K339" s="105">
        <f>VLOOKUP('Datos Monitoreo 2019'!$D339,info!$A$2:$B$20,2,FALSE)</f>
        <v>0.54</v>
      </c>
      <c r="M339" s="104">
        <v>1.1499999999999999</v>
      </c>
      <c r="N339" s="106">
        <f>(0.214828*'Datos Monitoreo 2019'!$E339^2.0402)/1000</f>
        <v>0.14871646321452472</v>
      </c>
      <c r="O339" s="106">
        <f>'Datos Monitoreo 2019'!$N339*'Datos Monitoreo 2019'!$S339</f>
        <v>2.9743292642904946E-2</v>
      </c>
      <c r="P339" s="106">
        <f>'Datos Monitoreo 2019'!$O339+'Datos Monitoreo 2019'!$N339</f>
        <v>0.17845975585742968</v>
      </c>
      <c r="Q339" s="104">
        <v>0.47</v>
      </c>
      <c r="R339" s="106">
        <f>'Datos Monitoreo 2019'!$Q339*'Datos Monitoreo 2019'!$N339</f>
        <v>6.989673771082662E-2</v>
      </c>
      <c r="S339" s="104">
        <v>0.2</v>
      </c>
      <c r="T339" s="106">
        <f>'Datos Monitoreo 2019'!$R339*'Datos Monitoreo 2019'!$S339</f>
        <v>1.3979347542165324E-2</v>
      </c>
      <c r="U339" s="106">
        <f>'Datos Monitoreo 2019'!$T339+'Datos Monitoreo 2019'!$R339</f>
        <v>8.387608525299195E-2</v>
      </c>
    </row>
    <row r="340" spans="1:21" s="94" customFormat="1" ht="16.5" hidden="1" x14ac:dyDescent="0.3">
      <c r="A340" s="96" t="s">
        <v>35</v>
      </c>
      <c r="B340" s="102">
        <f>VLOOKUP('Datos Monitoreo 2019'!$A340,info!$D$3:$E$118,2,FALSE)</f>
        <v>3</v>
      </c>
      <c r="C340" s="96">
        <v>15</v>
      </c>
      <c r="D340" s="96" t="s">
        <v>10</v>
      </c>
      <c r="E340" s="97">
        <v>26.419720553254628</v>
      </c>
      <c r="F340" s="103">
        <f t="shared" si="5"/>
        <v>5.4820920148003355E-2</v>
      </c>
      <c r="G340" s="98"/>
      <c r="H340" s="104"/>
      <c r="I340" s="104"/>
      <c r="J340" s="104"/>
      <c r="K340" s="105">
        <f>VLOOKUP('Datos Monitoreo 2019'!$D340,info!$A$2:$B$20,2,FALSE)</f>
        <v>0.54</v>
      </c>
      <c r="M340" s="104">
        <v>1.1499999999999999</v>
      </c>
      <c r="N340" s="106">
        <f>(0.214828*'Datos Monitoreo 2019'!$E340^2.0402)/1000</f>
        <v>0.17104439178456021</v>
      </c>
      <c r="O340" s="106">
        <f>'Datos Monitoreo 2019'!$N340*'Datos Monitoreo 2019'!$S340</f>
        <v>3.4208878356912047E-2</v>
      </c>
      <c r="P340" s="106">
        <f>'Datos Monitoreo 2019'!$O340+'Datos Monitoreo 2019'!$N340</f>
        <v>0.20525327014147227</v>
      </c>
      <c r="Q340" s="104">
        <v>0.47</v>
      </c>
      <c r="R340" s="106">
        <f>'Datos Monitoreo 2019'!$Q340*'Datos Monitoreo 2019'!$N340</f>
        <v>8.0390864138743301E-2</v>
      </c>
      <c r="S340" s="104">
        <v>0.2</v>
      </c>
      <c r="T340" s="106">
        <f>'Datos Monitoreo 2019'!$R340*'Datos Monitoreo 2019'!$S340</f>
        <v>1.6078172827748659E-2</v>
      </c>
      <c r="U340" s="106">
        <f>'Datos Monitoreo 2019'!$T340+'Datos Monitoreo 2019'!$R340</f>
        <v>9.6469036966491964E-2</v>
      </c>
    </row>
    <row r="341" spans="1:21" s="94" customFormat="1" ht="16.5" hidden="1" x14ac:dyDescent="0.3">
      <c r="A341" s="96" t="s">
        <v>35</v>
      </c>
      <c r="B341" s="102">
        <f>VLOOKUP('Datos Monitoreo 2019'!$A341,info!$D$3:$E$118,2,FALSE)</f>
        <v>3</v>
      </c>
      <c r="C341" s="96">
        <v>16</v>
      </c>
      <c r="D341" s="96" t="s">
        <v>10</v>
      </c>
      <c r="E341" s="97">
        <v>26.101410667070837</v>
      </c>
      <c r="F341" s="103">
        <f t="shared" si="5"/>
        <v>5.3507891867495209E-2</v>
      </c>
      <c r="G341" s="98"/>
      <c r="H341" s="104"/>
      <c r="I341" s="104"/>
      <c r="J341" s="104"/>
      <c r="K341" s="105">
        <f>VLOOKUP('Datos Monitoreo 2019'!$D341,info!$A$2:$B$20,2,FALSE)</f>
        <v>0.54</v>
      </c>
      <c r="M341" s="104">
        <v>1.1499999999999999</v>
      </c>
      <c r="N341" s="106">
        <f>(0.214828*'Datos Monitoreo 2019'!$E341^2.0402)/1000</f>
        <v>0.16686633857437916</v>
      </c>
      <c r="O341" s="106">
        <f>'Datos Monitoreo 2019'!$N341*'Datos Monitoreo 2019'!$S341</f>
        <v>3.337326771487583E-2</v>
      </c>
      <c r="P341" s="106">
        <f>'Datos Monitoreo 2019'!$O341+'Datos Monitoreo 2019'!$N341</f>
        <v>0.200239606289255</v>
      </c>
      <c r="Q341" s="104">
        <v>0.47</v>
      </c>
      <c r="R341" s="106">
        <f>'Datos Monitoreo 2019'!$Q341*'Datos Monitoreo 2019'!$N341</f>
        <v>7.8427179129958197E-2</v>
      </c>
      <c r="S341" s="104">
        <v>0.2</v>
      </c>
      <c r="T341" s="106">
        <f>'Datos Monitoreo 2019'!$R341*'Datos Monitoreo 2019'!$S341</f>
        <v>1.5685435825991641E-2</v>
      </c>
      <c r="U341" s="106">
        <f>'Datos Monitoreo 2019'!$T341+'Datos Monitoreo 2019'!$R341</f>
        <v>9.411261495594983E-2</v>
      </c>
    </row>
    <row r="342" spans="1:21" s="94" customFormat="1" ht="16.5" hidden="1" x14ac:dyDescent="0.3">
      <c r="A342" s="96" t="s">
        <v>35</v>
      </c>
      <c r="B342" s="102">
        <f>VLOOKUP('Datos Monitoreo 2019'!$A342,info!$D$3:$E$118,2,FALSE)</f>
        <v>3</v>
      </c>
      <c r="C342" s="96">
        <v>17</v>
      </c>
      <c r="D342" s="96" t="s">
        <v>10</v>
      </c>
      <c r="E342" s="97">
        <v>24.98732606542757</v>
      </c>
      <c r="F342" s="103">
        <f t="shared" si="5"/>
        <v>4.9037627403401611E-2</v>
      </c>
      <c r="G342" s="98"/>
      <c r="H342" s="104"/>
      <c r="I342" s="104"/>
      <c r="J342" s="104"/>
      <c r="K342" s="105">
        <f>VLOOKUP('Datos Monitoreo 2019'!$D342,info!$A$2:$B$20,2,FALSE)</f>
        <v>0.54</v>
      </c>
      <c r="M342" s="104">
        <v>1.1499999999999999</v>
      </c>
      <c r="N342" s="106">
        <f>(0.214828*'Datos Monitoreo 2019'!$E342^2.0402)/1000</f>
        <v>0.15265772596116825</v>
      </c>
      <c r="O342" s="106">
        <f>'Datos Monitoreo 2019'!$N342*'Datos Monitoreo 2019'!$S342</f>
        <v>3.0531545192233653E-2</v>
      </c>
      <c r="P342" s="106">
        <f>'Datos Monitoreo 2019'!$O342+'Datos Monitoreo 2019'!$N342</f>
        <v>0.18318927115340189</v>
      </c>
      <c r="Q342" s="104">
        <v>0.47</v>
      </c>
      <c r="R342" s="106">
        <f>'Datos Monitoreo 2019'!$Q342*'Datos Monitoreo 2019'!$N342</f>
        <v>7.174913120174907E-2</v>
      </c>
      <c r="S342" s="104">
        <v>0.2</v>
      </c>
      <c r="T342" s="106">
        <f>'Datos Monitoreo 2019'!$R342*'Datos Monitoreo 2019'!$S342</f>
        <v>1.4349826240349814E-2</v>
      </c>
      <c r="U342" s="106">
        <f>'Datos Monitoreo 2019'!$T342+'Datos Monitoreo 2019'!$R342</f>
        <v>8.6098957442098889E-2</v>
      </c>
    </row>
    <row r="343" spans="1:21" s="94" customFormat="1" ht="16.5" hidden="1" x14ac:dyDescent="0.3">
      <c r="A343" s="96" t="s">
        <v>35</v>
      </c>
      <c r="B343" s="102">
        <f>VLOOKUP('Datos Monitoreo 2019'!$A343,info!$D$3:$E$118,2,FALSE)</f>
        <v>3</v>
      </c>
      <c r="C343" s="96">
        <v>18</v>
      </c>
      <c r="D343" s="96" t="s">
        <v>10</v>
      </c>
      <c r="E343" s="97">
        <v>27.056340325622209</v>
      </c>
      <c r="F343" s="103">
        <f t="shared" si="5"/>
        <v>5.7494723191947185E-2</v>
      </c>
      <c r="G343" s="98"/>
      <c r="H343" s="104"/>
      <c r="I343" s="104"/>
      <c r="J343" s="104"/>
      <c r="K343" s="105">
        <f>VLOOKUP('Datos Monitoreo 2019'!$D343,info!$A$2:$B$20,2,FALSE)</f>
        <v>0.54</v>
      </c>
      <c r="M343" s="104">
        <v>1.1499999999999999</v>
      </c>
      <c r="N343" s="106">
        <f>(0.214828*'Datos Monitoreo 2019'!$E343^2.0402)/1000</f>
        <v>0.17955859861914589</v>
      </c>
      <c r="O343" s="106">
        <f>'Datos Monitoreo 2019'!$N343*'Datos Monitoreo 2019'!$S343</f>
        <v>3.5911719723829179E-2</v>
      </c>
      <c r="P343" s="106">
        <f>'Datos Monitoreo 2019'!$O343+'Datos Monitoreo 2019'!$N343</f>
        <v>0.21547031834297506</v>
      </c>
      <c r="Q343" s="104">
        <v>0.47</v>
      </c>
      <c r="R343" s="106">
        <f>'Datos Monitoreo 2019'!$Q343*'Datos Monitoreo 2019'!$N343</f>
        <v>8.4392541350998565E-2</v>
      </c>
      <c r="S343" s="104">
        <v>0.2</v>
      </c>
      <c r="T343" s="106">
        <f>'Datos Monitoreo 2019'!$R343*'Datos Monitoreo 2019'!$S343</f>
        <v>1.6878508270199714E-2</v>
      </c>
      <c r="U343" s="106">
        <f>'Datos Monitoreo 2019'!$T343+'Datos Monitoreo 2019'!$R343</f>
        <v>0.10127104962119828</v>
      </c>
    </row>
    <row r="344" spans="1:21" s="94" customFormat="1" ht="16.5" hidden="1" x14ac:dyDescent="0.3">
      <c r="A344" s="96" t="s">
        <v>35</v>
      </c>
      <c r="B344" s="102">
        <f>VLOOKUP('Datos Monitoreo 2019'!$A344,info!$D$3:$E$118,2,FALSE)</f>
        <v>3</v>
      </c>
      <c r="C344" s="96">
        <v>19</v>
      </c>
      <c r="D344" s="96" t="s">
        <v>10</v>
      </c>
      <c r="E344" s="97">
        <v>23.236621691416719</v>
      </c>
      <c r="F344" s="103">
        <f t="shared" si="5"/>
        <v>4.2406834586835515E-2</v>
      </c>
      <c r="G344" s="98"/>
      <c r="H344" s="104"/>
      <c r="I344" s="104"/>
      <c r="J344" s="104"/>
      <c r="K344" s="105">
        <f>VLOOKUP('Datos Monitoreo 2019'!$D344,info!$A$2:$B$20,2,FALSE)</f>
        <v>0.54</v>
      </c>
      <c r="M344" s="104">
        <v>1.1499999999999999</v>
      </c>
      <c r="N344" s="106">
        <f>(0.214828*'Datos Monitoreo 2019'!$E344^2.0402)/1000</f>
        <v>0.13163064647053621</v>
      </c>
      <c r="O344" s="106">
        <f>'Datos Monitoreo 2019'!$N344*'Datos Monitoreo 2019'!$S344</f>
        <v>2.6326129294107242E-2</v>
      </c>
      <c r="P344" s="106">
        <f>'Datos Monitoreo 2019'!$O344+'Datos Monitoreo 2019'!$N344</f>
        <v>0.15795677576464345</v>
      </c>
      <c r="Q344" s="104">
        <v>0.47</v>
      </c>
      <c r="R344" s="106">
        <f>'Datos Monitoreo 2019'!$Q344*'Datos Monitoreo 2019'!$N344</f>
        <v>6.1866403841152016E-2</v>
      </c>
      <c r="S344" s="104">
        <v>0.2</v>
      </c>
      <c r="T344" s="106">
        <f>'Datos Monitoreo 2019'!$R344*'Datos Monitoreo 2019'!$S344</f>
        <v>1.2373280768230403E-2</v>
      </c>
      <c r="U344" s="106">
        <f>'Datos Monitoreo 2019'!$T344+'Datos Monitoreo 2019'!$R344</f>
        <v>7.423968460938242E-2</v>
      </c>
    </row>
    <row r="345" spans="1:21" s="94" customFormat="1" ht="16.5" hidden="1" x14ac:dyDescent="0.3">
      <c r="A345" s="96" t="s">
        <v>35</v>
      </c>
      <c r="B345" s="102">
        <f>VLOOKUP('Datos Monitoreo 2019'!$A345,info!$D$3:$E$118,2,FALSE)</f>
        <v>3</v>
      </c>
      <c r="C345" s="96">
        <v>20</v>
      </c>
      <c r="D345" s="96" t="s">
        <v>10</v>
      </c>
      <c r="E345" s="97">
        <v>27.056340325622209</v>
      </c>
      <c r="F345" s="103">
        <f t="shared" si="5"/>
        <v>5.7494723191947185E-2</v>
      </c>
      <c r="G345" s="98"/>
      <c r="H345" s="104"/>
      <c r="I345" s="104"/>
      <c r="J345" s="104"/>
      <c r="K345" s="105">
        <f>VLOOKUP('Datos Monitoreo 2019'!$D345,info!$A$2:$B$20,2,FALSE)</f>
        <v>0.54</v>
      </c>
      <c r="M345" s="104">
        <v>1.1499999999999999</v>
      </c>
      <c r="N345" s="106">
        <f>(0.214828*'Datos Monitoreo 2019'!$E345^2.0402)/1000</f>
        <v>0.17955859861914589</v>
      </c>
      <c r="O345" s="106">
        <f>'Datos Monitoreo 2019'!$N345*'Datos Monitoreo 2019'!$S345</f>
        <v>3.5911719723829179E-2</v>
      </c>
      <c r="P345" s="106">
        <f>'Datos Monitoreo 2019'!$O345+'Datos Monitoreo 2019'!$N345</f>
        <v>0.21547031834297506</v>
      </c>
      <c r="Q345" s="104">
        <v>0.47</v>
      </c>
      <c r="R345" s="106">
        <f>'Datos Monitoreo 2019'!$Q345*'Datos Monitoreo 2019'!$N345</f>
        <v>8.4392541350998565E-2</v>
      </c>
      <c r="S345" s="104">
        <v>0.2</v>
      </c>
      <c r="T345" s="106">
        <f>'Datos Monitoreo 2019'!$R345*'Datos Monitoreo 2019'!$S345</f>
        <v>1.6878508270199714E-2</v>
      </c>
      <c r="U345" s="106">
        <f>'Datos Monitoreo 2019'!$T345+'Datos Monitoreo 2019'!$R345</f>
        <v>0.10127104962119828</v>
      </c>
    </row>
    <row r="346" spans="1:21" s="94" customFormat="1" ht="16.5" hidden="1" x14ac:dyDescent="0.3">
      <c r="A346" s="96" t="s">
        <v>35</v>
      </c>
      <c r="B346" s="102">
        <f>VLOOKUP('Datos Monitoreo 2019'!$A346,info!$D$3:$E$118,2,FALSE)</f>
        <v>3</v>
      </c>
      <c r="C346" s="96">
        <v>21</v>
      </c>
      <c r="D346" s="96" t="s">
        <v>10</v>
      </c>
      <c r="E346" s="97">
        <v>23.554931577600509</v>
      </c>
      <c r="F346" s="103">
        <f t="shared" si="5"/>
        <v>4.3576623418560945E-2</v>
      </c>
      <c r="G346" s="98"/>
      <c r="H346" s="104"/>
      <c r="I346" s="104"/>
      <c r="J346" s="104"/>
      <c r="K346" s="105">
        <f>VLOOKUP('Datos Monitoreo 2019'!$D346,info!$A$2:$B$20,2,FALSE)</f>
        <v>0.54</v>
      </c>
      <c r="M346" s="104">
        <v>1.1499999999999999</v>
      </c>
      <c r="N346" s="106">
        <f>(0.214828*'Datos Monitoreo 2019'!$E346^2.0402)/1000</f>
        <v>0.13533566759448121</v>
      </c>
      <c r="O346" s="106">
        <f>'Datos Monitoreo 2019'!$N346*'Datos Monitoreo 2019'!$S346</f>
        <v>2.7067133518896242E-2</v>
      </c>
      <c r="P346" s="106">
        <f>'Datos Monitoreo 2019'!$O346+'Datos Monitoreo 2019'!$N346</f>
        <v>0.16240280111337746</v>
      </c>
      <c r="Q346" s="104">
        <v>0.47</v>
      </c>
      <c r="R346" s="106">
        <f>'Datos Monitoreo 2019'!$Q346*'Datos Monitoreo 2019'!$N346</f>
        <v>6.3607763769406162E-2</v>
      </c>
      <c r="S346" s="104">
        <v>0.2</v>
      </c>
      <c r="T346" s="106">
        <f>'Datos Monitoreo 2019'!$R346*'Datos Monitoreo 2019'!$S346</f>
        <v>1.2721552753881232E-2</v>
      </c>
      <c r="U346" s="106">
        <f>'Datos Monitoreo 2019'!$T346+'Datos Monitoreo 2019'!$R346</f>
        <v>7.6329316523287394E-2</v>
      </c>
    </row>
    <row r="347" spans="1:21" s="94" customFormat="1" ht="16.5" hidden="1" x14ac:dyDescent="0.3">
      <c r="A347" s="96" t="s">
        <v>35</v>
      </c>
      <c r="B347" s="102">
        <f>VLOOKUP('Datos Monitoreo 2019'!$A347,info!$D$3:$E$118,2,FALSE)</f>
        <v>3</v>
      </c>
      <c r="C347" s="96">
        <v>22</v>
      </c>
      <c r="D347" s="96" t="s">
        <v>10</v>
      </c>
      <c r="E347" s="97">
        <v>24.191551349968091</v>
      </c>
      <c r="F347" s="103">
        <f t="shared" si="5"/>
        <v>4.5963947564939364E-2</v>
      </c>
      <c r="G347" s="98"/>
      <c r="H347" s="104"/>
      <c r="I347" s="104"/>
      <c r="J347" s="104"/>
      <c r="K347" s="105">
        <f>VLOOKUP('Datos Monitoreo 2019'!$D347,info!$A$2:$B$20,2,FALSE)</f>
        <v>0.54</v>
      </c>
      <c r="M347" s="104">
        <v>1.1499999999999999</v>
      </c>
      <c r="N347" s="106">
        <f>(0.214828*'Datos Monitoreo 2019'!$E347^2.0402)/1000</f>
        <v>0.14290308549883846</v>
      </c>
      <c r="O347" s="106">
        <f>'Datos Monitoreo 2019'!$N347*'Datos Monitoreo 2019'!$S347</f>
        <v>2.8580617099767693E-2</v>
      </c>
      <c r="P347" s="106">
        <f>'Datos Monitoreo 2019'!$O347+'Datos Monitoreo 2019'!$N347</f>
        <v>0.17148370259860615</v>
      </c>
      <c r="Q347" s="104">
        <v>0.47</v>
      </c>
      <c r="R347" s="106">
        <f>'Datos Monitoreo 2019'!$Q347*'Datos Monitoreo 2019'!$N347</f>
        <v>6.7164450184454064E-2</v>
      </c>
      <c r="S347" s="104">
        <v>0.2</v>
      </c>
      <c r="T347" s="106">
        <f>'Datos Monitoreo 2019'!$R347*'Datos Monitoreo 2019'!$S347</f>
        <v>1.3432890036890813E-2</v>
      </c>
      <c r="U347" s="106">
        <f>'Datos Monitoreo 2019'!$T347+'Datos Monitoreo 2019'!$R347</f>
        <v>8.0597340221344876E-2</v>
      </c>
    </row>
    <row r="348" spans="1:21" s="94" customFormat="1" ht="16.5" hidden="1" x14ac:dyDescent="0.3">
      <c r="A348" s="96" t="s">
        <v>35</v>
      </c>
      <c r="B348" s="102">
        <f>VLOOKUP('Datos Monitoreo 2019'!$A348,info!$D$3:$E$118,2,FALSE)</f>
        <v>3</v>
      </c>
      <c r="C348" s="96">
        <v>23</v>
      </c>
      <c r="D348" s="96" t="s">
        <v>10</v>
      </c>
      <c r="E348" s="97">
        <v>26.738030439438418</v>
      </c>
      <c r="F348" s="103">
        <f t="shared" si="5"/>
        <v>5.6149863922820689E-2</v>
      </c>
      <c r="G348" s="98"/>
      <c r="H348" s="104"/>
      <c r="I348" s="104"/>
      <c r="J348" s="104"/>
      <c r="K348" s="105">
        <f>VLOOKUP('Datos Monitoreo 2019'!$D348,info!$A$2:$B$20,2,FALSE)</f>
        <v>0.54</v>
      </c>
      <c r="M348" s="104">
        <v>1.1499999999999999</v>
      </c>
      <c r="N348" s="106">
        <f>(0.214828*'Datos Monitoreo 2019'!$E348^2.0402)/1000</f>
        <v>0.17527513667457439</v>
      </c>
      <c r="O348" s="106">
        <f>'Datos Monitoreo 2019'!$N348*'Datos Monitoreo 2019'!$S348</f>
        <v>3.5055027334914883E-2</v>
      </c>
      <c r="P348" s="106">
        <f>'Datos Monitoreo 2019'!$O348+'Datos Monitoreo 2019'!$N348</f>
        <v>0.21033016400948928</v>
      </c>
      <c r="Q348" s="104">
        <v>0.47</v>
      </c>
      <c r="R348" s="106">
        <f>'Datos Monitoreo 2019'!$Q348*'Datos Monitoreo 2019'!$N348</f>
        <v>8.2379314237049958E-2</v>
      </c>
      <c r="S348" s="104">
        <v>0.2</v>
      </c>
      <c r="T348" s="106">
        <f>'Datos Monitoreo 2019'!$R348*'Datos Monitoreo 2019'!$S348</f>
        <v>1.6475862847409994E-2</v>
      </c>
      <c r="U348" s="106">
        <f>'Datos Monitoreo 2019'!$T348+'Datos Monitoreo 2019'!$R348</f>
        <v>9.8855177084459955E-2</v>
      </c>
    </row>
    <row r="349" spans="1:21" s="94" customFormat="1" ht="16.5" hidden="1" x14ac:dyDescent="0.3">
      <c r="A349" s="96" t="s">
        <v>35</v>
      </c>
      <c r="B349" s="102">
        <f>VLOOKUP('Datos Monitoreo 2019'!$A349,info!$D$3:$E$118,2,FALSE)</f>
        <v>3</v>
      </c>
      <c r="C349" s="96">
        <v>24</v>
      </c>
      <c r="D349" s="96" t="s">
        <v>10</v>
      </c>
      <c r="E349" s="97">
        <v>33.422538049298019</v>
      </c>
      <c r="F349" s="103">
        <f t="shared" si="5"/>
        <v>8.7734162379407288E-2</v>
      </c>
      <c r="G349" s="98"/>
      <c r="H349" s="104"/>
      <c r="I349" s="104"/>
      <c r="J349" s="104"/>
      <c r="K349" s="105">
        <f>VLOOKUP('Datos Monitoreo 2019'!$D349,info!$A$2:$B$20,2,FALSE)</f>
        <v>0.54</v>
      </c>
      <c r="M349" s="104">
        <v>1.1499999999999999</v>
      </c>
      <c r="N349" s="106">
        <f>(0.214828*'Datos Monitoreo 2019'!$E349^2.0402)/1000</f>
        <v>0.2763351449222996</v>
      </c>
      <c r="O349" s="106">
        <f>'Datos Monitoreo 2019'!$N349*'Datos Monitoreo 2019'!$S349</f>
        <v>5.5267028984459926E-2</v>
      </c>
      <c r="P349" s="106">
        <f>'Datos Monitoreo 2019'!$O349+'Datos Monitoreo 2019'!$N349</f>
        <v>0.3316021739067595</v>
      </c>
      <c r="Q349" s="104">
        <v>0.47</v>
      </c>
      <c r="R349" s="106">
        <f>'Datos Monitoreo 2019'!$Q349*'Datos Monitoreo 2019'!$N349</f>
        <v>0.12987751811348081</v>
      </c>
      <c r="S349" s="104">
        <v>0.2</v>
      </c>
      <c r="T349" s="106">
        <f>'Datos Monitoreo 2019'!$R349*'Datos Monitoreo 2019'!$S349</f>
        <v>2.5975503622696162E-2</v>
      </c>
      <c r="U349" s="106">
        <f>'Datos Monitoreo 2019'!$T349+'Datos Monitoreo 2019'!$R349</f>
        <v>0.15585302173617696</v>
      </c>
    </row>
    <row r="350" spans="1:21" s="94" customFormat="1" ht="16.5" hidden="1" x14ac:dyDescent="0.3">
      <c r="A350" s="96" t="s">
        <v>35</v>
      </c>
      <c r="B350" s="102">
        <f>VLOOKUP('Datos Monitoreo 2019'!$A350,info!$D$3:$E$118,2,FALSE)</f>
        <v>3</v>
      </c>
      <c r="C350" s="96">
        <v>26</v>
      </c>
      <c r="D350" s="96" t="s">
        <v>10</v>
      </c>
      <c r="E350" s="97">
        <v>31.512678732195276</v>
      </c>
      <c r="F350" s="103">
        <f t="shared" si="5"/>
        <v>7.7993879862183299E-2</v>
      </c>
      <c r="G350" s="98"/>
      <c r="H350" s="104"/>
      <c r="I350" s="104"/>
      <c r="J350" s="104"/>
      <c r="K350" s="105">
        <f>VLOOKUP('Datos Monitoreo 2019'!$D350,info!$A$2:$B$20,2,FALSE)</f>
        <v>0.54</v>
      </c>
      <c r="M350" s="104">
        <v>1.1499999999999999</v>
      </c>
      <c r="N350" s="106">
        <f>(0.214828*'Datos Monitoreo 2019'!$E350^2.0402)/1000</f>
        <v>0.24507591853341321</v>
      </c>
      <c r="O350" s="106">
        <f>'Datos Monitoreo 2019'!$N350*'Datos Monitoreo 2019'!$S350</f>
        <v>4.9015183706682647E-2</v>
      </c>
      <c r="P350" s="106">
        <f>'Datos Monitoreo 2019'!$O350+'Datos Monitoreo 2019'!$N350</f>
        <v>0.29409110224009583</v>
      </c>
      <c r="Q350" s="104">
        <v>0.47</v>
      </c>
      <c r="R350" s="106">
        <f>'Datos Monitoreo 2019'!$Q350*'Datos Monitoreo 2019'!$N350</f>
        <v>0.1151856817107042</v>
      </c>
      <c r="S350" s="104">
        <v>0.2</v>
      </c>
      <c r="T350" s="106">
        <f>'Datos Monitoreo 2019'!$R350*'Datos Monitoreo 2019'!$S350</f>
        <v>2.3037136342140843E-2</v>
      </c>
      <c r="U350" s="106">
        <f>'Datos Monitoreo 2019'!$T350+'Datos Monitoreo 2019'!$R350</f>
        <v>0.13822281805284503</v>
      </c>
    </row>
    <row r="351" spans="1:21" s="94" customFormat="1" ht="16.5" hidden="1" x14ac:dyDescent="0.3">
      <c r="A351" s="96" t="s">
        <v>35</v>
      </c>
      <c r="B351" s="102">
        <f>VLOOKUP('Datos Monitoreo 2019'!$A351,info!$D$3:$E$118,2,FALSE)</f>
        <v>3</v>
      </c>
      <c r="C351" s="96">
        <v>28</v>
      </c>
      <c r="D351" s="96" t="s">
        <v>10</v>
      </c>
      <c r="E351" s="97">
        <v>32.308453447654756</v>
      </c>
      <c r="F351" s="103">
        <f t="shared" si="5"/>
        <v>8.1982700623423943E-2</v>
      </c>
      <c r="G351" s="98"/>
      <c r="H351" s="104"/>
      <c r="I351" s="104"/>
      <c r="J351" s="104"/>
      <c r="K351" s="105">
        <f>VLOOKUP('Datos Monitoreo 2019'!$D351,info!$A$2:$B$20,2,FALSE)</f>
        <v>0.54</v>
      </c>
      <c r="M351" s="104">
        <v>1.1499999999999999</v>
      </c>
      <c r="N351" s="106">
        <f>(0.214828*'Datos Monitoreo 2019'!$E351^2.0402)/1000</f>
        <v>0.25786816772746896</v>
      </c>
      <c r="O351" s="106">
        <f>'Datos Monitoreo 2019'!$N351*'Datos Monitoreo 2019'!$S351</f>
        <v>5.1573633545493797E-2</v>
      </c>
      <c r="P351" s="106">
        <f>'Datos Monitoreo 2019'!$O351+'Datos Monitoreo 2019'!$N351</f>
        <v>0.30944180127296272</v>
      </c>
      <c r="Q351" s="104">
        <v>0.47</v>
      </c>
      <c r="R351" s="106">
        <f>'Datos Monitoreo 2019'!$Q351*'Datos Monitoreo 2019'!$N351</f>
        <v>0.1211980388319104</v>
      </c>
      <c r="S351" s="104">
        <v>0.2</v>
      </c>
      <c r="T351" s="106">
        <f>'Datos Monitoreo 2019'!$R351*'Datos Monitoreo 2019'!$S351</f>
        <v>2.4239607766382079E-2</v>
      </c>
      <c r="U351" s="106">
        <f>'Datos Monitoreo 2019'!$T351+'Datos Monitoreo 2019'!$R351</f>
        <v>0.14543764659829247</v>
      </c>
    </row>
    <row r="352" spans="1:21" s="94" customFormat="1" ht="16.5" hidden="1" x14ac:dyDescent="0.3">
      <c r="A352" s="96" t="s">
        <v>35</v>
      </c>
      <c r="B352" s="102">
        <f>VLOOKUP('Datos Monitoreo 2019'!$A352,info!$D$3:$E$118,2,FALSE)</f>
        <v>3</v>
      </c>
      <c r="C352" s="96">
        <v>29</v>
      </c>
      <c r="D352" s="96" t="s">
        <v>10</v>
      </c>
      <c r="E352" s="97">
        <v>23.554931577600509</v>
      </c>
      <c r="F352" s="103">
        <f t="shared" si="5"/>
        <v>4.3576623418560945E-2</v>
      </c>
      <c r="G352" s="98"/>
      <c r="H352" s="104"/>
      <c r="I352" s="104"/>
      <c r="J352" s="104"/>
      <c r="K352" s="105">
        <f>VLOOKUP('Datos Monitoreo 2019'!$D352,info!$A$2:$B$20,2,FALSE)</f>
        <v>0.54</v>
      </c>
      <c r="M352" s="104">
        <v>1.1499999999999999</v>
      </c>
      <c r="N352" s="106">
        <f>(0.214828*'Datos Monitoreo 2019'!$E352^2.0402)/1000</f>
        <v>0.13533566759448121</v>
      </c>
      <c r="O352" s="106">
        <f>'Datos Monitoreo 2019'!$N352*'Datos Monitoreo 2019'!$S352</f>
        <v>2.7067133518896242E-2</v>
      </c>
      <c r="P352" s="106">
        <f>'Datos Monitoreo 2019'!$O352+'Datos Monitoreo 2019'!$N352</f>
        <v>0.16240280111337746</v>
      </c>
      <c r="Q352" s="104">
        <v>0.47</v>
      </c>
      <c r="R352" s="106">
        <f>'Datos Monitoreo 2019'!$Q352*'Datos Monitoreo 2019'!$N352</f>
        <v>6.3607763769406162E-2</v>
      </c>
      <c r="S352" s="104">
        <v>0.2</v>
      </c>
      <c r="T352" s="106">
        <f>'Datos Monitoreo 2019'!$R352*'Datos Monitoreo 2019'!$S352</f>
        <v>1.2721552753881232E-2</v>
      </c>
      <c r="U352" s="106">
        <f>'Datos Monitoreo 2019'!$T352+'Datos Monitoreo 2019'!$R352</f>
        <v>7.6329316523287394E-2</v>
      </c>
    </row>
    <row r="353" spans="1:21" s="94" customFormat="1" ht="16.5" hidden="1" x14ac:dyDescent="0.3">
      <c r="A353" s="96" t="s">
        <v>35</v>
      </c>
      <c r="B353" s="102">
        <f>VLOOKUP('Datos Monitoreo 2019'!$A353,info!$D$3:$E$118,2,FALSE)</f>
        <v>3</v>
      </c>
      <c r="C353" s="96">
        <v>30</v>
      </c>
      <c r="D353" s="96" t="s">
        <v>10</v>
      </c>
      <c r="E353" s="97">
        <v>25.464790894703256</v>
      </c>
      <c r="F353" s="103">
        <f t="shared" si="5"/>
        <v>5.0929581789406507E-2</v>
      </c>
      <c r="G353" s="98"/>
      <c r="H353" s="104"/>
      <c r="I353" s="104"/>
      <c r="J353" s="104"/>
      <c r="K353" s="105">
        <f>VLOOKUP('Datos Monitoreo 2019'!$D353,info!$A$2:$B$20,2,FALSE)</f>
        <v>0.54</v>
      </c>
      <c r="M353" s="104">
        <v>1.1499999999999999</v>
      </c>
      <c r="N353" s="106">
        <f>(0.214828*'Datos Monitoreo 2019'!$E353^2.0402)/1000</f>
        <v>0.15866820421173675</v>
      </c>
      <c r="O353" s="106">
        <f>'Datos Monitoreo 2019'!$N353*'Datos Monitoreo 2019'!$S353</f>
        <v>3.1733640842347352E-2</v>
      </c>
      <c r="P353" s="106">
        <f>'Datos Monitoreo 2019'!$O353+'Datos Monitoreo 2019'!$N353</f>
        <v>0.19040184505408408</v>
      </c>
      <c r="Q353" s="104">
        <v>0.47</v>
      </c>
      <c r="R353" s="106">
        <f>'Datos Monitoreo 2019'!$Q353*'Datos Monitoreo 2019'!$N353</f>
        <v>7.457405597951626E-2</v>
      </c>
      <c r="S353" s="104">
        <v>0.2</v>
      </c>
      <c r="T353" s="106">
        <f>'Datos Monitoreo 2019'!$R353*'Datos Monitoreo 2019'!$S353</f>
        <v>1.4914811195903252E-2</v>
      </c>
      <c r="U353" s="106">
        <f>'Datos Monitoreo 2019'!$T353+'Datos Monitoreo 2019'!$R353</f>
        <v>8.9488867175419512E-2</v>
      </c>
    </row>
    <row r="354" spans="1:21" s="94" customFormat="1" ht="16.5" hidden="1" x14ac:dyDescent="0.3">
      <c r="A354" s="96" t="s">
        <v>35</v>
      </c>
      <c r="B354" s="102">
        <f>VLOOKUP('Datos Monitoreo 2019'!$A354,info!$D$3:$E$118,2,FALSE)</f>
        <v>3</v>
      </c>
      <c r="C354" s="96">
        <v>31</v>
      </c>
      <c r="D354" s="96" t="s">
        <v>10</v>
      </c>
      <c r="E354" s="97">
        <v>25.783100780887047</v>
      </c>
      <c r="F354" s="103">
        <f t="shared" si="5"/>
        <v>5.2210779081296281E-2</v>
      </c>
      <c r="G354" s="98"/>
      <c r="H354" s="104"/>
      <c r="I354" s="104"/>
      <c r="J354" s="104"/>
      <c r="K354" s="105">
        <f>VLOOKUP('Datos Monitoreo 2019'!$D354,info!$A$2:$B$20,2,FALSE)</f>
        <v>0.54</v>
      </c>
      <c r="M354" s="104">
        <v>1.1499999999999999</v>
      </c>
      <c r="N354" s="106">
        <f>(0.214828*'Datos Monitoreo 2019'!$E354^2.0402)/1000</f>
        <v>0.16274095137414996</v>
      </c>
      <c r="O354" s="106">
        <f>'Datos Monitoreo 2019'!$N354*'Datos Monitoreo 2019'!$S354</f>
        <v>3.254819027482999E-2</v>
      </c>
      <c r="P354" s="106">
        <f>'Datos Monitoreo 2019'!$O354+'Datos Monitoreo 2019'!$N354</f>
        <v>0.19528914164897995</v>
      </c>
      <c r="Q354" s="104">
        <v>0.47</v>
      </c>
      <c r="R354" s="106">
        <f>'Datos Monitoreo 2019'!$Q354*'Datos Monitoreo 2019'!$N354</f>
        <v>7.648824714585048E-2</v>
      </c>
      <c r="S354" s="104">
        <v>0.2</v>
      </c>
      <c r="T354" s="106">
        <f>'Datos Monitoreo 2019'!$R354*'Datos Monitoreo 2019'!$S354</f>
        <v>1.5297649429170097E-2</v>
      </c>
      <c r="U354" s="106">
        <f>'Datos Monitoreo 2019'!$T354+'Datos Monitoreo 2019'!$R354</f>
        <v>9.1785896575020579E-2</v>
      </c>
    </row>
    <row r="355" spans="1:21" s="94" customFormat="1" ht="16.5" hidden="1" x14ac:dyDescent="0.3">
      <c r="A355" s="96" t="s">
        <v>35</v>
      </c>
      <c r="B355" s="102">
        <f>VLOOKUP('Datos Monitoreo 2019'!$A355,info!$D$3:$E$118,2,FALSE)</f>
        <v>3</v>
      </c>
      <c r="C355" s="96">
        <v>32</v>
      </c>
      <c r="D355" s="96" t="s">
        <v>10</v>
      </c>
      <c r="E355" s="97">
        <v>27.215495268714104</v>
      </c>
      <c r="F355" s="103">
        <f t="shared" si="5"/>
        <v>5.8173121136876393E-2</v>
      </c>
      <c r="G355" s="98"/>
      <c r="H355" s="104"/>
      <c r="I355" s="104"/>
      <c r="J355" s="104"/>
      <c r="K355" s="105">
        <f>VLOOKUP('Datos Monitoreo 2019'!$D355,info!$A$2:$B$20,2,FALSE)</f>
        <v>0.54</v>
      </c>
      <c r="M355" s="104">
        <v>1.1499999999999999</v>
      </c>
      <c r="N355" s="106">
        <f>(0.214828*'Datos Monitoreo 2019'!$E355^2.0402)/1000</f>
        <v>0.18172010633747498</v>
      </c>
      <c r="O355" s="106">
        <f>'Datos Monitoreo 2019'!$N355*'Datos Monitoreo 2019'!$S355</f>
        <v>3.6344021267494996E-2</v>
      </c>
      <c r="P355" s="106">
        <f>'Datos Monitoreo 2019'!$O355+'Datos Monitoreo 2019'!$N355</f>
        <v>0.21806412760496999</v>
      </c>
      <c r="Q355" s="104">
        <v>0.47</v>
      </c>
      <c r="R355" s="106">
        <f>'Datos Monitoreo 2019'!$Q355*'Datos Monitoreo 2019'!$N355</f>
        <v>8.5408449978613243E-2</v>
      </c>
      <c r="S355" s="104">
        <v>0.2</v>
      </c>
      <c r="T355" s="106">
        <f>'Datos Monitoreo 2019'!$R355*'Datos Monitoreo 2019'!$S355</f>
        <v>1.7081689995722651E-2</v>
      </c>
      <c r="U355" s="106">
        <f>'Datos Monitoreo 2019'!$T355+'Datos Monitoreo 2019'!$R355</f>
        <v>0.1024901399743359</v>
      </c>
    </row>
    <row r="356" spans="1:21" s="94" customFormat="1" ht="16.5" hidden="1" x14ac:dyDescent="0.3">
      <c r="A356" s="96" t="s">
        <v>35</v>
      </c>
      <c r="B356" s="102">
        <f>VLOOKUP('Datos Monitoreo 2019'!$A356,info!$D$3:$E$118,2,FALSE)</f>
        <v>3</v>
      </c>
      <c r="C356" s="96">
        <v>33</v>
      </c>
      <c r="D356" s="96" t="s">
        <v>10</v>
      </c>
      <c r="E356" s="97">
        <v>20.371832715762604</v>
      </c>
      <c r="F356" s="103">
        <f t="shared" si="5"/>
        <v>3.2594932345220172E-2</v>
      </c>
      <c r="G356" s="98"/>
      <c r="H356" s="104"/>
      <c r="I356" s="104"/>
      <c r="J356" s="104"/>
      <c r="K356" s="105">
        <f>VLOOKUP('Datos Monitoreo 2019'!$D356,info!$A$2:$B$20,2,FALSE)</f>
        <v>0.54</v>
      </c>
      <c r="M356" s="104">
        <v>1.1499999999999999</v>
      </c>
      <c r="N356" s="106">
        <f>(0.214828*'Datos Monitoreo 2019'!$E356^2.0402)/1000</f>
        <v>0.10064080407485353</v>
      </c>
      <c r="O356" s="106">
        <f>'Datos Monitoreo 2019'!$N356*'Datos Monitoreo 2019'!$S356</f>
        <v>2.0128160814970708E-2</v>
      </c>
      <c r="P356" s="106">
        <f>'Datos Monitoreo 2019'!$O356+'Datos Monitoreo 2019'!$N356</f>
        <v>0.12076896488982423</v>
      </c>
      <c r="Q356" s="104">
        <v>0.47</v>
      </c>
      <c r="R356" s="106">
        <f>'Datos Monitoreo 2019'!$Q356*'Datos Monitoreo 2019'!$N356</f>
        <v>4.7301177915181153E-2</v>
      </c>
      <c r="S356" s="104">
        <v>0.2</v>
      </c>
      <c r="T356" s="106">
        <f>'Datos Monitoreo 2019'!$R356*'Datos Monitoreo 2019'!$S356</f>
        <v>9.4602355830362313E-3</v>
      </c>
      <c r="U356" s="106">
        <f>'Datos Monitoreo 2019'!$T356+'Datos Monitoreo 2019'!$R356</f>
        <v>5.6761413498217381E-2</v>
      </c>
    </row>
    <row r="357" spans="1:21" s="94" customFormat="1" ht="16.5" hidden="1" x14ac:dyDescent="0.3">
      <c r="A357" s="95" t="s">
        <v>35</v>
      </c>
      <c r="B357" s="102">
        <f>VLOOKUP('Datos Monitoreo 2019'!$A357,info!$D$3:$E$118,2,FALSE)</f>
        <v>3</v>
      </c>
      <c r="C357" s="96">
        <v>34</v>
      </c>
      <c r="D357" s="96" t="s">
        <v>10</v>
      </c>
      <c r="E357" s="97">
        <v>27.215495268714104</v>
      </c>
      <c r="F357" s="103">
        <f t="shared" si="5"/>
        <v>5.8173121136876393E-2</v>
      </c>
      <c r="G357" s="95"/>
      <c r="H357" s="104"/>
      <c r="I357" s="104"/>
      <c r="J357" s="104"/>
      <c r="K357" s="105">
        <f>VLOOKUP('Datos Monitoreo 2019'!$D357,info!$A$2:$B$20,2,FALSE)</f>
        <v>0.54</v>
      </c>
      <c r="M357" s="104">
        <v>1.1499999999999999</v>
      </c>
      <c r="N357" s="106">
        <f>(0.214828*'Datos Monitoreo 2019'!$E357^2.0402)/1000</f>
        <v>0.18172010633747498</v>
      </c>
      <c r="O357" s="106">
        <f>'Datos Monitoreo 2019'!$N357*'Datos Monitoreo 2019'!$S357</f>
        <v>3.6344021267494996E-2</v>
      </c>
      <c r="P357" s="106">
        <f>'Datos Monitoreo 2019'!$O357+'Datos Monitoreo 2019'!$N357</f>
        <v>0.21806412760496999</v>
      </c>
      <c r="Q357" s="104">
        <v>0.47</v>
      </c>
      <c r="R357" s="106">
        <f>'Datos Monitoreo 2019'!$Q357*'Datos Monitoreo 2019'!$N357</f>
        <v>8.5408449978613243E-2</v>
      </c>
      <c r="S357" s="104">
        <v>0.2</v>
      </c>
      <c r="T357" s="106">
        <f>'Datos Monitoreo 2019'!$R357*'Datos Monitoreo 2019'!$S357</f>
        <v>1.7081689995722651E-2</v>
      </c>
      <c r="U357" s="106">
        <f>'Datos Monitoreo 2019'!$T357+'Datos Monitoreo 2019'!$R357</f>
        <v>0.1024901399743359</v>
      </c>
    </row>
    <row r="358" spans="1:21" x14ac:dyDescent="0.2">
      <c r="A358" s="141" t="s">
        <v>38</v>
      </c>
      <c r="B358" s="142">
        <f>VLOOKUP('Datos Monitoreo 2019'!$A358,info!$D$3:$E$118,2,FALSE)</f>
        <v>6</v>
      </c>
      <c r="C358" s="143">
        <v>1</v>
      </c>
      <c r="D358" s="143" t="s">
        <v>9</v>
      </c>
      <c r="E358" s="144">
        <v>10.026761414789407</v>
      </c>
      <c r="F358" s="145">
        <f t="shared" si="5"/>
        <v>7.8960746141466566E-3</v>
      </c>
      <c r="G358" s="141"/>
      <c r="H358" s="146"/>
      <c r="I358" s="146"/>
      <c r="J358" s="146"/>
      <c r="K358" s="147">
        <f>VLOOKUP('Datos Monitoreo 2019'!$D358,info!$A$2:$B$20,2,FALSE)</f>
        <v>0.74</v>
      </c>
      <c r="M358" s="146">
        <v>1.1499999999999999</v>
      </c>
      <c r="N358" s="148">
        <f>(1.8894+0.00853085*'Datos Monitoreo 2019'!$E358^3.32222)/1000</f>
        <v>1.9963985381574966E-2</v>
      </c>
      <c r="O358" s="148">
        <f>'Datos Monitoreo 2019'!$N358*'Datos Monitoreo 2019'!$S358</f>
        <v>3.9927970763149936E-3</v>
      </c>
      <c r="P358" s="148">
        <f>'Datos Monitoreo 2019'!$O358+'Datos Monitoreo 2019'!$N358</f>
        <v>2.3956782457889958E-2</v>
      </c>
      <c r="Q358" s="146">
        <v>0.47</v>
      </c>
      <c r="R358" s="148">
        <f>'Datos Monitoreo 2019'!$Q358*'Datos Monitoreo 2019'!$N358</f>
        <v>9.3830731293402334E-3</v>
      </c>
      <c r="S358" s="146">
        <v>0.2</v>
      </c>
      <c r="T358" s="148">
        <f>'Datos Monitoreo 2019'!$R358*'Datos Monitoreo 2019'!$S358</f>
        <v>1.8766146258680468E-3</v>
      </c>
      <c r="U358" s="148">
        <f>'Datos Monitoreo 2019'!$T358+'Datos Monitoreo 2019'!$R358</f>
        <v>1.125968775520828E-2</v>
      </c>
    </row>
    <row r="359" spans="1:21" x14ac:dyDescent="0.2">
      <c r="A359" s="141" t="s">
        <v>38</v>
      </c>
      <c r="B359" s="142">
        <f>VLOOKUP('Datos Monitoreo 2019'!$A359,info!$D$3:$E$118,2,FALSE)</f>
        <v>6</v>
      </c>
      <c r="C359" s="143">
        <v>2</v>
      </c>
      <c r="D359" s="143" t="s">
        <v>11</v>
      </c>
      <c r="E359" s="144">
        <v>24.287044315823227</v>
      </c>
      <c r="F359" s="145">
        <f t="shared" si="5"/>
        <v>4.6327537032432808E-2</v>
      </c>
      <c r="G359" s="141"/>
      <c r="H359" s="146"/>
      <c r="I359" s="146"/>
      <c r="J359" s="146"/>
      <c r="K359" s="147">
        <f>VLOOKUP('Datos Monitoreo 2019'!$D359,info!$A$2:$B$20,2,FALSE)</f>
        <v>0.34899999999999998</v>
      </c>
      <c r="M359" s="146">
        <v>1.1499999999999999</v>
      </c>
      <c r="N359" s="148">
        <f>(0.489461*'Datos Monitoreo 2019'!$E359^1.79018)/1000</f>
        <v>0.14783869197719049</v>
      </c>
      <c r="O359" s="148">
        <f>'Datos Monitoreo 2019'!$N359*'Datos Monitoreo 2019'!$S359</f>
        <v>2.9567738395438099E-2</v>
      </c>
      <c r="P359" s="148">
        <f>'Datos Monitoreo 2019'!$O359+'Datos Monitoreo 2019'!$N359</f>
        <v>0.1774064303726286</v>
      </c>
      <c r="Q359" s="146">
        <v>0.47</v>
      </c>
      <c r="R359" s="148">
        <f>'Datos Monitoreo 2019'!$Q359*'Datos Monitoreo 2019'!$N359</f>
        <v>6.948418522927953E-2</v>
      </c>
      <c r="S359" s="146">
        <v>0.2</v>
      </c>
      <c r="T359" s="148">
        <f>'Datos Monitoreo 2019'!$R359*'Datos Monitoreo 2019'!$S359</f>
        <v>1.3896837045855906E-2</v>
      </c>
      <c r="U359" s="148">
        <f>'Datos Monitoreo 2019'!$T359+'Datos Monitoreo 2019'!$R359</f>
        <v>8.3381022275135441E-2</v>
      </c>
    </row>
    <row r="360" spans="1:21" x14ac:dyDescent="0.2">
      <c r="A360" s="141" t="s">
        <v>38</v>
      </c>
      <c r="B360" s="142">
        <f>VLOOKUP('Datos Monitoreo 2019'!$A360,info!$D$3:$E$118,2,FALSE)</f>
        <v>6</v>
      </c>
      <c r="C360" s="143">
        <v>3</v>
      </c>
      <c r="D360" s="143" t="s">
        <v>11</v>
      </c>
      <c r="E360" s="144">
        <v>29.284509528908742</v>
      </c>
      <c r="F360" s="145">
        <f t="shared" si="5"/>
        <v>6.7354371916490102E-2</v>
      </c>
      <c r="G360" s="141"/>
      <c r="H360" s="146"/>
      <c r="I360" s="146"/>
      <c r="J360" s="146"/>
      <c r="K360" s="147">
        <f>VLOOKUP('Datos Monitoreo 2019'!$D360,info!$A$2:$B$20,2,FALSE)</f>
        <v>0.34899999999999998</v>
      </c>
      <c r="M360" s="146">
        <v>1.1499999999999999</v>
      </c>
      <c r="N360" s="148">
        <f>(0.489461*'Datos Monitoreo 2019'!$E360^1.79018)/1000</f>
        <v>0.20666361734714045</v>
      </c>
      <c r="O360" s="148">
        <f>'Datos Monitoreo 2019'!$N360*'Datos Monitoreo 2019'!$S360</f>
        <v>4.1332723469428095E-2</v>
      </c>
      <c r="P360" s="148">
        <f>'Datos Monitoreo 2019'!$O360+'Datos Monitoreo 2019'!$N360</f>
        <v>0.24799634081656854</v>
      </c>
      <c r="Q360" s="146">
        <v>0.47</v>
      </c>
      <c r="R360" s="148">
        <f>'Datos Monitoreo 2019'!$Q360*'Datos Monitoreo 2019'!$N360</f>
        <v>9.7131900153156009E-2</v>
      </c>
      <c r="S360" s="146">
        <v>0.2</v>
      </c>
      <c r="T360" s="148">
        <f>'Datos Monitoreo 2019'!$R360*'Datos Monitoreo 2019'!$S360</f>
        <v>1.9426380030631202E-2</v>
      </c>
      <c r="U360" s="148">
        <f>'Datos Monitoreo 2019'!$T360+'Datos Monitoreo 2019'!$R360</f>
        <v>0.11655828018378721</v>
      </c>
    </row>
    <row r="361" spans="1:21" x14ac:dyDescent="0.2">
      <c r="A361" s="141" t="s">
        <v>38</v>
      </c>
      <c r="B361" s="142">
        <f>VLOOKUP('Datos Monitoreo 2019'!$A361,info!$D$3:$E$118,2,FALSE)</f>
        <v>6</v>
      </c>
      <c r="C361" s="143">
        <v>5</v>
      </c>
      <c r="D361" s="143" t="s">
        <v>9</v>
      </c>
      <c r="E361" s="144">
        <v>10.472395255446713</v>
      </c>
      <c r="F361" s="145">
        <f t="shared" si="5"/>
        <v>8.6135450976049209E-3</v>
      </c>
      <c r="G361" s="141"/>
      <c r="H361" s="146"/>
      <c r="I361" s="146"/>
      <c r="J361" s="146"/>
      <c r="K361" s="147">
        <f>VLOOKUP('Datos Monitoreo 2019'!$D361,info!$A$2:$B$20,2,FALSE)</f>
        <v>0.74</v>
      </c>
      <c r="M361" s="146">
        <v>1.1499999999999999</v>
      </c>
      <c r="N361" s="148">
        <f>(1.8894+0.00853085*'Datos Monitoreo 2019'!$E361^3.32222)/1000</f>
        <v>2.2773204151667704E-2</v>
      </c>
      <c r="O361" s="148">
        <f>'Datos Monitoreo 2019'!$N361*'Datos Monitoreo 2019'!$S361</f>
        <v>4.5546408303335411E-3</v>
      </c>
      <c r="P361" s="148">
        <f>'Datos Monitoreo 2019'!$O361+'Datos Monitoreo 2019'!$N361</f>
        <v>2.7327844982001245E-2</v>
      </c>
      <c r="Q361" s="146">
        <v>0.47</v>
      </c>
      <c r="R361" s="148">
        <f>'Datos Monitoreo 2019'!$Q361*'Datos Monitoreo 2019'!$N361</f>
        <v>1.070340595128382E-2</v>
      </c>
      <c r="S361" s="146">
        <v>0.2</v>
      </c>
      <c r="T361" s="148">
        <f>'Datos Monitoreo 2019'!$R361*'Datos Monitoreo 2019'!$S361</f>
        <v>2.1406811902567641E-3</v>
      </c>
      <c r="U361" s="148">
        <f>'Datos Monitoreo 2019'!$T361+'Datos Monitoreo 2019'!$R361</f>
        <v>1.2844087141540584E-2</v>
      </c>
    </row>
    <row r="362" spans="1:21" x14ac:dyDescent="0.2">
      <c r="A362" s="141" t="s">
        <v>38</v>
      </c>
      <c r="B362" s="142">
        <f>VLOOKUP('Datos Monitoreo 2019'!$A362,info!$D$3:$E$118,2,FALSE)</f>
        <v>6</v>
      </c>
      <c r="C362" s="143">
        <v>6</v>
      </c>
      <c r="D362" s="143" t="s">
        <v>11</v>
      </c>
      <c r="E362" s="144">
        <v>22.218030055628589</v>
      </c>
      <c r="F362" s="145">
        <f t="shared" si="5"/>
        <v>3.8770462447071878E-2</v>
      </c>
      <c r="G362" s="141"/>
      <c r="H362" s="146"/>
      <c r="I362" s="146"/>
      <c r="J362" s="146"/>
      <c r="K362" s="147">
        <f>VLOOKUP('Datos Monitoreo 2019'!$D362,info!$A$2:$B$20,2,FALSE)</f>
        <v>0.34899999999999998</v>
      </c>
      <c r="M362" s="146">
        <v>1.1499999999999999</v>
      </c>
      <c r="N362" s="148">
        <f>(0.489461*'Datos Monitoreo 2019'!$E362^1.79018)/1000</f>
        <v>0.12605597460929149</v>
      </c>
      <c r="O362" s="148">
        <f>'Datos Monitoreo 2019'!$N362*'Datos Monitoreo 2019'!$S362</f>
        <v>2.5211194921858301E-2</v>
      </c>
      <c r="P362" s="148">
        <f>'Datos Monitoreo 2019'!$O362+'Datos Monitoreo 2019'!$N362</f>
        <v>0.1512671695311498</v>
      </c>
      <c r="Q362" s="146">
        <v>0.47</v>
      </c>
      <c r="R362" s="148">
        <f>'Datos Monitoreo 2019'!$Q362*'Datos Monitoreo 2019'!$N362</f>
        <v>5.9246308066367E-2</v>
      </c>
      <c r="S362" s="146">
        <v>0.2</v>
      </c>
      <c r="T362" s="148">
        <f>'Datos Monitoreo 2019'!$R362*'Datos Monitoreo 2019'!$S362</f>
        <v>1.1849261613273401E-2</v>
      </c>
      <c r="U362" s="148">
        <f>'Datos Monitoreo 2019'!$T362+'Datos Monitoreo 2019'!$R362</f>
        <v>7.1095569679640397E-2</v>
      </c>
    </row>
    <row r="363" spans="1:21" x14ac:dyDescent="0.2">
      <c r="A363" s="141" t="s">
        <v>38</v>
      </c>
      <c r="B363" s="142">
        <f>VLOOKUP('Datos Monitoreo 2019'!$A363,info!$D$3:$E$118,2,FALSE)</f>
        <v>6</v>
      </c>
      <c r="C363" s="143">
        <v>7</v>
      </c>
      <c r="D363" s="143" t="s">
        <v>9</v>
      </c>
      <c r="E363" s="144">
        <v>4.45633840657307</v>
      </c>
      <c r="F363" s="145">
        <f t="shared" si="5"/>
        <v>1.5597184423005749E-3</v>
      </c>
      <c r="G363" s="141"/>
      <c r="H363" s="146"/>
      <c r="I363" s="146"/>
      <c r="J363" s="146"/>
      <c r="K363" s="147">
        <f>VLOOKUP('Datos Monitoreo 2019'!$D363,info!$A$2:$B$20,2,FALSE)</f>
        <v>0.74</v>
      </c>
      <c r="M363" s="146">
        <v>1.1499999999999999</v>
      </c>
      <c r="N363" s="148">
        <f>(1.8894+0.00853085*'Datos Monitoreo 2019'!$E363^3.32222)/1000</f>
        <v>3.1113137119265135E-3</v>
      </c>
      <c r="O363" s="148">
        <f>'Datos Monitoreo 2019'!$N363*'Datos Monitoreo 2019'!$S363</f>
        <v>6.222627423853027E-4</v>
      </c>
      <c r="P363" s="148">
        <f>'Datos Monitoreo 2019'!$O363+'Datos Monitoreo 2019'!$N363</f>
        <v>3.7335764543118162E-3</v>
      </c>
      <c r="Q363" s="146">
        <v>0.47</v>
      </c>
      <c r="R363" s="148">
        <f>'Datos Monitoreo 2019'!$Q363*'Datos Monitoreo 2019'!$N363</f>
        <v>1.4623174446054613E-3</v>
      </c>
      <c r="S363" s="146">
        <v>0.2</v>
      </c>
      <c r="T363" s="148">
        <f>'Datos Monitoreo 2019'!$R363*'Datos Monitoreo 2019'!$S363</f>
        <v>2.9246348892109227E-4</v>
      </c>
      <c r="U363" s="148">
        <f>'Datos Monitoreo 2019'!$T363+'Datos Monitoreo 2019'!$R363</f>
        <v>1.7547809335265534E-3</v>
      </c>
    </row>
    <row r="364" spans="1:21" x14ac:dyDescent="0.2">
      <c r="A364" s="141" t="s">
        <v>38</v>
      </c>
      <c r="B364" s="142">
        <f>VLOOKUP('Datos Monitoreo 2019'!$A364,info!$D$3:$E$118,2,FALSE)</f>
        <v>6</v>
      </c>
      <c r="C364" s="143">
        <v>7</v>
      </c>
      <c r="D364" s="143" t="s">
        <v>9</v>
      </c>
      <c r="E364" s="144">
        <v>3.7878876455871091</v>
      </c>
      <c r="F364" s="145">
        <f t="shared" si="5"/>
        <v>1.1268965745621648E-3</v>
      </c>
      <c r="G364" s="141"/>
      <c r="H364" s="146"/>
      <c r="I364" s="146"/>
      <c r="J364" s="146"/>
      <c r="K364" s="147">
        <f>VLOOKUP('Datos Monitoreo 2019'!$D364,info!$A$2:$B$20,2,FALSE)</f>
        <v>0.74</v>
      </c>
      <c r="M364" s="146">
        <v>1.1499999999999999</v>
      </c>
      <c r="N364" s="148">
        <f>(1.8894+0.00853085*'Datos Monitoreo 2019'!$E364^3.32222)/1000</f>
        <v>2.6015224572271344E-3</v>
      </c>
      <c r="O364" s="148">
        <f>'Datos Monitoreo 2019'!$N364*'Datos Monitoreo 2019'!$S364</f>
        <v>5.2030449144542686E-4</v>
      </c>
      <c r="P364" s="148">
        <f>'Datos Monitoreo 2019'!$O364+'Datos Monitoreo 2019'!$N364</f>
        <v>3.1218269486725614E-3</v>
      </c>
      <c r="Q364" s="146">
        <v>0.47</v>
      </c>
      <c r="R364" s="148">
        <f>'Datos Monitoreo 2019'!$Q364*'Datos Monitoreo 2019'!$N364</f>
        <v>1.2227155548967532E-3</v>
      </c>
      <c r="S364" s="146">
        <v>0.2</v>
      </c>
      <c r="T364" s="148">
        <f>'Datos Monitoreo 2019'!$R364*'Datos Monitoreo 2019'!$S364</f>
        <v>2.4454311097935066E-4</v>
      </c>
      <c r="U364" s="148">
        <f>'Datos Monitoreo 2019'!$T364+'Datos Monitoreo 2019'!$R364</f>
        <v>1.4672586658761038E-3</v>
      </c>
    </row>
    <row r="365" spans="1:21" x14ac:dyDescent="0.2">
      <c r="A365" s="141" t="s">
        <v>38</v>
      </c>
      <c r="B365" s="142">
        <f>VLOOKUP('Datos Monitoreo 2019'!$A365,info!$D$3:$E$118,2,FALSE)</f>
        <v>6</v>
      </c>
      <c r="C365" s="143">
        <v>8</v>
      </c>
      <c r="D365" s="143" t="s">
        <v>9</v>
      </c>
      <c r="E365" s="144">
        <v>5.156620156177409</v>
      </c>
      <c r="F365" s="145">
        <f t="shared" si="5"/>
        <v>2.0884311632518508E-3</v>
      </c>
      <c r="G365" s="141"/>
      <c r="H365" s="146"/>
      <c r="I365" s="146"/>
      <c r="J365" s="146"/>
      <c r="K365" s="147">
        <f>VLOOKUP('Datos Monitoreo 2019'!$D365,info!$A$2:$B$20,2,FALSE)</f>
        <v>0.74</v>
      </c>
      <c r="M365" s="146">
        <v>1.1499999999999999</v>
      </c>
      <c r="N365" s="148">
        <f>(1.8894+0.00853085*'Datos Monitoreo 2019'!$E365^3.32222)/1000</f>
        <v>3.8737854191481223E-3</v>
      </c>
      <c r="O365" s="148">
        <f>'Datos Monitoreo 2019'!$N365*'Datos Monitoreo 2019'!$S365</f>
        <v>7.747570838296245E-4</v>
      </c>
      <c r="P365" s="148">
        <f>'Datos Monitoreo 2019'!$O365+'Datos Monitoreo 2019'!$N365</f>
        <v>4.6485425029777466E-3</v>
      </c>
      <c r="Q365" s="146">
        <v>0.47</v>
      </c>
      <c r="R365" s="148">
        <f>'Datos Monitoreo 2019'!$Q365*'Datos Monitoreo 2019'!$N365</f>
        <v>1.8206791469996173E-3</v>
      </c>
      <c r="S365" s="146">
        <v>0.2</v>
      </c>
      <c r="T365" s="148">
        <f>'Datos Monitoreo 2019'!$R365*'Datos Monitoreo 2019'!$S365</f>
        <v>3.6413582939992349E-4</v>
      </c>
      <c r="U365" s="148">
        <f>'Datos Monitoreo 2019'!$T365+'Datos Monitoreo 2019'!$R365</f>
        <v>2.1848149763995408E-3</v>
      </c>
    </row>
    <row r="366" spans="1:21" x14ac:dyDescent="0.2">
      <c r="A366" s="143" t="s">
        <v>38</v>
      </c>
      <c r="B366" s="142">
        <f>VLOOKUP('Datos Monitoreo 2019'!$A366,info!$D$3:$E$118,2,FALSE)</f>
        <v>6</v>
      </c>
      <c r="C366" s="143">
        <v>8</v>
      </c>
      <c r="D366" s="143" t="s">
        <v>9</v>
      </c>
      <c r="E366" s="144">
        <v>4.4245074179546906</v>
      </c>
      <c r="F366" s="145">
        <f t="shared" si="5"/>
        <v>1.5375163277392551E-3</v>
      </c>
      <c r="G366" s="141"/>
      <c r="H366" s="146"/>
      <c r="I366" s="146"/>
      <c r="J366" s="146"/>
      <c r="K366" s="147">
        <f>VLOOKUP('Datos Monitoreo 2019'!$D366,info!$A$2:$B$20,2,FALSE)</f>
        <v>0.74</v>
      </c>
      <c r="M366" s="146">
        <v>1.1499999999999999</v>
      </c>
      <c r="N366" s="148">
        <f>(1.8894+0.00853085*'Datos Monitoreo 2019'!$E366^3.32222)/1000</f>
        <v>3.0825572523601138E-3</v>
      </c>
      <c r="O366" s="148">
        <f>'Datos Monitoreo 2019'!$N366*'Datos Monitoreo 2019'!$S366</f>
        <v>6.1651145047202278E-4</v>
      </c>
      <c r="P366" s="148">
        <f>'Datos Monitoreo 2019'!$O366+'Datos Monitoreo 2019'!$N366</f>
        <v>3.6990687028321365E-3</v>
      </c>
      <c r="Q366" s="146">
        <v>0.47</v>
      </c>
      <c r="R366" s="148">
        <f>'Datos Monitoreo 2019'!$Q366*'Datos Monitoreo 2019'!$N366</f>
        <v>1.4488019086092534E-3</v>
      </c>
      <c r="S366" s="146">
        <v>0.2</v>
      </c>
      <c r="T366" s="148">
        <f>'Datos Monitoreo 2019'!$R366*'Datos Monitoreo 2019'!$S366</f>
        <v>2.8976038172185071E-4</v>
      </c>
      <c r="U366" s="148">
        <f>'Datos Monitoreo 2019'!$T366+'Datos Monitoreo 2019'!$R366</f>
        <v>1.7385622903311041E-3</v>
      </c>
    </row>
    <row r="367" spans="1:21" x14ac:dyDescent="0.2">
      <c r="A367" s="141" t="s">
        <v>38</v>
      </c>
      <c r="B367" s="142">
        <f>VLOOKUP('Datos Monitoreo 2019'!$A367,info!$D$3:$E$118,2,FALSE)</f>
        <v>6</v>
      </c>
      <c r="C367" s="143">
        <v>9</v>
      </c>
      <c r="D367" s="143" t="s">
        <v>9</v>
      </c>
      <c r="E367" s="144">
        <v>5.0611271903222717</v>
      </c>
      <c r="F367" s="145">
        <f t="shared" si="5"/>
        <v>2.011798058153103E-3</v>
      </c>
      <c r="G367" s="141"/>
      <c r="H367" s="146"/>
      <c r="I367" s="146"/>
      <c r="J367" s="146"/>
      <c r="K367" s="147">
        <f>VLOOKUP('Datos Monitoreo 2019'!$D367,info!$A$2:$B$20,2,FALSE)</f>
        <v>0.74</v>
      </c>
      <c r="M367" s="146">
        <v>1.1499999999999999</v>
      </c>
      <c r="N367" s="148">
        <f>(1.8894+0.00853085*'Datos Monitoreo 2019'!$E367^3.32222)/1000</f>
        <v>3.7543045563079263E-3</v>
      </c>
      <c r="O367" s="148">
        <f>'Datos Monitoreo 2019'!$N367*'Datos Monitoreo 2019'!$S367</f>
        <v>7.5086091126158529E-4</v>
      </c>
      <c r="P367" s="148">
        <f>'Datos Monitoreo 2019'!$O367+'Datos Monitoreo 2019'!$N367</f>
        <v>4.505165467569512E-3</v>
      </c>
      <c r="Q367" s="146">
        <v>0.47</v>
      </c>
      <c r="R367" s="148">
        <f>'Datos Monitoreo 2019'!$Q367*'Datos Monitoreo 2019'!$N367</f>
        <v>1.7645231414647252E-3</v>
      </c>
      <c r="S367" s="146">
        <v>0.2</v>
      </c>
      <c r="T367" s="148">
        <f>'Datos Monitoreo 2019'!$R367*'Datos Monitoreo 2019'!$S367</f>
        <v>3.5290462829294504E-4</v>
      </c>
      <c r="U367" s="148">
        <f>'Datos Monitoreo 2019'!$T367+'Datos Monitoreo 2019'!$R367</f>
        <v>2.1174277697576702E-3</v>
      </c>
    </row>
    <row r="368" spans="1:21" x14ac:dyDescent="0.2">
      <c r="A368" s="141" t="s">
        <v>38</v>
      </c>
      <c r="B368" s="142">
        <f>VLOOKUP('Datos Monitoreo 2019'!$A368,info!$D$3:$E$118,2,FALSE)</f>
        <v>6</v>
      </c>
      <c r="C368" s="143">
        <v>12</v>
      </c>
      <c r="D368" s="143" t="s">
        <v>11</v>
      </c>
      <c r="E368" s="144">
        <v>30.430425119170387</v>
      </c>
      <c r="F368" s="145">
        <f t="shared" si="5"/>
        <v>7.2728716034817203E-2</v>
      </c>
      <c r="G368" s="141"/>
      <c r="H368" s="146"/>
      <c r="I368" s="146"/>
      <c r="J368" s="146"/>
      <c r="K368" s="147">
        <f>VLOOKUP('Datos Monitoreo 2019'!$D368,info!$A$2:$B$20,2,FALSE)</f>
        <v>0.34899999999999998</v>
      </c>
      <c r="M368" s="146">
        <v>1.1499999999999999</v>
      </c>
      <c r="N368" s="148">
        <f>(0.489461*'Datos Monitoreo 2019'!$E368^1.79018)/1000</f>
        <v>0.22136371957879872</v>
      </c>
      <c r="O368" s="148">
        <f>'Datos Monitoreo 2019'!$N368*'Datos Monitoreo 2019'!$S368</f>
        <v>4.4272743915759749E-2</v>
      </c>
      <c r="P368" s="148">
        <f>'Datos Monitoreo 2019'!$O368+'Datos Monitoreo 2019'!$N368</f>
        <v>0.26563646349455849</v>
      </c>
      <c r="Q368" s="146">
        <v>0.47</v>
      </c>
      <c r="R368" s="148">
        <f>'Datos Monitoreo 2019'!$Q368*'Datos Monitoreo 2019'!$N368</f>
        <v>0.1040409482020354</v>
      </c>
      <c r="S368" s="146">
        <v>0.2</v>
      </c>
      <c r="T368" s="148">
        <f>'Datos Monitoreo 2019'!$R368*'Datos Monitoreo 2019'!$S368</f>
        <v>2.0808189640407079E-2</v>
      </c>
      <c r="U368" s="148">
        <f>'Datos Monitoreo 2019'!$T368+'Datos Monitoreo 2019'!$R368</f>
        <v>0.12484913784244248</v>
      </c>
    </row>
    <row r="369" spans="1:21" x14ac:dyDescent="0.2">
      <c r="A369" s="141" t="s">
        <v>38</v>
      </c>
      <c r="B369" s="142">
        <f>VLOOKUP('Datos Monitoreo 2019'!$A369,info!$D$3:$E$118,2,FALSE)</f>
        <v>6</v>
      </c>
      <c r="C369" s="143">
        <v>13</v>
      </c>
      <c r="D369" s="143" t="s">
        <v>9</v>
      </c>
      <c r="E369" s="144">
        <v>9.7402825172239957</v>
      </c>
      <c r="F369" s="145">
        <f t="shared" si="5"/>
        <v>7.4513161256763568E-3</v>
      </c>
      <c r="G369" s="141"/>
      <c r="H369" s="146"/>
      <c r="I369" s="146"/>
      <c r="J369" s="146"/>
      <c r="K369" s="147">
        <f>VLOOKUP('Datos Monitoreo 2019'!$D369,info!$A$2:$B$20,2,FALSE)</f>
        <v>0.74</v>
      </c>
      <c r="M369" s="146">
        <v>1.1499999999999999</v>
      </c>
      <c r="N369" s="148">
        <f>(1.8894+0.00853085*'Datos Monitoreo 2019'!$E369^3.32222)/1000</f>
        <v>1.8304536299209351E-2</v>
      </c>
      <c r="O369" s="148">
        <f>'Datos Monitoreo 2019'!$N369*'Datos Monitoreo 2019'!$S369</f>
        <v>3.6609072598418704E-3</v>
      </c>
      <c r="P369" s="148">
        <f>'Datos Monitoreo 2019'!$O369+'Datos Monitoreo 2019'!$N369</f>
        <v>2.1965443559051223E-2</v>
      </c>
      <c r="Q369" s="146">
        <v>0.47</v>
      </c>
      <c r="R369" s="148">
        <f>'Datos Monitoreo 2019'!$Q369*'Datos Monitoreo 2019'!$N369</f>
        <v>8.6031320606283941E-3</v>
      </c>
      <c r="S369" s="146">
        <v>0.2</v>
      </c>
      <c r="T369" s="148">
        <f>'Datos Monitoreo 2019'!$R369*'Datos Monitoreo 2019'!$S369</f>
        <v>1.7206264121256789E-3</v>
      </c>
      <c r="U369" s="148">
        <f>'Datos Monitoreo 2019'!$T369+'Datos Monitoreo 2019'!$R369</f>
        <v>1.0323758472754073E-2</v>
      </c>
    </row>
    <row r="370" spans="1:21" x14ac:dyDescent="0.2">
      <c r="A370" s="141" t="s">
        <v>38</v>
      </c>
      <c r="B370" s="142">
        <f>VLOOKUP('Datos Monitoreo 2019'!$A370,info!$D$3:$E$118,2,FALSE)</f>
        <v>6</v>
      </c>
      <c r="C370" s="143">
        <v>15</v>
      </c>
      <c r="D370" s="143" t="s">
        <v>11</v>
      </c>
      <c r="E370" s="144">
        <v>27.024509337003831</v>
      </c>
      <c r="F370" s="145">
        <f t="shared" si="5"/>
        <v>5.7359521067790645E-2</v>
      </c>
      <c r="G370" s="141"/>
      <c r="H370" s="146"/>
      <c r="I370" s="146"/>
      <c r="J370" s="146"/>
      <c r="K370" s="147">
        <f>VLOOKUP('Datos Monitoreo 2019'!$D370,info!$A$2:$B$20,2,FALSE)</f>
        <v>0.34899999999999998</v>
      </c>
      <c r="M370" s="146">
        <v>1.1499999999999999</v>
      </c>
      <c r="N370" s="148">
        <f>(0.489461*'Datos Monitoreo 2019'!$E370^1.79018)/1000</f>
        <v>0.17898733551114768</v>
      </c>
      <c r="O370" s="148">
        <f>'Datos Monitoreo 2019'!$N370*'Datos Monitoreo 2019'!$S370</f>
        <v>3.5797467102229537E-2</v>
      </c>
      <c r="P370" s="148">
        <f>'Datos Monitoreo 2019'!$O370+'Datos Monitoreo 2019'!$N370</f>
        <v>0.21478480261337721</v>
      </c>
      <c r="Q370" s="146">
        <v>0.47</v>
      </c>
      <c r="R370" s="148">
        <f>'Datos Monitoreo 2019'!$Q370*'Datos Monitoreo 2019'!$N370</f>
        <v>8.4124047690239401E-2</v>
      </c>
      <c r="S370" s="146">
        <v>0.2</v>
      </c>
      <c r="T370" s="148">
        <f>'Datos Monitoreo 2019'!$R370*'Datos Monitoreo 2019'!$S370</f>
        <v>1.682480953804788E-2</v>
      </c>
      <c r="U370" s="148">
        <f>'Datos Monitoreo 2019'!$T370+'Datos Monitoreo 2019'!$R370</f>
        <v>0.10094885722828728</v>
      </c>
    </row>
    <row r="371" spans="1:21" x14ac:dyDescent="0.2">
      <c r="A371" s="141" t="s">
        <v>38</v>
      </c>
      <c r="B371" s="142">
        <f>VLOOKUP('Datos Monitoreo 2019'!$A371,info!$D$3:$E$118,2,FALSE)</f>
        <v>6</v>
      </c>
      <c r="C371" s="143">
        <v>16</v>
      </c>
      <c r="D371" s="143" t="s">
        <v>9</v>
      </c>
      <c r="E371" s="144">
        <v>10.122254380644543</v>
      </c>
      <c r="F371" s="145">
        <f t="shared" si="5"/>
        <v>8.0471922326124119E-3</v>
      </c>
      <c r="G371" s="141"/>
      <c r="H371" s="146"/>
      <c r="I371" s="146"/>
      <c r="J371" s="146"/>
      <c r="K371" s="147">
        <f>VLOOKUP('Datos Monitoreo 2019'!$D371,info!$A$2:$B$20,2,FALSE)</f>
        <v>0.74</v>
      </c>
      <c r="M371" s="146">
        <v>1.1499999999999999</v>
      </c>
      <c r="N371" s="148">
        <f>(1.8894+0.00853085*'Datos Monitoreo 2019'!$E371^3.32222)/1000</f>
        <v>2.0542219266013274E-2</v>
      </c>
      <c r="O371" s="148">
        <f>'Datos Monitoreo 2019'!$N371*'Datos Monitoreo 2019'!$S371</f>
        <v>4.108443853202655E-3</v>
      </c>
      <c r="P371" s="148">
        <f>'Datos Monitoreo 2019'!$O371+'Datos Monitoreo 2019'!$N371</f>
        <v>2.4650663119215929E-2</v>
      </c>
      <c r="Q371" s="146">
        <v>0.47</v>
      </c>
      <c r="R371" s="148">
        <f>'Datos Monitoreo 2019'!$Q371*'Datos Monitoreo 2019'!$N371</f>
        <v>9.6548430550262385E-3</v>
      </c>
      <c r="S371" s="146">
        <v>0.2</v>
      </c>
      <c r="T371" s="148">
        <f>'Datos Monitoreo 2019'!$R371*'Datos Monitoreo 2019'!$S371</f>
        <v>1.9309686110052478E-3</v>
      </c>
      <c r="U371" s="148">
        <f>'Datos Monitoreo 2019'!$T371+'Datos Monitoreo 2019'!$R371</f>
        <v>1.1585811666031487E-2</v>
      </c>
    </row>
    <row r="372" spans="1:21" x14ac:dyDescent="0.2">
      <c r="A372" s="141" t="s">
        <v>38</v>
      </c>
      <c r="B372" s="142">
        <f>VLOOKUP('Datos Monitoreo 2019'!$A372,info!$D$3:$E$118,2,FALSE)</f>
        <v>6</v>
      </c>
      <c r="C372" s="143">
        <v>20</v>
      </c>
      <c r="D372" s="143" t="s">
        <v>11</v>
      </c>
      <c r="E372" s="144">
        <v>26.037748689834078</v>
      </c>
      <c r="F372" s="145">
        <f t="shared" si="5"/>
        <v>5.3247196070710691E-2</v>
      </c>
      <c r="G372" s="141"/>
      <c r="H372" s="146"/>
      <c r="I372" s="146"/>
      <c r="J372" s="146"/>
      <c r="K372" s="147">
        <f>VLOOKUP('Datos Monitoreo 2019'!$D372,info!$A$2:$B$20,2,FALSE)</f>
        <v>0.34899999999999998</v>
      </c>
      <c r="M372" s="146">
        <v>1.1499999999999999</v>
      </c>
      <c r="N372" s="148">
        <f>(0.489461*'Datos Monitoreo 2019'!$E372^1.79018)/1000</f>
        <v>0.16745689847120973</v>
      </c>
      <c r="O372" s="148">
        <f>'Datos Monitoreo 2019'!$N372*'Datos Monitoreo 2019'!$S372</f>
        <v>3.349137969424195E-2</v>
      </c>
      <c r="P372" s="148">
        <f>'Datos Monitoreo 2019'!$O372+'Datos Monitoreo 2019'!$N372</f>
        <v>0.20094827816545169</v>
      </c>
      <c r="Q372" s="146">
        <v>0.47</v>
      </c>
      <c r="R372" s="148">
        <f>'Datos Monitoreo 2019'!$Q372*'Datos Monitoreo 2019'!$N372</f>
        <v>7.8704742281468565E-2</v>
      </c>
      <c r="S372" s="146">
        <v>0.2</v>
      </c>
      <c r="T372" s="148">
        <f>'Datos Monitoreo 2019'!$R372*'Datos Monitoreo 2019'!$S372</f>
        <v>1.5740948456293712E-2</v>
      </c>
      <c r="U372" s="148">
        <f>'Datos Monitoreo 2019'!$T372+'Datos Monitoreo 2019'!$R372</f>
        <v>9.4445690737762281E-2</v>
      </c>
    </row>
    <row r="373" spans="1:21" x14ac:dyDescent="0.2">
      <c r="A373" s="141" t="s">
        <v>38</v>
      </c>
      <c r="B373" s="142">
        <f>VLOOKUP('Datos Monitoreo 2019'!$A373,info!$D$3:$E$118,2,FALSE)</f>
        <v>6</v>
      </c>
      <c r="C373" s="143">
        <v>21</v>
      </c>
      <c r="D373" s="143" t="s">
        <v>11</v>
      </c>
      <c r="E373" s="144">
        <v>30.7169040167358</v>
      </c>
      <c r="F373" s="145">
        <f t="shared" si="5"/>
        <v>7.4104530940375127E-2</v>
      </c>
      <c r="G373" s="141"/>
      <c r="H373" s="146"/>
      <c r="I373" s="146"/>
      <c r="J373" s="146"/>
      <c r="K373" s="147">
        <f>VLOOKUP('Datos Monitoreo 2019'!$D373,info!$A$2:$B$20,2,FALSE)</f>
        <v>0.34899999999999998</v>
      </c>
      <c r="M373" s="146">
        <v>1.1499999999999999</v>
      </c>
      <c r="N373" s="148">
        <f>(0.489461*'Datos Monitoreo 2019'!$E373^1.79018)/1000</f>
        <v>0.22510826456200125</v>
      </c>
      <c r="O373" s="148">
        <f>'Datos Monitoreo 2019'!$N373*'Datos Monitoreo 2019'!$S373</f>
        <v>4.5021652912400255E-2</v>
      </c>
      <c r="P373" s="148">
        <f>'Datos Monitoreo 2019'!$O373+'Datos Monitoreo 2019'!$N373</f>
        <v>0.27012991747440152</v>
      </c>
      <c r="Q373" s="146">
        <v>0.47</v>
      </c>
      <c r="R373" s="148">
        <f>'Datos Monitoreo 2019'!$Q373*'Datos Monitoreo 2019'!$N373</f>
        <v>0.10580088434414059</v>
      </c>
      <c r="S373" s="146">
        <v>0.2</v>
      </c>
      <c r="T373" s="148">
        <f>'Datos Monitoreo 2019'!$R373*'Datos Monitoreo 2019'!$S373</f>
        <v>2.116017686882812E-2</v>
      </c>
      <c r="U373" s="148">
        <f>'Datos Monitoreo 2019'!$T373+'Datos Monitoreo 2019'!$R373</f>
        <v>0.12696106121296871</v>
      </c>
    </row>
    <row r="374" spans="1:21" x14ac:dyDescent="0.2">
      <c r="A374" s="141" t="s">
        <v>38</v>
      </c>
      <c r="B374" s="142">
        <f>VLOOKUP('Datos Monitoreo 2019'!$A374,info!$D$3:$E$118,2,FALSE)</f>
        <v>6</v>
      </c>
      <c r="C374" s="143">
        <v>23</v>
      </c>
      <c r="D374" s="143" t="s">
        <v>9</v>
      </c>
      <c r="E374" s="144">
        <v>7.1619724391352904</v>
      </c>
      <c r="F374" s="145">
        <f t="shared" si="5"/>
        <v>4.0286094970136003E-3</v>
      </c>
      <c r="G374" s="141"/>
      <c r="H374" s="146"/>
      <c r="I374" s="146"/>
      <c r="J374" s="146"/>
      <c r="K374" s="147">
        <f>VLOOKUP('Datos Monitoreo 2019'!$D374,info!$A$2:$B$20,2,FALSE)</f>
        <v>0.74</v>
      </c>
      <c r="M374" s="146">
        <v>1.1499999999999999</v>
      </c>
      <c r="N374" s="148">
        <f>(1.8894+0.00853085*'Datos Monitoreo 2019'!$E374^3.32222)/1000</f>
        <v>7.7995548655254276E-3</v>
      </c>
      <c r="O374" s="148">
        <f>'Datos Monitoreo 2019'!$N374*'Datos Monitoreo 2019'!$S374</f>
        <v>1.5599109731050855E-3</v>
      </c>
      <c r="P374" s="148">
        <f>'Datos Monitoreo 2019'!$O374+'Datos Monitoreo 2019'!$N374</f>
        <v>9.3594658386305131E-3</v>
      </c>
      <c r="Q374" s="146">
        <v>0.47</v>
      </c>
      <c r="R374" s="148">
        <f>'Datos Monitoreo 2019'!$Q374*'Datos Monitoreo 2019'!$N374</f>
        <v>3.6657907867969509E-3</v>
      </c>
      <c r="S374" s="146">
        <v>0.2</v>
      </c>
      <c r="T374" s="148">
        <f>'Datos Monitoreo 2019'!$R374*'Datos Monitoreo 2019'!$S374</f>
        <v>7.331581573593902E-4</v>
      </c>
      <c r="U374" s="148">
        <f>'Datos Monitoreo 2019'!$T374+'Datos Monitoreo 2019'!$R374</f>
        <v>4.3989489441563414E-3</v>
      </c>
    </row>
    <row r="375" spans="1:21" x14ac:dyDescent="0.2">
      <c r="A375" s="141" t="s">
        <v>38</v>
      </c>
      <c r="B375" s="142">
        <f>VLOOKUP('Datos Monitoreo 2019'!$A375,info!$D$3:$E$118,2,FALSE)</f>
        <v>6</v>
      </c>
      <c r="C375" s="143">
        <v>25</v>
      </c>
      <c r="D375" s="143" t="s">
        <v>9</v>
      </c>
      <c r="E375" s="144">
        <v>10.695212175775367</v>
      </c>
      <c r="F375" s="145">
        <f t="shared" si="5"/>
        <v>8.9839782276513094E-3</v>
      </c>
      <c r="G375" s="141"/>
      <c r="H375" s="146"/>
      <c r="I375" s="146"/>
      <c r="J375" s="146"/>
      <c r="K375" s="147">
        <f>VLOOKUP('Datos Monitoreo 2019'!$D375,info!$A$2:$B$20,2,FALSE)</f>
        <v>0.74</v>
      </c>
      <c r="M375" s="146">
        <v>1.1499999999999999</v>
      </c>
      <c r="N375" s="148">
        <f>(1.8894+0.00853085*'Datos Monitoreo 2019'!$E375^3.32222)/1000</f>
        <v>2.4286197831622686E-2</v>
      </c>
      <c r="O375" s="148">
        <f>'Datos Monitoreo 2019'!$N375*'Datos Monitoreo 2019'!$S375</f>
        <v>4.8572395663245378E-3</v>
      </c>
      <c r="P375" s="148">
        <f>'Datos Monitoreo 2019'!$O375+'Datos Monitoreo 2019'!$N375</f>
        <v>2.9143437397947225E-2</v>
      </c>
      <c r="Q375" s="146">
        <v>0.47</v>
      </c>
      <c r="R375" s="148">
        <f>'Datos Monitoreo 2019'!$Q375*'Datos Monitoreo 2019'!$N375</f>
        <v>1.1414512980862662E-2</v>
      </c>
      <c r="S375" s="146">
        <v>0.2</v>
      </c>
      <c r="T375" s="148">
        <f>'Datos Monitoreo 2019'!$R375*'Datos Monitoreo 2019'!$S375</f>
        <v>2.2829025961725326E-3</v>
      </c>
      <c r="U375" s="148">
        <f>'Datos Monitoreo 2019'!$T375+'Datos Monitoreo 2019'!$R375</f>
        <v>1.3697415577035195E-2</v>
      </c>
    </row>
    <row r="376" spans="1:21" x14ac:dyDescent="0.2">
      <c r="A376" s="141" t="s">
        <v>38</v>
      </c>
      <c r="B376" s="142">
        <f>VLOOKUP('Datos Monitoreo 2019'!$A376,info!$D$3:$E$118,2,FALSE)</f>
        <v>6</v>
      </c>
      <c r="C376" s="143">
        <v>27</v>
      </c>
      <c r="D376" s="143" t="s">
        <v>9</v>
      </c>
      <c r="E376" s="144">
        <v>6.8436625529514998</v>
      </c>
      <c r="F376" s="145">
        <f t="shared" si="5"/>
        <v>3.6784686222114315E-3</v>
      </c>
      <c r="G376" s="141"/>
      <c r="H376" s="146"/>
      <c r="I376" s="146"/>
      <c r="J376" s="146"/>
      <c r="K376" s="147">
        <f>VLOOKUP('Datos Monitoreo 2019'!$D376,info!$A$2:$B$20,2,FALSE)</f>
        <v>0.74</v>
      </c>
      <c r="M376" s="146">
        <v>1.1499999999999999</v>
      </c>
      <c r="N376" s="148">
        <f>(1.8894+0.00853085*'Datos Monitoreo 2019'!$E376^3.32222)/1000</f>
        <v>6.9710500744316626E-3</v>
      </c>
      <c r="O376" s="148">
        <f>'Datos Monitoreo 2019'!$N376*'Datos Monitoreo 2019'!$S376</f>
        <v>1.3942100148863325E-3</v>
      </c>
      <c r="P376" s="148">
        <f>'Datos Monitoreo 2019'!$O376+'Datos Monitoreo 2019'!$N376</f>
        <v>8.3652600893179951E-3</v>
      </c>
      <c r="Q376" s="146">
        <v>0.47</v>
      </c>
      <c r="R376" s="148">
        <f>'Datos Monitoreo 2019'!$Q376*'Datos Monitoreo 2019'!$N376</f>
        <v>3.2763935349828812E-3</v>
      </c>
      <c r="S376" s="146">
        <v>0.2</v>
      </c>
      <c r="T376" s="148">
        <f>'Datos Monitoreo 2019'!$R376*'Datos Monitoreo 2019'!$S376</f>
        <v>6.5527870699657632E-4</v>
      </c>
      <c r="U376" s="148">
        <f>'Datos Monitoreo 2019'!$T376+'Datos Monitoreo 2019'!$R376</f>
        <v>3.9316722419794579E-3</v>
      </c>
    </row>
    <row r="377" spans="1:21" x14ac:dyDescent="0.2">
      <c r="A377" s="141" t="s">
        <v>38</v>
      </c>
      <c r="B377" s="142">
        <f>VLOOKUP('Datos Monitoreo 2019'!$A377,info!$D$3:$E$118,2,FALSE)</f>
        <v>6</v>
      </c>
      <c r="C377" s="143">
        <v>29</v>
      </c>
      <c r="D377" s="143" t="s">
        <v>9</v>
      </c>
      <c r="E377" s="144">
        <v>9.1354937334747923</v>
      </c>
      <c r="F377" s="145">
        <f t="shared" si="5"/>
        <v>6.554716753768162E-3</v>
      </c>
      <c r="G377" s="141"/>
      <c r="H377" s="146"/>
      <c r="I377" s="146"/>
      <c r="J377" s="146"/>
      <c r="K377" s="147">
        <f>VLOOKUP('Datos Monitoreo 2019'!$D377,info!$A$2:$B$20,2,FALSE)</f>
        <v>0.74</v>
      </c>
      <c r="M377" s="146">
        <v>1.1499999999999999</v>
      </c>
      <c r="N377" s="148">
        <f>(1.8894+0.00853085*'Datos Monitoreo 2019'!$E377^3.32222)/1000</f>
        <v>1.5155872179586485E-2</v>
      </c>
      <c r="O377" s="148">
        <f>'Datos Monitoreo 2019'!$N377*'Datos Monitoreo 2019'!$S377</f>
        <v>3.0311744359172972E-3</v>
      </c>
      <c r="P377" s="148">
        <f>'Datos Monitoreo 2019'!$O377+'Datos Monitoreo 2019'!$N377</f>
        <v>1.8187046615503782E-2</v>
      </c>
      <c r="Q377" s="146">
        <v>0.47</v>
      </c>
      <c r="R377" s="148">
        <f>'Datos Monitoreo 2019'!$Q377*'Datos Monitoreo 2019'!$N377</f>
        <v>7.1232599244056474E-3</v>
      </c>
      <c r="S377" s="146">
        <v>0.2</v>
      </c>
      <c r="T377" s="148">
        <f>'Datos Monitoreo 2019'!$R377*'Datos Monitoreo 2019'!$S377</f>
        <v>1.4246519848811296E-3</v>
      </c>
      <c r="U377" s="148">
        <f>'Datos Monitoreo 2019'!$T377+'Datos Monitoreo 2019'!$R377</f>
        <v>8.5479119092867761E-3</v>
      </c>
    </row>
    <row r="378" spans="1:21" x14ac:dyDescent="0.2">
      <c r="A378" s="141" t="s">
        <v>38</v>
      </c>
      <c r="B378" s="142">
        <f>VLOOKUP('Datos Monitoreo 2019'!$A378,info!$D$3:$E$118,2,FALSE)</f>
        <v>6</v>
      </c>
      <c r="C378" s="143">
        <v>31</v>
      </c>
      <c r="D378" s="143" t="s">
        <v>11</v>
      </c>
      <c r="E378" s="144">
        <v>27.406481200424377</v>
      </c>
      <c r="F378" s="145">
        <f t="shared" si="5"/>
        <v>5.8992450783913464E-2</v>
      </c>
      <c r="G378" s="141"/>
      <c r="H378" s="146"/>
      <c r="I378" s="146"/>
      <c r="J378" s="146"/>
      <c r="K378" s="147">
        <f>VLOOKUP('Datos Monitoreo 2019'!$D378,info!$A$2:$B$20,2,FALSE)</f>
        <v>0.34899999999999998</v>
      </c>
      <c r="M378" s="146">
        <v>1.1499999999999999</v>
      </c>
      <c r="N378" s="148">
        <f>(0.489461*'Datos Monitoreo 2019'!$E378^1.79018)/1000</f>
        <v>0.18354149960099539</v>
      </c>
      <c r="O378" s="148">
        <f>'Datos Monitoreo 2019'!$N378*'Datos Monitoreo 2019'!$S378</f>
        <v>3.6708299920199076E-2</v>
      </c>
      <c r="P378" s="148">
        <f>'Datos Monitoreo 2019'!$O378+'Datos Monitoreo 2019'!$N378</f>
        <v>0.22024979952119447</v>
      </c>
      <c r="Q378" s="146">
        <v>0.47</v>
      </c>
      <c r="R378" s="148">
        <f>'Datos Monitoreo 2019'!$Q378*'Datos Monitoreo 2019'!$N378</f>
        <v>8.6264504812467835E-2</v>
      </c>
      <c r="S378" s="146">
        <v>0.2</v>
      </c>
      <c r="T378" s="148">
        <f>'Datos Monitoreo 2019'!$R378*'Datos Monitoreo 2019'!$S378</f>
        <v>1.7252900962493569E-2</v>
      </c>
      <c r="U378" s="148">
        <f>'Datos Monitoreo 2019'!$T378+'Datos Monitoreo 2019'!$R378</f>
        <v>0.10351740577496141</v>
      </c>
    </row>
    <row r="379" spans="1:21" x14ac:dyDescent="0.2">
      <c r="A379" s="141" t="s">
        <v>38</v>
      </c>
      <c r="B379" s="142">
        <f>VLOOKUP('Datos Monitoreo 2019'!$A379,info!$D$3:$E$118,2,FALSE)</f>
        <v>6</v>
      </c>
      <c r="C379" s="143">
        <v>32</v>
      </c>
      <c r="D379" s="143" t="s">
        <v>11</v>
      </c>
      <c r="E379" s="144">
        <v>27.979438995555203</v>
      </c>
      <c r="F379" s="145">
        <f t="shared" si="5"/>
        <v>6.1484817192732549E-2</v>
      </c>
      <c r="G379" s="141"/>
      <c r="H379" s="146"/>
      <c r="I379" s="146"/>
      <c r="J379" s="146"/>
      <c r="K379" s="147">
        <f>VLOOKUP('Datos Monitoreo 2019'!$D379,info!$A$2:$B$20,2,FALSE)</f>
        <v>0.34899999999999998</v>
      </c>
      <c r="M379" s="146">
        <v>1.1499999999999999</v>
      </c>
      <c r="N379" s="148">
        <f>(0.489461*'Datos Monitoreo 2019'!$E379^1.79018)/1000</f>
        <v>0.19046726184965138</v>
      </c>
      <c r="O379" s="148">
        <f>'Datos Monitoreo 2019'!$N379*'Datos Monitoreo 2019'!$S379</f>
        <v>3.8093452369930281E-2</v>
      </c>
      <c r="P379" s="148">
        <f>'Datos Monitoreo 2019'!$O379+'Datos Monitoreo 2019'!$N379</f>
        <v>0.22856071421958166</v>
      </c>
      <c r="Q379" s="146">
        <v>0.47</v>
      </c>
      <c r="R379" s="148">
        <f>'Datos Monitoreo 2019'!$Q379*'Datos Monitoreo 2019'!$N379</f>
        <v>8.9519613069336146E-2</v>
      </c>
      <c r="S379" s="146">
        <v>0.2</v>
      </c>
      <c r="T379" s="148">
        <f>'Datos Monitoreo 2019'!$R379*'Datos Monitoreo 2019'!$S379</f>
        <v>1.7903922613867231E-2</v>
      </c>
      <c r="U379" s="148">
        <f>'Datos Monitoreo 2019'!$T379+'Datos Monitoreo 2019'!$R379</f>
        <v>0.10742353568320337</v>
      </c>
    </row>
    <row r="380" spans="1:21" x14ac:dyDescent="0.2">
      <c r="A380" s="141" t="s">
        <v>38</v>
      </c>
      <c r="B380" s="142">
        <f>VLOOKUP('Datos Monitoreo 2019'!$A380,info!$D$3:$E$118,2,FALSE)</f>
        <v>6</v>
      </c>
      <c r="C380" s="143">
        <v>33</v>
      </c>
      <c r="D380" s="143" t="s">
        <v>9</v>
      </c>
      <c r="E380" s="144">
        <v>11.363662936761328</v>
      </c>
      <c r="F380" s="145">
        <f t="shared" si="5"/>
        <v>1.0142069171059484E-2</v>
      </c>
      <c r="G380" s="141"/>
      <c r="H380" s="146"/>
      <c r="I380" s="146"/>
      <c r="J380" s="146"/>
      <c r="K380" s="147">
        <f>VLOOKUP('Datos Monitoreo 2019'!$D380,info!$A$2:$B$20,2,FALSE)</f>
        <v>0.74</v>
      </c>
      <c r="M380" s="146">
        <v>1.1499999999999999</v>
      </c>
      <c r="N380" s="148">
        <f>(1.8894+0.00853085*'Datos Monitoreo 2019'!$E380^3.32222)/1000</f>
        <v>2.9283463402803082E-2</v>
      </c>
      <c r="O380" s="148">
        <f>'Datos Monitoreo 2019'!$N380*'Datos Monitoreo 2019'!$S380</f>
        <v>5.8566926805606167E-3</v>
      </c>
      <c r="P380" s="148">
        <f>'Datos Monitoreo 2019'!$O380+'Datos Monitoreo 2019'!$N380</f>
        <v>3.5140156083363697E-2</v>
      </c>
      <c r="Q380" s="146">
        <v>0.47</v>
      </c>
      <c r="R380" s="148">
        <f>'Datos Monitoreo 2019'!$Q380*'Datos Monitoreo 2019'!$N380</f>
        <v>1.3763227799317448E-2</v>
      </c>
      <c r="S380" s="146">
        <v>0.2</v>
      </c>
      <c r="T380" s="148">
        <f>'Datos Monitoreo 2019'!$R380*'Datos Monitoreo 2019'!$S380</f>
        <v>2.7526455598634899E-3</v>
      </c>
      <c r="U380" s="148">
        <f>'Datos Monitoreo 2019'!$T380+'Datos Monitoreo 2019'!$R380</f>
        <v>1.6515873359180939E-2</v>
      </c>
    </row>
    <row r="381" spans="1:21" x14ac:dyDescent="0.2">
      <c r="A381" s="141" t="s">
        <v>38</v>
      </c>
      <c r="B381" s="142">
        <f>VLOOKUP('Datos Monitoreo 2019'!$A381,info!$D$3:$E$118,2,FALSE)</f>
        <v>6</v>
      </c>
      <c r="C381" s="143">
        <v>35</v>
      </c>
      <c r="D381" s="143" t="s">
        <v>11</v>
      </c>
      <c r="E381" s="144">
        <v>26.769861428056796</v>
      </c>
      <c r="F381" s="145">
        <f t="shared" si="5"/>
        <v>5.6283633652489409E-2</v>
      </c>
      <c r="G381" s="141"/>
      <c r="H381" s="146"/>
      <c r="I381" s="146"/>
      <c r="J381" s="146"/>
      <c r="K381" s="147">
        <f>VLOOKUP('Datos Monitoreo 2019'!$D381,info!$A$2:$B$20,2,FALSE)</f>
        <v>0.34899999999999998</v>
      </c>
      <c r="M381" s="146">
        <v>1.1499999999999999</v>
      </c>
      <c r="N381" s="148">
        <f>(0.489461*'Datos Monitoreo 2019'!$E381^1.79018)/1000</f>
        <v>0.17597931781230056</v>
      </c>
      <c r="O381" s="148">
        <f>'Datos Monitoreo 2019'!$N381*'Datos Monitoreo 2019'!$S381</f>
        <v>3.5195863562460114E-2</v>
      </c>
      <c r="P381" s="148">
        <f>'Datos Monitoreo 2019'!$O381+'Datos Monitoreo 2019'!$N381</f>
        <v>0.21117518137476066</v>
      </c>
      <c r="Q381" s="146">
        <v>0.47</v>
      </c>
      <c r="R381" s="148">
        <f>'Datos Monitoreo 2019'!$Q381*'Datos Monitoreo 2019'!$N381</f>
        <v>8.2710279371781256E-2</v>
      </c>
      <c r="S381" s="146">
        <v>0.2</v>
      </c>
      <c r="T381" s="148">
        <f>'Datos Monitoreo 2019'!$R381*'Datos Monitoreo 2019'!$S381</f>
        <v>1.6542055874356251E-2</v>
      </c>
      <c r="U381" s="148">
        <f>'Datos Monitoreo 2019'!$T381+'Datos Monitoreo 2019'!$R381</f>
        <v>9.925233524613751E-2</v>
      </c>
    </row>
    <row r="382" spans="1:21" x14ac:dyDescent="0.2">
      <c r="A382" s="141" t="s">
        <v>38</v>
      </c>
      <c r="B382" s="142">
        <f>VLOOKUP('Datos Monitoreo 2019'!$A382,info!$D$3:$E$118,2,FALSE)</f>
        <v>6</v>
      </c>
      <c r="C382" s="143">
        <v>37</v>
      </c>
      <c r="D382" s="143" t="s">
        <v>9</v>
      </c>
      <c r="E382" s="144">
        <v>11.650141834326739</v>
      </c>
      <c r="F382" s="145">
        <f t="shared" si="5"/>
        <v>1.0659879778408965E-2</v>
      </c>
      <c r="G382" s="141"/>
      <c r="H382" s="146"/>
      <c r="I382" s="146"/>
      <c r="J382" s="146"/>
      <c r="K382" s="147">
        <f>VLOOKUP('Datos Monitoreo 2019'!$D382,info!$A$2:$B$20,2,FALSE)</f>
        <v>0.74</v>
      </c>
      <c r="M382" s="146">
        <v>1.1499999999999999</v>
      </c>
      <c r="N382" s="148">
        <f>(1.8894+0.00853085*'Datos Monitoreo 2019'!$E382^3.32222)/1000</f>
        <v>3.1645717718628584E-2</v>
      </c>
      <c r="O382" s="148">
        <f>'Datos Monitoreo 2019'!$N382*'Datos Monitoreo 2019'!$S382</f>
        <v>6.329143543725717E-3</v>
      </c>
      <c r="P382" s="148">
        <f>'Datos Monitoreo 2019'!$O382+'Datos Monitoreo 2019'!$N382</f>
        <v>3.7974861262354304E-2</v>
      </c>
      <c r="Q382" s="146">
        <v>0.47</v>
      </c>
      <c r="R382" s="148">
        <f>'Datos Monitoreo 2019'!$Q382*'Datos Monitoreo 2019'!$N382</f>
        <v>1.4873487327755433E-2</v>
      </c>
      <c r="S382" s="146">
        <v>0.2</v>
      </c>
      <c r="T382" s="148">
        <f>'Datos Monitoreo 2019'!$R382*'Datos Monitoreo 2019'!$S382</f>
        <v>2.9746974655510869E-3</v>
      </c>
      <c r="U382" s="148">
        <f>'Datos Monitoreo 2019'!$T382+'Datos Monitoreo 2019'!$R382</f>
        <v>1.7848184793306521E-2</v>
      </c>
    </row>
    <row r="383" spans="1:21" x14ac:dyDescent="0.2">
      <c r="A383" s="141" t="s">
        <v>38</v>
      </c>
      <c r="B383" s="142">
        <f>VLOOKUP('Datos Monitoreo 2019'!$A383,info!$D$3:$E$118,2,FALSE)</f>
        <v>6</v>
      </c>
      <c r="C383" s="143">
        <v>39</v>
      </c>
      <c r="D383" s="143" t="s">
        <v>11</v>
      </c>
      <c r="E383" s="144">
        <v>19.958029863723677</v>
      </c>
      <c r="F383" s="145">
        <f t="shared" si="5"/>
        <v>3.1284211811386867E-2</v>
      </c>
      <c r="G383" s="141"/>
      <c r="H383" s="146"/>
      <c r="I383" s="146"/>
      <c r="J383" s="146"/>
      <c r="K383" s="147">
        <f>VLOOKUP('Datos Monitoreo 2019'!$D383,info!$A$2:$B$20,2,FALSE)</f>
        <v>0.34899999999999998</v>
      </c>
      <c r="M383" s="146">
        <v>1.1499999999999999</v>
      </c>
      <c r="N383" s="148">
        <f>(0.489461*'Datos Monitoreo 2019'!$E383^1.79018)/1000</f>
        <v>0.10403099212635537</v>
      </c>
      <c r="O383" s="148">
        <f>'Datos Monitoreo 2019'!$N383*'Datos Monitoreo 2019'!$S383</f>
        <v>2.0806198425271077E-2</v>
      </c>
      <c r="P383" s="148">
        <f>'Datos Monitoreo 2019'!$O383+'Datos Monitoreo 2019'!$N383</f>
        <v>0.12483719055162645</v>
      </c>
      <c r="Q383" s="146">
        <v>0.47</v>
      </c>
      <c r="R383" s="148">
        <f>'Datos Monitoreo 2019'!$Q383*'Datos Monitoreo 2019'!$N383</f>
        <v>4.8894566299387023E-2</v>
      </c>
      <c r="S383" s="146">
        <v>0.2</v>
      </c>
      <c r="T383" s="148">
        <f>'Datos Monitoreo 2019'!$R383*'Datos Monitoreo 2019'!$S383</f>
        <v>9.7789132598774045E-3</v>
      </c>
      <c r="U383" s="148">
        <f>'Datos Monitoreo 2019'!$T383+'Datos Monitoreo 2019'!$R383</f>
        <v>5.8673479559264427E-2</v>
      </c>
    </row>
    <row r="384" spans="1:21" x14ac:dyDescent="0.2">
      <c r="A384" s="141" t="s">
        <v>38</v>
      </c>
      <c r="B384" s="142">
        <f>VLOOKUP('Datos Monitoreo 2019'!$A384,info!$D$3:$E$118,2,FALSE)</f>
        <v>6</v>
      </c>
      <c r="C384" s="143">
        <v>41</v>
      </c>
      <c r="D384" s="143" t="s">
        <v>9</v>
      </c>
      <c r="E384" s="144">
        <v>10.058592403407786</v>
      </c>
      <c r="F384" s="145">
        <f t="shared" si="5"/>
        <v>7.9462879986921513E-3</v>
      </c>
      <c r="G384" s="141"/>
      <c r="H384" s="146"/>
      <c r="I384" s="146"/>
      <c r="J384" s="146"/>
      <c r="K384" s="147">
        <f>VLOOKUP('Datos Monitoreo 2019'!$D384,info!$A$2:$B$20,2,FALSE)</f>
        <v>0.74</v>
      </c>
      <c r="M384" s="146">
        <v>1.1499999999999999</v>
      </c>
      <c r="N384" s="148">
        <f>(1.8894+0.00853085*'Datos Monitoreo 2019'!$E384^3.32222)/1000</f>
        <v>2.0155316805810286E-2</v>
      </c>
      <c r="O384" s="148">
        <f>'Datos Monitoreo 2019'!$N384*'Datos Monitoreo 2019'!$S384</f>
        <v>4.0310633611620574E-3</v>
      </c>
      <c r="P384" s="148">
        <f>'Datos Monitoreo 2019'!$O384+'Datos Monitoreo 2019'!$N384</f>
        <v>2.4186380166972343E-2</v>
      </c>
      <c r="Q384" s="146">
        <v>0.47</v>
      </c>
      <c r="R384" s="148">
        <f>'Datos Monitoreo 2019'!$Q384*'Datos Monitoreo 2019'!$N384</f>
        <v>9.4729988987308344E-3</v>
      </c>
      <c r="S384" s="146">
        <v>0.2</v>
      </c>
      <c r="T384" s="148">
        <f>'Datos Monitoreo 2019'!$R384*'Datos Monitoreo 2019'!$S384</f>
        <v>1.894599779746167E-3</v>
      </c>
      <c r="U384" s="148">
        <f>'Datos Monitoreo 2019'!$T384+'Datos Monitoreo 2019'!$R384</f>
        <v>1.1367598678477002E-2</v>
      </c>
    </row>
    <row r="385" spans="1:21" x14ac:dyDescent="0.2">
      <c r="A385" s="141" t="s">
        <v>38</v>
      </c>
      <c r="B385" s="142">
        <f>VLOOKUP('Datos Monitoreo 2019'!$A385,info!$D$3:$E$118,2,FALSE)</f>
        <v>6</v>
      </c>
      <c r="C385" s="143">
        <v>42</v>
      </c>
      <c r="D385" s="143" t="s">
        <v>11</v>
      </c>
      <c r="E385" s="144">
        <v>29.443664472000638</v>
      </c>
      <c r="F385" s="145">
        <f t="shared" si="5"/>
        <v>6.8088474091501455E-2</v>
      </c>
      <c r="G385" s="141"/>
      <c r="H385" s="146"/>
      <c r="I385" s="146"/>
      <c r="J385" s="146"/>
      <c r="K385" s="147">
        <f>VLOOKUP('Datos Monitoreo 2019'!$D385,info!$A$2:$B$20,2,FALSE)</f>
        <v>0.34899999999999998</v>
      </c>
      <c r="M385" s="146">
        <v>1.1499999999999999</v>
      </c>
      <c r="N385" s="148">
        <f>(0.489461*'Datos Monitoreo 2019'!$E385^1.79018)/1000</f>
        <v>0.20867861284987446</v>
      </c>
      <c r="O385" s="148">
        <f>'Datos Monitoreo 2019'!$N385*'Datos Monitoreo 2019'!$S385</f>
        <v>4.1735722569974897E-2</v>
      </c>
      <c r="P385" s="148">
        <f>'Datos Monitoreo 2019'!$O385+'Datos Monitoreo 2019'!$N385</f>
        <v>0.25041433541984937</v>
      </c>
      <c r="Q385" s="146">
        <v>0.47</v>
      </c>
      <c r="R385" s="148">
        <f>'Datos Monitoreo 2019'!$Q385*'Datos Monitoreo 2019'!$N385</f>
        <v>9.8078948039440991E-2</v>
      </c>
      <c r="S385" s="146">
        <v>0.2</v>
      </c>
      <c r="T385" s="148">
        <f>'Datos Monitoreo 2019'!$R385*'Datos Monitoreo 2019'!$S385</f>
        <v>1.96157896078882E-2</v>
      </c>
      <c r="U385" s="148">
        <f>'Datos Monitoreo 2019'!$T385+'Datos Monitoreo 2019'!$R385</f>
        <v>0.11769473764732918</v>
      </c>
    </row>
    <row r="386" spans="1:21" x14ac:dyDescent="0.2">
      <c r="A386" s="141" t="s">
        <v>38</v>
      </c>
      <c r="B386" s="142">
        <f>VLOOKUP('Datos Monitoreo 2019'!$A386,info!$D$3:$E$118,2,FALSE)</f>
        <v>6</v>
      </c>
      <c r="C386" s="143">
        <v>43</v>
      </c>
      <c r="D386" s="143" t="s">
        <v>11</v>
      </c>
      <c r="E386" s="144">
        <v>16.297466172610083</v>
      </c>
      <c r="F386" s="145">
        <f t="shared" si="5"/>
        <v>2.0860756700940907E-2</v>
      </c>
      <c r="G386" s="141"/>
      <c r="H386" s="146"/>
      <c r="I386" s="146"/>
      <c r="J386" s="146"/>
      <c r="K386" s="147">
        <f>VLOOKUP('Datos Monitoreo 2019'!$D386,info!$A$2:$B$20,2,FALSE)</f>
        <v>0.34899999999999998</v>
      </c>
      <c r="M386" s="146">
        <v>1.1499999999999999</v>
      </c>
      <c r="N386" s="148">
        <f>(0.489461*'Datos Monitoreo 2019'!$E386^1.79018)/1000</f>
        <v>7.2382108964625352E-2</v>
      </c>
      <c r="O386" s="148">
        <f>'Datos Monitoreo 2019'!$N386*'Datos Monitoreo 2019'!$S386</f>
        <v>1.4476421792925071E-2</v>
      </c>
      <c r="P386" s="148">
        <f>'Datos Monitoreo 2019'!$O386+'Datos Monitoreo 2019'!$N386</f>
        <v>8.6858530757550428E-2</v>
      </c>
      <c r="Q386" s="146">
        <v>0.47</v>
      </c>
      <c r="R386" s="148">
        <f>'Datos Monitoreo 2019'!$Q386*'Datos Monitoreo 2019'!$N386</f>
        <v>3.4019591213373911E-2</v>
      </c>
      <c r="S386" s="146">
        <v>0.2</v>
      </c>
      <c r="T386" s="148">
        <f>'Datos Monitoreo 2019'!$R386*'Datos Monitoreo 2019'!$S386</f>
        <v>6.8039182426747821E-3</v>
      </c>
      <c r="U386" s="148">
        <f>'Datos Monitoreo 2019'!$T386+'Datos Monitoreo 2019'!$R386</f>
        <v>4.0823509456048693E-2</v>
      </c>
    </row>
    <row r="387" spans="1:21" x14ac:dyDescent="0.2">
      <c r="A387" s="141" t="s">
        <v>38</v>
      </c>
      <c r="B387" s="142">
        <f>VLOOKUP('Datos Monitoreo 2019'!$A387,info!$D$3:$E$118,2,FALSE)</f>
        <v>6</v>
      </c>
      <c r="C387" s="143">
        <v>45</v>
      </c>
      <c r="D387" s="143" t="s">
        <v>9</v>
      </c>
      <c r="E387" s="144">
        <v>6.5890146440044672</v>
      </c>
      <c r="F387" s="145">
        <f t="shared" ref="F387:F450" si="6">+(PI()*(((E387/100)^2))/4)</f>
        <v>3.4098150782723123E-3</v>
      </c>
      <c r="G387" s="141"/>
      <c r="H387" s="146"/>
      <c r="I387" s="146"/>
      <c r="J387" s="146"/>
      <c r="K387" s="147">
        <f>VLOOKUP('Datos Monitoreo 2019'!$D387,info!$A$2:$B$20,2,FALSE)</f>
        <v>0.74</v>
      </c>
      <c r="M387" s="146">
        <v>1.1499999999999999</v>
      </c>
      <c r="N387" s="148">
        <f>(1.8894+0.00853085*'Datos Monitoreo 2019'!$E387^3.32222)/1000</f>
        <v>6.3695654932661603E-3</v>
      </c>
      <c r="O387" s="148">
        <f>'Datos Monitoreo 2019'!$N387*'Datos Monitoreo 2019'!$S387</f>
        <v>1.2739130986532321E-3</v>
      </c>
      <c r="P387" s="148">
        <f>'Datos Monitoreo 2019'!$O387+'Datos Monitoreo 2019'!$N387</f>
        <v>7.6434785919193924E-3</v>
      </c>
      <c r="Q387" s="146">
        <v>0.47</v>
      </c>
      <c r="R387" s="148">
        <f>'Datos Monitoreo 2019'!$Q387*'Datos Monitoreo 2019'!$N387</f>
        <v>2.9936957818350951E-3</v>
      </c>
      <c r="S387" s="146">
        <v>0.2</v>
      </c>
      <c r="T387" s="148">
        <f>'Datos Monitoreo 2019'!$R387*'Datos Monitoreo 2019'!$S387</f>
        <v>5.9873915636701909E-4</v>
      </c>
      <c r="U387" s="148">
        <f>'Datos Monitoreo 2019'!$T387+'Datos Monitoreo 2019'!$R387</f>
        <v>3.5924349382021143E-3</v>
      </c>
    </row>
    <row r="388" spans="1:21" x14ac:dyDescent="0.2">
      <c r="A388" s="141" t="s">
        <v>38</v>
      </c>
      <c r="B388" s="142">
        <f>VLOOKUP('Datos Monitoreo 2019'!$A388,info!$D$3:$E$118,2,FALSE)</f>
        <v>6</v>
      </c>
      <c r="C388" s="143">
        <v>49</v>
      </c>
      <c r="D388" s="143" t="s">
        <v>9</v>
      </c>
      <c r="E388" s="144">
        <v>5.5385920195979574</v>
      </c>
      <c r="F388" s="145">
        <f t="shared" si="6"/>
        <v>2.4092875285251108E-3</v>
      </c>
      <c r="G388" s="141"/>
      <c r="H388" s="146"/>
      <c r="I388" s="146"/>
      <c r="J388" s="146"/>
      <c r="K388" s="147">
        <f>VLOOKUP('Datos Monitoreo 2019'!$D388,info!$A$2:$B$20,2,FALSE)</f>
        <v>0.74</v>
      </c>
      <c r="M388" s="146">
        <v>1.1499999999999999</v>
      </c>
      <c r="N388" s="148">
        <f>(1.8894+0.00853085*'Datos Monitoreo 2019'!$E388^3.32222)/1000</f>
        <v>4.4055039485789314E-3</v>
      </c>
      <c r="O388" s="148">
        <f>'Datos Monitoreo 2019'!$N388*'Datos Monitoreo 2019'!$S388</f>
        <v>8.8110078971578637E-4</v>
      </c>
      <c r="P388" s="148">
        <f>'Datos Monitoreo 2019'!$O388+'Datos Monitoreo 2019'!$N388</f>
        <v>5.2866047382947173E-3</v>
      </c>
      <c r="Q388" s="146">
        <v>0.47</v>
      </c>
      <c r="R388" s="148">
        <f>'Datos Monitoreo 2019'!$Q388*'Datos Monitoreo 2019'!$N388</f>
        <v>2.0705868558320976E-3</v>
      </c>
      <c r="S388" s="146">
        <v>0.2</v>
      </c>
      <c r="T388" s="148">
        <f>'Datos Monitoreo 2019'!$R388*'Datos Monitoreo 2019'!$S388</f>
        <v>4.1411737116641952E-4</v>
      </c>
      <c r="U388" s="148">
        <f>'Datos Monitoreo 2019'!$T388+'Datos Monitoreo 2019'!$R388</f>
        <v>2.4847042269985171E-3</v>
      </c>
    </row>
    <row r="389" spans="1:21" x14ac:dyDescent="0.2">
      <c r="A389" s="141" t="s">
        <v>38</v>
      </c>
      <c r="B389" s="142">
        <f>VLOOKUP('Datos Monitoreo 2019'!$A389,info!$D$3:$E$118,2,FALSE)</f>
        <v>6</v>
      </c>
      <c r="C389" s="143">
        <v>51</v>
      </c>
      <c r="D389" s="143" t="s">
        <v>9</v>
      </c>
      <c r="E389" s="144">
        <v>5.2202821334141669</v>
      </c>
      <c r="F389" s="145">
        <f t="shared" si="6"/>
        <v>2.140315674699808E-3</v>
      </c>
      <c r="G389" s="141"/>
      <c r="H389" s="146"/>
      <c r="I389" s="146"/>
      <c r="J389" s="146"/>
      <c r="K389" s="147">
        <f>VLOOKUP('Datos Monitoreo 2019'!$D389,info!$A$2:$B$20,2,FALSE)</f>
        <v>0.74</v>
      </c>
      <c r="M389" s="146">
        <v>1.1499999999999999</v>
      </c>
      <c r="N389" s="148">
        <f>(1.8894+0.00853085*'Datos Monitoreo 2019'!$E389^3.32222)/1000</f>
        <v>3.9563481602698375E-3</v>
      </c>
      <c r="O389" s="148">
        <f>'Datos Monitoreo 2019'!$N389*'Datos Monitoreo 2019'!$S389</f>
        <v>7.9126963205396758E-4</v>
      </c>
      <c r="P389" s="148">
        <f>'Datos Monitoreo 2019'!$O389+'Datos Monitoreo 2019'!$N389</f>
        <v>4.7476177923238046E-3</v>
      </c>
      <c r="Q389" s="146">
        <v>0.47</v>
      </c>
      <c r="R389" s="148">
        <f>'Datos Monitoreo 2019'!$Q389*'Datos Monitoreo 2019'!$N389</f>
        <v>1.8594836353268236E-3</v>
      </c>
      <c r="S389" s="146">
        <v>0.2</v>
      </c>
      <c r="T389" s="148">
        <f>'Datos Monitoreo 2019'!$R389*'Datos Monitoreo 2019'!$S389</f>
        <v>3.7189672706536476E-4</v>
      </c>
      <c r="U389" s="148">
        <f>'Datos Monitoreo 2019'!$T389+'Datos Monitoreo 2019'!$R389</f>
        <v>2.2313803623921881E-3</v>
      </c>
    </row>
    <row r="390" spans="1:21" x14ac:dyDescent="0.2">
      <c r="A390" s="141" t="s">
        <v>38</v>
      </c>
      <c r="B390" s="142">
        <f>VLOOKUP('Datos Monitoreo 2019'!$A390,info!$D$3:$E$118,2,FALSE)</f>
        <v>6</v>
      </c>
      <c r="C390" s="143">
        <v>52</v>
      </c>
      <c r="D390" s="143" t="s">
        <v>9</v>
      </c>
      <c r="E390" s="144">
        <v>10.026761414789407</v>
      </c>
      <c r="F390" s="145">
        <f t="shared" si="6"/>
        <v>7.8960746141466566E-3</v>
      </c>
      <c r="G390" s="141"/>
      <c r="H390" s="146"/>
      <c r="I390" s="146"/>
      <c r="J390" s="146"/>
      <c r="K390" s="147">
        <f>VLOOKUP('Datos Monitoreo 2019'!$D390,info!$A$2:$B$20,2,FALSE)</f>
        <v>0.74</v>
      </c>
      <c r="M390" s="146">
        <v>1.1499999999999999</v>
      </c>
      <c r="N390" s="148">
        <f>(1.8894+0.00853085*'Datos Monitoreo 2019'!$E390^3.32222)/1000</f>
        <v>1.9963985381574966E-2</v>
      </c>
      <c r="O390" s="148">
        <f>'Datos Monitoreo 2019'!$N390*'Datos Monitoreo 2019'!$S390</f>
        <v>3.9927970763149936E-3</v>
      </c>
      <c r="P390" s="148">
        <f>'Datos Monitoreo 2019'!$O390+'Datos Monitoreo 2019'!$N390</f>
        <v>2.3956782457889958E-2</v>
      </c>
      <c r="Q390" s="146">
        <v>0.47</v>
      </c>
      <c r="R390" s="148">
        <f>'Datos Monitoreo 2019'!$Q390*'Datos Monitoreo 2019'!$N390</f>
        <v>9.3830731293402334E-3</v>
      </c>
      <c r="S390" s="146">
        <v>0.2</v>
      </c>
      <c r="T390" s="148">
        <f>'Datos Monitoreo 2019'!$R390*'Datos Monitoreo 2019'!$S390</f>
        <v>1.8766146258680468E-3</v>
      </c>
      <c r="U390" s="148">
        <f>'Datos Monitoreo 2019'!$T390+'Datos Monitoreo 2019'!$R390</f>
        <v>1.125968775520828E-2</v>
      </c>
    </row>
    <row r="391" spans="1:21" x14ac:dyDescent="0.2">
      <c r="A391" s="141" t="s">
        <v>38</v>
      </c>
      <c r="B391" s="142">
        <f>VLOOKUP('Datos Monitoreo 2019'!$A391,info!$D$3:$E$118,2,FALSE)</f>
        <v>6</v>
      </c>
      <c r="C391" s="143">
        <v>54</v>
      </c>
      <c r="D391" s="143" t="s">
        <v>9</v>
      </c>
      <c r="E391" s="144">
        <v>11.363662936761328</v>
      </c>
      <c r="F391" s="145">
        <f t="shared" si="6"/>
        <v>1.0142069171059484E-2</v>
      </c>
      <c r="G391" s="141"/>
      <c r="H391" s="146"/>
      <c r="I391" s="146"/>
      <c r="J391" s="146"/>
      <c r="K391" s="147">
        <f>VLOOKUP('Datos Monitoreo 2019'!$D391,info!$A$2:$B$20,2,FALSE)</f>
        <v>0.74</v>
      </c>
      <c r="M391" s="146">
        <v>1.1499999999999999</v>
      </c>
      <c r="N391" s="148">
        <f>(1.8894+0.00853085*'Datos Monitoreo 2019'!$E391^3.32222)/1000</f>
        <v>2.9283463402803082E-2</v>
      </c>
      <c r="O391" s="148">
        <f>'Datos Monitoreo 2019'!$N391*'Datos Monitoreo 2019'!$S391</f>
        <v>5.8566926805606167E-3</v>
      </c>
      <c r="P391" s="148">
        <f>'Datos Monitoreo 2019'!$O391+'Datos Monitoreo 2019'!$N391</f>
        <v>3.5140156083363697E-2</v>
      </c>
      <c r="Q391" s="146">
        <v>0.47</v>
      </c>
      <c r="R391" s="148">
        <f>'Datos Monitoreo 2019'!$Q391*'Datos Monitoreo 2019'!$N391</f>
        <v>1.3763227799317448E-2</v>
      </c>
      <c r="S391" s="146">
        <v>0.2</v>
      </c>
      <c r="T391" s="148">
        <f>'Datos Monitoreo 2019'!$R391*'Datos Monitoreo 2019'!$S391</f>
        <v>2.7526455598634899E-3</v>
      </c>
      <c r="U391" s="148">
        <f>'Datos Monitoreo 2019'!$T391+'Datos Monitoreo 2019'!$R391</f>
        <v>1.6515873359180939E-2</v>
      </c>
    </row>
    <row r="392" spans="1:21" x14ac:dyDescent="0.2">
      <c r="A392" s="141" t="s">
        <v>38</v>
      </c>
      <c r="B392" s="142">
        <f>VLOOKUP('Datos Monitoreo 2019'!$A392,info!$D$3:$E$118,2,FALSE)</f>
        <v>6</v>
      </c>
      <c r="C392" s="143">
        <v>55</v>
      </c>
      <c r="D392" s="143" t="s">
        <v>11</v>
      </c>
      <c r="E392" s="144">
        <v>24.509861236151881</v>
      </c>
      <c r="F392" s="145">
        <f t="shared" si="6"/>
        <v>4.7181482879592368E-2</v>
      </c>
      <c r="G392" s="141"/>
      <c r="H392" s="146"/>
      <c r="I392" s="146"/>
      <c r="J392" s="146"/>
      <c r="K392" s="147">
        <f>VLOOKUP('Datos Monitoreo 2019'!$D392,info!$A$2:$B$20,2,FALSE)</f>
        <v>0.34899999999999998</v>
      </c>
      <c r="M392" s="146">
        <v>1.1499999999999999</v>
      </c>
      <c r="N392" s="148">
        <f>(0.489461*'Datos Monitoreo 2019'!$E392^1.79018)/1000</f>
        <v>0.15027554111080726</v>
      </c>
      <c r="O392" s="148">
        <f>'Datos Monitoreo 2019'!$N392*'Datos Monitoreo 2019'!$S392</f>
        <v>3.0055108222161453E-2</v>
      </c>
      <c r="P392" s="148">
        <f>'Datos Monitoreo 2019'!$O392+'Datos Monitoreo 2019'!$N392</f>
        <v>0.18033064933296872</v>
      </c>
      <c r="Q392" s="146">
        <v>0.47</v>
      </c>
      <c r="R392" s="148">
        <f>'Datos Monitoreo 2019'!$Q392*'Datos Monitoreo 2019'!$N392</f>
        <v>7.0629504322079414E-2</v>
      </c>
      <c r="S392" s="146">
        <v>0.2</v>
      </c>
      <c r="T392" s="148">
        <f>'Datos Monitoreo 2019'!$R392*'Datos Monitoreo 2019'!$S392</f>
        <v>1.4125900864415883E-2</v>
      </c>
      <c r="U392" s="148">
        <f>'Datos Monitoreo 2019'!$T392+'Datos Monitoreo 2019'!$R392</f>
        <v>8.4755405186495297E-2</v>
      </c>
    </row>
    <row r="393" spans="1:21" x14ac:dyDescent="0.2">
      <c r="A393" s="141" t="s">
        <v>38</v>
      </c>
      <c r="B393" s="142">
        <f>VLOOKUP('Datos Monitoreo 2019'!$A393,info!$D$3:$E$118,2,FALSE)</f>
        <v>6</v>
      </c>
      <c r="C393" s="143">
        <v>56</v>
      </c>
      <c r="D393" s="143" t="s">
        <v>9</v>
      </c>
      <c r="E393" s="144">
        <v>7.8304232001212517</v>
      </c>
      <c r="F393" s="145">
        <f t="shared" si="6"/>
        <v>4.8157102680745703E-3</v>
      </c>
      <c r="G393" s="141"/>
      <c r="H393" s="146"/>
      <c r="I393" s="146"/>
      <c r="J393" s="146"/>
      <c r="K393" s="147">
        <f>VLOOKUP('Datos Monitoreo 2019'!$D393,info!$A$2:$B$20,2,FALSE)</f>
        <v>0.74</v>
      </c>
      <c r="M393" s="146">
        <v>1.1499999999999999</v>
      </c>
      <c r="N393" s="148">
        <f>(1.8894+0.00853085*'Datos Monitoreo 2019'!$E393^3.32222)/1000</f>
        <v>9.838967241466566E-3</v>
      </c>
      <c r="O393" s="148">
        <f>'Datos Monitoreo 2019'!$N393*'Datos Monitoreo 2019'!$S393</f>
        <v>1.9677934482933133E-3</v>
      </c>
      <c r="P393" s="148">
        <f>'Datos Monitoreo 2019'!$O393+'Datos Monitoreo 2019'!$N393</f>
        <v>1.1806760689759879E-2</v>
      </c>
      <c r="Q393" s="146">
        <v>0.47</v>
      </c>
      <c r="R393" s="148">
        <f>'Datos Monitoreo 2019'!$Q393*'Datos Monitoreo 2019'!$N393</f>
        <v>4.6243146034892855E-3</v>
      </c>
      <c r="S393" s="146">
        <v>0.2</v>
      </c>
      <c r="T393" s="148">
        <f>'Datos Monitoreo 2019'!$R393*'Datos Monitoreo 2019'!$S393</f>
        <v>9.2486292069785718E-4</v>
      </c>
      <c r="U393" s="148">
        <f>'Datos Monitoreo 2019'!$T393+'Datos Monitoreo 2019'!$R393</f>
        <v>5.5491775241871422E-3</v>
      </c>
    </row>
    <row r="394" spans="1:21" x14ac:dyDescent="0.2">
      <c r="A394" s="141" t="s">
        <v>38</v>
      </c>
      <c r="B394" s="142">
        <f>VLOOKUP('Datos Monitoreo 2019'!$A394,info!$D$3:$E$118,2,FALSE)</f>
        <v>6</v>
      </c>
      <c r="C394" s="143">
        <v>57</v>
      </c>
      <c r="D394" s="143" t="s">
        <v>11</v>
      </c>
      <c r="E394" s="144">
        <v>27.533805154897895</v>
      </c>
      <c r="F394" s="145">
        <f t="shared" si="6"/>
        <v>5.954185364746669E-2</v>
      </c>
      <c r="G394" s="141"/>
      <c r="H394" s="146"/>
      <c r="I394" s="146"/>
      <c r="J394" s="146"/>
      <c r="K394" s="147">
        <f>VLOOKUP('Datos Monitoreo 2019'!$D394,info!$A$2:$B$20,2,FALSE)</f>
        <v>0.34899999999999998</v>
      </c>
      <c r="M394" s="146">
        <v>1.1499999999999999</v>
      </c>
      <c r="N394" s="148">
        <f>(0.489461*'Datos Monitoreo 2019'!$E394^1.79018)/1000</f>
        <v>0.1850707689086315</v>
      </c>
      <c r="O394" s="148">
        <f>'Datos Monitoreo 2019'!$N394*'Datos Monitoreo 2019'!$S394</f>
        <v>3.7014153781726303E-2</v>
      </c>
      <c r="P394" s="148">
        <f>'Datos Monitoreo 2019'!$O394+'Datos Monitoreo 2019'!$N394</f>
        <v>0.22208492269035779</v>
      </c>
      <c r="Q394" s="146">
        <v>0.47</v>
      </c>
      <c r="R394" s="148">
        <f>'Datos Monitoreo 2019'!$Q394*'Datos Monitoreo 2019'!$N394</f>
        <v>8.6983261387056796E-2</v>
      </c>
      <c r="S394" s="146">
        <v>0.2</v>
      </c>
      <c r="T394" s="148">
        <f>'Datos Monitoreo 2019'!$R394*'Datos Monitoreo 2019'!$S394</f>
        <v>1.739665227741136E-2</v>
      </c>
      <c r="U394" s="148">
        <f>'Datos Monitoreo 2019'!$T394+'Datos Monitoreo 2019'!$R394</f>
        <v>0.10437991366446815</v>
      </c>
    </row>
    <row r="395" spans="1:21" x14ac:dyDescent="0.2">
      <c r="A395" s="141" t="s">
        <v>38</v>
      </c>
      <c r="B395" s="142">
        <f>VLOOKUP('Datos Monitoreo 2019'!$A395,info!$D$3:$E$118,2,FALSE)</f>
        <v>6</v>
      </c>
      <c r="C395" s="143">
        <v>58</v>
      </c>
      <c r="D395" s="143" t="s">
        <v>11</v>
      </c>
      <c r="E395" s="144">
        <v>30.525918085025527</v>
      </c>
      <c r="F395" s="145">
        <f t="shared" si="6"/>
        <v>7.3185888608848698E-2</v>
      </c>
      <c r="G395" s="141"/>
      <c r="H395" s="146"/>
      <c r="I395" s="146"/>
      <c r="J395" s="146"/>
      <c r="K395" s="147">
        <f>VLOOKUP('Datos Monitoreo 2019'!$D395,info!$A$2:$B$20,2,FALSE)</f>
        <v>0.34899999999999998</v>
      </c>
      <c r="M395" s="146">
        <v>1.1499999999999999</v>
      </c>
      <c r="N395" s="148">
        <f>(0.489461*'Datos Monitoreo 2019'!$E395^1.79018)/1000</f>
        <v>0.22260882035380955</v>
      </c>
      <c r="O395" s="148">
        <f>'Datos Monitoreo 2019'!$N395*'Datos Monitoreo 2019'!$S395</f>
        <v>4.4521764070761916E-2</v>
      </c>
      <c r="P395" s="148">
        <f>'Datos Monitoreo 2019'!$O395+'Datos Monitoreo 2019'!$N395</f>
        <v>0.26713058442457149</v>
      </c>
      <c r="Q395" s="146">
        <v>0.47</v>
      </c>
      <c r="R395" s="148">
        <f>'Datos Monitoreo 2019'!$Q395*'Datos Monitoreo 2019'!$N395</f>
        <v>0.10462614556629048</v>
      </c>
      <c r="S395" s="146">
        <v>0.2</v>
      </c>
      <c r="T395" s="148">
        <f>'Datos Monitoreo 2019'!$R395*'Datos Monitoreo 2019'!$S395</f>
        <v>2.0925229113258097E-2</v>
      </c>
      <c r="U395" s="148">
        <f>'Datos Monitoreo 2019'!$T395+'Datos Monitoreo 2019'!$R395</f>
        <v>0.12555137467954858</v>
      </c>
    </row>
    <row r="396" spans="1:21" x14ac:dyDescent="0.2">
      <c r="A396" s="141" t="s">
        <v>38</v>
      </c>
      <c r="B396" s="142">
        <f>VLOOKUP('Datos Monitoreo 2019'!$A396,info!$D$3:$E$118,2,FALSE)</f>
        <v>6</v>
      </c>
      <c r="C396" s="143">
        <v>60</v>
      </c>
      <c r="D396" s="143" t="s">
        <v>9</v>
      </c>
      <c r="E396" s="144">
        <v>8.403380995252073</v>
      </c>
      <c r="F396" s="145">
        <f t="shared" si="6"/>
        <v>5.5462314568663681E-3</v>
      </c>
      <c r="G396" s="141"/>
      <c r="H396" s="146"/>
      <c r="I396" s="146"/>
      <c r="J396" s="146"/>
      <c r="K396" s="147">
        <f>VLOOKUP('Datos Monitoreo 2019'!$D396,info!$A$2:$B$20,2,FALSE)</f>
        <v>0.74</v>
      </c>
      <c r="M396" s="146">
        <v>1.1499999999999999</v>
      </c>
      <c r="N396" s="148">
        <f>(1.8894+0.00853085*'Datos Monitoreo 2019'!$E396^3.32222)/1000</f>
        <v>1.1940927231553544E-2</v>
      </c>
      <c r="O396" s="148">
        <f>'Datos Monitoreo 2019'!$N396*'Datos Monitoreo 2019'!$S396</f>
        <v>2.388185446310709E-3</v>
      </c>
      <c r="P396" s="148">
        <f>'Datos Monitoreo 2019'!$O396+'Datos Monitoreo 2019'!$N396</f>
        <v>1.4329112677864252E-2</v>
      </c>
      <c r="Q396" s="146">
        <v>0.47</v>
      </c>
      <c r="R396" s="148">
        <f>'Datos Monitoreo 2019'!$Q396*'Datos Monitoreo 2019'!$N396</f>
        <v>5.6122357988301654E-3</v>
      </c>
      <c r="S396" s="146">
        <v>0.2</v>
      </c>
      <c r="T396" s="148">
        <f>'Datos Monitoreo 2019'!$R396*'Datos Monitoreo 2019'!$S396</f>
        <v>1.122447159766033E-3</v>
      </c>
      <c r="U396" s="148">
        <f>'Datos Monitoreo 2019'!$T396+'Datos Monitoreo 2019'!$R396</f>
        <v>6.7346829585961986E-3</v>
      </c>
    </row>
    <row r="397" spans="1:21" x14ac:dyDescent="0.2">
      <c r="A397" s="141" t="s">
        <v>38</v>
      </c>
      <c r="B397" s="142">
        <f>VLOOKUP('Datos Monitoreo 2019'!$A397,info!$D$3:$E$118,2,FALSE)</f>
        <v>6</v>
      </c>
      <c r="C397" s="143">
        <v>62</v>
      </c>
      <c r="D397" s="143" t="s">
        <v>11</v>
      </c>
      <c r="E397" s="144">
        <v>22.981973782469687</v>
      </c>
      <c r="F397" s="145">
        <f t="shared" si="6"/>
        <v>4.1482462677357779E-2</v>
      </c>
      <c r="G397" s="141"/>
      <c r="H397" s="146"/>
      <c r="I397" s="146"/>
      <c r="J397" s="146"/>
      <c r="K397" s="147">
        <f>VLOOKUP('Datos Monitoreo 2019'!$D397,info!$A$2:$B$20,2,FALSE)</f>
        <v>0.34899999999999998</v>
      </c>
      <c r="M397" s="146">
        <v>1.1499999999999999</v>
      </c>
      <c r="N397" s="148">
        <f>(0.489461*'Datos Monitoreo 2019'!$E397^1.79018)/1000</f>
        <v>0.13392031260373247</v>
      </c>
      <c r="O397" s="148">
        <f>'Datos Monitoreo 2019'!$N397*'Datos Monitoreo 2019'!$S397</f>
        <v>2.6784062520746495E-2</v>
      </c>
      <c r="P397" s="148">
        <f>'Datos Monitoreo 2019'!$O397+'Datos Monitoreo 2019'!$N397</f>
        <v>0.16070437512447897</v>
      </c>
      <c r="Q397" s="146">
        <v>0.47</v>
      </c>
      <c r="R397" s="148">
        <f>'Datos Monitoreo 2019'!$Q397*'Datos Monitoreo 2019'!$N397</f>
        <v>6.2942546923754256E-2</v>
      </c>
      <c r="S397" s="146">
        <v>0.2</v>
      </c>
      <c r="T397" s="148">
        <f>'Datos Monitoreo 2019'!$R397*'Datos Monitoreo 2019'!$S397</f>
        <v>1.2588509384750852E-2</v>
      </c>
      <c r="U397" s="148">
        <f>'Datos Monitoreo 2019'!$T397+'Datos Monitoreo 2019'!$R397</f>
        <v>7.553105630850511E-2</v>
      </c>
    </row>
    <row r="398" spans="1:21" x14ac:dyDescent="0.2">
      <c r="A398" s="141" t="s">
        <v>38</v>
      </c>
      <c r="B398" s="142">
        <f>VLOOKUP('Datos Monitoreo 2019'!$A398,info!$D$3:$E$118,2,FALSE)</f>
        <v>6</v>
      </c>
      <c r="C398" s="143">
        <v>63</v>
      </c>
      <c r="D398" s="143" t="s">
        <v>11</v>
      </c>
      <c r="E398" s="144">
        <v>28.488734813449266</v>
      </c>
      <c r="F398" s="145">
        <f t="shared" si="6"/>
        <v>6.3743544145092743E-2</v>
      </c>
      <c r="G398" s="141"/>
      <c r="H398" s="146"/>
      <c r="I398" s="146"/>
      <c r="J398" s="146"/>
      <c r="K398" s="147">
        <f>VLOOKUP('Datos Monitoreo 2019'!$D398,info!$A$2:$B$20,2,FALSE)</f>
        <v>0.34899999999999998</v>
      </c>
      <c r="M398" s="146">
        <v>1.1499999999999999</v>
      </c>
      <c r="N398" s="148">
        <f>(0.489461*'Datos Monitoreo 2019'!$E398^1.79018)/1000</f>
        <v>0.19671836013433538</v>
      </c>
      <c r="O398" s="148">
        <f>'Datos Monitoreo 2019'!$N398*'Datos Monitoreo 2019'!$S398</f>
        <v>3.9343672026867081E-2</v>
      </c>
      <c r="P398" s="148">
        <f>'Datos Monitoreo 2019'!$O398+'Datos Monitoreo 2019'!$N398</f>
        <v>0.23606203216120247</v>
      </c>
      <c r="Q398" s="146">
        <v>0.47</v>
      </c>
      <c r="R398" s="148">
        <f>'Datos Monitoreo 2019'!$Q398*'Datos Monitoreo 2019'!$N398</f>
        <v>9.2457629263137622E-2</v>
      </c>
      <c r="S398" s="146">
        <v>0.2</v>
      </c>
      <c r="T398" s="148">
        <f>'Datos Monitoreo 2019'!$R398*'Datos Monitoreo 2019'!$S398</f>
        <v>1.8491525852627526E-2</v>
      </c>
      <c r="U398" s="148">
        <f>'Datos Monitoreo 2019'!$T398+'Datos Monitoreo 2019'!$R398</f>
        <v>0.11094915511576514</v>
      </c>
    </row>
    <row r="399" spans="1:21" x14ac:dyDescent="0.2">
      <c r="A399" s="141" t="s">
        <v>38</v>
      </c>
      <c r="B399" s="142">
        <f>VLOOKUP('Datos Monitoreo 2019'!$A399,info!$D$3:$E$118,2,FALSE)</f>
        <v>6</v>
      </c>
      <c r="C399" s="143">
        <v>64</v>
      </c>
      <c r="D399" s="143" t="s">
        <v>9</v>
      </c>
      <c r="E399" s="144">
        <v>10.663381187156988</v>
      </c>
      <c r="F399" s="145">
        <f t="shared" si="6"/>
        <v>8.9305817442439771E-3</v>
      </c>
      <c r="G399" s="141"/>
      <c r="H399" s="146"/>
      <c r="I399" s="146"/>
      <c r="J399" s="146"/>
      <c r="K399" s="147">
        <f>VLOOKUP('Datos Monitoreo 2019'!$D399,info!$A$2:$B$20,2,FALSE)</f>
        <v>0.74</v>
      </c>
      <c r="M399" s="146">
        <v>1.1499999999999999</v>
      </c>
      <c r="N399" s="148">
        <f>(1.8894+0.00853085*'Datos Monitoreo 2019'!$E399^3.32222)/1000</f>
        <v>2.4065512416552047E-2</v>
      </c>
      <c r="O399" s="148">
        <f>'Datos Monitoreo 2019'!$N399*'Datos Monitoreo 2019'!$S399</f>
        <v>4.8131024833104096E-3</v>
      </c>
      <c r="P399" s="148">
        <f>'Datos Monitoreo 2019'!$O399+'Datos Monitoreo 2019'!$N399</f>
        <v>2.8878614899862456E-2</v>
      </c>
      <c r="Q399" s="146">
        <v>0.47</v>
      </c>
      <c r="R399" s="148">
        <f>'Datos Monitoreo 2019'!$Q399*'Datos Monitoreo 2019'!$N399</f>
        <v>1.1310790835779461E-2</v>
      </c>
      <c r="S399" s="146">
        <v>0.2</v>
      </c>
      <c r="T399" s="148">
        <f>'Datos Monitoreo 2019'!$R399*'Datos Monitoreo 2019'!$S399</f>
        <v>2.2621581671558922E-3</v>
      </c>
      <c r="U399" s="148">
        <f>'Datos Monitoreo 2019'!$T399+'Datos Monitoreo 2019'!$R399</f>
        <v>1.3572949002935352E-2</v>
      </c>
    </row>
    <row r="400" spans="1:21" x14ac:dyDescent="0.2">
      <c r="A400" s="141" t="s">
        <v>38</v>
      </c>
      <c r="B400" s="142">
        <f>VLOOKUP('Datos Monitoreo 2019'!$A400,info!$D$3:$E$118,2,FALSE)</f>
        <v>6</v>
      </c>
      <c r="C400" s="143">
        <v>65</v>
      </c>
      <c r="D400" s="143" t="s">
        <v>9</v>
      </c>
      <c r="E400" s="144">
        <v>8.1487330863050413</v>
      </c>
      <c r="F400" s="145">
        <f t="shared" si="6"/>
        <v>5.2151891752352268E-3</v>
      </c>
      <c r="G400" s="141"/>
      <c r="H400" s="146"/>
      <c r="I400" s="146"/>
      <c r="J400" s="146"/>
      <c r="K400" s="147">
        <f>VLOOKUP('Datos Monitoreo 2019'!$D400,info!$A$2:$B$20,2,FALSE)</f>
        <v>0.74</v>
      </c>
      <c r="M400" s="146">
        <v>1.1499999999999999</v>
      </c>
      <c r="N400" s="148">
        <f>(1.8894+0.00853085*'Datos Monitoreo 2019'!$E400^3.32222)/1000</f>
        <v>1.0964136704416878E-2</v>
      </c>
      <c r="O400" s="148">
        <f>'Datos Monitoreo 2019'!$N400*'Datos Monitoreo 2019'!$S400</f>
        <v>2.1928273408833758E-3</v>
      </c>
      <c r="P400" s="148">
        <f>'Datos Monitoreo 2019'!$O400+'Datos Monitoreo 2019'!$N400</f>
        <v>1.3156964045300253E-2</v>
      </c>
      <c r="Q400" s="146">
        <v>0.47</v>
      </c>
      <c r="R400" s="148">
        <f>'Datos Monitoreo 2019'!$Q400*'Datos Monitoreo 2019'!$N400</f>
        <v>5.1531442510759327E-3</v>
      </c>
      <c r="S400" s="146">
        <v>0.2</v>
      </c>
      <c r="T400" s="148">
        <f>'Datos Monitoreo 2019'!$R400*'Datos Monitoreo 2019'!$S400</f>
        <v>1.0306288502151867E-3</v>
      </c>
      <c r="U400" s="148">
        <f>'Datos Monitoreo 2019'!$T400+'Datos Monitoreo 2019'!$R400</f>
        <v>6.1837731012911196E-3</v>
      </c>
    </row>
    <row r="401" spans="1:21" x14ac:dyDescent="0.2">
      <c r="A401" s="141" t="s">
        <v>38</v>
      </c>
      <c r="B401" s="142">
        <f>VLOOKUP('Datos Monitoreo 2019'!$A401,info!$D$3:$E$118,2,FALSE)</f>
        <v>6</v>
      </c>
      <c r="C401" s="143">
        <v>66</v>
      </c>
      <c r="D401" s="143" t="s">
        <v>9</v>
      </c>
      <c r="E401" s="144">
        <v>6.6208456326228466</v>
      </c>
      <c r="F401" s="145">
        <f t="shared" si="6"/>
        <v>3.4428397289638798E-3</v>
      </c>
      <c r="G401" s="141"/>
      <c r="H401" s="146"/>
      <c r="I401" s="146"/>
      <c r="J401" s="146"/>
      <c r="K401" s="147">
        <f>VLOOKUP('Datos Monitoreo 2019'!$D401,info!$A$2:$B$20,2,FALSE)</f>
        <v>0.74</v>
      </c>
      <c r="M401" s="146">
        <v>1.1499999999999999</v>
      </c>
      <c r="N401" s="148">
        <f>(1.8894+0.00853085*'Datos Monitoreo 2019'!$E401^3.32222)/1000</f>
        <v>6.4418735198663018E-3</v>
      </c>
      <c r="O401" s="148">
        <f>'Datos Monitoreo 2019'!$N401*'Datos Monitoreo 2019'!$S401</f>
        <v>1.2883747039732604E-3</v>
      </c>
      <c r="P401" s="148">
        <f>'Datos Monitoreo 2019'!$O401+'Datos Monitoreo 2019'!$N401</f>
        <v>7.7302482238395618E-3</v>
      </c>
      <c r="Q401" s="146">
        <v>0.47</v>
      </c>
      <c r="R401" s="148">
        <f>'Datos Monitoreo 2019'!$Q401*'Datos Monitoreo 2019'!$N401</f>
        <v>3.0276805543371617E-3</v>
      </c>
      <c r="S401" s="146">
        <v>0.2</v>
      </c>
      <c r="T401" s="148">
        <f>'Datos Monitoreo 2019'!$R401*'Datos Monitoreo 2019'!$S401</f>
        <v>6.0553611086743237E-4</v>
      </c>
      <c r="U401" s="148">
        <f>'Datos Monitoreo 2019'!$T401+'Datos Monitoreo 2019'!$R401</f>
        <v>3.633216665204594E-3</v>
      </c>
    </row>
    <row r="402" spans="1:21" x14ac:dyDescent="0.2">
      <c r="A402" s="141" t="s">
        <v>38</v>
      </c>
      <c r="B402" s="142">
        <f>VLOOKUP('Datos Monitoreo 2019'!$A402,info!$D$3:$E$118,2,FALSE)</f>
        <v>6</v>
      </c>
      <c r="C402" s="143">
        <v>67</v>
      </c>
      <c r="D402" s="143" t="s">
        <v>9</v>
      </c>
      <c r="E402" s="144">
        <v>5.7295779513082321</v>
      </c>
      <c r="F402" s="145">
        <f t="shared" si="6"/>
        <v>2.5783100780887042E-3</v>
      </c>
      <c r="G402" s="141"/>
      <c r="H402" s="146"/>
      <c r="I402" s="146"/>
      <c r="J402" s="146"/>
      <c r="K402" s="147">
        <f>VLOOKUP('Datos Monitoreo 2019'!$D402,info!$A$2:$B$20,2,FALSE)</f>
        <v>0.74</v>
      </c>
      <c r="M402" s="146">
        <v>1.1499999999999999</v>
      </c>
      <c r="N402" s="148">
        <f>(1.8894+0.00853085*'Datos Monitoreo 2019'!$E402^3.32222)/1000</f>
        <v>4.7054637203590736E-3</v>
      </c>
      <c r="O402" s="148">
        <f>'Datos Monitoreo 2019'!$N402*'Datos Monitoreo 2019'!$S402</f>
        <v>9.4109274407181472E-4</v>
      </c>
      <c r="P402" s="148">
        <f>'Datos Monitoreo 2019'!$O402+'Datos Monitoreo 2019'!$N402</f>
        <v>5.6465564644308883E-3</v>
      </c>
      <c r="Q402" s="146">
        <v>0.47</v>
      </c>
      <c r="R402" s="148">
        <f>'Datos Monitoreo 2019'!$Q402*'Datos Monitoreo 2019'!$N402</f>
        <v>2.2115679485687646E-3</v>
      </c>
      <c r="S402" s="146">
        <v>0.2</v>
      </c>
      <c r="T402" s="148">
        <f>'Datos Monitoreo 2019'!$R402*'Datos Monitoreo 2019'!$S402</f>
        <v>4.4231358971375293E-4</v>
      </c>
      <c r="U402" s="148">
        <f>'Datos Monitoreo 2019'!$T402+'Datos Monitoreo 2019'!$R402</f>
        <v>2.6538815382825174E-3</v>
      </c>
    </row>
    <row r="403" spans="1:21" x14ac:dyDescent="0.2">
      <c r="A403" s="141" t="s">
        <v>38</v>
      </c>
      <c r="B403" s="142">
        <f>VLOOKUP('Datos Monitoreo 2019'!$A403,info!$D$3:$E$118,2,FALSE)</f>
        <v>6</v>
      </c>
      <c r="C403" s="143">
        <v>71</v>
      </c>
      <c r="D403" s="143" t="s">
        <v>9</v>
      </c>
      <c r="E403" s="144">
        <v>5.6022539968347163</v>
      </c>
      <c r="F403" s="145">
        <f t="shared" si="6"/>
        <v>2.4649917586072752E-3</v>
      </c>
      <c r="G403" s="141"/>
      <c r="H403" s="146"/>
      <c r="I403" s="146"/>
      <c r="J403" s="146"/>
      <c r="K403" s="147">
        <f>VLOOKUP('Datos Monitoreo 2019'!$D403,info!$A$2:$B$20,2,FALSE)</f>
        <v>0.74</v>
      </c>
      <c r="M403" s="146">
        <v>1.1499999999999999</v>
      </c>
      <c r="N403" s="148">
        <f>(1.8894+0.00853085*'Datos Monitoreo 2019'!$E403^3.32222)/1000</f>
        <v>4.5028738015410481E-3</v>
      </c>
      <c r="O403" s="148">
        <f>'Datos Monitoreo 2019'!$N403*'Datos Monitoreo 2019'!$S403</f>
        <v>9.0057476030820963E-4</v>
      </c>
      <c r="P403" s="148">
        <f>'Datos Monitoreo 2019'!$O403+'Datos Monitoreo 2019'!$N403</f>
        <v>5.403448561849258E-3</v>
      </c>
      <c r="Q403" s="146">
        <v>0.47</v>
      </c>
      <c r="R403" s="148">
        <f>'Datos Monitoreo 2019'!$Q403*'Datos Monitoreo 2019'!$N403</f>
        <v>2.1163506867242924E-3</v>
      </c>
      <c r="S403" s="146">
        <v>0.2</v>
      </c>
      <c r="T403" s="148">
        <f>'Datos Monitoreo 2019'!$R403*'Datos Monitoreo 2019'!$S403</f>
        <v>4.2327013734485847E-4</v>
      </c>
      <c r="U403" s="148">
        <f>'Datos Monitoreo 2019'!$T403+'Datos Monitoreo 2019'!$R403</f>
        <v>2.5396208240691508E-3</v>
      </c>
    </row>
    <row r="404" spans="1:21" x14ac:dyDescent="0.2">
      <c r="A404" s="141" t="s">
        <v>38</v>
      </c>
      <c r="B404" s="142">
        <f>VLOOKUP('Datos Monitoreo 2019'!$A404,info!$D$3:$E$118,2,FALSE)</f>
        <v>6</v>
      </c>
      <c r="C404" s="143">
        <v>72</v>
      </c>
      <c r="D404" s="143" t="s">
        <v>11</v>
      </c>
      <c r="E404" s="144">
        <v>27.120002302858968</v>
      </c>
      <c r="F404" s="145">
        <f t="shared" si="6"/>
        <v>5.7765604905089619E-2</v>
      </c>
      <c r="G404" s="141"/>
      <c r="H404" s="146"/>
      <c r="I404" s="146"/>
      <c r="J404" s="146"/>
      <c r="K404" s="147">
        <f>VLOOKUP('Datos Monitoreo 2019'!$D404,info!$A$2:$B$20,2,FALSE)</f>
        <v>0.34899999999999998</v>
      </c>
      <c r="M404" s="146">
        <v>1.1499999999999999</v>
      </c>
      <c r="N404" s="148">
        <f>(0.489461*'Datos Monitoreo 2019'!$E404^1.79018)/1000</f>
        <v>0.18012114034665772</v>
      </c>
      <c r="O404" s="148">
        <f>'Datos Monitoreo 2019'!$N404*'Datos Monitoreo 2019'!$S404</f>
        <v>3.6024228069331546E-2</v>
      </c>
      <c r="P404" s="148">
        <f>'Datos Monitoreo 2019'!$O404+'Datos Monitoreo 2019'!$N404</f>
        <v>0.21614536841598925</v>
      </c>
      <c r="Q404" s="146">
        <v>0.47</v>
      </c>
      <c r="R404" s="148">
        <f>'Datos Monitoreo 2019'!$Q404*'Datos Monitoreo 2019'!$N404</f>
        <v>8.4656935962929128E-2</v>
      </c>
      <c r="S404" s="146">
        <v>0.2</v>
      </c>
      <c r="T404" s="148">
        <f>'Datos Monitoreo 2019'!$R404*'Datos Monitoreo 2019'!$S404</f>
        <v>1.6931387192585825E-2</v>
      </c>
      <c r="U404" s="148">
        <f>'Datos Monitoreo 2019'!$T404+'Datos Monitoreo 2019'!$R404</f>
        <v>0.10158832315551496</v>
      </c>
    </row>
    <row r="405" spans="1:21" x14ac:dyDescent="0.2">
      <c r="A405" s="141" t="s">
        <v>38</v>
      </c>
      <c r="B405" s="142">
        <f>VLOOKUP('Datos Monitoreo 2019'!$A405,info!$D$3:$E$118,2,FALSE)</f>
        <v>6</v>
      </c>
      <c r="C405" s="143">
        <v>75</v>
      </c>
      <c r="D405" s="143" t="s">
        <v>11</v>
      </c>
      <c r="E405" s="144">
        <v>22.56817093043076</v>
      </c>
      <c r="F405" s="145">
        <f t="shared" si="6"/>
        <v>4.000208297418853E-2</v>
      </c>
      <c r="G405" s="141"/>
      <c r="H405" s="146"/>
      <c r="I405" s="146"/>
      <c r="J405" s="146"/>
      <c r="K405" s="147">
        <f>VLOOKUP('Datos Monitoreo 2019'!$D405,info!$A$2:$B$20,2,FALSE)</f>
        <v>0.34899999999999998</v>
      </c>
      <c r="M405" s="146">
        <v>1.1499999999999999</v>
      </c>
      <c r="N405" s="148">
        <f>(0.489461*'Datos Monitoreo 2019'!$E405^1.79018)/1000</f>
        <v>0.12963438490326529</v>
      </c>
      <c r="O405" s="148">
        <f>'Datos Monitoreo 2019'!$N405*'Datos Monitoreo 2019'!$S405</f>
        <v>2.592687698065306E-2</v>
      </c>
      <c r="P405" s="148">
        <f>'Datos Monitoreo 2019'!$O405+'Datos Monitoreo 2019'!$N405</f>
        <v>0.15556126188391833</v>
      </c>
      <c r="Q405" s="146">
        <v>0.47</v>
      </c>
      <c r="R405" s="148">
        <f>'Datos Monitoreo 2019'!$Q405*'Datos Monitoreo 2019'!$N405</f>
        <v>6.0928160904534678E-2</v>
      </c>
      <c r="S405" s="146">
        <v>0.2</v>
      </c>
      <c r="T405" s="148">
        <f>'Datos Monitoreo 2019'!$R405*'Datos Monitoreo 2019'!$S405</f>
        <v>1.2185632180906937E-2</v>
      </c>
      <c r="U405" s="148">
        <f>'Datos Monitoreo 2019'!$T405+'Datos Monitoreo 2019'!$R405</f>
        <v>7.3113793085441608E-2</v>
      </c>
    </row>
    <row r="406" spans="1:21" x14ac:dyDescent="0.2">
      <c r="A406" s="141" t="s">
        <v>38</v>
      </c>
      <c r="B406" s="142">
        <f>VLOOKUP('Datos Monitoreo 2019'!$A406,info!$D$3:$E$118,2,FALSE)</f>
        <v>6</v>
      </c>
      <c r="C406" s="143">
        <v>79</v>
      </c>
      <c r="D406" s="143" t="s">
        <v>11</v>
      </c>
      <c r="E406" s="144">
        <v>23.936903441021059</v>
      </c>
      <c r="F406" s="145">
        <f t="shared" si="6"/>
        <v>4.5001378469119592E-2</v>
      </c>
      <c r="G406" s="141"/>
      <c r="H406" s="146"/>
      <c r="I406" s="146"/>
      <c r="J406" s="146"/>
      <c r="K406" s="147">
        <f>VLOOKUP('Datos Monitoreo 2019'!$D406,info!$A$2:$B$20,2,FALSE)</f>
        <v>0.34899999999999998</v>
      </c>
      <c r="M406" s="146">
        <v>1.1499999999999999</v>
      </c>
      <c r="N406" s="148">
        <f>(0.489461*'Datos Monitoreo 2019'!$E406^1.79018)/1000</f>
        <v>0.14404493366772794</v>
      </c>
      <c r="O406" s="148">
        <f>'Datos Monitoreo 2019'!$N406*'Datos Monitoreo 2019'!$S406</f>
        <v>2.8808986733545591E-2</v>
      </c>
      <c r="P406" s="148">
        <f>'Datos Monitoreo 2019'!$O406+'Datos Monitoreo 2019'!$N406</f>
        <v>0.17285392040127354</v>
      </c>
      <c r="Q406" s="146">
        <v>0.47</v>
      </c>
      <c r="R406" s="148">
        <f>'Datos Monitoreo 2019'!$Q406*'Datos Monitoreo 2019'!$N406</f>
        <v>6.7701118823832132E-2</v>
      </c>
      <c r="S406" s="146">
        <v>0.2</v>
      </c>
      <c r="T406" s="148">
        <f>'Datos Monitoreo 2019'!$R406*'Datos Monitoreo 2019'!$S406</f>
        <v>1.3540223764766428E-2</v>
      </c>
      <c r="U406" s="148">
        <f>'Datos Monitoreo 2019'!$T406+'Datos Monitoreo 2019'!$R406</f>
        <v>8.1241342588598553E-2</v>
      </c>
    </row>
    <row r="407" spans="1:21" x14ac:dyDescent="0.2">
      <c r="A407" s="141" t="s">
        <v>38</v>
      </c>
      <c r="B407" s="142">
        <f>VLOOKUP('Datos Monitoreo 2019'!$A407,info!$D$3:$E$118,2,FALSE)</f>
        <v>6</v>
      </c>
      <c r="C407" s="143">
        <v>80</v>
      </c>
      <c r="D407" s="143" t="s">
        <v>11</v>
      </c>
      <c r="E407" s="144">
        <v>30.239439187460114</v>
      </c>
      <c r="F407" s="145">
        <f t="shared" si="6"/>
        <v>7.1818668070217778E-2</v>
      </c>
      <c r="G407" s="141"/>
      <c r="H407" s="146"/>
      <c r="I407" s="146"/>
      <c r="J407" s="146"/>
      <c r="K407" s="147">
        <f>VLOOKUP('Datos Monitoreo 2019'!$D407,info!$A$2:$B$20,2,FALSE)</f>
        <v>0.34899999999999998</v>
      </c>
      <c r="M407" s="146">
        <v>1.1499999999999999</v>
      </c>
      <c r="N407" s="148">
        <f>(0.489461*'Datos Monitoreo 2019'!$E407^1.79018)/1000</f>
        <v>0.21888277081943472</v>
      </c>
      <c r="O407" s="148">
        <f>'Datos Monitoreo 2019'!$N407*'Datos Monitoreo 2019'!$S407</f>
        <v>4.3776554163886948E-2</v>
      </c>
      <c r="P407" s="148">
        <f>'Datos Monitoreo 2019'!$O407+'Datos Monitoreo 2019'!$N407</f>
        <v>0.26265932498332167</v>
      </c>
      <c r="Q407" s="146">
        <v>0.47</v>
      </c>
      <c r="R407" s="148">
        <f>'Datos Monitoreo 2019'!$Q407*'Datos Monitoreo 2019'!$N407</f>
        <v>0.10287490228513431</v>
      </c>
      <c r="S407" s="146">
        <v>0.2</v>
      </c>
      <c r="T407" s="148">
        <f>'Datos Monitoreo 2019'!$R407*'Datos Monitoreo 2019'!$S407</f>
        <v>2.0574980457026864E-2</v>
      </c>
      <c r="U407" s="148">
        <f>'Datos Monitoreo 2019'!$T407+'Datos Monitoreo 2019'!$R407</f>
        <v>0.12344988274216118</v>
      </c>
    </row>
    <row r="408" spans="1:21" x14ac:dyDescent="0.2">
      <c r="A408" s="141" t="s">
        <v>38</v>
      </c>
      <c r="B408" s="142">
        <f>VLOOKUP('Datos Monitoreo 2019'!$A408,info!$D$3:$E$118,2,FALSE)</f>
        <v>6</v>
      </c>
      <c r="C408" s="143">
        <v>81</v>
      </c>
      <c r="D408" s="143" t="s">
        <v>9</v>
      </c>
      <c r="E408" s="144">
        <v>7.3211273822271856</v>
      </c>
      <c r="F408" s="145">
        <f t="shared" si="6"/>
        <v>4.2096482447806314E-3</v>
      </c>
      <c r="G408" s="141"/>
      <c r="H408" s="146"/>
      <c r="I408" s="146"/>
      <c r="J408" s="146"/>
      <c r="K408" s="147">
        <f>VLOOKUP('Datos Monitoreo 2019'!$D408,info!$A$2:$B$20,2,FALSE)</f>
        <v>0.74</v>
      </c>
      <c r="M408" s="146">
        <v>1.1499999999999999</v>
      </c>
      <c r="N408" s="148">
        <f>(1.8894+0.00853085*'Datos Monitoreo 2019'!$E408^3.32222)/1000</f>
        <v>8.2472533610711309E-3</v>
      </c>
      <c r="O408" s="148">
        <f>'Datos Monitoreo 2019'!$N408*'Datos Monitoreo 2019'!$S408</f>
        <v>1.6494506722142263E-3</v>
      </c>
      <c r="P408" s="148">
        <f>'Datos Monitoreo 2019'!$O408+'Datos Monitoreo 2019'!$N408</f>
        <v>9.8967040332853563E-3</v>
      </c>
      <c r="Q408" s="146">
        <v>0.47</v>
      </c>
      <c r="R408" s="148">
        <f>'Datos Monitoreo 2019'!$Q408*'Datos Monitoreo 2019'!$N408</f>
        <v>3.8762090797034312E-3</v>
      </c>
      <c r="S408" s="146">
        <v>0.2</v>
      </c>
      <c r="T408" s="148">
        <f>'Datos Monitoreo 2019'!$R408*'Datos Monitoreo 2019'!$S408</f>
        <v>7.752418159406863E-4</v>
      </c>
      <c r="U408" s="148">
        <f>'Datos Monitoreo 2019'!$T408+'Datos Monitoreo 2019'!$R408</f>
        <v>4.6514508956441176E-3</v>
      </c>
    </row>
    <row r="409" spans="1:21" x14ac:dyDescent="0.2">
      <c r="A409" s="141" t="s">
        <v>38</v>
      </c>
      <c r="B409" s="142">
        <f>VLOOKUP('Datos Monitoreo 2019'!$A409,info!$D$3:$E$118,2,FALSE)</f>
        <v>6</v>
      </c>
      <c r="C409" s="143">
        <v>81</v>
      </c>
      <c r="D409" s="143" t="s">
        <v>9</v>
      </c>
      <c r="E409" s="144">
        <v>4.6154933496649653</v>
      </c>
      <c r="F409" s="145">
        <f t="shared" si="6"/>
        <v>1.67311633925355E-3</v>
      </c>
      <c r="G409" s="141"/>
      <c r="H409" s="146"/>
      <c r="I409" s="146"/>
      <c r="J409" s="146"/>
      <c r="K409" s="147">
        <f>VLOOKUP('Datos Monitoreo 2019'!$D409,info!$A$2:$B$20,2,FALSE)</f>
        <v>0.74</v>
      </c>
      <c r="M409" s="146">
        <v>1.1499999999999999</v>
      </c>
      <c r="N409" s="148">
        <f>(1.8894+0.00853085*'Datos Monitoreo 2019'!$E409^3.32222)/1000</f>
        <v>3.262401652821662E-3</v>
      </c>
      <c r="O409" s="148">
        <f>'Datos Monitoreo 2019'!$N409*'Datos Monitoreo 2019'!$S409</f>
        <v>6.524803305643324E-4</v>
      </c>
      <c r="P409" s="148">
        <f>'Datos Monitoreo 2019'!$O409+'Datos Monitoreo 2019'!$N409</f>
        <v>3.9148819833859944E-3</v>
      </c>
      <c r="Q409" s="146">
        <v>0.47</v>
      </c>
      <c r="R409" s="148">
        <f>'Datos Monitoreo 2019'!$Q409*'Datos Monitoreo 2019'!$N409</f>
        <v>1.5333287768261811E-3</v>
      </c>
      <c r="S409" s="146">
        <v>0.2</v>
      </c>
      <c r="T409" s="148">
        <f>'Datos Monitoreo 2019'!$R409*'Datos Monitoreo 2019'!$S409</f>
        <v>3.0666575536523625E-4</v>
      </c>
      <c r="U409" s="148">
        <f>'Datos Monitoreo 2019'!$T409+'Datos Monitoreo 2019'!$R409</f>
        <v>1.8399945321914174E-3</v>
      </c>
    </row>
    <row r="410" spans="1:21" x14ac:dyDescent="0.2">
      <c r="A410" s="141" t="s">
        <v>37</v>
      </c>
      <c r="B410" s="142">
        <f>VLOOKUP('Datos Monitoreo 2019'!$A410,info!$D$3:$E$118,2,FALSE)</f>
        <v>6</v>
      </c>
      <c r="C410" s="143">
        <v>4</v>
      </c>
      <c r="D410" s="143" t="s">
        <v>11</v>
      </c>
      <c r="E410" s="144">
        <v>24.191551349968091</v>
      </c>
      <c r="F410" s="145">
        <f t="shared" si="6"/>
        <v>4.5963947564939364E-2</v>
      </c>
      <c r="G410" s="141"/>
      <c r="H410" s="146"/>
      <c r="I410" s="146"/>
      <c r="J410" s="146"/>
      <c r="K410" s="147">
        <f>VLOOKUP('Datos Monitoreo 2019'!$D410,info!$A$2:$B$20,2,FALSE)</f>
        <v>0.34899999999999998</v>
      </c>
      <c r="M410" s="146">
        <v>1.1499999999999999</v>
      </c>
      <c r="N410" s="148">
        <f>(0.489461*'Datos Monitoreo 2019'!$E410^1.79018)/1000</f>
        <v>0.14679971440997824</v>
      </c>
      <c r="O410" s="148">
        <f>'Datos Monitoreo 2019'!$N410*'Datos Monitoreo 2019'!$S410</f>
        <v>2.935994288199565E-2</v>
      </c>
      <c r="P410" s="148">
        <f>'Datos Monitoreo 2019'!$O410+'Datos Monitoreo 2019'!$N410</f>
        <v>0.17615965729197389</v>
      </c>
      <c r="Q410" s="146">
        <v>0.47</v>
      </c>
      <c r="R410" s="148">
        <f>'Datos Monitoreo 2019'!$Q410*'Datos Monitoreo 2019'!$N410</f>
        <v>6.8995865772689777E-2</v>
      </c>
      <c r="S410" s="146">
        <v>0.2</v>
      </c>
      <c r="T410" s="148">
        <f>'Datos Monitoreo 2019'!$R410*'Datos Monitoreo 2019'!$S410</f>
        <v>1.3799173154537957E-2</v>
      </c>
      <c r="U410" s="148">
        <f>'Datos Monitoreo 2019'!$T410+'Datos Monitoreo 2019'!$R410</f>
        <v>8.2795038927227727E-2</v>
      </c>
    </row>
    <row r="411" spans="1:21" x14ac:dyDescent="0.2">
      <c r="A411" s="141" t="s">
        <v>37</v>
      </c>
      <c r="B411" s="142">
        <f>VLOOKUP('Datos Monitoreo 2019'!$A411,info!$D$3:$E$118,2,FALSE)</f>
        <v>6</v>
      </c>
      <c r="C411" s="143">
        <v>6</v>
      </c>
      <c r="D411" s="143" t="s">
        <v>11</v>
      </c>
      <c r="E411" s="144">
        <v>27.533805154897895</v>
      </c>
      <c r="F411" s="145">
        <f t="shared" si="6"/>
        <v>5.954185364746669E-2</v>
      </c>
      <c r="G411" s="141"/>
      <c r="H411" s="146"/>
      <c r="I411" s="146"/>
      <c r="J411" s="146"/>
      <c r="K411" s="147">
        <f>VLOOKUP('Datos Monitoreo 2019'!$D411,info!$A$2:$B$20,2,FALSE)</f>
        <v>0.34899999999999998</v>
      </c>
      <c r="M411" s="146">
        <v>1.1499999999999999</v>
      </c>
      <c r="N411" s="148">
        <f>(0.489461*'Datos Monitoreo 2019'!$E411^1.79018)/1000</f>
        <v>0.1850707689086315</v>
      </c>
      <c r="O411" s="148">
        <f>'Datos Monitoreo 2019'!$N411*'Datos Monitoreo 2019'!$S411</f>
        <v>3.7014153781726303E-2</v>
      </c>
      <c r="P411" s="148">
        <f>'Datos Monitoreo 2019'!$O411+'Datos Monitoreo 2019'!$N411</f>
        <v>0.22208492269035779</v>
      </c>
      <c r="Q411" s="146">
        <v>0.47</v>
      </c>
      <c r="R411" s="148">
        <f>'Datos Monitoreo 2019'!$Q411*'Datos Monitoreo 2019'!$N411</f>
        <v>8.6983261387056796E-2</v>
      </c>
      <c r="S411" s="146">
        <v>0.2</v>
      </c>
      <c r="T411" s="148">
        <f>'Datos Monitoreo 2019'!$R411*'Datos Monitoreo 2019'!$S411</f>
        <v>1.739665227741136E-2</v>
      </c>
      <c r="U411" s="148">
        <f>'Datos Monitoreo 2019'!$T411+'Datos Monitoreo 2019'!$R411</f>
        <v>0.10437991366446815</v>
      </c>
    </row>
    <row r="412" spans="1:21" x14ac:dyDescent="0.2">
      <c r="A412" s="141" t="s">
        <v>37</v>
      </c>
      <c r="B412" s="142">
        <f>VLOOKUP('Datos Monitoreo 2019'!$A412,info!$D$3:$E$118,2,FALSE)</f>
        <v>6</v>
      </c>
      <c r="C412" s="143">
        <v>8</v>
      </c>
      <c r="D412" s="143" t="s">
        <v>11</v>
      </c>
      <c r="E412" s="144">
        <v>24.828171122335672</v>
      </c>
      <c r="F412" s="145">
        <f t="shared" si="6"/>
        <v>4.8414933688554554E-2</v>
      </c>
      <c r="G412" s="141"/>
      <c r="H412" s="146"/>
      <c r="I412" s="146"/>
      <c r="J412" s="146"/>
      <c r="K412" s="147">
        <f>VLOOKUP('Datos Monitoreo 2019'!$D412,info!$A$2:$B$20,2,FALSE)</f>
        <v>0.34899999999999998</v>
      </c>
      <c r="M412" s="146">
        <v>1.1499999999999999</v>
      </c>
      <c r="N412" s="148">
        <f>(0.489461*'Datos Monitoreo 2019'!$E412^1.79018)/1000</f>
        <v>0.15378722127663483</v>
      </c>
      <c r="O412" s="148">
        <f>'Datos Monitoreo 2019'!$N412*'Datos Monitoreo 2019'!$S412</f>
        <v>3.0757444255326966E-2</v>
      </c>
      <c r="P412" s="148">
        <f>'Datos Monitoreo 2019'!$O412+'Datos Monitoreo 2019'!$N412</f>
        <v>0.1845446655319618</v>
      </c>
      <c r="Q412" s="146">
        <v>0.47</v>
      </c>
      <c r="R412" s="148">
        <f>'Datos Monitoreo 2019'!$Q412*'Datos Monitoreo 2019'!$N412</f>
        <v>7.2279994000018361E-2</v>
      </c>
      <c r="S412" s="146">
        <v>0.2</v>
      </c>
      <c r="T412" s="148">
        <f>'Datos Monitoreo 2019'!$R412*'Datos Monitoreo 2019'!$S412</f>
        <v>1.4455998800003672E-2</v>
      </c>
      <c r="U412" s="148">
        <f>'Datos Monitoreo 2019'!$T412+'Datos Monitoreo 2019'!$R412</f>
        <v>8.6735992800022033E-2</v>
      </c>
    </row>
    <row r="413" spans="1:21" x14ac:dyDescent="0.2">
      <c r="A413" s="143" t="s">
        <v>37</v>
      </c>
      <c r="B413" s="142">
        <f>VLOOKUP('Datos Monitoreo 2019'!$A413,info!$D$3:$E$118,2,FALSE)</f>
        <v>6</v>
      </c>
      <c r="C413" s="143">
        <v>9</v>
      </c>
      <c r="D413" s="143" t="s">
        <v>11</v>
      </c>
      <c r="E413" s="144">
        <v>27.374650211805999</v>
      </c>
      <c r="F413" s="145">
        <f t="shared" si="6"/>
        <v>5.8855497955382904E-2</v>
      </c>
      <c r="G413" s="141"/>
      <c r="H413" s="146"/>
      <c r="I413" s="146"/>
      <c r="J413" s="146"/>
      <c r="K413" s="147">
        <f>VLOOKUP('Datos Monitoreo 2019'!$D413,info!$A$2:$B$20,2,FALSE)</f>
        <v>0.34899999999999998</v>
      </c>
      <c r="M413" s="146">
        <v>1.1499999999999999</v>
      </c>
      <c r="N413" s="148">
        <f>(0.489461*'Datos Monitoreo 2019'!$E413^1.79018)/1000</f>
        <v>0.18316005763072304</v>
      </c>
      <c r="O413" s="148">
        <f>'Datos Monitoreo 2019'!$N413*'Datos Monitoreo 2019'!$S413</f>
        <v>3.6632011526144613E-2</v>
      </c>
      <c r="P413" s="148">
        <f>'Datos Monitoreo 2019'!$O413+'Datos Monitoreo 2019'!$N413</f>
        <v>0.21979206915686766</v>
      </c>
      <c r="Q413" s="146">
        <v>0.47</v>
      </c>
      <c r="R413" s="148">
        <f>'Datos Monitoreo 2019'!$Q413*'Datos Monitoreo 2019'!$N413</f>
        <v>8.6085227086439828E-2</v>
      </c>
      <c r="S413" s="146">
        <v>0.2</v>
      </c>
      <c r="T413" s="148">
        <f>'Datos Monitoreo 2019'!$R413*'Datos Monitoreo 2019'!$S413</f>
        <v>1.7217045417287965E-2</v>
      </c>
      <c r="U413" s="148">
        <f>'Datos Monitoreo 2019'!$T413+'Datos Monitoreo 2019'!$R413</f>
        <v>0.1033022725037278</v>
      </c>
    </row>
    <row r="414" spans="1:21" x14ac:dyDescent="0.2">
      <c r="A414" s="141" t="s">
        <v>37</v>
      </c>
      <c r="B414" s="142">
        <f>VLOOKUP('Datos Monitoreo 2019'!$A414,info!$D$3:$E$118,2,FALSE)</f>
        <v>6</v>
      </c>
      <c r="C414" s="143">
        <v>18</v>
      </c>
      <c r="D414" s="143" t="s">
        <v>11</v>
      </c>
      <c r="E414" s="144">
        <v>25.464790894703256</v>
      </c>
      <c r="F414" s="145">
        <f t="shared" si="6"/>
        <v>5.0929581789406507E-2</v>
      </c>
      <c r="G414" s="141"/>
      <c r="H414" s="146"/>
      <c r="I414" s="146"/>
      <c r="J414" s="146"/>
      <c r="K414" s="147">
        <f>VLOOKUP('Datos Monitoreo 2019'!$D414,info!$A$2:$B$20,2,FALSE)</f>
        <v>0.34899999999999998</v>
      </c>
      <c r="M414" s="146">
        <v>1.1499999999999999</v>
      </c>
      <c r="N414" s="148">
        <f>(0.489461*'Datos Monitoreo 2019'!$E414^1.79018)/1000</f>
        <v>0.16091775572998906</v>
      </c>
      <c r="O414" s="148">
        <f>'Datos Monitoreo 2019'!$N414*'Datos Monitoreo 2019'!$S414</f>
        <v>3.2183551145997816E-2</v>
      </c>
      <c r="P414" s="148">
        <f>'Datos Monitoreo 2019'!$O414+'Datos Monitoreo 2019'!$N414</f>
        <v>0.19310130687598687</v>
      </c>
      <c r="Q414" s="146">
        <v>0.47</v>
      </c>
      <c r="R414" s="148">
        <f>'Datos Monitoreo 2019'!$Q414*'Datos Monitoreo 2019'!$N414</f>
        <v>7.5631345193094862E-2</v>
      </c>
      <c r="S414" s="146">
        <v>0.2</v>
      </c>
      <c r="T414" s="148">
        <f>'Datos Monitoreo 2019'!$R414*'Datos Monitoreo 2019'!$S414</f>
        <v>1.5126269038618974E-2</v>
      </c>
      <c r="U414" s="148">
        <f>'Datos Monitoreo 2019'!$T414+'Datos Monitoreo 2019'!$R414</f>
        <v>9.0757614231713829E-2</v>
      </c>
    </row>
    <row r="415" spans="1:21" x14ac:dyDescent="0.2">
      <c r="A415" s="141" t="s">
        <v>37</v>
      </c>
      <c r="B415" s="142">
        <f>VLOOKUP('Datos Monitoreo 2019'!$A415,info!$D$3:$E$118,2,FALSE)</f>
        <v>6</v>
      </c>
      <c r="C415" s="143">
        <v>19</v>
      </c>
      <c r="D415" s="143" t="s">
        <v>11</v>
      </c>
      <c r="E415" s="144">
        <v>25.305635951611361</v>
      </c>
      <c r="F415" s="145">
        <f t="shared" si="6"/>
        <v>5.0294951453827584E-2</v>
      </c>
      <c r="G415" s="141"/>
      <c r="H415" s="146"/>
      <c r="I415" s="146"/>
      <c r="J415" s="146"/>
      <c r="K415" s="147">
        <f>VLOOKUP('Datos Monitoreo 2019'!$D415,info!$A$2:$B$20,2,FALSE)</f>
        <v>0.34899999999999998</v>
      </c>
      <c r="M415" s="146">
        <v>1.1499999999999999</v>
      </c>
      <c r="N415" s="148">
        <f>(0.489461*'Datos Monitoreo 2019'!$E415^1.79018)/1000</f>
        <v>0.15912175512217</v>
      </c>
      <c r="O415" s="148">
        <f>'Datos Monitoreo 2019'!$N415*'Datos Monitoreo 2019'!$S415</f>
        <v>3.1824351024434004E-2</v>
      </c>
      <c r="P415" s="148">
        <f>'Datos Monitoreo 2019'!$O415+'Datos Monitoreo 2019'!$N415</f>
        <v>0.19094610614660401</v>
      </c>
      <c r="Q415" s="146">
        <v>0.47</v>
      </c>
      <c r="R415" s="148">
        <f>'Datos Monitoreo 2019'!$Q415*'Datos Monitoreo 2019'!$N415</f>
        <v>7.4787224907419902E-2</v>
      </c>
      <c r="S415" s="146">
        <v>0.2</v>
      </c>
      <c r="T415" s="148">
        <f>'Datos Monitoreo 2019'!$R415*'Datos Monitoreo 2019'!$S415</f>
        <v>1.4957444981483981E-2</v>
      </c>
      <c r="U415" s="148">
        <f>'Datos Monitoreo 2019'!$T415+'Datos Monitoreo 2019'!$R415</f>
        <v>8.974466988890388E-2</v>
      </c>
    </row>
    <row r="416" spans="1:21" x14ac:dyDescent="0.2">
      <c r="A416" s="141" t="s">
        <v>37</v>
      </c>
      <c r="B416" s="142">
        <f>VLOOKUP('Datos Monitoreo 2019'!$A416,info!$D$3:$E$118,2,FALSE)</f>
        <v>6</v>
      </c>
      <c r="C416" s="143">
        <v>23</v>
      </c>
      <c r="D416" s="143" t="s">
        <v>11</v>
      </c>
      <c r="E416" s="144">
        <v>28.01126998417358</v>
      </c>
      <c r="F416" s="145">
        <f t="shared" si="6"/>
        <v>6.162479396518189E-2</v>
      </c>
      <c r="G416" s="141"/>
      <c r="H416" s="146"/>
      <c r="I416" s="146"/>
      <c r="J416" s="146"/>
      <c r="K416" s="147">
        <f>VLOOKUP('Datos Monitoreo 2019'!$D416,info!$A$2:$B$20,2,FALSE)</f>
        <v>0.34899999999999998</v>
      </c>
      <c r="M416" s="146">
        <v>1.1499999999999999</v>
      </c>
      <c r="N416" s="148">
        <f>(0.489461*'Datos Monitoreo 2019'!$E416^1.79018)/1000</f>
        <v>0.19085534368013773</v>
      </c>
      <c r="O416" s="148">
        <f>'Datos Monitoreo 2019'!$N416*'Datos Monitoreo 2019'!$S416</f>
        <v>3.8171068736027547E-2</v>
      </c>
      <c r="P416" s="148">
        <f>'Datos Monitoreo 2019'!$O416+'Datos Monitoreo 2019'!$N416</f>
        <v>0.22902641241616528</v>
      </c>
      <c r="Q416" s="146">
        <v>0.47</v>
      </c>
      <c r="R416" s="148">
        <f>'Datos Monitoreo 2019'!$Q416*'Datos Monitoreo 2019'!$N416</f>
        <v>8.9702011529664727E-2</v>
      </c>
      <c r="S416" s="146">
        <v>0.2</v>
      </c>
      <c r="T416" s="148">
        <f>'Datos Monitoreo 2019'!$R416*'Datos Monitoreo 2019'!$S416</f>
        <v>1.7940402305932947E-2</v>
      </c>
      <c r="U416" s="148">
        <f>'Datos Monitoreo 2019'!$T416+'Datos Monitoreo 2019'!$R416</f>
        <v>0.10764241383559767</v>
      </c>
    </row>
    <row r="417" spans="1:21" x14ac:dyDescent="0.2">
      <c r="A417" s="141" t="s">
        <v>37</v>
      </c>
      <c r="B417" s="142">
        <f>VLOOKUP('Datos Monitoreo 2019'!$A417,info!$D$3:$E$118,2,FALSE)</f>
        <v>6</v>
      </c>
      <c r="C417" s="143">
        <v>25</v>
      </c>
      <c r="D417" s="143" t="s">
        <v>11</v>
      </c>
      <c r="E417" s="144">
        <v>26.419720553254628</v>
      </c>
      <c r="F417" s="145">
        <f t="shared" si="6"/>
        <v>5.4820920148003355E-2</v>
      </c>
      <c r="G417" s="141"/>
      <c r="H417" s="146"/>
      <c r="I417" s="146"/>
      <c r="J417" s="146"/>
      <c r="K417" s="147">
        <f>VLOOKUP('Datos Monitoreo 2019'!$D417,info!$A$2:$B$20,2,FALSE)</f>
        <v>0.34899999999999998</v>
      </c>
      <c r="M417" s="146">
        <v>1.1499999999999999</v>
      </c>
      <c r="N417" s="148">
        <f>(0.489461*'Datos Monitoreo 2019'!$E417^1.79018)/1000</f>
        <v>0.17188008250020992</v>
      </c>
      <c r="O417" s="148">
        <f>'Datos Monitoreo 2019'!$N417*'Datos Monitoreo 2019'!$S417</f>
        <v>3.4376016500041982E-2</v>
      </c>
      <c r="P417" s="148">
        <f>'Datos Monitoreo 2019'!$O417+'Datos Monitoreo 2019'!$N417</f>
        <v>0.20625609900025191</v>
      </c>
      <c r="Q417" s="146">
        <v>0.47</v>
      </c>
      <c r="R417" s="148">
        <f>'Datos Monitoreo 2019'!$Q417*'Datos Monitoreo 2019'!$N417</f>
        <v>8.0783638775098657E-2</v>
      </c>
      <c r="S417" s="146">
        <v>0.2</v>
      </c>
      <c r="T417" s="148">
        <f>'Datos Monitoreo 2019'!$R417*'Datos Monitoreo 2019'!$S417</f>
        <v>1.6156727755019733E-2</v>
      </c>
      <c r="U417" s="148">
        <f>'Datos Monitoreo 2019'!$T417+'Datos Monitoreo 2019'!$R417</f>
        <v>9.6940366530118394E-2</v>
      </c>
    </row>
    <row r="418" spans="1:21" x14ac:dyDescent="0.2">
      <c r="A418" s="141" t="s">
        <v>37</v>
      </c>
      <c r="B418" s="142">
        <f>VLOOKUP('Datos Monitoreo 2019'!$A418,info!$D$3:$E$118,2,FALSE)</f>
        <v>6</v>
      </c>
      <c r="C418" s="143">
        <v>27</v>
      </c>
      <c r="D418" s="143" t="s">
        <v>11</v>
      </c>
      <c r="E418" s="144">
        <v>29.602819415092533</v>
      </c>
      <c r="F418" s="145">
        <f t="shared" si="6"/>
        <v>6.8826555140090145E-2</v>
      </c>
      <c r="G418" s="141"/>
      <c r="H418" s="146"/>
      <c r="I418" s="146"/>
      <c r="J418" s="146"/>
      <c r="K418" s="147">
        <f>VLOOKUP('Datos Monitoreo 2019'!$D418,info!$A$2:$B$20,2,FALSE)</f>
        <v>0.34899999999999998</v>
      </c>
      <c r="M418" s="146">
        <v>1.1499999999999999</v>
      </c>
      <c r="N418" s="148">
        <f>(0.489461*'Datos Monitoreo 2019'!$E418^1.79018)/1000</f>
        <v>0.21070223332049712</v>
      </c>
      <c r="O418" s="148">
        <f>'Datos Monitoreo 2019'!$N418*'Datos Monitoreo 2019'!$S418</f>
        <v>4.2140446664099426E-2</v>
      </c>
      <c r="P418" s="148">
        <f>'Datos Monitoreo 2019'!$O418+'Datos Monitoreo 2019'!$N418</f>
        <v>0.25284267998459653</v>
      </c>
      <c r="Q418" s="146">
        <v>0.47</v>
      </c>
      <c r="R418" s="148">
        <f>'Datos Monitoreo 2019'!$Q418*'Datos Monitoreo 2019'!$N418</f>
        <v>9.903004966063364E-2</v>
      </c>
      <c r="S418" s="146">
        <v>0.2</v>
      </c>
      <c r="T418" s="148">
        <f>'Datos Monitoreo 2019'!$R418*'Datos Monitoreo 2019'!$S418</f>
        <v>1.9806009932126729E-2</v>
      </c>
      <c r="U418" s="148">
        <f>'Datos Monitoreo 2019'!$T418+'Datos Monitoreo 2019'!$R418</f>
        <v>0.11883605959276036</v>
      </c>
    </row>
    <row r="419" spans="1:21" x14ac:dyDescent="0.2">
      <c r="A419" s="141" t="s">
        <v>37</v>
      </c>
      <c r="B419" s="142">
        <f>VLOOKUP('Datos Monitoreo 2019'!$A419,info!$D$3:$E$118,2,FALSE)</f>
        <v>6</v>
      </c>
      <c r="C419" s="143">
        <v>38</v>
      </c>
      <c r="D419" s="143" t="s">
        <v>11</v>
      </c>
      <c r="E419" s="144">
        <v>26.101410667070837</v>
      </c>
      <c r="F419" s="145">
        <f t="shared" si="6"/>
        <v>5.3507891867495209E-2</v>
      </c>
      <c r="G419" s="141"/>
      <c r="H419" s="146"/>
      <c r="I419" s="146"/>
      <c r="J419" s="146"/>
      <c r="K419" s="147">
        <f>VLOOKUP('Datos Monitoreo 2019'!$D419,info!$A$2:$B$20,2,FALSE)</f>
        <v>0.34899999999999998</v>
      </c>
      <c r="M419" s="146">
        <v>1.1499999999999999</v>
      </c>
      <c r="N419" s="148">
        <f>(0.489461*'Datos Monitoreo 2019'!$E419^1.79018)/1000</f>
        <v>0.16819055989817647</v>
      </c>
      <c r="O419" s="148">
        <f>'Datos Monitoreo 2019'!$N419*'Datos Monitoreo 2019'!$S419</f>
        <v>3.3638111979635295E-2</v>
      </c>
      <c r="P419" s="148">
        <f>'Datos Monitoreo 2019'!$O419+'Datos Monitoreo 2019'!$N419</f>
        <v>0.20182867187781175</v>
      </c>
      <c r="Q419" s="146">
        <v>0.47</v>
      </c>
      <c r="R419" s="148">
        <f>'Datos Monitoreo 2019'!$Q419*'Datos Monitoreo 2019'!$N419</f>
        <v>7.904956315214294E-2</v>
      </c>
      <c r="S419" s="146">
        <v>0.2</v>
      </c>
      <c r="T419" s="148">
        <f>'Datos Monitoreo 2019'!$R419*'Datos Monitoreo 2019'!$S419</f>
        <v>1.580991263042859E-2</v>
      </c>
      <c r="U419" s="148">
        <f>'Datos Monitoreo 2019'!$T419+'Datos Monitoreo 2019'!$R419</f>
        <v>9.4859475782571534E-2</v>
      </c>
    </row>
    <row r="420" spans="1:21" x14ac:dyDescent="0.2">
      <c r="A420" s="141" t="s">
        <v>37</v>
      </c>
      <c r="B420" s="142">
        <f>VLOOKUP('Datos Monitoreo 2019'!$A420,info!$D$3:$E$118,2,FALSE)</f>
        <v>6</v>
      </c>
      <c r="C420" s="143">
        <v>40</v>
      </c>
      <c r="D420" s="143" t="s">
        <v>11</v>
      </c>
      <c r="E420" s="144">
        <v>29.921129301276324</v>
      </c>
      <c r="F420" s="145">
        <f t="shared" si="6"/>
        <v>7.0314653857999357E-2</v>
      </c>
      <c r="G420" s="141"/>
      <c r="H420" s="146"/>
      <c r="I420" s="146"/>
      <c r="J420" s="146"/>
      <c r="K420" s="147">
        <f>VLOOKUP('Datos Monitoreo 2019'!$D420,info!$A$2:$B$20,2,FALSE)</f>
        <v>0.34899999999999998</v>
      </c>
      <c r="M420" s="146">
        <v>1.1499999999999999</v>
      </c>
      <c r="N420" s="148">
        <f>(0.489461*'Datos Monitoreo 2019'!$E420^1.79018)/1000</f>
        <v>0.21477531022738072</v>
      </c>
      <c r="O420" s="148">
        <f>'Datos Monitoreo 2019'!$N420*'Datos Monitoreo 2019'!$S420</f>
        <v>4.2955062045476146E-2</v>
      </c>
      <c r="P420" s="148">
        <f>'Datos Monitoreo 2019'!$O420+'Datos Monitoreo 2019'!$N420</f>
        <v>0.25773037227285689</v>
      </c>
      <c r="Q420" s="146">
        <v>0.47</v>
      </c>
      <c r="R420" s="148">
        <f>'Datos Monitoreo 2019'!$Q420*'Datos Monitoreo 2019'!$N420</f>
        <v>0.10094439580686894</v>
      </c>
      <c r="S420" s="146">
        <v>0.2</v>
      </c>
      <c r="T420" s="148">
        <f>'Datos Monitoreo 2019'!$R420*'Datos Monitoreo 2019'!$S420</f>
        <v>2.0188879161373789E-2</v>
      </c>
      <c r="U420" s="148">
        <f>'Datos Monitoreo 2019'!$T420+'Datos Monitoreo 2019'!$R420</f>
        <v>0.12113327496824272</v>
      </c>
    </row>
    <row r="421" spans="1:21" x14ac:dyDescent="0.2">
      <c r="A421" s="141" t="s">
        <v>37</v>
      </c>
      <c r="B421" s="142">
        <f>VLOOKUP('Datos Monitoreo 2019'!$A421,info!$D$3:$E$118,2,FALSE)</f>
        <v>6</v>
      </c>
      <c r="C421" s="143">
        <v>44</v>
      </c>
      <c r="D421" s="143" t="s">
        <v>11</v>
      </c>
      <c r="E421" s="144">
        <v>27.533805154897895</v>
      </c>
      <c r="F421" s="145">
        <f t="shared" si="6"/>
        <v>5.954185364746669E-2</v>
      </c>
      <c r="G421" s="141"/>
      <c r="H421" s="146"/>
      <c r="I421" s="146"/>
      <c r="J421" s="146"/>
      <c r="K421" s="147">
        <f>VLOOKUP('Datos Monitoreo 2019'!$D421,info!$A$2:$B$20,2,FALSE)</f>
        <v>0.34899999999999998</v>
      </c>
      <c r="M421" s="146">
        <v>1.1499999999999999</v>
      </c>
      <c r="N421" s="148">
        <f>(0.489461*'Datos Monitoreo 2019'!$E421^1.79018)/1000</f>
        <v>0.1850707689086315</v>
      </c>
      <c r="O421" s="148">
        <f>'Datos Monitoreo 2019'!$N421*'Datos Monitoreo 2019'!$S421</f>
        <v>3.7014153781726303E-2</v>
      </c>
      <c r="P421" s="148">
        <f>'Datos Monitoreo 2019'!$O421+'Datos Monitoreo 2019'!$N421</f>
        <v>0.22208492269035779</v>
      </c>
      <c r="Q421" s="146">
        <v>0.47</v>
      </c>
      <c r="R421" s="148">
        <f>'Datos Monitoreo 2019'!$Q421*'Datos Monitoreo 2019'!$N421</f>
        <v>8.6983261387056796E-2</v>
      </c>
      <c r="S421" s="146">
        <v>0.2</v>
      </c>
      <c r="T421" s="148">
        <f>'Datos Monitoreo 2019'!$R421*'Datos Monitoreo 2019'!$S421</f>
        <v>1.739665227741136E-2</v>
      </c>
      <c r="U421" s="148">
        <f>'Datos Monitoreo 2019'!$T421+'Datos Monitoreo 2019'!$R421</f>
        <v>0.10437991366446815</v>
      </c>
    </row>
    <row r="422" spans="1:21" x14ac:dyDescent="0.2">
      <c r="A422" s="141" t="s">
        <v>37</v>
      </c>
      <c r="B422" s="142">
        <f>VLOOKUP('Datos Monitoreo 2019'!$A422,info!$D$3:$E$118,2,FALSE)</f>
        <v>6</v>
      </c>
      <c r="C422" s="143">
        <v>45</v>
      </c>
      <c r="D422" s="143" t="s">
        <v>11</v>
      </c>
      <c r="E422" s="144">
        <v>29.284509528908742</v>
      </c>
      <c r="F422" s="145">
        <f t="shared" si="6"/>
        <v>6.7354371916490102E-2</v>
      </c>
      <c r="G422" s="141"/>
      <c r="H422" s="146"/>
      <c r="I422" s="146"/>
      <c r="J422" s="146"/>
      <c r="K422" s="147">
        <f>VLOOKUP('Datos Monitoreo 2019'!$D422,info!$A$2:$B$20,2,FALSE)</f>
        <v>0.34899999999999998</v>
      </c>
      <c r="M422" s="146">
        <v>1.1499999999999999</v>
      </c>
      <c r="N422" s="148">
        <f>(0.489461*'Datos Monitoreo 2019'!$E422^1.79018)/1000</f>
        <v>0.20666361734714045</v>
      </c>
      <c r="O422" s="148">
        <f>'Datos Monitoreo 2019'!$N422*'Datos Monitoreo 2019'!$S422</f>
        <v>4.1332723469428095E-2</v>
      </c>
      <c r="P422" s="148">
        <f>'Datos Monitoreo 2019'!$O422+'Datos Monitoreo 2019'!$N422</f>
        <v>0.24799634081656854</v>
      </c>
      <c r="Q422" s="146">
        <v>0.47</v>
      </c>
      <c r="R422" s="148">
        <f>'Datos Monitoreo 2019'!$Q422*'Datos Monitoreo 2019'!$N422</f>
        <v>9.7131900153156009E-2</v>
      </c>
      <c r="S422" s="146">
        <v>0.2</v>
      </c>
      <c r="T422" s="148">
        <f>'Datos Monitoreo 2019'!$R422*'Datos Monitoreo 2019'!$S422</f>
        <v>1.9426380030631202E-2</v>
      </c>
      <c r="U422" s="148">
        <f>'Datos Monitoreo 2019'!$T422+'Datos Monitoreo 2019'!$R422</f>
        <v>0.11655828018378721</v>
      </c>
    </row>
    <row r="423" spans="1:21" x14ac:dyDescent="0.2">
      <c r="A423" s="141" t="s">
        <v>37</v>
      </c>
      <c r="B423" s="142">
        <f>VLOOKUP('Datos Monitoreo 2019'!$A423,info!$D$3:$E$118,2,FALSE)</f>
        <v>6</v>
      </c>
      <c r="C423" s="143">
        <v>50</v>
      </c>
      <c r="D423" s="143" t="s">
        <v>9</v>
      </c>
      <c r="E423" s="144">
        <v>2.4191551349968092</v>
      </c>
      <c r="F423" s="145">
        <f t="shared" si="6"/>
        <v>4.596394756493937E-4</v>
      </c>
      <c r="G423" s="141"/>
      <c r="H423" s="146"/>
      <c r="I423" s="146"/>
      <c r="J423" s="146"/>
      <c r="K423" s="147">
        <f>VLOOKUP('Datos Monitoreo 2019'!$D423,info!$A$2:$B$20,2,FALSE)</f>
        <v>0.74</v>
      </c>
      <c r="M423" s="146">
        <v>1.1499999999999999</v>
      </c>
      <c r="N423" s="148">
        <f>(1.8894+0.00853085*'Datos Monitoreo 2019'!$E423^3.32222)/1000</f>
        <v>2.0499489938453582E-3</v>
      </c>
      <c r="O423" s="148">
        <f>'Datos Monitoreo 2019'!$N423*'Datos Monitoreo 2019'!$S423</f>
        <v>4.0998979876907165E-4</v>
      </c>
      <c r="P423" s="148">
        <f>'Datos Monitoreo 2019'!$O423+'Datos Monitoreo 2019'!$N423</f>
        <v>2.4599387926144299E-3</v>
      </c>
      <c r="Q423" s="146">
        <v>0.47</v>
      </c>
      <c r="R423" s="148">
        <f>'Datos Monitoreo 2019'!$Q423*'Datos Monitoreo 2019'!$N423</f>
        <v>9.6347602710731835E-4</v>
      </c>
      <c r="S423" s="146">
        <v>0.2</v>
      </c>
      <c r="T423" s="148">
        <f>'Datos Monitoreo 2019'!$R423*'Datos Monitoreo 2019'!$S423</f>
        <v>1.9269520542146369E-4</v>
      </c>
      <c r="U423" s="148">
        <f>'Datos Monitoreo 2019'!$T423+'Datos Monitoreo 2019'!$R423</f>
        <v>1.1561712325287819E-3</v>
      </c>
    </row>
    <row r="424" spans="1:21" x14ac:dyDescent="0.2">
      <c r="A424" s="141" t="s">
        <v>37</v>
      </c>
      <c r="B424" s="142">
        <f>VLOOKUP('Datos Monitoreo 2019'!$A424,info!$D$3:$E$118,2,FALSE)</f>
        <v>6</v>
      </c>
      <c r="C424" s="143">
        <v>50</v>
      </c>
      <c r="D424" s="143" t="s">
        <v>9</v>
      </c>
      <c r="E424" s="144">
        <v>2.3236621691416719</v>
      </c>
      <c r="F424" s="145">
        <f t="shared" si="6"/>
        <v>4.2406834586835505E-4</v>
      </c>
      <c r="G424" s="141"/>
      <c r="H424" s="146"/>
      <c r="I424" s="146"/>
      <c r="J424" s="146"/>
      <c r="K424" s="147">
        <f>VLOOKUP('Datos Monitoreo 2019'!$D424,info!$A$2:$B$20,2,FALSE)</f>
        <v>0.74</v>
      </c>
      <c r="M424" s="146">
        <v>1.1499999999999999</v>
      </c>
      <c r="N424" s="148">
        <f>(1.8894+0.00853085*'Datos Monitoreo 2019'!$E424^3.32222)/1000</f>
        <v>2.0298428157234996E-3</v>
      </c>
      <c r="O424" s="148">
        <f>'Datos Monitoreo 2019'!$N424*'Datos Monitoreo 2019'!$S424</f>
        <v>4.0596856314469997E-4</v>
      </c>
      <c r="P424" s="148">
        <f>'Datos Monitoreo 2019'!$O424+'Datos Monitoreo 2019'!$N424</f>
        <v>2.4358113788681994E-3</v>
      </c>
      <c r="Q424" s="146">
        <v>0.47</v>
      </c>
      <c r="R424" s="148">
        <f>'Datos Monitoreo 2019'!$Q424*'Datos Monitoreo 2019'!$N424</f>
        <v>9.5402612339004478E-4</v>
      </c>
      <c r="S424" s="146">
        <v>0.2</v>
      </c>
      <c r="T424" s="148">
        <f>'Datos Monitoreo 2019'!$R424*'Datos Monitoreo 2019'!$S424</f>
        <v>1.9080522467800897E-4</v>
      </c>
      <c r="U424" s="148">
        <f>'Datos Monitoreo 2019'!$T424+'Datos Monitoreo 2019'!$R424</f>
        <v>1.1448313480680538E-3</v>
      </c>
    </row>
    <row r="425" spans="1:21" x14ac:dyDescent="0.2">
      <c r="A425" s="141" t="s">
        <v>37</v>
      </c>
      <c r="B425" s="142">
        <f>VLOOKUP('Datos Monitoreo 2019'!$A425,info!$D$3:$E$118,2,FALSE)</f>
        <v>6</v>
      </c>
      <c r="C425" s="143">
        <v>55</v>
      </c>
      <c r="D425" s="143" t="s">
        <v>11</v>
      </c>
      <c r="E425" s="144">
        <v>21.008452488130185</v>
      </c>
      <c r="F425" s="145">
        <f t="shared" si="6"/>
        <v>3.4663946605414803E-2</v>
      </c>
      <c r="G425" s="141"/>
      <c r="H425" s="146"/>
      <c r="I425" s="146"/>
      <c r="J425" s="146"/>
      <c r="K425" s="147">
        <f>VLOOKUP('Datos Monitoreo 2019'!$D425,info!$A$2:$B$20,2,FALSE)</f>
        <v>0.34899999999999998</v>
      </c>
      <c r="M425" s="146">
        <v>1.1499999999999999</v>
      </c>
      <c r="N425" s="148">
        <f>(0.489461*'Datos Monitoreo 2019'!$E425^1.79018)/1000</f>
        <v>0.11403587429730967</v>
      </c>
      <c r="O425" s="148">
        <f>'Datos Monitoreo 2019'!$N425*'Datos Monitoreo 2019'!$S425</f>
        <v>2.2807174859461935E-2</v>
      </c>
      <c r="P425" s="148">
        <f>'Datos Monitoreo 2019'!$O425+'Datos Monitoreo 2019'!$N425</f>
        <v>0.13684304915677162</v>
      </c>
      <c r="Q425" s="146">
        <v>0.47</v>
      </c>
      <c r="R425" s="148">
        <f>'Datos Monitoreo 2019'!$Q425*'Datos Monitoreo 2019'!$N425</f>
        <v>5.3596860919735541E-2</v>
      </c>
      <c r="S425" s="146">
        <v>0.2</v>
      </c>
      <c r="T425" s="148">
        <f>'Datos Monitoreo 2019'!$R425*'Datos Monitoreo 2019'!$S425</f>
        <v>1.0719372183947109E-2</v>
      </c>
      <c r="U425" s="148">
        <f>'Datos Monitoreo 2019'!$T425+'Datos Monitoreo 2019'!$R425</f>
        <v>6.4316233103682646E-2</v>
      </c>
    </row>
    <row r="426" spans="1:21" x14ac:dyDescent="0.2">
      <c r="A426" s="141" t="s">
        <v>37</v>
      </c>
      <c r="B426" s="142">
        <f>VLOOKUP('Datos Monitoreo 2019'!$A426,info!$D$3:$E$118,2,FALSE)</f>
        <v>6</v>
      </c>
      <c r="C426" s="143">
        <v>57</v>
      </c>
      <c r="D426" s="143" t="s">
        <v>11</v>
      </c>
      <c r="E426" s="144">
        <v>30.398594130552009</v>
      </c>
      <c r="F426" s="145">
        <f t="shared" si="6"/>
        <v>7.2576643486692918E-2</v>
      </c>
      <c r="G426" s="141"/>
      <c r="H426" s="146"/>
      <c r="I426" s="146"/>
      <c r="J426" s="146"/>
      <c r="K426" s="147">
        <f>VLOOKUP('Datos Monitoreo 2019'!$D426,info!$A$2:$B$20,2,FALSE)</f>
        <v>0.34899999999999998</v>
      </c>
      <c r="M426" s="146">
        <v>1.1499999999999999</v>
      </c>
      <c r="N426" s="148">
        <f>(0.489461*'Datos Monitoreo 2019'!$E426^1.79018)/1000</f>
        <v>0.22094937112805293</v>
      </c>
      <c r="O426" s="148">
        <f>'Datos Monitoreo 2019'!$N426*'Datos Monitoreo 2019'!$S426</f>
        <v>4.418987422561059E-2</v>
      </c>
      <c r="P426" s="148">
        <f>'Datos Monitoreo 2019'!$O426+'Datos Monitoreo 2019'!$N426</f>
        <v>0.26513924535366351</v>
      </c>
      <c r="Q426" s="146">
        <v>0.47</v>
      </c>
      <c r="R426" s="148">
        <f>'Datos Monitoreo 2019'!$Q426*'Datos Monitoreo 2019'!$N426</f>
        <v>0.10384620443018487</v>
      </c>
      <c r="S426" s="146">
        <v>0.2</v>
      </c>
      <c r="T426" s="148">
        <f>'Datos Monitoreo 2019'!$R426*'Datos Monitoreo 2019'!$S426</f>
        <v>2.0769240886036974E-2</v>
      </c>
      <c r="U426" s="148">
        <f>'Datos Monitoreo 2019'!$T426+'Datos Monitoreo 2019'!$R426</f>
        <v>0.12461544531622185</v>
      </c>
    </row>
    <row r="427" spans="1:21" x14ac:dyDescent="0.2">
      <c r="A427" s="141" t="s">
        <v>37</v>
      </c>
      <c r="B427" s="142">
        <f>VLOOKUP('Datos Monitoreo 2019'!$A427,info!$D$3:$E$118,2,FALSE)</f>
        <v>6</v>
      </c>
      <c r="C427" s="143">
        <v>59</v>
      </c>
      <c r="D427" s="143" t="s">
        <v>11</v>
      </c>
      <c r="E427" s="144">
        <v>23.554931577600509</v>
      </c>
      <c r="F427" s="145">
        <f t="shared" si="6"/>
        <v>4.3576623418560945E-2</v>
      </c>
      <c r="G427" s="141"/>
      <c r="H427" s="146"/>
      <c r="I427" s="146"/>
      <c r="J427" s="146"/>
      <c r="K427" s="147">
        <f>VLOOKUP('Datos Monitoreo 2019'!$D427,info!$A$2:$B$20,2,FALSE)</f>
        <v>0.34899999999999998</v>
      </c>
      <c r="M427" s="146">
        <v>1.1499999999999999</v>
      </c>
      <c r="N427" s="148">
        <f>(0.489461*'Datos Monitoreo 2019'!$E427^1.79018)/1000</f>
        <v>0.13995601689044404</v>
      </c>
      <c r="O427" s="148">
        <f>'Datos Monitoreo 2019'!$N427*'Datos Monitoreo 2019'!$S427</f>
        <v>2.7991203378088809E-2</v>
      </c>
      <c r="P427" s="148">
        <f>'Datos Monitoreo 2019'!$O427+'Datos Monitoreo 2019'!$N427</f>
        <v>0.16794722026853284</v>
      </c>
      <c r="Q427" s="146">
        <v>0.47</v>
      </c>
      <c r="R427" s="148">
        <f>'Datos Monitoreo 2019'!$Q427*'Datos Monitoreo 2019'!$N427</f>
        <v>6.57793279385087E-2</v>
      </c>
      <c r="S427" s="146">
        <v>0.2</v>
      </c>
      <c r="T427" s="148">
        <f>'Datos Monitoreo 2019'!$R427*'Datos Monitoreo 2019'!$S427</f>
        <v>1.3155865587701741E-2</v>
      </c>
      <c r="U427" s="148">
        <f>'Datos Monitoreo 2019'!$T427+'Datos Monitoreo 2019'!$R427</f>
        <v>7.8935193526210437E-2</v>
      </c>
    </row>
    <row r="428" spans="1:21" x14ac:dyDescent="0.2">
      <c r="A428" s="141" t="s">
        <v>37</v>
      </c>
      <c r="B428" s="142">
        <f>VLOOKUP('Datos Monitoreo 2019'!$A428,info!$D$3:$E$118,2,FALSE)</f>
        <v>6</v>
      </c>
      <c r="C428" s="143">
        <v>60</v>
      </c>
      <c r="D428" s="143" t="s">
        <v>11</v>
      </c>
      <c r="E428" s="144">
        <v>32.149298504562857</v>
      </c>
      <c r="F428" s="145">
        <f t="shared" si="6"/>
        <v>8.1176978724021215E-2</v>
      </c>
      <c r="G428" s="141"/>
      <c r="H428" s="146"/>
      <c r="I428" s="146"/>
      <c r="J428" s="146"/>
      <c r="K428" s="147">
        <f>VLOOKUP('Datos Monitoreo 2019'!$D428,info!$A$2:$B$20,2,FALSE)</f>
        <v>0.34899999999999998</v>
      </c>
      <c r="M428" s="146">
        <v>1.1499999999999999</v>
      </c>
      <c r="N428" s="148">
        <f>(0.489461*'Datos Monitoreo 2019'!$E428^1.79018)/1000</f>
        <v>0.24424538751532493</v>
      </c>
      <c r="O428" s="148">
        <f>'Datos Monitoreo 2019'!$N428*'Datos Monitoreo 2019'!$S428</f>
        <v>4.884907750306499E-2</v>
      </c>
      <c r="P428" s="148">
        <f>'Datos Monitoreo 2019'!$O428+'Datos Monitoreo 2019'!$N428</f>
        <v>0.29309446501838993</v>
      </c>
      <c r="Q428" s="146">
        <v>0.47</v>
      </c>
      <c r="R428" s="148">
        <f>'Datos Monitoreo 2019'!$Q428*'Datos Monitoreo 2019'!$N428</f>
        <v>0.11479533213220271</v>
      </c>
      <c r="S428" s="146">
        <v>0.2</v>
      </c>
      <c r="T428" s="148">
        <f>'Datos Monitoreo 2019'!$R428*'Datos Monitoreo 2019'!$S428</f>
        <v>2.2959066426440543E-2</v>
      </c>
      <c r="U428" s="148">
        <f>'Datos Monitoreo 2019'!$T428+'Datos Monitoreo 2019'!$R428</f>
        <v>0.13775439855864324</v>
      </c>
    </row>
    <row r="429" spans="1:21" s="94" customFormat="1" ht="16.5" hidden="1" x14ac:dyDescent="0.3">
      <c r="A429" s="95" t="s">
        <v>39</v>
      </c>
      <c r="B429" s="102">
        <f>VLOOKUP('Datos Monitoreo 2019'!$A429,info!$D$3:$E$118,2,FALSE)</f>
        <v>3</v>
      </c>
      <c r="C429" s="96">
        <v>1</v>
      </c>
      <c r="D429" s="96" t="s">
        <v>10</v>
      </c>
      <c r="E429" s="97">
        <v>30.653242039499041</v>
      </c>
      <c r="F429" s="103">
        <f t="shared" si="6"/>
        <v>7.3797680210093933E-2</v>
      </c>
      <c r="G429" s="95"/>
      <c r="H429" s="104"/>
      <c r="I429" s="104"/>
      <c r="J429" s="104"/>
      <c r="K429" s="105">
        <f>VLOOKUP('Datos Monitoreo 2019'!$D429,info!$A$2:$B$20,2,FALSE)</f>
        <v>0.54</v>
      </c>
      <c r="M429" s="104">
        <v>1.1499999999999999</v>
      </c>
      <c r="N429" s="106">
        <f>(0.214828*'Datos Monitoreo 2019'!$E429^2.0402)/1000</f>
        <v>0.23163280480150233</v>
      </c>
      <c r="O429" s="106">
        <f>'Datos Monitoreo 2019'!$N429*'Datos Monitoreo 2019'!$S429</f>
        <v>4.6326560960300467E-2</v>
      </c>
      <c r="P429" s="106">
        <f>'Datos Monitoreo 2019'!$O429+'Datos Monitoreo 2019'!$N429</f>
        <v>0.2779593657618028</v>
      </c>
      <c r="Q429" s="104">
        <v>0.47</v>
      </c>
      <c r="R429" s="106">
        <f>'Datos Monitoreo 2019'!$Q429*'Datos Monitoreo 2019'!$N429</f>
        <v>0.10886741825670609</v>
      </c>
      <c r="S429" s="104">
        <v>0.2</v>
      </c>
      <c r="T429" s="106">
        <f>'Datos Monitoreo 2019'!$R429*'Datos Monitoreo 2019'!$S429</f>
        <v>2.177348365134122E-2</v>
      </c>
      <c r="U429" s="106">
        <f>'Datos Monitoreo 2019'!$T429+'Datos Monitoreo 2019'!$R429</f>
        <v>0.13064090190804731</v>
      </c>
    </row>
    <row r="430" spans="1:21" s="94" customFormat="1" ht="16.5" hidden="1" x14ac:dyDescent="0.3">
      <c r="A430" s="95" t="s">
        <v>39</v>
      </c>
      <c r="B430" s="102">
        <f>VLOOKUP('Datos Monitoreo 2019'!$A430,info!$D$3:$E$118,2,FALSE)</f>
        <v>3</v>
      </c>
      <c r="C430" s="96">
        <v>2</v>
      </c>
      <c r="D430" s="96" t="s">
        <v>10</v>
      </c>
      <c r="E430" s="97">
        <v>29.125354585816847</v>
      </c>
      <c r="F430" s="103">
        <f t="shared" si="6"/>
        <v>6.6624248615056045E-2</v>
      </c>
      <c r="G430" s="95"/>
      <c r="H430" s="104"/>
      <c r="I430" s="104"/>
      <c r="J430" s="104"/>
      <c r="K430" s="105">
        <f>VLOOKUP('Datos Monitoreo 2019'!$D430,info!$A$2:$B$20,2,FALSE)</f>
        <v>0.54</v>
      </c>
      <c r="M430" s="104">
        <v>1.1499999999999999</v>
      </c>
      <c r="N430" s="106">
        <f>(0.214828*'Datos Monitoreo 2019'!$E430^2.0402)/1000</f>
        <v>0.20868778577886246</v>
      </c>
      <c r="O430" s="106">
        <f>'Datos Monitoreo 2019'!$N430*'Datos Monitoreo 2019'!$S430</f>
        <v>4.1737557155772494E-2</v>
      </c>
      <c r="P430" s="106">
        <f>'Datos Monitoreo 2019'!$O430+'Datos Monitoreo 2019'!$N430</f>
        <v>0.25042534293463498</v>
      </c>
      <c r="Q430" s="104">
        <v>0.47</v>
      </c>
      <c r="R430" s="106">
        <f>'Datos Monitoreo 2019'!$Q430*'Datos Monitoreo 2019'!$N430</f>
        <v>9.8083259316065347E-2</v>
      </c>
      <c r="S430" s="104">
        <v>0.2</v>
      </c>
      <c r="T430" s="106">
        <f>'Datos Monitoreo 2019'!$R430*'Datos Monitoreo 2019'!$S430</f>
        <v>1.9616651863213069E-2</v>
      </c>
      <c r="U430" s="106">
        <f>'Datos Monitoreo 2019'!$T430+'Datos Monitoreo 2019'!$R430</f>
        <v>0.11769991117927842</v>
      </c>
    </row>
    <row r="431" spans="1:21" s="94" customFormat="1" ht="16.5" hidden="1" x14ac:dyDescent="0.3">
      <c r="A431" s="95" t="s">
        <v>39</v>
      </c>
      <c r="B431" s="102">
        <f>VLOOKUP('Datos Monitoreo 2019'!$A431,info!$D$3:$E$118,2,FALSE)</f>
        <v>3</v>
      </c>
      <c r="C431" s="96">
        <v>3</v>
      </c>
      <c r="D431" s="96" t="s">
        <v>10</v>
      </c>
      <c r="E431" s="97">
        <v>29.921129301276324</v>
      </c>
      <c r="F431" s="103">
        <f t="shared" si="6"/>
        <v>7.0314653857999357E-2</v>
      </c>
      <c r="G431" s="95"/>
      <c r="H431" s="104"/>
      <c r="I431" s="104"/>
      <c r="J431" s="104"/>
      <c r="K431" s="105">
        <f>VLOOKUP('Datos Monitoreo 2019'!$D431,info!$A$2:$B$20,2,FALSE)</f>
        <v>0.54</v>
      </c>
      <c r="M431" s="104">
        <v>1.1499999999999999</v>
      </c>
      <c r="N431" s="106">
        <f>(0.214828*'Datos Monitoreo 2019'!$E431^2.0402)/1000</f>
        <v>0.2204860727260779</v>
      </c>
      <c r="O431" s="106">
        <f>'Datos Monitoreo 2019'!$N431*'Datos Monitoreo 2019'!$S431</f>
        <v>4.4097214545215584E-2</v>
      </c>
      <c r="P431" s="106">
        <f>'Datos Monitoreo 2019'!$O431+'Datos Monitoreo 2019'!$N431</f>
        <v>0.26458328727129349</v>
      </c>
      <c r="Q431" s="104">
        <v>0.47</v>
      </c>
      <c r="R431" s="106">
        <f>'Datos Monitoreo 2019'!$Q431*'Datos Monitoreo 2019'!$N431</f>
        <v>0.1036284541812566</v>
      </c>
      <c r="S431" s="104">
        <v>0.2</v>
      </c>
      <c r="T431" s="106">
        <f>'Datos Monitoreo 2019'!$R431*'Datos Monitoreo 2019'!$S431</f>
        <v>2.0725690836251323E-2</v>
      </c>
      <c r="U431" s="106">
        <f>'Datos Monitoreo 2019'!$T431+'Datos Monitoreo 2019'!$R431</f>
        <v>0.12435414501750792</v>
      </c>
    </row>
    <row r="432" spans="1:21" s="94" customFormat="1" ht="16.5" hidden="1" x14ac:dyDescent="0.3">
      <c r="A432" s="95" t="s">
        <v>39</v>
      </c>
      <c r="B432" s="102">
        <f>VLOOKUP('Datos Monitoreo 2019'!$A432,info!$D$3:$E$118,2,FALSE)</f>
        <v>3</v>
      </c>
      <c r="C432" s="96">
        <v>4</v>
      </c>
      <c r="D432" s="96" t="s">
        <v>10</v>
      </c>
      <c r="E432" s="97">
        <v>25.623945837795151</v>
      </c>
      <c r="F432" s="103">
        <f t="shared" si="6"/>
        <v>5.1568190998562753E-2</v>
      </c>
      <c r="G432" s="95"/>
      <c r="H432" s="104"/>
      <c r="I432" s="104"/>
      <c r="J432" s="104"/>
      <c r="K432" s="105">
        <f>VLOOKUP('Datos Monitoreo 2019'!$D432,info!$A$2:$B$20,2,FALSE)</f>
        <v>0.54</v>
      </c>
      <c r="M432" s="104">
        <v>1.1499999999999999</v>
      </c>
      <c r="N432" s="106">
        <f>(0.214828*'Datos Monitoreo 2019'!$E432^2.0402)/1000</f>
        <v>0.16069799942348104</v>
      </c>
      <c r="O432" s="106">
        <f>'Datos Monitoreo 2019'!$N432*'Datos Monitoreo 2019'!$S432</f>
        <v>3.213959988469621E-2</v>
      </c>
      <c r="P432" s="106">
        <f>'Datos Monitoreo 2019'!$O432+'Datos Monitoreo 2019'!$N432</f>
        <v>0.19283759930817723</v>
      </c>
      <c r="Q432" s="104">
        <v>0.47</v>
      </c>
      <c r="R432" s="106">
        <f>'Datos Monitoreo 2019'!$Q432*'Datos Monitoreo 2019'!$N432</f>
        <v>7.5528059729036076E-2</v>
      </c>
      <c r="S432" s="104">
        <v>0.2</v>
      </c>
      <c r="T432" s="106">
        <f>'Datos Monitoreo 2019'!$R432*'Datos Monitoreo 2019'!$S432</f>
        <v>1.5105611945807215E-2</v>
      </c>
      <c r="U432" s="106">
        <f>'Datos Monitoreo 2019'!$T432+'Datos Monitoreo 2019'!$R432</f>
        <v>9.0633671674843291E-2</v>
      </c>
    </row>
    <row r="433" spans="1:21" s="94" customFormat="1" ht="16.5" hidden="1" x14ac:dyDescent="0.3">
      <c r="A433" s="95" t="s">
        <v>39</v>
      </c>
      <c r="B433" s="102">
        <f>VLOOKUP('Datos Monitoreo 2019'!$A433,info!$D$3:$E$118,2,FALSE)</f>
        <v>3</v>
      </c>
      <c r="C433" s="96">
        <v>6</v>
      </c>
      <c r="D433" s="96" t="s">
        <v>10</v>
      </c>
      <c r="E433" s="97">
        <v>23.236621691416719</v>
      </c>
      <c r="F433" s="103">
        <f t="shared" si="6"/>
        <v>4.2406834586835515E-2</v>
      </c>
      <c r="G433" s="95"/>
      <c r="H433" s="104"/>
      <c r="I433" s="104"/>
      <c r="J433" s="104"/>
      <c r="K433" s="105">
        <f>VLOOKUP('Datos Monitoreo 2019'!$D433,info!$A$2:$B$20,2,FALSE)</f>
        <v>0.54</v>
      </c>
      <c r="M433" s="104">
        <v>1.1499999999999999</v>
      </c>
      <c r="N433" s="106">
        <f>(0.214828*'Datos Monitoreo 2019'!$E433^2.0402)/1000</f>
        <v>0.13163064647053621</v>
      </c>
      <c r="O433" s="106">
        <f>'Datos Monitoreo 2019'!$N433*'Datos Monitoreo 2019'!$S433</f>
        <v>2.6326129294107242E-2</v>
      </c>
      <c r="P433" s="106">
        <f>'Datos Monitoreo 2019'!$O433+'Datos Monitoreo 2019'!$N433</f>
        <v>0.15795677576464345</v>
      </c>
      <c r="Q433" s="104">
        <v>0.47</v>
      </c>
      <c r="R433" s="106">
        <f>'Datos Monitoreo 2019'!$Q433*'Datos Monitoreo 2019'!$N433</f>
        <v>6.1866403841152016E-2</v>
      </c>
      <c r="S433" s="104">
        <v>0.2</v>
      </c>
      <c r="T433" s="106">
        <f>'Datos Monitoreo 2019'!$R433*'Datos Monitoreo 2019'!$S433</f>
        <v>1.2373280768230403E-2</v>
      </c>
      <c r="U433" s="106">
        <f>'Datos Monitoreo 2019'!$T433+'Datos Monitoreo 2019'!$R433</f>
        <v>7.423968460938242E-2</v>
      </c>
    </row>
    <row r="434" spans="1:21" s="94" customFormat="1" ht="16.5" hidden="1" x14ac:dyDescent="0.3">
      <c r="A434" s="95" t="s">
        <v>39</v>
      </c>
      <c r="B434" s="102">
        <f>VLOOKUP('Datos Monitoreo 2019'!$A434,info!$D$3:$E$118,2,FALSE)</f>
        <v>3</v>
      </c>
      <c r="C434" s="96">
        <v>7</v>
      </c>
      <c r="D434" s="96" t="s">
        <v>10</v>
      </c>
      <c r="E434" s="97">
        <v>29.921129301276324</v>
      </c>
      <c r="F434" s="103">
        <f t="shared" si="6"/>
        <v>7.0314653857999357E-2</v>
      </c>
      <c r="G434" s="95"/>
      <c r="H434" s="104"/>
      <c r="I434" s="104"/>
      <c r="J434" s="104"/>
      <c r="K434" s="105">
        <f>VLOOKUP('Datos Monitoreo 2019'!$D434,info!$A$2:$B$20,2,FALSE)</f>
        <v>0.54</v>
      </c>
      <c r="M434" s="104">
        <v>1.1499999999999999</v>
      </c>
      <c r="N434" s="106">
        <f>(0.214828*'Datos Monitoreo 2019'!$E434^2.0402)/1000</f>
        <v>0.2204860727260779</v>
      </c>
      <c r="O434" s="106">
        <f>'Datos Monitoreo 2019'!$N434*'Datos Monitoreo 2019'!$S434</f>
        <v>4.4097214545215584E-2</v>
      </c>
      <c r="P434" s="106">
        <f>'Datos Monitoreo 2019'!$O434+'Datos Monitoreo 2019'!$N434</f>
        <v>0.26458328727129349</v>
      </c>
      <c r="Q434" s="104">
        <v>0.47</v>
      </c>
      <c r="R434" s="106">
        <f>'Datos Monitoreo 2019'!$Q434*'Datos Monitoreo 2019'!$N434</f>
        <v>0.1036284541812566</v>
      </c>
      <c r="S434" s="104">
        <v>0.2</v>
      </c>
      <c r="T434" s="106">
        <f>'Datos Monitoreo 2019'!$R434*'Datos Monitoreo 2019'!$S434</f>
        <v>2.0725690836251323E-2</v>
      </c>
      <c r="U434" s="106">
        <f>'Datos Monitoreo 2019'!$T434+'Datos Monitoreo 2019'!$R434</f>
        <v>0.12435414501750792</v>
      </c>
    </row>
    <row r="435" spans="1:21" s="94" customFormat="1" ht="16.5" hidden="1" x14ac:dyDescent="0.3">
      <c r="A435" s="95" t="s">
        <v>39</v>
      </c>
      <c r="B435" s="102">
        <f>VLOOKUP('Datos Monitoreo 2019'!$A435,info!$D$3:$E$118,2,FALSE)</f>
        <v>3</v>
      </c>
      <c r="C435" s="96">
        <v>8</v>
      </c>
      <c r="D435" s="96" t="s">
        <v>10</v>
      </c>
      <c r="E435" s="97">
        <v>18.143663512476071</v>
      </c>
      <c r="F435" s="103">
        <f t="shared" si="6"/>
        <v>2.5854720505278404E-2</v>
      </c>
      <c r="G435" s="95"/>
      <c r="H435" s="104"/>
      <c r="I435" s="104"/>
      <c r="J435" s="104"/>
      <c r="K435" s="105">
        <f>VLOOKUP('Datos Monitoreo 2019'!$D435,info!$A$2:$B$20,2,FALSE)</f>
        <v>0.54</v>
      </c>
      <c r="M435" s="104">
        <v>1.1499999999999999</v>
      </c>
      <c r="N435" s="106">
        <f>(0.214828*'Datos Monitoreo 2019'!$E435^2.0402)/1000</f>
        <v>7.945872563982985E-2</v>
      </c>
      <c r="O435" s="106">
        <f>'Datos Monitoreo 2019'!$N435*'Datos Monitoreo 2019'!$S435</f>
        <v>1.589174512796597E-2</v>
      </c>
      <c r="P435" s="106">
        <f>'Datos Monitoreo 2019'!$O435+'Datos Monitoreo 2019'!$N435</f>
        <v>9.535047076779582E-2</v>
      </c>
      <c r="Q435" s="104">
        <v>0.47</v>
      </c>
      <c r="R435" s="106">
        <f>'Datos Monitoreo 2019'!$Q435*'Datos Monitoreo 2019'!$N435</f>
        <v>3.7345601050720025E-2</v>
      </c>
      <c r="S435" s="104">
        <v>0.2</v>
      </c>
      <c r="T435" s="106">
        <f>'Datos Monitoreo 2019'!$R435*'Datos Monitoreo 2019'!$S435</f>
        <v>7.4691202101440056E-3</v>
      </c>
      <c r="U435" s="106">
        <f>'Datos Monitoreo 2019'!$T435+'Datos Monitoreo 2019'!$R435</f>
        <v>4.4814721260864027E-2</v>
      </c>
    </row>
    <row r="436" spans="1:21" s="94" customFormat="1" ht="16.5" hidden="1" x14ac:dyDescent="0.3">
      <c r="A436" s="95" t="s">
        <v>39</v>
      </c>
      <c r="B436" s="102">
        <f>VLOOKUP('Datos Monitoreo 2019'!$A436,info!$D$3:$E$118,2,FALSE)</f>
        <v>3</v>
      </c>
      <c r="C436" s="96">
        <v>9</v>
      </c>
      <c r="D436" s="96" t="s">
        <v>10</v>
      </c>
      <c r="E436" s="97">
        <v>32.945073220022337</v>
      </c>
      <c r="F436" s="103">
        <f t="shared" si="6"/>
        <v>8.5245376956807797E-2</v>
      </c>
      <c r="G436" s="95"/>
      <c r="H436" s="104"/>
      <c r="I436" s="104"/>
      <c r="J436" s="104"/>
      <c r="K436" s="105">
        <f>VLOOKUP('Datos Monitoreo 2019'!$D436,info!$A$2:$B$20,2,FALSE)</f>
        <v>0.54</v>
      </c>
      <c r="M436" s="104">
        <v>1.1499999999999999</v>
      </c>
      <c r="N436" s="106">
        <f>(0.214828*'Datos Monitoreo 2019'!$E436^2.0402)/1000</f>
        <v>0.26834098935640099</v>
      </c>
      <c r="O436" s="106">
        <f>'Datos Monitoreo 2019'!$N436*'Datos Monitoreo 2019'!$S436</f>
        <v>5.3668197871280202E-2</v>
      </c>
      <c r="P436" s="106">
        <f>'Datos Monitoreo 2019'!$O436+'Datos Monitoreo 2019'!$N436</f>
        <v>0.32200918722768118</v>
      </c>
      <c r="Q436" s="104">
        <v>0.47</v>
      </c>
      <c r="R436" s="106">
        <f>'Datos Monitoreo 2019'!$Q436*'Datos Monitoreo 2019'!$N436</f>
        <v>0.12612026499750845</v>
      </c>
      <c r="S436" s="104">
        <v>0.2</v>
      </c>
      <c r="T436" s="106">
        <f>'Datos Monitoreo 2019'!$R436*'Datos Monitoreo 2019'!$S436</f>
        <v>2.522405299950169E-2</v>
      </c>
      <c r="U436" s="106">
        <f>'Datos Monitoreo 2019'!$T436+'Datos Monitoreo 2019'!$R436</f>
        <v>0.15134431799701015</v>
      </c>
    </row>
    <row r="437" spans="1:21" s="94" customFormat="1" ht="16.5" hidden="1" x14ac:dyDescent="0.3">
      <c r="A437" s="95" t="s">
        <v>39</v>
      </c>
      <c r="B437" s="102">
        <f>VLOOKUP('Datos Monitoreo 2019'!$A437,info!$D$3:$E$118,2,FALSE)</f>
        <v>3</v>
      </c>
      <c r="C437" s="96">
        <v>10</v>
      </c>
      <c r="D437" s="96" t="s">
        <v>10</v>
      </c>
      <c r="E437" s="97">
        <v>22.186199067010211</v>
      </c>
      <c r="F437" s="103">
        <f t="shared" si="6"/>
        <v>3.8659451874265297E-2</v>
      </c>
      <c r="G437" s="95"/>
      <c r="H437" s="104"/>
      <c r="I437" s="104"/>
      <c r="J437" s="104"/>
      <c r="K437" s="105">
        <f>VLOOKUP('Datos Monitoreo 2019'!$D437,info!$A$2:$B$20,2,FALSE)</f>
        <v>0.54</v>
      </c>
      <c r="M437" s="104">
        <v>1.1499999999999999</v>
      </c>
      <c r="N437" s="106">
        <f>(0.214828*'Datos Monitoreo 2019'!$E437^2.0402)/1000</f>
        <v>0.11977584099147214</v>
      </c>
      <c r="O437" s="106">
        <f>'Datos Monitoreo 2019'!$N437*'Datos Monitoreo 2019'!$S437</f>
        <v>2.3955168198294428E-2</v>
      </c>
      <c r="P437" s="106">
        <f>'Datos Monitoreo 2019'!$O437+'Datos Monitoreo 2019'!$N437</f>
        <v>0.14373100918976656</v>
      </c>
      <c r="Q437" s="104">
        <v>0.47</v>
      </c>
      <c r="R437" s="106">
        <f>'Datos Monitoreo 2019'!$Q437*'Datos Monitoreo 2019'!$N437</f>
        <v>5.6294645265991899E-2</v>
      </c>
      <c r="S437" s="104">
        <v>0.2</v>
      </c>
      <c r="T437" s="106">
        <f>'Datos Monitoreo 2019'!$R437*'Datos Monitoreo 2019'!$S437</f>
        <v>1.1258929053198381E-2</v>
      </c>
      <c r="U437" s="106">
        <f>'Datos Monitoreo 2019'!$T437+'Datos Monitoreo 2019'!$R437</f>
        <v>6.7553574319190277E-2</v>
      </c>
    </row>
    <row r="438" spans="1:21" s="94" customFormat="1" ht="16.5" hidden="1" x14ac:dyDescent="0.3">
      <c r="A438" s="95" t="s">
        <v>39</v>
      </c>
      <c r="B438" s="102">
        <f>VLOOKUP('Datos Monitoreo 2019'!$A438,info!$D$3:$E$118,2,FALSE)</f>
        <v>3</v>
      </c>
      <c r="C438" s="96">
        <v>11</v>
      </c>
      <c r="D438" s="96" t="s">
        <v>10</v>
      </c>
      <c r="E438" s="97">
        <v>27.056340325622209</v>
      </c>
      <c r="F438" s="103">
        <f t="shared" si="6"/>
        <v>5.7494723191947185E-2</v>
      </c>
      <c r="G438" s="95"/>
      <c r="H438" s="104"/>
      <c r="I438" s="104"/>
      <c r="J438" s="104"/>
      <c r="K438" s="105">
        <f>VLOOKUP('Datos Monitoreo 2019'!$D438,info!$A$2:$B$20,2,FALSE)</f>
        <v>0.54</v>
      </c>
      <c r="M438" s="104">
        <v>1.1499999999999999</v>
      </c>
      <c r="N438" s="106">
        <f>(0.214828*'Datos Monitoreo 2019'!$E438^2.0402)/1000</f>
        <v>0.17955859861914589</v>
      </c>
      <c r="O438" s="106">
        <f>'Datos Monitoreo 2019'!$N438*'Datos Monitoreo 2019'!$S438</f>
        <v>3.5911719723829179E-2</v>
      </c>
      <c r="P438" s="106">
        <f>'Datos Monitoreo 2019'!$O438+'Datos Monitoreo 2019'!$N438</f>
        <v>0.21547031834297506</v>
      </c>
      <c r="Q438" s="104">
        <v>0.47</v>
      </c>
      <c r="R438" s="106">
        <f>'Datos Monitoreo 2019'!$Q438*'Datos Monitoreo 2019'!$N438</f>
        <v>8.4392541350998565E-2</v>
      </c>
      <c r="S438" s="104">
        <v>0.2</v>
      </c>
      <c r="T438" s="106">
        <f>'Datos Monitoreo 2019'!$R438*'Datos Monitoreo 2019'!$S438</f>
        <v>1.6878508270199714E-2</v>
      </c>
      <c r="U438" s="106">
        <f>'Datos Monitoreo 2019'!$T438+'Datos Monitoreo 2019'!$R438</f>
        <v>0.10127104962119828</v>
      </c>
    </row>
    <row r="439" spans="1:21" s="94" customFormat="1" ht="16.5" hidden="1" x14ac:dyDescent="0.3">
      <c r="A439" s="95" t="s">
        <v>39</v>
      </c>
      <c r="B439" s="102">
        <f>VLOOKUP('Datos Monitoreo 2019'!$A439,info!$D$3:$E$118,2,FALSE)</f>
        <v>3</v>
      </c>
      <c r="C439" s="96">
        <v>12</v>
      </c>
      <c r="D439" s="96" t="s">
        <v>10</v>
      </c>
      <c r="E439" s="97">
        <v>32.467608390746648</v>
      </c>
      <c r="F439" s="103">
        <f t="shared" si="6"/>
        <v>8.2792401396403953E-2</v>
      </c>
      <c r="G439" s="95"/>
      <c r="H439" s="104"/>
      <c r="I439" s="104"/>
      <c r="J439" s="104"/>
      <c r="K439" s="105">
        <f>VLOOKUP('Datos Monitoreo 2019'!$D439,info!$A$2:$B$20,2,FALSE)</f>
        <v>0.54</v>
      </c>
      <c r="M439" s="104">
        <v>1.1499999999999999</v>
      </c>
      <c r="N439" s="106">
        <f>(0.214828*'Datos Monitoreo 2019'!$E439^2.0402)/1000</f>
        <v>0.26046644672206948</v>
      </c>
      <c r="O439" s="106">
        <f>'Datos Monitoreo 2019'!$N439*'Datos Monitoreo 2019'!$S439</f>
        <v>5.2093289344413901E-2</v>
      </c>
      <c r="P439" s="106">
        <f>'Datos Monitoreo 2019'!$O439+'Datos Monitoreo 2019'!$N439</f>
        <v>0.31255973606648335</v>
      </c>
      <c r="Q439" s="104">
        <v>0.47</v>
      </c>
      <c r="R439" s="106">
        <f>'Datos Monitoreo 2019'!$Q439*'Datos Monitoreo 2019'!$N439</f>
        <v>0.12241922995937264</v>
      </c>
      <c r="S439" s="104">
        <v>0.2</v>
      </c>
      <c r="T439" s="106">
        <f>'Datos Monitoreo 2019'!$R439*'Datos Monitoreo 2019'!$S439</f>
        <v>2.4483845991874531E-2</v>
      </c>
      <c r="U439" s="106">
        <f>'Datos Monitoreo 2019'!$T439+'Datos Monitoreo 2019'!$R439</f>
        <v>0.14690307595124719</v>
      </c>
    </row>
    <row r="440" spans="1:21" s="94" customFormat="1" ht="16.5" hidden="1" x14ac:dyDescent="0.3">
      <c r="A440" s="95" t="s">
        <v>39</v>
      </c>
      <c r="B440" s="102">
        <f>VLOOKUP('Datos Monitoreo 2019'!$A440,info!$D$3:$E$118,2,FALSE)</f>
        <v>3</v>
      </c>
      <c r="C440" s="96">
        <v>13</v>
      </c>
      <c r="D440" s="96" t="s">
        <v>10</v>
      </c>
      <c r="E440" s="97">
        <v>27.056340325622209</v>
      </c>
      <c r="F440" s="103">
        <f t="shared" si="6"/>
        <v>5.7494723191947185E-2</v>
      </c>
      <c r="G440" s="95"/>
      <c r="H440" s="104"/>
      <c r="I440" s="104"/>
      <c r="J440" s="104"/>
      <c r="K440" s="105">
        <f>VLOOKUP('Datos Monitoreo 2019'!$D440,info!$A$2:$B$20,2,FALSE)</f>
        <v>0.54</v>
      </c>
      <c r="M440" s="104">
        <v>1.1499999999999999</v>
      </c>
      <c r="N440" s="106">
        <f>(0.214828*'Datos Monitoreo 2019'!$E440^2.0402)/1000</f>
        <v>0.17955859861914589</v>
      </c>
      <c r="O440" s="106">
        <f>'Datos Monitoreo 2019'!$N440*'Datos Monitoreo 2019'!$S440</f>
        <v>3.5911719723829179E-2</v>
      </c>
      <c r="P440" s="106">
        <f>'Datos Monitoreo 2019'!$O440+'Datos Monitoreo 2019'!$N440</f>
        <v>0.21547031834297506</v>
      </c>
      <c r="Q440" s="104">
        <v>0.47</v>
      </c>
      <c r="R440" s="106">
        <f>'Datos Monitoreo 2019'!$Q440*'Datos Monitoreo 2019'!$N440</f>
        <v>8.4392541350998565E-2</v>
      </c>
      <c r="S440" s="104">
        <v>0.2</v>
      </c>
      <c r="T440" s="106">
        <f>'Datos Monitoreo 2019'!$R440*'Datos Monitoreo 2019'!$S440</f>
        <v>1.6878508270199714E-2</v>
      </c>
      <c r="U440" s="106">
        <f>'Datos Monitoreo 2019'!$T440+'Datos Monitoreo 2019'!$R440</f>
        <v>0.10127104962119828</v>
      </c>
    </row>
    <row r="441" spans="1:21" s="94" customFormat="1" ht="16.5" hidden="1" x14ac:dyDescent="0.3">
      <c r="A441" s="95" t="s">
        <v>39</v>
      </c>
      <c r="B441" s="102">
        <f>VLOOKUP('Datos Monitoreo 2019'!$A441,info!$D$3:$E$118,2,FALSE)</f>
        <v>3</v>
      </c>
      <c r="C441" s="96">
        <v>14</v>
      </c>
      <c r="D441" s="96" t="s">
        <v>10</v>
      </c>
      <c r="E441" s="97">
        <v>21.326762374313976</v>
      </c>
      <c r="F441" s="103">
        <f t="shared" si="6"/>
        <v>3.5722326976975909E-2</v>
      </c>
      <c r="G441" s="95"/>
      <c r="H441" s="104"/>
      <c r="I441" s="104"/>
      <c r="J441" s="104"/>
      <c r="K441" s="105">
        <f>VLOOKUP('Datos Monitoreo 2019'!$D441,info!$A$2:$B$20,2,FALSE)</f>
        <v>0.54</v>
      </c>
      <c r="M441" s="104">
        <v>1.1499999999999999</v>
      </c>
      <c r="N441" s="106">
        <f>(0.214828*'Datos Monitoreo 2019'!$E441^2.0402)/1000</f>
        <v>0.11050031790768119</v>
      </c>
      <c r="O441" s="106">
        <f>'Datos Monitoreo 2019'!$N441*'Datos Monitoreo 2019'!$S441</f>
        <v>2.2100063581536239E-2</v>
      </c>
      <c r="P441" s="106">
        <f>'Datos Monitoreo 2019'!$O441+'Datos Monitoreo 2019'!$N441</f>
        <v>0.13260038148921743</v>
      </c>
      <c r="Q441" s="104">
        <v>0.47</v>
      </c>
      <c r="R441" s="106">
        <f>'Datos Monitoreo 2019'!$Q441*'Datos Monitoreo 2019'!$N441</f>
        <v>5.1935149416610156E-2</v>
      </c>
      <c r="S441" s="104">
        <v>0.2</v>
      </c>
      <c r="T441" s="106">
        <f>'Datos Monitoreo 2019'!$R441*'Datos Monitoreo 2019'!$S441</f>
        <v>1.0387029883322033E-2</v>
      </c>
      <c r="U441" s="106">
        <f>'Datos Monitoreo 2019'!$T441+'Datos Monitoreo 2019'!$R441</f>
        <v>6.2322179299932189E-2</v>
      </c>
    </row>
    <row r="442" spans="1:21" s="94" customFormat="1" ht="16.5" hidden="1" x14ac:dyDescent="0.3">
      <c r="A442" s="95" t="s">
        <v>39</v>
      </c>
      <c r="B442" s="102">
        <f>VLOOKUP('Datos Monitoreo 2019'!$A442,info!$D$3:$E$118,2,FALSE)</f>
        <v>3</v>
      </c>
      <c r="C442" s="96">
        <v>15</v>
      </c>
      <c r="D442" s="96" t="s">
        <v>10</v>
      </c>
      <c r="E442" s="97">
        <v>27.533805154897895</v>
      </c>
      <c r="F442" s="103">
        <f t="shared" si="6"/>
        <v>5.954185364746669E-2</v>
      </c>
      <c r="G442" s="95"/>
      <c r="H442" s="104"/>
      <c r="I442" s="104"/>
      <c r="J442" s="104"/>
      <c r="K442" s="105">
        <f>VLOOKUP('Datos Monitoreo 2019'!$D442,info!$A$2:$B$20,2,FALSE)</f>
        <v>0.54</v>
      </c>
      <c r="M442" s="104">
        <v>1.1499999999999999</v>
      </c>
      <c r="N442" s="106">
        <f>(0.214828*'Datos Monitoreo 2019'!$E442^2.0402)/1000</f>
        <v>0.18608269081262685</v>
      </c>
      <c r="O442" s="106">
        <f>'Datos Monitoreo 2019'!$N442*'Datos Monitoreo 2019'!$S442</f>
        <v>3.7216538162525369E-2</v>
      </c>
      <c r="P442" s="106">
        <f>'Datos Monitoreo 2019'!$O442+'Datos Monitoreo 2019'!$N442</f>
        <v>0.22329922897515223</v>
      </c>
      <c r="Q442" s="104">
        <v>0.47</v>
      </c>
      <c r="R442" s="106">
        <f>'Datos Monitoreo 2019'!$Q442*'Datos Monitoreo 2019'!$N442</f>
        <v>8.7458864681934617E-2</v>
      </c>
      <c r="S442" s="104">
        <v>0.2</v>
      </c>
      <c r="T442" s="106">
        <f>'Datos Monitoreo 2019'!$R442*'Datos Monitoreo 2019'!$S442</f>
        <v>1.7491772936386926E-2</v>
      </c>
      <c r="U442" s="106">
        <f>'Datos Monitoreo 2019'!$T442+'Datos Monitoreo 2019'!$R442</f>
        <v>0.10495063761832155</v>
      </c>
    </row>
    <row r="443" spans="1:21" s="94" customFormat="1" ht="16.5" hidden="1" x14ac:dyDescent="0.3">
      <c r="A443" s="95" t="s">
        <v>39</v>
      </c>
      <c r="B443" s="102">
        <f>VLOOKUP('Datos Monitoreo 2019'!$A443,info!$D$3:$E$118,2,FALSE)</f>
        <v>3</v>
      </c>
      <c r="C443" s="96">
        <v>16</v>
      </c>
      <c r="D443" s="96" t="s">
        <v>10</v>
      </c>
      <c r="E443" s="97">
        <v>28.966199642724952</v>
      </c>
      <c r="F443" s="103">
        <f t="shared" si="6"/>
        <v>6.5898104187199269E-2</v>
      </c>
      <c r="G443" s="95"/>
      <c r="H443" s="104"/>
      <c r="I443" s="104"/>
      <c r="J443" s="104"/>
      <c r="K443" s="105">
        <f>VLOOKUP('Datos Monitoreo 2019'!$D443,info!$A$2:$B$20,2,FALSE)</f>
        <v>0.54</v>
      </c>
      <c r="M443" s="104">
        <v>1.1499999999999999</v>
      </c>
      <c r="N443" s="106">
        <f>(0.214828*'Datos Monitoreo 2019'!$E443^2.0402)/1000</f>
        <v>0.20636781390413272</v>
      </c>
      <c r="O443" s="106">
        <f>'Datos Monitoreo 2019'!$N443*'Datos Monitoreo 2019'!$S443</f>
        <v>4.1273562780826549E-2</v>
      </c>
      <c r="P443" s="106">
        <f>'Datos Monitoreo 2019'!$O443+'Datos Monitoreo 2019'!$N443</f>
        <v>0.24764137668495928</v>
      </c>
      <c r="Q443" s="104">
        <v>0.47</v>
      </c>
      <c r="R443" s="106">
        <f>'Datos Monitoreo 2019'!$Q443*'Datos Monitoreo 2019'!$N443</f>
        <v>9.6992872534942376E-2</v>
      </c>
      <c r="S443" s="104">
        <v>0.2</v>
      </c>
      <c r="T443" s="106">
        <f>'Datos Monitoreo 2019'!$R443*'Datos Monitoreo 2019'!$S443</f>
        <v>1.9398574506988477E-2</v>
      </c>
      <c r="U443" s="106">
        <f>'Datos Monitoreo 2019'!$T443+'Datos Monitoreo 2019'!$R443</f>
        <v>0.11639144704193086</v>
      </c>
    </row>
    <row r="444" spans="1:21" s="94" customFormat="1" ht="16.5" hidden="1" x14ac:dyDescent="0.3">
      <c r="A444" s="96" t="s">
        <v>39</v>
      </c>
      <c r="B444" s="102">
        <f>VLOOKUP('Datos Monitoreo 2019'!$A444,info!$D$3:$E$118,2,FALSE)</f>
        <v>3</v>
      </c>
      <c r="C444" s="96">
        <v>17</v>
      </c>
      <c r="D444" s="96" t="s">
        <v>10</v>
      </c>
      <c r="E444" s="97">
        <v>28.647889756541161</v>
      </c>
      <c r="F444" s="103">
        <f t="shared" si="6"/>
        <v>6.4457751952217604E-2</v>
      </c>
      <c r="G444" s="95"/>
      <c r="H444" s="104"/>
      <c r="I444" s="104"/>
      <c r="J444" s="104"/>
      <c r="K444" s="105">
        <f>VLOOKUP('Datos Monitoreo 2019'!$D444,info!$A$2:$B$20,2,FALSE)</f>
        <v>0.54</v>
      </c>
      <c r="M444" s="104">
        <v>1.1499999999999999</v>
      </c>
      <c r="N444" s="106">
        <f>(0.214828*'Datos Monitoreo 2019'!$E444^2.0402)/1000</f>
        <v>0.20176753245798407</v>
      </c>
      <c r="O444" s="106">
        <f>'Datos Monitoreo 2019'!$N444*'Datos Monitoreo 2019'!$S444</f>
        <v>4.0353506491596816E-2</v>
      </c>
      <c r="P444" s="106">
        <f>'Datos Monitoreo 2019'!$O444+'Datos Monitoreo 2019'!$N444</f>
        <v>0.24212103894958087</v>
      </c>
      <c r="Q444" s="104">
        <v>0.47</v>
      </c>
      <c r="R444" s="106">
        <f>'Datos Monitoreo 2019'!$Q444*'Datos Monitoreo 2019'!$N444</f>
        <v>9.483074025525251E-2</v>
      </c>
      <c r="S444" s="104">
        <v>0.2</v>
      </c>
      <c r="T444" s="106">
        <f>'Datos Monitoreo 2019'!$R444*'Datos Monitoreo 2019'!$S444</f>
        <v>1.8966148051050503E-2</v>
      </c>
      <c r="U444" s="106">
        <f>'Datos Monitoreo 2019'!$T444+'Datos Monitoreo 2019'!$R444</f>
        <v>0.11379688830630301</v>
      </c>
    </row>
    <row r="445" spans="1:21" s="94" customFormat="1" ht="16.5" hidden="1" x14ac:dyDescent="0.3">
      <c r="A445" s="95" t="s">
        <v>39</v>
      </c>
      <c r="B445" s="102">
        <f>VLOOKUP('Datos Monitoreo 2019'!$A445,info!$D$3:$E$118,2,FALSE)</f>
        <v>3</v>
      </c>
      <c r="C445" s="96">
        <v>18</v>
      </c>
      <c r="D445" s="96" t="s">
        <v>10</v>
      </c>
      <c r="E445" s="97">
        <v>19.194086136882579</v>
      </c>
      <c r="F445" s="103">
        <f t="shared" si="6"/>
        <v>2.893508485135049E-2</v>
      </c>
      <c r="G445" s="95"/>
      <c r="H445" s="104"/>
      <c r="I445" s="104"/>
      <c r="J445" s="104"/>
      <c r="K445" s="105">
        <f>VLOOKUP('Datos Monitoreo 2019'!$D445,info!$A$2:$B$20,2,FALSE)</f>
        <v>0.54</v>
      </c>
      <c r="M445" s="104">
        <v>1.1499999999999999</v>
      </c>
      <c r="N445" s="106">
        <f>(0.214828*'Datos Monitoreo 2019'!$E445^2.0402)/1000</f>
        <v>8.9126960340791234E-2</v>
      </c>
      <c r="O445" s="106">
        <f>'Datos Monitoreo 2019'!$N445*'Datos Monitoreo 2019'!$S445</f>
        <v>1.7825392068158249E-2</v>
      </c>
      <c r="P445" s="106">
        <f>'Datos Monitoreo 2019'!$O445+'Datos Monitoreo 2019'!$N445</f>
        <v>0.10695235240894949</v>
      </c>
      <c r="Q445" s="104">
        <v>0.47</v>
      </c>
      <c r="R445" s="106">
        <f>'Datos Monitoreo 2019'!$Q445*'Datos Monitoreo 2019'!$N445</f>
        <v>4.1889671360171875E-2</v>
      </c>
      <c r="S445" s="104">
        <v>0.2</v>
      </c>
      <c r="T445" s="106">
        <f>'Datos Monitoreo 2019'!$R445*'Datos Monitoreo 2019'!$S445</f>
        <v>8.377934272034376E-3</v>
      </c>
      <c r="U445" s="106">
        <f>'Datos Monitoreo 2019'!$T445+'Datos Monitoreo 2019'!$R445</f>
        <v>5.0267605632206253E-2</v>
      </c>
    </row>
    <row r="446" spans="1:21" s="94" customFormat="1" ht="16.5" hidden="1" x14ac:dyDescent="0.3">
      <c r="A446" s="95" t="s">
        <v>39</v>
      </c>
      <c r="B446" s="102">
        <f>VLOOKUP('Datos Monitoreo 2019'!$A446,info!$D$3:$E$118,2,FALSE)</f>
        <v>3</v>
      </c>
      <c r="C446" s="96">
        <v>19</v>
      </c>
      <c r="D446" s="96" t="s">
        <v>10</v>
      </c>
      <c r="E446" s="97">
        <v>29.602819415092533</v>
      </c>
      <c r="F446" s="103">
        <f t="shared" si="6"/>
        <v>6.8826555140090145E-2</v>
      </c>
      <c r="G446" s="95"/>
      <c r="H446" s="104"/>
      <c r="I446" s="104"/>
      <c r="J446" s="104"/>
      <c r="K446" s="105">
        <f>VLOOKUP('Datos Monitoreo 2019'!$D446,info!$A$2:$B$20,2,FALSE)</f>
        <v>0.54</v>
      </c>
      <c r="M446" s="104">
        <v>1.1499999999999999</v>
      </c>
      <c r="N446" s="106">
        <f>(0.214828*'Datos Monitoreo 2019'!$E446^2.0402)/1000</f>
        <v>0.21572706091742863</v>
      </c>
      <c r="O446" s="106">
        <f>'Datos Monitoreo 2019'!$N446*'Datos Monitoreo 2019'!$S446</f>
        <v>4.3145412183485728E-2</v>
      </c>
      <c r="P446" s="106">
        <f>'Datos Monitoreo 2019'!$O446+'Datos Monitoreo 2019'!$N446</f>
        <v>0.25887247310091438</v>
      </c>
      <c r="Q446" s="104">
        <v>0.47</v>
      </c>
      <c r="R446" s="106">
        <f>'Datos Monitoreo 2019'!$Q446*'Datos Monitoreo 2019'!$N446</f>
        <v>0.10139171863119145</v>
      </c>
      <c r="S446" s="104">
        <v>0.2</v>
      </c>
      <c r="T446" s="106">
        <f>'Datos Monitoreo 2019'!$R446*'Datos Monitoreo 2019'!$S446</f>
        <v>2.0278343726238292E-2</v>
      </c>
      <c r="U446" s="106">
        <f>'Datos Monitoreo 2019'!$T446+'Datos Monitoreo 2019'!$R446</f>
        <v>0.12167006235742975</v>
      </c>
    </row>
    <row r="447" spans="1:21" s="94" customFormat="1" ht="16.5" hidden="1" x14ac:dyDescent="0.3">
      <c r="A447" s="95" t="s">
        <v>39</v>
      </c>
      <c r="B447" s="102">
        <f>VLOOKUP('Datos Monitoreo 2019'!$A447,info!$D$3:$E$118,2,FALSE)</f>
        <v>3</v>
      </c>
      <c r="C447" s="96">
        <v>20</v>
      </c>
      <c r="D447" s="96" t="s">
        <v>10</v>
      </c>
      <c r="E447" s="97">
        <v>25.305635951611361</v>
      </c>
      <c r="F447" s="103">
        <f t="shared" si="6"/>
        <v>5.0294951453827584E-2</v>
      </c>
      <c r="G447" s="95"/>
      <c r="H447" s="104"/>
      <c r="I447" s="104"/>
      <c r="J447" s="104"/>
      <c r="K447" s="105">
        <f>VLOOKUP('Datos Monitoreo 2019'!$D447,info!$A$2:$B$20,2,FALSE)</f>
        <v>0.54</v>
      </c>
      <c r="M447" s="104">
        <v>1.1499999999999999</v>
      </c>
      <c r="N447" s="106">
        <f>(0.214828*'Datos Monitoreo 2019'!$E447^2.0402)/1000</f>
        <v>0.15665156244396608</v>
      </c>
      <c r="O447" s="106">
        <f>'Datos Monitoreo 2019'!$N447*'Datos Monitoreo 2019'!$S447</f>
        <v>3.133031248879322E-2</v>
      </c>
      <c r="P447" s="106">
        <f>'Datos Monitoreo 2019'!$O447+'Datos Monitoreo 2019'!$N447</f>
        <v>0.18798187493275931</v>
      </c>
      <c r="Q447" s="104">
        <v>0.47</v>
      </c>
      <c r="R447" s="106">
        <f>'Datos Monitoreo 2019'!$Q447*'Datos Monitoreo 2019'!$N447</f>
        <v>7.3626234348664055E-2</v>
      </c>
      <c r="S447" s="104">
        <v>0.2</v>
      </c>
      <c r="T447" s="106">
        <f>'Datos Monitoreo 2019'!$R447*'Datos Monitoreo 2019'!$S447</f>
        <v>1.4725246869732811E-2</v>
      </c>
      <c r="U447" s="106">
        <f>'Datos Monitoreo 2019'!$T447+'Datos Monitoreo 2019'!$R447</f>
        <v>8.8351481218396866E-2</v>
      </c>
    </row>
    <row r="448" spans="1:21" s="94" customFormat="1" ht="16.5" hidden="1" x14ac:dyDescent="0.3">
      <c r="A448" s="95" t="s">
        <v>39</v>
      </c>
      <c r="B448" s="102">
        <f>VLOOKUP('Datos Monitoreo 2019'!$A448,info!$D$3:$E$118,2,FALSE)</f>
        <v>3</v>
      </c>
      <c r="C448" s="96">
        <v>21</v>
      </c>
      <c r="D448" s="96" t="s">
        <v>10</v>
      </c>
      <c r="E448" s="97">
        <v>25.146481008519466</v>
      </c>
      <c r="F448" s="103">
        <f t="shared" si="6"/>
        <v>4.966429999182595E-2</v>
      </c>
      <c r="G448" s="95"/>
      <c r="H448" s="104"/>
      <c r="I448" s="104"/>
      <c r="J448" s="104"/>
      <c r="K448" s="105">
        <f>VLOOKUP('Datos Monitoreo 2019'!$D448,info!$A$2:$B$20,2,FALSE)</f>
        <v>0.54</v>
      </c>
      <c r="M448" s="104">
        <v>1.1499999999999999</v>
      </c>
      <c r="N448" s="106">
        <f>(0.214828*'Datos Monitoreo 2019'!$E448^2.0402)/1000</f>
        <v>0.15464807080539222</v>
      </c>
      <c r="O448" s="106">
        <f>'Datos Monitoreo 2019'!$N448*'Datos Monitoreo 2019'!$S448</f>
        <v>3.0929614161078447E-2</v>
      </c>
      <c r="P448" s="106">
        <f>'Datos Monitoreo 2019'!$O448+'Datos Monitoreo 2019'!$N448</f>
        <v>0.18557768496647067</v>
      </c>
      <c r="Q448" s="104">
        <v>0.47</v>
      </c>
      <c r="R448" s="106">
        <f>'Datos Monitoreo 2019'!$Q448*'Datos Monitoreo 2019'!$N448</f>
        <v>7.268459327853434E-2</v>
      </c>
      <c r="S448" s="104">
        <v>0.2</v>
      </c>
      <c r="T448" s="106">
        <f>'Datos Monitoreo 2019'!$R448*'Datos Monitoreo 2019'!$S448</f>
        <v>1.4536918655706868E-2</v>
      </c>
      <c r="U448" s="106">
        <f>'Datos Monitoreo 2019'!$T448+'Datos Monitoreo 2019'!$R448</f>
        <v>8.7221511934241214E-2</v>
      </c>
    </row>
    <row r="449" spans="1:21" s="94" customFormat="1" ht="16.5" hidden="1" x14ac:dyDescent="0.3">
      <c r="A449" s="95" t="s">
        <v>39</v>
      </c>
      <c r="B449" s="102">
        <f>VLOOKUP('Datos Monitoreo 2019'!$A449,info!$D$3:$E$118,2,FALSE)</f>
        <v>3</v>
      </c>
      <c r="C449" s="96">
        <v>22</v>
      </c>
      <c r="D449" s="96" t="s">
        <v>10</v>
      </c>
      <c r="E449" s="97">
        <v>18.143663512476071</v>
      </c>
      <c r="F449" s="103">
        <f t="shared" si="6"/>
        <v>2.5854720505278404E-2</v>
      </c>
      <c r="G449" s="95"/>
      <c r="H449" s="104"/>
      <c r="I449" s="104"/>
      <c r="J449" s="104"/>
      <c r="K449" s="105">
        <f>VLOOKUP('Datos Monitoreo 2019'!$D449,info!$A$2:$B$20,2,FALSE)</f>
        <v>0.54</v>
      </c>
      <c r="M449" s="104">
        <v>1.1499999999999999</v>
      </c>
      <c r="N449" s="106">
        <f>(0.214828*'Datos Monitoreo 2019'!$E449^2.0402)/1000</f>
        <v>7.945872563982985E-2</v>
      </c>
      <c r="O449" s="106">
        <f>'Datos Monitoreo 2019'!$N449*'Datos Monitoreo 2019'!$S449</f>
        <v>1.589174512796597E-2</v>
      </c>
      <c r="P449" s="106">
        <f>'Datos Monitoreo 2019'!$O449+'Datos Monitoreo 2019'!$N449</f>
        <v>9.535047076779582E-2</v>
      </c>
      <c r="Q449" s="104">
        <v>0.47</v>
      </c>
      <c r="R449" s="106">
        <f>'Datos Monitoreo 2019'!$Q449*'Datos Monitoreo 2019'!$N449</f>
        <v>3.7345601050720025E-2</v>
      </c>
      <c r="S449" s="104">
        <v>0.2</v>
      </c>
      <c r="T449" s="106">
        <f>'Datos Monitoreo 2019'!$R449*'Datos Monitoreo 2019'!$S449</f>
        <v>7.4691202101440056E-3</v>
      </c>
      <c r="U449" s="106">
        <f>'Datos Monitoreo 2019'!$T449+'Datos Monitoreo 2019'!$R449</f>
        <v>4.4814721260864027E-2</v>
      </c>
    </row>
    <row r="450" spans="1:21" s="94" customFormat="1" ht="16.5" hidden="1" x14ac:dyDescent="0.3">
      <c r="A450" s="96" t="s">
        <v>40</v>
      </c>
      <c r="B450" s="102">
        <f>VLOOKUP('Datos Monitoreo 2019'!$A450,info!$D$3:$E$118,2,FALSE)</f>
        <v>5</v>
      </c>
      <c r="C450" s="96">
        <v>2</v>
      </c>
      <c r="D450" s="95" t="s">
        <v>16</v>
      </c>
      <c r="E450" s="97">
        <v>15.278874536821952</v>
      </c>
      <c r="F450" s="103">
        <f t="shared" si="6"/>
        <v>1.8334649444186338E-2</v>
      </c>
      <c r="G450" s="95"/>
      <c r="H450" s="104"/>
      <c r="I450" s="104"/>
      <c r="J450" s="104"/>
      <c r="K450" s="105">
        <f>VLOOKUP('Datos Monitoreo 2019'!$D450,info!$A$2:$B$20,2,FALSE)</f>
        <v>0.55000000000000004</v>
      </c>
      <c r="M450" s="104">
        <v>1.1499999999999999</v>
      </c>
      <c r="N450" s="106">
        <f>(0.0883215*'Datos Monitoreo 2019'!$E450^2.37334)/1000</f>
        <v>5.7058169616399361E-2</v>
      </c>
      <c r="O450" s="106">
        <f>'Datos Monitoreo 2019'!$N450*'Datos Monitoreo 2019'!$S450</f>
        <v>1.1411633923279874E-2</v>
      </c>
      <c r="P450" s="106">
        <f>'Datos Monitoreo 2019'!$O450+'Datos Monitoreo 2019'!$N450</f>
        <v>6.8469803539679241E-2</v>
      </c>
      <c r="Q450" s="104">
        <v>0.47</v>
      </c>
      <c r="R450" s="106">
        <f>'Datos Monitoreo 2019'!$Q450*'Datos Monitoreo 2019'!$N450</f>
        <v>2.6817339719707699E-2</v>
      </c>
      <c r="S450" s="104">
        <v>0.2</v>
      </c>
      <c r="T450" s="106">
        <f>'Datos Monitoreo 2019'!$R450*'Datos Monitoreo 2019'!$S450</f>
        <v>5.3634679439415398E-3</v>
      </c>
      <c r="U450" s="106">
        <f>'Datos Monitoreo 2019'!$T450+'Datos Monitoreo 2019'!$R450</f>
        <v>3.2180807663649239E-2</v>
      </c>
    </row>
    <row r="451" spans="1:21" s="94" customFormat="1" ht="16.5" hidden="1" x14ac:dyDescent="0.3">
      <c r="A451" s="96" t="s">
        <v>40</v>
      </c>
      <c r="B451" s="102">
        <f>VLOOKUP('Datos Monitoreo 2019'!$A451,info!$D$3:$E$118,2,FALSE)</f>
        <v>5</v>
      </c>
      <c r="C451" s="96">
        <v>3</v>
      </c>
      <c r="D451" s="95" t="s">
        <v>16</v>
      </c>
      <c r="E451" s="97">
        <v>13.33718423110083</v>
      </c>
      <c r="F451" s="103">
        <f t="shared" ref="F451:F514" si="7">+(PI()*(((E451/100)^2))/4)</f>
        <v>1.3970700482078118E-2</v>
      </c>
      <c r="G451" s="95"/>
      <c r="H451" s="104"/>
      <c r="I451" s="104"/>
      <c r="J451" s="104"/>
      <c r="K451" s="105">
        <f>VLOOKUP('Datos Monitoreo 2019'!$D451,info!$A$2:$B$20,2,FALSE)</f>
        <v>0.55000000000000004</v>
      </c>
      <c r="M451" s="104">
        <v>1.1499999999999999</v>
      </c>
      <c r="N451" s="106">
        <f>(0.0883215*'Datos Monitoreo 2019'!$E451^2.37334)/1000</f>
        <v>4.1326267894860179E-2</v>
      </c>
      <c r="O451" s="106">
        <f>'Datos Monitoreo 2019'!$N451*'Datos Monitoreo 2019'!$S451</f>
        <v>8.2652535789720354E-3</v>
      </c>
      <c r="P451" s="106">
        <f>'Datos Monitoreo 2019'!$O451+'Datos Monitoreo 2019'!$N451</f>
        <v>4.9591521473832216E-2</v>
      </c>
      <c r="Q451" s="104">
        <v>0.47</v>
      </c>
      <c r="R451" s="106">
        <f>'Datos Monitoreo 2019'!$Q451*'Datos Monitoreo 2019'!$N451</f>
        <v>1.9423345910584283E-2</v>
      </c>
      <c r="S451" s="104">
        <v>0.2</v>
      </c>
      <c r="T451" s="106">
        <f>'Datos Monitoreo 2019'!$R451*'Datos Monitoreo 2019'!$S451</f>
        <v>3.8846691821168566E-3</v>
      </c>
      <c r="U451" s="106">
        <f>'Datos Monitoreo 2019'!$T451+'Datos Monitoreo 2019'!$R451</f>
        <v>2.330801509270114E-2</v>
      </c>
    </row>
    <row r="452" spans="1:21" s="94" customFormat="1" ht="16.5" hidden="1" x14ac:dyDescent="0.3">
      <c r="A452" s="96" t="s">
        <v>40</v>
      </c>
      <c r="B452" s="102">
        <f>VLOOKUP('Datos Monitoreo 2019'!$A452,info!$D$3:$E$118,2,FALSE)</f>
        <v>5</v>
      </c>
      <c r="C452" s="96">
        <v>4</v>
      </c>
      <c r="D452" s="95" t="s">
        <v>16</v>
      </c>
      <c r="E452" s="97">
        <v>4.7746482927568605</v>
      </c>
      <c r="F452" s="103">
        <f t="shared" si="7"/>
        <v>1.7904931097838226E-3</v>
      </c>
      <c r="G452" s="96"/>
      <c r="H452" s="104"/>
      <c r="I452" s="104"/>
      <c r="J452" s="104"/>
      <c r="K452" s="105">
        <f>VLOOKUP('Datos Monitoreo 2019'!$D452,info!$A$2:$B$20,2,FALSE)</f>
        <v>0.55000000000000004</v>
      </c>
      <c r="M452" s="104">
        <v>1.1499999999999999</v>
      </c>
      <c r="N452" s="106">
        <f>(0.0883215*'Datos Monitoreo 2019'!$E452^2.37334)/1000</f>
        <v>3.6093183222058217E-3</v>
      </c>
      <c r="O452" s="106">
        <f>'Datos Monitoreo 2019'!$N452*'Datos Monitoreo 2019'!$S452</f>
        <v>7.2186366444116441E-4</v>
      </c>
      <c r="P452" s="106">
        <f>'Datos Monitoreo 2019'!$O452+'Datos Monitoreo 2019'!$N452</f>
        <v>4.3311819866469863E-3</v>
      </c>
      <c r="Q452" s="104">
        <v>0.47</v>
      </c>
      <c r="R452" s="106">
        <f>'Datos Monitoreo 2019'!$Q452*'Datos Monitoreo 2019'!$N452</f>
        <v>1.6963796114367361E-3</v>
      </c>
      <c r="S452" s="104">
        <v>0.2</v>
      </c>
      <c r="T452" s="106">
        <f>'Datos Monitoreo 2019'!$R452*'Datos Monitoreo 2019'!$S452</f>
        <v>3.3927592228734724E-4</v>
      </c>
      <c r="U452" s="106">
        <f>'Datos Monitoreo 2019'!$T452+'Datos Monitoreo 2019'!$R452</f>
        <v>2.0356555337240835E-3</v>
      </c>
    </row>
    <row r="453" spans="1:21" s="94" customFormat="1" ht="16.5" hidden="1" x14ac:dyDescent="0.3">
      <c r="A453" s="96" t="s">
        <v>40</v>
      </c>
      <c r="B453" s="102">
        <f>VLOOKUP('Datos Monitoreo 2019'!$A453,info!$D$3:$E$118,2,FALSE)</f>
        <v>5</v>
      </c>
      <c r="C453" s="96">
        <v>5</v>
      </c>
      <c r="D453" s="95" t="s">
        <v>16</v>
      </c>
      <c r="E453" s="97">
        <v>7.7985922115028714</v>
      </c>
      <c r="F453" s="103">
        <f t="shared" si="7"/>
        <v>4.7766377295455084E-3</v>
      </c>
      <c r="G453" s="96"/>
      <c r="H453" s="104"/>
      <c r="I453" s="104"/>
      <c r="J453" s="104"/>
      <c r="K453" s="105">
        <f>VLOOKUP('Datos Monitoreo 2019'!$D453,info!$A$2:$B$20,2,FALSE)</f>
        <v>0.55000000000000004</v>
      </c>
      <c r="M453" s="104">
        <v>1.1499999999999999</v>
      </c>
      <c r="N453" s="106">
        <f>(0.0883215*'Datos Monitoreo 2019'!$E453^2.37334)/1000</f>
        <v>1.1564428945277164E-2</v>
      </c>
      <c r="O453" s="106">
        <f>'Datos Monitoreo 2019'!$N453*'Datos Monitoreo 2019'!$S453</f>
        <v>2.3128857890554327E-3</v>
      </c>
      <c r="P453" s="106">
        <f>'Datos Monitoreo 2019'!$O453+'Datos Monitoreo 2019'!$N453</f>
        <v>1.3877314734332596E-2</v>
      </c>
      <c r="Q453" s="104">
        <v>0.47</v>
      </c>
      <c r="R453" s="106">
        <f>'Datos Monitoreo 2019'!$Q453*'Datos Monitoreo 2019'!$N453</f>
        <v>5.4352816042802666E-3</v>
      </c>
      <c r="S453" s="104">
        <v>0.2</v>
      </c>
      <c r="T453" s="106">
        <f>'Datos Monitoreo 2019'!$R453*'Datos Monitoreo 2019'!$S453</f>
        <v>1.0870563208560534E-3</v>
      </c>
      <c r="U453" s="106">
        <f>'Datos Monitoreo 2019'!$T453+'Datos Monitoreo 2019'!$R453</f>
        <v>6.5223379251363196E-3</v>
      </c>
    </row>
    <row r="454" spans="1:21" s="94" customFormat="1" ht="16.5" hidden="1" x14ac:dyDescent="0.3">
      <c r="A454" s="96" t="s">
        <v>40</v>
      </c>
      <c r="B454" s="102">
        <f>VLOOKUP('Datos Monitoreo 2019'!$A454,info!$D$3:$E$118,2,FALSE)</f>
        <v>5</v>
      </c>
      <c r="C454" s="96">
        <v>6</v>
      </c>
      <c r="D454" s="95" t="s">
        <v>9</v>
      </c>
      <c r="E454" s="97">
        <v>12.095775674984045</v>
      </c>
      <c r="F454" s="103">
        <f t="shared" si="7"/>
        <v>1.1490986891234841E-2</v>
      </c>
      <c r="G454" s="95"/>
      <c r="H454" s="104"/>
      <c r="I454" s="104"/>
      <c r="J454" s="104"/>
      <c r="K454" s="105">
        <f>VLOOKUP('Datos Monitoreo 2019'!$D454,info!$A$2:$B$20,2,FALSE)</f>
        <v>0.74</v>
      </c>
      <c r="M454" s="104">
        <v>1.1499999999999999</v>
      </c>
      <c r="N454" s="106">
        <f>(1.8894+0.00853085*'Datos Monitoreo 2019'!$E454^3.32222)/1000</f>
        <v>3.5597922415570409E-2</v>
      </c>
      <c r="O454" s="106">
        <f>'Datos Monitoreo 2019'!$N454*'Datos Monitoreo 2019'!$S454</f>
        <v>7.1195844831140817E-3</v>
      </c>
      <c r="P454" s="106">
        <f>'Datos Monitoreo 2019'!$O454+'Datos Monitoreo 2019'!$N454</f>
        <v>4.271750689868449E-2</v>
      </c>
      <c r="Q454" s="104">
        <v>0.47</v>
      </c>
      <c r="R454" s="106">
        <f>'Datos Monitoreo 2019'!$Q454*'Datos Monitoreo 2019'!$N454</f>
        <v>1.673102353531809E-2</v>
      </c>
      <c r="S454" s="104">
        <v>0.2</v>
      </c>
      <c r="T454" s="106">
        <f>'Datos Monitoreo 2019'!$R454*'Datos Monitoreo 2019'!$S454</f>
        <v>3.3462047070636179E-3</v>
      </c>
      <c r="U454" s="106">
        <f>'Datos Monitoreo 2019'!$T454+'Datos Monitoreo 2019'!$R454</f>
        <v>2.0077228242381708E-2</v>
      </c>
    </row>
    <row r="455" spans="1:21" s="94" customFormat="1" ht="16.5" hidden="1" x14ac:dyDescent="0.3">
      <c r="A455" s="96" t="s">
        <v>40</v>
      </c>
      <c r="B455" s="102">
        <f>VLOOKUP('Datos Monitoreo 2019'!$A455,info!$D$3:$E$118,2,FALSE)</f>
        <v>5</v>
      </c>
      <c r="C455" s="96">
        <v>8</v>
      </c>
      <c r="D455" s="95" t="s">
        <v>16</v>
      </c>
      <c r="E455" s="97">
        <v>22.24986104424697</v>
      </c>
      <c r="F455" s="103">
        <f t="shared" si="7"/>
        <v>3.888163217482158E-2</v>
      </c>
      <c r="G455" s="95"/>
      <c r="H455" s="104"/>
      <c r="I455" s="104"/>
      <c r="J455" s="104"/>
      <c r="K455" s="105">
        <f>VLOOKUP('Datos Monitoreo 2019'!$D455,info!$A$2:$B$20,2,FALSE)</f>
        <v>0.55000000000000004</v>
      </c>
      <c r="M455" s="104">
        <v>1.1499999999999999</v>
      </c>
      <c r="N455" s="106">
        <f>(0.0883215*'Datos Monitoreo 2019'!$E455^2.37334)/1000</f>
        <v>0.1392298058942697</v>
      </c>
      <c r="O455" s="106">
        <f>'Datos Monitoreo 2019'!$N455*'Datos Monitoreo 2019'!$S455</f>
        <v>2.7845961178853941E-2</v>
      </c>
      <c r="P455" s="106">
        <f>'Datos Monitoreo 2019'!$O455+'Datos Monitoreo 2019'!$N455</f>
        <v>0.16707576707312363</v>
      </c>
      <c r="Q455" s="104">
        <v>0.47</v>
      </c>
      <c r="R455" s="106">
        <f>'Datos Monitoreo 2019'!$Q455*'Datos Monitoreo 2019'!$N455</f>
        <v>6.5438008770306755E-2</v>
      </c>
      <c r="S455" s="104">
        <v>0.2</v>
      </c>
      <c r="T455" s="106">
        <f>'Datos Monitoreo 2019'!$R455*'Datos Monitoreo 2019'!$S455</f>
        <v>1.3087601754061352E-2</v>
      </c>
      <c r="U455" s="106">
        <f>'Datos Monitoreo 2019'!$T455+'Datos Monitoreo 2019'!$R455</f>
        <v>7.85256105243681E-2</v>
      </c>
    </row>
    <row r="456" spans="1:21" s="94" customFormat="1" ht="16.5" hidden="1" x14ac:dyDescent="0.3">
      <c r="A456" s="96" t="s">
        <v>40</v>
      </c>
      <c r="B456" s="102">
        <f>VLOOKUP('Datos Monitoreo 2019'!$A456,info!$D$3:$E$118,2,FALSE)</f>
        <v>5</v>
      </c>
      <c r="C456" s="96">
        <v>9</v>
      </c>
      <c r="D456" s="95" t="s">
        <v>16</v>
      </c>
      <c r="E456" s="97">
        <v>11.650141834326739</v>
      </c>
      <c r="F456" s="103">
        <f t="shared" si="7"/>
        <v>1.0659879778408965E-2</v>
      </c>
      <c r="G456" s="95"/>
      <c r="H456" s="104"/>
      <c r="I456" s="104"/>
      <c r="J456" s="104"/>
      <c r="K456" s="105">
        <f>VLOOKUP('Datos Monitoreo 2019'!$D456,info!$A$2:$B$20,2,FALSE)</f>
        <v>0.55000000000000004</v>
      </c>
      <c r="M456" s="104">
        <v>1.1499999999999999</v>
      </c>
      <c r="N456" s="106">
        <f>(0.0883215*'Datos Monitoreo 2019'!$E456^2.37334)/1000</f>
        <v>2.998009167988324E-2</v>
      </c>
      <c r="O456" s="106">
        <f>'Datos Monitoreo 2019'!$N456*'Datos Monitoreo 2019'!$S456</f>
        <v>5.9960183359766481E-3</v>
      </c>
      <c r="P456" s="106">
        <f>'Datos Monitoreo 2019'!$O456+'Datos Monitoreo 2019'!$N456</f>
        <v>3.5976110015859888E-2</v>
      </c>
      <c r="Q456" s="104">
        <v>0.47</v>
      </c>
      <c r="R456" s="106">
        <f>'Datos Monitoreo 2019'!$Q456*'Datos Monitoreo 2019'!$N456</f>
        <v>1.4090643089545123E-2</v>
      </c>
      <c r="S456" s="104">
        <v>0.2</v>
      </c>
      <c r="T456" s="106">
        <f>'Datos Monitoreo 2019'!$R456*'Datos Monitoreo 2019'!$S456</f>
        <v>2.8181286179090248E-3</v>
      </c>
      <c r="U456" s="106">
        <f>'Datos Monitoreo 2019'!$T456+'Datos Monitoreo 2019'!$R456</f>
        <v>1.6908771707454147E-2</v>
      </c>
    </row>
    <row r="457" spans="1:21" s="94" customFormat="1" ht="16.5" hidden="1" x14ac:dyDescent="0.3">
      <c r="A457" s="96" t="s">
        <v>40</v>
      </c>
      <c r="B457" s="102">
        <f>VLOOKUP('Datos Monitoreo 2019'!$A457,info!$D$3:$E$118,2,FALSE)</f>
        <v>5</v>
      </c>
      <c r="C457" s="96">
        <v>12</v>
      </c>
      <c r="D457" s="95" t="s">
        <v>16</v>
      </c>
      <c r="E457" s="97">
        <v>14.674085753072751</v>
      </c>
      <c r="F457" s="103">
        <f t="shared" si="7"/>
        <v>1.6911883830416349E-2</v>
      </c>
      <c r="G457" s="95"/>
      <c r="H457" s="104"/>
      <c r="I457" s="104"/>
      <c r="J457" s="104"/>
      <c r="K457" s="105">
        <f>VLOOKUP('Datos Monitoreo 2019'!$D457,info!$A$2:$B$20,2,FALSE)</f>
        <v>0.55000000000000004</v>
      </c>
      <c r="M457" s="104">
        <v>1.1499999999999999</v>
      </c>
      <c r="N457" s="106">
        <f>(0.0883215*'Datos Monitoreo 2019'!$E457^2.37334)/1000</f>
        <v>5.1842831294623089E-2</v>
      </c>
      <c r="O457" s="106">
        <f>'Datos Monitoreo 2019'!$N457*'Datos Monitoreo 2019'!$S457</f>
        <v>1.0368566258924619E-2</v>
      </c>
      <c r="P457" s="106">
        <f>'Datos Monitoreo 2019'!$O457+'Datos Monitoreo 2019'!$N457</f>
        <v>6.2211397553547709E-2</v>
      </c>
      <c r="Q457" s="104">
        <v>0.47</v>
      </c>
      <c r="R457" s="106">
        <f>'Datos Monitoreo 2019'!$Q457*'Datos Monitoreo 2019'!$N457</f>
        <v>2.436613070847285E-2</v>
      </c>
      <c r="S457" s="104">
        <v>0.2</v>
      </c>
      <c r="T457" s="106">
        <f>'Datos Monitoreo 2019'!$R457*'Datos Monitoreo 2019'!$S457</f>
        <v>4.8732261416945706E-3</v>
      </c>
      <c r="U457" s="106">
        <f>'Datos Monitoreo 2019'!$T457+'Datos Monitoreo 2019'!$R457</f>
        <v>2.923935685016742E-2</v>
      </c>
    </row>
    <row r="458" spans="1:21" s="94" customFormat="1" ht="16.5" hidden="1" x14ac:dyDescent="0.3">
      <c r="A458" s="96" t="s">
        <v>40</v>
      </c>
      <c r="B458" s="102">
        <f>VLOOKUP('Datos Monitoreo 2019'!$A458,info!$D$3:$E$118,2,FALSE)</f>
        <v>5</v>
      </c>
      <c r="C458" s="96">
        <v>13</v>
      </c>
      <c r="D458" s="95" t="s">
        <v>9</v>
      </c>
      <c r="E458" s="97">
        <v>8.5307049497255907</v>
      </c>
      <c r="F458" s="103">
        <f t="shared" si="7"/>
        <v>5.7155723163161464E-3</v>
      </c>
      <c r="G458" s="95"/>
      <c r="H458" s="104"/>
      <c r="I458" s="104"/>
      <c r="J458" s="104"/>
      <c r="K458" s="105">
        <f>VLOOKUP('Datos Monitoreo 2019'!$D458,info!$A$2:$B$20,2,FALSE)</f>
        <v>0.74</v>
      </c>
      <c r="M458" s="104">
        <v>1.1499999999999999</v>
      </c>
      <c r="N458" s="106">
        <f>(1.8894+0.00853085*'Datos Monitoreo 2019'!$E458^3.32222)/1000</f>
        <v>1.2455848266716391E-2</v>
      </c>
      <c r="O458" s="106">
        <f>'Datos Monitoreo 2019'!$N458*'Datos Monitoreo 2019'!$S458</f>
        <v>2.4911696533432785E-3</v>
      </c>
      <c r="P458" s="106">
        <f>'Datos Monitoreo 2019'!$O458+'Datos Monitoreo 2019'!$N458</f>
        <v>1.4947017920059669E-2</v>
      </c>
      <c r="Q458" s="104">
        <v>0.47</v>
      </c>
      <c r="R458" s="106">
        <f>'Datos Monitoreo 2019'!$Q458*'Datos Monitoreo 2019'!$N458</f>
        <v>5.8542486853567031E-3</v>
      </c>
      <c r="S458" s="104">
        <v>0.2</v>
      </c>
      <c r="T458" s="106">
        <f>'Datos Monitoreo 2019'!$R458*'Datos Monitoreo 2019'!$S458</f>
        <v>1.1708497370713407E-3</v>
      </c>
      <c r="U458" s="106">
        <f>'Datos Monitoreo 2019'!$T458+'Datos Monitoreo 2019'!$R458</f>
        <v>7.0250984224280435E-3</v>
      </c>
    </row>
    <row r="459" spans="1:21" s="94" customFormat="1" ht="16.5" hidden="1" x14ac:dyDescent="0.3">
      <c r="A459" s="96" t="s">
        <v>40</v>
      </c>
      <c r="B459" s="102">
        <f>VLOOKUP('Datos Monitoreo 2019'!$A459,info!$D$3:$E$118,2,FALSE)</f>
        <v>5</v>
      </c>
      <c r="C459" s="96">
        <v>15</v>
      </c>
      <c r="D459" s="95" t="s">
        <v>9</v>
      </c>
      <c r="E459" s="97">
        <v>12.923381379061903</v>
      </c>
      <c r="F459" s="103">
        <f t="shared" si="7"/>
        <v>1.3117232099747829E-2</v>
      </c>
      <c r="G459" s="95"/>
      <c r="H459" s="104"/>
      <c r="I459" s="104"/>
      <c r="J459" s="104"/>
      <c r="K459" s="105">
        <f>VLOOKUP('Datos Monitoreo 2019'!$D459,info!$A$2:$B$20,2,FALSE)</f>
        <v>0.74</v>
      </c>
      <c r="M459" s="104">
        <v>1.1499999999999999</v>
      </c>
      <c r="N459" s="106">
        <f>(1.8894+0.00853085*'Datos Monitoreo 2019'!$E459^3.32222)/1000</f>
        <v>4.3887381211521664E-2</v>
      </c>
      <c r="O459" s="106">
        <f>'Datos Monitoreo 2019'!$N459*'Datos Monitoreo 2019'!$S459</f>
        <v>8.7774762423043339E-3</v>
      </c>
      <c r="P459" s="106">
        <f>'Datos Monitoreo 2019'!$O459+'Datos Monitoreo 2019'!$N459</f>
        <v>5.2664857453826E-2</v>
      </c>
      <c r="Q459" s="104">
        <v>0.47</v>
      </c>
      <c r="R459" s="106">
        <f>'Datos Monitoreo 2019'!$Q459*'Datos Monitoreo 2019'!$N459</f>
        <v>2.0627069169415181E-2</v>
      </c>
      <c r="S459" s="104">
        <v>0.2</v>
      </c>
      <c r="T459" s="106">
        <f>'Datos Monitoreo 2019'!$R459*'Datos Monitoreo 2019'!$S459</f>
        <v>4.1254138338830361E-3</v>
      </c>
      <c r="U459" s="106">
        <f>'Datos Monitoreo 2019'!$T459+'Datos Monitoreo 2019'!$R459</f>
        <v>2.4752483003298218E-2</v>
      </c>
    </row>
    <row r="460" spans="1:21" s="94" customFormat="1" ht="16.5" hidden="1" x14ac:dyDescent="0.3">
      <c r="A460" s="96" t="s">
        <v>40</v>
      </c>
      <c r="B460" s="102">
        <f>VLOOKUP('Datos Monitoreo 2019'!$A460,info!$D$3:$E$118,2,FALSE)</f>
        <v>5</v>
      </c>
      <c r="C460" s="96">
        <v>15</v>
      </c>
      <c r="D460" s="95" t="s">
        <v>9</v>
      </c>
      <c r="E460" s="97">
        <v>5.5385920195979574</v>
      </c>
      <c r="F460" s="103">
        <f t="shared" si="7"/>
        <v>2.4092875285251108E-3</v>
      </c>
      <c r="G460" s="95"/>
      <c r="H460" s="104"/>
      <c r="I460" s="104"/>
      <c r="J460" s="104"/>
      <c r="K460" s="105">
        <f>VLOOKUP('Datos Monitoreo 2019'!$D460,info!$A$2:$B$20,2,FALSE)</f>
        <v>0.74</v>
      </c>
      <c r="M460" s="104">
        <v>1.1499999999999999</v>
      </c>
      <c r="N460" s="106">
        <f>(1.8894+0.00853085*'Datos Monitoreo 2019'!$E460^3.32222)/1000</f>
        <v>4.4055039485789314E-3</v>
      </c>
      <c r="O460" s="106">
        <f>'Datos Monitoreo 2019'!$N460*'Datos Monitoreo 2019'!$S460</f>
        <v>8.8110078971578637E-4</v>
      </c>
      <c r="P460" s="106">
        <f>'Datos Monitoreo 2019'!$O460+'Datos Monitoreo 2019'!$N460</f>
        <v>5.2866047382947173E-3</v>
      </c>
      <c r="Q460" s="104">
        <v>0.47</v>
      </c>
      <c r="R460" s="106">
        <f>'Datos Monitoreo 2019'!$Q460*'Datos Monitoreo 2019'!$N460</f>
        <v>2.0705868558320976E-3</v>
      </c>
      <c r="S460" s="104">
        <v>0.2</v>
      </c>
      <c r="T460" s="106">
        <f>'Datos Monitoreo 2019'!$R460*'Datos Monitoreo 2019'!$S460</f>
        <v>4.1411737116641952E-4</v>
      </c>
      <c r="U460" s="106">
        <f>'Datos Monitoreo 2019'!$T460+'Datos Monitoreo 2019'!$R460</f>
        <v>2.4847042269985171E-3</v>
      </c>
    </row>
    <row r="461" spans="1:21" s="94" customFormat="1" ht="16.5" hidden="1" x14ac:dyDescent="0.3">
      <c r="A461" s="96" t="s">
        <v>40</v>
      </c>
      <c r="B461" s="102">
        <f>VLOOKUP('Datos Monitoreo 2019'!$A461,info!$D$3:$E$118,2,FALSE)</f>
        <v>5</v>
      </c>
      <c r="C461" s="96">
        <v>16</v>
      </c>
      <c r="D461" s="95" t="s">
        <v>9</v>
      </c>
      <c r="E461" s="97">
        <v>12.541409515641352</v>
      </c>
      <c r="F461" s="103">
        <f t="shared" si="7"/>
        <v>1.2353288372906732E-2</v>
      </c>
      <c r="G461" s="95"/>
      <c r="H461" s="104"/>
      <c r="I461" s="104"/>
      <c r="J461" s="104"/>
      <c r="K461" s="105">
        <f>VLOOKUP('Datos Monitoreo 2019'!$D461,info!$A$2:$B$20,2,FALSE)</f>
        <v>0.74</v>
      </c>
      <c r="M461" s="104">
        <v>1.1499999999999999</v>
      </c>
      <c r="N461" s="106">
        <f>(1.8894+0.00853085*'Datos Monitoreo 2019'!$E461^3.32222)/1000</f>
        <v>3.9903132450915806E-2</v>
      </c>
      <c r="O461" s="106">
        <f>'Datos Monitoreo 2019'!$N461*'Datos Monitoreo 2019'!$S461</f>
        <v>7.9806264901831608E-3</v>
      </c>
      <c r="P461" s="106">
        <f>'Datos Monitoreo 2019'!$O461+'Datos Monitoreo 2019'!$N461</f>
        <v>4.7883758941098968E-2</v>
      </c>
      <c r="Q461" s="104">
        <v>0.47</v>
      </c>
      <c r="R461" s="106">
        <f>'Datos Monitoreo 2019'!$Q461*'Datos Monitoreo 2019'!$N461</f>
        <v>1.8754472251930429E-2</v>
      </c>
      <c r="S461" s="104">
        <v>0.2</v>
      </c>
      <c r="T461" s="106">
        <f>'Datos Monitoreo 2019'!$R461*'Datos Monitoreo 2019'!$S461</f>
        <v>3.7508944503860859E-3</v>
      </c>
      <c r="U461" s="106">
        <f>'Datos Monitoreo 2019'!$T461+'Datos Monitoreo 2019'!$R461</f>
        <v>2.2505366702316516E-2</v>
      </c>
    </row>
    <row r="462" spans="1:21" s="94" customFormat="1" ht="16.5" hidden="1" x14ac:dyDescent="0.3">
      <c r="A462" s="96" t="s">
        <v>40</v>
      </c>
      <c r="B462" s="102">
        <f>VLOOKUP('Datos Monitoreo 2019'!$A462,info!$D$3:$E$118,2,FALSE)</f>
        <v>5</v>
      </c>
      <c r="C462" s="96">
        <v>16</v>
      </c>
      <c r="D462" s="95" t="s">
        <v>9</v>
      </c>
      <c r="E462" s="97">
        <v>3.5014087480216975</v>
      </c>
      <c r="F462" s="103">
        <f t="shared" si="7"/>
        <v>9.6288740570596703E-4</v>
      </c>
      <c r="G462" s="95"/>
      <c r="H462" s="104"/>
      <c r="I462" s="104"/>
      <c r="J462" s="104"/>
      <c r="K462" s="105">
        <f>VLOOKUP('Datos Monitoreo 2019'!$D462,info!$A$2:$B$20,2,FALSE)</f>
        <v>0.74</v>
      </c>
      <c r="M462" s="104">
        <v>1.1499999999999999</v>
      </c>
      <c r="N462" s="106">
        <f>(1.8894+0.00853085*'Datos Monitoreo 2019'!$E462^3.32222)/1000</f>
        <v>2.4377863828380216E-3</v>
      </c>
      <c r="O462" s="106">
        <f>'Datos Monitoreo 2019'!$N462*'Datos Monitoreo 2019'!$S462</f>
        <v>4.8755727656760433E-4</v>
      </c>
      <c r="P462" s="106">
        <f>'Datos Monitoreo 2019'!$O462+'Datos Monitoreo 2019'!$N462</f>
        <v>2.925343659405626E-3</v>
      </c>
      <c r="Q462" s="104">
        <v>0.47</v>
      </c>
      <c r="R462" s="106">
        <f>'Datos Monitoreo 2019'!$Q462*'Datos Monitoreo 2019'!$N462</f>
        <v>1.14575959993387E-3</v>
      </c>
      <c r="S462" s="104">
        <v>0.2</v>
      </c>
      <c r="T462" s="106">
        <f>'Datos Monitoreo 2019'!$R462*'Datos Monitoreo 2019'!$S462</f>
        <v>2.2915191998677402E-4</v>
      </c>
      <c r="U462" s="106">
        <f>'Datos Monitoreo 2019'!$T462+'Datos Monitoreo 2019'!$R462</f>
        <v>1.374911519920644E-3</v>
      </c>
    </row>
    <row r="463" spans="1:21" s="94" customFormat="1" ht="16.5" hidden="1" x14ac:dyDescent="0.3">
      <c r="A463" s="96" t="s">
        <v>40</v>
      </c>
      <c r="B463" s="102">
        <f>VLOOKUP('Datos Monitoreo 2019'!$A463,info!$D$3:$E$118,2,FALSE)</f>
        <v>5</v>
      </c>
      <c r="C463" s="96">
        <v>18</v>
      </c>
      <c r="D463" s="95" t="s">
        <v>16</v>
      </c>
      <c r="E463" s="97">
        <v>9.7721135058423734</v>
      </c>
      <c r="F463" s="103">
        <f t="shared" si="7"/>
        <v>7.500097115734022E-3</v>
      </c>
      <c r="G463" s="95"/>
      <c r="H463" s="104"/>
      <c r="I463" s="104"/>
      <c r="J463" s="104"/>
      <c r="K463" s="105">
        <f>VLOOKUP('Datos Monitoreo 2019'!$D463,info!$A$2:$B$20,2,FALSE)</f>
        <v>0.55000000000000004</v>
      </c>
      <c r="M463" s="104">
        <v>1.1499999999999999</v>
      </c>
      <c r="N463" s="106">
        <f>(0.0883215*'Datos Monitoreo 2019'!$E463^2.37334)/1000</f>
        <v>1.9753576992026251E-2</v>
      </c>
      <c r="O463" s="106">
        <f>'Datos Monitoreo 2019'!$N463*'Datos Monitoreo 2019'!$S463</f>
        <v>3.9507153984052502E-3</v>
      </c>
      <c r="P463" s="106">
        <f>'Datos Monitoreo 2019'!$O463+'Datos Monitoreo 2019'!$N463</f>
        <v>2.3704292390431501E-2</v>
      </c>
      <c r="Q463" s="104">
        <v>0.47</v>
      </c>
      <c r="R463" s="106">
        <f>'Datos Monitoreo 2019'!$Q463*'Datos Monitoreo 2019'!$N463</f>
        <v>9.2841811862523372E-3</v>
      </c>
      <c r="S463" s="104">
        <v>0.2</v>
      </c>
      <c r="T463" s="106">
        <f>'Datos Monitoreo 2019'!$R463*'Datos Monitoreo 2019'!$S463</f>
        <v>1.8568362372504675E-3</v>
      </c>
      <c r="U463" s="106">
        <f>'Datos Monitoreo 2019'!$T463+'Datos Monitoreo 2019'!$R463</f>
        <v>1.1141017423502805E-2</v>
      </c>
    </row>
    <row r="464" spans="1:21" s="94" customFormat="1" ht="16.5" hidden="1" x14ac:dyDescent="0.3">
      <c r="A464" s="96" t="s">
        <v>40</v>
      </c>
      <c r="B464" s="102">
        <f>VLOOKUP('Datos Monitoreo 2019'!$A464,info!$D$3:$E$118,2,FALSE)</f>
        <v>5</v>
      </c>
      <c r="C464" s="96">
        <v>18</v>
      </c>
      <c r="D464" s="95" t="s">
        <v>16</v>
      </c>
      <c r="E464" s="97">
        <v>3.1512678732195281</v>
      </c>
      <c r="F464" s="103">
        <f t="shared" si="7"/>
        <v>7.7993879862183325E-4</v>
      </c>
      <c r="G464" s="95"/>
      <c r="H464" s="104"/>
      <c r="I464" s="104"/>
      <c r="J464" s="104"/>
      <c r="K464" s="105">
        <f>VLOOKUP('Datos Monitoreo 2019'!$D464,info!$A$2:$B$20,2,FALSE)</f>
        <v>0.55000000000000004</v>
      </c>
      <c r="M464" s="104">
        <v>1.1499999999999999</v>
      </c>
      <c r="N464" s="106">
        <f>(0.0883215*'Datos Monitoreo 2019'!$E464^2.37334)/1000</f>
        <v>1.3462992074672832E-3</v>
      </c>
      <c r="O464" s="106">
        <f>'Datos Monitoreo 2019'!$N464*'Datos Monitoreo 2019'!$S464</f>
        <v>2.6925984149345667E-4</v>
      </c>
      <c r="P464" s="106">
        <f>'Datos Monitoreo 2019'!$O464+'Datos Monitoreo 2019'!$N464</f>
        <v>1.6155590489607399E-3</v>
      </c>
      <c r="Q464" s="104">
        <v>0.47</v>
      </c>
      <c r="R464" s="106">
        <f>'Datos Monitoreo 2019'!$Q464*'Datos Monitoreo 2019'!$N464</f>
        <v>6.3276062750962305E-4</v>
      </c>
      <c r="S464" s="104">
        <v>0.2</v>
      </c>
      <c r="T464" s="106">
        <f>'Datos Monitoreo 2019'!$R464*'Datos Monitoreo 2019'!$S464</f>
        <v>1.2655212550192463E-4</v>
      </c>
      <c r="U464" s="106">
        <f>'Datos Monitoreo 2019'!$T464+'Datos Monitoreo 2019'!$R464</f>
        <v>7.593127530115477E-4</v>
      </c>
    </row>
    <row r="465" spans="1:21" s="94" customFormat="1" ht="16.5" hidden="1" x14ac:dyDescent="0.3">
      <c r="A465" s="96" t="s">
        <v>40</v>
      </c>
      <c r="B465" s="102">
        <f>VLOOKUP('Datos Monitoreo 2019'!$A465,info!$D$3:$E$118,2,FALSE)</f>
        <v>5</v>
      </c>
      <c r="C465" s="96">
        <v>20</v>
      </c>
      <c r="D465" s="95" t="s">
        <v>16</v>
      </c>
      <c r="E465" s="97">
        <v>18.080001535239308</v>
      </c>
      <c r="F465" s="103">
        <f t="shared" si="7"/>
        <v>2.567360218003982E-2</v>
      </c>
      <c r="G465" s="95"/>
      <c r="H465" s="104"/>
      <c r="I465" s="104"/>
      <c r="J465" s="104"/>
      <c r="K465" s="105">
        <f>VLOOKUP('Datos Monitoreo 2019'!$D465,info!$A$2:$B$20,2,FALSE)</f>
        <v>0.55000000000000004</v>
      </c>
      <c r="M465" s="104">
        <v>1.1499999999999999</v>
      </c>
      <c r="N465" s="106">
        <f>(0.0883215*'Datos Monitoreo 2019'!$E465^2.37334)/1000</f>
        <v>8.5079677784391544E-2</v>
      </c>
      <c r="O465" s="106">
        <f>'Datos Monitoreo 2019'!$N465*'Datos Monitoreo 2019'!$S465</f>
        <v>1.701593555687831E-2</v>
      </c>
      <c r="P465" s="106">
        <f>'Datos Monitoreo 2019'!$O465+'Datos Monitoreo 2019'!$N465</f>
        <v>0.10209561334126985</v>
      </c>
      <c r="Q465" s="104">
        <v>0.47</v>
      </c>
      <c r="R465" s="106">
        <f>'Datos Monitoreo 2019'!$Q465*'Datos Monitoreo 2019'!$N465</f>
        <v>3.9987448558664027E-2</v>
      </c>
      <c r="S465" s="104">
        <v>0.2</v>
      </c>
      <c r="T465" s="106">
        <f>'Datos Monitoreo 2019'!$R465*'Datos Monitoreo 2019'!$S465</f>
        <v>7.9974897117328064E-3</v>
      </c>
      <c r="U465" s="106">
        <f>'Datos Monitoreo 2019'!$T465+'Datos Monitoreo 2019'!$R465</f>
        <v>4.7984938270396835E-2</v>
      </c>
    </row>
    <row r="466" spans="1:21" s="94" customFormat="1" ht="16.5" hidden="1" x14ac:dyDescent="0.3">
      <c r="A466" s="96" t="s">
        <v>40</v>
      </c>
      <c r="B466" s="102">
        <f>VLOOKUP('Datos Monitoreo 2019'!$A466,info!$D$3:$E$118,2,FALSE)</f>
        <v>5</v>
      </c>
      <c r="C466" s="96">
        <v>21</v>
      </c>
      <c r="D466" s="96" t="s">
        <v>16</v>
      </c>
      <c r="E466" s="97">
        <v>13.082536322153798</v>
      </c>
      <c r="F466" s="103">
        <f t="shared" si="7"/>
        <v>1.344230607101303E-2</v>
      </c>
      <c r="G466" s="95"/>
      <c r="H466" s="104"/>
      <c r="I466" s="104"/>
      <c r="J466" s="104"/>
      <c r="K466" s="105">
        <f>VLOOKUP('Datos Monitoreo 2019'!$D466,info!$A$2:$B$20,2,FALSE)</f>
        <v>0.55000000000000004</v>
      </c>
      <c r="M466" s="104">
        <v>1.1499999999999999</v>
      </c>
      <c r="N466" s="106">
        <f>(0.0883215*'Datos Monitoreo 2019'!$E466^2.37334)/1000</f>
        <v>3.947808764842145E-2</v>
      </c>
      <c r="O466" s="106">
        <f>'Datos Monitoreo 2019'!$N466*'Datos Monitoreo 2019'!$S466</f>
        <v>7.8956175296842901E-3</v>
      </c>
      <c r="P466" s="106">
        <f>'Datos Monitoreo 2019'!$O466+'Datos Monitoreo 2019'!$N466</f>
        <v>4.7373705178105741E-2</v>
      </c>
      <c r="Q466" s="104">
        <v>0.47</v>
      </c>
      <c r="R466" s="106">
        <f>'Datos Monitoreo 2019'!$Q466*'Datos Monitoreo 2019'!$N466</f>
        <v>1.8554701194758081E-2</v>
      </c>
      <c r="S466" s="104">
        <v>0.2</v>
      </c>
      <c r="T466" s="106">
        <f>'Datos Monitoreo 2019'!$R466*'Datos Monitoreo 2019'!$S466</f>
        <v>3.7109402389516166E-3</v>
      </c>
      <c r="U466" s="106">
        <f>'Datos Monitoreo 2019'!$T466+'Datos Monitoreo 2019'!$R466</f>
        <v>2.2265641433709696E-2</v>
      </c>
    </row>
    <row r="467" spans="1:21" s="94" customFormat="1" ht="16.5" hidden="1" x14ac:dyDescent="0.3">
      <c r="A467" s="96" t="s">
        <v>40</v>
      </c>
      <c r="B467" s="102">
        <f>VLOOKUP('Datos Monitoreo 2019'!$A467,info!$D$3:$E$118,2,FALSE)</f>
        <v>5</v>
      </c>
      <c r="C467" s="96">
        <v>22</v>
      </c>
      <c r="D467" s="95" t="s">
        <v>9</v>
      </c>
      <c r="E467" s="97">
        <v>11.363662936761328</v>
      </c>
      <c r="F467" s="103">
        <f t="shared" si="7"/>
        <v>1.0142069171059484E-2</v>
      </c>
      <c r="G467" s="95"/>
      <c r="H467" s="104"/>
      <c r="I467" s="104"/>
      <c r="J467" s="104"/>
      <c r="K467" s="105">
        <f>VLOOKUP('Datos Monitoreo 2019'!$D467,info!$A$2:$B$20,2,FALSE)</f>
        <v>0.74</v>
      </c>
      <c r="M467" s="104">
        <v>1.1499999999999999</v>
      </c>
      <c r="N467" s="106">
        <f>(1.8894+0.00853085*'Datos Monitoreo 2019'!$E467^3.32222)/1000</f>
        <v>2.9283463402803082E-2</v>
      </c>
      <c r="O467" s="106">
        <f>'Datos Monitoreo 2019'!$N467*'Datos Monitoreo 2019'!$S467</f>
        <v>5.8566926805606167E-3</v>
      </c>
      <c r="P467" s="106">
        <f>'Datos Monitoreo 2019'!$O467+'Datos Monitoreo 2019'!$N467</f>
        <v>3.5140156083363697E-2</v>
      </c>
      <c r="Q467" s="104">
        <v>0.47</v>
      </c>
      <c r="R467" s="106">
        <f>'Datos Monitoreo 2019'!$Q467*'Datos Monitoreo 2019'!$N467</f>
        <v>1.3763227799317448E-2</v>
      </c>
      <c r="S467" s="104">
        <v>0.2</v>
      </c>
      <c r="T467" s="106">
        <f>'Datos Monitoreo 2019'!$R467*'Datos Monitoreo 2019'!$S467</f>
        <v>2.7526455598634899E-3</v>
      </c>
      <c r="U467" s="106">
        <f>'Datos Monitoreo 2019'!$T467+'Datos Monitoreo 2019'!$R467</f>
        <v>1.6515873359180939E-2</v>
      </c>
    </row>
    <row r="468" spans="1:21" s="94" customFormat="1" ht="16.5" hidden="1" x14ac:dyDescent="0.3">
      <c r="A468" s="96" t="s">
        <v>40</v>
      </c>
      <c r="B468" s="102">
        <f>VLOOKUP('Datos Monitoreo 2019'!$A468,info!$D$3:$E$118,2,FALSE)</f>
        <v>5</v>
      </c>
      <c r="C468" s="96">
        <v>22</v>
      </c>
      <c r="D468" s="96" t="s">
        <v>9</v>
      </c>
      <c r="E468" s="97">
        <v>4.1380285203892786</v>
      </c>
      <c r="F468" s="103">
        <f t="shared" si="7"/>
        <v>1.3448592691265155E-3</v>
      </c>
      <c r="G468" s="95"/>
      <c r="H468" s="104"/>
      <c r="I468" s="104"/>
      <c r="J468" s="104"/>
      <c r="K468" s="105">
        <f>VLOOKUP('Datos Monitoreo 2019'!$D468,info!$A$2:$B$20,2,FALSE)</f>
        <v>0.74</v>
      </c>
      <c r="M468" s="104">
        <v>1.1499999999999999</v>
      </c>
      <c r="N468" s="106">
        <f>(1.8894+0.00853085*'Datos Monitoreo 2019'!$E468^3.32222)/1000</f>
        <v>2.8446475655402675E-3</v>
      </c>
      <c r="O468" s="106">
        <f>'Datos Monitoreo 2019'!$N468*'Datos Monitoreo 2019'!$S468</f>
        <v>5.6892951310805347E-4</v>
      </c>
      <c r="P468" s="106">
        <f>'Datos Monitoreo 2019'!$O468+'Datos Monitoreo 2019'!$N468</f>
        <v>3.413577078648321E-3</v>
      </c>
      <c r="Q468" s="104">
        <v>0.47</v>
      </c>
      <c r="R468" s="106">
        <f>'Datos Monitoreo 2019'!$Q468*'Datos Monitoreo 2019'!$N468</f>
        <v>1.3369843558039256E-3</v>
      </c>
      <c r="S468" s="104">
        <v>0.2</v>
      </c>
      <c r="T468" s="106">
        <f>'Datos Monitoreo 2019'!$R468*'Datos Monitoreo 2019'!$S468</f>
        <v>2.6739687116078515E-4</v>
      </c>
      <c r="U468" s="106">
        <f>'Datos Monitoreo 2019'!$T468+'Datos Monitoreo 2019'!$R468</f>
        <v>1.6043812269647107E-3</v>
      </c>
    </row>
    <row r="469" spans="1:21" s="94" customFormat="1" ht="16.5" hidden="1" x14ac:dyDescent="0.3">
      <c r="A469" s="96" t="s">
        <v>40</v>
      </c>
      <c r="B469" s="102">
        <f>VLOOKUP('Datos Monitoreo 2019'!$A469,info!$D$3:$E$118,2,FALSE)</f>
        <v>5</v>
      </c>
      <c r="C469" s="96">
        <v>23</v>
      </c>
      <c r="D469" s="95" t="s">
        <v>9</v>
      </c>
      <c r="E469" s="97">
        <v>12.955212367680282</v>
      </c>
      <c r="F469" s="103">
        <f t="shared" si="7"/>
        <v>1.3181928584114688E-2</v>
      </c>
      <c r="G469" s="95"/>
      <c r="H469" s="104"/>
      <c r="I469" s="104"/>
      <c r="J469" s="104"/>
      <c r="K469" s="105">
        <f>VLOOKUP('Datos Monitoreo 2019'!$D469,info!$A$2:$B$20,2,FALSE)</f>
        <v>0.74</v>
      </c>
      <c r="M469" s="104">
        <v>1.1499999999999999</v>
      </c>
      <c r="N469" s="106">
        <f>(1.8894+0.00853085*'Datos Monitoreo 2019'!$E469^3.32222)/1000</f>
        <v>4.4232026519650684E-2</v>
      </c>
      <c r="O469" s="106">
        <f>'Datos Monitoreo 2019'!$N469*'Datos Monitoreo 2019'!$S469</f>
        <v>8.8464053039301379E-3</v>
      </c>
      <c r="P469" s="106">
        <f>'Datos Monitoreo 2019'!$O469+'Datos Monitoreo 2019'!$N469</f>
        <v>5.3078431823580824E-2</v>
      </c>
      <c r="Q469" s="104">
        <v>0.47</v>
      </c>
      <c r="R469" s="106">
        <f>'Datos Monitoreo 2019'!$Q469*'Datos Monitoreo 2019'!$N469</f>
        <v>2.0789052464235819E-2</v>
      </c>
      <c r="S469" s="104">
        <v>0.2</v>
      </c>
      <c r="T469" s="106">
        <f>'Datos Monitoreo 2019'!$R469*'Datos Monitoreo 2019'!$S469</f>
        <v>4.1578104928471638E-3</v>
      </c>
      <c r="U469" s="106">
        <f>'Datos Monitoreo 2019'!$T469+'Datos Monitoreo 2019'!$R469</f>
        <v>2.4946862957082983E-2</v>
      </c>
    </row>
    <row r="470" spans="1:21" s="94" customFormat="1" ht="16.5" hidden="1" x14ac:dyDescent="0.3">
      <c r="A470" s="96" t="s">
        <v>40</v>
      </c>
      <c r="B470" s="102">
        <f>VLOOKUP('Datos Monitoreo 2019'!$A470,info!$D$3:$E$118,2,FALSE)</f>
        <v>5</v>
      </c>
      <c r="C470" s="96">
        <v>24</v>
      </c>
      <c r="D470" s="96" t="s">
        <v>9</v>
      </c>
      <c r="E470" s="97">
        <v>14.323944878270581</v>
      </c>
      <c r="F470" s="103">
        <f t="shared" si="7"/>
        <v>1.6114437988054401E-2</v>
      </c>
      <c r="G470" s="95"/>
      <c r="H470" s="104"/>
      <c r="I470" s="104"/>
      <c r="J470" s="104"/>
      <c r="K470" s="105">
        <f>VLOOKUP('Datos Monitoreo 2019'!$D470,info!$A$2:$B$20,2,FALSE)</f>
        <v>0.74</v>
      </c>
      <c r="M470" s="104">
        <v>1.1499999999999999</v>
      </c>
      <c r="N470" s="106">
        <f>(1.8894+0.00853085*'Datos Monitoreo 2019'!$E470^3.32222)/1000</f>
        <v>6.1002908070915025E-2</v>
      </c>
      <c r="O470" s="106">
        <f>'Datos Monitoreo 2019'!$N470*'Datos Monitoreo 2019'!$S470</f>
        <v>1.2200581614183005E-2</v>
      </c>
      <c r="P470" s="106">
        <f>'Datos Monitoreo 2019'!$O470+'Datos Monitoreo 2019'!$N470</f>
        <v>7.320348968509803E-2</v>
      </c>
      <c r="Q470" s="104">
        <v>0.47</v>
      </c>
      <c r="R470" s="106">
        <f>'Datos Monitoreo 2019'!$Q470*'Datos Monitoreo 2019'!$N470</f>
        <v>2.8671366793330062E-2</v>
      </c>
      <c r="S470" s="104">
        <v>0.2</v>
      </c>
      <c r="T470" s="106">
        <f>'Datos Monitoreo 2019'!$R470*'Datos Monitoreo 2019'!$S470</f>
        <v>5.7342733586660125E-3</v>
      </c>
      <c r="U470" s="106">
        <f>'Datos Monitoreo 2019'!$T470+'Datos Monitoreo 2019'!$R470</f>
        <v>3.4405640151996077E-2</v>
      </c>
    </row>
    <row r="471" spans="1:21" s="94" customFormat="1" ht="16.5" hidden="1" x14ac:dyDescent="0.3">
      <c r="A471" s="96" t="s">
        <v>40</v>
      </c>
      <c r="B471" s="102">
        <f>VLOOKUP('Datos Monitoreo 2019'!$A471,info!$D$3:$E$118,2,FALSE)</f>
        <v>5</v>
      </c>
      <c r="C471" s="96">
        <v>25</v>
      </c>
      <c r="D471" s="95" t="s">
        <v>9</v>
      </c>
      <c r="E471" s="97">
        <v>12.414085561167836</v>
      </c>
      <c r="F471" s="103">
        <f t="shared" si="7"/>
        <v>1.2103733422138638E-2</v>
      </c>
      <c r="G471" s="95"/>
      <c r="H471" s="104"/>
      <c r="I471" s="104"/>
      <c r="J471" s="104"/>
      <c r="K471" s="105">
        <f>VLOOKUP('Datos Monitoreo 2019'!$D471,info!$A$2:$B$20,2,FALSE)</f>
        <v>0.74</v>
      </c>
      <c r="M471" s="104">
        <v>1.1499999999999999</v>
      </c>
      <c r="N471" s="106">
        <f>(1.8894+0.00853085*'Datos Monitoreo 2019'!$E471^3.32222)/1000</f>
        <v>3.8636046746230841E-2</v>
      </c>
      <c r="O471" s="106">
        <f>'Datos Monitoreo 2019'!$N471*'Datos Monitoreo 2019'!$S471</f>
        <v>7.727209349246169E-3</v>
      </c>
      <c r="P471" s="106">
        <f>'Datos Monitoreo 2019'!$O471+'Datos Monitoreo 2019'!$N471</f>
        <v>4.6363256095477007E-2</v>
      </c>
      <c r="Q471" s="104">
        <v>0.47</v>
      </c>
      <c r="R471" s="106">
        <f>'Datos Monitoreo 2019'!$Q471*'Datos Monitoreo 2019'!$N471</f>
        <v>1.8158941970728495E-2</v>
      </c>
      <c r="S471" s="104">
        <v>0.2</v>
      </c>
      <c r="T471" s="106">
        <f>'Datos Monitoreo 2019'!$R471*'Datos Monitoreo 2019'!$S471</f>
        <v>3.6317883941456991E-3</v>
      </c>
      <c r="U471" s="106">
        <f>'Datos Monitoreo 2019'!$T471+'Datos Monitoreo 2019'!$R471</f>
        <v>2.1790730364874195E-2</v>
      </c>
    </row>
    <row r="472" spans="1:21" s="94" customFormat="1" ht="16.5" hidden="1" x14ac:dyDescent="0.3">
      <c r="A472" s="96" t="s">
        <v>40</v>
      </c>
      <c r="B472" s="102">
        <f>VLOOKUP('Datos Monitoreo 2019'!$A472,info!$D$3:$E$118,2,FALSE)</f>
        <v>5</v>
      </c>
      <c r="C472" s="96">
        <v>25</v>
      </c>
      <c r="D472" s="95" t="s">
        <v>9</v>
      </c>
      <c r="E472" s="97">
        <v>8.0850711090682825</v>
      </c>
      <c r="F472" s="103">
        <f t="shared" si="7"/>
        <v>5.1340201542583591E-3</v>
      </c>
      <c r="G472" s="95"/>
      <c r="H472" s="104"/>
      <c r="I472" s="104"/>
      <c r="J472" s="104"/>
      <c r="K472" s="105">
        <f>VLOOKUP('Datos Monitoreo 2019'!$D472,info!$A$2:$B$20,2,FALSE)</f>
        <v>0.74</v>
      </c>
      <c r="M472" s="104">
        <v>1.1499999999999999</v>
      </c>
      <c r="N472" s="106">
        <f>(1.8894+0.00853085*'Datos Monitoreo 2019'!$E472^3.32222)/1000</f>
        <v>1.0730732542737317E-2</v>
      </c>
      <c r="O472" s="106">
        <f>'Datos Monitoreo 2019'!$N472*'Datos Monitoreo 2019'!$S472</f>
        <v>2.1461465085474635E-3</v>
      </c>
      <c r="P472" s="106">
        <f>'Datos Monitoreo 2019'!$O472+'Datos Monitoreo 2019'!$N472</f>
        <v>1.2876879051284779E-2</v>
      </c>
      <c r="Q472" s="104">
        <v>0.47</v>
      </c>
      <c r="R472" s="106">
        <f>'Datos Monitoreo 2019'!$Q472*'Datos Monitoreo 2019'!$N472</f>
        <v>5.0434442950865388E-3</v>
      </c>
      <c r="S472" s="104">
        <v>0.2</v>
      </c>
      <c r="T472" s="106">
        <f>'Datos Monitoreo 2019'!$R472*'Datos Monitoreo 2019'!$S472</f>
        <v>1.0086888590173078E-3</v>
      </c>
      <c r="U472" s="106">
        <f>'Datos Monitoreo 2019'!$T472+'Datos Monitoreo 2019'!$R472</f>
        <v>6.0521331541038463E-3</v>
      </c>
    </row>
    <row r="473" spans="1:21" s="94" customFormat="1" ht="16.5" hidden="1" x14ac:dyDescent="0.3">
      <c r="A473" s="96" t="s">
        <v>40</v>
      </c>
      <c r="B473" s="102">
        <f>VLOOKUP('Datos Monitoreo 2019'!$A473,info!$D$3:$E$118,2,FALSE)</f>
        <v>5</v>
      </c>
      <c r="C473" s="96">
        <v>25</v>
      </c>
      <c r="D473" s="95" t="s">
        <v>9</v>
      </c>
      <c r="E473" s="97">
        <v>4.2971834634811739</v>
      </c>
      <c r="F473" s="103">
        <f t="shared" si="7"/>
        <v>1.450299418924896E-3</v>
      </c>
      <c r="G473" s="95"/>
      <c r="H473" s="104"/>
      <c r="I473" s="104"/>
      <c r="J473" s="104"/>
      <c r="K473" s="105">
        <f>VLOOKUP('Datos Monitoreo 2019'!$D473,info!$A$2:$B$20,2,FALSE)</f>
        <v>0.74</v>
      </c>
      <c r="M473" s="104">
        <v>1.1499999999999999</v>
      </c>
      <c r="N473" s="106">
        <f>(1.8894+0.00853085*'Datos Monitoreo 2019'!$E473^3.32222)/1000</f>
        <v>2.9722505165155769E-3</v>
      </c>
      <c r="O473" s="106">
        <f>'Datos Monitoreo 2019'!$N473*'Datos Monitoreo 2019'!$S473</f>
        <v>5.9445010330311547E-4</v>
      </c>
      <c r="P473" s="106">
        <f>'Datos Monitoreo 2019'!$O473+'Datos Monitoreo 2019'!$N473</f>
        <v>3.5667006198186924E-3</v>
      </c>
      <c r="Q473" s="104">
        <v>0.47</v>
      </c>
      <c r="R473" s="106">
        <f>'Datos Monitoreo 2019'!$Q473*'Datos Monitoreo 2019'!$N473</f>
        <v>1.3969577427623212E-3</v>
      </c>
      <c r="S473" s="104">
        <v>0.2</v>
      </c>
      <c r="T473" s="106">
        <f>'Datos Monitoreo 2019'!$R473*'Datos Monitoreo 2019'!$S473</f>
        <v>2.7939154855246423E-4</v>
      </c>
      <c r="U473" s="106">
        <f>'Datos Monitoreo 2019'!$T473+'Datos Monitoreo 2019'!$R473</f>
        <v>1.6763492913147854E-3</v>
      </c>
    </row>
    <row r="474" spans="1:21" s="94" customFormat="1" ht="16.5" hidden="1" x14ac:dyDescent="0.3">
      <c r="A474" s="96" t="s">
        <v>40</v>
      </c>
      <c r="B474" s="102">
        <f>VLOOKUP('Datos Monitoreo 2019'!$A474,info!$D$3:$E$118,2,FALSE)</f>
        <v>5</v>
      </c>
      <c r="C474" s="96">
        <v>27</v>
      </c>
      <c r="D474" s="96" t="s">
        <v>9</v>
      </c>
      <c r="E474" s="97">
        <v>14.865071684783025</v>
      </c>
      <c r="F474" s="103">
        <f t="shared" si="7"/>
        <v>1.7354971191984186E-2</v>
      </c>
      <c r="G474" s="95"/>
      <c r="H474" s="104"/>
      <c r="I474" s="104"/>
      <c r="J474" s="104"/>
      <c r="K474" s="105">
        <f>VLOOKUP('Datos Monitoreo 2019'!$D474,info!$A$2:$B$20,2,FALSE)</f>
        <v>0.74</v>
      </c>
      <c r="M474" s="104">
        <v>1.1499999999999999</v>
      </c>
      <c r="N474" s="106">
        <f>(1.8894+0.00853085*'Datos Monitoreo 2019'!$E474^3.32222)/1000</f>
        <v>6.8752880973620367E-2</v>
      </c>
      <c r="O474" s="106">
        <f>'Datos Monitoreo 2019'!$N474*'Datos Monitoreo 2019'!$S474</f>
        <v>1.3750576194724074E-2</v>
      </c>
      <c r="P474" s="106">
        <f>'Datos Monitoreo 2019'!$O474+'Datos Monitoreo 2019'!$N474</f>
        <v>8.2503457168344438E-2</v>
      </c>
      <c r="Q474" s="104">
        <v>0.47</v>
      </c>
      <c r="R474" s="106">
        <f>'Datos Monitoreo 2019'!$Q474*'Datos Monitoreo 2019'!$N474</f>
        <v>3.2313854057601572E-2</v>
      </c>
      <c r="S474" s="104">
        <v>0.2</v>
      </c>
      <c r="T474" s="106">
        <f>'Datos Monitoreo 2019'!$R474*'Datos Monitoreo 2019'!$S474</f>
        <v>6.462770811520315E-3</v>
      </c>
      <c r="U474" s="106">
        <f>'Datos Monitoreo 2019'!$T474+'Datos Monitoreo 2019'!$R474</f>
        <v>3.8776624869121888E-2</v>
      </c>
    </row>
    <row r="475" spans="1:21" s="94" customFormat="1" ht="16.5" hidden="1" x14ac:dyDescent="0.3">
      <c r="A475" s="96" t="s">
        <v>40</v>
      </c>
      <c r="B475" s="102">
        <f>VLOOKUP('Datos Monitoreo 2019'!$A475,info!$D$3:$E$118,2,FALSE)</f>
        <v>5</v>
      </c>
      <c r="C475" s="96">
        <v>28</v>
      </c>
      <c r="D475" s="95" t="s">
        <v>9</v>
      </c>
      <c r="E475" s="97">
        <v>11.93662073189215</v>
      </c>
      <c r="F475" s="103">
        <f t="shared" si="7"/>
        <v>1.1190581936148891E-2</v>
      </c>
      <c r="G475" s="95"/>
      <c r="H475" s="104"/>
      <c r="I475" s="104"/>
      <c r="J475" s="104"/>
      <c r="K475" s="105">
        <f>VLOOKUP('Datos Monitoreo 2019'!$D475,info!$A$2:$B$20,2,FALSE)</f>
        <v>0.74</v>
      </c>
      <c r="M475" s="104">
        <v>1.1499999999999999</v>
      </c>
      <c r="N475" s="106">
        <f>(1.8894+0.00853085*'Datos Monitoreo 2019'!$E475^3.32222)/1000</f>
        <v>3.4146789179526134E-2</v>
      </c>
      <c r="O475" s="106">
        <f>'Datos Monitoreo 2019'!$N475*'Datos Monitoreo 2019'!$S475</f>
        <v>6.8293578359052273E-3</v>
      </c>
      <c r="P475" s="106">
        <f>'Datos Monitoreo 2019'!$O475+'Datos Monitoreo 2019'!$N475</f>
        <v>4.0976147015431362E-2</v>
      </c>
      <c r="Q475" s="104">
        <v>0.47</v>
      </c>
      <c r="R475" s="106">
        <f>'Datos Monitoreo 2019'!$Q475*'Datos Monitoreo 2019'!$N475</f>
        <v>1.6048990914377281E-2</v>
      </c>
      <c r="S475" s="104">
        <v>0.2</v>
      </c>
      <c r="T475" s="106">
        <f>'Datos Monitoreo 2019'!$R475*'Datos Monitoreo 2019'!$S475</f>
        <v>3.2097981828754563E-3</v>
      </c>
      <c r="U475" s="106">
        <f>'Datos Monitoreo 2019'!$T475+'Datos Monitoreo 2019'!$R475</f>
        <v>1.9258789097252739E-2</v>
      </c>
    </row>
    <row r="476" spans="1:21" s="94" customFormat="1" ht="16.5" hidden="1" x14ac:dyDescent="0.3">
      <c r="A476" s="96" t="s">
        <v>40</v>
      </c>
      <c r="B476" s="102">
        <f>VLOOKUP('Datos Monitoreo 2019'!$A476,info!$D$3:$E$118,2,FALSE)</f>
        <v>5</v>
      </c>
      <c r="C476" s="96">
        <v>29</v>
      </c>
      <c r="D476" s="96" t="s">
        <v>9</v>
      </c>
      <c r="E476" s="97">
        <v>8.3078880293969366</v>
      </c>
      <c r="F476" s="103">
        <f t="shared" si="7"/>
        <v>5.4208969391815022E-3</v>
      </c>
      <c r="G476" s="95"/>
      <c r="H476" s="104"/>
      <c r="I476" s="104"/>
      <c r="J476" s="104"/>
      <c r="K476" s="105">
        <f>VLOOKUP('Datos Monitoreo 2019'!$D476,info!$A$2:$B$20,2,FALSE)</f>
        <v>0.74</v>
      </c>
      <c r="M476" s="104">
        <v>1.1499999999999999</v>
      </c>
      <c r="N476" s="106">
        <f>(1.8894+0.00853085*'Datos Monitoreo 2019'!$E476^3.32222)/1000</f>
        <v>1.1566438790917954E-2</v>
      </c>
      <c r="O476" s="106">
        <f>'Datos Monitoreo 2019'!$N476*'Datos Monitoreo 2019'!$S476</f>
        <v>2.3132877581835908E-3</v>
      </c>
      <c r="P476" s="106">
        <f>'Datos Monitoreo 2019'!$O476+'Datos Monitoreo 2019'!$N476</f>
        <v>1.3879726549101546E-2</v>
      </c>
      <c r="Q476" s="104">
        <v>0.47</v>
      </c>
      <c r="R476" s="106">
        <f>'Datos Monitoreo 2019'!$Q476*'Datos Monitoreo 2019'!$N476</f>
        <v>5.4362262317314385E-3</v>
      </c>
      <c r="S476" s="104">
        <v>0.2</v>
      </c>
      <c r="T476" s="106">
        <f>'Datos Monitoreo 2019'!$R476*'Datos Monitoreo 2019'!$S476</f>
        <v>1.0872452463462877E-3</v>
      </c>
      <c r="U476" s="106">
        <f>'Datos Monitoreo 2019'!$T476+'Datos Monitoreo 2019'!$R476</f>
        <v>6.5234714780777261E-3</v>
      </c>
    </row>
    <row r="477" spans="1:21" s="94" customFormat="1" ht="16.5" hidden="1" x14ac:dyDescent="0.3">
      <c r="A477" s="96" t="s">
        <v>40</v>
      </c>
      <c r="B477" s="102">
        <f>VLOOKUP('Datos Monitoreo 2019'!$A477,info!$D$3:$E$118,2,FALSE)</f>
        <v>5</v>
      </c>
      <c r="C477" s="96">
        <v>30</v>
      </c>
      <c r="D477" s="95" t="s">
        <v>9</v>
      </c>
      <c r="E477" s="97">
        <v>14.069296969323549</v>
      </c>
      <c r="F477" s="103">
        <f t="shared" si="7"/>
        <v>1.5546573151102524E-2</v>
      </c>
      <c r="G477" s="95"/>
      <c r="H477" s="104"/>
      <c r="I477" s="104"/>
      <c r="J477" s="104"/>
      <c r="K477" s="105">
        <f>VLOOKUP('Datos Monitoreo 2019'!$D477,info!$A$2:$B$20,2,FALSE)</f>
        <v>0.74</v>
      </c>
      <c r="M477" s="104">
        <v>1.1499999999999999</v>
      </c>
      <c r="N477" s="106">
        <f>(1.8894+0.00853085*'Datos Monitoreo 2019'!$E477^3.32222)/1000</f>
        <v>5.7583068737365004E-2</v>
      </c>
      <c r="O477" s="106">
        <f>'Datos Monitoreo 2019'!$N477*'Datos Monitoreo 2019'!$S477</f>
        <v>1.1516613747473002E-2</v>
      </c>
      <c r="P477" s="106">
        <f>'Datos Monitoreo 2019'!$O477+'Datos Monitoreo 2019'!$N477</f>
        <v>6.9099682484837999E-2</v>
      </c>
      <c r="Q477" s="104">
        <v>0.47</v>
      </c>
      <c r="R477" s="106">
        <f>'Datos Monitoreo 2019'!$Q477*'Datos Monitoreo 2019'!$N477</f>
        <v>2.706404230656155E-2</v>
      </c>
      <c r="S477" s="104">
        <v>0.2</v>
      </c>
      <c r="T477" s="106">
        <f>'Datos Monitoreo 2019'!$R477*'Datos Monitoreo 2019'!$S477</f>
        <v>5.4128084613123103E-3</v>
      </c>
      <c r="U477" s="106">
        <f>'Datos Monitoreo 2019'!$T477+'Datos Monitoreo 2019'!$R477</f>
        <v>3.2476850767873863E-2</v>
      </c>
    </row>
    <row r="478" spans="1:21" s="94" customFormat="1" ht="16.5" hidden="1" x14ac:dyDescent="0.3">
      <c r="A478" s="96" t="s">
        <v>40</v>
      </c>
      <c r="B478" s="102">
        <f>VLOOKUP('Datos Monitoreo 2019'!$A478,info!$D$3:$E$118,2,FALSE)</f>
        <v>5</v>
      </c>
      <c r="C478" s="96">
        <v>33</v>
      </c>
      <c r="D478" s="96" t="s">
        <v>9</v>
      </c>
      <c r="E478" s="97">
        <v>15.215212559585193</v>
      </c>
      <c r="F478" s="103">
        <f t="shared" si="7"/>
        <v>1.8182179008704301E-2</v>
      </c>
      <c r="G478" s="95"/>
      <c r="H478" s="104"/>
      <c r="I478" s="104"/>
      <c r="J478" s="104"/>
      <c r="K478" s="105">
        <f>VLOOKUP('Datos Monitoreo 2019'!$D478,info!$A$2:$B$20,2,FALSE)</f>
        <v>0.74</v>
      </c>
      <c r="M478" s="104">
        <v>1.1499999999999999</v>
      </c>
      <c r="N478" s="106">
        <f>(1.8894+0.00853085*'Datos Monitoreo 2019'!$E478^3.32222)/1000</f>
        <v>7.4129776763845731E-2</v>
      </c>
      <c r="O478" s="106">
        <f>'Datos Monitoreo 2019'!$N478*'Datos Monitoreo 2019'!$S478</f>
        <v>1.4825955352769147E-2</v>
      </c>
      <c r="P478" s="106">
        <f>'Datos Monitoreo 2019'!$O478+'Datos Monitoreo 2019'!$N478</f>
        <v>8.895573211661488E-2</v>
      </c>
      <c r="Q478" s="104">
        <v>0.47</v>
      </c>
      <c r="R478" s="106">
        <f>'Datos Monitoreo 2019'!$Q478*'Datos Monitoreo 2019'!$N478</f>
        <v>3.4840995079007495E-2</v>
      </c>
      <c r="S478" s="104">
        <v>0.2</v>
      </c>
      <c r="T478" s="106">
        <f>'Datos Monitoreo 2019'!$R478*'Datos Monitoreo 2019'!$S478</f>
        <v>6.9681990158014994E-3</v>
      </c>
      <c r="U478" s="106">
        <f>'Datos Monitoreo 2019'!$T478+'Datos Monitoreo 2019'!$R478</f>
        <v>4.1809194094808995E-2</v>
      </c>
    </row>
    <row r="479" spans="1:21" s="94" customFormat="1" ht="16.5" hidden="1" x14ac:dyDescent="0.3">
      <c r="A479" s="96" t="s">
        <v>40</v>
      </c>
      <c r="B479" s="102">
        <f>VLOOKUP('Datos Monitoreo 2019'!$A479,info!$D$3:$E$118,2,FALSE)</f>
        <v>5</v>
      </c>
      <c r="C479" s="96">
        <v>35</v>
      </c>
      <c r="D479" s="96" t="s">
        <v>9</v>
      </c>
      <c r="E479" s="97">
        <v>2.928450952890874</v>
      </c>
      <c r="F479" s="103">
        <f t="shared" si="7"/>
        <v>6.73543719164901E-4</v>
      </c>
      <c r="G479" s="95"/>
      <c r="H479" s="104"/>
      <c r="I479" s="104"/>
      <c r="J479" s="104"/>
      <c r="K479" s="105">
        <f>VLOOKUP('Datos Monitoreo 2019'!$D479,info!$A$2:$B$20,2,FALSE)</f>
        <v>0.74</v>
      </c>
      <c r="M479" s="104">
        <v>1.1499999999999999</v>
      </c>
      <c r="N479" s="106">
        <f>(1.8894+0.00853085*'Datos Monitoreo 2019'!$E479^3.32222)/1000</f>
        <v>2.1922769696428247E-3</v>
      </c>
      <c r="O479" s="106">
        <f>'Datos Monitoreo 2019'!$N479*'Datos Monitoreo 2019'!$S479</f>
        <v>4.3845539392856498E-4</v>
      </c>
      <c r="P479" s="106">
        <f>'Datos Monitoreo 2019'!$O479+'Datos Monitoreo 2019'!$N479</f>
        <v>2.6307323635713898E-3</v>
      </c>
      <c r="Q479" s="104">
        <v>0.47</v>
      </c>
      <c r="R479" s="106">
        <f>'Datos Monitoreo 2019'!$Q479*'Datos Monitoreo 2019'!$N479</f>
        <v>1.0303701757321275E-3</v>
      </c>
      <c r="S479" s="104">
        <v>0.2</v>
      </c>
      <c r="T479" s="106">
        <f>'Datos Monitoreo 2019'!$R479*'Datos Monitoreo 2019'!$S479</f>
        <v>2.060740351464255E-4</v>
      </c>
      <c r="U479" s="106">
        <f>'Datos Monitoreo 2019'!$T479+'Datos Monitoreo 2019'!$R479</f>
        <v>1.2364442108785531E-3</v>
      </c>
    </row>
    <row r="480" spans="1:21" s="94" customFormat="1" ht="16.5" hidden="1" x14ac:dyDescent="0.3">
      <c r="A480" s="96" t="s">
        <v>40</v>
      </c>
      <c r="B480" s="102">
        <f>VLOOKUP('Datos Monitoreo 2019'!$A480,info!$D$3:$E$118,2,FALSE)</f>
        <v>5</v>
      </c>
      <c r="C480" s="96">
        <v>36</v>
      </c>
      <c r="D480" s="96" t="s">
        <v>9</v>
      </c>
      <c r="E480" s="97">
        <v>12.668733470114868</v>
      </c>
      <c r="F480" s="103">
        <f t="shared" si="7"/>
        <v>1.2605389802764292E-2</v>
      </c>
      <c r="G480" s="95"/>
      <c r="H480" s="104"/>
      <c r="I480" s="104"/>
      <c r="J480" s="104"/>
      <c r="K480" s="105">
        <f>VLOOKUP('Datos Monitoreo 2019'!$D480,info!$A$2:$B$20,2,FALSE)</f>
        <v>0.74</v>
      </c>
      <c r="M480" s="104">
        <v>1.1499999999999999</v>
      </c>
      <c r="N480" s="106">
        <f>(1.8894+0.00853085*'Datos Monitoreo 2019'!$E480^3.32222)/1000</f>
        <v>4.1200445597246532E-2</v>
      </c>
      <c r="O480" s="106">
        <f>'Datos Monitoreo 2019'!$N480*'Datos Monitoreo 2019'!$S480</f>
        <v>8.2400891194493071E-3</v>
      </c>
      <c r="P480" s="106">
        <f>'Datos Monitoreo 2019'!$O480+'Datos Monitoreo 2019'!$N480</f>
        <v>4.9440534716695836E-2</v>
      </c>
      <c r="Q480" s="104">
        <v>0.47</v>
      </c>
      <c r="R480" s="106">
        <f>'Datos Monitoreo 2019'!$Q480*'Datos Monitoreo 2019'!$N480</f>
        <v>1.9364209430705871E-2</v>
      </c>
      <c r="S480" s="104">
        <v>0.2</v>
      </c>
      <c r="T480" s="106">
        <f>'Datos Monitoreo 2019'!$R480*'Datos Monitoreo 2019'!$S480</f>
        <v>3.8728418861411745E-3</v>
      </c>
      <c r="U480" s="106">
        <f>'Datos Monitoreo 2019'!$T480+'Datos Monitoreo 2019'!$R480</f>
        <v>2.3237051316847043E-2</v>
      </c>
    </row>
    <row r="481" spans="1:21" s="94" customFormat="1" ht="16.5" hidden="1" x14ac:dyDescent="0.3">
      <c r="A481" s="96" t="s">
        <v>40</v>
      </c>
      <c r="B481" s="102">
        <f>VLOOKUP('Datos Monitoreo 2019'!$A481,info!$D$3:$E$118,2,FALSE)</f>
        <v>5</v>
      </c>
      <c r="C481" s="96">
        <v>36</v>
      </c>
      <c r="D481" s="96" t="s">
        <v>9</v>
      </c>
      <c r="E481" s="97">
        <v>2.8647889756541161</v>
      </c>
      <c r="F481" s="103">
        <f t="shared" si="7"/>
        <v>6.4457751952217606E-4</v>
      </c>
      <c r="G481" s="95"/>
      <c r="H481" s="104"/>
      <c r="I481" s="104"/>
      <c r="J481" s="104"/>
      <c r="K481" s="105">
        <f>VLOOKUP('Datos Monitoreo 2019'!$D481,info!$A$2:$B$20,2,FALSE)</f>
        <v>0.74</v>
      </c>
      <c r="M481" s="104">
        <v>1.1499999999999999</v>
      </c>
      <c r="N481" s="106">
        <f>(1.8894+0.00853085*'Datos Monitoreo 2019'!$E481^3.32222)/1000</f>
        <v>2.1709493994797897E-3</v>
      </c>
      <c r="O481" s="106">
        <f>'Datos Monitoreo 2019'!$N481*'Datos Monitoreo 2019'!$S481</f>
        <v>4.3418987989595793E-4</v>
      </c>
      <c r="P481" s="106">
        <f>'Datos Monitoreo 2019'!$O481+'Datos Monitoreo 2019'!$N481</f>
        <v>2.6051392793757476E-3</v>
      </c>
      <c r="Q481" s="104">
        <v>0.47</v>
      </c>
      <c r="R481" s="106">
        <f>'Datos Monitoreo 2019'!$Q481*'Datos Monitoreo 2019'!$N481</f>
        <v>1.020346217755501E-3</v>
      </c>
      <c r="S481" s="104">
        <v>0.2</v>
      </c>
      <c r="T481" s="106">
        <f>'Datos Monitoreo 2019'!$R481*'Datos Monitoreo 2019'!$S481</f>
        <v>2.0406924355110021E-4</v>
      </c>
      <c r="U481" s="106">
        <f>'Datos Monitoreo 2019'!$T481+'Datos Monitoreo 2019'!$R481</f>
        <v>1.2244154613066012E-3</v>
      </c>
    </row>
    <row r="482" spans="1:21" s="94" customFormat="1" ht="16.5" hidden="1" x14ac:dyDescent="0.3">
      <c r="A482" s="96" t="s">
        <v>40</v>
      </c>
      <c r="B482" s="102">
        <f>VLOOKUP('Datos Monitoreo 2019'!$A482,info!$D$3:$E$118,2,FALSE)</f>
        <v>5</v>
      </c>
      <c r="C482" s="96">
        <v>37</v>
      </c>
      <c r="D482" s="96" t="s">
        <v>9</v>
      </c>
      <c r="E482" s="97">
        <v>3.183098861837907</v>
      </c>
      <c r="F482" s="103">
        <f t="shared" si="7"/>
        <v>7.9577471545947667E-4</v>
      </c>
      <c r="G482" s="99"/>
      <c r="H482" s="104"/>
      <c r="I482" s="104"/>
      <c r="J482" s="104"/>
      <c r="K482" s="105">
        <f>VLOOKUP('Datos Monitoreo 2019'!$D482,info!$A$2:$B$20,2,FALSE)</f>
        <v>0.74</v>
      </c>
      <c r="M482" s="104">
        <v>1.1499999999999999</v>
      </c>
      <c r="N482" s="106">
        <f>(1.8894+0.00853085*'Datos Monitoreo 2019'!$E482^3.32222)/1000</f>
        <v>2.2889499270017243E-3</v>
      </c>
      <c r="O482" s="106">
        <f>'Datos Monitoreo 2019'!$N482*'Datos Monitoreo 2019'!$S482</f>
        <v>4.5778998540034488E-4</v>
      </c>
      <c r="P482" s="106">
        <f>'Datos Monitoreo 2019'!$O482+'Datos Monitoreo 2019'!$N482</f>
        <v>2.746739912402069E-3</v>
      </c>
      <c r="Q482" s="104">
        <v>0.47</v>
      </c>
      <c r="R482" s="106">
        <f>'Datos Monitoreo 2019'!$Q482*'Datos Monitoreo 2019'!$N482</f>
        <v>1.0758064656908102E-3</v>
      </c>
      <c r="S482" s="104">
        <v>0.2</v>
      </c>
      <c r="T482" s="106">
        <f>'Datos Monitoreo 2019'!$R482*'Datos Monitoreo 2019'!$S482</f>
        <v>2.1516129313816205E-4</v>
      </c>
      <c r="U482" s="106">
        <f>'Datos Monitoreo 2019'!$T482+'Datos Monitoreo 2019'!$R482</f>
        <v>1.2909677588289724E-3</v>
      </c>
    </row>
    <row r="483" spans="1:21" s="94" customFormat="1" ht="16.5" hidden="1" x14ac:dyDescent="0.3">
      <c r="A483" s="96" t="s">
        <v>40</v>
      </c>
      <c r="B483" s="102">
        <f>VLOOKUP('Datos Monitoreo 2019'!$A483,info!$D$3:$E$118,2,FALSE)</f>
        <v>5</v>
      </c>
      <c r="C483" s="96">
        <v>38</v>
      </c>
      <c r="D483" s="96" t="s">
        <v>9</v>
      </c>
      <c r="E483" s="97">
        <v>13.528170162811104</v>
      </c>
      <c r="F483" s="103">
        <f t="shared" si="7"/>
        <v>1.4373680797986796E-2</v>
      </c>
      <c r="G483" s="95"/>
      <c r="H483" s="104"/>
      <c r="I483" s="104"/>
      <c r="J483" s="104"/>
      <c r="K483" s="105">
        <f>VLOOKUP('Datos Monitoreo 2019'!$D483,info!$A$2:$B$20,2,FALSE)</f>
        <v>0.74</v>
      </c>
      <c r="M483" s="104">
        <v>1.1499999999999999</v>
      </c>
      <c r="N483" s="106">
        <f>(1.8894+0.00853085*'Datos Monitoreo 2019'!$E483^3.32222)/1000</f>
        <v>5.0779094880283489E-2</v>
      </c>
      <c r="O483" s="106">
        <f>'Datos Monitoreo 2019'!$N483*'Datos Monitoreo 2019'!$S483</f>
        <v>1.0155818976056698E-2</v>
      </c>
      <c r="P483" s="106">
        <f>'Datos Monitoreo 2019'!$O483+'Datos Monitoreo 2019'!$N483</f>
        <v>6.0934913856340187E-2</v>
      </c>
      <c r="Q483" s="104">
        <v>0.47</v>
      </c>
      <c r="R483" s="106">
        <f>'Datos Monitoreo 2019'!$Q483*'Datos Monitoreo 2019'!$N483</f>
        <v>2.386617459373324E-2</v>
      </c>
      <c r="S483" s="104">
        <v>0.2</v>
      </c>
      <c r="T483" s="106">
        <f>'Datos Monitoreo 2019'!$R483*'Datos Monitoreo 2019'!$S483</f>
        <v>4.7732349187466485E-3</v>
      </c>
      <c r="U483" s="106">
        <f>'Datos Monitoreo 2019'!$T483+'Datos Monitoreo 2019'!$R483</f>
        <v>2.8639409512479889E-2</v>
      </c>
    </row>
    <row r="484" spans="1:21" s="94" customFormat="1" ht="16.5" hidden="1" x14ac:dyDescent="0.3">
      <c r="A484" s="96" t="s">
        <v>40</v>
      </c>
      <c r="B484" s="102">
        <f>VLOOKUP('Datos Monitoreo 2019'!$A484,info!$D$3:$E$118,2,FALSE)</f>
        <v>5</v>
      </c>
      <c r="C484" s="96">
        <v>38</v>
      </c>
      <c r="D484" s="96" t="s">
        <v>9</v>
      </c>
      <c r="E484" s="97">
        <v>6.3343667350574338</v>
      </c>
      <c r="F484" s="103">
        <f t="shared" si="7"/>
        <v>3.1513474506910731E-3</v>
      </c>
      <c r="G484" s="95"/>
      <c r="H484" s="104"/>
      <c r="I484" s="104"/>
      <c r="J484" s="104"/>
      <c r="K484" s="105">
        <f>VLOOKUP('Datos Monitoreo 2019'!$D484,info!$A$2:$B$20,2,FALSE)</f>
        <v>0.74</v>
      </c>
      <c r="M484" s="104">
        <v>1.1499999999999999</v>
      </c>
      <c r="N484" s="106">
        <f>(1.8894+0.00853085*'Datos Monitoreo 2019'!$E484^3.32222)/1000</f>
        <v>5.8197092471984659E-3</v>
      </c>
      <c r="O484" s="106">
        <f>'Datos Monitoreo 2019'!$N484*'Datos Monitoreo 2019'!$S484</f>
        <v>1.1639418494396932E-3</v>
      </c>
      <c r="P484" s="106">
        <f>'Datos Monitoreo 2019'!$O484+'Datos Monitoreo 2019'!$N484</f>
        <v>6.9836510966381589E-3</v>
      </c>
      <c r="Q484" s="104">
        <v>0.47</v>
      </c>
      <c r="R484" s="106">
        <f>'Datos Monitoreo 2019'!$Q484*'Datos Monitoreo 2019'!$N484</f>
        <v>2.7352633461832786E-3</v>
      </c>
      <c r="S484" s="104">
        <v>0.2</v>
      </c>
      <c r="T484" s="106">
        <f>'Datos Monitoreo 2019'!$R484*'Datos Monitoreo 2019'!$S484</f>
        <v>5.470526692366557E-4</v>
      </c>
      <c r="U484" s="106">
        <f>'Datos Monitoreo 2019'!$T484+'Datos Monitoreo 2019'!$R484</f>
        <v>3.2823160154199344E-3</v>
      </c>
    </row>
    <row r="485" spans="1:21" s="94" customFormat="1" ht="16.5" hidden="1" x14ac:dyDescent="0.3">
      <c r="A485" s="96" t="s">
        <v>40</v>
      </c>
      <c r="B485" s="102">
        <f>VLOOKUP('Datos Monitoreo 2019'!$A485,info!$D$3:$E$118,2,FALSE)</f>
        <v>5</v>
      </c>
      <c r="C485" s="96">
        <v>39</v>
      </c>
      <c r="D485" s="96" t="s">
        <v>9</v>
      </c>
      <c r="E485" s="97">
        <v>6.1115498147287806</v>
      </c>
      <c r="F485" s="103">
        <f t="shared" si="7"/>
        <v>2.9335439110698145E-3</v>
      </c>
      <c r="G485" s="95"/>
      <c r="H485" s="104"/>
      <c r="I485" s="104"/>
      <c r="J485" s="104"/>
      <c r="K485" s="105">
        <f>VLOOKUP('Datos Monitoreo 2019'!$D485,info!$A$2:$B$20,2,FALSE)</f>
        <v>0.74</v>
      </c>
      <c r="M485" s="104">
        <v>1.1499999999999999</v>
      </c>
      <c r="N485" s="106">
        <f>(1.8894+0.00853085*'Datos Monitoreo 2019'!$E485^3.32222)/1000</f>
        <v>5.3788747787765672E-3</v>
      </c>
      <c r="O485" s="106">
        <f>'Datos Monitoreo 2019'!$N485*'Datos Monitoreo 2019'!$S485</f>
        <v>1.0757749557553135E-3</v>
      </c>
      <c r="P485" s="106">
        <f>'Datos Monitoreo 2019'!$O485+'Datos Monitoreo 2019'!$N485</f>
        <v>6.4546497345318804E-3</v>
      </c>
      <c r="Q485" s="104">
        <v>0.47</v>
      </c>
      <c r="R485" s="106">
        <f>'Datos Monitoreo 2019'!$Q485*'Datos Monitoreo 2019'!$N485</f>
        <v>2.5280711460249866E-3</v>
      </c>
      <c r="S485" s="104">
        <v>0.2</v>
      </c>
      <c r="T485" s="106">
        <f>'Datos Monitoreo 2019'!$R485*'Datos Monitoreo 2019'!$S485</f>
        <v>5.0561422920499736E-4</v>
      </c>
      <c r="U485" s="106">
        <f>'Datos Monitoreo 2019'!$T485+'Datos Monitoreo 2019'!$R485</f>
        <v>3.0336853752299837E-3</v>
      </c>
    </row>
    <row r="486" spans="1:21" s="94" customFormat="1" ht="16.5" hidden="1" x14ac:dyDescent="0.3">
      <c r="A486" s="96" t="s">
        <v>40</v>
      </c>
      <c r="B486" s="102">
        <f>VLOOKUP('Datos Monitoreo 2019'!$A486,info!$D$3:$E$118,2,FALSE)</f>
        <v>5</v>
      </c>
      <c r="C486" s="96">
        <v>40</v>
      </c>
      <c r="D486" s="96" t="s">
        <v>9</v>
      </c>
      <c r="E486" s="97">
        <v>4.45633840657307</v>
      </c>
      <c r="F486" s="103">
        <f t="shared" si="7"/>
        <v>1.5597184423005749E-3</v>
      </c>
      <c r="G486" s="95"/>
      <c r="H486" s="104"/>
      <c r="I486" s="104"/>
      <c r="J486" s="104"/>
      <c r="K486" s="105">
        <f>VLOOKUP('Datos Monitoreo 2019'!$D486,info!$A$2:$B$20,2,FALSE)</f>
        <v>0.74</v>
      </c>
      <c r="M486" s="104">
        <v>1.1499999999999999</v>
      </c>
      <c r="N486" s="106">
        <f>(1.8894+0.00853085*'Datos Monitoreo 2019'!$E486^3.32222)/1000</f>
        <v>3.1113137119265135E-3</v>
      </c>
      <c r="O486" s="106">
        <f>'Datos Monitoreo 2019'!$N486*'Datos Monitoreo 2019'!$S486</f>
        <v>6.222627423853027E-4</v>
      </c>
      <c r="P486" s="106">
        <f>'Datos Monitoreo 2019'!$O486+'Datos Monitoreo 2019'!$N486</f>
        <v>3.7335764543118162E-3</v>
      </c>
      <c r="Q486" s="104">
        <v>0.47</v>
      </c>
      <c r="R486" s="106">
        <f>'Datos Monitoreo 2019'!$Q486*'Datos Monitoreo 2019'!$N486</f>
        <v>1.4623174446054613E-3</v>
      </c>
      <c r="S486" s="104">
        <v>0.2</v>
      </c>
      <c r="T486" s="106">
        <f>'Datos Monitoreo 2019'!$R486*'Datos Monitoreo 2019'!$S486</f>
        <v>2.9246348892109227E-4</v>
      </c>
      <c r="U486" s="106">
        <f>'Datos Monitoreo 2019'!$T486+'Datos Monitoreo 2019'!$R486</f>
        <v>1.7547809335265534E-3</v>
      </c>
    </row>
    <row r="487" spans="1:21" s="94" customFormat="1" ht="16.5" hidden="1" x14ac:dyDescent="0.3">
      <c r="A487" s="96" t="s">
        <v>40</v>
      </c>
      <c r="B487" s="102">
        <f>VLOOKUP('Datos Monitoreo 2019'!$A487,info!$D$3:$E$118,2,FALSE)</f>
        <v>5</v>
      </c>
      <c r="C487" s="96">
        <v>41</v>
      </c>
      <c r="D487" s="95" t="s">
        <v>9</v>
      </c>
      <c r="E487" s="97">
        <v>8.7216908814358636</v>
      </c>
      <c r="F487" s="103">
        <f t="shared" si="7"/>
        <v>5.9743582537835653E-3</v>
      </c>
      <c r="G487" s="95"/>
      <c r="H487" s="104"/>
      <c r="I487" s="104"/>
      <c r="J487" s="104"/>
      <c r="K487" s="105">
        <f>VLOOKUP('Datos Monitoreo 2019'!$D487,info!$A$2:$B$20,2,FALSE)</f>
        <v>0.74</v>
      </c>
      <c r="M487" s="104">
        <v>1.1499999999999999</v>
      </c>
      <c r="N487" s="106">
        <f>(1.8894+0.00853085*'Datos Monitoreo 2019'!$E487^3.32222)/1000</f>
        <v>1.3262391916597635E-2</v>
      </c>
      <c r="O487" s="106">
        <f>'Datos Monitoreo 2019'!$N487*'Datos Monitoreo 2019'!$S487</f>
        <v>2.6524783833195269E-3</v>
      </c>
      <c r="P487" s="106">
        <f>'Datos Monitoreo 2019'!$O487+'Datos Monitoreo 2019'!$N487</f>
        <v>1.5914870299917162E-2</v>
      </c>
      <c r="Q487" s="104">
        <v>0.47</v>
      </c>
      <c r="R487" s="106">
        <f>'Datos Monitoreo 2019'!$Q487*'Datos Monitoreo 2019'!$N487</f>
        <v>6.2333242008008882E-3</v>
      </c>
      <c r="S487" s="104">
        <v>0.2</v>
      </c>
      <c r="T487" s="106">
        <f>'Datos Monitoreo 2019'!$R487*'Datos Monitoreo 2019'!$S487</f>
        <v>1.2466648401601777E-3</v>
      </c>
      <c r="U487" s="106">
        <f>'Datos Monitoreo 2019'!$T487+'Datos Monitoreo 2019'!$R487</f>
        <v>7.4799890409610655E-3</v>
      </c>
    </row>
    <row r="488" spans="1:21" s="94" customFormat="1" ht="16.5" hidden="1" x14ac:dyDescent="0.3">
      <c r="A488" s="96" t="s">
        <v>40</v>
      </c>
      <c r="B488" s="102">
        <f>VLOOKUP('Datos Monitoreo 2019'!$A488,info!$D$3:$E$118,2,FALSE)</f>
        <v>5</v>
      </c>
      <c r="C488" s="96">
        <v>43</v>
      </c>
      <c r="D488" s="95" t="s">
        <v>9</v>
      </c>
      <c r="E488" s="97">
        <v>11.522817879853223</v>
      </c>
      <c r="F488" s="103">
        <f t="shared" si="7"/>
        <v>1.0428150181267167E-2</v>
      </c>
      <c r="G488" s="95"/>
      <c r="H488" s="104"/>
      <c r="I488" s="104"/>
      <c r="J488" s="104"/>
      <c r="K488" s="105">
        <f>VLOOKUP('Datos Monitoreo 2019'!$D488,info!$A$2:$B$20,2,FALSE)</f>
        <v>0.74</v>
      </c>
      <c r="M488" s="104">
        <v>1.1499999999999999</v>
      </c>
      <c r="N488" s="106">
        <f>(1.8894+0.00853085*'Datos Monitoreo 2019'!$E488^3.32222)/1000</f>
        <v>3.0578957037344253E-2</v>
      </c>
      <c r="O488" s="106">
        <f>'Datos Monitoreo 2019'!$N488*'Datos Monitoreo 2019'!$S488</f>
        <v>6.115791407468851E-3</v>
      </c>
      <c r="P488" s="106">
        <f>'Datos Monitoreo 2019'!$O488+'Datos Monitoreo 2019'!$N488</f>
        <v>3.6694748444813102E-2</v>
      </c>
      <c r="Q488" s="104">
        <v>0.47</v>
      </c>
      <c r="R488" s="106">
        <f>'Datos Monitoreo 2019'!$Q488*'Datos Monitoreo 2019'!$N488</f>
        <v>1.4372109807551799E-2</v>
      </c>
      <c r="S488" s="104">
        <v>0.2</v>
      </c>
      <c r="T488" s="106">
        <f>'Datos Monitoreo 2019'!$R488*'Datos Monitoreo 2019'!$S488</f>
        <v>2.8744219615103599E-3</v>
      </c>
      <c r="U488" s="106">
        <f>'Datos Monitoreo 2019'!$T488+'Datos Monitoreo 2019'!$R488</f>
        <v>1.724653176906216E-2</v>
      </c>
    </row>
    <row r="489" spans="1:21" s="94" customFormat="1" ht="16.5" hidden="1" x14ac:dyDescent="0.3">
      <c r="A489" s="96" t="s">
        <v>40</v>
      </c>
      <c r="B489" s="102">
        <f>VLOOKUP('Datos Monitoreo 2019'!$A489,info!$D$3:$E$118,2,FALSE)</f>
        <v>5</v>
      </c>
      <c r="C489" s="96">
        <v>45</v>
      </c>
      <c r="D489" s="96" t="s">
        <v>9</v>
      </c>
      <c r="E489" s="97">
        <v>11.427324913998085</v>
      </c>
      <c r="F489" s="103">
        <f t="shared" si="7"/>
        <v>1.0256024110313282E-2</v>
      </c>
      <c r="G489" s="95"/>
      <c r="H489" s="104"/>
      <c r="I489" s="104"/>
      <c r="J489" s="104"/>
      <c r="K489" s="105">
        <f>VLOOKUP('Datos Monitoreo 2019'!$D489,info!$A$2:$B$20,2,FALSE)</f>
        <v>0.74</v>
      </c>
      <c r="M489" s="104">
        <v>1.1499999999999999</v>
      </c>
      <c r="N489" s="106">
        <f>(1.8894+0.00853085*'Datos Monitoreo 2019'!$E489^3.32222)/1000</f>
        <v>2.9796643040658492E-2</v>
      </c>
      <c r="O489" s="106">
        <f>'Datos Monitoreo 2019'!$N489*'Datos Monitoreo 2019'!$S489</f>
        <v>5.9593286081316985E-3</v>
      </c>
      <c r="P489" s="106">
        <f>'Datos Monitoreo 2019'!$O489+'Datos Monitoreo 2019'!$N489</f>
        <v>3.5755971648790193E-2</v>
      </c>
      <c r="Q489" s="104">
        <v>0.47</v>
      </c>
      <c r="R489" s="106">
        <f>'Datos Monitoreo 2019'!$Q489*'Datos Monitoreo 2019'!$N489</f>
        <v>1.4004422229109491E-2</v>
      </c>
      <c r="S489" s="104">
        <v>0.2</v>
      </c>
      <c r="T489" s="106">
        <f>'Datos Monitoreo 2019'!$R489*'Datos Monitoreo 2019'!$S489</f>
        <v>2.8008844458218985E-3</v>
      </c>
      <c r="U489" s="106">
        <f>'Datos Monitoreo 2019'!$T489+'Datos Monitoreo 2019'!$R489</f>
        <v>1.6805306674931388E-2</v>
      </c>
    </row>
    <row r="490" spans="1:21" s="94" customFormat="1" ht="16.5" hidden="1" x14ac:dyDescent="0.3">
      <c r="A490" s="96" t="s">
        <v>40</v>
      </c>
      <c r="B490" s="102">
        <f>VLOOKUP('Datos Monitoreo 2019'!$A490,info!$D$3:$E$118,2,FALSE)</f>
        <v>5</v>
      </c>
      <c r="C490" s="96">
        <v>46</v>
      </c>
      <c r="D490" s="96" t="s">
        <v>9</v>
      </c>
      <c r="E490" s="97">
        <v>14.323944878270581</v>
      </c>
      <c r="F490" s="103">
        <f t="shared" si="7"/>
        <v>1.6114437988054401E-2</v>
      </c>
      <c r="G490" s="95"/>
      <c r="H490" s="104"/>
      <c r="I490" s="104"/>
      <c r="J490" s="104"/>
      <c r="K490" s="105">
        <f>VLOOKUP('Datos Monitoreo 2019'!$D490,info!$A$2:$B$20,2,FALSE)</f>
        <v>0.74</v>
      </c>
      <c r="M490" s="104">
        <v>1.1499999999999999</v>
      </c>
      <c r="N490" s="106">
        <f>(1.8894+0.00853085*'Datos Monitoreo 2019'!$E490^3.32222)/1000</f>
        <v>6.1002908070915025E-2</v>
      </c>
      <c r="O490" s="106">
        <f>'Datos Monitoreo 2019'!$N490*'Datos Monitoreo 2019'!$S490</f>
        <v>1.2200581614183005E-2</v>
      </c>
      <c r="P490" s="106">
        <f>'Datos Monitoreo 2019'!$O490+'Datos Monitoreo 2019'!$N490</f>
        <v>7.320348968509803E-2</v>
      </c>
      <c r="Q490" s="104">
        <v>0.47</v>
      </c>
      <c r="R490" s="106">
        <f>'Datos Monitoreo 2019'!$Q490*'Datos Monitoreo 2019'!$N490</f>
        <v>2.8671366793330062E-2</v>
      </c>
      <c r="S490" s="104">
        <v>0.2</v>
      </c>
      <c r="T490" s="106">
        <f>'Datos Monitoreo 2019'!$R490*'Datos Monitoreo 2019'!$S490</f>
        <v>5.7342733586660125E-3</v>
      </c>
      <c r="U490" s="106">
        <f>'Datos Monitoreo 2019'!$T490+'Datos Monitoreo 2019'!$R490</f>
        <v>3.4405640151996077E-2</v>
      </c>
    </row>
    <row r="491" spans="1:21" s="94" customFormat="1" ht="16.5" hidden="1" x14ac:dyDescent="0.3">
      <c r="A491" s="96" t="s">
        <v>40</v>
      </c>
      <c r="B491" s="102">
        <f>VLOOKUP('Datos Monitoreo 2019'!$A491,info!$D$3:$E$118,2,FALSE)</f>
        <v>5</v>
      </c>
      <c r="C491" s="96">
        <v>47</v>
      </c>
      <c r="D491" s="96" t="s">
        <v>9</v>
      </c>
      <c r="E491" s="97">
        <v>10.949860084722399</v>
      </c>
      <c r="F491" s="103">
        <f t="shared" si="7"/>
        <v>9.4168796728612628E-3</v>
      </c>
      <c r="G491" s="95"/>
      <c r="H491" s="104"/>
      <c r="I491" s="104"/>
      <c r="J491" s="104"/>
      <c r="K491" s="105">
        <f>VLOOKUP('Datos Monitoreo 2019'!$D491,info!$A$2:$B$20,2,FALSE)</f>
        <v>0.74</v>
      </c>
      <c r="M491" s="104">
        <v>1.1499999999999999</v>
      </c>
      <c r="N491" s="106">
        <f>(1.8894+0.00853085*'Datos Monitoreo 2019'!$E491^3.32222)/1000</f>
        <v>2.6107286792511817E-2</v>
      </c>
      <c r="O491" s="106">
        <f>'Datos Monitoreo 2019'!$N491*'Datos Monitoreo 2019'!$S491</f>
        <v>5.2214573585023637E-3</v>
      </c>
      <c r="P491" s="106">
        <f>'Datos Monitoreo 2019'!$O491+'Datos Monitoreo 2019'!$N491</f>
        <v>3.1328744151014179E-2</v>
      </c>
      <c r="Q491" s="104">
        <v>0.47</v>
      </c>
      <c r="R491" s="106">
        <f>'Datos Monitoreo 2019'!$Q491*'Datos Monitoreo 2019'!$N491</f>
        <v>1.2270424792480554E-2</v>
      </c>
      <c r="S491" s="104">
        <v>0.2</v>
      </c>
      <c r="T491" s="106">
        <f>'Datos Monitoreo 2019'!$R491*'Datos Monitoreo 2019'!$S491</f>
        <v>2.4540849584961111E-3</v>
      </c>
      <c r="U491" s="106">
        <f>'Datos Monitoreo 2019'!$T491+'Datos Monitoreo 2019'!$R491</f>
        <v>1.4724509750976665E-2</v>
      </c>
    </row>
    <row r="492" spans="1:21" s="94" customFormat="1" ht="16.5" hidden="1" x14ac:dyDescent="0.3">
      <c r="A492" s="96" t="s">
        <v>40</v>
      </c>
      <c r="B492" s="102">
        <f>VLOOKUP('Datos Monitoreo 2019'!$A492,info!$D$3:$E$118,2,FALSE)</f>
        <v>5</v>
      </c>
      <c r="C492" s="96">
        <v>48</v>
      </c>
      <c r="D492" s="96" t="s">
        <v>9</v>
      </c>
      <c r="E492" s="97">
        <v>12.286761606694322</v>
      </c>
      <c r="F492" s="103">
        <f t="shared" si="7"/>
        <v>1.185672495046002E-2</v>
      </c>
      <c r="G492" s="95"/>
      <c r="H492" s="104"/>
      <c r="I492" s="104"/>
      <c r="J492" s="104"/>
      <c r="K492" s="105">
        <f>VLOOKUP('Datos Monitoreo 2019'!$D492,info!$A$2:$B$20,2,FALSE)</f>
        <v>0.74</v>
      </c>
      <c r="M492" s="104">
        <v>1.1499999999999999</v>
      </c>
      <c r="N492" s="106">
        <f>(1.8894+0.00853085*'Datos Monitoreo 2019'!$E492^3.32222)/1000</f>
        <v>3.7398783390970997E-2</v>
      </c>
      <c r="O492" s="106">
        <f>'Datos Monitoreo 2019'!$N492*'Datos Monitoreo 2019'!$S492</f>
        <v>7.4797566781941993E-3</v>
      </c>
      <c r="P492" s="106">
        <f>'Datos Monitoreo 2019'!$O492+'Datos Monitoreo 2019'!$N492</f>
        <v>4.4878540069165196E-2</v>
      </c>
      <c r="Q492" s="104">
        <v>0.47</v>
      </c>
      <c r="R492" s="106">
        <f>'Datos Monitoreo 2019'!$Q492*'Datos Monitoreo 2019'!$N492</f>
        <v>1.7577428193756368E-2</v>
      </c>
      <c r="S492" s="104">
        <v>0.2</v>
      </c>
      <c r="T492" s="106">
        <f>'Datos Monitoreo 2019'!$R492*'Datos Monitoreo 2019'!$S492</f>
        <v>3.5154856387512737E-3</v>
      </c>
      <c r="U492" s="106">
        <f>'Datos Monitoreo 2019'!$T492+'Datos Monitoreo 2019'!$R492</f>
        <v>2.1092913832507641E-2</v>
      </c>
    </row>
    <row r="493" spans="1:21" s="94" customFormat="1" ht="16.5" hidden="1" x14ac:dyDescent="0.3">
      <c r="A493" s="96" t="s">
        <v>40</v>
      </c>
      <c r="B493" s="102">
        <f>VLOOKUP('Datos Monitoreo 2019'!$A493,info!$D$3:$E$118,2,FALSE)</f>
        <v>5</v>
      </c>
      <c r="C493" s="96">
        <v>49</v>
      </c>
      <c r="D493" s="96" t="s">
        <v>16</v>
      </c>
      <c r="E493" s="97">
        <v>9.1673247220931717</v>
      </c>
      <c r="F493" s="103">
        <f t="shared" si="7"/>
        <v>6.6004737999070841E-3</v>
      </c>
      <c r="G493" s="95"/>
      <c r="H493" s="104"/>
      <c r="I493" s="104"/>
      <c r="J493" s="104"/>
      <c r="K493" s="105">
        <f>VLOOKUP('Datos Monitoreo 2019'!$D493,info!$A$2:$B$20,2,FALSE)</f>
        <v>0.55000000000000004</v>
      </c>
      <c r="M493" s="104">
        <v>1.1499999999999999</v>
      </c>
      <c r="N493" s="106">
        <f>(0.0883215*'Datos Monitoreo 2019'!$E493^2.37334)/1000</f>
        <v>1.6974434872459618E-2</v>
      </c>
      <c r="O493" s="106">
        <f>'Datos Monitoreo 2019'!$N493*'Datos Monitoreo 2019'!$S493</f>
        <v>3.394886974491924E-3</v>
      </c>
      <c r="P493" s="106">
        <f>'Datos Monitoreo 2019'!$O493+'Datos Monitoreo 2019'!$N493</f>
        <v>2.0369321846951543E-2</v>
      </c>
      <c r="Q493" s="104">
        <v>0.47</v>
      </c>
      <c r="R493" s="106">
        <f>'Datos Monitoreo 2019'!$Q493*'Datos Monitoreo 2019'!$N493</f>
        <v>7.9779843900560209E-3</v>
      </c>
      <c r="S493" s="104">
        <v>0.2</v>
      </c>
      <c r="T493" s="106">
        <f>'Datos Monitoreo 2019'!$R493*'Datos Monitoreo 2019'!$S493</f>
        <v>1.5955968780112042E-3</v>
      </c>
      <c r="U493" s="106">
        <f>'Datos Monitoreo 2019'!$T493+'Datos Monitoreo 2019'!$R493</f>
        <v>9.5735812680672258E-3</v>
      </c>
    </row>
    <row r="494" spans="1:21" s="94" customFormat="1" ht="16.5" hidden="1" x14ac:dyDescent="0.3">
      <c r="A494" s="96" t="s">
        <v>40</v>
      </c>
      <c r="B494" s="102">
        <f>VLOOKUP('Datos Monitoreo 2019'!$A494,info!$D$3:$E$118,2,FALSE)</f>
        <v>5</v>
      </c>
      <c r="C494" s="96">
        <v>53</v>
      </c>
      <c r="D494" s="96" t="s">
        <v>9</v>
      </c>
      <c r="E494" s="97">
        <v>12.859719401825144</v>
      </c>
      <c r="F494" s="103">
        <f t="shared" si="7"/>
        <v>1.2988316595843393E-2</v>
      </c>
      <c r="G494" s="95"/>
      <c r="H494" s="104"/>
      <c r="I494" s="104"/>
      <c r="J494" s="104"/>
      <c r="K494" s="105">
        <f>VLOOKUP('Datos Monitoreo 2019'!$D494,info!$A$2:$B$20,2,FALSE)</f>
        <v>0.74</v>
      </c>
      <c r="M494" s="104">
        <v>1.1499999999999999</v>
      </c>
      <c r="N494" s="106">
        <f>(1.8894+0.00853085*'Datos Monitoreo 2019'!$E494^3.32222)/1000</f>
        <v>4.3203981173404168E-2</v>
      </c>
      <c r="O494" s="106">
        <f>'Datos Monitoreo 2019'!$N494*'Datos Monitoreo 2019'!$S494</f>
        <v>8.6407962346808347E-3</v>
      </c>
      <c r="P494" s="106">
        <f>'Datos Monitoreo 2019'!$O494+'Datos Monitoreo 2019'!$N494</f>
        <v>5.1844777408085005E-2</v>
      </c>
      <c r="Q494" s="104">
        <v>0.47</v>
      </c>
      <c r="R494" s="106">
        <f>'Datos Monitoreo 2019'!$Q494*'Datos Monitoreo 2019'!$N494</f>
        <v>2.0305871151499958E-2</v>
      </c>
      <c r="S494" s="104">
        <v>0.2</v>
      </c>
      <c r="T494" s="106">
        <f>'Datos Monitoreo 2019'!$R494*'Datos Monitoreo 2019'!$S494</f>
        <v>4.0611742302999916E-3</v>
      </c>
      <c r="U494" s="106">
        <f>'Datos Monitoreo 2019'!$T494+'Datos Monitoreo 2019'!$R494</f>
        <v>2.436704538179995E-2</v>
      </c>
    </row>
    <row r="495" spans="1:21" s="94" customFormat="1" ht="16.5" hidden="1" x14ac:dyDescent="0.3">
      <c r="A495" s="96" t="s">
        <v>40</v>
      </c>
      <c r="B495" s="102">
        <f>VLOOKUP('Datos Monitoreo 2019'!$A495,info!$D$3:$E$118,2,FALSE)</f>
        <v>5</v>
      </c>
      <c r="C495" s="96">
        <v>54</v>
      </c>
      <c r="D495" s="96" t="s">
        <v>9</v>
      </c>
      <c r="E495" s="97">
        <v>12.923381379061903</v>
      </c>
      <c r="F495" s="103">
        <f t="shared" si="7"/>
        <v>1.3117232099747829E-2</v>
      </c>
      <c r="G495" s="95"/>
      <c r="H495" s="104"/>
      <c r="I495" s="104"/>
      <c r="J495" s="104"/>
      <c r="K495" s="105">
        <f>VLOOKUP('Datos Monitoreo 2019'!$D495,info!$A$2:$B$20,2,FALSE)</f>
        <v>0.74</v>
      </c>
      <c r="M495" s="104">
        <v>1.1499999999999999</v>
      </c>
      <c r="N495" s="106">
        <f>(1.8894+0.00853085*'Datos Monitoreo 2019'!$E495^3.32222)/1000</f>
        <v>4.3887381211521664E-2</v>
      </c>
      <c r="O495" s="106">
        <f>'Datos Monitoreo 2019'!$N495*'Datos Monitoreo 2019'!$S495</f>
        <v>8.7774762423043339E-3</v>
      </c>
      <c r="P495" s="106">
        <f>'Datos Monitoreo 2019'!$O495+'Datos Monitoreo 2019'!$N495</f>
        <v>5.2664857453826E-2</v>
      </c>
      <c r="Q495" s="104">
        <v>0.47</v>
      </c>
      <c r="R495" s="106">
        <f>'Datos Monitoreo 2019'!$Q495*'Datos Monitoreo 2019'!$N495</f>
        <v>2.0627069169415181E-2</v>
      </c>
      <c r="S495" s="104">
        <v>0.2</v>
      </c>
      <c r="T495" s="106">
        <f>'Datos Monitoreo 2019'!$R495*'Datos Monitoreo 2019'!$S495</f>
        <v>4.1254138338830361E-3</v>
      </c>
      <c r="U495" s="106">
        <f>'Datos Monitoreo 2019'!$T495+'Datos Monitoreo 2019'!$R495</f>
        <v>2.4752483003298218E-2</v>
      </c>
    </row>
    <row r="496" spans="1:21" s="94" customFormat="1" ht="16.5" hidden="1" x14ac:dyDescent="0.3">
      <c r="A496" s="95" t="s">
        <v>40</v>
      </c>
      <c r="B496" s="102">
        <f>VLOOKUP('Datos Monitoreo 2019'!$A496,info!$D$3:$E$118,2,FALSE)</f>
        <v>5</v>
      </c>
      <c r="C496" s="96">
        <v>56</v>
      </c>
      <c r="D496" s="96" t="s">
        <v>9</v>
      </c>
      <c r="E496" s="97">
        <v>13.050705333535419</v>
      </c>
      <c r="F496" s="103">
        <f t="shared" si="7"/>
        <v>1.3376972966873802E-2</v>
      </c>
      <c r="G496" s="95"/>
      <c r="H496" s="104"/>
      <c r="I496" s="104"/>
      <c r="J496" s="104"/>
      <c r="K496" s="105">
        <f>VLOOKUP('Datos Monitoreo 2019'!$D496,info!$A$2:$B$20,2,FALSE)</f>
        <v>0.74</v>
      </c>
      <c r="M496" s="104">
        <v>1.1499999999999999</v>
      </c>
      <c r="N496" s="106">
        <f>(1.8894+0.00853085*'Datos Monitoreo 2019'!$E496^3.32222)/1000</f>
        <v>4.5277820464681234E-2</v>
      </c>
      <c r="O496" s="106">
        <f>'Datos Monitoreo 2019'!$N496*'Datos Monitoreo 2019'!$S496</f>
        <v>9.0555640929362476E-3</v>
      </c>
      <c r="P496" s="106">
        <f>'Datos Monitoreo 2019'!$O496+'Datos Monitoreo 2019'!$N496</f>
        <v>5.4333384557617478E-2</v>
      </c>
      <c r="Q496" s="104">
        <v>0.47</v>
      </c>
      <c r="R496" s="106">
        <f>'Datos Monitoreo 2019'!$Q496*'Datos Monitoreo 2019'!$N496</f>
        <v>2.1280575618400178E-2</v>
      </c>
      <c r="S496" s="104">
        <v>0.2</v>
      </c>
      <c r="T496" s="106">
        <f>'Datos Monitoreo 2019'!$R496*'Datos Monitoreo 2019'!$S496</f>
        <v>4.2561151236800354E-3</v>
      </c>
      <c r="U496" s="106">
        <f>'Datos Monitoreo 2019'!$T496+'Datos Monitoreo 2019'!$R496</f>
        <v>2.5536690742080214E-2</v>
      </c>
    </row>
    <row r="497" spans="1:21" s="94" customFormat="1" ht="16.5" hidden="1" x14ac:dyDescent="0.3">
      <c r="A497" s="95" t="s">
        <v>41</v>
      </c>
      <c r="B497" s="102">
        <f>VLOOKUP('Datos Monitoreo 2019'!$A497,info!$D$3:$E$118,2,FALSE)</f>
        <v>4</v>
      </c>
      <c r="C497" s="96">
        <v>1</v>
      </c>
      <c r="D497" s="96" t="s">
        <v>10</v>
      </c>
      <c r="E497" s="97">
        <v>24.669016179243776</v>
      </c>
      <c r="F497" s="103">
        <f t="shared" si="7"/>
        <v>4.7796218847284813E-2</v>
      </c>
      <c r="G497" s="95"/>
      <c r="H497" s="104"/>
      <c r="I497" s="104"/>
      <c r="J497" s="104"/>
      <c r="K497" s="105">
        <f>VLOOKUP('Datos Monitoreo 2019'!$D497,info!$A$2:$B$20,2,FALSE)</f>
        <v>0.54</v>
      </c>
      <c r="M497" s="104">
        <v>1.1499999999999999</v>
      </c>
      <c r="N497" s="106">
        <f>(0.214828*'Datos Monitoreo 2019'!$E497^2.0402)/1000</f>
        <v>0.14871646321452472</v>
      </c>
      <c r="O497" s="106">
        <f>'Datos Monitoreo 2019'!$N497*'Datos Monitoreo 2019'!$S497</f>
        <v>2.9743292642904946E-2</v>
      </c>
      <c r="P497" s="106">
        <f>'Datos Monitoreo 2019'!$O497+'Datos Monitoreo 2019'!$N497</f>
        <v>0.17845975585742968</v>
      </c>
      <c r="Q497" s="104">
        <v>0.47</v>
      </c>
      <c r="R497" s="106">
        <f>'Datos Monitoreo 2019'!$Q497*'Datos Monitoreo 2019'!$N497</f>
        <v>6.989673771082662E-2</v>
      </c>
      <c r="S497" s="104">
        <v>0.2</v>
      </c>
      <c r="T497" s="106">
        <f>'Datos Monitoreo 2019'!$R497*'Datos Monitoreo 2019'!$S497</f>
        <v>1.3979347542165324E-2</v>
      </c>
      <c r="U497" s="106">
        <f>'Datos Monitoreo 2019'!$T497+'Datos Monitoreo 2019'!$R497</f>
        <v>8.387608525299195E-2</v>
      </c>
    </row>
    <row r="498" spans="1:21" s="94" customFormat="1" ht="16.5" hidden="1" x14ac:dyDescent="0.3">
      <c r="A498" s="95" t="s">
        <v>41</v>
      </c>
      <c r="B498" s="102">
        <f>VLOOKUP('Datos Monitoreo 2019'!$A498,info!$D$3:$E$118,2,FALSE)</f>
        <v>4</v>
      </c>
      <c r="C498" s="96">
        <v>4</v>
      </c>
      <c r="D498" s="96" t="s">
        <v>10</v>
      </c>
      <c r="E498" s="97">
        <v>21.326762374313976</v>
      </c>
      <c r="F498" s="103">
        <f t="shared" si="7"/>
        <v>3.5722326976975909E-2</v>
      </c>
      <c r="G498" s="95"/>
      <c r="H498" s="104"/>
      <c r="I498" s="104"/>
      <c r="J498" s="104"/>
      <c r="K498" s="105">
        <f>VLOOKUP('Datos Monitoreo 2019'!$D498,info!$A$2:$B$20,2,FALSE)</f>
        <v>0.54</v>
      </c>
      <c r="M498" s="104">
        <v>1.1499999999999999</v>
      </c>
      <c r="N498" s="106">
        <f>(0.214828*'Datos Monitoreo 2019'!$E498^2.0402)/1000</f>
        <v>0.11050031790768119</v>
      </c>
      <c r="O498" s="106">
        <f>'Datos Monitoreo 2019'!$N498*'Datos Monitoreo 2019'!$S498</f>
        <v>2.2100063581536239E-2</v>
      </c>
      <c r="P498" s="106">
        <f>'Datos Monitoreo 2019'!$O498+'Datos Monitoreo 2019'!$N498</f>
        <v>0.13260038148921743</v>
      </c>
      <c r="Q498" s="104">
        <v>0.47</v>
      </c>
      <c r="R498" s="106">
        <f>'Datos Monitoreo 2019'!$Q498*'Datos Monitoreo 2019'!$N498</f>
        <v>5.1935149416610156E-2</v>
      </c>
      <c r="S498" s="104">
        <v>0.2</v>
      </c>
      <c r="T498" s="106">
        <f>'Datos Monitoreo 2019'!$R498*'Datos Monitoreo 2019'!$S498</f>
        <v>1.0387029883322033E-2</v>
      </c>
      <c r="U498" s="106">
        <f>'Datos Monitoreo 2019'!$T498+'Datos Monitoreo 2019'!$R498</f>
        <v>6.2322179299932189E-2</v>
      </c>
    </row>
    <row r="499" spans="1:21" s="94" customFormat="1" ht="16.5" hidden="1" x14ac:dyDescent="0.3">
      <c r="A499" s="95" t="s">
        <v>41</v>
      </c>
      <c r="B499" s="102">
        <f>VLOOKUP('Datos Monitoreo 2019'!$A499,info!$D$3:$E$118,2,FALSE)</f>
        <v>4</v>
      </c>
      <c r="C499" s="96">
        <v>5</v>
      </c>
      <c r="D499" s="96" t="s">
        <v>10</v>
      </c>
      <c r="E499" s="97">
        <v>24.669016179243776</v>
      </c>
      <c r="F499" s="103">
        <f t="shared" si="7"/>
        <v>4.7796218847284813E-2</v>
      </c>
      <c r="G499" s="95"/>
      <c r="H499" s="104"/>
      <c r="I499" s="104"/>
      <c r="J499" s="104"/>
      <c r="K499" s="105">
        <f>VLOOKUP('Datos Monitoreo 2019'!$D499,info!$A$2:$B$20,2,FALSE)</f>
        <v>0.54</v>
      </c>
      <c r="M499" s="104">
        <v>1.1499999999999999</v>
      </c>
      <c r="N499" s="106">
        <f>(0.214828*'Datos Monitoreo 2019'!$E499^2.0402)/1000</f>
        <v>0.14871646321452472</v>
      </c>
      <c r="O499" s="106">
        <f>'Datos Monitoreo 2019'!$N499*'Datos Monitoreo 2019'!$S499</f>
        <v>2.9743292642904946E-2</v>
      </c>
      <c r="P499" s="106">
        <f>'Datos Monitoreo 2019'!$O499+'Datos Monitoreo 2019'!$N499</f>
        <v>0.17845975585742968</v>
      </c>
      <c r="Q499" s="104">
        <v>0.47</v>
      </c>
      <c r="R499" s="106">
        <f>'Datos Monitoreo 2019'!$Q499*'Datos Monitoreo 2019'!$N499</f>
        <v>6.989673771082662E-2</v>
      </c>
      <c r="S499" s="104">
        <v>0.2</v>
      </c>
      <c r="T499" s="106">
        <f>'Datos Monitoreo 2019'!$R499*'Datos Monitoreo 2019'!$S499</f>
        <v>1.3979347542165324E-2</v>
      </c>
      <c r="U499" s="106">
        <f>'Datos Monitoreo 2019'!$T499+'Datos Monitoreo 2019'!$R499</f>
        <v>8.387608525299195E-2</v>
      </c>
    </row>
    <row r="500" spans="1:21" s="94" customFormat="1" ht="16.5" hidden="1" x14ac:dyDescent="0.3">
      <c r="A500" s="95" t="s">
        <v>41</v>
      </c>
      <c r="B500" s="102">
        <f>VLOOKUP('Datos Monitoreo 2019'!$A500,info!$D$3:$E$118,2,FALSE)</f>
        <v>4</v>
      </c>
      <c r="C500" s="96">
        <v>8</v>
      </c>
      <c r="D500" s="96" t="s">
        <v>10</v>
      </c>
      <c r="E500" s="97">
        <v>21.167607431222081</v>
      </c>
      <c r="F500" s="103">
        <f t="shared" si="7"/>
        <v>3.5191147354406704E-2</v>
      </c>
      <c r="G500" s="95"/>
      <c r="H500" s="104"/>
      <c r="I500" s="104"/>
      <c r="J500" s="104"/>
      <c r="K500" s="105">
        <f>VLOOKUP('Datos Monitoreo 2019'!$D500,info!$A$2:$B$20,2,FALSE)</f>
        <v>0.54</v>
      </c>
      <c r="M500" s="104">
        <v>1.1499999999999999</v>
      </c>
      <c r="N500" s="106">
        <f>(0.214828*'Datos Monitoreo 2019'!$E500^2.0402)/1000</f>
        <v>0.10882443868711128</v>
      </c>
      <c r="O500" s="106">
        <f>'Datos Monitoreo 2019'!$N500*'Datos Monitoreo 2019'!$S500</f>
        <v>2.1764887737422259E-2</v>
      </c>
      <c r="P500" s="106">
        <f>'Datos Monitoreo 2019'!$O500+'Datos Monitoreo 2019'!$N500</f>
        <v>0.13058932642453353</v>
      </c>
      <c r="Q500" s="104">
        <v>0.47</v>
      </c>
      <c r="R500" s="106">
        <f>'Datos Monitoreo 2019'!$Q500*'Datos Monitoreo 2019'!$N500</f>
        <v>5.1147486182942299E-2</v>
      </c>
      <c r="S500" s="104">
        <v>0.2</v>
      </c>
      <c r="T500" s="106">
        <f>'Datos Monitoreo 2019'!$R500*'Datos Monitoreo 2019'!$S500</f>
        <v>1.0229497236588461E-2</v>
      </c>
      <c r="U500" s="106">
        <f>'Datos Monitoreo 2019'!$T500+'Datos Monitoreo 2019'!$R500</f>
        <v>6.137698341953076E-2</v>
      </c>
    </row>
    <row r="501" spans="1:21" s="94" customFormat="1" ht="16.5" hidden="1" x14ac:dyDescent="0.3">
      <c r="A501" s="95" t="s">
        <v>41</v>
      </c>
      <c r="B501" s="102">
        <f>VLOOKUP('Datos Monitoreo 2019'!$A501,info!$D$3:$E$118,2,FALSE)</f>
        <v>4</v>
      </c>
      <c r="C501" s="96">
        <v>9</v>
      </c>
      <c r="D501" s="96" t="s">
        <v>9</v>
      </c>
      <c r="E501" s="97">
        <v>13.369015219719209</v>
      </c>
      <c r="F501" s="103">
        <f t="shared" si="7"/>
        <v>1.4037465980705172E-2</v>
      </c>
      <c r="G501" s="95"/>
      <c r="H501" s="104"/>
      <c r="I501" s="104"/>
      <c r="J501" s="104"/>
      <c r="K501" s="105">
        <f>VLOOKUP('Datos Monitoreo 2019'!$D501,info!$A$2:$B$20,2,FALSE)</f>
        <v>0.74</v>
      </c>
      <c r="M501" s="104">
        <v>1.1499999999999999</v>
      </c>
      <c r="N501" s="106">
        <f>(1.8894+0.00853085*'Datos Monitoreo 2019'!$E501^3.32222)/1000</f>
        <v>4.8894211261826137E-2</v>
      </c>
      <c r="O501" s="106">
        <f>'Datos Monitoreo 2019'!$N501*'Datos Monitoreo 2019'!$S501</f>
        <v>9.7788422523652288E-3</v>
      </c>
      <c r="P501" s="106">
        <f>'Datos Monitoreo 2019'!$O501+'Datos Monitoreo 2019'!$N501</f>
        <v>5.8673053514191366E-2</v>
      </c>
      <c r="Q501" s="104">
        <v>0.47</v>
      </c>
      <c r="R501" s="106">
        <f>'Datos Monitoreo 2019'!$Q501*'Datos Monitoreo 2019'!$N501</f>
        <v>2.2980279293058282E-2</v>
      </c>
      <c r="S501" s="104">
        <v>0.2</v>
      </c>
      <c r="T501" s="106">
        <f>'Datos Monitoreo 2019'!$R501*'Datos Monitoreo 2019'!$S501</f>
        <v>4.5960558586116565E-3</v>
      </c>
      <c r="U501" s="106">
        <f>'Datos Monitoreo 2019'!$T501+'Datos Monitoreo 2019'!$R501</f>
        <v>2.7576335151669937E-2</v>
      </c>
    </row>
    <row r="502" spans="1:21" s="94" customFormat="1" ht="16.5" hidden="1" x14ac:dyDescent="0.3">
      <c r="A502" s="95" t="s">
        <v>41</v>
      </c>
      <c r="B502" s="102">
        <f>VLOOKUP('Datos Monitoreo 2019'!$A502,info!$D$3:$E$118,2,FALSE)</f>
        <v>4</v>
      </c>
      <c r="C502" s="96">
        <v>11</v>
      </c>
      <c r="D502" s="96" t="s">
        <v>10</v>
      </c>
      <c r="E502" s="97">
        <v>15.979156286426294</v>
      </c>
      <c r="F502" s="103">
        <f t="shared" si="7"/>
        <v>2.0053841139464998E-2</v>
      </c>
      <c r="G502" s="95"/>
      <c r="H502" s="104"/>
      <c r="I502" s="104"/>
      <c r="J502" s="104"/>
      <c r="K502" s="105">
        <f>VLOOKUP('Datos Monitoreo 2019'!$D502,info!$A$2:$B$20,2,FALSE)</f>
        <v>0.54</v>
      </c>
      <c r="M502" s="104">
        <v>1.1499999999999999</v>
      </c>
      <c r="N502" s="106">
        <f>(0.214828*'Datos Monitoreo 2019'!$E502^2.0402)/1000</f>
        <v>6.1317076291006758E-2</v>
      </c>
      <c r="O502" s="106">
        <f>'Datos Monitoreo 2019'!$N502*'Datos Monitoreo 2019'!$S502</f>
        <v>1.2263415258201352E-2</v>
      </c>
      <c r="P502" s="106">
        <f>'Datos Monitoreo 2019'!$O502+'Datos Monitoreo 2019'!$N502</f>
        <v>7.3580491549208107E-2</v>
      </c>
      <c r="Q502" s="104">
        <v>0.47</v>
      </c>
      <c r="R502" s="106">
        <f>'Datos Monitoreo 2019'!$Q502*'Datos Monitoreo 2019'!$N502</f>
        <v>2.8819025856773175E-2</v>
      </c>
      <c r="S502" s="104">
        <v>0.2</v>
      </c>
      <c r="T502" s="106">
        <f>'Datos Monitoreo 2019'!$R502*'Datos Monitoreo 2019'!$S502</f>
        <v>5.7638051713546357E-3</v>
      </c>
      <c r="U502" s="106">
        <f>'Datos Monitoreo 2019'!$T502+'Datos Monitoreo 2019'!$R502</f>
        <v>3.4582831028127814E-2</v>
      </c>
    </row>
    <row r="503" spans="1:21" s="94" customFormat="1" ht="16.5" hidden="1" x14ac:dyDescent="0.3">
      <c r="A503" s="95" t="s">
        <v>41</v>
      </c>
      <c r="B503" s="102">
        <f>VLOOKUP('Datos Monitoreo 2019'!$A503,info!$D$3:$E$118,2,FALSE)</f>
        <v>4</v>
      </c>
      <c r="C503" s="96">
        <v>12</v>
      </c>
      <c r="D503" s="96" t="s">
        <v>10</v>
      </c>
      <c r="E503" s="97">
        <v>17.82535362629228</v>
      </c>
      <c r="F503" s="103">
        <f t="shared" si="7"/>
        <v>2.4955495076809199E-2</v>
      </c>
      <c r="G503" s="95"/>
      <c r="H503" s="104"/>
      <c r="I503" s="104"/>
      <c r="J503" s="104"/>
      <c r="K503" s="105">
        <f>VLOOKUP('Datos Monitoreo 2019'!$D503,info!$A$2:$B$20,2,FALSE)</f>
        <v>0.54</v>
      </c>
      <c r="M503" s="104">
        <v>1.1499999999999999</v>
      </c>
      <c r="N503" s="106">
        <f>(0.214828*'Datos Monitoreo 2019'!$E503^2.0402)/1000</f>
        <v>7.6640605584086544E-2</v>
      </c>
      <c r="O503" s="106">
        <f>'Datos Monitoreo 2019'!$N503*'Datos Monitoreo 2019'!$S503</f>
        <v>1.5328121116817309E-2</v>
      </c>
      <c r="P503" s="106">
        <f>'Datos Monitoreo 2019'!$O503+'Datos Monitoreo 2019'!$N503</f>
        <v>9.1968726700903849E-2</v>
      </c>
      <c r="Q503" s="104">
        <v>0.47</v>
      </c>
      <c r="R503" s="106">
        <f>'Datos Monitoreo 2019'!$Q503*'Datos Monitoreo 2019'!$N503</f>
        <v>3.6021084624520673E-2</v>
      </c>
      <c r="S503" s="104">
        <v>0.2</v>
      </c>
      <c r="T503" s="106">
        <f>'Datos Monitoreo 2019'!$R503*'Datos Monitoreo 2019'!$S503</f>
        <v>7.2042169249041353E-3</v>
      </c>
      <c r="U503" s="106">
        <f>'Datos Monitoreo 2019'!$T503+'Datos Monitoreo 2019'!$R503</f>
        <v>4.3225301549424805E-2</v>
      </c>
    </row>
    <row r="504" spans="1:21" s="94" customFormat="1" ht="16.5" hidden="1" x14ac:dyDescent="0.3">
      <c r="A504" s="95" t="s">
        <v>41</v>
      </c>
      <c r="B504" s="102">
        <f>VLOOKUP('Datos Monitoreo 2019'!$A504,info!$D$3:$E$118,2,FALSE)</f>
        <v>4</v>
      </c>
      <c r="C504" s="96">
        <v>13</v>
      </c>
      <c r="D504" s="96" t="s">
        <v>9</v>
      </c>
      <c r="E504" s="97">
        <v>7.4484513367007015</v>
      </c>
      <c r="F504" s="103">
        <f t="shared" si="7"/>
        <v>4.3573440319699093E-3</v>
      </c>
      <c r="G504" s="95"/>
      <c r="H504" s="104"/>
      <c r="I504" s="104"/>
      <c r="J504" s="104"/>
      <c r="K504" s="105">
        <f>VLOOKUP('Datos Monitoreo 2019'!$D504,info!$A$2:$B$20,2,FALSE)</f>
        <v>0.74</v>
      </c>
      <c r="M504" s="104">
        <v>1.1499999999999999</v>
      </c>
      <c r="N504" s="106">
        <f>(1.8894+0.00853085*'Datos Monitoreo 2019'!$E504^3.32222)/1000</f>
        <v>8.6220705162122629E-3</v>
      </c>
      <c r="O504" s="106">
        <f>'Datos Monitoreo 2019'!$N504*'Datos Monitoreo 2019'!$S504</f>
        <v>1.7244141032424526E-3</v>
      </c>
      <c r="P504" s="106">
        <f>'Datos Monitoreo 2019'!$O504+'Datos Monitoreo 2019'!$N504</f>
        <v>1.0346484619454716E-2</v>
      </c>
      <c r="Q504" s="104">
        <v>0.47</v>
      </c>
      <c r="R504" s="106">
        <f>'Datos Monitoreo 2019'!$Q504*'Datos Monitoreo 2019'!$N504</f>
        <v>4.052373142619763E-3</v>
      </c>
      <c r="S504" s="104">
        <v>0.2</v>
      </c>
      <c r="T504" s="106">
        <f>'Datos Monitoreo 2019'!$R504*'Datos Monitoreo 2019'!$S504</f>
        <v>8.1047462852395266E-4</v>
      </c>
      <c r="U504" s="106">
        <f>'Datos Monitoreo 2019'!$T504+'Datos Monitoreo 2019'!$R504</f>
        <v>4.8628477711437157E-3</v>
      </c>
    </row>
    <row r="505" spans="1:21" s="94" customFormat="1" ht="16.5" hidden="1" x14ac:dyDescent="0.3">
      <c r="A505" s="95" t="s">
        <v>41</v>
      </c>
      <c r="B505" s="102">
        <f>VLOOKUP('Datos Monitoreo 2019'!$A505,info!$D$3:$E$118,2,FALSE)</f>
        <v>4</v>
      </c>
      <c r="C505" s="96">
        <v>14</v>
      </c>
      <c r="D505" s="96" t="s">
        <v>10</v>
      </c>
      <c r="E505" s="97">
        <v>27.979438995555203</v>
      </c>
      <c r="F505" s="103">
        <f t="shared" si="7"/>
        <v>6.1484817192732549E-2</v>
      </c>
      <c r="G505" s="95"/>
      <c r="H505" s="104"/>
      <c r="I505" s="104"/>
      <c r="J505" s="104"/>
      <c r="K505" s="105">
        <f>VLOOKUP('Datos Monitoreo 2019'!$D505,info!$A$2:$B$20,2,FALSE)</f>
        <v>0.54</v>
      </c>
      <c r="M505" s="104">
        <v>1.1499999999999999</v>
      </c>
      <c r="N505" s="106">
        <f>(0.214828*'Datos Monitoreo 2019'!$E505^2.0402)/1000</f>
        <v>0.19227898368172971</v>
      </c>
      <c r="O505" s="106">
        <f>'Datos Monitoreo 2019'!$N505*'Datos Monitoreo 2019'!$S505</f>
        <v>3.8455796736345943E-2</v>
      </c>
      <c r="P505" s="106">
        <f>'Datos Monitoreo 2019'!$O505+'Datos Monitoreo 2019'!$N505</f>
        <v>0.23073478041807566</v>
      </c>
      <c r="Q505" s="104">
        <v>0.47</v>
      </c>
      <c r="R505" s="106">
        <f>'Datos Monitoreo 2019'!$Q505*'Datos Monitoreo 2019'!$N505</f>
        <v>9.0371122330412959E-2</v>
      </c>
      <c r="S505" s="104">
        <v>0.2</v>
      </c>
      <c r="T505" s="106">
        <f>'Datos Monitoreo 2019'!$R505*'Datos Monitoreo 2019'!$S505</f>
        <v>1.8074224466082593E-2</v>
      </c>
      <c r="U505" s="106">
        <f>'Datos Monitoreo 2019'!$T505+'Datos Monitoreo 2019'!$R505</f>
        <v>0.10844534679649555</v>
      </c>
    </row>
    <row r="506" spans="1:21" s="94" customFormat="1" ht="16.5" hidden="1" x14ac:dyDescent="0.3">
      <c r="A506" s="96" t="s">
        <v>41</v>
      </c>
      <c r="B506" s="102">
        <f>VLOOKUP('Datos Monitoreo 2019'!$A506,info!$D$3:$E$118,2,FALSE)</f>
        <v>4</v>
      </c>
      <c r="C506" s="96">
        <v>19</v>
      </c>
      <c r="D506" s="96" t="s">
        <v>10</v>
      </c>
      <c r="E506" s="97">
        <v>28.329579870357371</v>
      </c>
      <c r="F506" s="103">
        <f t="shared" si="7"/>
        <v>6.3033315211545135E-2</v>
      </c>
      <c r="G506" s="95"/>
      <c r="H506" s="104"/>
      <c r="I506" s="104"/>
      <c r="J506" s="104"/>
      <c r="K506" s="105">
        <f>VLOOKUP('Datos Monitoreo 2019'!$D506,info!$A$2:$B$20,2,FALSE)</f>
        <v>0.54</v>
      </c>
      <c r="M506" s="104">
        <v>1.1499999999999999</v>
      </c>
      <c r="N506" s="106">
        <f>(0.214828*'Datos Monitoreo 2019'!$E506^2.0402)/1000</f>
        <v>0.19722011448390406</v>
      </c>
      <c r="O506" s="106">
        <f>'Datos Monitoreo 2019'!$N506*'Datos Monitoreo 2019'!$S506</f>
        <v>3.9444022896780812E-2</v>
      </c>
      <c r="P506" s="106">
        <f>'Datos Monitoreo 2019'!$O506+'Datos Monitoreo 2019'!$N506</f>
        <v>0.23666413738068487</v>
      </c>
      <c r="Q506" s="104">
        <v>0.47</v>
      </c>
      <c r="R506" s="106">
        <f>'Datos Monitoreo 2019'!$Q506*'Datos Monitoreo 2019'!$N506</f>
        <v>9.2693453807434906E-2</v>
      </c>
      <c r="S506" s="104">
        <v>0.2</v>
      </c>
      <c r="T506" s="106">
        <f>'Datos Monitoreo 2019'!$R506*'Datos Monitoreo 2019'!$S506</f>
        <v>1.8538690761486981E-2</v>
      </c>
      <c r="U506" s="106">
        <f>'Datos Monitoreo 2019'!$T506+'Datos Monitoreo 2019'!$R506</f>
        <v>0.11123214456892189</v>
      </c>
    </row>
    <row r="507" spans="1:21" s="94" customFormat="1" ht="16.5" hidden="1" x14ac:dyDescent="0.3">
      <c r="A507" s="95" t="s">
        <v>41</v>
      </c>
      <c r="B507" s="102">
        <f>VLOOKUP('Datos Monitoreo 2019'!$A507,info!$D$3:$E$118,2,FALSE)</f>
        <v>4</v>
      </c>
      <c r="C507" s="96">
        <v>20</v>
      </c>
      <c r="D507" s="96" t="s">
        <v>9</v>
      </c>
      <c r="E507" s="97">
        <v>11.93662073189215</v>
      </c>
      <c r="F507" s="103">
        <f t="shared" si="7"/>
        <v>1.1190581936148891E-2</v>
      </c>
      <c r="G507" s="95"/>
      <c r="H507" s="104"/>
      <c r="I507" s="104"/>
      <c r="J507" s="104"/>
      <c r="K507" s="105">
        <f>VLOOKUP('Datos Monitoreo 2019'!$D507,info!$A$2:$B$20,2,FALSE)</f>
        <v>0.74</v>
      </c>
      <c r="M507" s="104">
        <v>1.1499999999999999</v>
      </c>
      <c r="N507" s="106">
        <f>(1.8894+0.00853085*'Datos Monitoreo 2019'!$E507^3.32222)/1000</f>
        <v>3.4146789179526134E-2</v>
      </c>
      <c r="O507" s="106">
        <f>'Datos Monitoreo 2019'!$N507*'Datos Monitoreo 2019'!$S507</f>
        <v>6.8293578359052273E-3</v>
      </c>
      <c r="P507" s="106">
        <f>'Datos Monitoreo 2019'!$O507+'Datos Monitoreo 2019'!$N507</f>
        <v>4.0976147015431362E-2</v>
      </c>
      <c r="Q507" s="104">
        <v>0.47</v>
      </c>
      <c r="R507" s="106">
        <f>'Datos Monitoreo 2019'!$Q507*'Datos Monitoreo 2019'!$N507</f>
        <v>1.6048990914377281E-2</v>
      </c>
      <c r="S507" s="104">
        <v>0.2</v>
      </c>
      <c r="T507" s="106">
        <f>'Datos Monitoreo 2019'!$R507*'Datos Monitoreo 2019'!$S507</f>
        <v>3.2097981828754563E-3</v>
      </c>
      <c r="U507" s="106">
        <f>'Datos Monitoreo 2019'!$T507+'Datos Monitoreo 2019'!$R507</f>
        <v>1.9258789097252739E-2</v>
      </c>
    </row>
    <row r="508" spans="1:21" s="94" customFormat="1" ht="16.5" hidden="1" x14ac:dyDescent="0.3">
      <c r="A508" s="95" t="s">
        <v>41</v>
      </c>
      <c r="B508" s="102">
        <f>VLOOKUP('Datos Monitoreo 2019'!$A508,info!$D$3:$E$118,2,FALSE)</f>
        <v>4</v>
      </c>
      <c r="C508" s="96">
        <v>22</v>
      </c>
      <c r="D508" s="96" t="s">
        <v>10</v>
      </c>
      <c r="E508" s="97">
        <v>20.912959522275049</v>
      </c>
      <c r="F508" s="103">
        <f t="shared" si="7"/>
        <v>3.4349536015336773E-2</v>
      </c>
      <c r="G508" s="95"/>
      <c r="H508" s="104"/>
      <c r="I508" s="104"/>
      <c r="J508" s="104"/>
      <c r="K508" s="105">
        <f>VLOOKUP('Datos Monitoreo 2019'!$D508,info!$A$2:$B$20,2,FALSE)</f>
        <v>0.54</v>
      </c>
      <c r="M508" s="104">
        <v>1.1499999999999999</v>
      </c>
      <c r="N508" s="106">
        <f>(0.214828*'Datos Monitoreo 2019'!$E508^2.0402)/1000</f>
        <v>0.10617018692573979</v>
      </c>
      <c r="O508" s="106">
        <f>'Datos Monitoreo 2019'!$N508*'Datos Monitoreo 2019'!$S508</f>
        <v>2.1234037385147959E-2</v>
      </c>
      <c r="P508" s="106">
        <f>'Datos Monitoreo 2019'!$O508+'Datos Monitoreo 2019'!$N508</f>
        <v>0.12740422431088774</v>
      </c>
      <c r="Q508" s="104">
        <v>0.47</v>
      </c>
      <c r="R508" s="106">
        <f>'Datos Monitoreo 2019'!$Q508*'Datos Monitoreo 2019'!$N508</f>
        <v>4.9899987855097701E-2</v>
      </c>
      <c r="S508" s="104">
        <v>0.2</v>
      </c>
      <c r="T508" s="106">
        <f>'Datos Monitoreo 2019'!$R508*'Datos Monitoreo 2019'!$S508</f>
        <v>9.9799975710195415E-3</v>
      </c>
      <c r="U508" s="106">
        <f>'Datos Monitoreo 2019'!$T508+'Datos Monitoreo 2019'!$R508</f>
        <v>5.9879985426117242E-2</v>
      </c>
    </row>
    <row r="509" spans="1:21" s="94" customFormat="1" ht="16.5" hidden="1" x14ac:dyDescent="0.3">
      <c r="A509" s="95" t="s">
        <v>41</v>
      </c>
      <c r="B509" s="102">
        <f>VLOOKUP('Datos Monitoreo 2019'!$A509,info!$D$3:$E$118,2,FALSE)</f>
        <v>4</v>
      </c>
      <c r="C509" s="96">
        <v>23</v>
      </c>
      <c r="D509" s="96" t="s">
        <v>10</v>
      </c>
      <c r="E509" s="97">
        <v>17.952677580765794</v>
      </c>
      <c r="F509" s="103">
        <f t="shared" si="7"/>
        <v>2.5313275388879772E-2</v>
      </c>
      <c r="G509" s="95"/>
      <c r="H509" s="104"/>
      <c r="I509" s="104"/>
      <c r="J509" s="104"/>
      <c r="K509" s="105">
        <f>VLOOKUP('Datos Monitoreo 2019'!$D509,info!$A$2:$B$20,2,FALSE)</f>
        <v>0.54</v>
      </c>
      <c r="M509" s="104">
        <v>1.1499999999999999</v>
      </c>
      <c r="N509" s="106">
        <f>(0.214828*'Datos Monitoreo 2019'!$E509^2.0402)/1000</f>
        <v>7.7761627758758695E-2</v>
      </c>
      <c r="O509" s="106">
        <f>'Datos Monitoreo 2019'!$N509*'Datos Monitoreo 2019'!$S509</f>
        <v>1.555232555175174E-2</v>
      </c>
      <c r="P509" s="106">
        <f>'Datos Monitoreo 2019'!$O509+'Datos Monitoreo 2019'!$N509</f>
        <v>9.3313953310510428E-2</v>
      </c>
      <c r="Q509" s="104">
        <v>0.47</v>
      </c>
      <c r="R509" s="106">
        <f>'Datos Monitoreo 2019'!$Q509*'Datos Monitoreo 2019'!$N509</f>
        <v>3.6547965046616587E-2</v>
      </c>
      <c r="S509" s="104">
        <v>0.2</v>
      </c>
      <c r="T509" s="106">
        <f>'Datos Monitoreo 2019'!$R509*'Datos Monitoreo 2019'!$S509</f>
        <v>7.3095930093233178E-3</v>
      </c>
      <c r="U509" s="106">
        <f>'Datos Monitoreo 2019'!$T509+'Datos Monitoreo 2019'!$R509</f>
        <v>4.3857558055939903E-2</v>
      </c>
    </row>
    <row r="510" spans="1:21" s="94" customFormat="1" ht="16.5" hidden="1" x14ac:dyDescent="0.3">
      <c r="A510" s="95" t="s">
        <v>41</v>
      </c>
      <c r="B510" s="102">
        <f>VLOOKUP('Datos Monitoreo 2019'!$A510,info!$D$3:$E$118,2,FALSE)</f>
        <v>4</v>
      </c>
      <c r="C510" s="96">
        <v>24</v>
      </c>
      <c r="D510" s="96" t="s">
        <v>10</v>
      </c>
      <c r="E510" s="97">
        <v>19.257748114119337</v>
      </c>
      <c r="F510" s="103">
        <f t="shared" si="7"/>
        <v>2.9127344022605504E-2</v>
      </c>
      <c r="G510" s="95"/>
      <c r="H510" s="104"/>
      <c r="I510" s="104"/>
      <c r="J510" s="104"/>
      <c r="K510" s="105">
        <f>VLOOKUP('Datos Monitoreo 2019'!$D510,info!$A$2:$B$20,2,FALSE)</f>
        <v>0.54</v>
      </c>
      <c r="M510" s="104">
        <v>1.1499999999999999</v>
      </c>
      <c r="N510" s="106">
        <f>(0.214828*'Datos Monitoreo 2019'!$E510^2.0402)/1000</f>
        <v>8.9731107984169126E-2</v>
      </c>
      <c r="O510" s="106">
        <f>'Datos Monitoreo 2019'!$N510*'Datos Monitoreo 2019'!$S510</f>
        <v>1.7946221596833827E-2</v>
      </c>
      <c r="P510" s="106">
        <f>'Datos Monitoreo 2019'!$O510+'Datos Monitoreo 2019'!$N510</f>
        <v>0.10767732958100296</v>
      </c>
      <c r="Q510" s="104">
        <v>0.47</v>
      </c>
      <c r="R510" s="106">
        <f>'Datos Monitoreo 2019'!$Q510*'Datos Monitoreo 2019'!$N510</f>
        <v>4.2173620752559489E-2</v>
      </c>
      <c r="S510" s="104">
        <v>0.2</v>
      </c>
      <c r="T510" s="106">
        <f>'Datos Monitoreo 2019'!$R510*'Datos Monitoreo 2019'!$S510</f>
        <v>8.4347241505118974E-3</v>
      </c>
      <c r="U510" s="106">
        <f>'Datos Monitoreo 2019'!$T510+'Datos Monitoreo 2019'!$R510</f>
        <v>5.0608344903071388E-2</v>
      </c>
    </row>
    <row r="511" spans="1:21" s="94" customFormat="1" ht="16.5" hidden="1" x14ac:dyDescent="0.3">
      <c r="A511" s="95" t="s">
        <v>41</v>
      </c>
      <c r="B511" s="102">
        <f>VLOOKUP('Datos Monitoreo 2019'!$A511,info!$D$3:$E$118,2,FALSE)</f>
        <v>4</v>
      </c>
      <c r="C511" s="96">
        <v>26</v>
      </c>
      <c r="D511" s="96" t="s">
        <v>9</v>
      </c>
      <c r="E511" s="97">
        <v>8.2442260521601778</v>
      </c>
      <c r="F511" s="103">
        <f t="shared" si="7"/>
        <v>5.338136368773715E-3</v>
      </c>
      <c r="G511" s="95"/>
      <c r="H511" s="104"/>
      <c r="I511" s="104"/>
      <c r="J511" s="104"/>
      <c r="K511" s="105">
        <f>VLOOKUP('Datos Monitoreo 2019'!$D511,info!$A$2:$B$20,2,FALSE)</f>
        <v>0.74</v>
      </c>
      <c r="M511" s="104">
        <v>1.1499999999999999</v>
      </c>
      <c r="N511" s="106">
        <f>(1.8894+0.00853085*'Datos Monitoreo 2019'!$E511^3.32222)/1000</f>
        <v>1.1322268885186924E-2</v>
      </c>
      <c r="O511" s="106">
        <f>'Datos Monitoreo 2019'!$N511*'Datos Monitoreo 2019'!$S511</f>
        <v>2.264453777037385E-3</v>
      </c>
      <c r="P511" s="106">
        <f>'Datos Monitoreo 2019'!$O511+'Datos Monitoreo 2019'!$N511</f>
        <v>1.3586722662224309E-2</v>
      </c>
      <c r="Q511" s="104">
        <v>0.47</v>
      </c>
      <c r="R511" s="106">
        <f>'Datos Monitoreo 2019'!$Q511*'Datos Monitoreo 2019'!$N511</f>
        <v>5.321466376037854E-3</v>
      </c>
      <c r="S511" s="104">
        <v>0.2</v>
      </c>
      <c r="T511" s="106">
        <f>'Datos Monitoreo 2019'!$R511*'Datos Monitoreo 2019'!$S511</f>
        <v>1.0642932752075709E-3</v>
      </c>
      <c r="U511" s="106">
        <f>'Datos Monitoreo 2019'!$T511+'Datos Monitoreo 2019'!$R511</f>
        <v>6.3857596512454252E-3</v>
      </c>
    </row>
    <row r="512" spans="1:21" s="94" customFormat="1" ht="16.5" hidden="1" x14ac:dyDescent="0.3">
      <c r="A512" s="95" t="s">
        <v>41</v>
      </c>
      <c r="B512" s="102">
        <f>VLOOKUP('Datos Monitoreo 2019'!$A512,info!$D$3:$E$118,2,FALSE)</f>
        <v>4</v>
      </c>
      <c r="C512" s="96">
        <v>30</v>
      </c>
      <c r="D512" s="96" t="s">
        <v>9</v>
      </c>
      <c r="E512" s="97">
        <v>11.109015027814294</v>
      </c>
      <c r="F512" s="103">
        <f t="shared" si="7"/>
        <v>9.6926156117679695E-3</v>
      </c>
      <c r="G512" s="95"/>
      <c r="H512" s="104"/>
      <c r="I512" s="104"/>
      <c r="J512" s="104"/>
      <c r="K512" s="105">
        <f>VLOOKUP('Datos Monitoreo 2019'!$D512,info!$A$2:$B$20,2,FALSE)</f>
        <v>0.74</v>
      </c>
      <c r="M512" s="104">
        <v>1.1499999999999999</v>
      </c>
      <c r="N512" s="106">
        <f>(1.8894+0.00853085*'Datos Monitoreo 2019'!$E512^3.32222)/1000</f>
        <v>2.7296584750606947E-2</v>
      </c>
      <c r="O512" s="106">
        <f>'Datos Monitoreo 2019'!$N512*'Datos Monitoreo 2019'!$S512</f>
        <v>5.4593169501213901E-3</v>
      </c>
      <c r="P512" s="106">
        <f>'Datos Monitoreo 2019'!$O512+'Datos Monitoreo 2019'!$N512</f>
        <v>3.275590170072834E-2</v>
      </c>
      <c r="Q512" s="104">
        <v>0.47</v>
      </c>
      <c r="R512" s="106">
        <f>'Datos Monitoreo 2019'!$Q512*'Datos Monitoreo 2019'!$N512</f>
        <v>1.2829394832785264E-2</v>
      </c>
      <c r="S512" s="104">
        <v>0.2</v>
      </c>
      <c r="T512" s="106">
        <f>'Datos Monitoreo 2019'!$R512*'Datos Monitoreo 2019'!$S512</f>
        <v>2.5658789665570529E-3</v>
      </c>
      <c r="U512" s="106">
        <f>'Datos Monitoreo 2019'!$T512+'Datos Monitoreo 2019'!$R512</f>
        <v>1.5395273799342316E-2</v>
      </c>
    </row>
    <row r="513" spans="1:21" s="94" customFormat="1" ht="16.5" hidden="1" x14ac:dyDescent="0.3">
      <c r="A513" s="95" t="s">
        <v>41</v>
      </c>
      <c r="B513" s="102">
        <f>VLOOKUP('Datos Monitoreo 2019'!$A513,info!$D$3:$E$118,2,FALSE)</f>
        <v>4</v>
      </c>
      <c r="C513" s="96">
        <v>32</v>
      </c>
      <c r="D513" s="96" t="s">
        <v>10</v>
      </c>
      <c r="E513" s="97">
        <v>30.239439187460114</v>
      </c>
      <c r="F513" s="103">
        <f t="shared" si="7"/>
        <v>7.1818668070217778E-2</v>
      </c>
      <c r="G513" s="95"/>
      <c r="H513" s="104"/>
      <c r="I513" s="104"/>
      <c r="J513" s="104"/>
      <c r="K513" s="105">
        <f>VLOOKUP('Datos Monitoreo 2019'!$D513,info!$A$2:$B$20,2,FALSE)</f>
        <v>0.54</v>
      </c>
      <c r="M513" s="104">
        <v>1.1499999999999999</v>
      </c>
      <c r="N513" s="106">
        <f>(0.214828*'Datos Monitoreo 2019'!$E513^2.0402)/1000</f>
        <v>0.22529804050008009</v>
      </c>
      <c r="O513" s="106">
        <f>'Datos Monitoreo 2019'!$N513*'Datos Monitoreo 2019'!$S513</f>
        <v>4.5059608100016024E-2</v>
      </c>
      <c r="P513" s="106">
        <f>'Datos Monitoreo 2019'!$O513+'Datos Monitoreo 2019'!$N513</f>
        <v>0.27035764860009615</v>
      </c>
      <c r="Q513" s="104">
        <v>0.47</v>
      </c>
      <c r="R513" s="106">
        <f>'Datos Monitoreo 2019'!$Q513*'Datos Monitoreo 2019'!$N513</f>
        <v>0.10589007903503764</v>
      </c>
      <c r="S513" s="104">
        <v>0.2</v>
      </c>
      <c r="T513" s="106">
        <f>'Datos Monitoreo 2019'!$R513*'Datos Monitoreo 2019'!$S513</f>
        <v>2.1178015807007528E-2</v>
      </c>
      <c r="U513" s="106">
        <f>'Datos Monitoreo 2019'!$T513+'Datos Monitoreo 2019'!$R513</f>
        <v>0.12706809484204518</v>
      </c>
    </row>
    <row r="514" spans="1:21" s="94" customFormat="1" ht="16.5" hidden="1" x14ac:dyDescent="0.3">
      <c r="A514" s="95" t="s">
        <v>41</v>
      </c>
      <c r="B514" s="102">
        <f>VLOOKUP('Datos Monitoreo 2019'!$A514,info!$D$3:$E$118,2,FALSE)</f>
        <v>4</v>
      </c>
      <c r="C514" s="96">
        <v>34</v>
      </c>
      <c r="D514" s="96" t="s">
        <v>9</v>
      </c>
      <c r="E514" s="97">
        <v>9.8676064716975116</v>
      </c>
      <c r="F514" s="103">
        <f t="shared" si="7"/>
        <v>7.6473950155655709E-3</v>
      </c>
      <c r="G514" s="95"/>
      <c r="H514" s="104"/>
      <c r="I514" s="104"/>
      <c r="J514" s="104"/>
      <c r="K514" s="105">
        <f>VLOOKUP('Datos Monitoreo 2019'!$D514,info!$A$2:$B$20,2,FALSE)</f>
        <v>0.74</v>
      </c>
      <c r="M514" s="104">
        <v>1.1499999999999999</v>
      </c>
      <c r="N514" s="106">
        <f>(1.8894+0.00853085*'Datos Monitoreo 2019'!$E514^3.32222)/1000</f>
        <v>1.9028290423261308E-2</v>
      </c>
      <c r="O514" s="106">
        <f>'Datos Monitoreo 2019'!$N514*'Datos Monitoreo 2019'!$S514</f>
        <v>3.8056580846522617E-3</v>
      </c>
      <c r="P514" s="106">
        <f>'Datos Monitoreo 2019'!$O514+'Datos Monitoreo 2019'!$N514</f>
        <v>2.2833948507913569E-2</v>
      </c>
      <c r="Q514" s="104">
        <v>0.47</v>
      </c>
      <c r="R514" s="106">
        <f>'Datos Monitoreo 2019'!$Q514*'Datos Monitoreo 2019'!$N514</f>
        <v>8.9432964989328134E-3</v>
      </c>
      <c r="S514" s="104">
        <v>0.2</v>
      </c>
      <c r="T514" s="106">
        <f>'Datos Monitoreo 2019'!$R514*'Datos Monitoreo 2019'!$S514</f>
        <v>1.7886592997865627E-3</v>
      </c>
      <c r="U514" s="106">
        <f>'Datos Monitoreo 2019'!$T514+'Datos Monitoreo 2019'!$R514</f>
        <v>1.0731955798719377E-2</v>
      </c>
    </row>
    <row r="515" spans="1:21" s="94" customFormat="1" ht="16.5" hidden="1" x14ac:dyDescent="0.3">
      <c r="A515" s="95" t="s">
        <v>41</v>
      </c>
      <c r="B515" s="102">
        <f>VLOOKUP('Datos Monitoreo 2019'!$A515,info!$D$3:$E$118,2,FALSE)</f>
        <v>4</v>
      </c>
      <c r="C515" s="96">
        <v>35</v>
      </c>
      <c r="D515" s="96" t="s">
        <v>10</v>
      </c>
      <c r="E515" s="97">
        <v>15.087888605111678</v>
      </c>
      <c r="F515" s="103">
        <f t="shared" ref="F515:F578" si="8">+(PI()*(((E515/100)^2))/4)</f>
        <v>1.7879147997057337E-2</v>
      </c>
      <c r="G515" s="95"/>
      <c r="H515" s="104"/>
      <c r="I515" s="104"/>
      <c r="J515" s="104"/>
      <c r="K515" s="105">
        <f>VLOOKUP('Datos Monitoreo 2019'!$D515,info!$A$2:$B$20,2,FALSE)</f>
        <v>0.54</v>
      </c>
      <c r="M515" s="104">
        <v>1.1499999999999999</v>
      </c>
      <c r="N515" s="106">
        <f>(0.214828*'Datos Monitoreo 2019'!$E515^2.0402)/1000</f>
        <v>5.4541702189594782E-2</v>
      </c>
      <c r="O515" s="106">
        <f>'Datos Monitoreo 2019'!$N515*'Datos Monitoreo 2019'!$S515</f>
        <v>1.0908340437918957E-2</v>
      </c>
      <c r="P515" s="106">
        <f>'Datos Monitoreo 2019'!$O515+'Datos Monitoreo 2019'!$N515</f>
        <v>6.5450042627513735E-2</v>
      </c>
      <c r="Q515" s="104">
        <v>0.47</v>
      </c>
      <c r="R515" s="106">
        <f>'Datos Monitoreo 2019'!$Q515*'Datos Monitoreo 2019'!$N515</f>
        <v>2.5634600029109545E-2</v>
      </c>
      <c r="S515" s="104">
        <v>0.2</v>
      </c>
      <c r="T515" s="106">
        <f>'Datos Monitoreo 2019'!$R515*'Datos Monitoreo 2019'!$S515</f>
        <v>5.126920005821909E-3</v>
      </c>
      <c r="U515" s="106">
        <f>'Datos Monitoreo 2019'!$T515+'Datos Monitoreo 2019'!$R515</f>
        <v>3.0761520034931454E-2</v>
      </c>
    </row>
    <row r="516" spans="1:21" s="94" customFormat="1" ht="16.5" hidden="1" x14ac:dyDescent="0.3">
      <c r="A516" s="95" t="s">
        <v>41</v>
      </c>
      <c r="B516" s="102">
        <f>VLOOKUP('Datos Monitoreo 2019'!$A516,info!$D$3:$E$118,2,FALSE)</f>
        <v>4</v>
      </c>
      <c r="C516" s="96">
        <v>36</v>
      </c>
      <c r="D516" s="96" t="s">
        <v>10</v>
      </c>
      <c r="E516" s="97">
        <v>24.223382338586468</v>
      </c>
      <c r="F516" s="103">
        <f t="shared" si="8"/>
        <v>4.6084984899160755E-2</v>
      </c>
      <c r="G516" s="95"/>
      <c r="H516" s="104"/>
      <c r="I516" s="104"/>
      <c r="J516" s="104"/>
      <c r="K516" s="105">
        <f>VLOOKUP('Datos Monitoreo 2019'!$D516,info!$A$2:$B$20,2,FALSE)</f>
        <v>0.54</v>
      </c>
      <c r="M516" s="104">
        <v>1.1499999999999999</v>
      </c>
      <c r="N516" s="106">
        <f>(0.214828*'Datos Monitoreo 2019'!$E516^2.0402)/1000</f>
        <v>0.14328696760290574</v>
      </c>
      <c r="O516" s="106">
        <f>'Datos Monitoreo 2019'!$N516*'Datos Monitoreo 2019'!$S516</f>
        <v>2.8657393520581151E-2</v>
      </c>
      <c r="P516" s="106">
        <f>'Datos Monitoreo 2019'!$O516+'Datos Monitoreo 2019'!$N516</f>
        <v>0.17194436112348688</v>
      </c>
      <c r="Q516" s="104">
        <v>0.47</v>
      </c>
      <c r="R516" s="106">
        <f>'Datos Monitoreo 2019'!$Q516*'Datos Monitoreo 2019'!$N516</f>
        <v>6.734487477336569E-2</v>
      </c>
      <c r="S516" s="104">
        <v>0.2</v>
      </c>
      <c r="T516" s="106">
        <f>'Datos Monitoreo 2019'!$R516*'Datos Monitoreo 2019'!$S516</f>
        <v>1.3468974954673139E-2</v>
      </c>
      <c r="U516" s="106">
        <f>'Datos Monitoreo 2019'!$T516+'Datos Monitoreo 2019'!$R516</f>
        <v>8.0813849728038831E-2</v>
      </c>
    </row>
    <row r="517" spans="1:21" s="94" customFormat="1" ht="16.5" hidden="1" x14ac:dyDescent="0.3">
      <c r="A517" s="95" t="s">
        <v>41</v>
      </c>
      <c r="B517" s="102">
        <f>VLOOKUP('Datos Monitoreo 2019'!$A517,info!$D$3:$E$118,2,FALSE)</f>
        <v>4</v>
      </c>
      <c r="C517" s="96">
        <v>38</v>
      </c>
      <c r="D517" s="96" t="s">
        <v>9</v>
      </c>
      <c r="E517" s="97">
        <v>15.915494309189533</v>
      </c>
      <c r="F517" s="103">
        <f t="shared" si="8"/>
        <v>1.9894367886486918E-2</v>
      </c>
      <c r="G517" s="95"/>
      <c r="H517" s="104"/>
      <c r="I517" s="104"/>
      <c r="J517" s="104"/>
      <c r="K517" s="105">
        <f>VLOOKUP('Datos Monitoreo 2019'!$D517,info!$A$2:$B$20,2,FALSE)</f>
        <v>0.74</v>
      </c>
      <c r="M517" s="104">
        <v>1.1499999999999999</v>
      </c>
      <c r="N517" s="106">
        <f>(1.8894+0.00853085*'Datos Monitoreo 2019'!$E517^3.32222)/1000</f>
        <v>8.5778045751650309E-2</v>
      </c>
      <c r="O517" s="106">
        <f>'Datos Monitoreo 2019'!$N517*'Datos Monitoreo 2019'!$S517</f>
        <v>1.7155609150330063E-2</v>
      </c>
      <c r="P517" s="106">
        <f>'Datos Monitoreo 2019'!$O517+'Datos Monitoreo 2019'!$N517</f>
        <v>0.10293365490198036</v>
      </c>
      <c r="Q517" s="104">
        <v>0.47</v>
      </c>
      <c r="R517" s="106">
        <f>'Datos Monitoreo 2019'!$Q517*'Datos Monitoreo 2019'!$N517</f>
        <v>4.0315681503275642E-2</v>
      </c>
      <c r="S517" s="104">
        <v>0.2</v>
      </c>
      <c r="T517" s="106">
        <f>'Datos Monitoreo 2019'!$R517*'Datos Monitoreo 2019'!$S517</f>
        <v>8.0631363006551295E-3</v>
      </c>
      <c r="U517" s="106">
        <f>'Datos Monitoreo 2019'!$T517+'Datos Monitoreo 2019'!$R517</f>
        <v>4.8378817803930774E-2</v>
      </c>
    </row>
    <row r="518" spans="1:21" s="94" customFormat="1" ht="16.5" hidden="1" x14ac:dyDescent="0.3">
      <c r="A518" s="95" t="s">
        <v>41</v>
      </c>
      <c r="B518" s="102">
        <f>VLOOKUP('Datos Monitoreo 2019'!$A518,info!$D$3:$E$118,2,FALSE)</f>
        <v>4</v>
      </c>
      <c r="C518" s="96">
        <v>40</v>
      </c>
      <c r="D518" s="96" t="s">
        <v>10</v>
      </c>
      <c r="E518" s="97">
        <v>21.517748306024249</v>
      </c>
      <c r="F518" s="103">
        <f t="shared" si="8"/>
        <v>3.6364994637180972E-2</v>
      </c>
      <c r="G518" s="95"/>
      <c r="H518" s="104"/>
      <c r="I518" s="104"/>
      <c r="J518" s="104"/>
      <c r="K518" s="105">
        <f>VLOOKUP('Datos Monitoreo 2019'!$D518,info!$A$2:$B$20,2,FALSE)</f>
        <v>0.54</v>
      </c>
      <c r="M518" s="104">
        <v>1.1499999999999999</v>
      </c>
      <c r="N518" s="106">
        <f>(0.214828*'Datos Monitoreo 2019'!$E518^2.0402)/1000</f>
        <v>0.11252861252707939</v>
      </c>
      <c r="O518" s="106">
        <f>'Datos Monitoreo 2019'!$N518*'Datos Monitoreo 2019'!$S518</f>
        <v>2.2505722505415882E-2</v>
      </c>
      <c r="P518" s="106">
        <f>'Datos Monitoreo 2019'!$O518+'Datos Monitoreo 2019'!$N518</f>
        <v>0.13503433503249529</v>
      </c>
      <c r="Q518" s="104">
        <v>0.47</v>
      </c>
      <c r="R518" s="106">
        <f>'Datos Monitoreo 2019'!$Q518*'Datos Monitoreo 2019'!$N518</f>
        <v>5.2888447887727313E-2</v>
      </c>
      <c r="S518" s="104">
        <v>0.2</v>
      </c>
      <c r="T518" s="106">
        <f>'Datos Monitoreo 2019'!$R518*'Datos Monitoreo 2019'!$S518</f>
        <v>1.0577689577545464E-2</v>
      </c>
      <c r="U518" s="106">
        <f>'Datos Monitoreo 2019'!$T518+'Datos Monitoreo 2019'!$R518</f>
        <v>6.3466137465272771E-2</v>
      </c>
    </row>
    <row r="519" spans="1:21" s="94" customFormat="1" ht="16.5" hidden="1" x14ac:dyDescent="0.3">
      <c r="A519" s="95" t="s">
        <v>41</v>
      </c>
      <c r="B519" s="102">
        <f>VLOOKUP('Datos Monitoreo 2019'!$A519,info!$D$3:$E$118,2,FALSE)</f>
        <v>4</v>
      </c>
      <c r="C519" s="96">
        <v>41</v>
      </c>
      <c r="D519" s="96" t="s">
        <v>10</v>
      </c>
      <c r="E519" s="97">
        <v>25.783100780887047</v>
      </c>
      <c r="F519" s="103">
        <f t="shared" si="8"/>
        <v>5.2210779081296281E-2</v>
      </c>
      <c r="G519" s="95"/>
      <c r="H519" s="104"/>
      <c r="I519" s="104"/>
      <c r="J519" s="104"/>
      <c r="K519" s="105">
        <f>VLOOKUP('Datos Monitoreo 2019'!$D519,info!$A$2:$B$20,2,FALSE)</f>
        <v>0.54</v>
      </c>
      <c r="M519" s="104">
        <v>1.1499999999999999</v>
      </c>
      <c r="N519" s="106">
        <f>(0.214828*'Datos Monitoreo 2019'!$E519^2.0402)/1000</f>
        <v>0.16274095137414996</v>
      </c>
      <c r="O519" s="106">
        <f>'Datos Monitoreo 2019'!$N519*'Datos Monitoreo 2019'!$S519</f>
        <v>3.254819027482999E-2</v>
      </c>
      <c r="P519" s="106">
        <f>'Datos Monitoreo 2019'!$O519+'Datos Monitoreo 2019'!$N519</f>
        <v>0.19528914164897995</v>
      </c>
      <c r="Q519" s="104">
        <v>0.47</v>
      </c>
      <c r="R519" s="106">
        <f>'Datos Monitoreo 2019'!$Q519*'Datos Monitoreo 2019'!$N519</f>
        <v>7.648824714585048E-2</v>
      </c>
      <c r="S519" s="104">
        <v>0.2</v>
      </c>
      <c r="T519" s="106">
        <f>'Datos Monitoreo 2019'!$R519*'Datos Monitoreo 2019'!$S519</f>
        <v>1.5297649429170097E-2</v>
      </c>
      <c r="U519" s="106">
        <f>'Datos Monitoreo 2019'!$T519+'Datos Monitoreo 2019'!$R519</f>
        <v>9.1785896575020579E-2</v>
      </c>
    </row>
    <row r="520" spans="1:21" s="94" customFormat="1" ht="16.5" hidden="1" x14ac:dyDescent="0.3">
      <c r="A520" s="95" t="s">
        <v>41</v>
      </c>
      <c r="B520" s="102">
        <f>VLOOKUP('Datos Monitoreo 2019'!$A520,info!$D$3:$E$118,2,FALSE)</f>
        <v>4</v>
      </c>
      <c r="C520" s="96">
        <v>44</v>
      </c>
      <c r="D520" s="96" t="s">
        <v>10</v>
      </c>
      <c r="E520" s="97">
        <v>10.981691073340778</v>
      </c>
      <c r="F520" s="103">
        <f t="shared" si="8"/>
        <v>9.4717085507564202E-3</v>
      </c>
      <c r="G520" s="95"/>
      <c r="H520" s="104"/>
      <c r="I520" s="104"/>
      <c r="J520" s="104"/>
      <c r="K520" s="105">
        <f>VLOOKUP('Datos Monitoreo 2019'!$D520,info!$A$2:$B$20,2,FALSE)</f>
        <v>0.54</v>
      </c>
      <c r="M520" s="104">
        <v>1.1499999999999999</v>
      </c>
      <c r="N520" s="106">
        <f>(0.214828*'Datos Monitoreo 2019'!$E520^2.0402)/1000</f>
        <v>2.8527534074380093E-2</v>
      </c>
      <c r="O520" s="106">
        <f>'Datos Monitoreo 2019'!$N520*'Datos Monitoreo 2019'!$S520</f>
        <v>5.705506814876019E-3</v>
      </c>
      <c r="P520" s="106">
        <f>'Datos Monitoreo 2019'!$O520+'Datos Monitoreo 2019'!$N520</f>
        <v>3.4233040889256112E-2</v>
      </c>
      <c r="Q520" s="104">
        <v>0.47</v>
      </c>
      <c r="R520" s="106">
        <f>'Datos Monitoreo 2019'!$Q520*'Datos Monitoreo 2019'!$N520</f>
        <v>1.3407941014958643E-2</v>
      </c>
      <c r="S520" s="104">
        <v>0.2</v>
      </c>
      <c r="T520" s="106">
        <f>'Datos Monitoreo 2019'!$R520*'Datos Monitoreo 2019'!$S520</f>
        <v>2.6815882029917288E-3</v>
      </c>
      <c r="U520" s="106">
        <f>'Datos Monitoreo 2019'!$T520+'Datos Monitoreo 2019'!$R520</f>
        <v>1.6089529217950371E-2</v>
      </c>
    </row>
    <row r="521" spans="1:21" s="94" customFormat="1" ht="16.5" hidden="1" x14ac:dyDescent="0.3">
      <c r="A521" s="95" t="s">
        <v>41</v>
      </c>
      <c r="B521" s="102">
        <f>VLOOKUP('Datos Monitoreo 2019'!$A521,info!$D$3:$E$118,2,FALSE)</f>
        <v>4</v>
      </c>
      <c r="C521" s="96">
        <v>45</v>
      </c>
      <c r="D521" s="96" t="s">
        <v>10</v>
      </c>
      <c r="E521" s="97">
        <v>15.183381570966816</v>
      </c>
      <c r="F521" s="103">
        <f t="shared" si="8"/>
        <v>1.810618252337793E-2</v>
      </c>
      <c r="G521" s="95"/>
      <c r="H521" s="104"/>
      <c r="I521" s="104"/>
      <c r="J521" s="104"/>
      <c r="K521" s="105">
        <f>VLOOKUP('Datos Monitoreo 2019'!$D521,info!$A$2:$B$20,2,FALSE)</f>
        <v>0.54</v>
      </c>
      <c r="M521" s="104">
        <v>1.1499999999999999</v>
      </c>
      <c r="N521" s="106">
        <f>(0.214828*'Datos Monitoreo 2019'!$E521^2.0402)/1000</f>
        <v>5.5248299069344656E-2</v>
      </c>
      <c r="O521" s="106">
        <f>'Datos Monitoreo 2019'!$N521*'Datos Monitoreo 2019'!$S521</f>
        <v>1.1049659813868932E-2</v>
      </c>
      <c r="P521" s="106">
        <f>'Datos Monitoreo 2019'!$O521+'Datos Monitoreo 2019'!$N521</f>
        <v>6.629795888321359E-2</v>
      </c>
      <c r="Q521" s="104">
        <v>0.47</v>
      </c>
      <c r="R521" s="106">
        <f>'Datos Monitoreo 2019'!$Q521*'Datos Monitoreo 2019'!$N521</f>
        <v>2.5966700562591986E-2</v>
      </c>
      <c r="S521" s="104">
        <v>0.2</v>
      </c>
      <c r="T521" s="106">
        <f>'Datos Monitoreo 2019'!$R521*'Datos Monitoreo 2019'!$S521</f>
        <v>5.1933401125183977E-3</v>
      </c>
      <c r="U521" s="106">
        <f>'Datos Monitoreo 2019'!$T521+'Datos Monitoreo 2019'!$R521</f>
        <v>3.1160040675110384E-2</v>
      </c>
    </row>
    <row r="522" spans="1:21" s="94" customFormat="1" ht="16.5" hidden="1" x14ac:dyDescent="0.3">
      <c r="A522" s="95" t="s">
        <v>41</v>
      </c>
      <c r="B522" s="102">
        <f>VLOOKUP('Datos Monitoreo 2019'!$A522,info!$D$3:$E$118,2,FALSE)</f>
        <v>4</v>
      </c>
      <c r="C522" s="96">
        <v>46</v>
      </c>
      <c r="D522" s="96" t="s">
        <v>9</v>
      </c>
      <c r="E522" s="97">
        <v>14.323944878270581</v>
      </c>
      <c r="F522" s="103">
        <f t="shared" si="8"/>
        <v>1.6114437988054401E-2</v>
      </c>
      <c r="G522" s="95"/>
      <c r="H522" s="104"/>
      <c r="I522" s="104"/>
      <c r="J522" s="104"/>
      <c r="K522" s="105">
        <f>VLOOKUP('Datos Monitoreo 2019'!$D522,info!$A$2:$B$20,2,FALSE)</f>
        <v>0.74</v>
      </c>
      <c r="M522" s="104">
        <v>1.1499999999999999</v>
      </c>
      <c r="N522" s="106">
        <f>(1.8894+0.00853085*'Datos Monitoreo 2019'!$E522^3.32222)/1000</f>
        <v>6.1002908070915025E-2</v>
      </c>
      <c r="O522" s="106">
        <f>'Datos Monitoreo 2019'!$N522*'Datos Monitoreo 2019'!$S522</f>
        <v>1.2200581614183005E-2</v>
      </c>
      <c r="P522" s="106">
        <f>'Datos Monitoreo 2019'!$O522+'Datos Monitoreo 2019'!$N522</f>
        <v>7.320348968509803E-2</v>
      </c>
      <c r="Q522" s="104">
        <v>0.47</v>
      </c>
      <c r="R522" s="106">
        <f>'Datos Monitoreo 2019'!$Q522*'Datos Monitoreo 2019'!$N522</f>
        <v>2.8671366793330062E-2</v>
      </c>
      <c r="S522" s="104">
        <v>0.2</v>
      </c>
      <c r="T522" s="106">
        <f>'Datos Monitoreo 2019'!$R522*'Datos Monitoreo 2019'!$S522</f>
        <v>5.7342733586660125E-3</v>
      </c>
      <c r="U522" s="106">
        <f>'Datos Monitoreo 2019'!$T522+'Datos Monitoreo 2019'!$R522</f>
        <v>3.4405640151996077E-2</v>
      </c>
    </row>
    <row r="523" spans="1:21" s="94" customFormat="1" ht="16.5" hidden="1" x14ac:dyDescent="0.3">
      <c r="A523" s="95" t="s">
        <v>41</v>
      </c>
      <c r="B523" s="102">
        <f>VLOOKUP('Datos Monitoreo 2019'!$A523,info!$D$3:$E$118,2,FALSE)</f>
        <v>4</v>
      </c>
      <c r="C523" s="96">
        <v>47</v>
      </c>
      <c r="D523" s="96" t="s">
        <v>10</v>
      </c>
      <c r="E523" s="97">
        <v>25.050988042664329</v>
      </c>
      <c r="F523" s="103">
        <f t="shared" si="8"/>
        <v>4.9287818973942077E-2</v>
      </c>
      <c r="G523" s="95"/>
      <c r="H523" s="104"/>
      <c r="I523" s="104"/>
      <c r="J523" s="104"/>
      <c r="K523" s="105">
        <f>VLOOKUP('Datos Monitoreo 2019'!$D523,info!$A$2:$B$20,2,FALSE)</f>
        <v>0.54</v>
      </c>
      <c r="M523" s="104">
        <v>1.1499999999999999</v>
      </c>
      <c r="N523" s="106">
        <f>(0.214828*'Datos Monitoreo 2019'!$E523^2.0402)/1000</f>
        <v>0.1534522864978084</v>
      </c>
      <c r="O523" s="106">
        <f>'Datos Monitoreo 2019'!$N523*'Datos Monitoreo 2019'!$S523</f>
        <v>3.0690457299561682E-2</v>
      </c>
      <c r="P523" s="106">
        <f>'Datos Monitoreo 2019'!$O523+'Datos Monitoreo 2019'!$N523</f>
        <v>0.18414274379737008</v>
      </c>
      <c r="Q523" s="104">
        <v>0.47</v>
      </c>
      <c r="R523" s="106">
        <f>'Datos Monitoreo 2019'!$Q523*'Datos Monitoreo 2019'!$N523</f>
        <v>7.2122574653969942E-2</v>
      </c>
      <c r="S523" s="104">
        <v>0.2</v>
      </c>
      <c r="T523" s="106">
        <f>'Datos Monitoreo 2019'!$R523*'Datos Monitoreo 2019'!$S523</f>
        <v>1.442451493079399E-2</v>
      </c>
      <c r="U523" s="106">
        <f>'Datos Monitoreo 2019'!$T523+'Datos Monitoreo 2019'!$R523</f>
        <v>8.6547089584763925E-2</v>
      </c>
    </row>
    <row r="524" spans="1:21" s="94" customFormat="1" ht="16.5" hidden="1" x14ac:dyDescent="0.3">
      <c r="A524" s="95" t="s">
        <v>41</v>
      </c>
      <c r="B524" s="102">
        <f>VLOOKUP('Datos Monitoreo 2019'!$A524,info!$D$3:$E$118,2,FALSE)</f>
        <v>4</v>
      </c>
      <c r="C524" s="96">
        <v>52</v>
      </c>
      <c r="D524" s="96" t="s">
        <v>10</v>
      </c>
      <c r="E524" s="97">
        <v>19.257748114119337</v>
      </c>
      <c r="F524" s="103">
        <f t="shared" si="8"/>
        <v>2.9127344022605504E-2</v>
      </c>
      <c r="G524" s="95"/>
      <c r="H524" s="104"/>
      <c r="I524" s="104"/>
      <c r="J524" s="104"/>
      <c r="K524" s="105">
        <f>VLOOKUP('Datos Monitoreo 2019'!$D524,info!$A$2:$B$20,2,FALSE)</f>
        <v>0.54</v>
      </c>
      <c r="M524" s="104">
        <v>1.1499999999999999</v>
      </c>
      <c r="N524" s="106">
        <f>(0.214828*'Datos Monitoreo 2019'!$E524^2.0402)/1000</f>
        <v>8.9731107984169126E-2</v>
      </c>
      <c r="O524" s="106">
        <f>'Datos Monitoreo 2019'!$N524*'Datos Monitoreo 2019'!$S524</f>
        <v>1.7946221596833827E-2</v>
      </c>
      <c r="P524" s="106">
        <f>'Datos Monitoreo 2019'!$O524+'Datos Monitoreo 2019'!$N524</f>
        <v>0.10767732958100296</v>
      </c>
      <c r="Q524" s="104">
        <v>0.47</v>
      </c>
      <c r="R524" s="106">
        <f>'Datos Monitoreo 2019'!$Q524*'Datos Monitoreo 2019'!$N524</f>
        <v>4.2173620752559489E-2</v>
      </c>
      <c r="S524" s="104">
        <v>0.2</v>
      </c>
      <c r="T524" s="106">
        <f>'Datos Monitoreo 2019'!$R524*'Datos Monitoreo 2019'!$S524</f>
        <v>8.4347241505118974E-3</v>
      </c>
      <c r="U524" s="106">
        <f>'Datos Monitoreo 2019'!$T524+'Datos Monitoreo 2019'!$R524</f>
        <v>5.0608344903071388E-2</v>
      </c>
    </row>
    <row r="525" spans="1:21" s="94" customFormat="1" ht="16.5" hidden="1" x14ac:dyDescent="0.3">
      <c r="A525" s="95" t="s">
        <v>41</v>
      </c>
      <c r="B525" s="102">
        <f>VLOOKUP('Datos Monitoreo 2019'!$A525,info!$D$3:$E$118,2,FALSE)</f>
        <v>4</v>
      </c>
      <c r="C525" s="96">
        <v>53</v>
      </c>
      <c r="D525" s="96" t="s">
        <v>10</v>
      </c>
      <c r="E525" s="97">
        <v>15.756339366097638</v>
      </c>
      <c r="F525" s="103">
        <f t="shared" si="8"/>
        <v>1.9498469965545825E-2</v>
      </c>
      <c r="G525" s="95"/>
      <c r="H525" s="104"/>
      <c r="I525" s="104"/>
      <c r="J525" s="104"/>
      <c r="K525" s="105">
        <f>VLOOKUP('Datos Monitoreo 2019'!$D525,info!$A$2:$B$20,2,FALSE)</f>
        <v>0.54</v>
      </c>
      <c r="M525" s="104">
        <v>1.1499999999999999</v>
      </c>
      <c r="N525" s="106">
        <f>(0.214828*'Datos Monitoreo 2019'!$E525^2.0402)/1000</f>
        <v>5.9585315312036029E-2</v>
      </c>
      <c r="O525" s="106">
        <f>'Datos Monitoreo 2019'!$N525*'Datos Monitoreo 2019'!$S525</f>
        <v>1.1917063062407206E-2</v>
      </c>
      <c r="P525" s="106">
        <f>'Datos Monitoreo 2019'!$O525+'Datos Monitoreo 2019'!$N525</f>
        <v>7.1502378374443232E-2</v>
      </c>
      <c r="Q525" s="104">
        <v>0.47</v>
      </c>
      <c r="R525" s="106">
        <f>'Datos Monitoreo 2019'!$Q525*'Datos Monitoreo 2019'!$N525</f>
        <v>2.8005098196656933E-2</v>
      </c>
      <c r="S525" s="104">
        <v>0.2</v>
      </c>
      <c r="T525" s="106">
        <f>'Datos Monitoreo 2019'!$R525*'Datos Monitoreo 2019'!$S525</f>
        <v>5.6010196393313869E-3</v>
      </c>
      <c r="U525" s="106">
        <f>'Datos Monitoreo 2019'!$T525+'Datos Monitoreo 2019'!$R525</f>
        <v>3.3606117835988318E-2</v>
      </c>
    </row>
    <row r="526" spans="1:21" s="94" customFormat="1" ht="16.5" hidden="1" x14ac:dyDescent="0.3">
      <c r="A526" s="95" t="s">
        <v>41</v>
      </c>
      <c r="B526" s="102">
        <f>VLOOKUP('Datos Monitoreo 2019'!$A526,info!$D$3:$E$118,2,FALSE)</f>
        <v>4</v>
      </c>
      <c r="C526" s="96">
        <v>54</v>
      </c>
      <c r="D526" s="96" t="s">
        <v>10</v>
      </c>
      <c r="E526" s="97">
        <v>22.218030055628589</v>
      </c>
      <c r="F526" s="103">
        <f t="shared" si="8"/>
        <v>3.8770462447071878E-2</v>
      </c>
      <c r="G526" s="95"/>
      <c r="H526" s="104"/>
      <c r="I526" s="104"/>
      <c r="J526" s="104"/>
      <c r="K526" s="105">
        <f>VLOOKUP('Datos Monitoreo 2019'!$D526,info!$A$2:$B$20,2,FALSE)</f>
        <v>0.54</v>
      </c>
      <c r="M526" s="104">
        <v>1.1499999999999999</v>
      </c>
      <c r="N526" s="106">
        <f>(0.214828*'Datos Monitoreo 2019'!$E526^2.0402)/1000</f>
        <v>0.12012670041789118</v>
      </c>
      <c r="O526" s="106">
        <f>'Datos Monitoreo 2019'!$N526*'Datos Monitoreo 2019'!$S526</f>
        <v>2.4025340083578237E-2</v>
      </c>
      <c r="P526" s="106">
        <f>'Datos Monitoreo 2019'!$O526+'Datos Monitoreo 2019'!$N526</f>
        <v>0.14415204050146943</v>
      </c>
      <c r="Q526" s="104">
        <v>0.47</v>
      </c>
      <c r="R526" s="106">
        <f>'Datos Monitoreo 2019'!$Q526*'Datos Monitoreo 2019'!$N526</f>
        <v>5.6459549196408852E-2</v>
      </c>
      <c r="S526" s="104">
        <v>0.2</v>
      </c>
      <c r="T526" s="106">
        <f>'Datos Monitoreo 2019'!$R526*'Datos Monitoreo 2019'!$S526</f>
        <v>1.1291909839281772E-2</v>
      </c>
      <c r="U526" s="106">
        <f>'Datos Monitoreo 2019'!$T526+'Datos Monitoreo 2019'!$R526</f>
        <v>6.7751459035690631E-2</v>
      </c>
    </row>
    <row r="527" spans="1:21" s="94" customFormat="1" ht="16.5" hidden="1" x14ac:dyDescent="0.3">
      <c r="A527" s="95" t="s">
        <v>41</v>
      </c>
      <c r="B527" s="102">
        <f>VLOOKUP('Datos Monitoreo 2019'!$A527,info!$D$3:$E$118,2,FALSE)</f>
        <v>4</v>
      </c>
      <c r="C527" s="96">
        <v>56</v>
      </c>
      <c r="D527" s="96" t="s">
        <v>10</v>
      </c>
      <c r="E527" s="97">
        <v>24.096058384112954</v>
      </c>
      <c r="F527" s="103">
        <f t="shared" si="8"/>
        <v>4.5601790491933761E-2</v>
      </c>
      <c r="G527" s="95"/>
      <c r="H527" s="104"/>
      <c r="I527" s="104"/>
      <c r="J527" s="104"/>
      <c r="K527" s="105">
        <f>VLOOKUP('Datos Monitoreo 2019'!$D527,info!$A$2:$B$20,2,FALSE)</f>
        <v>0.54</v>
      </c>
      <c r="M527" s="104">
        <v>1.1499999999999999</v>
      </c>
      <c r="N527" s="106">
        <f>(0.214828*'Datos Monitoreo 2019'!$E527^2.0402)/1000</f>
        <v>0.14175458939973332</v>
      </c>
      <c r="O527" s="106">
        <f>'Datos Monitoreo 2019'!$N527*'Datos Monitoreo 2019'!$S527</f>
        <v>2.8350917879946664E-2</v>
      </c>
      <c r="P527" s="106">
        <f>'Datos Monitoreo 2019'!$O527+'Datos Monitoreo 2019'!$N527</f>
        <v>0.17010550727967999</v>
      </c>
      <c r="Q527" s="104">
        <v>0.47</v>
      </c>
      <c r="R527" s="106">
        <f>'Datos Monitoreo 2019'!$Q527*'Datos Monitoreo 2019'!$N527</f>
        <v>6.662465701787465E-2</v>
      </c>
      <c r="S527" s="104">
        <v>0.2</v>
      </c>
      <c r="T527" s="106">
        <f>'Datos Monitoreo 2019'!$R527*'Datos Monitoreo 2019'!$S527</f>
        <v>1.332493140357493E-2</v>
      </c>
      <c r="U527" s="106">
        <f>'Datos Monitoreo 2019'!$T527+'Datos Monitoreo 2019'!$R527</f>
        <v>7.9949588421449586E-2</v>
      </c>
    </row>
    <row r="528" spans="1:21" s="94" customFormat="1" ht="16.5" hidden="1" x14ac:dyDescent="0.3">
      <c r="A528" s="95" t="s">
        <v>41</v>
      </c>
      <c r="B528" s="102">
        <f>VLOOKUP('Datos Monitoreo 2019'!$A528,info!$D$3:$E$118,2,FALSE)</f>
        <v>4</v>
      </c>
      <c r="C528" s="96">
        <v>57</v>
      </c>
      <c r="D528" s="96" t="s">
        <v>10</v>
      </c>
      <c r="E528" s="97">
        <v>17.188733853924695</v>
      </c>
      <c r="F528" s="103">
        <f t="shared" si="8"/>
        <v>2.3204790702798336E-2</v>
      </c>
      <c r="G528" s="95"/>
      <c r="H528" s="104"/>
      <c r="I528" s="104"/>
      <c r="J528" s="104"/>
      <c r="K528" s="105">
        <f>VLOOKUP('Datos Monitoreo 2019'!$D528,info!$A$2:$B$20,2,FALSE)</f>
        <v>0.54</v>
      </c>
      <c r="M528" s="104">
        <v>1.1499999999999999</v>
      </c>
      <c r="N528" s="106">
        <f>(0.214828*'Datos Monitoreo 2019'!$E528^2.0402)/1000</f>
        <v>7.1159922070421683E-2</v>
      </c>
      <c r="O528" s="106">
        <f>'Datos Monitoreo 2019'!$N528*'Datos Monitoreo 2019'!$S528</f>
        <v>1.4231984414084338E-2</v>
      </c>
      <c r="P528" s="106">
        <f>'Datos Monitoreo 2019'!$O528+'Datos Monitoreo 2019'!$N528</f>
        <v>8.5391906484506022E-2</v>
      </c>
      <c r="Q528" s="104">
        <v>0.47</v>
      </c>
      <c r="R528" s="106">
        <f>'Datos Monitoreo 2019'!$Q528*'Datos Monitoreo 2019'!$N528</f>
        <v>3.3445163373098191E-2</v>
      </c>
      <c r="S528" s="104">
        <v>0.2</v>
      </c>
      <c r="T528" s="106">
        <f>'Datos Monitoreo 2019'!$R528*'Datos Monitoreo 2019'!$S528</f>
        <v>6.6890326746196389E-3</v>
      </c>
      <c r="U528" s="106">
        <f>'Datos Monitoreo 2019'!$T528+'Datos Monitoreo 2019'!$R528</f>
        <v>4.0134196047717827E-2</v>
      </c>
    </row>
    <row r="529" spans="1:21" s="94" customFormat="1" ht="16.5" hidden="1" x14ac:dyDescent="0.3">
      <c r="A529" s="95" t="s">
        <v>41</v>
      </c>
      <c r="B529" s="102">
        <f>VLOOKUP('Datos Monitoreo 2019'!$A529,info!$D$3:$E$118,2,FALSE)</f>
        <v>4</v>
      </c>
      <c r="C529" s="96">
        <v>58</v>
      </c>
      <c r="D529" s="96" t="s">
        <v>10</v>
      </c>
      <c r="E529" s="97">
        <v>24.223382338586468</v>
      </c>
      <c r="F529" s="103">
        <f t="shared" si="8"/>
        <v>4.6084984899160755E-2</v>
      </c>
      <c r="G529" s="95"/>
      <c r="H529" s="104"/>
      <c r="I529" s="104"/>
      <c r="J529" s="104"/>
      <c r="K529" s="105">
        <f>VLOOKUP('Datos Monitoreo 2019'!$D529,info!$A$2:$B$20,2,FALSE)</f>
        <v>0.54</v>
      </c>
      <c r="M529" s="104">
        <v>1.1499999999999999</v>
      </c>
      <c r="N529" s="106">
        <f>(0.214828*'Datos Monitoreo 2019'!$E529^2.0402)/1000</f>
        <v>0.14328696760290574</v>
      </c>
      <c r="O529" s="106">
        <f>'Datos Monitoreo 2019'!$N529*'Datos Monitoreo 2019'!$S529</f>
        <v>2.8657393520581151E-2</v>
      </c>
      <c r="P529" s="106">
        <f>'Datos Monitoreo 2019'!$O529+'Datos Monitoreo 2019'!$N529</f>
        <v>0.17194436112348688</v>
      </c>
      <c r="Q529" s="104">
        <v>0.47</v>
      </c>
      <c r="R529" s="106">
        <f>'Datos Monitoreo 2019'!$Q529*'Datos Monitoreo 2019'!$N529</f>
        <v>6.734487477336569E-2</v>
      </c>
      <c r="S529" s="104">
        <v>0.2</v>
      </c>
      <c r="T529" s="106">
        <f>'Datos Monitoreo 2019'!$R529*'Datos Monitoreo 2019'!$S529</f>
        <v>1.3468974954673139E-2</v>
      </c>
      <c r="U529" s="106">
        <f>'Datos Monitoreo 2019'!$T529+'Datos Monitoreo 2019'!$R529</f>
        <v>8.0813849728038831E-2</v>
      </c>
    </row>
    <row r="530" spans="1:21" s="94" customFormat="1" ht="16.5" hidden="1" x14ac:dyDescent="0.3">
      <c r="A530" s="95" t="s">
        <v>41</v>
      </c>
      <c r="B530" s="102">
        <f>VLOOKUP('Datos Monitoreo 2019'!$A530,info!$D$3:$E$118,2,FALSE)</f>
        <v>4</v>
      </c>
      <c r="C530" s="96">
        <v>59</v>
      </c>
      <c r="D530" s="96" t="s">
        <v>10</v>
      </c>
      <c r="E530" s="97">
        <v>13.369015219719209</v>
      </c>
      <c r="F530" s="103">
        <f t="shared" si="8"/>
        <v>1.4037465980705172E-2</v>
      </c>
      <c r="G530" s="95"/>
      <c r="H530" s="104"/>
      <c r="I530" s="104"/>
      <c r="J530" s="104"/>
      <c r="K530" s="105">
        <f>VLOOKUP('Datos Monitoreo 2019'!$D530,info!$A$2:$B$20,2,FALSE)</f>
        <v>0.54</v>
      </c>
      <c r="M530" s="104">
        <v>1.1499999999999999</v>
      </c>
      <c r="N530" s="106">
        <f>(0.214828*'Datos Monitoreo 2019'!$E530^2.0402)/1000</f>
        <v>4.2614649156933922E-2</v>
      </c>
      <c r="O530" s="106">
        <f>'Datos Monitoreo 2019'!$N530*'Datos Monitoreo 2019'!$S530</f>
        <v>8.5229298313867843E-3</v>
      </c>
      <c r="P530" s="106">
        <f>'Datos Monitoreo 2019'!$O530+'Datos Monitoreo 2019'!$N530</f>
        <v>5.1137578988320706E-2</v>
      </c>
      <c r="Q530" s="104">
        <v>0.47</v>
      </c>
      <c r="R530" s="106">
        <f>'Datos Monitoreo 2019'!$Q530*'Datos Monitoreo 2019'!$N530</f>
        <v>2.0028885103758942E-2</v>
      </c>
      <c r="S530" s="104">
        <v>0.2</v>
      </c>
      <c r="T530" s="106">
        <f>'Datos Monitoreo 2019'!$R530*'Datos Monitoreo 2019'!$S530</f>
        <v>4.0057770207517886E-3</v>
      </c>
      <c r="U530" s="106">
        <f>'Datos Monitoreo 2019'!$T530+'Datos Monitoreo 2019'!$R530</f>
        <v>2.403466212451073E-2</v>
      </c>
    </row>
    <row r="531" spans="1:21" s="94" customFormat="1" ht="16.5" hidden="1" x14ac:dyDescent="0.3">
      <c r="A531" s="95" t="s">
        <v>41</v>
      </c>
      <c r="B531" s="102">
        <f>VLOOKUP('Datos Monitoreo 2019'!$A531,info!$D$3:$E$118,2,FALSE)</f>
        <v>4</v>
      </c>
      <c r="C531" s="96">
        <v>60</v>
      </c>
      <c r="D531" s="96" t="s">
        <v>9</v>
      </c>
      <c r="E531" s="97">
        <v>12.732395447351628</v>
      </c>
      <c r="F531" s="103">
        <f t="shared" si="8"/>
        <v>1.2732395447351627E-2</v>
      </c>
      <c r="G531" s="95"/>
      <c r="H531" s="104"/>
      <c r="I531" s="104"/>
      <c r="J531" s="104"/>
      <c r="K531" s="105">
        <f>VLOOKUP('Datos Monitoreo 2019'!$D531,info!$A$2:$B$20,2,FALSE)</f>
        <v>0.74</v>
      </c>
      <c r="M531" s="104">
        <v>1.1499999999999999</v>
      </c>
      <c r="N531" s="106">
        <f>(1.8894+0.00853085*'Datos Monitoreo 2019'!$E531^3.32222)/1000</f>
        <v>4.1860564415549591E-2</v>
      </c>
      <c r="O531" s="106">
        <f>'Datos Monitoreo 2019'!$N531*'Datos Monitoreo 2019'!$S531</f>
        <v>8.3721128831099178E-3</v>
      </c>
      <c r="P531" s="106">
        <f>'Datos Monitoreo 2019'!$O531+'Datos Monitoreo 2019'!$N531</f>
        <v>5.023267729865951E-2</v>
      </c>
      <c r="Q531" s="104">
        <v>0.47</v>
      </c>
      <c r="R531" s="106">
        <f>'Datos Monitoreo 2019'!$Q531*'Datos Monitoreo 2019'!$N531</f>
        <v>1.9674465275308306E-2</v>
      </c>
      <c r="S531" s="104">
        <v>0.2</v>
      </c>
      <c r="T531" s="106">
        <f>'Datos Monitoreo 2019'!$R531*'Datos Monitoreo 2019'!$S531</f>
        <v>3.934893055061661E-3</v>
      </c>
      <c r="U531" s="106">
        <f>'Datos Monitoreo 2019'!$T531+'Datos Monitoreo 2019'!$R531</f>
        <v>2.3609358330369968E-2</v>
      </c>
    </row>
    <row r="532" spans="1:21" s="94" customFormat="1" ht="16.5" hidden="1" x14ac:dyDescent="0.3">
      <c r="A532" s="95" t="s">
        <v>41</v>
      </c>
      <c r="B532" s="102">
        <f>VLOOKUP('Datos Monitoreo 2019'!$A532,info!$D$3:$E$118,2,FALSE)</f>
        <v>4</v>
      </c>
      <c r="C532" s="96">
        <v>63</v>
      </c>
      <c r="D532" s="96" t="s">
        <v>10</v>
      </c>
      <c r="E532" s="97">
        <v>25.464790894703256</v>
      </c>
      <c r="F532" s="103">
        <f t="shared" si="8"/>
        <v>5.0929581789406507E-2</v>
      </c>
      <c r="G532" s="95"/>
      <c r="H532" s="104"/>
      <c r="I532" s="104"/>
      <c r="J532" s="104"/>
      <c r="K532" s="105">
        <f>VLOOKUP('Datos Monitoreo 2019'!$D532,info!$A$2:$B$20,2,FALSE)</f>
        <v>0.54</v>
      </c>
      <c r="M532" s="104">
        <v>1.1499999999999999</v>
      </c>
      <c r="N532" s="106">
        <f>(0.214828*'Datos Monitoreo 2019'!$E532^2.0402)/1000</f>
        <v>0.15866820421173675</v>
      </c>
      <c r="O532" s="106">
        <f>'Datos Monitoreo 2019'!$N532*'Datos Monitoreo 2019'!$S532</f>
        <v>3.1733640842347352E-2</v>
      </c>
      <c r="P532" s="106">
        <f>'Datos Monitoreo 2019'!$O532+'Datos Monitoreo 2019'!$N532</f>
        <v>0.19040184505408408</v>
      </c>
      <c r="Q532" s="104">
        <v>0.47</v>
      </c>
      <c r="R532" s="106">
        <f>'Datos Monitoreo 2019'!$Q532*'Datos Monitoreo 2019'!$N532</f>
        <v>7.457405597951626E-2</v>
      </c>
      <c r="S532" s="104">
        <v>0.2</v>
      </c>
      <c r="T532" s="106">
        <f>'Datos Monitoreo 2019'!$R532*'Datos Monitoreo 2019'!$S532</f>
        <v>1.4914811195903252E-2</v>
      </c>
      <c r="U532" s="106">
        <f>'Datos Monitoreo 2019'!$T532+'Datos Monitoreo 2019'!$R532</f>
        <v>8.9488867175419512E-2</v>
      </c>
    </row>
    <row r="533" spans="1:21" s="94" customFormat="1" ht="16.5" hidden="1" x14ac:dyDescent="0.3">
      <c r="A533" s="95" t="s">
        <v>42</v>
      </c>
      <c r="B533" s="102">
        <f>VLOOKUP('Datos Monitoreo 2019'!$A533,info!$D$3:$E$118,2,FALSE)</f>
        <v>4</v>
      </c>
      <c r="C533" s="96">
        <v>2</v>
      </c>
      <c r="D533" s="96" t="s">
        <v>10</v>
      </c>
      <c r="E533" s="97">
        <v>10.822536130248883</v>
      </c>
      <c r="F533" s="103">
        <f t="shared" si="8"/>
        <v>9.1991557107115509E-3</v>
      </c>
      <c r="G533" s="95"/>
      <c r="H533" s="104"/>
      <c r="I533" s="104"/>
      <c r="J533" s="104"/>
      <c r="K533" s="105">
        <f>VLOOKUP('Datos Monitoreo 2019'!$D533,info!$A$2:$B$20,2,FALSE)</f>
        <v>0.54</v>
      </c>
      <c r="M533" s="104">
        <v>1.1499999999999999</v>
      </c>
      <c r="N533" s="106">
        <f>(0.214828*'Datos Monitoreo 2019'!$E533^2.0402)/1000</f>
        <v>2.769038547527922E-2</v>
      </c>
      <c r="O533" s="106">
        <f>'Datos Monitoreo 2019'!$N533*'Datos Monitoreo 2019'!$S533</f>
        <v>5.538077095055844E-3</v>
      </c>
      <c r="P533" s="106">
        <f>'Datos Monitoreo 2019'!$O533+'Datos Monitoreo 2019'!$N533</f>
        <v>3.3228462570335064E-2</v>
      </c>
      <c r="Q533" s="104">
        <v>0.47</v>
      </c>
      <c r="R533" s="106">
        <f>'Datos Monitoreo 2019'!$Q533*'Datos Monitoreo 2019'!$N533</f>
        <v>1.3014481173381233E-2</v>
      </c>
      <c r="S533" s="104">
        <v>0.2</v>
      </c>
      <c r="T533" s="106">
        <f>'Datos Monitoreo 2019'!$R533*'Datos Monitoreo 2019'!$S533</f>
        <v>2.6028962346762467E-3</v>
      </c>
      <c r="U533" s="106">
        <f>'Datos Monitoreo 2019'!$T533+'Datos Monitoreo 2019'!$R533</f>
        <v>1.5617377408057478E-2</v>
      </c>
    </row>
    <row r="534" spans="1:21" s="94" customFormat="1" ht="16.5" hidden="1" x14ac:dyDescent="0.3">
      <c r="A534" s="95" t="s">
        <v>42</v>
      </c>
      <c r="B534" s="102">
        <f>VLOOKUP('Datos Monitoreo 2019'!$A534,info!$D$3:$E$118,2,FALSE)</f>
        <v>4</v>
      </c>
      <c r="C534" s="96">
        <v>4</v>
      </c>
      <c r="D534" s="96" t="s">
        <v>10</v>
      </c>
      <c r="E534" s="97">
        <v>17.507043740108486</v>
      </c>
      <c r="F534" s="103">
        <f t="shared" si="8"/>
        <v>2.4072185142649163E-2</v>
      </c>
      <c r="G534" s="95"/>
      <c r="H534" s="104"/>
      <c r="I534" s="104"/>
      <c r="J534" s="104"/>
      <c r="K534" s="105">
        <f>VLOOKUP('Datos Monitoreo 2019'!$D534,info!$A$2:$B$20,2,FALSE)</f>
        <v>0.54</v>
      </c>
      <c r="M534" s="104">
        <v>1.1499999999999999</v>
      </c>
      <c r="N534" s="106">
        <f>(0.214828*'Datos Monitoreo 2019'!$E534^2.0402)/1000</f>
        <v>7.387435024636399E-2</v>
      </c>
      <c r="O534" s="106">
        <f>'Datos Monitoreo 2019'!$N534*'Datos Monitoreo 2019'!$S534</f>
        <v>1.4774870049272798E-2</v>
      </c>
      <c r="P534" s="106">
        <f>'Datos Monitoreo 2019'!$O534+'Datos Monitoreo 2019'!$N534</f>
        <v>8.8649220295636794E-2</v>
      </c>
      <c r="Q534" s="104">
        <v>0.47</v>
      </c>
      <c r="R534" s="106">
        <f>'Datos Monitoreo 2019'!$Q534*'Datos Monitoreo 2019'!$N534</f>
        <v>3.4720944615791074E-2</v>
      </c>
      <c r="S534" s="104">
        <v>0.2</v>
      </c>
      <c r="T534" s="106">
        <f>'Datos Monitoreo 2019'!$R534*'Datos Monitoreo 2019'!$S534</f>
        <v>6.9441889231582152E-3</v>
      </c>
      <c r="U534" s="106">
        <f>'Datos Monitoreo 2019'!$T534+'Datos Monitoreo 2019'!$R534</f>
        <v>4.1665133538949288E-2</v>
      </c>
    </row>
    <row r="535" spans="1:21" s="94" customFormat="1" ht="16.5" hidden="1" x14ac:dyDescent="0.3">
      <c r="A535" s="95" t="s">
        <v>42</v>
      </c>
      <c r="B535" s="102">
        <f>VLOOKUP('Datos Monitoreo 2019'!$A535,info!$D$3:$E$118,2,FALSE)</f>
        <v>4</v>
      </c>
      <c r="C535" s="96">
        <v>6</v>
      </c>
      <c r="D535" s="96" t="s">
        <v>10</v>
      </c>
      <c r="E535" s="97">
        <v>22.759156862141033</v>
      </c>
      <c r="F535" s="103">
        <f t="shared" si="8"/>
        <v>4.0681992891077094E-2</v>
      </c>
      <c r="G535" s="95"/>
      <c r="H535" s="104"/>
      <c r="I535" s="104"/>
      <c r="J535" s="104"/>
      <c r="K535" s="105">
        <f>VLOOKUP('Datos Monitoreo 2019'!$D535,info!$A$2:$B$20,2,FALSE)</f>
        <v>0.54</v>
      </c>
      <c r="M535" s="104">
        <v>1.1499999999999999</v>
      </c>
      <c r="N535" s="106">
        <f>(0.214828*'Datos Monitoreo 2019'!$E535^2.0402)/1000</f>
        <v>0.12617139403517857</v>
      </c>
      <c r="O535" s="106">
        <f>'Datos Monitoreo 2019'!$N535*'Datos Monitoreo 2019'!$S535</f>
        <v>2.5234278807035715E-2</v>
      </c>
      <c r="P535" s="106">
        <f>'Datos Monitoreo 2019'!$O535+'Datos Monitoreo 2019'!$N535</f>
        <v>0.15140567284221429</v>
      </c>
      <c r="Q535" s="104">
        <v>0.47</v>
      </c>
      <c r="R535" s="106">
        <f>'Datos Monitoreo 2019'!$Q535*'Datos Monitoreo 2019'!$N535</f>
        <v>5.9300555196533926E-2</v>
      </c>
      <c r="S535" s="104">
        <v>0.2</v>
      </c>
      <c r="T535" s="106">
        <f>'Datos Monitoreo 2019'!$R535*'Datos Monitoreo 2019'!$S535</f>
        <v>1.1860111039306787E-2</v>
      </c>
      <c r="U535" s="106">
        <f>'Datos Monitoreo 2019'!$T535+'Datos Monitoreo 2019'!$R535</f>
        <v>7.1160666235840719E-2</v>
      </c>
    </row>
    <row r="536" spans="1:21" s="94" customFormat="1" ht="16.5" hidden="1" x14ac:dyDescent="0.3">
      <c r="A536" s="95" t="s">
        <v>42</v>
      </c>
      <c r="B536" s="102">
        <f>VLOOKUP('Datos Monitoreo 2019'!$A536,info!$D$3:$E$118,2,FALSE)</f>
        <v>4</v>
      </c>
      <c r="C536" s="96">
        <v>7</v>
      </c>
      <c r="D536" s="96" t="s">
        <v>10</v>
      </c>
      <c r="E536" s="97">
        <v>23.618593554837268</v>
      </c>
      <c r="F536" s="103">
        <f t="shared" si="8"/>
        <v>4.3812491044223134E-2</v>
      </c>
      <c r="G536" s="95"/>
      <c r="H536" s="104"/>
      <c r="I536" s="104"/>
      <c r="J536" s="104"/>
      <c r="K536" s="105">
        <f>VLOOKUP('Datos Monitoreo 2019'!$D536,info!$A$2:$B$20,2,FALSE)</f>
        <v>0.54</v>
      </c>
      <c r="M536" s="104">
        <v>1.1499999999999999</v>
      </c>
      <c r="N536" s="106">
        <f>(0.214828*'Datos Monitoreo 2019'!$E536^2.0402)/1000</f>
        <v>0.13608296480192816</v>
      </c>
      <c r="O536" s="106">
        <f>'Datos Monitoreo 2019'!$N536*'Datos Monitoreo 2019'!$S536</f>
        <v>2.7216592960385633E-2</v>
      </c>
      <c r="P536" s="106">
        <f>'Datos Monitoreo 2019'!$O536+'Datos Monitoreo 2019'!$N536</f>
        <v>0.16329955776231381</v>
      </c>
      <c r="Q536" s="104">
        <v>0.47</v>
      </c>
      <c r="R536" s="106">
        <f>'Datos Monitoreo 2019'!$Q536*'Datos Monitoreo 2019'!$N536</f>
        <v>6.3958993456906227E-2</v>
      </c>
      <c r="S536" s="104">
        <v>0.2</v>
      </c>
      <c r="T536" s="106">
        <f>'Datos Monitoreo 2019'!$R536*'Datos Monitoreo 2019'!$S536</f>
        <v>1.2791798691381246E-2</v>
      </c>
      <c r="U536" s="106">
        <f>'Datos Monitoreo 2019'!$T536+'Datos Monitoreo 2019'!$R536</f>
        <v>7.6750792148287478E-2</v>
      </c>
    </row>
    <row r="537" spans="1:21" s="94" customFormat="1" ht="16.5" hidden="1" x14ac:dyDescent="0.3">
      <c r="A537" s="95" t="s">
        <v>42</v>
      </c>
      <c r="B537" s="102">
        <f>VLOOKUP('Datos Monitoreo 2019'!$A537,info!$D$3:$E$118,2,FALSE)</f>
        <v>4</v>
      </c>
      <c r="C537" s="96">
        <v>8</v>
      </c>
      <c r="D537" s="96" t="s">
        <v>10</v>
      </c>
      <c r="E537" s="97">
        <v>29.125354585816847</v>
      </c>
      <c r="F537" s="103">
        <f t="shared" si="8"/>
        <v>6.6624248615056045E-2</v>
      </c>
      <c r="G537" s="95"/>
      <c r="H537" s="104"/>
      <c r="I537" s="104"/>
      <c r="J537" s="104"/>
      <c r="K537" s="105">
        <f>VLOOKUP('Datos Monitoreo 2019'!$D537,info!$A$2:$B$20,2,FALSE)</f>
        <v>0.54</v>
      </c>
      <c r="M537" s="104">
        <v>1.1499999999999999</v>
      </c>
      <c r="N537" s="106">
        <f>(0.214828*'Datos Monitoreo 2019'!$E537^2.0402)/1000</f>
        <v>0.20868778577886246</v>
      </c>
      <c r="O537" s="106">
        <f>'Datos Monitoreo 2019'!$N537*'Datos Monitoreo 2019'!$S537</f>
        <v>4.1737557155772494E-2</v>
      </c>
      <c r="P537" s="106">
        <f>'Datos Monitoreo 2019'!$O537+'Datos Monitoreo 2019'!$N537</f>
        <v>0.25042534293463498</v>
      </c>
      <c r="Q537" s="104">
        <v>0.47</v>
      </c>
      <c r="R537" s="106">
        <f>'Datos Monitoreo 2019'!$Q537*'Datos Monitoreo 2019'!$N537</f>
        <v>9.8083259316065347E-2</v>
      </c>
      <c r="S537" s="104">
        <v>0.2</v>
      </c>
      <c r="T537" s="106">
        <f>'Datos Monitoreo 2019'!$R537*'Datos Monitoreo 2019'!$S537</f>
        <v>1.9616651863213069E-2</v>
      </c>
      <c r="U537" s="106">
        <f>'Datos Monitoreo 2019'!$T537+'Datos Monitoreo 2019'!$R537</f>
        <v>0.11769991117927842</v>
      </c>
    </row>
    <row r="538" spans="1:21" s="94" customFormat="1" ht="16.5" hidden="1" x14ac:dyDescent="0.3">
      <c r="A538" s="95" t="s">
        <v>42</v>
      </c>
      <c r="B538" s="102">
        <f>VLOOKUP('Datos Monitoreo 2019'!$A538,info!$D$3:$E$118,2,FALSE)</f>
        <v>4</v>
      </c>
      <c r="C538" s="96">
        <v>9</v>
      </c>
      <c r="D538" s="96" t="s">
        <v>10</v>
      </c>
      <c r="E538" s="97">
        <v>18.016339558002553</v>
      </c>
      <c r="F538" s="103">
        <f t="shared" si="8"/>
        <v>2.5493120474573614E-2</v>
      </c>
      <c r="G538" s="95"/>
      <c r="H538" s="104"/>
      <c r="I538" s="104"/>
      <c r="J538" s="104"/>
      <c r="K538" s="105">
        <f>VLOOKUP('Datos Monitoreo 2019'!$D538,info!$A$2:$B$20,2,FALSE)</f>
        <v>0.54</v>
      </c>
      <c r="M538" s="104">
        <v>1.1499999999999999</v>
      </c>
      <c r="N538" s="106">
        <f>(0.214828*'Datos Monitoreo 2019'!$E538^2.0402)/1000</f>
        <v>7.8325251474583496E-2</v>
      </c>
      <c r="O538" s="106">
        <f>'Datos Monitoreo 2019'!$N538*'Datos Monitoreo 2019'!$S538</f>
        <v>1.5665050294916699E-2</v>
      </c>
      <c r="P538" s="106">
        <f>'Datos Monitoreo 2019'!$O538+'Datos Monitoreo 2019'!$N538</f>
        <v>9.3990301769500198E-2</v>
      </c>
      <c r="Q538" s="104">
        <v>0.47</v>
      </c>
      <c r="R538" s="106">
        <f>'Datos Monitoreo 2019'!$Q538*'Datos Monitoreo 2019'!$N538</f>
        <v>3.6812868193054238E-2</v>
      </c>
      <c r="S538" s="104">
        <v>0.2</v>
      </c>
      <c r="T538" s="106">
        <f>'Datos Monitoreo 2019'!$R538*'Datos Monitoreo 2019'!$S538</f>
        <v>7.3625736386108481E-3</v>
      </c>
      <c r="U538" s="106">
        <f>'Datos Monitoreo 2019'!$T538+'Datos Monitoreo 2019'!$R538</f>
        <v>4.4175441831665087E-2</v>
      </c>
    </row>
    <row r="539" spans="1:21" s="94" customFormat="1" ht="16.5" hidden="1" x14ac:dyDescent="0.3">
      <c r="A539" s="95" t="s">
        <v>42</v>
      </c>
      <c r="B539" s="102">
        <f>VLOOKUP('Datos Monitoreo 2019'!$A539,info!$D$3:$E$118,2,FALSE)</f>
        <v>4</v>
      </c>
      <c r="C539" s="96">
        <v>10</v>
      </c>
      <c r="D539" s="96" t="s">
        <v>10</v>
      </c>
      <c r="E539" s="97">
        <v>18.621128341751756</v>
      </c>
      <c r="F539" s="103">
        <f t="shared" si="8"/>
        <v>2.7233400199811946E-2</v>
      </c>
      <c r="G539" s="95"/>
      <c r="H539" s="104"/>
      <c r="I539" s="104"/>
      <c r="J539" s="104"/>
      <c r="K539" s="105">
        <f>VLOOKUP('Datos Monitoreo 2019'!$D539,info!$A$2:$B$20,2,FALSE)</f>
        <v>0.54</v>
      </c>
      <c r="M539" s="104">
        <v>1.1499999999999999</v>
      </c>
      <c r="N539" s="106">
        <f>(0.214828*'Datos Monitoreo 2019'!$E539^2.0402)/1000</f>
        <v>8.3783232658529272E-2</v>
      </c>
      <c r="O539" s="106">
        <f>'Datos Monitoreo 2019'!$N539*'Datos Monitoreo 2019'!$S539</f>
        <v>1.6756646531705856E-2</v>
      </c>
      <c r="P539" s="106">
        <f>'Datos Monitoreo 2019'!$O539+'Datos Monitoreo 2019'!$N539</f>
        <v>0.10053987919023513</v>
      </c>
      <c r="Q539" s="104">
        <v>0.47</v>
      </c>
      <c r="R539" s="106">
        <f>'Datos Monitoreo 2019'!$Q539*'Datos Monitoreo 2019'!$N539</f>
        <v>3.9378119349508758E-2</v>
      </c>
      <c r="S539" s="104">
        <v>0.2</v>
      </c>
      <c r="T539" s="106">
        <f>'Datos Monitoreo 2019'!$R539*'Datos Monitoreo 2019'!$S539</f>
        <v>7.8756238699017513E-3</v>
      </c>
      <c r="U539" s="106">
        <f>'Datos Monitoreo 2019'!$T539+'Datos Monitoreo 2019'!$R539</f>
        <v>4.7253743219410511E-2</v>
      </c>
    </row>
    <row r="540" spans="1:21" s="94" customFormat="1" ht="16.5" hidden="1" x14ac:dyDescent="0.3">
      <c r="A540" s="95" t="s">
        <v>42</v>
      </c>
      <c r="B540" s="102">
        <f>VLOOKUP('Datos Monitoreo 2019'!$A540,info!$D$3:$E$118,2,FALSE)</f>
        <v>4</v>
      </c>
      <c r="C540" s="96">
        <v>11</v>
      </c>
      <c r="D540" s="96" t="s">
        <v>10</v>
      </c>
      <c r="E540" s="97">
        <v>22.058875112536693</v>
      </c>
      <c r="F540" s="103">
        <f t="shared" si="8"/>
        <v>3.821700113246982E-2</v>
      </c>
      <c r="G540" s="95"/>
      <c r="H540" s="104"/>
      <c r="I540" s="104"/>
      <c r="J540" s="104"/>
      <c r="K540" s="105">
        <f>VLOOKUP('Datos Monitoreo 2019'!$D540,info!$A$2:$B$20,2,FALSE)</f>
        <v>0.54</v>
      </c>
      <c r="M540" s="104">
        <v>1.1499999999999999</v>
      </c>
      <c r="N540" s="106">
        <f>(0.214828*'Datos Monitoreo 2019'!$E540^2.0402)/1000</f>
        <v>0.11837763529113959</v>
      </c>
      <c r="O540" s="106">
        <f>'Datos Monitoreo 2019'!$N540*'Datos Monitoreo 2019'!$S540</f>
        <v>2.3675527058227921E-2</v>
      </c>
      <c r="P540" s="106">
        <f>'Datos Monitoreo 2019'!$O540+'Datos Monitoreo 2019'!$N540</f>
        <v>0.14205316234936752</v>
      </c>
      <c r="Q540" s="104">
        <v>0.47</v>
      </c>
      <c r="R540" s="106">
        <f>'Datos Monitoreo 2019'!$Q540*'Datos Monitoreo 2019'!$N540</f>
        <v>5.5637488586835607E-2</v>
      </c>
      <c r="S540" s="104">
        <v>0.2</v>
      </c>
      <c r="T540" s="106">
        <f>'Datos Monitoreo 2019'!$R540*'Datos Monitoreo 2019'!$S540</f>
        <v>1.1127497717367122E-2</v>
      </c>
      <c r="U540" s="106">
        <f>'Datos Monitoreo 2019'!$T540+'Datos Monitoreo 2019'!$R540</f>
        <v>6.6764986304202731E-2</v>
      </c>
    </row>
    <row r="541" spans="1:21" s="94" customFormat="1" ht="16.5" hidden="1" x14ac:dyDescent="0.3">
      <c r="A541" s="95" t="s">
        <v>42</v>
      </c>
      <c r="B541" s="102">
        <f>VLOOKUP('Datos Monitoreo 2019'!$A541,info!$D$3:$E$118,2,FALSE)</f>
        <v>4</v>
      </c>
      <c r="C541" s="96">
        <v>13</v>
      </c>
      <c r="D541" s="96" t="s">
        <v>10</v>
      </c>
      <c r="E541" s="97">
        <v>21.645072260497766</v>
      </c>
      <c r="F541" s="103">
        <f t="shared" si="8"/>
        <v>3.6796622842846204E-2</v>
      </c>
      <c r="G541" s="95"/>
      <c r="H541" s="104"/>
      <c r="I541" s="104"/>
      <c r="J541" s="104"/>
      <c r="K541" s="105">
        <f>VLOOKUP('Datos Monitoreo 2019'!$D541,info!$A$2:$B$20,2,FALSE)</f>
        <v>0.54</v>
      </c>
      <c r="M541" s="104">
        <v>1.1499999999999999</v>
      </c>
      <c r="N541" s="106">
        <f>(0.214828*'Datos Monitoreo 2019'!$E541^2.0402)/1000</f>
        <v>0.11389126027713642</v>
      </c>
      <c r="O541" s="106">
        <f>'Datos Monitoreo 2019'!$N541*'Datos Monitoreo 2019'!$S541</f>
        <v>2.2778252055427287E-2</v>
      </c>
      <c r="P541" s="106">
        <f>'Datos Monitoreo 2019'!$O541+'Datos Monitoreo 2019'!$N541</f>
        <v>0.13666951233256369</v>
      </c>
      <c r="Q541" s="104">
        <v>0.47</v>
      </c>
      <c r="R541" s="106">
        <f>'Datos Monitoreo 2019'!$Q541*'Datos Monitoreo 2019'!$N541</f>
        <v>5.3528892330254117E-2</v>
      </c>
      <c r="S541" s="104">
        <v>0.2</v>
      </c>
      <c r="T541" s="106">
        <f>'Datos Monitoreo 2019'!$R541*'Datos Monitoreo 2019'!$S541</f>
        <v>1.0705778466050824E-2</v>
      </c>
      <c r="U541" s="106">
        <f>'Datos Monitoreo 2019'!$T541+'Datos Monitoreo 2019'!$R541</f>
        <v>6.4234670796304946E-2</v>
      </c>
    </row>
    <row r="542" spans="1:21" s="94" customFormat="1" ht="16.5" hidden="1" x14ac:dyDescent="0.3">
      <c r="A542" s="95" t="s">
        <v>42</v>
      </c>
      <c r="B542" s="102">
        <f>VLOOKUP('Datos Monitoreo 2019'!$A542,info!$D$3:$E$118,2,FALSE)</f>
        <v>4</v>
      </c>
      <c r="C542" s="96">
        <v>14</v>
      </c>
      <c r="D542" s="96" t="s">
        <v>10</v>
      </c>
      <c r="E542" s="97">
        <v>20.14901579543395</v>
      </c>
      <c r="F542" s="103">
        <f t="shared" si="8"/>
        <v>3.1885817496274227E-2</v>
      </c>
      <c r="G542" s="95"/>
      <c r="H542" s="104"/>
      <c r="I542" s="104"/>
      <c r="J542" s="104"/>
      <c r="K542" s="105">
        <f>VLOOKUP('Datos Monitoreo 2019'!$D542,info!$A$2:$B$20,2,FALSE)</f>
        <v>0.54</v>
      </c>
      <c r="M542" s="104">
        <v>1.1499999999999999</v>
      </c>
      <c r="N542" s="106">
        <f>(0.214828*'Datos Monitoreo 2019'!$E542^2.0402)/1000</f>
        <v>9.8407809367200907E-2</v>
      </c>
      <c r="O542" s="106">
        <f>'Datos Monitoreo 2019'!$N542*'Datos Monitoreo 2019'!$S542</f>
        <v>1.9681561873440181E-2</v>
      </c>
      <c r="P542" s="106">
        <f>'Datos Monitoreo 2019'!$O542+'Datos Monitoreo 2019'!$N542</f>
        <v>0.11808937124064109</v>
      </c>
      <c r="Q542" s="104">
        <v>0.47</v>
      </c>
      <c r="R542" s="106">
        <f>'Datos Monitoreo 2019'!$Q542*'Datos Monitoreo 2019'!$N542</f>
        <v>4.6251670402584426E-2</v>
      </c>
      <c r="S542" s="104">
        <v>0.2</v>
      </c>
      <c r="T542" s="106">
        <f>'Datos Monitoreo 2019'!$R542*'Datos Monitoreo 2019'!$S542</f>
        <v>9.2503340805168855E-3</v>
      </c>
      <c r="U542" s="106">
        <f>'Datos Monitoreo 2019'!$T542+'Datos Monitoreo 2019'!$R542</f>
        <v>5.550200448310131E-2</v>
      </c>
    </row>
    <row r="543" spans="1:21" s="94" customFormat="1" ht="16.5" hidden="1" x14ac:dyDescent="0.3">
      <c r="A543" s="95" t="s">
        <v>42</v>
      </c>
      <c r="B543" s="102">
        <f>VLOOKUP('Datos Monitoreo 2019'!$A543,info!$D$3:$E$118,2,FALSE)</f>
        <v>4</v>
      </c>
      <c r="C543" s="96">
        <v>17</v>
      </c>
      <c r="D543" s="96" t="s">
        <v>10</v>
      </c>
      <c r="E543" s="97">
        <v>4.4881693951914485</v>
      </c>
      <c r="F543" s="103">
        <f t="shared" si="8"/>
        <v>1.5820797118049857E-3</v>
      </c>
      <c r="G543" s="95"/>
      <c r="H543" s="104"/>
      <c r="I543" s="104"/>
      <c r="J543" s="104"/>
      <c r="K543" s="105">
        <f>VLOOKUP('Datos Monitoreo 2019'!$D543,info!$A$2:$B$20,2,FALSE)</f>
        <v>0.54</v>
      </c>
      <c r="M543" s="104">
        <v>1.1499999999999999</v>
      </c>
      <c r="N543" s="106">
        <f>(0.214828*'Datos Monitoreo 2019'!$E543^2.0402)/1000</f>
        <v>4.596661768235105E-3</v>
      </c>
      <c r="O543" s="106">
        <f>'Datos Monitoreo 2019'!$N543*'Datos Monitoreo 2019'!$S543</f>
        <v>9.1933235364702109E-4</v>
      </c>
      <c r="P543" s="106">
        <f>'Datos Monitoreo 2019'!$O543+'Datos Monitoreo 2019'!$N543</f>
        <v>5.5159941218821257E-3</v>
      </c>
      <c r="Q543" s="104">
        <v>0.47</v>
      </c>
      <c r="R543" s="106">
        <f>'Datos Monitoreo 2019'!$Q543*'Datos Monitoreo 2019'!$N543</f>
        <v>2.160431031070499E-3</v>
      </c>
      <c r="S543" s="104">
        <v>0.2</v>
      </c>
      <c r="T543" s="106">
        <f>'Datos Monitoreo 2019'!$R543*'Datos Monitoreo 2019'!$S543</f>
        <v>4.3208620621409982E-4</v>
      </c>
      <c r="U543" s="106">
        <f>'Datos Monitoreo 2019'!$T543+'Datos Monitoreo 2019'!$R543</f>
        <v>2.592517237284599E-3</v>
      </c>
    </row>
    <row r="544" spans="1:21" s="94" customFormat="1" ht="16.5" hidden="1" x14ac:dyDescent="0.3">
      <c r="A544" s="95" t="s">
        <v>42</v>
      </c>
      <c r="B544" s="102">
        <f>VLOOKUP('Datos Monitoreo 2019'!$A544,info!$D$3:$E$118,2,FALSE)</f>
        <v>4</v>
      </c>
      <c r="C544" s="96">
        <v>18</v>
      </c>
      <c r="D544" s="96" t="s">
        <v>10</v>
      </c>
      <c r="E544" s="97">
        <v>16.361128149846841</v>
      </c>
      <c r="F544" s="103">
        <f t="shared" si="8"/>
        <v>2.102404967255319E-2</v>
      </c>
      <c r="G544" s="95"/>
      <c r="H544" s="104"/>
      <c r="I544" s="104"/>
      <c r="J544" s="104"/>
      <c r="K544" s="105">
        <f>VLOOKUP('Datos Monitoreo 2019'!$D544,info!$A$2:$B$20,2,FALSE)</f>
        <v>0.54</v>
      </c>
      <c r="M544" s="104">
        <v>1.1499999999999999</v>
      </c>
      <c r="N544" s="106">
        <f>(0.214828*'Datos Monitoreo 2019'!$E544^2.0402)/1000</f>
        <v>6.4344683704845473E-2</v>
      </c>
      <c r="O544" s="106">
        <f>'Datos Monitoreo 2019'!$N544*'Datos Monitoreo 2019'!$S544</f>
        <v>1.2868936740969096E-2</v>
      </c>
      <c r="P544" s="106">
        <f>'Datos Monitoreo 2019'!$O544+'Datos Monitoreo 2019'!$N544</f>
        <v>7.7213620445814563E-2</v>
      </c>
      <c r="Q544" s="104">
        <v>0.47</v>
      </c>
      <c r="R544" s="106">
        <f>'Datos Monitoreo 2019'!$Q544*'Datos Monitoreo 2019'!$N544</f>
        <v>3.0242001341277372E-2</v>
      </c>
      <c r="S544" s="104">
        <v>0.2</v>
      </c>
      <c r="T544" s="106">
        <f>'Datos Monitoreo 2019'!$R544*'Datos Monitoreo 2019'!$S544</f>
        <v>6.0484002682554749E-3</v>
      </c>
      <c r="U544" s="106">
        <f>'Datos Monitoreo 2019'!$T544+'Datos Monitoreo 2019'!$R544</f>
        <v>3.6290401609532848E-2</v>
      </c>
    </row>
    <row r="545" spans="1:21" s="94" customFormat="1" ht="16.5" hidden="1" x14ac:dyDescent="0.3">
      <c r="A545" s="95" t="s">
        <v>42</v>
      </c>
      <c r="B545" s="102">
        <f>VLOOKUP('Datos Monitoreo 2019'!$A545,info!$D$3:$E$118,2,FALSE)</f>
        <v>4</v>
      </c>
      <c r="C545" s="96">
        <v>19</v>
      </c>
      <c r="D545" s="96" t="s">
        <v>10</v>
      </c>
      <c r="E545" s="97">
        <v>2.5464790894703255</v>
      </c>
      <c r="F545" s="103">
        <f t="shared" si="8"/>
        <v>5.0929581789406519E-4</v>
      </c>
      <c r="G545" s="99"/>
      <c r="H545" s="104"/>
      <c r="I545" s="104"/>
      <c r="J545" s="104"/>
      <c r="K545" s="105">
        <f>VLOOKUP('Datos Monitoreo 2019'!$D545,info!$A$2:$B$20,2,FALSE)</f>
        <v>0.54</v>
      </c>
      <c r="M545" s="104">
        <v>1.1499999999999999</v>
      </c>
      <c r="N545" s="106">
        <f>(0.214828*'Datos Monitoreo 2019'!$E545^2.0402)/1000</f>
        <v>1.4464049735189348E-3</v>
      </c>
      <c r="O545" s="106">
        <f>'Datos Monitoreo 2019'!$N545*'Datos Monitoreo 2019'!$S545</f>
        <v>2.89280994703787E-4</v>
      </c>
      <c r="P545" s="106">
        <f>'Datos Monitoreo 2019'!$O545+'Datos Monitoreo 2019'!$N545</f>
        <v>1.7356859682227219E-3</v>
      </c>
      <c r="Q545" s="104">
        <v>0.47</v>
      </c>
      <c r="R545" s="106">
        <f>'Datos Monitoreo 2019'!$Q545*'Datos Monitoreo 2019'!$N545</f>
        <v>6.7981033755389931E-4</v>
      </c>
      <c r="S545" s="104">
        <v>0.2</v>
      </c>
      <c r="T545" s="106">
        <f>'Datos Monitoreo 2019'!$R545*'Datos Monitoreo 2019'!$S545</f>
        <v>1.3596206751077987E-4</v>
      </c>
      <c r="U545" s="106">
        <f>'Datos Monitoreo 2019'!$T545+'Datos Monitoreo 2019'!$R545</f>
        <v>8.1577240506467915E-4</v>
      </c>
    </row>
    <row r="546" spans="1:21" s="94" customFormat="1" ht="16.5" hidden="1" x14ac:dyDescent="0.3">
      <c r="A546" s="95" t="s">
        <v>42</v>
      </c>
      <c r="B546" s="102">
        <f>VLOOKUP('Datos Monitoreo 2019'!$A546,info!$D$3:$E$118,2,FALSE)</f>
        <v>4</v>
      </c>
      <c r="C546" s="96">
        <v>21</v>
      </c>
      <c r="D546" s="96" t="s">
        <v>10</v>
      </c>
      <c r="E546" s="97">
        <v>18.461973398659861</v>
      </c>
      <c r="F546" s="103">
        <f t="shared" si="8"/>
        <v>2.6769861428056801E-2</v>
      </c>
      <c r="G546" s="95"/>
      <c r="H546" s="104"/>
      <c r="I546" s="104"/>
      <c r="J546" s="104"/>
      <c r="K546" s="105">
        <f>VLOOKUP('Datos Monitoreo 2019'!$D546,info!$A$2:$B$20,2,FALSE)</f>
        <v>0.54</v>
      </c>
      <c r="M546" s="104">
        <v>1.1499999999999999</v>
      </c>
      <c r="N546" s="106">
        <f>(0.214828*'Datos Monitoreo 2019'!$E546^2.0402)/1000</f>
        <v>8.2328747331516433E-2</v>
      </c>
      <c r="O546" s="106">
        <f>'Datos Monitoreo 2019'!$N546*'Datos Monitoreo 2019'!$S546</f>
        <v>1.6465749466303286E-2</v>
      </c>
      <c r="P546" s="106">
        <f>'Datos Monitoreo 2019'!$O546+'Datos Monitoreo 2019'!$N546</f>
        <v>9.8794496797819722E-2</v>
      </c>
      <c r="Q546" s="104">
        <v>0.47</v>
      </c>
      <c r="R546" s="106">
        <f>'Datos Monitoreo 2019'!$Q546*'Datos Monitoreo 2019'!$N546</f>
        <v>3.8694511245812718E-2</v>
      </c>
      <c r="S546" s="104">
        <v>0.2</v>
      </c>
      <c r="T546" s="106">
        <f>'Datos Monitoreo 2019'!$R546*'Datos Monitoreo 2019'!$S546</f>
        <v>7.7389022491625437E-3</v>
      </c>
      <c r="U546" s="106">
        <f>'Datos Monitoreo 2019'!$T546+'Datos Monitoreo 2019'!$R546</f>
        <v>4.6433413494975262E-2</v>
      </c>
    </row>
    <row r="547" spans="1:21" s="94" customFormat="1" ht="16.5" hidden="1" x14ac:dyDescent="0.3">
      <c r="A547" s="95" t="s">
        <v>42</v>
      </c>
      <c r="B547" s="102">
        <f>VLOOKUP('Datos Monitoreo 2019'!$A547,info!$D$3:$E$118,2,FALSE)</f>
        <v>4</v>
      </c>
      <c r="C547" s="96">
        <v>27</v>
      </c>
      <c r="D547" s="96" t="s">
        <v>10</v>
      </c>
      <c r="E547" s="97">
        <v>13.050705333535419</v>
      </c>
      <c r="F547" s="103">
        <f t="shared" si="8"/>
        <v>1.3376972966873802E-2</v>
      </c>
      <c r="G547" s="95"/>
      <c r="H547" s="104"/>
      <c r="I547" s="104"/>
      <c r="J547" s="104"/>
      <c r="K547" s="105">
        <f>VLOOKUP('Datos Monitoreo 2019'!$D547,info!$A$2:$B$20,2,FALSE)</f>
        <v>0.54</v>
      </c>
      <c r="M547" s="104">
        <v>1.1499999999999999</v>
      </c>
      <c r="N547" s="106">
        <f>(0.214828*'Datos Monitoreo 2019'!$E547^2.0402)/1000</f>
        <v>4.0570217826455937E-2</v>
      </c>
      <c r="O547" s="106">
        <f>'Datos Monitoreo 2019'!$N547*'Datos Monitoreo 2019'!$S547</f>
        <v>8.1140435652911885E-3</v>
      </c>
      <c r="P547" s="106">
        <f>'Datos Monitoreo 2019'!$O547+'Datos Monitoreo 2019'!$N547</f>
        <v>4.8684261391747127E-2</v>
      </c>
      <c r="Q547" s="104">
        <v>0.47</v>
      </c>
      <c r="R547" s="106">
        <f>'Datos Monitoreo 2019'!$Q547*'Datos Monitoreo 2019'!$N547</f>
        <v>1.9068002378434288E-2</v>
      </c>
      <c r="S547" s="104">
        <v>0.2</v>
      </c>
      <c r="T547" s="106">
        <f>'Datos Monitoreo 2019'!$R547*'Datos Monitoreo 2019'!$S547</f>
        <v>3.8136004756868578E-3</v>
      </c>
      <c r="U547" s="106">
        <f>'Datos Monitoreo 2019'!$T547+'Datos Monitoreo 2019'!$R547</f>
        <v>2.2881602854121146E-2</v>
      </c>
    </row>
    <row r="548" spans="1:21" s="94" customFormat="1" ht="16.5" hidden="1" x14ac:dyDescent="0.3">
      <c r="A548" s="95" t="s">
        <v>42</v>
      </c>
      <c r="B548" s="102">
        <f>VLOOKUP('Datos Monitoreo 2019'!$A548,info!$D$3:$E$118,2,FALSE)</f>
        <v>4</v>
      </c>
      <c r="C548" s="96">
        <v>28</v>
      </c>
      <c r="D548" s="96" t="s">
        <v>10</v>
      </c>
      <c r="E548" s="97">
        <v>18.780283284843652</v>
      </c>
      <c r="F548" s="103">
        <f t="shared" si="8"/>
        <v>2.770091784514439E-2</v>
      </c>
      <c r="G548" s="95"/>
      <c r="H548" s="104"/>
      <c r="I548" s="104"/>
      <c r="J548" s="104"/>
      <c r="K548" s="105">
        <f>VLOOKUP('Datos Monitoreo 2019'!$D548,info!$A$2:$B$20,2,FALSE)</f>
        <v>0.54</v>
      </c>
      <c r="M548" s="104">
        <v>1.1499999999999999</v>
      </c>
      <c r="N548" s="106">
        <f>(0.214828*'Datos Monitoreo 2019'!$E548^2.0402)/1000</f>
        <v>8.5250706960519562E-2</v>
      </c>
      <c r="O548" s="106">
        <f>'Datos Monitoreo 2019'!$N548*'Datos Monitoreo 2019'!$S548</f>
        <v>1.7050141392103913E-2</v>
      </c>
      <c r="P548" s="106">
        <f>'Datos Monitoreo 2019'!$O548+'Datos Monitoreo 2019'!$N548</f>
        <v>0.10230084835262347</v>
      </c>
      <c r="Q548" s="104">
        <v>0.47</v>
      </c>
      <c r="R548" s="106">
        <f>'Datos Monitoreo 2019'!$Q548*'Datos Monitoreo 2019'!$N548</f>
        <v>4.0067832271444191E-2</v>
      </c>
      <c r="S548" s="104">
        <v>0.2</v>
      </c>
      <c r="T548" s="106">
        <f>'Datos Monitoreo 2019'!$R548*'Datos Monitoreo 2019'!$S548</f>
        <v>8.0135664542888389E-3</v>
      </c>
      <c r="U548" s="106">
        <f>'Datos Monitoreo 2019'!$T548+'Datos Monitoreo 2019'!$R548</f>
        <v>4.8081398725733027E-2</v>
      </c>
    </row>
    <row r="549" spans="1:21" s="94" customFormat="1" ht="16.5" hidden="1" x14ac:dyDescent="0.3">
      <c r="A549" s="95" t="s">
        <v>42</v>
      </c>
      <c r="B549" s="102">
        <f>VLOOKUP('Datos Monitoreo 2019'!$A549,info!$D$3:$E$118,2,FALSE)</f>
        <v>4</v>
      </c>
      <c r="C549" s="96">
        <v>30</v>
      </c>
      <c r="D549" s="96" t="s">
        <v>9</v>
      </c>
      <c r="E549" s="97">
        <v>6.9709865074250157</v>
      </c>
      <c r="F549" s="103">
        <f t="shared" si="8"/>
        <v>3.8166151128151958E-3</v>
      </c>
      <c r="G549" s="95"/>
      <c r="H549" s="104"/>
      <c r="I549" s="104"/>
      <c r="J549" s="104"/>
      <c r="K549" s="105">
        <f>VLOOKUP('Datos Monitoreo 2019'!$D549,info!$A$2:$B$20,2,FALSE)</f>
        <v>0.74</v>
      </c>
      <c r="M549" s="104">
        <v>1.1499999999999999</v>
      </c>
      <c r="N549" s="106">
        <f>(1.8894+0.00853085*'Datos Monitoreo 2019'!$E549^3.32222)/1000</f>
        <v>7.2919811984337246E-3</v>
      </c>
      <c r="O549" s="106">
        <f>'Datos Monitoreo 2019'!$N549*'Datos Monitoreo 2019'!$S549</f>
        <v>1.4583962396867451E-3</v>
      </c>
      <c r="P549" s="106">
        <f>'Datos Monitoreo 2019'!$O549+'Datos Monitoreo 2019'!$N549</f>
        <v>8.7503774381204706E-3</v>
      </c>
      <c r="Q549" s="104">
        <v>0.47</v>
      </c>
      <c r="R549" s="106">
        <f>'Datos Monitoreo 2019'!$Q549*'Datos Monitoreo 2019'!$N549</f>
        <v>3.4272311632638506E-3</v>
      </c>
      <c r="S549" s="104">
        <v>0.2</v>
      </c>
      <c r="T549" s="106">
        <f>'Datos Monitoreo 2019'!$R549*'Datos Monitoreo 2019'!$S549</f>
        <v>6.8544623265277013E-4</v>
      </c>
      <c r="U549" s="106">
        <f>'Datos Monitoreo 2019'!$T549+'Datos Monitoreo 2019'!$R549</f>
        <v>4.112677395916621E-3</v>
      </c>
    </row>
    <row r="550" spans="1:21" s="94" customFormat="1" ht="16.5" hidden="1" x14ac:dyDescent="0.3">
      <c r="A550" s="95" t="s">
        <v>42</v>
      </c>
      <c r="B550" s="102">
        <f>VLOOKUP('Datos Monitoreo 2019'!$A550,info!$D$3:$E$118,2,FALSE)</f>
        <v>4</v>
      </c>
      <c r="C550" s="96">
        <v>31</v>
      </c>
      <c r="D550" s="96" t="s">
        <v>10</v>
      </c>
      <c r="E550" s="97">
        <v>16.902254956359286</v>
      </c>
      <c r="F550" s="103">
        <f t="shared" si="8"/>
        <v>2.2437743454566953E-2</v>
      </c>
      <c r="G550" s="95"/>
      <c r="H550" s="104"/>
      <c r="I550" s="104"/>
      <c r="J550" s="104"/>
      <c r="K550" s="105">
        <f>VLOOKUP('Datos Monitoreo 2019'!$D550,info!$A$2:$B$20,2,FALSE)</f>
        <v>0.54</v>
      </c>
      <c r="M550" s="104">
        <v>1.1499999999999999</v>
      </c>
      <c r="N550" s="106">
        <f>(0.214828*'Datos Monitoreo 2019'!$E550^2.0402)/1000</f>
        <v>6.8761217362673932E-2</v>
      </c>
      <c r="O550" s="106">
        <f>'Datos Monitoreo 2019'!$N550*'Datos Monitoreo 2019'!$S550</f>
        <v>1.3752243472534786E-2</v>
      </c>
      <c r="P550" s="106">
        <f>'Datos Monitoreo 2019'!$O550+'Datos Monitoreo 2019'!$N550</f>
        <v>8.2513460835208718E-2</v>
      </c>
      <c r="Q550" s="104">
        <v>0.47</v>
      </c>
      <c r="R550" s="106">
        <f>'Datos Monitoreo 2019'!$Q550*'Datos Monitoreo 2019'!$N550</f>
        <v>3.2317772160456747E-2</v>
      </c>
      <c r="S550" s="104">
        <v>0.2</v>
      </c>
      <c r="T550" s="106">
        <f>'Datos Monitoreo 2019'!$R550*'Datos Monitoreo 2019'!$S550</f>
        <v>6.4635544320913495E-3</v>
      </c>
      <c r="U550" s="106">
        <f>'Datos Monitoreo 2019'!$T550+'Datos Monitoreo 2019'!$R550</f>
        <v>3.8781326592548099E-2</v>
      </c>
    </row>
    <row r="551" spans="1:21" s="94" customFormat="1" ht="16.5" hidden="1" x14ac:dyDescent="0.3">
      <c r="A551" s="95" t="s">
        <v>42</v>
      </c>
      <c r="B551" s="102">
        <f>VLOOKUP('Datos Monitoreo 2019'!$A551,info!$D$3:$E$118,2,FALSE)</f>
        <v>4</v>
      </c>
      <c r="C551" s="96">
        <v>32</v>
      </c>
      <c r="D551" s="96" t="s">
        <v>10</v>
      </c>
      <c r="E551" s="97">
        <v>23.586762566218887</v>
      </c>
      <c r="F551" s="103">
        <f t="shared" si="8"/>
        <v>4.369447765392049E-2</v>
      </c>
      <c r="G551" s="95"/>
      <c r="H551" s="104"/>
      <c r="I551" s="104"/>
      <c r="J551" s="104"/>
      <c r="K551" s="105">
        <f>VLOOKUP('Datos Monitoreo 2019'!$D551,info!$A$2:$B$20,2,FALSE)</f>
        <v>0.54</v>
      </c>
      <c r="M551" s="104">
        <v>1.1499999999999999</v>
      </c>
      <c r="N551" s="106">
        <f>(0.214828*'Datos Monitoreo 2019'!$E551^2.0402)/1000</f>
        <v>0.13570905393823829</v>
      </c>
      <c r="O551" s="106">
        <f>'Datos Monitoreo 2019'!$N551*'Datos Monitoreo 2019'!$S551</f>
        <v>2.7141810787647658E-2</v>
      </c>
      <c r="P551" s="106">
        <f>'Datos Monitoreo 2019'!$O551+'Datos Monitoreo 2019'!$N551</f>
        <v>0.16285086472588595</v>
      </c>
      <c r="Q551" s="104">
        <v>0.47</v>
      </c>
      <c r="R551" s="106">
        <f>'Datos Monitoreo 2019'!$Q551*'Datos Monitoreo 2019'!$N551</f>
        <v>6.3783255350971998E-2</v>
      </c>
      <c r="S551" s="104">
        <v>0.2</v>
      </c>
      <c r="T551" s="106">
        <f>'Datos Monitoreo 2019'!$R551*'Datos Monitoreo 2019'!$S551</f>
        <v>1.27566510701944E-2</v>
      </c>
      <c r="U551" s="106">
        <f>'Datos Monitoreo 2019'!$T551+'Datos Monitoreo 2019'!$R551</f>
        <v>7.6539906421166398E-2</v>
      </c>
    </row>
    <row r="552" spans="1:21" s="94" customFormat="1" ht="16.5" hidden="1" x14ac:dyDescent="0.3">
      <c r="A552" s="95" t="s">
        <v>42</v>
      </c>
      <c r="B552" s="102">
        <f>VLOOKUP('Datos Monitoreo 2019'!$A552,info!$D$3:$E$118,2,FALSE)</f>
        <v>4</v>
      </c>
      <c r="C552" s="96">
        <v>33</v>
      </c>
      <c r="D552" s="96" t="s">
        <v>10</v>
      </c>
      <c r="E552" s="97">
        <v>21.963382146681557</v>
      </c>
      <c r="F552" s="103">
        <f t="shared" si="8"/>
        <v>3.7886834203025681E-2</v>
      </c>
      <c r="G552" s="95"/>
      <c r="H552" s="104"/>
      <c r="I552" s="104"/>
      <c r="J552" s="104"/>
      <c r="K552" s="105">
        <f>VLOOKUP('Datos Monitoreo 2019'!$D552,info!$A$2:$B$20,2,FALSE)</f>
        <v>0.54</v>
      </c>
      <c r="M552" s="104">
        <v>1.1499999999999999</v>
      </c>
      <c r="N552" s="106">
        <f>(0.214828*'Datos Monitoreo 2019'!$E552^2.0402)/1000</f>
        <v>0.11733447377360282</v>
      </c>
      <c r="O552" s="106">
        <f>'Datos Monitoreo 2019'!$N552*'Datos Monitoreo 2019'!$S552</f>
        <v>2.3466894754720566E-2</v>
      </c>
      <c r="P552" s="106">
        <f>'Datos Monitoreo 2019'!$O552+'Datos Monitoreo 2019'!$N552</f>
        <v>0.14080136852832337</v>
      </c>
      <c r="Q552" s="104">
        <v>0.47</v>
      </c>
      <c r="R552" s="106">
        <f>'Datos Monitoreo 2019'!$Q552*'Datos Monitoreo 2019'!$N552</f>
        <v>5.5147202673593319E-2</v>
      </c>
      <c r="S552" s="104">
        <v>0.2</v>
      </c>
      <c r="T552" s="106">
        <f>'Datos Monitoreo 2019'!$R552*'Datos Monitoreo 2019'!$S552</f>
        <v>1.1029440534718665E-2</v>
      </c>
      <c r="U552" s="106">
        <f>'Datos Monitoreo 2019'!$T552+'Datos Monitoreo 2019'!$R552</f>
        <v>6.6176643208311986E-2</v>
      </c>
    </row>
    <row r="553" spans="1:21" s="94" customFormat="1" ht="16.5" hidden="1" x14ac:dyDescent="0.3">
      <c r="A553" s="95" t="s">
        <v>42</v>
      </c>
      <c r="B553" s="102">
        <f>VLOOKUP('Datos Monitoreo 2019'!$A553,info!$D$3:$E$118,2,FALSE)</f>
        <v>4</v>
      </c>
      <c r="C553" s="96">
        <v>34</v>
      </c>
      <c r="D553" s="96" t="s">
        <v>10</v>
      </c>
      <c r="E553" s="97">
        <v>22.759156862141033</v>
      </c>
      <c r="F553" s="103">
        <f t="shared" si="8"/>
        <v>4.0681992891077094E-2</v>
      </c>
      <c r="G553" s="95"/>
      <c r="H553" s="104"/>
      <c r="I553" s="104"/>
      <c r="J553" s="104"/>
      <c r="K553" s="105">
        <f>VLOOKUP('Datos Monitoreo 2019'!$D553,info!$A$2:$B$20,2,FALSE)</f>
        <v>0.54</v>
      </c>
      <c r="M553" s="104">
        <v>1.1499999999999999</v>
      </c>
      <c r="N553" s="106">
        <f>(0.214828*'Datos Monitoreo 2019'!$E553^2.0402)/1000</f>
        <v>0.12617139403517857</v>
      </c>
      <c r="O553" s="106">
        <f>'Datos Monitoreo 2019'!$N553*'Datos Monitoreo 2019'!$S553</f>
        <v>2.5234278807035715E-2</v>
      </c>
      <c r="P553" s="106">
        <f>'Datos Monitoreo 2019'!$O553+'Datos Monitoreo 2019'!$N553</f>
        <v>0.15140567284221429</v>
      </c>
      <c r="Q553" s="104">
        <v>0.47</v>
      </c>
      <c r="R553" s="106">
        <f>'Datos Monitoreo 2019'!$Q553*'Datos Monitoreo 2019'!$N553</f>
        <v>5.9300555196533926E-2</v>
      </c>
      <c r="S553" s="104">
        <v>0.2</v>
      </c>
      <c r="T553" s="106">
        <f>'Datos Monitoreo 2019'!$R553*'Datos Monitoreo 2019'!$S553</f>
        <v>1.1860111039306787E-2</v>
      </c>
      <c r="U553" s="106">
        <f>'Datos Monitoreo 2019'!$T553+'Datos Monitoreo 2019'!$R553</f>
        <v>7.1160666235840719E-2</v>
      </c>
    </row>
    <row r="554" spans="1:21" s="94" customFormat="1" ht="16.5" hidden="1" x14ac:dyDescent="0.3">
      <c r="A554" s="95" t="s">
        <v>42</v>
      </c>
      <c r="B554" s="102">
        <f>VLOOKUP('Datos Monitoreo 2019'!$A554,info!$D$3:$E$118,2,FALSE)</f>
        <v>4</v>
      </c>
      <c r="C554" s="96">
        <v>35</v>
      </c>
      <c r="D554" s="96" t="s">
        <v>10</v>
      </c>
      <c r="E554" s="97">
        <v>22.090706101155074</v>
      </c>
      <c r="F554" s="103">
        <f t="shared" si="8"/>
        <v>3.8327375085504059E-2</v>
      </c>
      <c r="G554" s="95"/>
      <c r="H554" s="104"/>
      <c r="I554" s="104"/>
      <c r="J554" s="104"/>
      <c r="K554" s="105">
        <f>VLOOKUP('Datos Monitoreo 2019'!$D554,info!$A$2:$B$20,2,FALSE)</f>
        <v>0.54</v>
      </c>
      <c r="M554" s="104">
        <v>1.1499999999999999</v>
      </c>
      <c r="N554" s="106">
        <f>(0.214828*'Datos Monitoreo 2019'!$E554^2.0402)/1000</f>
        <v>0.11872640197590167</v>
      </c>
      <c r="O554" s="106">
        <f>'Datos Monitoreo 2019'!$N554*'Datos Monitoreo 2019'!$S554</f>
        <v>2.3745280395180337E-2</v>
      </c>
      <c r="P554" s="106">
        <f>'Datos Monitoreo 2019'!$O554+'Datos Monitoreo 2019'!$N554</f>
        <v>0.14247168237108201</v>
      </c>
      <c r="Q554" s="104">
        <v>0.47</v>
      </c>
      <c r="R554" s="106">
        <f>'Datos Monitoreo 2019'!$Q554*'Datos Monitoreo 2019'!$N554</f>
        <v>5.580140892867378E-2</v>
      </c>
      <c r="S554" s="104">
        <v>0.2</v>
      </c>
      <c r="T554" s="106">
        <f>'Datos Monitoreo 2019'!$R554*'Datos Monitoreo 2019'!$S554</f>
        <v>1.1160281785734756E-2</v>
      </c>
      <c r="U554" s="106">
        <f>'Datos Monitoreo 2019'!$T554+'Datos Monitoreo 2019'!$R554</f>
        <v>6.6961690714408537E-2</v>
      </c>
    </row>
    <row r="555" spans="1:21" s="94" customFormat="1" ht="16.5" hidden="1" x14ac:dyDescent="0.3">
      <c r="A555" s="95" t="s">
        <v>42</v>
      </c>
      <c r="B555" s="102">
        <f>VLOOKUP('Datos Monitoreo 2019'!$A555,info!$D$3:$E$118,2,FALSE)</f>
        <v>4</v>
      </c>
      <c r="C555" s="96">
        <v>36</v>
      </c>
      <c r="D555" s="96" t="s">
        <v>9</v>
      </c>
      <c r="E555" s="97">
        <v>6.6845076098596046</v>
      </c>
      <c r="F555" s="103">
        <f t="shared" si="8"/>
        <v>3.5093664951762931E-3</v>
      </c>
      <c r="G555" s="95"/>
      <c r="H555" s="104"/>
      <c r="I555" s="104"/>
      <c r="J555" s="104"/>
      <c r="K555" s="105">
        <f>VLOOKUP('Datos Monitoreo 2019'!$D555,info!$A$2:$B$20,2,FALSE)</f>
        <v>0.74</v>
      </c>
      <c r="M555" s="104">
        <v>1.1499999999999999</v>
      </c>
      <c r="N555" s="106">
        <f>(1.8894+0.00853085*'Datos Monitoreo 2019'!$E555^3.32222)/1000</f>
        <v>6.5889301589768454E-3</v>
      </c>
      <c r="O555" s="106">
        <f>'Datos Monitoreo 2019'!$N555*'Datos Monitoreo 2019'!$S555</f>
        <v>1.3177860317953691E-3</v>
      </c>
      <c r="P555" s="106">
        <f>'Datos Monitoreo 2019'!$O555+'Datos Monitoreo 2019'!$N555</f>
        <v>7.9067161907722151E-3</v>
      </c>
      <c r="Q555" s="104">
        <v>0.47</v>
      </c>
      <c r="R555" s="106">
        <f>'Datos Monitoreo 2019'!$Q555*'Datos Monitoreo 2019'!$N555</f>
        <v>3.0967971747191173E-3</v>
      </c>
      <c r="S555" s="104">
        <v>0.2</v>
      </c>
      <c r="T555" s="106">
        <f>'Datos Monitoreo 2019'!$R555*'Datos Monitoreo 2019'!$S555</f>
        <v>6.1935943494382346E-4</v>
      </c>
      <c r="U555" s="106">
        <f>'Datos Monitoreo 2019'!$T555+'Datos Monitoreo 2019'!$R555</f>
        <v>3.7161566096629408E-3</v>
      </c>
    </row>
    <row r="556" spans="1:21" s="94" customFormat="1" ht="16.5" hidden="1" x14ac:dyDescent="0.3">
      <c r="A556" s="95" t="s">
        <v>42</v>
      </c>
      <c r="B556" s="102">
        <f>VLOOKUP('Datos Monitoreo 2019'!$A556,info!$D$3:$E$118,2,FALSE)</f>
        <v>4</v>
      </c>
      <c r="C556" s="96">
        <v>36</v>
      </c>
      <c r="D556" s="96" t="s">
        <v>9</v>
      </c>
      <c r="E556" s="97">
        <v>6.2070427805839179</v>
      </c>
      <c r="F556" s="103">
        <f t="shared" si="8"/>
        <v>3.0259333555346596E-3</v>
      </c>
      <c r="G556" s="95"/>
      <c r="H556" s="104"/>
      <c r="I556" s="104"/>
      <c r="J556" s="104"/>
      <c r="K556" s="105">
        <f>VLOOKUP('Datos Monitoreo 2019'!$D556,info!$A$2:$B$20,2,FALSE)</f>
        <v>0.74</v>
      </c>
      <c r="M556" s="104">
        <v>1.1499999999999999</v>
      </c>
      <c r="N556" s="106">
        <f>(1.8894+0.00853085*'Datos Monitoreo 2019'!$E556^3.32222)/1000</f>
        <v>5.5633212431521412E-3</v>
      </c>
      <c r="O556" s="106">
        <f>'Datos Monitoreo 2019'!$N556*'Datos Monitoreo 2019'!$S556</f>
        <v>1.1126642486304283E-3</v>
      </c>
      <c r="P556" s="106">
        <f>'Datos Monitoreo 2019'!$O556+'Datos Monitoreo 2019'!$N556</f>
        <v>6.6759854917825693E-3</v>
      </c>
      <c r="Q556" s="104">
        <v>0.47</v>
      </c>
      <c r="R556" s="106">
        <f>'Datos Monitoreo 2019'!$Q556*'Datos Monitoreo 2019'!$N556</f>
        <v>2.6147609842815064E-3</v>
      </c>
      <c r="S556" s="104">
        <v>0.2</v>
      </c>
      <c r="T556" s="106">
        <f>'Datos Monitoreo 2019'!$R556*'Datos Monitoreo 2019'!$S556</f>
        <v>5.2295219685630126E-4</v>
      </c>
      <c r="U556" s="106">
        <f>'Datos Monitoreo 2019'!$T556+'Datos Monitoreo 2019'!$R556</f>
        <v>3.1377131811378078E-3</v>
      </c>
    </row>
    <row r="557" spans="1:21" s="94" customFormat="1" ht="16.5" hidden="1" x14ac:dyDescent="0.3">
      <c r="A557" s="95" t="s">
        <v>42</v>
      </c>
      <c r="B557" s="102">
        <f>VLOOKUP('Datos Monitoreo 2019'!$A557,info!$D$3:$E$118,2,FALSE)</f>
        <v>4</v>
      </c>
      <c r="C557" s="96">
        <v>36</v>
      </c>
      <c r="D557" s="96" t="s">
        <v>9</v>
      </c>
      <c r="E557" s="97">
        <v>2.4509861236151882</v>
      </c>
      <c r="F557" s="103">
        <f t="shared" si="8"/>
        <v>4.718148287959238E-4</v>
      </c>
      <c r="G557" s="95"/>
      <c r="H557" s="104"/>
      <c r="I557" s="104"/>
      <c r="J557" s="104"/>
      <c r="K557" s="105">
        <f>VLOOKUP('Datos Monitoreo 2019'!$D557,info!$A$2:$B$20,2,FALSE)</f>
        <v>0.74</v>
      </c>
      <c r="M557" s="104">
        <v>1.1499999999999999</v>
      </c>
      <c r="N557" s="106">
        <f>(1.8894+0.00853085*'Datos Monitoreo 2019'!$E557^3.32222)/1000</f>
        <v>2.0570749836400877E-3</v>
      </c>
      <c r="O557" s="106">
        <f>'Datos Monitoreo 2019'!$N557*'Datos Monitoreo 2019'!$S557</f>
        <v>4.1141499672801753E-4</v>
      </c>
      <c r="P557" s="106">
        <f>'Datos Monitoreo 2019'!$O557+'Datos Monitoreo 2019'!$N557</f>
        <v>2.4684899803681052E-3</v>
      </c>
      <c r="Q557" s="104">
        <v>0.47</v>
      </c>
      <c r="R557" s="106">
        <f>'Datos Monitoreo 2019'!$Q557*'Datos Monitoreo 2019'!$N557</f>
        <v>9.6682524231084114E-4</v>
      </c>
      <c r="S557" s="104">
        <v>0.2</v>
      </c>
      <c r="T557" s="106">
        <f>'Datos Monitoreo 2019'!$R557*'Datos Monitoreo 2019'!$S557</f>
        <v>1.9336504846216823E-4</v>
      </c>
      <c r="U557" s="106">
        <f>'Datos Monitoreo 2019'!$T557+'Datos Monitoreo 2019'!$R557</f>
        <v>1.1601902907730094E-3</v>
      </c>
    </row>
    <row r="558" spans="1:21" s="94" customFormat="1" ht="16.5" hidden="1" x14ac:dyDescent="0.3">
      <c r="A558" s="95" t="s">
        <v>42</v>
      </c>
      <c r="B558" s="102">
        <f>VLOOKUP('Datos Monitoreo 2019'!$A558,info!$D$3:$E$118,2,FALSE)</f>
        <v>4</v>
      </c>
      <c r="C558" s="96">
        <v>38</v>
      </c>
      <c r="D558" s="96" t="s">
        <v>10</v>
      </c>
      <c r="E558" s="97">
        <v>19.416903057211233</v>
      </c>
      <c r="F558" s="103">
        <f t="shared" si="8"/>
        <v>2.9610777162247127E-2</v>
      </c>
      <c r="G558" s="95"/>
      <c r="H558" s="104"/>
      <c r="I558" s="104"/>
      <c r="J558" s="104"/>
      <c r="K558" s="105">
        <f>VLOOKUP('Datos Monitoreo 2019'!$D558,info!$A$2:$B$20,2,FALSE)</f>
        <v>0.54</v>
      </c>
      <c r="M558" s="104">
        <v>1.1499999999999999</v>
      </c>
      <c r="N558" s="106">
        <f>(0.214828*'Datos Monitoreo 2019'!$E558^2.0402)/1000</f>
        <v>9.1250582276192385E-2</v>
      </c>
      <c r="O558" s="106">
        <f>'Datos Monitoreo 2019'!$N558*'Datos Monitoreo 2019'!$S558</f>
        <v>1.8250116455238479E-2</v>
      </c>
      <c r="P558" s="106">
        <f>'Datos Monitoreo 2019'!$O558+'Datos Monitoreo 2019'!$N558</f>
        <v>0.10950069873143087</v>
      </c>
      <c r="Q558" s="104">
        <v>0.47</v>
      </c>
      <c r="R558" s="106">
        <f>'Datos Monitoreo 2019'!$Q558*'Datos Monitoreo 2019'!$N558</f>
        <v>4.2887773669810419E-2</v>
      </c>
      <c r="S558" s="104">
        <v>0.2</v>
      </c>
      <c r="T558" s="106">
        <f>'Datos Monitoreo 2019'!$R558*'Datos Monitoreo 2019'!$S558</f>
        <v>8.5775547339620849E-3</v>
      </c>
      <c r="U558" s="106">
        <f>'Datos Monitoreo 2019'!$T558+'Datos Monitoreo 2019'!$R558</f>
        <v>5.1465328403772506E-2</v>
      </c>
    </row>
    <row r="559" spans="1:21" s="94" customFormat="1" ht="16.5" hidden="1" x14ac:dyDescent="0.3">
      <c r="A559" s="95" t="s">
        <v>42</v>
      </c>
      <c r="B559" s="102">
        <f>VLOOKUP('Datos Monitoreo 2019'!$A559,info!$D$3:$E$118,2,FALSE)</f>
        <v>4</v>
      </c>
      <c r="C559" s="96">
        <v>38</v>
      </c>
      <c r="D559" s="96" t="s">
        <v>10</v>
      </c>
      <c r="E559" s="97">
        <v>10.345071300973197</v>
      </c>
      <c r="F559" s="103">
        <f t="shared" si="8"/>
        <v>8.4053704320407232E-3</v>
      </c>
      <c r="G559" s="95"/>
      <c r="H559" s="104"/>
      <c r="I559" s="104"/>
      <c r="J559" s="104"/>
      <c r="K559" s="105">
        <f>VLOOKUP('Datos Monitoreo 2019'!$D559,info!$A$2:$B$20,2,FALSE)</f>
        <v>0.54</v>
      </c>
      <c r="M559" s="104">
        <v>1.1499999999999999</v>
      </c>
      <c r="N559" s="106">
        <f>(0.214828*'Datos Monitoreo 2019'!$E559^2.0402)/1000</f>
        <v>2.5255161385205369E-2</v>
      </c>
      <c r="O559" s="106">
        <f>'Datos Monitoreo 2019'!$N559*'Datos Monitoreo 2019'!$S559</f>
        <v>5.0510322770410745E-3</v>
      </c>
      <c r="P559" s="106">
        <f>'Datos Monitoreo 2019'!$O559+'Datos Monitoreo 2019'!$N559</f>
        <v>3.0306193662246444E-2</v>
      </c>
      <c r="Q559" s="104">
        <v>0.47</v>
      </c>
      <c r="R559" s="106">
        <f>'Datos Monitoreo 2019'!$Q559*'Datos Monitoreo 2019'!$N559</f>
        <v>1.1869925851046523E-2</v>
      </c>
      <c r="S559" s="104">
        <v>0.2</v>
      </c>
      <c r="T559" s="106">
        <f>'Datos Monitoreo 2019'!$R559*'Datos Monitoreo 2019'!$S559</f>
        <v>2.3739851702093049E-3</v>
      </c>
      <c r="U559" s="106">
        <f>'Datos Monitoreo 2019'!$T559+'Datos Monitoreo 2019'!$R559</f>
        <v>1.4243911021255828E-2</v>
      </c>
    </row>
    <row r="560" spans="1:21" s="94" customFormat="1" ht="16.5" hidden="1" x14ac:dyDescent="0.3">
      <c r="A560" s="95" t="s">
        <v>42</v>
      </c>
      <c r="B560" s="102">
        <f>VLOOKUP('Datos Monitoreo 2019'!$A560,info!$D$3:$E$118,2,FALSE)</f>
        <v>4</v>
      </c>
      <c r="C560" s="96">
        <v>39</v>
      </c>
      <c r="D560" s="96" t="s">
        <v>10</v>
      </c>
      <c r="E560" s="97">
        <v>18.239156478331207</v>
      </c>
      <c r="F560" s="103">
        <f t="shared" si="8"/>
        <v>2.6127591655209455E-2</v>
      </c>
      <c r="G560" s="95"/>
      <c r="H560" s="104"/>
      <c r="I560" s="104"/>
      <c r="J560" s="104"/>
      <c r="K560" s="105">
        <f>VLOOKUP('Datos Monitoreo 2019'!$D560,info!$A$2:$B$20,2,FALSE)</f>
        <v>0.54</v>
      </c>
      <c r="M560" s="104">
        <v>1.1499999999999999</v>
      </c>
      <c r="N560" s="106">
        <f>(0.214828*'Datos Monitoreo 2019'!$E560^2.0402)/1000</f>
        <v>8.0314280812114794E-2</v>
      </c>
      <c r="O560" s="106">
        <f>'Datos Monitoreo 2019'!$N560*'Datos Monitoreo 2019'!$S560</f>
        <v>1.6062856162422961E-2</v>
      </c>
      <c r="P560" s="106">
        <f>'Datos Monitoreo 2019'!$O560+'Datos Monitoreo 2019'!$N560</f>
        <v>9.6377136974537758E-2</v>
      </c>
      <c r="Q560" s="104">
        <v>0.47</v>
      </c>
      <c r="R560" s="106">
        <f>'Datos Monitoreo 2019'!$Q560*'Datos Monitoreo 2019'!$N560</f>
        <v>3.7747711981693952E-2</v>
      </c>
      <c r="S560" s="104">
        <v>0.2</v>
      </c>
      <c r="T560" s="106">
        <f>'Datos Monitoreo 2019'!$R560*'Datos Monitoreo 2019'!$S560</f>
        <v>7.549542396338791E-3</v>
      </c>
      <c r="U560" s="106">
        <f>'Datos Monitoreo 2019'!$T560+'Datos Monitoreo 2019'!$R560</f>
        <v>4.5297254378032739E-2</v>
      </c>
    </row>
    <row r="561" spans="1:21" s="94" customFormat="1" ht="16.5" hidden="1" x14ac:dyDescent="0.3">
      <c r="A561" s="95" t="s">
        <v>42</v>
      </c>
      <c r="B561" s="102">
        <f>VLOOKUP('Datos Monitoreo 2019'!$A561,info!$D$3:$E$118,2,FALSE)</f>
        <v>4</v>
      </c>
      <c r="C561" s="96">
        <v>41</v>
      </c>
      <c r="D561" s="96" t="s">
        <v>10</v>
      </c>
      <c r="E561" s="97">
        <v>18.334649444186343</v>
      </c>
      <c r="F561" s="103">
        <f t="shared" si="8"/>
        <v>2.6401895199628336E-2</v>
      </c>
      <c r="G561" s="95"/>
      <c r="H561" s="104"/>
      <c r="I561" s="104"/>
      <c r="J561" s="104"/>
      <c r="K561" s="105">
        <f>VLOOKUP('Datos Monitoreo 2019'!$D561,info!$A$2:$B$20,2,FALSE)</f>
        <v>0.54</v>
      </c>
      <c r="M561" s="104">
        <v>1.1499999999999999</v>
      </c>
      <c r="N561" s="106">
        <f>(0.214828*'Datos Monitoreo 2019'!$E561^2.0402)/1000</f>
        <v>8.1174508121675606E-2</v>
      </c>
      <c r="O561" s="106">
        <f>'Datos Monitoreo 2019'!$N561*'Datos Monitoreo 2019'!$S561</f>
        <v>1.6234901624335121E-2</v>
      </c>
      <c r="P561" s="106">
        <f>'Datos Monitoreo 2019'!$O561+'Datos Monitoreo 2019'!$N561</f>
        <v>9.7409409746010728E-2</v>
      </c>
      <c r="Q561" s="104">
        <v>0.47</v>
      </c>
      <c r="R561" s="106">
        <f>'Datos Monitoreo 2019'!$Q561*'Datos Monitoreo 2019'!$N561</f>
        <v>3.8152018817187536E-2</v>
      </c>
      <c r="S561" s="104">
        <v>0.2</v>
      </c>
      <c r="T561" s="106">
        <f>'Datos Monitoreo 2019'!$R561*'Datos Monitoreo 2019'!$S561</f>
        <v>7.6304037634375077E-3</v>
      </c>
      <c r="U561" s="106">
        <f>'Datos Monitoreo 2019'!$T561+'Datos Monitoreo 2019'!$R561</f>
        <v>4.5782422580625044E-2</v>
      </c>
    </row>
    <row r="562" spans="1:21" s="94" customFormat="1" ht="16.5" hidden="1" x14ac:dyDescent="0.3">
      <c r="A562" s="95" t="s">
        <v>42</v>
      </c>
      <c r="B562" s="102">
        <f>VLOOKUP('Datos Monitoreo 2019'!$A562,info!$D$3:$E$118,2,FALSE)</f>
        <v>4</v>
      </c>
      <c r="C562" s="96">
        <v>42</v>
      </c>
      <c r="D562" s="96" t="s">
        <v>10</v>
      </c>
      <c r="E562" s="97">
        <v>21.772396214971284</v>
      </c>
      <c r="F562" s="103">
        <f t="shared" si="8"/>
        <v>3.7230797527600897E-2</v>
      </c>
      <c r="G562" s="95"/>
      <c r="H562" s="104"/>
      <c r="I562" s="104"/>
      <c r="J562" s="104"/>
      <c r="K562" s="105">
        <f>VLOOKUP('Datos Monitoreo 2019'!$D562,info!$A$2:$B$20,2,FALSE)</f>
        <v>0.54</v>
      </c>
      <c r="M562" s="104">
        <v>1.1499999999999999</v>
      </c>
      <c r="N562" s="106">
        <f>(0.214828*'Datos Monitoreo 2019'!$E562^2.0402)/1000</f>
        <v>0.11526227141240049</v>
      </c>
      <c r="O562" s="106">
        <f>'Datos Monitoreo 2019'!$N562*'Datos Monitoreo 2019'!$S562</f>
        <v>2.3052454282480098E-2</v>
      </c>
      <c r="P562" s="106">
        <f>'Datos Monitoreo 2019'!$O562+'Datos Monitoreo 2019'!$N562</f>
        <v>0.1383147256948806</v>
      </c>
      <c r="Q562" s="104">
        <v>0.47</v>
      </c>
      <c r="R562" s="106">
        <f>'Datos Monitoreo 2019'!$Q562*'Datos Monitoreo 2019'!$N562</f>
        <v>5.4173267563828224E-2</v>
      </c>
      <c r="S562" s="104">
        <v>0.2</v>
      </c>
      <c r="T562" s="106">
        <f>'Datos Monitoreo 2019'!$R562*'Datos Monitoreo 2019'!$S562</f>
        <v>1.0834653512765646E-2</v>
      </c>
      <c r="U562" s="106">
        <f>'Datos Monitoreo 2019'!$T562+'Datos Monitoreo 2019'!$R562</f>
        <v>6.5007921076593866E-2</v>
      </c>
    </row>
    <row r="563" spans="1:21" s="94" customFormat="1" ht="16.5" hidden="1" x14ac:dyDescent="0.3">
      <c r="A563" s="95" t="s">
        <v>42</v>
      </c>
      <c r="B563" s="102">
        <f>VLOOKUP('Datos Monitoreo 2019'!$A563,info!$D$3:$E$118,2,FALSE)</f>
        <v>4</v>
      </c>
      <c r="C563" s="96">
        <v>42</v>
      </c>
      <c r="D563" s="96" t="s">
        <v>10</v>
      </c>
      <c r="E563" s="97">
        <v>12.191268640839182</v>
      </c>
      <c r="F563" s="103">
        <f t="shared" si="8"/>
        <v>1.1673139723603515E-2</v>
      </c>
      <c r="G563" s="95"/>
      <c r="H563" s="104"/>
      <c r="I563" s="104"/>
      <c r="J563" s="104"/>
      <c r="K563" s="105">
        <f>VLOOKUP('Datos Monitoreo 2019'!$D563,info!$A$2:$B$20,2,FALSE)</f>
        <v>0.54</v>
      </c>
      <c r="M563" s="104">
        <v>1.1499999999999999</v>
      </c>
      <c r="N563" s="106">
        <f>(0.214828*'Datos Monitoreo 2019'!$E563^2.0402)/1000</f>
        <v>3.5305946084164576E-2</v>
      </c>
      <c r="O563" s="106">
        <f>'Datos Monitoreo 2019'!$N563*'Datos Monitoreo 2019'!$S563</f>
        <v>7.0611892168329152E-3</v>
      </c>
      <c r="P563" s="106">
        <f>'Datos Monitoreo 2019'!$O563+'Datos Monitoreo 2019'!$N563</f>
        <v>4.2367135300997491E-2</v>
      </c>
      <c r="Q563" s="104">
        <v>0.47</v>
      </c>
      <c r="R563" s="106">
        <f>'Datos Monitoreo 2019'!$Q563*'Datos Monitoreo 2019'!$N563</f>
        <v>1.6593794659557348E-2</v>
      </c>
      <c r="S563" s="104">
        <v>0.2</v>
      </c>
      <c r="T563" s="106">
        <f>'Datos Monitoreo 2019'!$R563*'Datos Monitoreo 2019'!$S563</f>
        <v>3.3187589319114696E-3</v>
      </c>
      <c r="U563" s="106">
        <f>'Datos Monitoreo 2019'!$T563+'Datos Monitoreo 2019'!$R563</f>
        <v>1.9912553591468818E-2</v>
      </c>
    </row>
    <row r="564" spans="1:21" s="94" customFormat="1" ht="16.5" hidden="1" x14ac:dyDescent="0.3">
      <c r="A564" s="95" t="s">
        <v>42</v>
      </c>
      <c r="B564" s="102">
        <f>VLOOKUP('Datos Monitoreo 2019'!$A564,info!$D$3:$E$118,2,FALSE)</f>
        <v>4</v>
      </c>
      <c r="C564" s="96">
        <v>43</v>
      </c>
      <c r="D564" s="96" t="s">
        <v>10</v>
      </c>
      <c r="E564" s="97">
        <v>19.003100205172306</v>
      </c>
      <c r="F564" s="103">
        <f t="shared" si="8"/>
        <v>2.8362127056219665E-2</v>
      </c>
      <c r="G564" s="95"/>
      <c r="H564" s="104"/>
      <c r="I564" s="104"/>
      <c r="J564" s="104"/>
      <c r="K564" s="105">
        <f>VLOOKUP('Datos Monitoreo 2019'!$D564,info!$A$2:$B$20,2,FALSE)</f>
        <v>0.54</v>
      </c>
      <c r="M564" s="104">
        <v>1.1499999999999999</v>
      </c>
      <c r="N564" s="106">
        <f>(0.214828*'Datos Monitoreo 2019'!$E564^2.0402)/1000</f>
        <v>8.732700091715738E-2</v>
      </c>
      <c r="O564" s="106">
        <f>'Datos Monitoreo 2019'!$N564*'Datos Monitoreo 2019'!$S564</f>
        <v>1.7465400183431477E-2</v>
      </c>
      <c r="P564" s="106">
        <f>'Datos Monitoreo 2019'!$O564+'Datos Monitoreo 2019'!$N564</f>
        <v>0.10479240110058885</v>
      </c>
      <c r="Q564" s="104">
        <v>0.47</v>
      </c>
      <c r="R564" s="106">
        <f>'Datos Monitoreo 2019'!$Q564*'Datos Monitoreo 2019'!$N564</f>
        <v>4.1043690431063963E-2</v>
      </c>
      <c r="S564" s="104">
        <v>0.2</v>
      </c>
      <c r="T564" s="106">
        <f>'Datos Monitoreo 2019'!$R564*'Datos Monitoreo 2019'!$S564</f>
        <v>8.2087380862127923E-3</v>
      </c>
      <c r="U564" s="106">
        <f>'Datos Monitoreo 2019'!$T564+'Datos Monitoreo 2019'!$R564</f>
        <v>4.9252428517276757E-2</v>
      </c>
    </row>
    <row r="565" spans="1:21" s="94" customFormat="1" ht="16.5" hidden="1" x14ac:dyDescent="0.3">
      <c r="A565" s="95" t="s">
        <v>42</v>
      </c>
      <c r="B565" s="102">
        <f>VLOOKUP('Datos Monitoreo 2019'!$A565,info!$D$3:$E$118,2,FALSE)</f>
        <v>4</v>
      </c>
      <c r="C565" s="96">
        <v>47</v>
      </c>
      <c r="D565" s="96" t="s">
        <v>10</v>
      </c>
      <c r="E565" s="97">
        <v>18.461973398659861</v>
      </c>
      <c r="F565" s="103">
        <f t="shared" si="8"/>
        <v>2.6769861428056801E-2</v>
      </c>
      <c r="G565" s="95"/>
      <c r="H565" s="104"/>
      <c r="I565" s="104"/>
      <c r="J565" s="104"/>
      <c r="K565" s="105">
        <f>VLOOKUP('Datos Monitoreo 2019'!$D565,info!$A$2:$B$20,2,FALSE)</f>
        <v>0.54</v>
      </c>
      <c r="M565" s="104">
        <v>1.1499999999999999</v>
      </c>
      <c r="N565" s="106">
        <f>(0.214828*'Datos Monitoreo 2019'!$E565^2.0402)/1000</f>
        <v>8.2328747331516433E-2</v>
      </c>
      <c r="O565" s="106">
        <f>'Datos Monitoreo 2019'!$N565*'Datos Monitoreo 2019'!$S565</f>
        <v>1.6465749466303286E-2</v>
      </c>
      <c r="P565" s="106">
        <f>'Datos Monitoreo 2019'!$O565+'Datos Monitoreo 2019'!$N565</f>
        <v>9.8794496797819722E-2</v>
      </c>
      <c r="Q565" s="104">
        <v>0.47</v>
      </c>
      <c r="R565" s="106">
        <f>'Datos Monitoreo 2019'!$Q565*'Datos Monitoreo 2019'!$N565</f>
        <v>3.8694511245812718E-2</v>
      </c>
      <c r="S565" s="104">
        <v>0.2</v>
      </c>
      <c r="T565" s="106">
        <f>'Datos Monitoreo 2019'!$R565*'Datos Monitoreo 2019'!$S565</f>
        <v>7.7389022491625437E-3</v>
      </c>
      <c r="U565" s="106">
        <f>'Datos Monitoreo 2019'!$T565+'Datos Monitoreo 2019'!$R565</f>
        <v>4.6433413494975262E-2</v>
      </c>
    </row>
    <row r="566" spans="1:21" s="94" customFormat="1" ht="16.5" hidden="1" x14ac:dyDescent="0.3">
      <c r="A566" s="95" t="s">
        <v>42</v>
      </c>
      <c r="B566" s="102">
        <f>VLOOKUP('Datos Monitoreo 2019'!$A566,info!$D$3:$E$118,2,FALSE)</f>
        <v>4</v>
      </c>
      <c r="C566" s="96">
        <v>48</v>
      </c>
      <c r="D566" s="96" t="s">
        <v>10</v>
      </c>
      <c r="E566" s="97">
        <v>18.302818455567966</v>
      </c>
      <c r="F566" s="103">
        <f t="shared" si="8"/>
        <v>2.6310301529878951E-2</v>
      </c>
      <c r="G566" s="95"/>
      <c r="H566" s="104"/>
      <c r="I566" s="104"/>
      <c r="J566" s="104"/>
      <c r="K566" s="105">
        <f>VLOOKUP('Datos Monitoreo 2019'!$D566,info!$A$2:$B$20,2,FALSE)</f>
        <v>0.54</v>
      </c>
      <c r="M566" s="104">
        <v>1.1499999999999999</v>
      </c>
      <c r="N566" s="106">
        <f>(0.214828*'Datos Monitoreo 2019'!$E566^2.0402)/1000</f>
        <v>8.0887246498141399E-2</v>
      </c>
      <c r="O566" s="106">
        <f>'Datos Monitoreo 2019'!$N566*'Datos Monitoreo 2019'!$S566</f>
        <v>1.6177449299628281E-2</v>
      </c>
      <c r="P566" s="106">
        <f>'Datos Monitoreo 2019'!$O566+'Datos Monitoreo 2019'!$N566</f>
        <v>9.7064695797769676E-2</v>
      </c>
      <c r="Q566" s="104">
        <v>0.47</v>
      </c>
      <c r="R566" s="106">
        <f>'Datos Monitoreo 2019'!$Q566*'Datos Monitoreo 2019'!$N566</f>
        <v>3.8017005854126457E-2</v>
      </c>
      <c r="S566" s="104">
        <v>0.2</v>
      </c>
      <c r="T566" s="106">
        <f>'Datos Monitoreo 2019'!$R566*'Datos Monitoreo 2019'!$S566</f>
        <v>7.6034011708252915E-3</v>
      </c>
      <c r="U566" s="106">
        <f>'Datos Monitoreo 2019'!$T566+'Datos Monitoreo 2019'!$R566</f>
        <v>4.5620407024951751E-2</v>
      </c>
    </row>
    <row r="567" spans="1:21" s="94" customFormat="1" ht="16.5" hidden="1" x14ac:dyDescent="0.3">
      <c r="A567" s="95" t="s">
        <v>42</v>
      </c>
      <c r="B567" s="102">
        <f>VLOOKUP('Datos Monitoreo 2019'!$A567,info!$D$3:$E$118,2,FALSE)</f>
        <v>4</v>
      </c>
      <c r="C567" s="96">
        <v>49</v>
      </c>
      <c r="D567" s="96" t="s">
        <v>10</v>
      </c>
      <c r="E567" s="97">
        <v>20.085353818197191</v>
      </c>
      <c r="F567" s="103">
        <f t="shared" si="8"/>
        <v>3.168464564820607E-2</v>
      </c>
      <c r="G567" s="95"/>
      <c r="H567" s="104"/>
      <c r="I567" s="104"/>
      <c r="J567" s="104"/>
      <c r="K567" s="105">
        <f>VLOOKUP('Datos Monitoreo 2019'!$D567,info!$A$2:$B$20,2,FALSE)</f>
        <v>0.54</v>
      </c>
      <c r="M567" s="104">
        <v>1.1499999999999999</v>
      </c>
      <c r="N567" s="106">
        <f>(0.214828*'Datos Monitoreo 2019'!$E567^2.0402)/1000</f>
        <v>9.7774502253514556E-2</v>
      </c>
      <c r="O567" s="106">
        <f>'Datos Monitoreo 2019'!$N567*'Datos Monitoreo 2019'!$S567</f>
        <v>1.9554900450702913E-2</v>
      </c>
      <c r="P567" s="106">
        <f>'Datos Monitoreo 2019'!$O567+'Datos Monitoreo 2019'!$N567</f>
        <v>0.11732940270421746</v>
      </c>
      <c r="Q567" s="104">
        <v>0.47</v>
      </c>
      <c r="R567" s="106">
        <f>'Datos Monitoreo 2019'!$Q567*'Datos Monitoreo 2019'!$N567</f>
        <v>4.5954016059151837E-2</v>
      </c>
      <c r="S567" s="104">
        <v>0.2</v>
      </c>
      <c r="T567" s="106">
        <f>'Datos Monitoreo 2019'!$R567*'Datos Monitoreo 2019'!$S567</f>
        <v>9.1908032118303683E-3</v>
      </c>
      <c r="U567" s="106">
        <f>'Datos Monitoreo 2019'!$T567+'Datos Monitoreo 2019'!$R567</f>
        <v>5.5144819270982207E-2</v>
      </c>
    </row>
    <row r="568" spans="1:21" s="94" customFormat="1" ht="16.5" hidden="1" x14ac:dyDescent="0.3">
      <c r="A568" s="95" t="s">
        <v>42</v>
      </c>
      <c r="B568" s="102">
        <f>VLOOKUP('Datos Monitoreo 2019'!$A568,info!$D$3:$E$118,2,FALSE)</f>
        <v>4</v>
      </c>
      <c r="C568" s="96">
        <v>51</v>
      </c>
      <c r="D568" s="96" t="s">
        <v>10</v>
      </c>
      <c r="E568" s="97">
        <v>20.212677772670709</v>
      </c>
      <c r="F568" s="103">
        <f t="shared" si="8"/>
        <v>3.2087625964114755E-2</v>
      </c>
      <c r="G568" s="95"/>
      <c r="H568" s="104"/>
      <c r="I568" s="104"/>
      <c r="J568" s="104"/>
      <c r="K568" s="105">
        <f>VLOOKUP('Datos Monitoreo 2019'!$D568,info!$A$2:$B$20,2,FALSE)</f>
        <v>0.54</v>
      </c>
      <c r="M568" s="104">
        <v>1.1499999999999999</v>
      </c>
      <c r="N568" s="106">
        <f>(0.214828*'Datos Monitoreo 2019'!$E568^2.0402)/1000</f>
        <v>9.9043201316006635E-2</v>
      </c>
      <c r="O568" s="106">
        <f>'Datos Monitoreo 2019'!$N568*'Datos Monitoreo 2019'!$S568</f>
        <v>1.9808640263201328E-2</v>
      </c>
      <c r="P568" s="106">
        <f>'Datos Monitoreo 2019'!$O568+'Datos Monitoreo 2019'!$N568</f>
        <v>0.11885184157920796</v>
      </c>
      <c r="Q568" s="104">
        <v>0.47</v>
      </c>
      <c r="R568" s="106">
        <f>'Datos Monitoreo 2019'!$Q568*'Datos Monitoreo 2019'!$N568</f>
        <v>4.6550304618523115E-2</v>
      </c>
      <c r="S568" s="104">
        <v>0.2</v>
      </c>
      <c r="T568" s="106">
        <f>'Datos Monitoreo 2019'!$R568*'Datos Monitoreo 2019'!$S568</f>
        <v>9.3100609237046234E-3</v>
      </c>
      <c r="U568" s="106">
        <f>'Datos Monitoreo 2019'!$T568+'Datos Monitoreo 2019'!$R568</f>
        <v>5.5860365542227737E-2</v>
      </c>
    </row>
    <row r="569" spans="1:21" s="94" customFormat="1" ht="16.5" hidden="1" x14ac:dyDescent="0.3">
      <c r="A569" s="95" t="s">
        <v>42</v>
      </c>
      <c r="B569" s="102">
        <f>VLOOKUP('Datos Monitoreo 2019'!$A569,info!$D$3:$E$118,2,FALSE)</f>
        <v>4</v>
      </c>
      <c r="C569" s="96">
        <v>52</v>
      </c>
      <c r="D569" s="96" t="s">
        <v>10</v>
      </c>
      <c r="E569" s="97">
        <v>17.284226819779832</v>
      </c>
      <c r="F569" s="103">
        <f t="shared" si="8"/>
        <v>2.3463337907851121E-2</v>
      </c>
      <c r="G569" s="95"/>
      <c r="H569" s="104"/>
      <c r="I569" s="104"/>
      <c r="J569" s="104"/>
      <c r="K569" s="105">
        <f>VLOOKUP('Datos Monitoreo 2019'!$D569,info!$A$2:$B$20,2,FALSE)</f>
        <v>0.54</v>
      </c>
      <c r="M569" s="104">
        <v>1.1499999999999999</v>
      </c>
      <c r="N569" s="106">
        <f>(0.214828*'Datos Monitoreo 2019'!$E569^2.0402)/1000</f>
        <v>7.1968810932124344E-2</v>
      </c>
      <c r="O569" s="106">
        <f>'Datos Monitoreo 2019'!$N569*'Datos Monitoreo 2019'!$S569</f>
        <v>1.439376218642487E-2</v>
      </c>
      <c r="P569" s="106">
        <f>'Datos Monitoreo 2019'!$O569+'Datos Monitoreo 2019'!$N569</f>
        <v>8.636257311854921E-2</v>
      </c>
      <c r="Q569" s="104">
        <v>0.47</v>
      </c>
      <c r="R569" s="106">
        <f>'Datos Monitoreo 2019'!$Q569*'Datos Monitoreo 2019'!$N569</f>
        <v>3.3825341138098437E-2</v>
      </c>
      <c r="S569" s="104">
        <v>0.2</v>
      </c>
      <c r="T569" s="106">
        <f>'Datos Monitoreo 2019'!$R569*'Datos Monitoreo 2019'!$S569</f>
        <v>6.7650682276196878E-3</v>
      </c>
      <c r="U569" s="106">
        <f>'Datos Monitoreo 2019'!$T569+'Datos Monitoreo 2019'!$R569</f>
        <v>4.0590409365718123E-2</v>
      </c>
    </row>
    <row r="570" spans="1:21" s="94" customFormat="1" ht="16.5" hidden="1" x14ac:dyDescent="0.3">
      <c r="A570" s="95" t="s">
        <v>43</v>
      </c>
      <c r="B570" s="102">
        <f>VLOOKUP('Datos Monitoreo 2019'!$A570,info!$D$3:$E$118,2,FALSE)</f>
        <v>4</v>
      </c>
      <c r="C570" s="96">
        <v>1</v>
      </c>
      <c r="D570" s="96" t="s">
        <v>9</v>
      </c>
      <c r="E570" s="97">
        <v>12.063944686365666</v>
      </c>
      <c r="F570" s="103">
        <f t="shared" si="8"/>
        <v>1.1430587590331468E-2</v>
      </c>
      <c r="G570" s="95"/>
      <c r="H570" s="104"/>
      <c r="I570" s="104"/>
      <c r="J570" s="104"/>
      <c r="K570" s="105">
        <f>VLOOKUP('Datos Monitoreo 2019'!$D570,info!$A$2:$B$20,2,FALSE)</f>
        <v>0.74</v>
      </c>
      <c r="M570" s="104">
        <v>1.1499999999999999</v>
      </c>
      <c r="N570" s="106">
        <f>(1.8894+0.00853085*'Datos Monitoreo 2019'!$E570^3.32222)/1000</f>
        <v>3.5304118885119355E-2</v>
      </c>
      <c r="O570" s="106">
        <f>'Datos Monitoreo 2019'!$N570*'Datos Monitoreo 2019'!$S570</f>
        <v>7.0608237770238714E-3</v>
      </c>
      <c r="P570" s="106">
        <f>'Datos Monitoreo 2019'!$O570+'Datos Monitoreo 2019'!$N570</f>
        <v>4.2364942662143225E-2</v>
      </c>
      <c r="Q570" s="104">
        <v>0.47</v>
      </c>
      <c r="R570" s="106">
        <f>'Datos Monitoreo 2019'!$Q570*'Datos Monitoreo 2019'!$N570</f>
        <v>1.6592935876006097E-2</v>
      </c>
      <c r="S570" s="104">
        <v>0.2</v>
      </c>
      <c r="T570" s="106">
        <f>'Datos Monitoreo 2019'!$R570*'Datos Monitoreo 2019'!$S570</f>
        <v>3.3185871752012194E-3</v>
      </c>
      <c r="U570" s="106">
        <f>'Datos Monitoreo 2019'!$T570+'Datos Monitoreo 2019'!$R570</f>
        <v>1.9911523051207317E-2</v>
      </c>
    </row>
    <row r="571" spans="1:21" s="94" customFormat="1" ht="16.5" hidden="1" x14ac:dyDescent="0.3">
      <c r="A571" s="95" t="s">
        <v>43</v>
      </c>
      <c r="B571" s="102">
        <f>VLOOKUP('Datos Monitoreo 2019'!$A571,info!$D$3:$E$118,2,FALSE)</f>
        <v>4</v>
      </c>
      <c r="C571" s="96">
        <v>3</v>
      </c>
      <c r="D571" s="96" t="s">
        <v>10</v>
      </c>
      <c r="E571" s="97">
        <v>22.950142793851306</v>
      </c>
      <c r="F571" s="103">
        <f t="shared" si="8"/>
        <v>4.1367632385916973E-2</v>
      </c>
      <c r="G571" s="95"/>
      <c r="H571" s="104"/>
      <c r="I571" s="104"/>
      <c r="J571" s="104"/>
      <c r="K571" s="105">
        <f>VLOOKUP('Datos Monitoreo 2019'!$D571,info!$A$2:$B$20,2,FALSE)</f>
        <v>0.54</v>
      </c>
      <c r="M571" s="104">
        <v>1.1499999999999999</v>
      </c>
      <c r="N571" s="106">
        <f>(0.214828*'Datos Monitoreo 2019'!$E571^2.0402)/1000</f>
        <v>0.12834094775650604</v>
      </c>
      <c r="O571" s="106">
        <f>'Datos Monitoreo 2019'!$N571*'Datos Monitoreo 2019'!$S571</f>
        <v>2.5668189551301207E-2</v>
      </c>
      <c r="P571" s="106">
        <f>'Datos Monitoreo 2019'!$O571+'Datos Monitoreo 2019'!$N571</f>
        <v>0.15400913730780724</v>
      </c>
      <c r="Q571" s="104">
        <v>0.47</v>
      </c>
      <c r="R571" s="106">
        <f>'Datos Monitoreo 2019'!$Q571*'Datos Monitoreo 2019'!$N571</f>
        <v>6.0320245445557835E-2</v>
      </c>
      <c r="S571" s="104">
        <v>0.2</v>
      </c>
      <c r="T571" s="106">
        <f>'Datos Monitoreo 2019'!$R571*'Datos Monitoreo 2019'!$S571</f>
        <v>1.2064049089111567E-2</v>
      </c>
      <c r="U571" s="106">
        <f>'Datos Monitoreo 2019'!$T571+'Datos Monitoreo 2019'!$R571</f>
        <v>7.2384294534669408E-2</v>
      </c>
    </row>
    <row r="572" spans="1:21" s="94" customFormat="1" ht="16.5" hidden="1" x14ac:dyDescent="0.3">
      <c r="A572" s="95" t="s">
        <v>43</v>
      </c>
      <c r="B572" s="102">
        <f>VLOOKUP('Datos Monitoreo 2019'!$A572,info!$D$3:$E$118,2,FALSE)</f>
        <v>4</v>
      </c>
      <c r="C572" s="96">
        <v>4</v>
      </c>
      <c r="D572" s="96" t="s">
        <v>10</v>
      </c>
      <c r="E572" s="97">
        <v>22.727325873522656</v>
      </c>
      <c r="F572" s="103">
        <f t="shared" si="8"/>
        <v>4.0568276684237937E-2</v>
      </c>
      <c r="G572" s="95"/>
      <c r="H572" s="104"/>
      <c r="I572" s="104"/>
      <c r="J572" s="104"/>
      <c r="K572" s="105">
        <f>VLOOKUP('Datos Monitoreo 2019'!$D572,info!$A$2:$B$20,2,FALSE)</f>
        <v>0.54</v>
      </c>
      <c r="M572" s="104">
        <v>1.1499999999999999</v>
      </c>
      <c r="N572" s="106">
        <f>(0.214828*'Datos Monitoreo 2019'!$E572^2.0402)/1000</f>
        <v>0.12581163510539056</v>
      </c>
      <c r="O572" s="106">
        <f>'Datos Monitoreo 2019'!$N572*'Datos Monitoreo 2019'!$S572</f>
        <v>2.5162327021078113E-2</v>
      </c>
      <c r="P572" s="106">
        <f>'Datos Monitoreo 2019'!$O572+'Datos Monitoreo 2019'!$N572</f>
        <v>0.15097396212646869</v>
      </c>
      <c r="Q572" s="104">
        <v>0.47</v>
      </c>
      <c r="R572" s="106">
        <f>'Datos Monitoreo 2019'!$Q572*'Datos Monitoreo 2019'!$N572</f>
        <v>5.913146849953356E-2</v>
      </c>
      <c r="S572" s="104">
        <v>0.2</v>
      </c>
      <c r="T572" s="106">
        <f>'Datos Monitoreo 2019'!$R572*'Datos Monitoreo 2019'!$S572</f>
        <v>1.1826293699906712E-2</v>
      </c>
      <c r="U572" s="106">
        <f>'Datos Monitoreo 2019'!$T572+'Datos Monitoreo 2019'!$R572</f>
        <v>7.0957762199440277E-2</v>
      </c>
    </row>
    <row r="573" spans="1:21" s="94" customFormat="1" ht="16.5" hidden="1" x14ac:dyDescent="0.3">
      <c r="A573" s="95" t="s">
        <v>43</v>
      </c>
      <c r="B573" s="102">
        <f>VLOOKUP('Datos Monitoreo 2019'!$A573,info!$D$3:$E$118,2,FALSE)</f>
        <v>4</v>
      </c>
      <c r="C573" s="96">
        <v>5</v>
      </c>
      <c r="D573" s="96" t="s">
        <v>9</v>
      </c>
      <c r="E573" s="97">
        <v>10.408733278209956</v>
      </c>
      <c r="F573" s="103">
        <f t="shared" si="8"/>
        <v>8.5091394549366393E-3</v>
      </c>
      <c r="G573" s="95"/>
      <c r="H573" s="104"/>
      <c r="I573" s="104"/>
      <c r="J573" s="104"/>
      <c r="K573" s="105">
        <f>VLOOKUP('Datos Monitoreo 2019'!$D573,info!$A$2:$B$20,2,FALSE)</f>
        <v>0.74</v>
      </c>
      <c r="M573" s="104">
        <v>1.1499999999999999</v>
      </c>
      <c r="N573" s="106">
        <f>(1.8894+0.00853085*'Datos Monitoreo 2019'!$E573^3.32222)/1000</f>
        <v>2.2354406668677707E-2</v>
      </c>
      <c r="O573" s="106">
        <f>'Datos Monitoreo 2019'!$N573*'Datos Monitoreo 2019'!$S573</f>
        <v>4.4708813337355413E-3</v>
      </c>
      <c r="P573" s="106">
        <f>'Datos Monitoreo 2019'!$O573+'Datos Monitoreo 2019'!$N573</f>
        <v>2.6825288002413249E-2</v>
      </c>
      <c r="Q573" s="104">
        <v>0.47</v>
      </c>
      <c r="R573" s="106">
        <f>'Datos Monitoreo 2019'!$Q573*'Datos Monitoreo 2019'!$N573</f>
        <v>1.0506571134278522E-2</v>
      </c>
      <c r="S573" s="104">
        <v>0.2</v>
      </c>
      <c r="T573" s="106">
        <f>'Datos Monitoreo 2019'!$R573*'Datos Monitoreo 2019'!$S573</f>
        <v>2.1013142268557043E-3</v>
      </c>
      <c r="U573" s="106">
        <f>'Datos Monitoreo 2019'!$T573+'Datos Monitoreo 2019'!$R573</f>
        <v>1.2607885361134226E-2</v>
      </c>
    </row>
    <row r="574" spans="1:21" s="94" customFormat="1" ht="16.5" hidden="1" x14ac:dyDescent="0.3">
      <c r="A574" s="95" t="s">
        <v>43</v>
      </c>
      <c r="B574" s="102">
        <f>VLOOKUP('Datos Monitoreo 2019'!$A574,info!$D$3:$E$118,2,FALSE)</f>
        <v>4</v>
      </c>
      <c r="C574" s="96">
        <v>7</v>
      </c>
      <c r="D574" s="96" t="s">
        <v>10</v>
      </c>
      <c r="E574" s="97">
        <v>18.080001535239308</v>
      </c>
      <c r="F574" s="103">
        <f t="shared" si="8"/>
        <v>2.567360218003982E-2</v>
      </c>
      <c r="G574" s="95"/>
      <c r="H574" s="104"/>
      <c r="I574" s="104"/>
      <c r="J574" s="104"/>
      <c r="K574" s="105">
        <f>VLOOKUP('Datos Monitoreo 2019'!$D574,info!$A$2:$B$20,2,FALSE)</f>
        <v>0.54</v>
      </c>
      <c r="M574" s="104">
        <v>1.1499999999999999</v>
      </c>
      <c r="N574" s="106">
        <f>(0.214828*'Datos Monitoreo 2019'!$E574^2.0402)/1000</f>
        <v>7.8890950670166327E-2</v>
      </c>
      <c r="O574" s="106">
        <f>'Datos Monitoreo 2019'!$N574*'Datos Monitoreo 2019'!$S574</f>
        <v>1.5778190134033265E-2</v>
      </c>
      <c r="P574" s="106">
        <f>'Datos Monitoreo 2019'!$O574+'Datos Monitoreo 2019'!$N574</f>
        <v>9.4669140804199595E-2</v>
      </c>
      <c r="Q574" s="104">
        <v>0.47</v>
      </c>
      <c r="R574" s="106">
        <f>'Datos Monitoreo 2019'!$Q574*'Datos Monitoreo 2019'!$N574</f>
        <v>3.7078746814978171E-2</v>
      </c>
      <c r="S574" s="104">
        <v>0.2</v>
      </c>
      <c r="T574" s="106">
        <f>'Datos Monitoreo 2019'!$R574*'Datos Monitoreo 2019'!$S574</f>
        <v>7.4157493629956345E-3</v>
      </c>
      <c r="U574" s="106">
        <f>'Datos Monitoreo 2019'!$T574+'Datos Monitoreo 2019'!$R574</f>
        <v>4.4494496177973804E-2</v>
      </c>
    </row>
    <row r="575" spans="1:21" s="94" customFormat="1" ht="16.5" hidden="1" x14ac:dyDescent="0.3">
      <c r="A575" s="95" t="s">
        <v>43</v>
      </c>
      <c r="B575" s="102">
        <f>VLOOKUP('Datos Monitoreo 2019'!$A575,info!$D$3:$E$118,2,FALSE)</f>
        <v>4</v>
      </c>
      <c r="C575" s="96">
        <v>10</v>
      </c>
      <c r="D575" s="96" t="s">
        <v>10</v>
      </c>
      <c r="E575" s="97">
        <v>20.212677772670709</v>
      </c>
      <c r="F575" s="103">
        <f t="shared" si="8"/>
        <v>3.2087625964114755E-2</v>
      </c>
      <c r="G575" s="95"/>
      <c r="H575" s="104"/>
      <c r="I575" s="104"/>
      <c r="J575" s="104"/>
      <c r="K575" s="105">
        <f>VLOOKUP('Datos Monitoreo 2019'!$D575,info!$A$2:$B$20,2,FALSE)</f>
        <v>0.54</v>
      </c>
      <c r="M575" s="104">
        <v>1.1499999999999999</v>
      </c>
      <c r="N575" s="106">
        <f>(0.214828*'Datos Monitoreo 2019'!$E575^2.0402)/1000</f>
        <v>9.9043201316006635E-2</v>
      </c>
      <c r="O575" s="106">
        <f>'Datos Monitoreo 2019'!$N575*'Datos Monitoreo 2019'!$S575</f>
        <v>1.9808640263201328E-2</v>
      </c>
      <c r="P575" s="106">
        <f>'Datos Monitoreo 2019'!$O575+'Datos Monitoreo 2019'!$N575</f>
        <v>0.11885184157920796</v>
      </c>
      <c r="Q575" s="104">
        <v>0.47</v>
      </c>
      <c r="R575" s="106">
        <f>'Datos Monitoreo 2019'!$Q575*'Datos Monitoreo 2019'!$N575</f>
        <v>4.6550304618523115E-2</v>
      </c>
      <c r="S575" s="104">
        <v>0.2</v>
      </c>
      <c r="T575" s="106">
        <f>'Datos Monitoreo 2019'!$R575*'Datos Monitoreo 2019'!$S575</f>
        <v>9.3100609237046234E-3</v>
      </c>
      <c r="U575" s="106">
        <f>'Datos Monitoreo 2019'!$T575+'Datos Monitoreo 2019'!$R575</f>
        <v>5.5860365542227737E-2</v>
      </c>
    </row>
    <row r="576" spans="1:21" s="94" customFormat="1" ht="16.5" hidden="1" x14ac:dyDescent="0.3">
      <c r="A576" s="95" t="s">
        <v>43</v>
      </c>
      <c r="B576" s="102">
        <f>VLOOKUP('Datos Monitoreo 2019'!$A576,info!$D$3:$E$118,2,FALSE)</f>
        <v>4</v>
      </c>
      <c r="C576" s="96">
        <v>11</v>
      </c>
      <c r="D576" s="96" t="s">
        <v>10</v>
      </c>
      <c r="E576" s="97">
        <v>22.504508953194001</v>
      </c>
      <c r="F576" s="103">
        <f t="shared" si="8"/>
        <v>3.97767195747704E-2</v>
      </c>
      <c r="G576" s="95"/>
      <c r="H576" s="104"/>
      <c r="I576" s="104"/>
      <c r="J576" s="104"/>
      <c r="K576" s="105">
        <f>VLOOKUP('Datos Monitoreo 2019'!$D576,info!$A$2:$B$20,2,FALSE)</f>
        <v>0.54</v>
      </c>
      <c r="M576" s="104">
        <v>1.1499999999999999</v>
      </c>
      <c r="N576" s="106">
        <f>(0.214828*'Datos Monitoreo 2019'!$E576^2.0402)/1000</f>
        <v>0.12330798560186461</v>
      </c>
      <c r="O576" s="106">
        <f>'Datos Monitoreo 2019'!$N576*'Datos Monitoreo 2019'!$S576</f>
        <v>2.4661597120372924E-2</v>
      </c>
      <c r="P576" s="106">
        <f>'Datos Monitoreo 2019'!$O576+'Datos Monitoreo 2019'!$N576</f>
        <v>0.14796958272223754</v>
      </c>
      <c r="Q576" s="104">
        <v>0.47</v>
      </c>
      <c r="R576" s="106">
        <f>'Datos Monitoreo 2019'!$Q576*'Datos Monitoreo 2019'!$N576</f>
        <v>5.7954753232876362E-2</v>
      </c>
      <c r="S576" s="104">
        <v>0.2</v>
      </c>
      <c r="T576" s="106">
        <f>'Datos Monitoreo 2019'!$R576*'Datos Monitoreo 2019'!$S576</f>
        <v>1.1590950646575273E-2</v>
      </c>
      <c r="U576" s="106">
        <f>'Datos Monitoreo 2019'!$T576+'Datos Monitoreo 2019'!$R576</f>
        <v>6.9545703879451637E-2</v>
      </c>
    </row>
    <row r="577" spans="1:21" s="94" customFormat="1" ht="16.5" hidden="1" x14ac:dyDescent="0.3">
      <c r="A577" s="95" t="s">
        <v>43</v>
      </c>
      <c r="B577" s="102">
        <f>VLOOKUP('Datos Monitoreo 2019'!$A577,info!$D$3:$E$118,2,FALSE)</f>
        <v>4</v>
      </c>
      <c r="C577" s="96">
        <v>13</v>
      </c>
      <c r="D577" s="96" t="s">
        <v>10</v>
      </c>
      <c r="E577" s="97">
        <v>20.021691840960433</v>
      </c>
      <c r="F577" s="103">
        <f t="shared" si="8"/>
        <v>3.1484110419910276E-2</v>
      </c>
      <c r="G577" s="95"/>
      <c r="H577" s="104"/>
      <c r="I577" s="104"/>
      <c r="J577" s="104"/>
      <c r="K577" s="105">
        <f>VLOOKUP('Datos Monitoreo 2019'!$D577,info!$A$2:$B$20,2,FALSE)</f>
        <v>0.54</v>
      </c>
      <c r="M577" s="104">
        <v>1.1499999999999999</v>
      </c>
      <c r="N577" s="106">
        <f>(0.214828*'Datos Monitoreo 2019'!$E577^2.0402)/1000</f>
        <v>9.7143279709741293E-2</v>
      </c>
      <c r="O577" s="106">
        <f>'Datos Monitoreo 2019'!$N577*'Datos Monitoreo 2019'!$S577</f>
        <v>1.9428655941948259E-2</v>
      </c>
      <c r="P577" s="106">
        <f>'Datos Monitoreo 2019'!$O577+'Datos Monitoreo 2019'!$N577</f>
        <v>0.11657193565168955</v>
      </c>
      <c r="Q577" s="104">
        <v>0.47</v>
      </c>
      <c r="R577" s="106">
        <f>'Datos Monitoreo 2019'!$Q577*'Datos Monitoreo 2019'!$N577</f>
        <v>4.5657341463578402E-2</v>
      </c>
      <c r="S577" s="104">
        <v>0.2</v>
      </c>
      <c r="T577" s="106">
        <f>'Datos Monitoreo 2019'!$R577*'Datos Monitoreo 2019'!$S577</f>
        <v>9.13146829271568E-3</v>
      </c>
      <c r="U577" s="106">
        <f>'Datos Monitoreo 2019'!$T577+'Datos Monitoreo 2019'!$R577</f>
        <v>5.4788809756294084E-2</v>
      </c>
    </row>
    <row r="578" spans="1:21" s="94" customFormat="1" ht="16.5" hidden="1" x14ac:dyDescent="0.3">
      <c r="A578" s="95" t="s">
        <v>43</v>
      </c>
      <c r="B578" s="102">
        <f>VLOOKUP('Datos Monitoreo 2019'!$A578,info!$D$3:$E$118,2,FALSE)</f>
        <v>4</v>
      </c>
      <c r="C578" s="96">
        <v>14</v>
      </c>
      <c r="D578" s="96" t="s">
        <v>9</v>
      </c>
      <c r="E578" s="97">
        <v>10.217747346499682</v>
      </c>
      <c r="F578" s="103">
        <f t="shared" si="8"/>
        <v>8.1997422455659941E-3</v>
      </c>
      <c r="G578" s="95"/>
      <c r="H578" s="104"/>
      <c r="I578" s="104"/>
      <c r="J578" s="104"/>
      <c r="K578" s="105">
        <f>VLOOKUP('Datos Monitoreo 2019'!$D578,info!$A$2:$B$20,2,FALSE)</f>
        <v>0.74</v>
      </c>
      <c r="M578" s="104">
        <v>1.1499999999999999</v>
      </c>
      <c r="N578" s="106">
        <f>(1.8894+0.00853085*'Datos Monitoreo 2019'!$E578^3.32222)/1000</f>
        <v>2.1133260694949557E-2</v>
      </c>
      <c r="O578" s="106">
        <f>'Datos Monitoreo 2019'!$N578*'Datos Monitoreo 2019'!$S578</f>
        <v>4.2266521389899116E-3</v>
      </c>
      <c r="P578" s="106">
        <f>'Datos Monitoreo 2019'!$O578+'Datos Monitoreo 2019'!$N578</f>
        <v>2.5359912833939468E-2</v>
      </c>
      <c r="Q578" s="104">
        <v>0.47</v>
      </c>
      <c r="R578" s="106">
        <f>'Datos Monitoreo 2019'!$Q578*'Datos Monitoreo 2019'!$N578</f>
        <v>9.9326325266262915E-3</v>
      </c>
      <c r="S578" s="104">
        <v>0.2</v>
      </c>
      <c r="T578" s="106">
        <f>'Datos Monitoreo 2019'!$R578*'Datos Monitoreo 2019'!$S578</f>
        <v>1.9865265053252584E-3</v>
      </c>
      <c r="U578" s="106">
        <f>'Datos Monitoreo 2019'!$T578+'Datos Monitoreo 2019'!$R578</f>
        <v>1.1919159031951549E-2</v>
      </c>
    </row>
    <row r="579" spans="1:21" s="94" customFormat="1" ht="16.5" hidden="1" x14ac:dyDescent="0.3">
      <c r="A579" s="95" t="s">
        <v>43</v>
      </c>
      <c r="B579" s="102">
        <f>VLOOKUP('Datos Monitoreo 2019'!$A579,info!$D$3:$E$118,2,FALSE)</f>
        <v>4</v>
      </c>
      <c r="C579" s="96">
        <v>16</v>
      </c>
      <c r="D579" s="96" t="s">
        <v>10</v>
      </c>
      <c r="E579" s="97">
        <v>19.607888988921506</v>
      </c>
      <c r="F579" s="103">
        <f t="shared" ref="F579:F642" si="9">+(PI()*(((E579/100)^2))/4)</f>
        <v>3.0196149042939123E-2</v>
      </c>
      <c r="G579" s="95"/>
      <c r="H579" s="104"/>
      <c r="I579" s="104"/>
      <c r="J579" s="104"/>
      <c r="K579" s="105">
        <f>VLOOKUP('Datos Monitoreo 2019'!$D579,info!$A$2:$B$20,2,FALSE)</f>
        <v>0.54</v>
      </c>
      <c r="M579" s="104">
        <v>1.1499999999999999</v>
      </c>
      <c r="N579" s="106">
        <f>(0.214828*'Datos Monitoreo 2019'!$E579^2.0402)/1000</f>
        <v>9.3091126117569672E-2</v>
      </c>
      <c r="O579" s="106">
        <f>'Datos Monitoreo 2019'!$N579*'Datos Monitoreo 2019'!$S579</f>
        <v>1.8618225223513935E-2</v>
      </c>
      <c r="P579" s="106">
        <f>'Datos Monitoreo 2019'!$O579+'Datos Monitoreo 2019'!$N579</f>
        <v>0.1117093513410836</v>
      </c>
      <c r="Q579" s="104">
        <v>0.47</v>
      </c>
      <c r="R579" s="106">
        <f>'Datos Monitoreo 2019'!$Q579*'Datos Monitoreo 2019'!$N579</f>
        <v>4.375282927525774E-2</v>
      </c>
      <c r="S579" s="104">
        <v>0.2</v>
      </c>
      <c r="T579" s="106">
        <f>'Datos Monitoreo 2019'!$R579*'Datos Monitoreo 2019'!$S579</f>
        <v>8.7505658550515487E-3</v>
      </c>
      <c r="U579" s="106">
        <f>'Datos Monitoreo 2019'!$T579+'Datos Monitoreo 2019'!$R579</f>
        <v>5.2503395130309286E-2</v>
      </c>
    </row>
    <row r="580" spans="1:21" s="94" customFormat="1" ht="16.5" hidden="1" x14ac:dyDescent="0.3">
      <c r="A580" s="95" t="s">
        <v>43</v>
      </c>
      <c r="B580" s="102">
        <f>VLOOKUP('Datos Monitoreo 2019'!$A580,info!$D$3:$E$118,2,FALSE)</f>
        <v>4</v>
      </c>
      <c r="C580" s="96">
        <v>17</v>
      </c>
      <c r="D580" s="96" t="s">
        <v>10</v>
      </c>
      <c r="E580" s="97">
        <v>18.652959330370134</v>
      </c>
      <c r="F580" s="103">
        <f t="shared" si="9"/>
        <v>2.7326585418992244E-2</v>
      </c>
      <c r="G580" s="95"/>
      <c r="H580" s="104"/>
      <c r="I580" s="104"/>
      <c r="J580" s="104"/>
      <c r="K580" s="105">
        <f>VLOOKUP('Datos Monitoreo 2019'!$D580,info!$A$2:$B$20,2,FALSE)</f>
        <v>0.54</v>
      </c>
      <c r="M580" s="104">
        <v>1.1499999999999999</v>
      </c>
      <c r="N580" s="106">
        <f>(0.214828*'Datos Monitoreo 2019'!$E580^2.0402)/1000</f>
        <v>8.4075688258174519E-2</v>
      </c>
      <c r="O580" s="106">
        <f>'Datos Monitoreo 2019'!$N580*'Datos Monitoreo 2019'!$S580</f>
        <v>1.6815137651634903E-2</v>
      </c>
      <c r="P580" s="106">
        <f>'Datos Monitoreo 2019'!$O580+'Datos Monitoreo 2019'!$N580</f>
        <v>0.10089082590980943</v>
      </c>
      <c r="Q580" s="104">
        <v>0.47</v>
      </c>
      <c r="R580" s="106">
        <f>'Datos Monitoreo 2019'!$Q580*'Datos Monitoreo 2019'!$N580</f>
        <v>3.951557348134202E-2</v>
      </c>
      <c r="S580" s="104">
        <v>0.2</v>
      </c>
      <c r="T580" s="106">
        <f>'Datos Monitoreo 2019'!$R580*'Datos Monitoreo 2019'!$S580</f>
        <v>7.9031146962684051E-3</v>
      </c>
      <c r="U580" s="106">
        <f>'Datos Monitoreo 2019'!$T580+'Datos Monitoreo 2019'!$R580</f>
        <v>4.7418688177610427E-2</v>
      </c>
    </row>
    <row r="581" spans="1:21" s="94" customFormat="1" ht="16.5" hidden="1" x14ac:dyDescent="0.3">
      <c r="A581" s="95" t="s">
        <v>43</v>
      </c>
      <c r="B581" s="102">
        <f>VLOOKUP('Datos Monitoreo 2019'!$A581,info!$D$3:$E$118,2,FALSE)</f>
        <v>4</v>
      </c>
      <c r="C581" s="96">
        <v>18</v>
      </c>
      <c r="D581" s="96" t="s">
        <v>10</v>
      </c>
      <c r="E581" s="97">
        <v>24.732678156480539</v>
      </c>
      <c r="F581" s="103">
        <f t="shared" si="9"/>
        <v>4.8043227318963454E-2</v>
      </c>
      <c r="G581" s="95"/>
      <c r="H581" s="104"/>
      <c r="I581" s="104"/>
      <c r="J581" s="104"/>
      <c r="K581" s="105">
        <f>VLOOKUP('Datos Monitoreo 2019'!$D581,info!$A$2:$B$20,2,FALSE)</f>
        <v>0.54</v>
      </c>
      <c r="M581" s="104">
        <v>1.1499999999999999</v>
      </c>
      <c r="N581" s="106">
        <f>(0.214828*'Datos Monitoreo 2019'!$E581^2.0402)/1000</f>
        <v>0.14950051116046373</v>
      </c>
      <c r="O581" s="106">
        <f>'Datos Monitoreo 2019'!$N581*'Datos Monitoreo 2019'!$S581</f>
        <v>2.9900102232092746E-2</v>
      </c>
      <c r="P581" s="106">
        <f>'Datos Monitoreo 2019'!$O581+'Datos Monitoreo 2019'!$N581</f>
        <v>0.17940061339255647</v>
      </c>
      <c r="Q581" s="104">
        <v>0.47</v>
      </c>
      <c r="R581" s="106">
        <f>'Datos Monitoreo 2019'!$Q581*'Datos Monitoreo 2019'!$N581</f>
        <v>7.0265240245417943E-2</v>
      </c>
      <c r="S581" s="104">
        <v>0.2</v>
      </c>
      <c r="T581" s="106">
        <f>'Datos Monitoreo 2019'!$R581*'Datos Monitoreo 2019'!$S581</f>
        <v>1.405304804908359E-2</v>
      </c>
      <c r="U581" s="106">
        <f>'Datos Monitoreo 2019'!$T581+'Datos Monitoreo 2019'!$R581</f>
        <v>8.4318288294501526E-2</v>
      </c>
    </row>
    <row r="582" spans="1:21" s="94" customFormat="1" ht="16.5" hidden="1" x14ac:dyDescent="0.3">
      <c r="A582" s="95" t="s">
        <v>43</v>
      </c>
      <c r="B582" s="102">
        <f>VLOOKUP('Datos Monitoreo 2019'!$A582,info!$D$3:$E$118,2,FALSE)</f>
        <v>4</v>
      </c>
      <c r="C582" s="96">
        <v>19</v>
      </c>
      <c r="D582" s="96" t="s">
        <v>10</v>
      </c>
      <c r="E582" s="97">
        <v>10.472395255446713</v>
      </c>
      <c r="F582" s="103">
        <f t="shared" si="9"/>
        <v>8.6135450976049209E-3</v>
      </c>
      <c r="G582" s="95"/>
      <c r="H582" s="104"/>
      <c r="I582" s="104"/>
      <c r="J582" s="104"/>
      <c r="K582" s="105">
        <f>VLOOKUP('Datos Monitoreo 2019'!$D582,info!$A$2:$B$20,2,FALSE)</f>
        <v>0.54</v>
      </c>
      <c r="M582" s="104">
        <v>1.1499999999999999</v>
      </c>
      <c r="N582" s="106">
        <f>(0.214828*'Datos Monitoreo 2019'!$E582^2.0402)/1000</f>
        <v>2.5893382451347861E-2</v>
      </c>
      <c r="O582" s="106">
        <f>'Datos Monitoreo 2019'!$N582*'Datos Monitoreo 2019'!$S582</f>
        <v>5.1786764902695724E-3</v>
      </c>
      <c r="P582" s="106">
        <f>'Datos Monitoreo 2019'!$O582+'Datos Monitoreo 2019'!$N582</f>
        <v>3.1072058941617433E-2</v>
      </c>
      <c r="Q582" s="104">
        <v>0.47</v>
      </c>
      <c r="R582" s="106">
        <f>'Datos Monitoreo 2019'!$Q582*'Datos Monitoreo 2019'!$N582</f>
        <v>1.2169889752133494E-2</v>
      </c>
      <c r="S582" s="104">
        <v>0.2</v>
      </c>
      <c r="T582" s="106">
        <f>'Datos Monitoreo 2019'!$R582*'Datos Monitoreo 2019'!$S582</f>
        <v>2.4339779504266991E-3</v>
      </c>
      <c r="U582" s="106">
        <f>'Datos Monitoreo 2019'!$T582+'Datos Monitoreo 2019'!$R582</f>
        <v>1.4603867702560194E-2</v>
      </c>
    </row>
    <row r="583" spans="1:21" s="94" customFormat="1" ht="16.5" hidden="1" x14ac:dyDescent="0.3">
      <c r="A583" s="95" t="s">
        <v>43</v>
      </c>
      <c r="B583" s="102">
        <f>VLOOKUP('Datos Monitoreo 2019'!$A583,info!$D$3:$E$118,2,FALSE)</f>
        <v>4</v>
      </c>
      <c r="C583" s="96">
        <v>21</v>
      </c>
      <c r="D583" s="96" t="s">
        <v>10</v>
      </c>
      <c r="E583" s="97">
        <v>28.170424927265476</v>
      </c>
      <c r="F583" s="103">
        <f t="shared" si="9"/>
        <v>6.2327065151574858E-2</v>
      </c>
      <c r="G583" s="95"/>
      <c r="H583" s="104"/>
      <c r="I583" s="104"/>
      <c r="J583" s="104"/>
      <c r="K583" s="105">
        <f>VLOOKUP('Datos Monitoreo 2019'!$D583,info!$A$2:$B$20,2,FALSE)</f>
        <v>0.54</v>
      </c>
      <c r="M583" s="104">
        <v>1.1499999999999999</v>
      </c>
      <c r="N583" s="106">
        <f>(0.214828*'Datos Monitoreo 2019'!$E583^2.0402)/1000</f>
        <v>0.19496622189023702</v>
      </c>
      <c r="O583" s="106">
        <f>'Datos Monitoreo 2019'!$N583*'Datos Monitoreo 2019'!$S583</f>
        <v>3.8993244378047409E-2</v>
      </c>
      <c r="P583" s="106">
        <f>'Datos Monitoreo 2019'!$O583+'Datos Monitoreo 2019'!$N583</f>
        <v>0.23395946626828443</v>
      </c>
      <c r="Q583" s="104">
        <v>0.47</v>
      </c>
      <c r="R583" s="106">
        <f>'Datos Monitoreo 2019'!$Q583*'Datos Monitoreo 2019'!$N583</f>
        <v>9.1634124288411389E-2</v>
      </c>
      <c r="S583" s="104">
        <v>0.2</v>
      </c>
      <c r="T583" s="106">
        <f>'Datos Monitoreo 2019'!$R583*'Datos Monitoreo 2019'!$S583</f>
        <v>1.8326824857682278E-2</v>
      </c>
      <c r="U583" s="106">
        <f>'Datos Monitoreo 2019'!$T583+'Datos Monitoreo 2019'!$R583</f>
        <v>0.10996094914609367</v>
      </c>
    </row>
    <row r="584" spans="1:21" s="94" customFormat="1" ht="16.5" hidden="1" x14ac:dyDescent="0.3">
      <c r="A584" s="95" t="s">
        <v>43</v>
      </c>
      <c r="B584" s="102">
        <f>VLOOKUP('Datos Monitoreo 2019'!$A584,info!$D$3:$E$118,2,FALSE)</f>
        <v>4</v>
      </c>
      <c r="C584" s="96">
        <v>22</v>
      </c>
      <c r="D584" s="96" t="s">
        <v>10</v>
      </c>
      <c r="E584" s="97">
        <v>15.724508377479259</v>
      </c>
      <c r="F584" s="103">
        <f t="shared" si="9"/>
        <v>1.9419767846186889E-2</v>
      </c>
      <c r="G584" s="95"/>
      <c r="H584" s="104"/>
      <c r="I584" s="104"/>
      <c r="J584" s="104"/>
      <c r="K584" s="105">
        <f>VLOOKUP('Datos Monitoreo 2019'!$D584,info!$A$2:$B$20,2,FALSE)</f>
        <v>0.54</v>
      </c>
      <c r="M584" s="104">
        <v>1.1499999999999999</v>
      </c>
      <c r="N584" s="106">
        <f>(0.214828*'Datos Monitoreo 2019'!$E584^2.0402)/1000</f>
        <v>5.9339985547298649E-2</v>
      </c>
      <c r="O584" s="106">
        <f>'Datos Monitoreo 2019'!$N584*'Datos Monitoreo 2019'!$S584</f>
        <v>1.1867997109459731E-2</v>
      </c>
      <c r="P584" s="106">
        <f>'Datos Monitoreo 2019'!$O584+'Datos Monitoreo 2019'!$N584</f>
        <v>7.1207982656758373E-2</v>
      </c>
      <c r="Q584" s="104">
        <v>0.47</v>
      </c>
      <c r="R584" s="106">
        <f>'Datos Monitoreo 2019'!$Q584*'Datos Monitoreo 2019'!$N584</f>
        <v>2.7889793207230364E-2</v>
      </c>
      <c r="S584" s="104">
        <v>0.2</v>
      </c>
      <c r="T584" s="106">
        <f>'Datos Monitoreo 2019'!$R584*'Datos Monitoreo 2019'!$S584</f>
        <v>5.5779586414460734E-3</v>
      </c>
      <c r="U584" s="106">
        <f>'Datos Monitoreo 2019'!$T584+'Datos Monitoreo 2019'!$R584</f>
        <v>3.3467751848676439E-2</v>
      </c>
    </row>
    <row r="585" spans="1:21" s="94" customFormat="1" ht="16.5" hidden="1" x14ac:dyDescent="0.3">
      <c r="A585" s="95" t="s">
        <v>43</v>
      </c>
      <c r="B585" s="102">
        <f>VLOOKUP('Datos Monitoreo 2019'!$A585,info!$D$3:$E$118,2,FALSE)</f>
        <v>4</v>
      </c>
      <c r="C585" s="96">
        <v>24</v>
      </c>
      <c r="D585" s="96" t="s">
        <v>10</v>
      </c>
      <c r="E585" s="97">
        <v>22.85464982799617</v>
      </c>
      <c r="F585" s="103">
        <f t="shared" si="9"/>
        <v>4.1024096441253127E-2</v>
      </c>
      <c r="G585" s="95"/>
      <c r="H585" s="104"/>
      <c r="I585" s="104"/>
      <c r="J585" s="104"/>
      <c r="K585" s="105">
        <f>VLOOKUP('Datos Monitoreo 2019'!$D585,info!$A$2:$B$20,2,FALSE)</f>
        <v>0.54</v>
      </c>
      <c r="M585" s="104">
        <v>1.1499999999999999</v>
      </c>
      <c r="N585" s="106">
        <f>(0.214828*'Datos Monitoreo 2019'!$E585^2.0402)/1000</f>
        <v>0.12725381354621174</v>
      </c>
      <c r="O585" s="106">
        <f>'Datos Monitoreo 2019'!$N585*'Datos Monitoreo 2019'!$S585</f>
        <v>2.5450762709242347E-2</v>
      </c>
      <c r="P585" s="106">
        <f>'Datos Monitoreo 2019'!$O585+'Datos Monitoreo 2019'!$N585</f>
        <v>0.15270457625545408</v>
      </c>
      <c r="Q585" s="104">
        <v>0.47</v>
      </c>
      <c r="R585" s="106">
        <f>'Datos Monitoreo 2019'!$Q585*'Datos Monitoreo 2019'!$N585</f>
        <v>5.9809292366719516E-2</v>
      </c>
      <c r="S585" s="104">
        <v>0.2</v>
      </c>
      <c r="T585" s="106">
        <f>'Datos Monitoreo 2019'!$R585*'Datos Monitoreo 2019'!$S585</f>
        <v>1.1961858473343905E-2</v>
      </c>
      <c r="U585" s="106">
        <f>'Datos Monitoreo 2019'!$T585+'Datos Monitoreo 2019'!$R585</f>
        <v>7.1771150840063414E-2</v>
      </c>
    </row>
    <row r="586" spans="1:21" s="94" customFormat="1" ht="16.5" hidden="1" x14ac:dyDescent="0.3">
      <c r="A586" s="95" t="s">
        <v>43</v>
      </c>
      <c r="B586" s="102">
        <f>VLOOKUP('Datos Monitoreo 2019'!$A586,info!$D$3:$E$118,2,FALSE)</f>
        <v>4</v>
      </c>
      <c r="C586" s="96">
        <v>25</v>
      </c>
      <c r="D586" s="96" t="s">
        <v>10</v>
      </c>
      <c r="E586" s="97">
        <v>19.894367886486918</v>
      </c>
      <c r="F586" s="103">
        <f t="shared" si="9"/>
        <v>3.1084949822635814E-2</v>
      </c>
      <c r="G586" s="95"/>
      <c r="H586" s="104"/>
      <c r="I586" s="104"/>
      <c r="J586" s="104"/>
      <c r="K586" s="105">
        <f>VLOOKUP('Datos Monitoreo 2019'!$D586,info!$A$2:$B$20,2,FALSE)</f>
        <v>0.54</v>
      </c>
      <c r="M586" s="104">
        <v>1.1499999999999999</v>
      </c>
      <c r="N586" s="106">
        <f>(0.214828*'Datos Monitoreo 2019'!$E586^2.0402)/1000</f>
        <v>9.5887087267062576E-2</v>
      </c>
      <c r="O586" s="106">
        <f>'Datos Monitoreo 2019'!$N586*'Datos Monitoreo 2019'!$S586</f>
        <v>1.9177417453412518E-2</v>
      </c>
      <c r="P586" s="106">
        <f>'Datos Monitoreo 2019'!$O586+'Datos Monitoreo 2019'!$N586</f>
        <v>0.11506450472047509</v>
      </c>
      <c r="Q586" s="104">
        <v>0.47</v>
      </c>
      <c r="R586" s="106">
        <f>'Datos Monitoreo 2019'!$Q586*'Datos Monitoreo 2019'!$N586</f>
        <v>4.506693101551941E-2</v>
      </c>
      <c r="S586" s="104">
        <v>0.2</v>
      </c>
      <c r="T586" s="106">
        <f>'Datos Monitoreo 2019'!$R586*'Datos Monitoreo 2019'!$S586</f>
        <v>9.0133862031038826E-3</v>
      </c>
      <c r="U586" s="106">
        <f>'Datos Monitoreo 2019'!$T586+'Datos Monitoreo 2019'!$R586</f>
        <v>5.4080317218623289E-2</v>
      </c>
    </row>
    <row r="587" spans="1:21" s="94" customFormat="1" ht="16.5" hidden="1" x14ac:dyDescent="0.3">
      <c r="A587" s="95" t="s">
        <v>43</v>
      </c>
      <c r="B587" s="102">
        <f>VLOOKUP('Datos Monitoreo 2019'!$A587,info!$D$3:$E$118,2,FALSE)</f>
        <v>4</v>
      </c>
      <c r="C587" s="96">
        <v>28</v>
      </c>
      <c r="D587" s="96" t="s">
        <v>10</v>
      </c>
      <c r="E587" s="97">
        <v>17.347888797016591</v>
      </c>
      <c r="F587" s="103">
        <f t="shared" si="9"/>
        <v>2.3636498485935107E-2</v>
      </c>
      <c r="G587" s="95"/>
      <c r="H587" s="104"/>
      <c r="I587" s="104"/>
      <c r="J587" s="104"/>
      <c r="K587" s="105">
        <f>VLOOKUP('Datos Monitoreo 2019'!$D587,info!$A$2:$B$20,2,FALSE)</f>
        <v>0.54</v>
      </c>
      <c r="M587" s="104">
        <v>1.1499999999999999</v>
      </c>
      <c r="N587" s="106">
        <f>(0.214828*'Datos Monitoreo 2019'!$E587^2.0402)/1000</f>
        <v>7.2510660135988725E-2</v>
      </c>
      <c r="O587" s="106">
        <f>'Datos Monitoreo 2019'!$N587*'Datos Monitoreo 2019'!$S587</f>
        <v>1.4502132027197745E-2</v>
      </c>
      <c r="P587" s="106">
        <f>'Datos Monitoreo 2019'!$O587+'Datos Monitoreo 2019'!$N587</f>
        <v>8.701279216318647E-2</v>
      </c>
      <c r="Q587" s="104">
        <v>0.47</v>
      </c>
      <c r="R587" s="106">
        <f>'Datos Monitoreo 2019'!$Q587*'Datos Monitoreo 2019'!$N587</f>
        <v>3.4080010263914697E-2</v>
      </c>
      <c r="S587" s="104">
        <v>0.2</v>
      </c>
      <c r="T587" s="106">
        <f>'Datos Monitoreo 2019'!$R587*'Datos Monitoreo 2019'!$S587</f>
        <v>6.8160020527829393E-3</v>
      </c>
      <c r="U587" s="106">
        <f>'Datos Monitoreo 2019'!$T587+'Datos Monitoreo 2019'!$R587</f>
        <v>4.0896012316697636E-2</v>
      </c>
    </row>
    <row r="588" spans="1:21" s="94" customFormat="1" ht="16.5" hidden="1" x14ac:dyDescent="0.3">
      <c r="A588" s="95" t="s">
        <v>43</v>
      </c>
      <c r="B588" s="102">
        <f>VLOOKUP('Datos Monitoreo 2019'!$A588,info!$D$3:$E$118,2,FALSE)</f>
        <v>4</v>
      </c>
      <c r="C588" s="96">
        <v>30</v>
      </c>
      <c r="D588" s="96" t="s">
        <v>10</v>
      </c>
      <c r="E588" s="97">
        <v>24.860002110954049</v>
      </c>
      <c r="F588" s="103">
        <f t="shared" si="9"/>
        <v>4.8539154121637777E-2</v>
      </c>
      <c r="G588" s="95"/>
      <c r="H588" s="104"/>
      <c r="I588" s="104"/>
      <c r="J588" s="104"/>
      <c r="K588" s="105">
        <f>VLOOKUP('Datos Monitoreo 2019'!$D588,info!$A$2:$B$20,2,FALSE)</f>
        <v>0.54</v>
      </c>
      <c r="M588" s="104">
        <v>1.1499999999999999</v>
      </c>
      <c r="N588" s="106">
        <f>(0.214828*'Datos Monitoreo 2019'!$E588^2.0402)/1000</f>
        <v>0.15107491352373731</v>
      </c>
      <c r="O588" s="106">
        <f>'Datos Monitoreo 2019'!$N588*'Datos Monitoreo 2019'!$S588</f>
        <v>3.0214982704747463E-2</v>
      </c>
      <c r="P588" s="106">
        <f>'Datos Monitoreo 2019'!$O588+'Datos Monitoreo 2019'!$N588</f>
        <v>0.18128989622848476</v>
      </c>
      <c r="Q588" s="104">
        <v>0.47</v>
      </c>
      <c r="R588" s="106">
        <f>'Datos Monitoreo 2019'!$Q588*'Datos Monitoreo 2019'!$N588</f>
        <v>7.1005209356156535E-2</v>
      </c>
      <c r="S588" s="104">
        <v>0.2</v>
      </c>
      <c r="T588" s="106">
        <f>'Datos Monitoreo 2019'!$R588*'Datos Monitoreo 2019'!$S588</f>
        <v>1.4201041871231307E-2</v>
      </c>
      <c r="U588" s="106">
        <f>'Datos Monitoreo 2019'!$T588+'Datos Monitoreo 2019'!$R588</f>
        <v>8.5206251227387841E-2</v>
      </c>
    </row>
    <row r="589" spans="1:21" s="94" customFormat="1" ht="16.5" hidden="1" x14ac:dyDescent="0.3">
      <c r="A589" s="95" t="s">
        <v>43</v>
      </c>
      <c r="B589" s="102">
        <f>VLOOKUP('Datos Monitoreo 2019'!$A589,info!$D$3:$E$118,2,FALSE)</f>
        <v>4</v>
      </c>
      <c r="C589" s="96">
        <v>31</v>
      </c>
      <c r="D589" s="96" t="s">
        <v>10</v>
      </c>
      <c r="E589" s="97">
        <v>18.589297353133375</v>
      </c>
      <c r="F589" s="103">
        <f t="shared" si="9"/>
        <v>2.7140374135574723E-2</v>
      </c>
      <c r="G589" s="95"/>
      <c r="H589" s="104"/>
      <c r="I589" s="104"/>
      <c r="J589" s="104"/>
      <c r="K589" s="105">
        <f>VLOOKUP('Datos Monitoreo 2019'!$D589,info!$A$2:$B$20,2,FALSE)</f>
        <v>0.54</v>
      </c>
      <c r="M589" s="104">
        <v>1.1499999999999999</v>
      </c>
      <c r="N589" s="106">
        <f>(0.214828*'Datos Monitoreo 2019'!$E589^2.0402)/1000</f>
        <v>8.3491296618000255E-2</v>
      </c>
      <c r="O589" s="106">
        <f>'Datos Monitoreo 2019'!$N589*'Datos Monitoreo 2019'!$S589</f>
        <v>1.6698259323600053E-2</v>
      </c>
      <c r="P589" s="106">
        <f>'Datos Monitoreo 2019'!$O589+'Datos Monitoreo 2019'!$N589</f>
        <v>0.10018955594160031</v>
      </c>
      <c r="Q589" s="104">
        <v>0.47</v>
      </c>
      <c r="R589" s="106">
        <f>'Datos Monitoreo 2019'!$Q589*'Datos Monitoreo 2019'!$N589</f>
        <v>3.9240909410460115E-2</v>
      </c>
      <c r="S589" s="104">
        <v>0.2</v>
      </c>
      <c r="T589" s="106">
        <f>'Datos Monitoreo 2019'!$R589*'Datos Monitoreo 2019'!$S589</f>
        <v>7.8481818820920236E-3</v>
      </c>
      <c r="U589" s="106">
        <f>'Datos Monitoreo 2019'!$T589+'Datos Monitoreo 2019'!$R589</f>
        <v>4.7089091292552135E-2</v>
      </c>
    </row>
    <row r="590" spans="1:21" s="94" customFormat="1" ht="16.5" hidden="1" x14ac:dyDescent="0.3">
      <c r="A590" s="95" t="s">
        <v>43</v>
      </c>
      <c r="B590" s="102">
        <f>VLOOKUP('Datos Monitoreo 2019'!$A590,info!$D$3:$E$118,2,FALSE)</f>
        <v>4</v>
      </c>
      <c r="C590" s="96">
        <v>32</v>
      </c>
      <c r="D590" s="96" t="s">
        <v>10</v>
      </c>
      <c r="E590" s="97">
        <v>14.928733662019782</v>
      </c>
      <c r="F590" s="103">
        <f t="shared" si="9"/>
        <v>1.7503940218718195E-2</v>
      </c>
      <c r="G590" s="95"/>
      <c r="H590" s="104"/>
      <c r="I590" s="104"/>
      <c r="J590" s="104"/>
      <c r="K590" s="105">
        <f>VLOOKUP('Datos Monitoreo 2019'!$D590,info!$A$2:$B$20,2,FALSE)</f>
        <v>0.54</v>
      </c>
      <c r="M590" s="104">
        <v>1.1499999999999999</v>
      </c>
      <c r="N590" s="106">
        <f>(0.214828*'Datos Monitoreo 2019'!$E590^2.0402)/1000</f>
        <v>5.3374343799703308E-2</v>
      </c>
      <c r="O590" s="106">
        <f>'Datos Monitoreo 2019'!$N590*'Datos Monitoreo 2019'!$S590</f>
        <v>1.0674868759940663E-2</v>
      </c>
      <c r="P590" s="106">
        <f>'Datos Monitoreo 2019'!$O590+'Datos Monitoreo 2019'!$N590</f>
        <v>6.4049212559643964E-2</v>
      </c>
      <c r="Q590" s="104">
        <v>0.47</v>
      </c>
      <c r="R590" s="106">
        <f>'Datos Monitoreo 2019'!$Q590*'Datos Monitoreo 2019'!$N590</f>
        <v>2.5085941585860555E-2</v>
      </c>
      <c r="S590" s="104">
        <v>0.2</v>
      </c>
      <c r="T590" s="106">
        <f>'Datos Monitoreo 2019'!$R590*'Datos Monitoreo 2019'!$S590</f>
        <v>5.0171883171721112E-3</v>
      </c>
      <c r="U590" s="106">
        <f>'Datos Monitoreo 2019'!$T590+'Datos Monitoreo 2019'!$R590</f>
        <v>3.0103129903032665E-2</v>
      </c>
    </row>
    <row r="591" spans="1:21" s="94" customFormat="1" ht="16.5" hidden="1" x14ac:dyDescent="0.3">
      <c r="A591" s="95" t="s">
        <v>43</v>
      </c>
      <c r="B591" s="102">
        <f>VLOOKUP('Datos Monitoreo 2019'!$A591,info!$D$3:$E$118,2,FALSE)</f>
        <v>4</v>
      </c>
      <c r="C591" s="96">
        <v>34</v>
      </c>
      <c r="D591" s="96" t="s">
        <v>10</v>
      </c>
      <c r="E591" s="97">
        <v>22.950142793851306</v>
      </c>
      <c r="F591" s="103">
        <f t="shared" si="9"/>
        <v>4.1367632385916973E-2</v>
      </c>
      <c r="G591" s="95"/>
      <c r="H591" s="104"/>
      <c r="I591" s="104"/>
      <c r="J591" s="104"/>
      <c r="K591" s="105">
        <f>VLOOKUP('Datos Monitoreo 2019'!$D591,info!$A$2:$B$20,2,FALSE)</f>
        <v>0.54</v>
      </c>
      <c r="M591" s="104">
        <v>1.1499999999999999</v>
      </c>
      <c r="N591" s="106">
        <f>(0.214828*'Datos Monitoreo 2019'!$E591^2.0402)/1000</f>
        <v>0.12834094775650604</v>
      </c>
      <c r="O591" s="106">
        <f>'Datos Monitoreo 2019'!$N591*'Datos Monitoreo 2019'!$S591</f>
        <v>2.5668189551301207E-2</v>
      </c>
      <c r="P591" s="106">
        <f>'Datos Monitoreo 2019'!$O591+'Datos Monitoreo 2019'!$N591</f>
        <v>0.15400913730780724</v>
      </c>
      <c r="Q591" s="104">
        <v>0.47</v>
      </c>
      <c r="R591" s="106">
        <f>'Datos Monitoreo 2019'!$Q591*'Datos Monitoreo 2019'!$N591</f>
        <v>6.0320245445557835E-2</v>
      </c>
      <c r="S591" s="104">
        <v>0.2</v>
      </c>
      <c r="T591" s="106">
        <f>'Datos Monitoreo 2019'!$R591*'Datos Monitoreo 2019'!$S591</f>
        <v>1.2064049089111567E-2</v>
      </c>
      <c r="U591" s="106">
        <f>'Datos Monitoreo 2019'!$T591+'Datos Monitoreo 2019'!$R591</f>
        <v>7.2384294534669408E-2</v>
      </c>
    </row>
    <row r="592" spans="1:21" s="94" customFormat="1" ht="16.5" hidden="1" x14ac:dyDescent="0.3">
      <c r="A592" s="95" t="s">
        <v>43</v>
      </c>
      <c r="B592" s="102">
        <f>VLOOKUP('Datos Monitoreo 2019'!$A592,info!$D$3:$E$118,2,FALSE)</f>
        <v>4</v>
      </c>
      <c r="C592" s="96">
        <v>36</v>
      </c>
      <c r="D592" s="96" t="s">
        <v>10</v>
      </c>
      <c r="E592" s="97">
        <v>15.851832331952775</v>
      </c>
      <c r="F592" s="103">
        <f t="shared" si="9"/>
        <v>1.9735531253281206E-2</v>
      </c>
      <c r="G592" s="95"/>
      <c r="H592" s="104"/>
      <c r="I592" s="104"/>
      <c r="J592" s="104"/>
      <c r="K592" s="105">
        <f>VLOOKUP('Datos Monitoreo 2019'!$D592,info!$A$2:$B$20,2,FALSE)</f>
        <v>0.54</v>
      </c>
      <c r="M592" s="104">
        <v>1.1499999999999999</v>
      </c>
      <c r="N592" s="106">
        <f>(0.214828*'Datos Monitoreo 2019'!$E592^2.0402)/1000</f>
        <v>6.0324401263650101E-2</v>
      </c>
      <c r="O592" s="106">
        <f>'Datos Monitoreo 2019'!$N592*'Datos Monitoreo 2019'!$S592</f>
        <v>1.2064880252730021E-2</v>
      </c>
      <c r="P592" s="106">
        <f>'Datos Monitoreo 2019'!$O592+'Datos Monitoreo 2019'!$N592</f>
        <v>7.2389281516380119E-2</v>
      </c>
      <c r="Q592" s="104">
        <v>0.47</v>
      </c>
      <c r="R592" s="106">
        <f>'Datos Monitoreo 2019'!$Q592*'Datos Monitoreo 2019'!$N592</f>
        <v>2.8352468593915547E-2</v>
      </c>
      <c r="S592" s="104">
        <v>0.2</v>
      </c>
      <c r="T592" s="106">
        <f>'Datos Monitoreo 2019'!$R592*'Datos Monitoreo 2019'!$S592</f>
        <v>5.6704937187831098E-3</v>
      </c>
      <c r="U592" s="106">
        <f>'Datos Monitoreo 2019'!$T592+'Datos Monitoreo 2019'!$R592</f>
        <v>3.4022962312698656E-2</v>
      </c>
    </row>
    <row r="593" spans="1:21" s="94" customFormat="1" ht="16.5" hidden="1" x14ac:dyDescent="0.3">
      <c r="A593" s="95" t="s">
        <v>43</v>
      </c>
      <c r="B593" s="102">
        <f>VLOOKUP('Datos Monitoreo 2019'!$A593,info!$D$3:$E$118,2,FALSE)</f>
        <v>4</v>
      </c>
      <c r="C593" s="96">
        <v>39</v>
      </c>
      <c r="D593" s="96" t="s">
        <v>10</v>
      </c>
      <c r="E593" s="97">
        <v>18.780283284843652</v>
      </c>
      <c r="F593" s="103">
        <f t="shared" si="9"/>
        <v>2.770091784514439E-2</v>
      </c>
      <c r="G593" s="95"/>
      <c r="H593" s="104"/>
      <c r="I593" s="104"/>
      <c r="J593" s="104"/>
      <c r="K593" s="105">
        <f>VLOOKUP('Datos Monitoreo 2019'!$D593,info!$A$2:$B$20,2,FALSE)</f>
        <v>0.54</v>
      </c>
      <c r="M593" s="104">
        <v>1.1499999999999999</v>
      </c>
      <c r="N593" s="106">
        <f>(0.214828*'Datos Monitoreo 2019'!$E593^2.0402)/1000</f>
        <v>8.5250706960519562E-2</v>
      </c>
      <c r="O593" s="106">
        <f>'Datos Monitoreo 2019'!$N593*'Datos Monitoreo 2019'!$S593</f>
        <v>1.7050141392103913E-2</v>
      </c>
      <c r="P593" s="106">
        <f>'Datos Monitoreo 2019'!$O593+'Datos Monitoreo 2019'!$N593</f>
        <v>0.10230084835262347</v>
      </c>
      <c r="Q593" s="104">
        <v>0.47</v>
      </c>
      <c r="R593" s="106">
        <f>'Datos Monitoreo 2019'!$Q593*'Datos Monitoreo 2019'!$N593</f>
        <v>4.0067832271444191E-2</v>
      </c>
      <c r="S593" s="104">
        <v>0.2</v>
      </c>
      <c r="T593" s="106">
        <f>'Datos Monitoreo 2019'!$R593*'Datos Monitoreo 2019'!$S593</f>
        <v>8.0135664542888389E-3</v>
      </c>
      <c r="U593" s="106">
        <f>'Datos Monitoreo 2019'!$T593+'Datos Monitoreo 2019'!$R593</f>
        <v>4.8081398725733027E-2</v>
      </c>
    </row>
    <row r="594" spans="1:21" s="94" customFormat="1" ht="16.5" hidden="1" x14ac:dyDescent="0.3">
      <c r="A594" s="95" t="s">
        <v>43</v>
      </c>
      <c r="B594" s="102">
        <f>VLOOKUP('Datos Monitoreo 2019'!$A594,info!$D$3:$E$118,2,FALSE)</f>
        <v>4</v>
      </c>
      <c r="C594" s="96">
        <v>40</v>
      </c>
      <c r="D594" s="96" t="s">
        <v>10</v>
      </c>
      <c r="E594" s="97">
        <v>17.920846592147413</v>
      </c>
      <c r="F594" s="103">
        <f t="shared" si="9"/>
        <v>2.5223591578447481E-2</v>
      </c>
      <c r="G594" s="95"/>
      <c r="H594" s="104"/>
      <c r="I594" s="104"/>
      <c r="J594" s="104"/>
      <c r="K594" s="105">
        <f>VLOOKUP('Datos Monitoreo 2019'!$D594,info!$A$2:$B$20,2,FALSE)</f>
        <v>0.54</v>
      </c>
      <c r="M594" s="104">
        <v>1.1499999999999999</v>
      </c>
      <c r="N594" s="106">
        <f>(0.214828*'Datos Monitoreo 2019'!$E594^2.0402)/1000</f>
        <v>7.7480594113506551E-2</v>
      </c>
      <c r="O594" s="106">
        <f>'Datos Monitoreo 2019'!$N594*'Datos Monitoreo 2019'!$S594</f>
        <v>1.5496118822701311E-2</v>
      </c>
      <c r="P594" s="106">
        <f>'Datos Monitoreo 2019'!$O594+'Datos Monitoreo 2019'!$N594</f>
        <v>9.2976712936207864E-2</v>
      </c>
      <c r="Q594" s="104">
        <v>0.47</v>
      </c>
      <c r="R594" s="106">
        <f>'Datos Monitoreo 2019'!$Q594*'Datos Monitoreo 2019'!$N594</f>
        <v>3.6415879233348075E-2</v>
      </c>
      <c r="S594" s="104">
        <v>0.2</v>
      </c>
      <c r="T594" s="106">
        <f>'Datos Monitoreo 2019'!$R594*'Datos Monitoreo 2019'!$S594</f>
        <v>7.2831758466696157E-3</v>
      </c>
      <c r="U594" s="106">
        <f>'Datos Monitoreo 2019'!$T594+'Datos Monitoreo 2019'!$R594</f>
        <v>4.3699055080017687E-2</v>
      </c>
    </row>
    <row r="595" spans="1:21" s="94" customFormat="1" ht="16.5" hidden="1" x14ac:dyDescent="0.3">
      <c r="A595" s="95" t="s">
        <v>43</v>
      </c>
      <c r="B595" s="102">
        <f>VLOOKUP('Datos Monitoreo 2019'!$A595,info!$D$3:$E$118,2,FALSE)</f>
        <v>4</v>
      </c>
      <c r="C595" s="96">
        <v>41</v>
      </c>
      <c r="D595" s="96" t="s">
        <v>10</v>
      </c>
      <c r="E595" s="97">
        <v>20.180846784052328</v>
      </c>
      <c r="F595" s="103">
        <f t="shared" si="9"/>
        <v>3.1986642152722934E-2</v>
      </c>
      <c r="G595" s="95"/>
      <c r="H595" s="104"/>
      <c r="I595" s="104"/>
      <c r="J595" s="104"/>
      <c r="K595" s="105">
        <f>VLOOKUP('Datos Monitoreo 2019'!$D595,info!$A$2:$B$20,2,FALSE)</f>
        <v>0.54</v>
      </c>
      <c r="M595" s="104">
        <v>1.1499999999999999</v>
      </c>
      <c r="N595" s="106">
        <f>(0.214828*'Datos Monitoreo 2019'!$E595^2.0402)/1000</f>
        <v>9.8725244720669833E-2</v>
      </c>
      <c r="O595" s="106">
        <f>'Datos Monitoreo 2019'!$N595*'Datos Monitoreo 2019'!$S595</f>
        <v>1.9745048944133967E-2</v>
      </c>
      <c r="P595" s="106">
        <f>'Datos Monitoreo 2019'!$O595+'Datos Monitoreo 2019'!$N595</f>
        <v>0.1184702936648038</v>
      </c>
      <c r="Q595" s="104">
        <v>0.47</v>
      </c>
      <c r="R595" s="106">
        <f>'Datos Monitoreo 2019'!$Q595*'Datos Monitoreo 2019'!$N595</f>
        <v>4.6400865018714821E-2</v>
      </c>
      <c r="S595" s="104">
        <v>0.2</v>
      </c>
      <c r="T595" s="106">
        <f>'Datos Monitoreo 2019'!$R595*'Datos Monitoreo 2019'!$S595</f>
        <v>9.2801730037429652E-3</v>
      </c>
      <c r="U595" s="106">
        <f>'Datos Monitoreo 2019'!$T595+'Datos Monitoreo 2019'!$R595</f>
        <v>5.5681038022457788E-2</v>
      </c>
    </row>
    <row r="596" spans="1:21" s="94" customFormat="1" ht="16.5" hidden="1" x14ac:dyDescent="0.3">
      <c r="A596" s="95" t="s">
        <v>43</v>
      </c>
      <c r="B596" s="102">
        <f>VLOOKUP('Datos Monitoreo 2019'!$A596,info!$D$3:$E$118,2,FALSE)</f>
        <v>4</v>
      </c>
      <c r="C596" s="96">
        <v>42</v>
      </c>
      <c r="D596" s="96" t="s">
        <v>10</v>
      </c>
      <c r="E596" s="97">
        <v>14.101127957941927</v>
      </c>
      <c r="F596" s="103">
        <f t="shared" si="9"/>
        <v>1.5616999213420687E-2</v>
      </c>
      <c r="G596" s="95"/>
      <c r="H596" s="104"/>
      <c r="I596" s="104"/>
      <c r="J596" s="104"/>
      <c r="K596" s="105">
        <f>VLOOKUP('Datos Monitoreo 2019'!$D596,info!$A$2:$B$20,2,FALSE)</f>
        <v>0.54</v>
      </c>
      <c r="M596" s="104">
        <v>1.1499999999999999</v>
      </c>
      <c r="N596" s="106">
        <f>(0.214828*'Datos Monitoreo 2019'!$E596^2.0402)/1000</f>
        <v>4.7511484177886351E-2</v>
      </c>
      <c r="O596" s="106">
        <f>'Datos Monitoreo 2019'!$N596*'Datos Monitoreo 2019'!$S596</f>
        <v>9.5022968355772709E-3</v>
      </c>
      <c r="P596" s="106">
        <f>'Datos Monitoreo 2019'!$O596+'Datos Monitoreo 2019'!$N596</f>
        <v>5.7013781013463619E-2</v>
      </c>
      <c r="Q596" s="104">
        <v>0.47</v>
      </c>
      <c r="R596" s="106">
        <f>'Datos Monitoreo 2019'!$Q596*'Datos Monitoreo 2019'!$N596</f>
        <v>2.2330397563606583E-2</v>
      </c>
      <c r="S596" s="104">
        <v>0.2</v>
      </c>
      <c r="T596" s="106">
        <f>'Datos Monitoreo 2019'!$R596*'Datos Monitoreo 2019'!$S596</f>
        <v>4.4660795127213172E-3</v>
      </c>
      <c r="U596" s="106">
        <f>'Datos Monitoreo 2019'!$T596+'Datos Monitoreo 2019'!$R596</f>
        <v>2.6796477076327901E-2</v>
      </c>
    </row>
    <row r="597" spans="1:21" s="94" customFormat="1" ht="16.5" hidden="1" x14ac:dyDescent="0.3">
      <c r="A597" s="95" t="s">
        <v>43</v>
      </c>
      <c r="B597" s="102">
        <f>VLOOKUP('Datos Monitoreo 2019'!$A597,info!$D$3:$E$118,2,FALSE)</f>
        <v>4</v>
      </c>
      <c r="C597" s="96">
        <v>44</v>
      </c>
      <c r="D597" s="96" t="s">
        <v>10</v>
      </c>
      <c r="E597" s="97">
        <v>15.151550582348436</v>
      </c>
      <c r="F597" s="103">
        <f t="shared" si="9"/>
        <v>1.8030345192994637E-2</v>
      </c>
      <c r="G597" s="95"/>
      <c r="H597" s="104"/>
      <c r="I597" s="104"/>
      <c r="J597" s="104"/>
      <c r="K597" s="105">
        <f>VLOOKUP('Datos Monitoreo 2019'!$D597,info!$A$2:$B$20,2,FALSE)</f>
        <v>0.54</v>
      </c>
      <c r="M597" s="104">
        <v>1.1499999999999999</v>
      </c>
      <c r="N597" s="106">
        <f>(0.214828*'Datos Monitoreo 2019'!$E597^2.0402)/1000</f>
        <v>5.5012251520326252E-2</v>
      </c>
      <c r="O597" s="106">
        <f>'Datos Monitoreo 2019'!$N597*'Datos Monitoreo 2019'!$S597</f>
        <v>1.1002450304065251E-2</v>
      </c>
      <c r="P597" s="106">
        <f>'Datos Monitoreo 2019'!$O597+'Datos Monitoreo 2019'!$N597</f>
        <v>6.6014701824391508E-2</v>
      </c>
      <c r="Q597" s="104">
        <v>0.47</v>
      </c>
      <c r="R597" s="106">
        <f>'Datos Monitoreo 2019'!$Q597*'Datos Monitoreo 2019'!$N597</f>
        <v>2.5855758214553336E-2</v>
      </c>
      <c r="S597" s="104">
        <v>0.2</v>
      </c>
      <c r="T597" s="106">
        <f>'Datos Monitoreo 2019'!$R597*'Datos Monitoreo 2019'!$S597</f>
        <v>5.171151642910668E-3</v>
      </c>
      <c r="U597" s="106">
        <f>'Datos Monitoreo 2019'!$T597+'Datos Monitoreo 2019'!$R597</f>
        <v>3.1026909857464004E-2</v>
      </c>
    </row>
    <row r="598" spans="1:21" s="94" customFormat="1" ht="16.5" hidden="1" x14ac:dyDescent="0.3">
      <c r="A598" s="95" t="s">
        <v>43</v>
      </c>
      <c r="B598" s="102">
        <f>VLOOKUP('Datos Monitoreo 2019'!$A598,info!$D$3:$E$118,2,FALSE)</f>
        <v>4</v>
      </c>
      <c r="C598" s="96">
        <v>45</v>
      </c>
      <c r="D598" s="96" t="s">
        <v>10</v>
      </c>
      <c r="E598" s="97">
        <v>15.851832331952775</v>
      </c>
      <c r="F598" s="103">
        <f t="shared" si="9"/>
        <v>1.9735531253281206E-2</v>
      </c>
      <c r="G598" s="95"/>
      <c r="H598" s="104"/>
      <c r="I598" s="104"/>
      <c r="J598" s="104"/>
      <c r="K598" s="105">
        <f>VLOOKUP('Datos Monitoreo 2019'!$D598,info!$A$2:$B$20,2,FALSE)</f>
        <v>0.54</v>
      </c>
      <c r="M598" s="104">
        <v>1.1499999999999999</v>
      </c>
      <c r="N598" s="106">
        <f>(0.214828*'Datos Monitoreo 2019'!$E598^2.0402)/1000</f>
        <v>6.0324401263650101E-2</v>
      </c>
      <c r="O598" s="106">
        <f>'Datos Monitoreo 2019'!$N598*'Datos Monitoreo 2019'!$S598</f>
        <v>1.2064880252730021E-2</v>
      </c>
      <c r="P598" s="106">
        <f>'Datos Monitoreo 2019'!$O598+'Datos Monitoreo 2019'!$N598</f>
        <v>7.2389281516380119E-2</v>
      </c>
      <c r="Q598" s="104">
        <v>0.47</v>
      </c>
      <c r="R598" s="106">
        <f>'Datos Monitoreo 2019'!$Q598*'Datos Monitoreo 2019'!$N598</f>
        <v>2.8352468593915547E-2</v>
      </c>
      <c r="S598" s="104">
        <v>0.2</v>
      </c>
      <c r="T598" s="106">
        <f>'Datos Monitoreo 2019'!$R598*'Datos Monitoreo 2019'!$S598</f>
        <v>5.6704937187831098E-3</v>
      </c>
      <c r="U598" s="106">
        <f>'Datos Monitoreo 2019'!$T598+'Datos Monitoreo 2019'!$R598</f>
        <v>3.4022962312698656E-2</v>
      </c>
    </row>
    <row r="599" spans="1:21" s="94" customFormat="1" ht="16.5" hidden="1" x14ac:dyDescent="0.3">
      <c r="A599" s="95" t="s">
        <v>43</v>
      </c>
      <c r="B599" s="102">
        <f>VLOOKUP('Datos Monitoreo 2019'!$A599,info!$D$3:$E$118,2,FALSE)</f>
        <v>4</v>
      </c>
      <c r="C599" s="96">
        <v>46</v>
      </c>
      <c r="D599" s="96" t="s">
        <v>17</v>
      </c>
      <c r="E599" s="97">
        <v>9.1673247220931717</v>
      </c>
      <c r="F599" s="103">
        <f t="shared" si="9"/>
        <v>6.6004737999070841E-3</v>
      </c>
      <c r="G599" s="95">
        <v>10.5</v>
      </c>
      <c r="H599" s="104">
        <f>0.000107384*E599^1.88222*G599^0.67717</f>
        <v>3.4167297547315546E-2</v>
      </c>
      <c r="I599" s="104">
        <f>0.0000949251*E599^1.21565*G599^1.5574</f>
        <v>5.4642619749653933E-2</v>
      </c>
      <c r="J599" s="104">
        <f>IF(H599&lt;I599,H599,I599)</f>
        <v>3.4167297547315546E-2</v>
      </c>
      <c r="K599" s="105">
        <f>VLOOKUP('Datos Monitoreo 2019'!$D599,info!$A$2:$B$20,2,FALSE)</f>
        <v>0.72</v>
      </c>
      <c r="L599" s="94">
        <f>K599*J599</f>
        <v>2.4600454234067193E-2</v>
      </c>
      <c r="M599" s="104">
        <v>1.1499999999999999</v>
      </c>
      <c r="N599" s="106">
        <f>M599*L599</f>
        <v>2.8290522369177271E-2</v>
      </c>
      <c r="O599" s="106">
        <f>'Datos Monitoreo 2019'!$N599*'Datos Monitoreo 2019'!$S599</f>
        <v>5.6581044738354541E-3</v>
      </c>
      <c r="P599" s="106">
        <f>'Datos Monitoreo 2019'!$O599+'Datos Monitoreo 2019'!$N599</f>
        <v>3.3948626843012725E-2</v>
      </c>
      <c r="Q599" s="104">
        <v>0.47</v>
      </c>
      <c r="R599" s="106">
        <f>'Datos Monitoreo 2019'!$Q599*'Datos Monitoreo 2019'!$N599</f>
        <v>1.3296545513513317E-2</v>
      </c>
      <c r="S599" s="104">
        <v>0.2</v>
      </c>
      <c r="T599" s="106">
        <f>'Datos Monitoreo 2019'!$R599*'Datos Monitoreo 2019'!$S599</f>
        <v>2.6593091027026635E-3</v>
      </c>
      <c r="U599" s="106">
        <f>'Datos Monitoreo 2019'!$T599+'Datos Monitoreo 2019'!$R599</f>
        <v>1.595585461621598E-2</v>
      </c>
    </row>
    <row r="600" spans="1:21" s="94" customFormat="1" ht="16.5" hidden="1" x14ac:dyDescent="0.3">
      <c r="A600" s="95" t="s">
        <v>43</v>
      </c>
      <c r="B600" s="102">
        <f>VLOOKUP('Datos Monitoreo 2019'!$A600,info!$D$3:$E$118,2,FALSE)</f>
        <v>4</v>
      </c>
      <c r="C600" s="96">
        <v>48</v>
      </c>
      <c r="D600" s="96" t="s">
        <v>10</v>
      </c>
      <c r="E600" s="97">
        <v>15.692677388860879</v>
      </c>
      <c r="F600" s="103">
        <f t="shared" si="9"/>
        <v>1.9341224881771032E-2</v>
      </c>
      <c r="G600" s="95"/>
      <c r="H600" s="104"/>
      <c r="I600" s="104"/>
      <c r="J600" s="104"/>
      <c r="K600" s="105">
        <f>VLOOKUP('Datos Monitoreo 2019'!$D600,info!$A$2:$B$20,2,FALSE)</f>
        <v>0.54</v>
      </c>
      <c r="M600" s="104">
        <v>1.1499999999999999</v>
      </c>
      <c r="N600" s="106">
        <f>(0.214828*'Datos Monitoreo 2019'!$E600^2.0402)/1000</f>
        <v>5.909517182227457E-2</v>
      </c>
      <c r="O600" s="106">
        <f>'Datos Monitoreo 2019'!$N600*'Datos Monitoreo 2019'!$S600</f>
        <v>1.1819034364454915E-2</v>
      </c>
      <c r="P600" s="106">
        <f>'Datos Monitoreo 2019'!$O600+'Datos Monitoreo 2019'!$N600</f>
        <v>7.0914206186729487E-2</v>
      </c>
      <c r="Q600" s="104">
        <v>0.47</v>
      </c>
      <c r="R600" s="106">
        <f>'Datos Monitoreo 2019'!$Q600*'Datos Monitoreo 2019'!$N600</f>
        <v>2.7774730756469045E-2</v>
      </c>
      <c r="S600" s="104">
        <v>0.2</v>
      </c>
      <c r="T600" s="106">
        <f>'Datos Monitoreo 2019'!$R600*'Datos Monitoreo 2019'!$S600</f>
        <v>5.5549461512938089E-3</v>
      </c>
      <c r="U600" s="106">
        <f>'Datos Monitoreo 2019'!$T600+'Datos Monitoreo 2019'!$R600</f>
        <v>3.3329676907762854E-2</v>
      </c>
    </row>
    <row r="601" spans="1:21" s="94" customFormat="1" ht="16.5" hidden="1" x14ac:dyDescent="0.3">
      <c r="A601" s="95" t="s">
        <v>43</v>
      </c>
      <c r="B601" s="102">
        <f>VLOOKUP('Datos Monitoreo 2019'!$A601,info!$D$3:$E$118,2,FALSE)</f>
        <v>4</v>
      </c>
      <c r="C601" s="96">
        <v>49</v>
      </c>
      <c r="D601" s="96" t="s">
        <v>10</v>
      </c>
      <c r="E601" s="97">
        <v>20.562818647472877</v>
      </c>
      <c r="F601" s="103">
        <f t="shared" si="9"/>
        <v>3.3208952115668697E-2</v>
      </c>
      <c r="G601" s="95"/>
      <c r="H601" s="104"/>
      <c r="I601" s="104"/>
      <c r="J601" s="104"/>
      <c r="K601" s="105">
        <f>VLOOKUP('Datos Monitoreo 2019'!$D601,info!$A$2:$B$20,2,FALSE)</f>
        <v>0.54</v>
      </c>
      <c r="M601" s="104">
        <v>1.1499999999999999</v>
      </c>
      <c r="N601" s="106">
        <f>(0.214828*'Datos Monitoreo 2019'!$E601^2.0402)/1000</f>
        <v>0.10257513523777689</v>
      </c>
      <c r="O601" s="106">
        <f>'Datos Monitoreo 2019'!$N601*'Datos Monitoreo 2019'!$S601</f>
        <v>2.0515027047555381E-2</v>
      </c>
      <c r="P601" s="106">
        <f>'Datos Monitoreo 2019'!$O601+'Datos Monitoreo 2019'!$N601</f>
        <v>0.12309016228533227</v>
      </c>
      <c r="Q601" s="104">
        <v>0.47</v>
      </c>
      <c r="R601" s="106">
        <f>'Datos Monitoreo 2019'!$Q601*'Datos Monitoreo 2019'!$N601</f>
        <v>4.821031356175514E-2</v>
      </c>
      <c r="S601" s="104">
        <v>0.2</v>
      </c>
      <c r="T601" s="106">
        <f>'Datos Monitoreo 2019'!$R601*'Datos Monitoreo 2019'!$S601</f>
        <v>9.6420627123510287E-3</v>
      </c>
      <c r="U601" s="106">
        <f>'Datos Monitoreo 2019'!$T601+'Datos Monitoreo 2019'!$R601</f>
        <v>5.7852376274106165E-2</v>
      </c>
    </row>
    <row r="602" spans="1:21" s="94" customFormat="1" ht="16.5" hidden="1" x14ac:dyDescent="0.3">
      <c r="A602" s="95" t="s">
        <v>43</v>
      </c>
      <c r="B602" s="102">
        <f>VLOOKUP('Datos Monitoreo 2019'!$A602,info!$D$3:$E$118,2,FALSE)</f>
        <v>4</v>
      </c>
      <c r="C602" s="96">
        <v>51</v>
      </c>
      <c r="D602" s="96" t="s">
        <v>10</v>
      </c>
      <c r="E602" s="97">
        <v>14.674085753072751</v>
      </c>
      <c r="F602" s="103">
        <f t="shared" si="9"/>
        <v>1.6911883830416349E-2</v>
      </c>
      <c r="G602" s="95"/>
      <c r="H602" s="104"/>
      <c r="I602" s="104"/>
      <c r="J602" s="104"/>
      <c r="K602" s="105">
        <f>VLOOKUP('Datos Monitoreo 2019'!$D602,info!$A$2:$B$20,2,FALSE)</f>
        <v>0.54</v>
      </c>
      <c r="M602" s="104">
        <v>1.1499999999999999</v>
      </c>
      <c r="N602" s="106">
        <f>(0.214828*'Datos Monitoreo 2019'!$E602^2.0402)/1000</f>
        <v>5.1533346163841906E-2</v>
      </c>
      <c r="O602" s="106">
        <f>'Datos Monitoreo 2019'!$N602*'Datos Monitoreo 2019'!$S602</f>
        <v>1.0306669232768382E-2</v>
      </c>
      <c r="P602" s="106">
        <f>'Datos Monitoreo 2019'!$O602+'Datos Monitoreo 2019'!$N602</f>
        <v>6.1840015396610284E-2</v>
      </c>
      <c r="Q602" s="104">
        <v>0.47</v>
      </c>
      <c r="R602" s="106">
        <f>'Datos Monitoreo 2019'!$Q602*'Datos Monitoreo 2019'!$N602</f>
        <v>2.4220672697005695E-2</v>
      </c>
      <c r="S602" s="104">
        <v>0.2</v>
      </c>
      <c r="T602" s="106">
        <f>'Datos Monitoreo 2019'!$R602*'Datos Monitoreo 2019'!$S602</f>
        <v>4.8441345394011391E-3</v>
      </c>
      <c r="U602" s="106">
        <f>'Datos Monitoreo 2019'!$T602+'Datos Monitoreo 2019'!$R602</f>
        <v>2.9064807236406833E-2</v>
      </c>
    </row>
    <row r="603" spans="1:21" s="94" customFormat="1" ht="16.5" hidden="1" x14ac:dyDescent="0.3">
      <c r="A603" s="95" t="s">
        <v>43</v>
      </c>
      <c r="B603" s="102">
        <f>VLOOKUP('Datos Monitoreo 2019'!$A603,info!$D$3:$E$118,2,FALSE)</f>
        <v>4</v>
      </c>
      <c r="C603" s="96">
        <v>52</v>
      </c>
      <c r="D603" s="96" t="s">
        <v>10</v>
      </c>
      <c r="E603" s="97">
        <v>14.228451912415444</v>
      </c>
      <c r="F603" s="103">
        <f t="shared" si="9"/>
        <v>1.5900295012124258E-2</v>
      </c>
      <c r="G603" s="95"/>
      <c r="H603" s="104"/>
      <c r="I603" s="104"/>
      <c r="J603" s="104"/>
      <c r="K603" s="105">
        <f>VLOOKUP('Datos Monitoreo 2019'!$D603,info!$A$2:$B$20,2,FALSE)</f>
        <v>0.54</v>
      </c>
      <c r="M603" s="104">
        <v>1.1499999999999999</v>
      </c>
      <c r="N603" s="106">
        <f>(0.214828*'Datos Monitoreo 2019'!$E603^2.0402)/1000</f>
        <v>4.8390835850772924E-2</v>
      </c>
      <c r="O603" s="106">
        <f>'Datos Monitoreo 2019'!$N603*'Datos Monitoreo 2019'!$S603</f>
        <v>9.6781671701545863E-3</v>
      </c>
      <c r="P603" s="106">
        <f>'Datos Monitoreo 2019'!$O603+'Datos Monitoreo 2019'!$N603</f>
        <v>5.8069003020927511E-2</v>
      </c>
      <c r="Q603" s="104">
        <v>0.47</v>
      </c>
      <c r="R603" s="106">
        <f>'Datos Monitoreo 2019'!$Q603*'Datos Monitoreo 2019'!$N603</f>
        <v>2.2743692849863273E-2</v>
      </c>
      <c r="S603" s="104">
        <v>0.2</v>
      </c>
      <c r="T603" s="106">
        <f>'Datos Monitoreo 2019'!$R603*'Datos Monitoreo 2019'!$S603</f>
        <v>4.5487385699726551E-3</v>
      </c>
      <c r="U603" s="106">
        <f>'Datos Monitoreo 2019'!$T603+'Datos Monitoreo 2019'!$R603</f>
        <v>2.7292431419835929E-2</v>
      </c>
    </row>
    <row r="604" spans="1:21" s="94" customFormat="1" ht="16.5" hidden="1" x14ac:dyDescent="0.3">
      <c r="A604" s="95" t="s">
        <v>43</v>
      </c>
      <c r="B604" s="102">
        <f>VLOOKUP('Datos Monitoreo 2019'!$A604,info!$D$3:$E$118,2,FALSE)</f>
        <v>4</v>
      </c>
      <c r="C604" s="96">
        <v>53</v>
      </c>
      <c r="D604" s="96" t="s">
        <v>10</v>
      </c>
      <c r="E604" s="97">
        <v>22.122537089773452</v>
      </c>
      <c r="F604" s="103">
        <f t="shared" si="9"/>
        <v>3.8437908193481377E-2</v>
      </c>
      <c r="G604" s="95"/>
      <c r="H604" s="104"/>
      <c r="I604" s="104"/>
      <c r="J604" s="104"/>
      <c r="K604" s="105">
        <f>VLOOKUP('Datos Monitoreo 2019'!$D604,info!$A$2:$B$20,2,FALSE)</f>
        <v>0.54</v>
      </c>
      <c r="M604" s="104">
        <v>1.1499999999999999</v>
      </c>
      <c r="N604" s="106">
        <f>(0.214828*'Datos Monitoreo 2019'!$E604^2.0402)/1000</f>
        <v>0.11907569180069658</v>
      </c>
      <c r="O604" s="106">
        <f>'Datos Monitoreo 2019'!$N604*'Datos Monitoreo 2019'!$S604</f>
        <v>2.3815138360139317E-2</v>
      </c>
      <c r="P604" s="106">
        <f>'Datos Monitoreo 2019'!$O604+'Datos Monitoreo 2019'!$N604</f>
        <v>0.1428908301608359</v>
      </c>
      <c r="Q604" s="104">
        <v>0.47</v>
      </c>
      <c r="R604" s="106">
        <f>'Datos Monitoreo 2019'!$Q604*'Datos Monitoreo 2019'!$N604</f>
        <v>5.5965575146327384E-2</v>
      </c>
      <c r="S604" s="104">
        <v>0.2</v>
      </c>
      <c r="T604" s="106">
        <f>'Datos Monitoreo 2019'!$R604*'Datos Monitoreo 2019'!$S604</f>
        <v>1.1193115029265477E-2</v>
      </c>
      <c r="U604" s="106">
        <f>'Datos Monitoreo 2019'!$T604+'Datos Monitoreo 2019'!$R604</f>
        <v>6.7158690175592867E-2</v>
      </c>
    </row>
    <row r="605" spans="1:21" s="94" customFormat="1" ht="16.5" hidden="1" x14ac:dyDescent="0.3">
      <c r="A605" s="95" t="s">
        <v>43</v>
      </c>
      <c r="B605" s="102">
        <f>VLOOKUP('Datos Monitoreo 2019'!$A605,info!$D$3:$E$118,2,FALSE)</f>
        <v>4</v>
      </c>
      <c r="C605" s="96">
        <v>55</v>
      </c>
      <c r="D605" s="96" t="s">
        <v>17</v>
      </c>
      <c r="E605" s="97">
        <v>5.6977469626898527</v>
      </c>
      <c r="F605" s="103">
        <f t="shared" si="9"/>
        <v>2.549741765803709E-3</v>
      </c>
      <c r="G605" s="95">
        <v>5</v>
      </c>
      <c r="H605" s="104">
        <f t="shared" ref="H605:H610" si="10">0.000107384*E605^1.88222*G605^0.67717</f>
        <v>8.4461870205421556E-3</v>
      </c>
      <c r="I605" s="104">
        <f t="shared" ref="I605:I610" si="11">0.0000949251*E605^1.21565*G605^1.5574</f>
        <v>9.6522262310512752E-3</v>
      </c>
      <c r="J605" s="104">
        <f t="shared" ref="J605:J610" si="12">IF(H605&lt;I605,H605,I605)</f>
        <v>8.4461870205421556E-3</v>
      </c>
      <c r="K605" s="105">
        <f>VLOOKUP('Datos Monitoreo 2019'!$D605,info!$A$2:$B$20,2,FALSE)</f>
        <v>0.72</v>
      </c>
      <c r="L605" s="94">
        <f t="shared" ref="L605:L610" si="13">K605*J605</f>
        <v>6.0812546547903516E-3</v>
      </c>
      <c r="M605" s="104">
        <v>1.1499999999999999</v>
      </c>
      <c r="N605" s="106">
        <f t="shared" ref="N605:N610" si="14">M605*L605</f>
        <v>6.9934428530089039E-3</v>
      </c>
      <c r="O605" s="106">
        <f>'Datos Monitoreo 2019'!$N605*'Datos Monitoreo 2019'!$S605</f>
        <v>1.3986885706017808E-3</v>
      </c>
      <c r="P605" s="106">
        <f>'Datos Monitoreo 2019'!$O605+'Datos Monitoreo 2019'!$N605</f>
        <v>8.3921314236106853E-3</v>
      </c>
      <c r="Q605" s="104">
        <v>0.47</v>
      </c>
      <c r="R605" s="106">
        <f>'Datos Monitoreo 2019'!$Q605*'Datos Monitoreo 2019'!$N605</f>
        <v>3.2869181409141846E-3</v>
      </c>
      <c r="S605" s="104">
        <v>0.2</v>
      </c>
      <c r="T605" s="106">
        <f>'Datos Monitoreo 2019'!$R605*'Datos Monitoreo 2019'!$S605</f>
        <v>6.5738362818283701E-4</v>
      </c>
      <c r="U605" s="106">
        <f>'Datos Monitoreo 2019'!$T605+'Datos Monitoreo 2019'!$R605</f>
        <v>3.9443017690970212E-3</v>
      </c>
    </row>
    <row r="606" spans="1:21" s="94" customFormat="1" ht="16.5" hidden="1" x14ac:dyDescent="0.3">
      <c r="A606" s="95" t="s">
        <v>43</v>
      </c>
      <c r="B606" s="102">
        <f>VLOOKUP('Datos Monitoreo 2019'!$A606,info!$D$3:$E$118,2,FALSE)</f>
        <v>4</v>
      </c>
      <c r="C606" s="96">
        <v>55</v>
      </c>
      <c r="D606" s="96" t="s">
        <v>17</v>
      </c>
      <c r="E606" s="97">
        <v>4.6473243382833438</v>
      </c>
      <c r="F606" s="103">
        <f t="shared" si="9"/>
        <v>1.6962733834734202E-3</v>
      </c>
      <c r="G606" s="95">
        <v>5</v>
      </c>
      <c r="H606" s="104">
        <f t="shared" si="10"/>
        <v>5.7555110737444381E-3</v>
      </c>
      <c r="I606" s="104">
        <f t="shared" si="11"/>
        <v>7.534288646646699E-3</v>
      </c>
      <c r="J606" s="104">
        <f t="shared" si="12"/>
        <v>5.7555110737444381E-3</v>
      </c>
      <c r="K606" s="105">
        <f>VLOOKUP('Datos Monitoreo 2019'!$D606,info!$A$2:$B$20,2,FALSE)</f>
        <v>0.72</v>
      </c>
      <c r="L606" s="94">
        <f t="shared" si="13"/>
        <v>4.1439679730959954E-3</v>
      </c>
      <c r="M606" s="104">
        <v>1.1499999999999999</v>
      </c>
      <c r="N606" s="106">
        <f t="shared" si="14"/>
        <v>4.7655631690603946E-3</v>
      </c>
      <c r="O606" s="106">
        <f>'Datos Monitoreo 2019'!$N606*'Datos Monitoreo 2019'!$S606</f>
        <v>9.5311263381207898E-4</v>
      </c>
      <c r="P606" s="106">
        <f>'Datos Monitoreo 2019'!$O606+'Datos Monitoreo 2019'!$N606</f>
        <v>5.7186758028724737E-3</v>
      </c>
      <c r="Q606" s="104">
        <v>0.47</v>
      </c>
      <c r="R606" s="106">
        <f>'Datos Monitoreo 2019'!$Q606*'Datos Monitoreo 2019'!$N606</f>
        <v>2.2398146894583855E-3</v>
      </c>
      <c r="S606" s="104">
        <v>0.2</v>
      </c>
      <c r="T606" s="106">
        <f>'Datos Monitoreo 2019'!$R606*'Datos Monitoreo 2019'!$S606</f>
        <v>4.4796293789167713E-4</v>
      </c>
      <c r="U606" s="106">
        <f>'Datos Monitoreo 2019'!$T606+'Datos Monitoreo 2019'!$R606</f>
        <v>2.6877776273500627E-3</v>
      </c>
    </row>
    <row r="607" spans="1:21" s="94" customFormat="1" ht="16.5" hidden="1" x14ac:dyDescent="0.3">
      <c r="A607" s="95" t="s">
        <v>43</v>
      </c>
      <c r="B607" s="102">
        <f>VLOOKUP('Datos Monitoreo 2019'!$A607,info!$D$3:$E$118,2,FALSE)</f>
        <v>4</v>
      </c>
      <c r="C607" s="96">
        <v>55</v>
      </c>
      <c r="D607" s="96" t="s">
        <v>17</v>
      </c>
      <c r="E607" s="97">
        <v>3.183098861837907</v>
      </c>
      <c r="F607" s="103">
        <f t="shared" si="9"/>
        <v>7.9577471545947667E-4</v>
      </c>
      <c r="G607" s="95">
        <v>4.5</v>
      </c>
      <c r="H607" s="104">
        <f t="shared" si="10"/>
        <v>2.6287546974101306E-3</v>
      </c>
      <c r="I607" s="104">
        <f t="shared" si="11"/>
        <v>4.0363051267235462E-3</v>
      </c>
      <c r="J607" s="104">
        <f t="shared" si="12"/>
        <v>2.6287546974101306E-3</v>
      </c>
      <c r="K607" s="105">
        <f>VLOOKUP('Datos Monitoreo 2019'!$D607,info!$A$2:$B$20,2,FALSE)</f>
        <v>0.72</v>
      </c>
      <c r="L607" s="94">
        <f t="shared" si="13"/>
        <v>1.892703382135294E-3</v>
      </c>
      <c r="M607" s="104">
        <v>1.1499999999999999</v>
      </c>
      <c r="N607" s="106">
        <f t="shared" si="14"/>
        <v>2.1766088894555878E-3</v>
      </c>
      <c r="O607" s="106">
        <f>'Datos Monitoreo 2019'!$N607*'Datos Monitoreo 2019'!$S607</f>
        <v>4.3532177789111758E-4</v>
      </c>
      <c r="P607" s="106">
        <f>'Datos Monitoreo 2019'!$O607+'Datos Monitoreo 2019'!$N607</f>
        <v>2.6119306673467054E-3</v>
      </c>
      <c r="Q607" s="104">
        <v>0.47</v>
      </c>
      <c r="R607" s="106">
        <f>'Datos Monitoreo 2019'!$Q607*'Datos Monitoreo 2019'!$N607</f>
        <v>1.0230061780441262E-3</v>
      </c>
      <c r="S607" s="104">
        <v>0.2</v>
      </c>
      <c r="T607" s="106">
        <f>'Datos Monitoreo 2019'!$R607*'Datos Monitoreo 2019'!$S607</f>
        <v>2.0460123560882526E-4</v>
      </c>
      <c r="U607" s="106">
        <f>'Datos Monitoreo 2019'!$T607+'Datos Monitoreo 2019'!$R607</f>
        <v>1.2276074136529514E-3</v>
      </c>
    </row>
    <row r="608" spans="1:21" s="94" customFormat="1" ht="16.5" hidden="1" x14ac:dyDescent="0.3">
      <c r="A608" s="95" t="s">
        <v>43</v>
      </c>
      <c r="B608" s="102">
        <f>VLOOKUP('Datos Monitoreo 2019'!$A608,info!$D$3:$E$118,2,FALSE)</f>
        <v>4</v>
      </c>
      <c r="C608" s="96">
        <v>55</v>
      </c>
      <c r="D608" s="96" t="s">
        <v>17</v>
      </c>
      <c r="E608" s="97">
        <v>2.9602819415092534</v>
      </c>
      <c r="F608" s="103">
        <f t="shared" si="9"/>
        <v>6.8826555140090136E-4</v>
      </c>
      <c r="G608" s="99">
        <v>3</v>
      </c>
      <c r="H608" s="104">
        <f t="shared" si="10"/>
        <v>1.7425462719913615E-3</v>
      </c>
      <c r="I608" s="104">
        <f t="shared" si="11"/>
        <v>1.9652859940782023E-3</v>
      </c>
      <c r="J608" s="104">
        <f t="shared" si="12"/>
        <v>1.7425462719913615E-3</v>
      </c>
      <c r="K608" s="105">
        <f>VLOOKUP('Datos Monitoreo 2019'!$D608,info!$A$2:$B$20,2,FALSE)</f>
        <v>0.72</v>
      </c>
      <c r="L608" s="94">
        <f t="shared" si="13"/>
        <v>1.2546333158337801E-3</v>
      </c>
      <c r="M608" s="104">
        <v>1.1499999999999999</v>
      </c>
      <c r="N608" s="106">
        <f t="shared" si="14"/>
        <v>1.442828313208847E-3</v>
      </c>
      <c r="O608" s="106">
        <f>'Datos Monitoreo 2019'!$N608*'Datos Monitoreo 2019'!$S608</f>
        <v>2.8856566264176943E-4</v>
      </c>
      <c r="P608" s="106">
        <f>'Datos Monitoreo 2019'!$O608+'Datos Monitoreo 2019'!$N608</f>
        <v>1.7313939758506164E-3</v>
      </c>
      <c r="Q608" s="104">
        <v>0.47</v>
      </c>
      <c r="R608" s="106">
        <f>'Datos Monitoreo 2019'!$Q608*'Datos Monitoreo 2019'!$N608</f>
        <v>6.7812930720815808E-4</v>
      </c>
      <c r="S608" s="104">
        <v>0.2</v>
      </c>
      <c r="T608" s="106">
        <f>'Datos Monitoreo 2019'!$R608*'Datos Monitoreo 2019'!$S608</f>
        <v>1.3562586144163163E-4</v>
      </c>
      <c r="U608" s="106">
        <f>'Datos Monitoreo 2019'!$T608+'Datos Monitoreo 2019'!$R608</f>
        <v>8.1375516864978965E-4</v>
      </c>
    </row>
    <row r="609" spans="1:21" s="94" customFormat="1" ht="16.5" hidden="1" x14ac:dyDescent="0.3">
      <c r="A609" s="95" t="s">
        <v>43</v>
      </c>
      <c r="B609" s="102">
        <f>VLOOKUP('Datos Monitoreo 2019'!$A609,info!$D$3:$E$118,2,FALSE)</f>
        <v>4</v>
      </c>
      <c r="C609" s="96">
        <v>55</v>
      </c>
      <c r="D609" s="96" t="s">
        <v>17</v>
      </c>
      <c r="E609" s="97">
        <v>2.5783100780887045</v>
      </c>
      <c r="F609" s="103">
        <f t="shared" si="9"/>
        <v>5.221077908129627E-4</v>
      </c>
      <c r="G609" s="95">
        <v>3.8</v>
      </c>
      <c r="H609" s="104">
        <f t="shared" si="10"/>
        <v>1.5767936930251823E-3</v>
      </c>
      <c r="I609" s="104">
        <f t="shared" si="11"/>
        <v>2.4009084889129646E-3</v>
      </c>
      <c r="J609" s="104">
        <f t="shared" si="12"/>
        <v>1.5767936930251823E-3</v>
      </c>
      <c r="K609" s="105">
        <f>VLOOKUP('Datos Monitoreo 2019'!$D609,info!$A$2:$B$20,2,FALSE)</f>
        <v>0.72</v>
      </c>
      <c r="L609" s="94">
        <f t="shared" si="13"/>
        <v>1.1352914589781312E-3</v>
      </c>
      <c r="M609" s="104">
        <v>1.1499999999999999</v>
      </c>
      <c r="N609" s="106">
        <f t="shared" si="14"/>
        <v>1.3055851778248507E-3</v>
      </c>
      <c r="O609" s="106">
        <f>'Datos Monitoreo 2019'!$N609*'Datos Monitoreo 2019'!$S609</f>
        <v>2.6111703556497013E-4</v>
      </c>
      <c r="P609" s="106">
        <f>'Datos Monitoreo 2019'!$O609+'Datos Monitoreo 2019'!$N609</f>
        <v>1.5667022133898209E-3</v>
      </c>
      <c r="Q609" s="104">
        <v>0.47</v>
      </c>
      <c r="R609" s="106">
        <f>'Datos Monitoreo 2019'!$Q609*'Datos Monitoreo 2019'!$N609</f>
        <v>6.1362503357767983E-4</v>
      </c>
      <c r="S609" s="104">
        <v>0.2</v>
      </c>
      <c r="T609" s="106">
        <f>'Datos Monitoreo 2019'!$R609*'Datos Monitoreo 2019'!$S609</f>
        <v>1.2272500671553597E-4</v>
      </c>
      <c r="U609" s="106">
        <f>'Datos Monitoreo 2019'!$T609+'Datos Monitoreo 2019'!$R609</f>
        <v>7.3635004029321579E-4</v>
      </c>
    </row>
    <row r="610" spans="1:21" s="94" customFormat="1" ht="16.5" hidden="1" x14ac:dyDescent="0.3">
      <c r="A610" s="95" t="s">
        <v>43</v>
      </c>
      <c r="B610" s="102">
        <f>VLOOKUP('Datos Monitoreo 2019'!$A610,info!$D$3:$E$118,2,FALSE)</f>
        <v>4</v>
      </c>
      <c r="C610" s="96">
        <v>55</v>
      </c>
      <c r="D610" s="96" t="s">
        <v>17</v>
      </c>
      <c r="E610" s="97">
        <v>2.196338214668156</v>
      </c>
      <c r="F610" s="103">
        <f t="shared" si="9"/>
        <v>3.7886834203025696E-4</v>
      </c>
      <c r="G610" s="95">
        <v>3</v>
      </c>
      <c r="H610" s="104">
        <f t="shared" si="10"/>
        <v>9.9353890852201063E-4</v>
      </c>
      <c r="I610" s="104">
        <f t="shared" si="11"/>
        <v>1.3672135687528503E-3</v>
      </c>
      <c r="J610" s="104">
        <f t="shared" si="12"/>
        <v>9.9353890852201063E-4</v>
      </c>
      <c r="K610" s="105">
        <f>VLOOKUP('Datos Monitoreo 2019'!$D610,info!$A$2:$B$20,2,FALSE)</f>
        <v>0.72</v>
      </c>
      <c r="L610" s="94">
        <f t="shared" si="13"/>
        <v>7.1534801413584764E-4</v>
      </c>
      <c r="M610" s="104">
        <v>1.1499999999999999</v>
      </c>
      <c r="N610" s="106">
        <f t="shared" si="14"/>
        <v>8.226502162562247E-4</v>
      </c>
      <c r="O610" s="106">
        <f>'Datos Monitoreo 2019'!$N610*'Datos Monitoreo 2019'!$S610</f>
        <v>1.6453004325124495E-4</v>
      </c>
      <c r="P610" s="106">
        <f>'Datos Monitoreo 2019'!$O610+'Datos Monitoreo 2019'!$N610</f>
        <v>9.871802595074696E-4</v>
      </c>
      <c r="Q610" s="104">
        <v>0.47</v>
      </c>
      <c r="R610" s="106">
        <f>'Datos Monitoreo 2019'!$Q610*'Datos Monitoreo 2019'!$N610</f>
        <v>3.866456016404256E-4</v>
      </c>
      <c r="S610" s="104">
        <v>0.2</v>
      </c>
      <c r="T610" s="106">
        <f>'Datos Monitoreo 2019'!$R610*'Datos Monitoreo 2019'!$S610</f>
        <v>7.732912032808512E-5</v>
      </c>
      <c r="U610" s="106">
        <f>'Datos Monitoreo 2019'!$T610+'Datos Monitoreo 2019'!$R610</f>
        <v>4.6397472196851072E-4</v>
      </c>
    </row>
    <row r="611" spans="1:21" s="94" customFormat="1" ht="16.5" hidden="1" x14ac:dyDescent="0.3">
      <c r="A611" s="95" t="s">
        <v>43</v>
      </c>
      <c r="B611" s="102">
        <f>VLOOKUP('Datos Monitoreo 2019'!$A611,info!$D$3:$E$118,2,FALSE)</f>
        <v>4</v>
      </c>
      <c r="C611" s="96">
        <v>56</v>
      </c>
      <c r="D611" s="96" t="s">
        <v>10</v>
      </c>
      <c r="E611" s="97">
        <v>22.47267796457562</v>
      </c>
      <c r="F611" s="103">
        <f t="shared" si="9"/>
        <v>3.9664276607475971E-2</v>
      </c>
      <c r="G611" s="95"/>
      <c r="H611" s="104"/>
      <c r="I611" s="104"/>
      <c r="J611" s="104"/>
      <c r="K611" s="105">
        <f>VLOOKUP('Datos Monitoreo 2019'!$D611,info!$A$2:$B$20,2,FALSE)</f>
        <v>0.54</v>
      </c>
      <c r="M611" s="104">
        <v>1.1499999999999999</v>
      </c>
      <c r="N611" s="106">
        <f>(0.214828*'Datos Monitoreo 2019'!$E611^2.0402)/1000</f>
        <v>0.12295241574654561</v>
      </c>
      <c r="O611" s="106">
        <f>'Datos Monitoreo 2019'!$N611*'Datos Monitoreo 2019'!$S611</f>
        <v>2.4590483149309124E-2</v>
      </c>
      <c r="P611" s="106">
        <f>'Datos Monitoreo 2019'!$O611+'Datos Monitoreo 2019'!$N611</f>
        <v>0.14754289889585473</v>
      </c>
      <c r="Q611" s="104">
        <v>0.47</v>
      </c>
      <c r="R611" s="106">
        <f>'Datos Monitoreo 2019'!$Q611*'Datos Monitoreo 2019'!$N611</f>
        <v>5.7787635400876433E-2</v>
      </c>
      <c r="S611" s="104">
        <v>0.2</v>
      </c>
      <c r="T611" s="106">
        <f>'Datos Monitoreo 2019'!$R611*'Datos Monitoreo 2019'!$S611</f>
        <v>1.1557527080175288E-2</v>
      </c>
      <c r="U611" s="106">
        <f>'Datos Monitoreo 2019'!$T611+'Datos Monitoreo 2019'!$R611</f>
        <v>6.9345162481051714E-2</v>
      </c>
    </row>
    <row r="612" spans="1:21" s="94" customFormat="1" ht="16.5" hidden="1" x14ac:dyDescent="0.3">
      <c r="A612" s="95" t="s">
        <v>43</v>
      </c>
      <c r="B612" s="102">
        <f>VLOOKUP('Datos Monitoreo 2019'!$A612,info!$D$3:$E$118,2,FALSE)</f>
        <v>4</v>
      </c>
      <c r="C612" s="96">
        <v>57</v>
      </c>
      <c r="D612" s="96" t="s">
        <v>10</v>
      </c>
      <c r="E612" s="97">
        <v>16.679438036030632</v>
      </c>
      <c r="F612" s="103">
        <f t="shared" si="9"/>
        <v>2.1850063827200131E-2</v>
      </c>
      <c r="G612" s="95"/>
      <c r="H612" s="104"/>
      <c r="I612" s="104"/>
      <c r="J612" s="104"/>
      <c r="K612" s="105">
        <f>VLOOKUP('Datos Monitoreo 2019'!$D612,info!$A$2:$B$20,2,FALSE)</f>
        <v>0.54</v>
      </c>
      <c r="M612" s="104">
        <v>1.1499999999999999</v>
      </c>
      <c r="N612" s="106">
        <f>(0.214828*'Datos Monitoreo 2019'!$E612^2.0402)/1000</f>
        <v>6.692454183862212E-2</v>
      </c>
      <c r="O612" s="106">
        <f>'Datos Monitoreo 2019'!$N612*'Datos Monitoreo 2019'!$S612</f>
        <v>1.3384908367724425E-2</v>
      </c>
      <c r="P612" s="106">
        <f>'Datos Monitoreo 2019'!$O612+'Datos Monitoreo 2019'!$N612</f>
        <v>8.0309450206346542E-2</v>
      </c>
      <c r="Q612" s="104">
        <v>0.47</v>
      </c>
      <c r="R612" s="106">
        <f>'Datos Monitoreo 2019'!$Q612*'Datos Monitoreo 2019'!$N612</f>
        <v>3.1454534664152392E-2</v>
      </c>
      <c r="S612" s="104">
        <v>0.2</v>
      </c>
      <c r="T612" s="106">
        <f>'Datos Monitoreo 2019'!$R612*'Datos Monitoreo 2019'!$S612</f>
        <v>6.2909069328304784E-3</v>
      </c>
      <c r="U612" s="106">
        <f>'Datos Monitoreo 2019'!$T612+'Datos Monitoreo 2019'!$R612</f>
        <v>3.774544159698287E-2</v>
      </c>
    </row>
    <row r="613" spans="1:21" s="94" customFormat="1" ht="16.5" hidden="1" x14ac:dyDescent="0.3">
      <c r="A613" s="95" t="s">
        <v>43</v>
      </c>
      <c r="B613" s="102">
        <f>VLOOKUP('Datos Monitoreo 2019'!$A613,info!$D$3:$E$118,2,FALSE)</f>
        <v>4</v>
      </c>
      <c r="C613" s="96">
        <v>59</v>
      </c>
      <c r="D613" s="96" t="s">
        <v>10</v>
      </c>
      <c r="E613" s="97">
        <v>15.247043548203573</v>
      </c>
      <c r="F613" s="103">
        <f t="shared" si="9"/>
        <v>1.8258334648973779E-2</v>
      </c>
      <c r="G613" s="95"/>
      <c r="H613" s="104"/>
      <c r="I613" s="104"/>
      <c r="J613" s="104"/>
      <c r="K613" s="105">
        <f>VLOOKUP('Datos Monitoreo 2019'!$D613,info!$A$2:$B$20,2,FALSE)</f>
        <v>0.54</v>
      </c>
      <c r="M613" s="104">
        <v>1.1499999999999999</v>
      </c>
      <c r="N613" s="106">
        <f>(0.214828*'Datos Monitoreo 2019'!$E613^2.0402)/1000</f>
        <v>5.5721940152051064E-2</v>
      </c>
      <c r="O613" s="106">
        <f>'Datos Monitoreo 2019'!$N613*'Datos Monitoreo 2019'!$S613</f>
        <v>1.1144388030410214E-2</v>
      </c>
      <c r="P613" s="106">
        <f>'Datos Monitoreo 2019'!$O613+'Datos Monitoreo 2019'!$N613</f>
        <v>6.6866328182461271E-2</v>
      </c>
      <c r="Q613" s="104">
        <v>0.47</v>
      </c>
      <c r="R613" s="106">
        <f>'Datos Monitoreo 2019'!$Q613*'Datos Monitoreo 2019'!$N613</f>
        <v>2.6189311871463998E-2</v>
      </c>
      <c r="S613" s="104">
        <v>0.2</v>
      </c>
      <c r="T613" s="106">
        <f>'Datos Monitoreo 2019'!$R613*'Datos Monitoreo 2019'!$S613</f>
        <v>5.2378623742928001E-3</v>
      </c>
      <c r="U613" s="106">
        <f>'Datos Monitoreo 2019'!$T613+'Datos Monitoreo 2019'!$R613</f>
        <v>3.1427174245756799E-2</v>
      </c>
    </row>
    <row r="614" spans="1:21" s="94" customFormat="1" ht="16.5" hidden="1" x14ac:dyDescent="0.3">
      <c r="A614" s="95" t="s">
        <v>43</v>
      </c>
      <c r="B614" s="102">
        <f>VLOOKUP('Datos Monitoreo 2019'!$A614,info!$D$3:$E$118,2,FALSE)</f>
        <v>4</v>
      </c>
      <c r="C614" s="96">
        <v>60</v>
      </c>
      <c r="D614" s="96" t="s">
        <v>10</v>
      </c>
      <c r="E614" s="97">
        <v>25.942255723978942</v>
      </c>
      <c r="F614" s="103">
        <f t="shared" si="9"/>
        <v>5.2857346037607091E-2</v>
      </c>
      <c r="G614" s="95"/>
      <c r="H614" s="104"/>
      <c r="I614" s="104"/>
      <c r="J614" s="104"/>
      <c r="K614" s="105">
        <f>VLOOKUP('Datos Monitoreo 2019'!$D614,info!$A$2:$B$20,2,FALSE)</f>
        <v>0.54</v>
      </c>
      <c r="M614" s="104">
        <v>1.1499999999999999</v>
      </c>
      <c r="N614" s="106">
        <f>(0.214828*'Datos Monitoreo 2019'!$E614^2.0402)/1000</f>
        <v>0.16479706333911015</v>
      </c>
      <c r="O614" s="106">
        <f>'Datos Monitoreo 2019'!$N614*'Datos Monitoreo 2019'!$S614</f>
        <v>3.2959412667822034E-2</v>
      </c>
      <c r="P614" s="106">
        <f>'Datos Monitoreo 2019'!$O614+'Datos Monitoreo 2019'!$N614</f>
        <v>0.19775647600693219</v>
      </c>
      <c r="Q614" s="104">
        <v>0.47</v>
      </c>
      <c r="R614" s="106">
        <f>'Datos Monitoreo 2019'!$Q614*'Datos Monitoreo 2019'!$N614</f>
        <v>7.7454619769381769E-2</v>
      </c>
      <c r="S614" s="104">
        <v>0.2</v>
      </c>
      <c r="T614" s="106">
        <f>'Datos Monitoreo 2019'!$R614*'Datos Monitoreo 2019'!$S614</f>
        <v>1.5490923953876355E-2</v>
      </c>
      <c r="U614" s="106">
        <f>'Datos Monitoreo 2019'!$T614+'Datos Monitoreo 2019'!$R614</f>
        <v>9.2945543723258126E-2</v>
      </c>
    </row>
    <row r="615" spans="1:21" s="94" customFormat="1" ht="16.5" hidden="1" x14ac:dyDescent="0.3">
      <c r="A615" s="95" t="s">
        <v>43</v>
      </c>
      <c r="B615" s="102">
        <f>VLOOKUP('Datos Monitoreo 2019'!$A615,info!$D$3:$E$118,2,FALSE)</f>
        <v>4</v>
      </c>
      <c r="C615" s="96">
        <v>61</v>
      </c>
      <c r="D615" s="96" t="s">
        <v>10</v>
      </c>
      <c r="E615" s="97">
        <v>18.048170546620934</v>
      </c>
      <c r="F615" s="103">
        <f t="shared" si="9"/>
        <v>2.5583281749835176E-2</v>
      </c>
      <c r="G615" s="95"/>
      <c r="H615" s="104"/>
      <c r="I615" s="104"/>
      <c r="J615" s="104"/>
      <c r="K615" s="105">
        <f>VLOOKUP('Datos Monitoreo 2019'!$D615,info!$A$2:$B$20,2,FALSE)</f>
        <v>0.54</v>
      </c>
      <c r="M615" s="104">
        <v>1.1499999999999999</v>
      </c>
      <c r="N615" s="106">
        <f>(0.214828*'Datos Monitoreo 2019'!$E615^2.0402)/1000</f>
        <v>7.8607841618986665E-2</v>
      </c>
      <c r="O615" s="106">
        <f>'Datos Monitoreo 2019'!$N615*'Datos Monitoreo 2019'!$S615</f>
        <v>1.5721568323797334E-2</v>
      </c>
      <c r="P615" s="106">
        <f>'Datos Monitoreo 2019'!$O615+'Datos Monitoreo 2019'!$N615</f>
        <v>9.4329409942783993E-2</v>
      </c>
      <c r="Q615" s="104">
        <v>0.47</v>
      </c>
      <c r="R615" s="106">
        <f>'Datos Monitoreo 2019'!$Q615*'Datos Monitoreo 2019'!$N615</f>
        <v>3.694568556092373E-2</v>
      </c>
      <c r="S615" s="104">
        <v>0.2</v>
      </c>
      <c r="T615" s="106">
        <f>'Datos Monitoreo 2019'!$R615*'Datos Monitoreo 2019'!$S615</f>
        <v>7.3891371121847464E-3</v>
      </c>
      <c r="U615" s="106">
        <f>'Datos Monitoreo 2019'!$T615+'Datos Monitoreo 2019'!$R615</f>
        <v>4.4334822673108475E-2</v>
      </c>
    </row>
    <row r="616" spans="1:21" s="94" customFormat="1" ht="16.5" hidden="1" x14ac:dyDescent="0.3">
      <c r="A616" s="95" t="s">
        <v>43</v>
      </c>
      <c r="B616" s="102">
        <f>VLOOKUP('Datos Monitoreo 2019'!$A616,info!$D$3:$E$118,2,FALSE)</f>
        <v>4</v>
      </c>
      <c r="C616" s="96">
        <v>63</v>
      </c>
      <c r="D616" s="96" t="s">
        <v>17</v>
      </c>
      <c r="E616" s="97">
        <v>12.891550390443523</v>
      </c>
      <c r="F616" s="103">
        <f t="shared" si="9"/>
        <v>1.305269477032407E-2</v>
      </c>
      <c r="G616" s="95">
        <v>10.199999999999999</v>
      </c>
      <c r="H616" s="104">
        <f>0.000107384*E616^1.88222*G616^0.67717</f>
        <v>6.3646117450551293E-2</v>
      </c>
      <c r="I616" s="104">
        <f>0.0000949251*E616^1.21565*G616^1.5574</f>
        <v>7.9052830959249698E-2</v>
      </c>
      <c r="J616" s="104">
        <f>IF(H616&lt;I616,H616,I616)</f>
        <v>6.3646117450551293E-2</v>
      </c>
      <c r="K616" s="105">
        <f>VLOOKUP('Datos Monitoreo 2019'!$D616,info!$A$2:$B$20,2,FALSE)</f>
        <v>0.72</v>
      </c>
      <c r="L616" s="94">
        <f>K616*J616</f>
        <v>4.5825204564396926E-2</v>
      </c>
      <c r="M616" s="104">
        <v>1.1499999999999999</v>
      </c>
      <c r="N616" s="106">
        <f>M616*L616</f>
        <v>5.269898524905646E-2</v>
      </c>
      <c r="O616" s="106">
        <f>'Datos Monitoreo 2019'!$N616*'Datos Monitoreo 2019'!$S616</f>
        <v>1.0539797049811292E-2</v>
      </c>
      <c r="P616" s="106">
        <f>'Datos Monitoreo 2019'!$O616+'Datos Monitoreo 2019'!$N616</f>
        <v>6.3238782298867757E-2</v>
      </c>
      <c r="Q616" s="104">
        <v>0.47</v>
      </c>
      <c r="R616" s="106">
        <f>'Datos Monitoreo 2019'!$Q616*'Datos Monitoreo 2019'!$N616</f>
        <v>2.4768523067056535E-2</v>
      </c>
      <c r="S616" s="104">
        <v>0.2</v>
      </c>
      <c r="T616" s="106">
        <f>'Datos Monitoreo 2019'!$R616*'Datos Monitoreo 2019'!$S616</f>
        <v>4.9537046134113076E-3</v>
      </c>
      <c r="U616" s="106">
        <f>'Datos Monitoreo 2019'!$T616+'Datos Monitoreo 2019'!$R616</f>
        <v>2.9722227680467842E-2</v>
      </c>
    </row>
    <row r="617" spans="1:21" s="94" customFormat="1" ht="16.5" hidden="1" x14ac:dyDescent="0.3">
      <c r="A617" s="95" t="s">
        <v>43</v>
      </c>
      <c r="B617" s="102">
        <f>VLOOKUP('Datos Monitoreo 2019'!$A617,info!$D$3:$E$118,2,FALSE)</f>
        <v>4</v>
      </c>
      <c r="C617" s="96">
        <v>64</v>
      </c>
      <c r="D617" s="96" t="s">
        <v>17</v>
      </c>
      <c r="E617" s="97">
        <v>11.681972822945118</v>
      </c>
      <c r="F617" s="103">
        <f t="shared" si="9"/>
        <v>1.0718210065052145E-2</v>
      </c>
      <c r="G617" s="95">
        <v>9.5</v>
      </c>
      <c r="H617" s="104">
        <f>0.000107384*E617^1.88222*G617^0.67717</f>
        <v>5.038775361044074E-2</v>
      </c>
      <c r="I617" s="104">
        <f>0.0000949251*E617^1.21565*G617^1.5574</f>
        <v>6.2778923513719165E-2</v>
      </c>
      <c r="J617" s="104">
        <f>IF(H617&lt;I617,H617,I617)</f>
        <v>5.038775361044074E-2</v>
      </c>
      <c r="K617" s="105">
        <f>VLOOKUP('Datos Monitoreo 2019'!$D617,info!$A$2:$B$20,2,FALSE)</f>
        <v>0.72</v>
      </c>
      <c r="L617" s="94">
        <f>K617*J617</f>
        <v>3.6279182599517332E-2</v>
      </c>
      <c r="M617" s="104">
        <v>1.1499999999999999</v>
      </c>
      <c r="N617" s="106">
        <f>M617*L617</f>
        <v>4.1721059989444927E-2</v>
      </c>
      <c r="O617" s="106">
        <f>'Datos Monitoreo 2019'!$N617*'Datos Monitoreo 2019'!$S617</f>
        <v>8.3442119978889857E-3</v>
      </c>
      <c r="P617" s="106">
        <f>'Datos Monitoreo 2019'!$O617+'Datos Monitoreo 2019'!$N617</f>
        <v>5.0065271987333911E-2</v>
      </c>
      <c r="Q617" s="104">
        <v>0.47</v>
      </c>
      <c r="R617" s="106">
        <f>'Datos Monitoreo 2019'!$Q617*'Datos Monitoreo 2019'!$N617</f>
        <v>1.9608898195039113E-2</v>
      </c>
      <c r="S617" s="104">
        <v>0.2</v>
      </c>
      <c r="T617" s="106">
        <f>'Datos Monitoreo 2019'!$R617*'Datos Monitoreo 2019'!$S617</f>
        <v>3.9217796390078226E-3</v>
      </c>
      <c r="U617" s="106">
        <f>'Datos Monitoreo 2019'!$T617+'Datos Monitoreo 2019'!$R617</f>
        <v>2.3530677834046936E-2</v>
      </c>
    </row>
    <row r="618" spans="1:21" s="94" customFormat="1" ht="16.5" hidden="1" x14ac:dyDescent="0.3">
      <c r="A618" s="95" t="s">
        <v>43</v>
      </c>
      <c r="B618" s="102">
        <f>VLOOKUP('Datos Monitoreo 2019'!$A618,info!$D$3:$E$118,2,FALSE)</f>
        <v>4</v>
      </c>
      <c r="C618" s="96">
        <v>66</v>
      </c>
      <c r="D618" s="96" t="s">
        <v>10</v>
      </c>
      <c r="E618" s="97">
        <v>10.822536130248883</v>
      </c>
      <c r="F618" s="103">
        <f t="shared" si="9"/>
        <v>9.1991557107115509E-3</v>
      </c>
      <c r="G618" s="95"/>
      <c r="H618" s="104"/>
      <c r="I618" s="104"/>
      <c r="J618" s="104"/>
      <c r="K618" s="105">
        <f>VLOOKUP('Datos Monitoreo 2019'!$D618,info!$A$2:$B$20,2,FALSE)</f>
        <v>0.54</v>
      </c>
      <c r="M618" s="104">
        <v>1.1499999999999999</v>
      </c>
      <c r="N618" s="106">
        <f>(0.214828*'Datos Monitoreo 2019'!$E618^2.0402)/1000</f>
        <v>2.769038547527922E-2</v>
      </c>
      <c r="O618" s="106">
        <f>'Datos Monitoreo 2019'!$N618*'Datos Monitoreo 2019'!$S618</f>
        <v>5.538077095055844E-3</v>
      </c>
      <c r="P618" s="106">
        <f>'Datos Monitoreo 2019'!$O618+'Datos Monitoreo 2019'!$N618</f>
        <v>3.3228462570335064E-2</v>
      </c>
      <c r="Q618" s="104">
        <v>0.47</v>
      </c>
      <c r="R618" s="106">
        <f>'Datos Monitoreo 2019'!$Q618*'Datos Monitoreo 2019'!$N618</f>
        <v>1.3014481173381233E-2</v>
      </c>
      <c r="S618" s="104">
        <v>0.2</v>
      </c>
      <c r="T618" s="106">
        <f>'Datos Monitoreo 2019'!$R618*'Datos Monitoreo 2019'!$S618</f>
        <v>2.6028962346762467E-3</v>
      </c>
      <c r="U618" s="106">
        <f>'Datos Monitoreo 2019'!$T618+'Datos Monitoreo 2019'!$R618</f>
        <v>1.5617377408057478E-2</v>
      </c>
    </row>
    <row r="619" spans="1:21" s="94" customFormat="1" ht="16.5" hidden="1" x14ac:dyDescent="0.3">
      <c r="A619" s="95" t="s">
        <v>43</v>
      </c>
      <c r="B619" s="102">
        <f>VLOOKUP('Datos Monitoreo 2019'!$A619,info!$D$3:$E$118,2,FALSE)</f>
        <v>4</v>
      </c>
      <c r="C619" s="96">
        <v>67</v>
      </c>
      <c r="D619" s="96" t="s">
        <v>10</v>
      </c>
      <c r="E619" s="97">
        <v>28.202255915883853</v>
      </c>
      <c r="F619" s="103">
        <f t="shared" si="9"/>
        <v>6.2467996853682747E-2</v>
      </c>
      <c r="G619" s="95"/>
      <c r="H619" s="104"/>
      <c r="I619" s="104"/>
      <c r="J619" s="104"/>
      <c r="K619" s="105">
        <f>VLOOKUP('Datos Monitoreo 2019'!$D619,info!$A$2:$B$20,2,FALSE)</f>
        <v>0.54</v>
      </c>
      <c r="M619" s="104">
        <v>1.1499999999999999</v>
      </c>
      <c r="N619" s="106">
        <f>(0.214828*'Datos Monitoreo 2019'!$E619^2.0402)/1000</f>
        <v>0.19541594375735719</v>
      </c>
      <c r="O619" s="106">
        <f>'Datos Monitoreo 2019'!$N619*'Datos Monitoreo 2019'!$S619</f>
        <v>3.9083188751471439E-2</v>
      </c>
      <c r="P619" s="106">
        <f>'Datos Monitoreo 2019'!$O619+'Datos Monitoreo 2019'!$N619</f>
        <v>0.23449913250882862</v>
      </c>
      <c r="Q619" s="104">
        <v>0.47</v>
      </c>
      <c r="R619" s="106">
        <f>'Datos Monitoreo 2019'!$Q619*'Datos Monitoreo 2019'!$N619</f>
        <v>9.1845493565957878E-2</v>
      </c>
      <c r="S619" s="104">
        <v>0.2</v>
      </c>
      <c r="T619" s="106">
        <f>'Datos Monitoreo 2019'!$R619*'Datos Monitoreo 2019'!$S619</f>
        <v>1.8369098713191576E-2</v>
      </c>
      <c r="U619" s="106">
        <f>'Datos Monitoreo 2019'!$T619+'Datos Monitoreo 2019'!$R619</f>
        <v>0.11021459227914945</v>
      </c>
    </row>
    <row r="620" spans="1:21" s="94" customFormat="1" ht="16.5" hidden="1" x14ac:dyDescent="0.3">
      <c r="A620" s="95" t="s">
        <v>43</v>
      </c>
      <c r="B620" s="102">
        <f>VLOOKUP('Datos Monitoreo 2019'!$A620,info!$D$3:$E$118,2,FALSE)</f>
        <v>4</v>
      </c>
      <c r="C620" s="96">
        <v>68</v>
      </c>
      <c r="D620" s="96" t="s">
        <v>17</v>
      </c>
      <c r="E620" s="97">
        <v>8.91267681314614</v>
      </c>
      <c r="F620" s="103">
        <f t="shared" si="9"/>
        <v>6.2388737692022998E-3</v>
      </c>
      <c r="G620" s="95">
        <v>8.3000000000000007</v>
      </c>
      <c r="H620" s="104">
        <f>0.000107384*E620^1.88222*G620^0.67717</f>
        <v>2.7633509554077527E-2</v>
      </c>
      <c r="I620" s="104">
        <f>0.0000949251*E620^1.21565*G620^1.5574</f>
        <v>3.6612611092003304E-2</v>
      </c>
      <c r="J620" s="104">
        <f>IF(H620&lt;I620,H620,I620)</f>
        <v>2.7633509554077527E-2</v>
      </c>
      <c r="K620" s="105">
        <f>VLOOKUP('Datos Monitoreo 2019'!$D620,info!$A$2:$B$20,2,FALSE)</f>
        <v>0.72</v>
      </c>
      <c r="L620" s="94">
        <f>K620*J620</f>
        <v>1.989612687893582E-2</v>
      </c>
      <c r="M620" s="104">
        <v>1.1499999999999999</v>
      </c>
      <c r="N620" s="106">
        <f>M620*L620</f>
        <v>2.2880545910776193E-2</v>
      </c>
      <c r="O620" s="106">
        <f>'Datos Monitoreo 2019'!$N620*'Datos Monitoreo 2019'!$S620</f>
        <v>4.5761091821552389E-3</v>
      </c>
      <c r="P620" s="106">
        <f>'Datos Monitoreo 2019'!$O620+'Datos Monitoreo 2019'!$N620</f>
        <v>2.745665509293143E-2</v>
      </c>
      <c r="Q620" s="104">
        <v>0.47</v>
      </c>
      <c r="R620" s="106">
        <f>'Datos Monitoreo 2019'!$Q620*'Datos Monitoreo 2019'!$N620</f>
        <v>1.075385657806481E-2</v>
      </c>
      <c r="S620" s="104">
        <v>0.2</v>
      </c>
      <c r="T620" s="106">
        <f>'Datos Monitoreo 2019'!$R620*'Datos Monitoreo 2019'!$S620</f>
        <v>2.1507713156129621E-3</v>
      </c>
      <c r="U620" s="106">
        <f>'Datos Monitoreo 2019'!$T620+'Datos Monitoreo 2019'!$R620</f>
        <v>1.2904627893677773E-2</v>
      </c>
    </row>
    <row r="621" spans="1:21" s="94" customFormat="1" ht="16.5" hidden="1" x14ac:dyDescent="0.3">
      <c r="A621" s="95" t="s">
        <v>43</v>
      </c>
      <c r="B621" s="102">
        <f>VLOOKUP('Datos Monitoreo 2019'!$A621,info!$D$3:$E$118,2,FALSE)</f>
        <v>4</v>
      </c>
      <c r="C621" s="96">
        <v>70</v>
      </c>
      <c r="D621" s="96" t="s">
        <v>10</v>
      </c>
      <c r="E621" s="97">
        <v>16.71126902464901</v>
      </c>
      <c r="F621" s="103">
        <f t="shared" si="9"/>
        <v>2.1933540594851822E-2</v>
      </c>
      <c r="G621" s="95"/>
      <c r="H621" s="104"/>
      <c r="I621" s="104"/>
      <c r="J621" s="104"/>
      <c r="K621" s="105">
        <f>VLOOKUP('Datos Monitoreo 2019'!$D621,info!$A$2:$B$20,2,FALSE)</f>
        <v>0.54</v>
      </c>
      <c r="M621" s="104">
        <v>1.1499999999999999</v>
      </c>
      <c r="N621" s="106">
        <f>(0.214828*'Datos Monitoreo 2019'!$E621^2.0402)/1000</f>
        <v>6.7185371947295222E-2</v>
      </c>
      <c r="O621" s="106">
        <f>'Datos Monitoreo 2019'!$N621*'Datos Monitoreo 2019'!$S621</f>
        <v>1.3437074389459045E-2</v>
      </c>
      <c r="P621" s="106">
        <f>'Datos Monitoreo 2019'!$O621+'Datos Monitoreo 2019'!$N621</f>
        <v>8.0622446336754264E-2</v>
      </c>
      <c r="Q621" s="104">
        <v>0.47</v>
      </c>
      <c r="R621" s="106">
        <f>'Datos Monitoreo 2019'!$Q621*'Datos Monitoreo 2019'!$N621</f>
        <v>3.1577124815228751E-2</v>
      </c>
      <c r="S621" s="104">
        <v>0.2</v>
      </c>
      <c r="T621" s="106">
        <f>'Datos Monitoreo 2019'!$R621*'Datos Monitoreo 2019'!$S621</f>
        <v>6.3154249630457508E-3</v>
      </c>
      <c r="U621" s="106">
        <f>'Datos Monitoreo 2019'!$T621+'Datos Monitoreo 2019'!$R621</f>
        <v>3.7892549778274498E-2</v>
      </c>
    </row>
    <row r="622" spans="1:21" s="94" customFormat="1" ht="16.5" hidden="1" x14ac:dyDescent="0.3">
      <c r="A622" s="95" t="s">
        <v>43</v>
      </c>
      <c r="B622" s="102">
        <f>VLOOKUP('Datos Monitoreo 2019'!$A622,info!$D$3:$E$118,2,FALSE)</f>
        <v>4</v>
      </c>
      <c r="C622" s="96">
        <v>71</v>
      </c>
      <c r="D622" s="96" t="s">
        <v>10</v>
      </c>
      <c r="E622" s="97">
        <v>22.759156862141033</v>
      </c>
      <c r="F622" s="103">
        <f t="shared" si="9"/>
        <v>4.0681992891077094E-2</v>
      </c>
      <c r="G622" s="95"/>
      <c r="H622" s="104"/>
      <c r="I622" s="104"/>
      <c r="J622" s="104"/>
      <c r="K622" s="105">
        <f>VLOOKUP('Datos Monitoreo 2019'!$D622,info!$A$2:$B$20,2,FALSE)</f>
        <v>0.54</v>
      </c>
      <c r="M622" s="104">
        <v>1.1499999999999999</v>
      </c>
      <c r="N622" s="106">
        <f>(0.214828*'Datos Monitoreo 2019'!$E622^2.0402)/1000</f>
        <v>0.12617139403517857</v>
      </c>
      <c r="O622" s="106">
        <f>'Datos Monitoreo 2019'!$N622*'Datos Monitoreo 2019'!$S622</f>
        <v>2.5234278807035715E-2</v>
      </c>
      <c r="P622" s="106">
        <f>'Datos Monitoreo 2019'!$O622+'Datos Monitoreo 2019'!$N622</f>
        <v>0.15140567284221429</v>
      </c>
      <c r="Q622" s="104">
        <v>0.47</v>
      </c>
      <c r="R622" s="106">
        <f>'Datos Monitoreo 2019'!$Q622*'Datos Monitoreo 2019'!$N622</f>
        <v>5.9300555196533926E-2</v>
      </c>
      <c r="S622" s="104">
        <v>0.2</v>
      </c>
      <c r="T622" s="106">
        <f>'Datos Monitoreo 2019'!$R622*'Datos Monitoreo 2019'!$S622</f>
        <v>1.1860111039306787E-2</v>
      </c>
      <c r="U622" s="106">
        <f>'Datos Monitoreo 2019'!$T622+'Datos Monitoreo 2019'!$R622</f>
        <v>7.1160666235840719E-2</v>
      </c>
    </row>
    <row r="623" spans="1:21" s="94" customFormat="1" ht="16.5" hidden="1" x14ac:dyDescent="0.3">
      <c r="A623" s="95" t="s">
        <v>43</v>
      </c>
      <c r="B623" s="102">
        <f>VLOOKUP('Datos Monitoreo 2019'!$A623,info!$D$3:$E$118,2,FALSE)</f>
        <v>4</v>
      </c>
      <c r="C623" s="96">
        <v>73</v>
      </c>
      <c r="D623" s="96" t="s">
        <v>10</v>
      </c>
      <c r="E623" s="97">
        <v>21.135776442603703</v>
      </c>
      <c r="F623" s="103">
        <f t="shared" si="9"/>
        <v>3.5085388894722153E-2</v>
      </c>
      <c r="G623" s="95"/>
      <c r="H623" s="104"/>
      <c r="I623" s="104"/>
      <c r="J623" s="104"/>
      <c r="K623" s="105">
        <f>VLOOKUP('Datos Monitoreo 2019'!$D623,info!$A$2:$B$20,2,FALSE)</f>
        <v>0.54</v>
      </c>
      <c r="M623" s="104">
        <v>1.1499999999999999</v>
      </c>
      <c r="N623" s="106">
        <f>(0.214828*'Datos Monitoreo 2019'!$E623^2.0402)/1000</f>
        <v>0.10849082969843746</v>
      </c>
      <c r="O623" s="106">
        <f>'Datos Monitoreo 2019'!$N623*'Datos Monitoreo 2019'!$S623</f>
        <v>2.1698165939687493E-2</v>
      </c>
      <c r="P623" s="106">
        <f>'Datos Monitoreo 2019'!$O623+'Datos Monitoreo 2019'!$N623</f>
        <v>0.13018899563812494</v>
      </c>
      <c r="Q623" s="104">
        <v>0.47</v>
      </c>
      <c r="R623" s="106">
        <f>'Datos Monitoreo 2019'!$Q623*'Datos Monitoreo 2019'!$N623</f>
        <v>5.0990689958265605E-2</v>
      </c>
      <c r="S623" s="104">
        <v>0.2</v>
      </c>
      <c r="T623" s="106">
        <f>'Datos Monitoreo 2019'!$R623*'Datos Monitoreo 2019'!$S623</f>
        <v>1.0198137991653122E-2</v>
      </c>
      <c r="U623" s="106">
        <f>'Datos Monitoreo 2019'!$T623+'Datos Monitoreo 2019'!$R623</f>
        <v>6.1188827949918728E-2</v>
      </c>
    </row>
    <row r="624" spans="1:21" s="94" customFormat="1" ht="16.5" hidden="1" x14ac:dyDescent="0.3">
      <c r="A624" s="95" t="s">
        <v>43</v>
      </c>
      <c r="B624" s="102">
        <f>VLOOKUP('Datos Monitoreo 2019'!$A624,info!$D$3:$E$118,2,FALSE)</f>
        <v>4</v>
      </c>
      <c r="C624" s="96">
        <v>74</v>
      </c>
      <c r="D624" s="96" t="s">
        <v>10</v>
      </c>
      <c r="E624" s="97">
        <v>17.347888797016591</v>
      </c>
      <c r="F624" s="103">
        <f t="shared" si="9"/>
        <v>2.3636498485935107E-2</v>
      </c>
      <c r="G624" s="95"/>
      <c r="H624" s="104"/>
      <c r="I624" s="104"/>
      <c r="J624" s="104"/>
      <c r="K624" s="105">
        <f>VLOOKUP('Datos Monitoreo 2019'!$D624,info!$A$2:$B$20,2,FALSE)</f>
        <v>0.54</v>
      </c>
      <c r="M624" s="104">
        <v>1.1499999999999999</v>
      </c>
      <c r="N624" s="106">
        <f>(0.214828*'Datos Monitoreo 2019'!$E624^2.0402)/1000</f>
        <v>7.2510660135988725E-2</v>
      </c>
      <c r="O624" s="106">
        <f>'Datos Monitoreo 2019'!$N624*'Datos Monitoreo 2019'!$S624</f>
        <v>1.4502132027197745E-2</v>
      </c>
      <c r="P624" s="106">
        <f>'Datos Monitoreo 2019'!$O624+'Datos Monitoreo 2019'!$N624</f>
        <v>8.701279216318647E-2</v>
      </c>
      <c r="Q624" s="104">
        <v>0.47</v>
      </c>
      <c r="R624" s="106">
        <f>'Datos Monitoreo 2019'!$Q624*'Datos Monitoreo 2019'!$N624</f>
        <v>3.4080010263914697E-2</v>
      </c>
      <c r="S624" s="104">
        <v>0.2</v>
      </c>
      <c r="T624" s="106">
        <f>'Datos Monitoreo 2019'!$R624*'Datos Monitoreo 2019'!$S624</f>
        <v>6.8160020527829393E-3</v>
      </c>
      <c r="U624" s="106">
        <f>'Datos Monitoreo 2019'!$T624+'Datos Monitoreo 2019'!$R624</f>
        <v>4.0896012316697636E-2</v>
      </c>
    </row>
    <row r="625" spans="1:21" s="94" customFormat="1" ht="16.5" hidden="1" x14ac:dyDescent="0.3">
      <c r="A625" s="95" t="s">
        <v>44</v>
      </c>
      <c r="B625" s="102">
        <f>VLOOKUP('Datos Monitoreo 2019'!$A625,info!$D$3:$E$118,2,FALSE)</f>
        <v>4</v>
      </c>
      <c r="C625" s="96">
        <v>4</v>
      </c>
      <c r="D625" s="96" t="s">
        <v>11</v>
      </c>
      <c r="E625" s="97">
        <v>27.279157245950863</v>
      </c>
      <c r="F625" s="103">
        <f t="shared" si="9"/>
        <v>5.8445594399449734E-2</v>
      </c>
      <c r="G625" s="95"/>
      <c r="H625" s="104"/>
      <c r="I625" s="104"/>
      <c r="J625" s="104"/>
      <c r="K625" s="105">
        <f>VLOOKUP('Datos Monitoreo 2019'!$D625,info!$A$2:$B$20,2,FALSE)</f>
        <v>0.34899999999999998</v>
      </c>
      <c r="M625" s="104">
        <v>1.1499999999999999</v>
      </c>
      <c r="N625" s="106">
        <f>(0.489461*'Datos Monitoreo 2019'!$E625^1.79018)/1000</f>
        <v>0.18201783394188933</v>
      </c>
      <c r="O625" s="106">
        <f>'Datos Monitoreo 2019'!$N625*'Datos Monitoreo 2019'!$S625</f>
        <v>3.6403566788377868E-2</v>
      </c>
      <c r="P625" s="106">
        <f>'Datos Monitoreo 2019'!$O625+'Datos Monitoreo 2019'!$N625</f>
        <v>0.2184214007302672</v>
      </c>
      <c r="Q625" s="104">
        <v>0.47</v>
      </c>
      <c r="R625" s="106">
        <f>'Datos Monitoreo 2019'!$Q625*'Datos Monitoreo 2019'!$N625</f>
        <v>8.5548381952687977E-2</v>
      </c>
      <c r="S625" s="104">
        <v>0.2</v>
      </c>
      <c r="T625" s="106">
        <f>'Datos Monitoreo 2019'!$R625*'Datos Monitoreo 2019'!$S625</f>
        <v>1.7109676390537596E-2</v>
      </c>
      <c r="U625" s="106">
        <f>'Datos Monitoreo 2019'!$T625+'Datos Monitoreo 2019'!$R625</f>
        <v>0.10265805834322557</v>
      </c>
    </row>
    <row r="626" spans="1:21" s="94" customFormat="1" ht="16.5" hidden="1" x14ac:dyDescent="0.3">
      <c r="A626" s="95" t="s">
        <v>44</v>
      </c>
      <c r="B626" s="102">
        <f>VLOOKUP('Datos Monitoreo 2019'!$A626,info!$D$3:$E$118,2,FALSE)</f>
        <v>4</v>
      </c>
      <c r="C626" s="96">
        <v>5</v>
      </c>
      <c r="D626" s="96" t="s">
        <v>11</v>
      </c>
      <c r="E626" s="97">
        <v>22.218030055628589</v>
      </c>
      <c r="F626" s="103">
        <f t="shared" si="9"/>
        <v>3.8770462447071878E-2</v>
      </c>
      <c r="G626" s="95"/>
      <c r="H626" s="104"/>
      <c r="I626" s="104"/>
      <c r="J626" s="104"/>
      <c r="K626" s="105">
        <f>VLOOKUP('Datos Monitoreo 2019'!$D626,info!$A$2:$B$20,2,FALSE)</f>
        <v>0.34899999999999998</v>
      </c>
      <c r="M626" s="104">
        <v>1.1499999999999999</v>
      </c>
      <c r="N626" s="106">
        <f>(0.489461*'Datos Monitoreo 2019'!$E626^1.79018)/1000</f>
        <v>0.12605597460929149</v>
      </c>
      <c r="O626" s="106">
        <f>'Datos Monitoreo 2019'!$N626*'Datos Monitoreo 2019'!$S626</f>
        <v>2.5211194921858301E-2</v>
      </c>
      <c r="P626" s="106">
        <f>'Datos Monitoreo 2019'!$O626+'Datos Monitoreo 2019'!$N626</f>
        <v>0.1512671695311498</v>
      </c>
      <c r="Q626" s="104">
        <v>0.47</v>
      </c>
      <c r="R626" s="106">
        <f>'Datos Monitoreo 2019'!$Q626*'Datos Monitoreo 2019'!$N626</f>
        <v>5.9246308066367E-2</v>
      </c>
      <c r="S626" s="104">
        <v>0.2</v>
      </c>
      <c r="T626" s="106">
        <f>'Datos Monitoreo 2019'!$R626*'Datos Monitoreo 2019'!$S626</f>
        <v>1.1849261613273401E-2</v>
      </c>
      <c r="U626" s="106">
        <f>'Datos Monitoreo 2019'!$T626+'Datos Monitoreo 2019'!$R626</f>
        <v>7.1095569679640397E-2</v>
      </c>
    </row>
    <row r="627" spans="1:21" s="94" customFormat="1" ht="16.5" hidden="1" x14ac:dyDescent="0.3">
      <c r="A627" s="95" t="s">
        <v>44</v>
      </c>
      <c r="B627" s="102">
        <f>VLOOKUP('Datos Monitoreo 2019'!$A627,info!$D$3:$E$118,2,FALSE)</f>
        <v>4</v>
      </c>
      <c r="C627" s="96">
        <v>8</v>
      </c>
      <c r="D627" s="96" t="s">
        <v>11</v>
      </c>
      <c r="E627" s="97">
        <v>23.968734429639436</v>
      </c>
      <c r="F627" s="103">
        <f t="shared" si="9"/>
        <v>4.5121142563796242E-2</v>
      </c>
      <c r="G627" s="95"/>
      <c r="H627" s="110"/>
      <c r="I627" s="110"/>
      <c r="J627" s="110"/>
      <c r="K627" s="105">
        <f>VLOOKUP('Datos Monitoreo 2019'!$D627,info!$A$2:$B$20,2,FALSE)</f>
        <v>0.34899999999999998</v>
      </c>
      <c r="M627" s="104">
        <v>1.1499999999999999</v>
      </c>
      <c r="N627" s="106">
        <f>(0.489461*'Datos Monitoreo 2019'!$E627^1.79018)/1000</f>
        <v>0.14438802120235547</v>
      </c>
      <c r="O627" s="106">
        <f>'Datos Monitoreo 2019'!$N627*'Datos Monitoreo 2019'!$S627</f>
        <v>2.8877604240471096E-2</v>
      </c>
      <c r="P627" s="106">
        <f>'Datos Monitoreo 2019'!$O627+'Datos Monitoreo 2019'!$N627</f>
        <v>0.17326562544282656</v>
      </c>
      <c r="Q627" s="104">
        <v>0.47</v>
      </c>
      <c r="R627" s="106">
        <f>'Datos Monitoreo 2019'!$Q627*'Datos Monitoreo 2019'!$N627</f>
        <v>6.7862369965107069E-2</v>
      </c>
      <c r="S627" s="104">
        <v>0.2</v>
      </c>
      <c r="T627" s="106">
        <f>'Datos Monitoreo 2019'!$R627*'Datos Monitoreo 2019'!$S627</f>
        <v>1.3572473993021415E-2</v>
      </c>
      <c r="U627" s="106">
        <f>'Datos Monitoreo 2019'!$T627+'Datos Monitoreo 2019'!$R627</f>
        <v>8.1434843958128486E-2</v>
      </c>
    </row>
    <row r="628" spans="1:21" s="94" customFormat="1" ht="16.5" hidden="1" x14ac:dyDescent="0.3">
      <c r="A628" s="95" t="s">
        <v>44</v>
      </c>
      <c r="B628" s="102">
        <f>VLOOKUP('Datos Monitoreo 2019'!$A628,info!$D$3:$E$118,2,FALSE)</f>
        <v>4</v>
      </c>
      <c r="C628" s="96">
        <v>11</v>
      </c>
      <c r="D628" s="96" t="s">
        <v>11</v>
      </c>
      <c r="E628" s="97">
        <v>19.066762182409061</v>
      </c>
      <c r="F628" s="103">
        <f t="shared" si="9"/>
        <v>2.8552476368157567E-2</v>
      </c>
      <c r="G628" s="95"/>
      <c r="H628" s="110"/>
      <c r="I628" s="110"/>
      <c r="J628" s="110"/>
      <c r="K628" s="105">
        <f>VLOOKUP('Datos Monitoreo 2019'!$D628,info!$A$2:$B$20,2,FALSE)</f>
        <v>0.34899999999999998</v>
      </c>
      <c r="M628" s="104">
        <v>1.1499999999999999</v>
      </c>
      <c r="N628" s="106">
        <f>(0.489461*'Datos Monitoreo 2019'!$E628^1.79018)/1000</f>
        <v>9.5861513817291744E-2</v>
      </c>
      <c r="O628" s="106">
        <f>'Datos Monitoreo 2019'!$N628*'Datos Monitoreo 2019'!$S628</f>
        <v>1.9172302763458351E-2</v>
      </c>
      <c r="P628" s="106">
        <f>'Datos Monitoreo 2019'!$O628+'Datos Monitoreo 2019'!$N628</f>
        <v>0.1150338165807501</v>
      </c>
      <c r="Q628" s="104">
        <v>0.47</v>
      </c>
      <c r="R628" s="106">
        <f>'Datos Monitoreo 2019'!$Q628*'Datos Monitoreo 2019'!$N628</f>
        <v>4.5054911494127117E-2</v>
      </c>
      <c r="S628" s="104">
        <v>0.2</v>
      </c>
      <c r="T628" s="106">
        <f>'Datos Monitoreo 2019'!$R628*'Datos Monitoreo 2019'!$S628</f>
        <v>9.0109822988254235E-3</v>
      </c>
      <c r="U628" s="106">
        <f>'Datos Monitoreo 2019'!$T628+'Datos Monitoreo 2019'!$R628</f>
        <v>5.4065893792952541E-2</v>
      </c>
    </row>
    <row r="629" spans="1:21" s="94" customFormat="1" ht="16.5" hidden="1" x14ac:dyDescent="0.3">
      <c r="A629" s="95" t="s">
        <v>44</v>
      </c>
      <c r="B629" s="102">
        <f>VLOOKUP('Datos Monitoreo 2019'!$A629,info!$D$3:$E$118,2,FALSE)</f>
        <v>4</v>
      </c>
      <c r="C629" s="96">
        <v>12</v>
      </c>
      <c r="D629" s="96" t="s">
        <v>11</v>
      </c>
      <c r="E629" s="97">
        <v>20.690142601946395</v>
      </c>
      <c r="F629" s="103">
        <f t="shared" si="9"/>
        <v>3.3621481728162893E-2</v>
      </c>
      <c r="G629" s="95"/>
      <c r="H629" s="110"/>
      <c r="I629" s="110"/>
      <c r="J629" s="110"/>
      <c r="K629" s="105">
        <f>VLOOKUP('Datos Monitoreo 2019'!$D629,info!$A$2:$B$20,2,FALSE)</f>
        <v>0.34899999999999998</v>
      </c>
      <c r="M629" s="104">
        <v>1.1499999999999999</v>
      </c>
      <c r="N629" s="106">
        <f>(0.489461*'Datos Monitoreo 2019'!$E629^1.79018)/1000</f>
        <v>0.11096130783151342</v>
      </c>
      <c r="O629" s="106">
        <f>'Datos Monitoreo 2019'!$N629*'Datos Monitoreo 2019'!$S629</f>
        <v>2.2192261566302687E-2</v>
      </c>
      <c r="P629" s="106">
        <f>'Datos Monitoreo 2019'!$O629+'Datos Monitoreo 2019'!$N629</f>
        <v>0.13315356939781611</v>
      </c>
      <c r="Q629" s="104">
        <v>0.47</v>
      </c>
      <c r="R629" s="106">
        <f>'Datos Monitoreo 2019'!$Q629*'Datos Monitoreo 2019'!$N629</f>
        <v>5.2151814680811308E-2</v>
      </c>
      <c r="S629" s="104">
        <v>0.2</v>
      </c>
      <c r="T629" s="106">
        <f>'Datos Monitoreo 2019'!$R629*'Datos Monitoreo 2019'!$S629</f>
        <v>1.0430362936162263E-2</v>
      </c>
      <c r="U629" s="106">
        <f>'Datos Monitoreo 2019'!$T629+'Datos Monitoreo 2019'!$R629</f>
        <v>6.2582177616973572E-2</v>
      </c>
    </row>
    <row r="630" spans="1:21" s="94" customFormat="1" ht="16.5" hidden="1" x14ac:dyDescent="0.3">
      <c r="A630" s="95" t="s">
        <v>44</v>
      </c>
      <c r="B630" s="102">
        <f>VLOOKUP('Datos Monitoreo 2019'!$A630,info!$D$3:$E$118,2,FALSE)</f>
        <v>4</v>
      </c>
      <c r="C630" s="96">
        <v>14</v>
      </c>
      <c r="D630" s="96" t="s">
        <v>11</v>
      </c>
      <c r="E630" s="97">
        <v>27.088171314240586</v>
      </c>
      <c r="F630" s="103">
        <f t="shared" si="9"/>
        <v>5.7630084471046859E-2</v>
      </c>
      <c r="G630" s="95"/>
      <c r="H630" s="110"/>
      <c r="I630" s="110"/>
      <c r="J630" s="110"/>
      <c r="K630" s="105">
        <f>VLOOKUP('Datos Monitoreo 2019'!$D630,info!$A$2:$B$20,2,FALSE)</f>
        <v>0.34899999999999998</v>
      </c>
      <c r="M630" s="104">
        <v>1.1499999999999999</v>
      </c>
      <c r="N630" s="106">
        <f>(0.489461*'Datos Monitoreo 2019'!$E630^1.79018)/1000</f>
        <v>0.17974285428519907</v>
      </c>
      <c r="O630" s="106">
        <f>'Datos Monitoreo 2019'!$N630*'Datos Monitoreo 2019'!$S630</f>
        <v>3.5948570857039813E-2</v>
      </c>
      <c r="P630" s="106">
        <f>'Datos Monitoreo 2019'!$O630+'Datos Monitoreo 2019'!$N630</f>
        <v>0.21569142514223888</v>
      </c>
      <c r="Q630" s="104">
        <v>0.47</v>
      </c>
      <c r="R630" s="106">
        <f>'Datos Monitoreo 2019'!$Q630*'Datos Monitoreo 2019'!$N630</f>
        <v>8.4479141514043551E-2</v>
      </c>
      <c r="S630" s="104">
        <v>0.2</v>
      </c>
      <c r="T630" s="106">
        <f>'Datos Monitoreo 2019'!$R630*'Datos Monitoreo 2019'!$S630</f>
        <v>1.689582830280871E-2</v>
      </c>
      <c r="U630" s="106">
        <f>'Datos Monitoreo 2019'!$T630+'Datos Monitoreo 2019'!$R630</f>
        <v>0.10137496981685226</v>
      </c>
    </row>
    <row r="631" spans="1:21" s="94" customFormat="1" ht="16.5" hidden="1" x14ac:dyDescent="0.3">
      <c r="A631" s="95" t="s">
        <v>44</v>
      </c>
      <c r="B631" s="102">
        <f>VLOOKUP('Datos Monitoreo 2019'!$A631,info!$D$3:$E$118,2,FALSE)</f>
        <v>4</v>
      </c>
      <c r="C631" s="96">
        <v>15</v>
      </c>
      <c r="D631" s="96" t="s">
        <v>11</v>
      </c>
      <c r="E631" s="97">
        <v>28.966199642724952</v>
      </c>
      <c r="F631" s="103">
        <f t="shared" si="9"/>
        <v>6.5898104187199269E-2</v>
      </c>
      <c r="G631" s="95"/>
      <c r="H631" s="104"/>
      <c r="I631" s="104"/>
      <c r="J631" s="104"/>
      <c r="K631" s="105">
        <f>VLOOKUP('Datos Monitoreo 2019'!$D631,info!$A$2:$B$20,2,FALSE)</f>
        <v>0.34899999999999998</v>
      </c>
      <c r="M631" s="104">
        <v>1.1499999999999999</v>
      </c>
      <c r="N631" s="106">
        <f>(0.489461*'Datos Monitoreo 2019'!$E631^1.79018)/1000</f>
        <v>0.20265954056721752</v>
      </c>
      <c r="O631" s="106">
        <f>'Datos Monitoreo 2019'!$N631*'Datos Monitoreo 2019'!$S631</f>
        <v>4.053190811344351E-2</v>
      </c>
      <c r="P631" s="106">
        <f>'Datos Monitoreo 2019'!$O631+'Datos Monitoreo 2019'!$N631</f>
        <v>0.24319144868066103</v>
      </c>
      <c r="Q631" s="104">
        <v>0.47</v>
      </c>
      <c r="R631" s="106">
        <f>'Datos Monitoreo 2019'!$Q631*'Datos Monitoreo 2019'!$N631</f>
        <v>9.5249984066592228E-2</v>
      </c>
      <c r="S631" s="104">
        <v>0.2</v>
      </c>
      <c r="T631" s="106">
        <f>'Datos Monitoreo 2019'!$R631*'Datos Monitoreo 2019'!$S631</f>
        <v>1.9049996813318447E-2</v>
      </c>
      <c r="U631" s="106">
        <f>'Datos Monitoreo 2019'!$T631+'Datos Monitoreo 2019'!$R631</f>
        <v>0.11429998087991067</v>
      </c>
    </row>
    <row r="632" spans="1:21" s="94" customFormat="1" ht="16.5" hidden="1" x14ac:dyDescent="0.3">
      <c r="A632" s="95" t="s">
        <v>44</v>
      </c>
      <c r="B632" s="102">
        <f>VLOOKUP('Datos Monitoreo 2019'!$A632,info!$D$3:$E$118,2,FALSE)</f>
        <v>4</v>
      </c>
      <c r="C632" s="96">
        <v>16</v>
      </c>
      <c r="D632" s="96" t="s">
        <v>11</v>
      </c>
      <c r="E632" s="97">
        <v>20.117184806815573</v>
      </c>
      <c r="F632" s="103">
        <f t="shared" si="9"/>
        <v>3.1785151994768605E-2</v>
      </c>
      <c r="G632" s="95"/>
      <c r="H632" s="104"/>
      <c r="I632" s="104"/>
      <c r="J632" s="104"/>
      <c r="K632" s="105">
        <f>VLOOKUP('Datos Monitoreo 2019'!$D632,info!$A$2:$B$20,2,FALSE)</f>
        <v>0.34899999999999998</v>
      </c>
      <c r="M632" s="104">
        <v>1.1499999999999999</v>
      </c>
      <c r="N632" s="106">
        <f>(0.489461*'Datos Monitoreo 2019'!$E632^1.79018)/1000</f>
        <v>0.10552078982620278</v>
      </c>
      <c r="O632" s="106">
        <f>'Datos Monitoreo 2019'!$N632*'Datos Monitoreo 2019'!$S632</f>
        <v>2.1104157965240556E-2</v>
      </c>
      <c r="P632" s="106">
        <f>'Datos Monitoreo 2019'!$O632+'Datos Monitoreo 2019'!$N632</f>
        <v>0.12662494779144334</v>
      </c>
      <c r="Q632" s="104">
        <v>0.47</v>
      </c>
      <c r="R632" s="106">
        <f>'Datos Monitoreo 2019'!$Q632*'Datos Monitoreo 2019'!$N632</f>
        <v>4.9594771218315299E-2</v>
      </c>
      <c r="S632" s="104">
        <v>0.2</v>
      </c>
      <c r="T632" s="106">
        <f>'Datos Monitoreo 2019'!$R632*'Datos Monitoreo 2019'!$S632</f>
        <v>9.9189542436630609E-3</v>
      </c>
      <c r="U632" s="106">
        <f>'Datos Monitoreo 2019'!$T632+'Datos Monitoreo 2019'!$R632</f>
        <v>5.9513725461978362E-2</v>
      </c>
    </row>
    <row r="633" spans="1:21" s="94" customFormat="1" ht="16.5" hidden="1" x14ac:dyDescent="0.3">
      <c r="A633" s="95" t="s">
        <v>44</v>
      </c>
      <c r="B633" s="102">
        <f>VLOOKUP('Datos Monitoreo 2019'!$A633,info!$D$3:$E$118,2,FALSE)</f>
        <v>4</v>
      </c>
      <c r="C633" s="96">
        <v>17</v>
      </c>
      <c r="D633" s="96" t="s">
        <v>11</v>
      </c>
      <c r="E633" s="97">
        <v>25.878593746742183</v>
      </c>
      <c r="F633" s="103">
        <f t="shared" si="9"/>
        <v>5.2598241790253492E-2</v>
      </c>
      <c r="G633" s="95"/>
      <c r="H633" s="104"/>
      <c r="I633" s="104"/>
      <c r="J633" s="104"/>
      <c r="K633" s="105">
        <f>VLOOKUP('Datos Monitoreo 2019'!$D633,info!$A$2:$B$20,2,FALSE)</f>
        <v>0.34899999999999998</v>
      </c>
      <c r="M633" s="104">
        <v>1.1499999999999999</v>
      </c>
      <c r="N633" s="106">
        <f>(0.489461*'Datos Monitoreo 2019'!$E633^1.79018)/1000</f>
        <v>0.16562894172354417</v>
      </c>
      <c r="O633" s="106">
        <f>'Datos Monitoreo 2019'!$N633*'Datos Monitoreo 2019'!$S633</f>
        <v>3.3125788344708834E-2</v>
      </c>
      <c r="P633" s="106">
        <f>'Datos Monitoreo 2019'!$O633+'Datos Monitoreo 2019'!$N633</f>
        <v>0.198754730068253</v>
      </c>
      <c r="Q633" s="104">
        <v>0.47</v>
      </c>
      <c r="R633" s="106">
        <f>'Datos Monitoreo 2019'!$Q633*'Datos Monitoreo 2019'!$N633</f>
        <v>7.7845602610065762E-2</v>
      </c>
      <c r="S633" s="104">
        <v>0.2</v>
      </c>
      <c r="T633" s="106">
        <f>'Datos Monitoreo 2019'!$R633*'Datos Monitoreo 2019'!$S633</f>
        <v>1.5569120522013154E-2</v>
      </c>
      <c r="U633" s="106">
        <f>'Datos Monitoreo 2019'!$T633+'Datos Monitoreo 2019'!$R633</f>
        <v>9.3414723132078908E-2</v>
      </c>
    </row>
    <row r="634" spans="1:21" s="94" customFormat="1" ht="16.5" hidden="1" x14ac:dyDescent="0.3">
      <c r="A634" s="95" t="s">
        <v>44</v>
      </c>
      <c r="B634" s="102">
        <f>VLOOKUP('Datos Monitoreo 2019'!$A634,info!$D$3:$E$118,2,FALSE)</f>
        <v>4</v>
      </c>
      <c r="C634" s="96">
        <v>20</v>
      </c>
      <c r="D634" s="96" t="s">
        <v>11</v>
      </c>
      <c r="E634" s="97">
        <v>14.483099821362476</v>
      </c>
      <c r="F634" s="103">
        <f t="shared" si="9"/>
        <v>1.6474526046799817E-2</v>
      </c>
      <c r="G634" s="95"/>
      <c r="H634" s="104"/>
      <c r="I634" s="104"/>
      <c r="J634" s="104"/>
      <c r="K634" s="105">
        <f>VLOOKUP('Datos Monitoreo 2019'!$D634,info!$A$2:$B$20,2,FALSE)</f>
        <v>0.34899999999999998</v>
      </c>
      <c r="M634" s="104">
        <v>1.1499999999999999</v>
      </c>
      <c r="N634" s="106">
        <f>(0.489461*'Datos Monitoreo 2019'!$E634^1.79018)/1000</f>
        <v>5.8596162688658263E-2</v>
      </c>
      <c r="O634" s="106">
        <f>'Datos Monitoreo 2019'!$N634*'Datos Monitoreo 2019'!$S634</f>
        <v>1.1719232537731654E-2</v>
      </c>
      <c r="P634" s="106">
        <f>'Datos Monitoreo 2019'!$O634+'Datos Monitoreo 2019'!$N634</f>
        <v>7.031539522638991E-2</v>
      </c>
      <c r="Q634" s="104">
        <v>0.47</v>
      </c>
      <c r="R634" s="106">
        <f>'Datos Monitoreo 2019'!$Q634*'Datos Monitoreo 2019'!$N634</f>
        <v>2.7540196463669384E-2</v>
      </c>
      <c r="S634" s="104">
        <v>0.2</v>
      </c>
      <c r="T634" s="106">
        <f>'Datos Monitoreo 2019'!$R634*'Datos Monitoreo 2019'!$S634</f>
        <v>5.5080392927338772E-3</v>
      </c>
      <c r="U634" s="106">
        <f>'Datos Monitoreo 2019'!$T634+'Datos Monitoreo 2019'!$R634</f>
        <v>3.3048235756403262E-2</v>
      </c>
    </row>
    <row r="635" spans="1:21" s="94" customFormat="1" ht="16.5" hidden="1" x14ac:dyDescent="0.3">
      <c r="A635" s="95" t="s">
        <v>44</v>
      </c>
      <c r="B635" s="102">
        <f>VLOOKUP('Datos Monitoreo 2019'!$A635,info!$D$3:$E$118,2,FALSE)</f>
        <v>4</v>
      </c>
      <c r="C635" s="96">
        <v>21</v>
      </c>
      <c r="D635" s="96" t="s">
        <v>11</v>
      </c>
      <c r="E635" s="97">
        <v>21.899720169444798</v>
      </c>
      <c r="F635" s="103">
        <f t="shared" si="9"/>
        <v>3.7667518691445051E-2</v>
      </c>
      <c r="G635" s="95"/>
      <c r="H635" s="104"/>
      <c r="I635" s="104"/>
      <c r="J635" s="104"/>
      <c r="K635" s="105">
        <f>VLOOKUP('Datos Monitoreo 2019'!$D635,info!$A$2:$B$20,2,FALSE)</f>
        <v>0.34899999999999998</v>
      </c>
      <c r="M635" s="104">
        <v>1.1499999999999999</v>
      </c>
      <c r="N635" s="106">
        <f>(0.489461*'Datos Monitoreo 2019'!$E635^1.79018)/1000</f>
        <v>0.12284130016649951</v>
      </c>
      <c r="O635" s="106">
        <f>'Datos Monitoreo 2019'!$N635*'Datos Monitoreo 2019'!$S635</f>
        <v>2.4568260033299903E-2</v>
      </c>
      <c r="P635" s="106">
        <f>'Datos Monitoreo 2019'!$O635+'Datos Monitoreo 2019'!$N635</f>
        <v>0.14740956019979942</v>
      </c>
      <c r="Q635" s="104">
        <v>0.47</v>
      </c>
      <c r="R635" s="106">
        <f>'Datos Monitoreo 2019'!$Q635*'Datos Monitoreo 2019'!$N635</f>
        <v>5.7735411078254764E-2</v>
      </c>
      <c r="S635" s="104">
        <v>0.2</v>
      </c>
      <c r="T635" s="106">
        <f>'Datos Monitoreo 2019'!$R635*'Datos Monitoreo 2019'!$S635</f>
        <v>1.1547082215650954E-2</v>
      </c>
      <c r="U635" s="106">
        <f>'Datos Monitoreo 2019'!$T635+'Datos Monitoreo 2019'!$R635</f>
        <v>6.928249329390572E-2</v>
      </c>
    </row>
    <row r="636" spans="1:21" s="94" customFormat="1" ht="16.5" hidden="1" x14ac:dyDescent="0.3">
      <c r="A636" s="95" t="s">
        <v>44</v>
      </c>
      <c r="B636" s="102">
        <f>VLOOKUP('Datos Monitoreo 2019'!$A636,info!$D$3:$E$118,2,FALSE)</f>
        <v>4</v>
      </c>
      <c r="C636" s="96">
        <v>25</v>
      </c>
      <c r="D636" s="96" t="s">
        <v>11</v>
      </c>
      <c r="E636" s="97">
        <v>17.507043740108486</v>
      </c>
      <c r="F636" s="103">
        <f t="shared" si="9"/>
        <v>2.4072185142649163E-2</v>
      </c>
      <c r="G636" s="95"/>
      <c r="H636" s="104"/>
      <c r="I636" s="104"/>
      <c r="J636" s="104"/>
      <c r="K636" s="105">
        <f>VLOOKUP('Datos Monitoreo 2019'!$D636,info!$A$2:$B$20,2,FALSE)</f>
        <v>0.34899999999999998</v>
      </c>
      <c r="M636" s="104">
        <v>1.1499999999999999</v>
      </c>
      <c r="N636" s="106">
        <f>(0.489461*'Datos Monitoreo 2019'!$E636^1.79018)/1000</f>
        <v>8.2279721596491509E-2</v>
      </c>
      <c r="O636" s="106">
        <f>'Datos Monitoreo 2019'!$N636*'Datos Monitoreo 2019'!$S636</f>
        <v>1.6455944319298303E-2</v>
      </c>
      <c r="P636" s="106">
        <f>'Datos Monitoreo 2019'!$O636+'Datos Monitoreo 2019'!$N636</f>
        <v>9.8735665915789805E-2</v>
      </c>
      <c r="Q636" s="104">
        <v>0.47</v>
      </c>
      <c r="R636" s="106">
        <f>'Datos Monitoreo 2019'!$Q636*'Datos Monitoreo 2019'!$N636</f>
        <v>3.8671469150351009E-2</v>
      </c>
      <c r="S636" s="104">
        <v>0.2</v>
      </c>
      <c r="T636" s="106">
        <f>'Datos Monitoreo 2019'!$R636*'Datos Monitoreo 2019'!$S636</f>
        <v>7.7342938300702024E-3</v>
      </c>
      <c r="U636" s="106">
        <f>'Datos Monitoreo 2019'!$T636+'Datos Monitoreo 2019'!$R636</f>
        <v>4.6405762980421213E-2</v>
      </c>
    </row>
    <row r="637" spans="1:21" s="94" customFormat="1" ht="16.5" hidden="1" x14ac:dyDescent="0.3">
      <c r="A637" s="95" t="s">
        <v>44</v>
      </c>
      <c r="B637" s="102">
        <f>VLOOKUP('Datos Monitoreo 2019'!$A637,info!$D$3:$E$118,2,FALSE)</f>
        <v>4</v>
      </c>
      <c r="C637" s="96">
        <v>26</v>
      </c>
      <c r="D637" s="96" t="s">
        <v>11</v>
      </c>
      <c r="E637" s="97">
        <v>27.470143177661136</v>
      </c>
      <c r="F637" s="103">
        <f t="shared" si="9"/>
        <v>5.9266833905803902E-2</v>
      </c>
      <c r="G637" s="99"/>
      <c r="H637" s="104"/>
      <c r="I637" s="104"/>
      <c r="J637" s="104"/>
      <c r="K637" s="105">
        <f>VLOOKUP('Datos Monitoreo 2019'!$D637,info!$A$2:$B$20,2,FALSE)</f>
        <v>0.34899999999999998</v>
      </c>
      <c r="M637" s="104">
        <v>1.1499999999999999</v>
      </c>
      <c r="N637" s="106">
        <f>(0.489461*'Datos Monitoreo 2019'!$E637^1.79018)/1000</f>
        <v>0.18430543413990139</v>
      </c>
      <c r="O637" s="106">
        <f>'Datos Monitoreo 2019'!$N637*'Datos Monitoreo 2019'!$S637</f>
        <v>3.6861086827980276E-2</v>
      </c>
      <c r="P637" s="106">
        <f>'Datos Monitoreo 2019'!$O637+'Datos Monitoreo 2019'!$N637</f>
        <v>0.22116652096788167</v>
      </c>
      <c r="Q637" s="104">
        <v>0.47</v>
      </c>
      <c r="R637" s="106">
        <f>'Datos Monitoreo 2019'!$Q637*'Datos Monitoreo 2019'!$N637</f>
        <v>8.6623554045753642E-2</v>
      </c>
      <c r="S637" s="104">
        <v>0.2</v>
      </c>
      <c r="T637" s="106">
        <f>'Datos Monitoreo 2019'!$R637*'Datos Monitoreo 2019'!$S637</f>
        <v>1.7324710809150729E-2</v>
      </c>
      <c r="U637" s="106">
        <f>'Datos Monitoreo 2019'!$T637+'Datos Monitoreo 2019'!$R637</f>
        <v>0.10394826485490437</v>
      </c>
    </row>
    <row r="638" spans="1:21" s="94" customFormat="1" ht="16.5" hidden="1" x14ac:dyDescent="0.3">
      <c r="A638" s="95" t="s">
        <v>44</v>
      </c>
      <c r="B638" s="102">
        <f>VLOOKUP('Datos Monitoreo 2019'!$A638,info!$D$3:$E$118,2,FALSE)</f>
        <v>4</v>
      </c>
      <c r="C638" s="96">
        <v>30</v>
      </c>
      <c r="D638" s="96" t="s">
        <v>11</v>
      </c>
      <c r="E638" s="97">
        <v>26.06957967845246</v>
      </c>
      <c r="F638" s="103">
        <f t="shared" si="9"/>
        <v>5.3377464391631421E-2</v>
      </c>
      <c r="G638" s="95"/>
      <c r="H638" s="104"/>
      <c r="I638" s="104"/>
      <c r="J638" s="104"/>
      <c r="K638" s="105">
        <f>VLOOKUP('Datos Monitoreo 2019'!$D638,info!$A$2:$B$20,2,FALSE)</f>
        <v>0.34899999999999998</v>
      </c>
      <c r="M638" s="104">
        <v>1.1499999999999999</v>
      </c>
      <c r="N638" s="106">
        <f>(0.489461*'Datos Monitoreo 2019'!$E638^1.79018)/1000</f>
        <v>0.16782355222357334</v>
      </c>
      <c r="O638" s="106">
        <f>'Datos Monitoreo 2019'!$N638*'Datos Monitoreo 2019'!$S638</f>
        <v>3.3564710444714672E-2</v>
      </c>
      <c r="P638" s="106">
        <f>'Datos Monitoreo 2019'!$O638+'Datos Monitoreo 2019'!$N638</f>
        <v>0.20138826266828802</v>
      </c>
      <c r="Q638" s="104">
        <v>0.47</v>
      </c>
      <c r="R638" s="106">
        <f>'Datos Monitoreo 2019'!$Q638*'Datos Monitoreo 2019'!$N638</f>
        <v>7.8877069545079462E-2</v>
      </c>
      <c r="S638" s="104">
        <v>0.2</v>
      </c>
      <c r="T638" s="106">
        <f>'Datos Monitoreo 2019'!$R638*'Datos Monitoreo 2019'!$S638</f>
        <v>1.5775413909015892E-2</v>
      </c>
      <c r="U638" s="106">
        <f>'Datos Monitoreo 2019'!$T638+'Datos Monitoreo 2019'!$R638</f>
        <v>9.4652483454095354E-2</v>
      </c>
    </row>
    <row r="639" spans="1:21" s="94" customFormat="1" ht="16.5" hidden="1" x14ac:dyDescent="0.3">
      <c r="A639" s="95" t="s">
        <v>44</v>
      </c>
      <c r="B639" s="102">
        <f>VLOOKUP('Datos Monitoreo 2019'!$A639,info!$D$3:$E$118,2,FALSE)</f>
        <v>4</v>
      </c>
      <c r="C639" s="96">
        <v>31</v>
      </c>
      <c r="D639" s="96" t="s">
        <v>11</v>
      </c>
      <c r="E639" s="97">
        <v>24.98732606542757</v>
      </c>
      <c r="F639" s="103">
        <f t="shared" si="9"/>
        <v>4.9037627403401611E-2</v>
      </c>
      <c r="G639" s="95"/>
      <c r="H639" s="110"/>
      <c r="I639" s="110"/>
      <c r="J639" s="110"/>
      <c r="K639" s="105">
        <f>VLOOKUP('Datos Monitoreo 2019'!$D639,info!$A$2:$B$20,2,FALSE)</f>
        <v>0.34899999999999998</v>
      </c>
      <c r="M639" s="104">
        <v>1.1499999999999999</v>
      </c>
      <c r="N639" s="106">
        <f>(0.489461*'Datos Monitoreo 2019'!$E639^1.79018)/1000</f>
        <v>0.15555647605596501</v>
      </c>
      <c r="O639" s="106">
        <f>'Datos Monitoreo 2019'!$N639*'Datos Monitoreo 2019'!$S639</f>
        <v>3.1111295211193005E-2</v>
      </c>
      <c r="P639" s="106">
        <f>'Datos Monitoreo 2019'!$O639+'Datos Monitoreo 2019'!$N639</f>
        <v>0.186667771267158</v>
      </c>
      <c r="Q639" s="104">
        <v>0.47</v>
      </c>
      <c r="R639" s="106">
        <f>'Datos Monitoreo 2019'!$Q639*'Datos Monitoreo 2019'!$N639</f>
        <v>7.3111543746303548E-2</v>
      </c>
      <c r="S639" s="104">
        <v>0.2</v>
      </c>
      <c r="T639" s="106">
        <f>'Datos Monitoreo 2019'!$R639*'Datos Monitoreo 2019'!$S639</f>
        <v>1.462230874926071E-2</v>
      </c>
      <c r="U639" s="106">
        <f>'Datos Monitoreo 2019'!$T639+'Datos Monitoreo 2019'!$R639</f>
        <v>8.7733852495564257E-2</v>
      </c>
    </row>
    <row r="640" spans="1:21" s="94" customFormat="1" ht="16.5" hidden="1" x14ac:dyDescent="0.3">
      <c r="A640" s="95" t="s">
        <v>44</v>
      </c>
      <c r="B640" s="102">
        <f>VLOOKUP('Datos Monitoreo 2019'!$A640,info!$D$3:$E$118,2,FALSE)</f>
        <v>4</v>
      </c>
      <c r="C640" s="96">
        <v>32</v>
      </c>
      <c r="D640" s="96" t="s">
        <v>11</v>
      </c>
      <c r="E640" s="97">
        <v>27.852115041081685</v>
      </c>
      <c r="F640" s="103">
        <f t="shared" si="9"/>
        <v>6.0926501652366197E-2</v>
      </c>
      <c r="G640" s="95"/>
      <c r="H640" s="110"/>
      <c r="I640" s="110"/>
      <c r="J640" s="110"/>
      <c r="K640" s="105">
        <f>VLOOKUP('Datos Monitoreo 2019'!$D640,info!$A$2:$B$20,2,FALSE)</f>
        <v>0.34899999999999998</v>
      </c>
      <c r="M640" s="104">
        <v>1.1499999999999999</v>
      </c>
      <c r="N640" s="106">
        <f>(0.489461*'Datos Monitoreo 2019'!$E640^1.79018)/1000</f>
        <v>0.18891842246872298</v>
      </c>
      <c r="O640" s="106">
        <f>'Datos Monitoreo 2019'!$N640*'Datos Monitoreo 2019'!$S640</f>
        <v>3.7783684493744599E-2</v>
      </c>
      <c r="P640" s="106">
        <f>'Datos Monitoreo 2019'!$O640+'Datos Monitoreo 2019'!$N640</f>
        <v>0.22670210696246756</v>
      </c>
      <c r="Q640" s="104">
        <v>0.47</v>
      </c>
      <c r="R640" s="106">
        <f>'Datos Monitoreo 2019'!$Q640*'Datos Monitoreo 2019'!$N640</f>
        <v>8.8791658560299802E-2</v>
      </c>
      <c r="S640" s="104">
        <v>0.2</v>
      </c>
      <c r="T640" s="106">
        <f>'Datos Monitoreo 2019'!$R640*'Datos Monitoreo 2019'!$S640</f>
        <v>1.7758331712059962E-2</v>
      </c>
      <c r="U640" s="106">
        <f>'Datos Monitoreo 2019'!$T640+'Datos Monitoreo 2019'!$R640</f>
        <v>0.10654999027235976</v>
      </c>
    </row>
    <row r="641" spans="1:21" s="94" customFormat="1" ht="16.5" hidden="1" x14ac:dyDescent="0.3">
      <c r="A641" s="95" t="s">
        <v>44</v>
      </c>
      <c r="B641" s="102">
        <f>VLOOKUP('Datos Monitoreo 2019'!$A641,info!$D$3:$E$118,2,FALSE)</f>
        <v>4</v>
      </c>
      <c r="C641" s="96">
        <v>34</v>
      </c>
      <c r="D641" s="96" t="s">
        <v>11</v>
      </c>
      <c r="E641" s="97">
        <v>18.43014241004148</v>
      </c>
      <c r="F641" s="103">
        <f t="shared" si="9"/>
        <v>2.6677631138535041E-2</v>
      </c>
      <c r="G641" s="95"/>
      <c r="H641" s="110"/>
      <c r="I641" s="110"/>
      <c r="J641" s="110"/>
      <c r="K641" s="105">
        <f>VLOOKUP('Datos Monitoreo 2019'!$D641,info!$A$2:$B$20,2,FALSE)</f>
        <v>0.34899999999999998</v>
      </c>
      <c r="M641" s="104">
        <v>1.1499999999999999</v>
      </c>
      <c r="N641" s="106">
        <f>(0.489461*'Datos Monitoreo 2019'!$E641^1.79018)/1000</f>
        <v>9.0207416556610895E-2</v>
      </c>
      <c r="O641" s="106">
        <f>'Datos Monitoreo 2019'!$N641*'Datos Monitoreo 2019'!$S641</f>
        <v>1.804148331132218E-2</v>
      </c>
      <c r="P641" s="106">
        <f>'Datos Monitoreo 2019'!$O641+'Datos Monitoreo 2019'!$N641</f>
        <v>0.10824889986793307</v>
      </c>
      <c r="Q641" s="104">
        <v>0.47</v>
      </c>
      <c r="R641" s="106">
        <f>'Datos Monitoreo 2019'!$Q641*'Datos Monitoreo 2019'!$N641</f>
        <v>4.2397485781607118E-2</v>
      </c>
      <c r="S641" s="104">
        <v>0.2</v>
      </c>
      <c r="T641" s="106">
        <f>'Datos Monitoreo 2019'!$R641*'Datos Monitoreo 2019'!$S641</f>
        <v>8.4794971563214236E-3</v>
      </c>
      <c r="U641" s="106">
        <f>'Datos Monitoreo 2019'!$T641+'Datos Monitoreo 2019'!$R641</f>
        <v>5.0876982937928542E-2</v>
      </c>
    </row>
    <row r="642" spans="1:21" s="94" customFormat="1" ht="16.5" hidden="1" x14ac:dyDescent="0.3">
      <c r="A642" s="95" t="s">
        <v>44</v>
      </c>
      <c r="B642" s="102">
        <f>VLOOKUP('Datos Monitoreo 2019'!$A642,info!$D$3:$E$118,2,FALSE)</f>
        <v>4</v>
      </c>
      <c r="C642" s="96">
        <v>36</v>
      </c>
      <c r="D642" s="96" t="s">
        <v>11</v>
      </c>
      <c r="E642" s="97">
        <v>25.273804962992983</v>
      </c>
      <c r="F642" s="103">
        <f t="shared" si="9"/>
        <v>5.0168502851541091E-2</v>
      </c>
      <c r="G642" s="95"/>
      <c r="H642" s="110"/>
      <c r="I642" s="110"/>
      <c r="J642" s="110"/>
      <c r="K642" s="105">
        <f>VLOOKUP('Datos Monitoreo 2019'!$D642,info!$A$2:$B$20,2,FALSE)</f>
        <v>0.34899999999999998</v>
      </c>
      <c r="M642" s="104">
        <v>1.1499999999999999</v>
      </c>
      <c r="N642" s="106">
        <f>(0.489461*'Datos Monitoreo 2019'!$E642^1.79018)/1000</f>
        <v>0.15876362303869637</v>
      </c>
      <c r="O642" s="106">
        <f>'Datos Monitoreo 2019'!$N642*'Datos Monitoreo 2019'!$S642</f>
        <v>3.1752724607739279E-2</v>
      </c>
      <c r="P642" s="106">
        <f>'Datos Monitoreo 2019'!$O642+'Datos Monitoreo 2019'!$N642</f>
        <v>0.19051634764643566</v>
      </c>
      <c r="Q642" s="104">
        <v>0.47</v>
      </c>
      <c r="R642" s="106">
        <f>'Datos Monitoreo 2019'!$Q642*'Datos Monitoreo 2019'!$N642</f>
        <v>7.4618902828187297E-2</v>
      </c>
      <c r="S642" s="104">
        <v>0.2</v>
      </c>
      <c r="T642" s="106">
        <f>'Datos Monitoreo 2019'!$R642*'Datos Monitoreo 2019'!$S642</f>
        <v>1.492378056563746E-2</v>
      </c>
      <c r="U642" s="106">
        <f>'Datos Monitoreo 2019'!$T642+'Datos Monitoreo 2019'!$R642</f>
        <v>8.9542683393824762E-2</v>
      </c>
    </row>
    <row r="643" spans="1:21" s="94" customFormat="1" ht="16.5" hidden="1" x14ac:dyDescent="0.3">
      <c r="A643" s="95" t="s">
        <v>44</v>
      </c>
      <c r="B643" s="102">
        <f>VLOOKUP('Datos Monitoreo 2019'!$A643,info!$D$3:$E$118,2,FALSE)</f>
        <v>4</v>
      </c>
      <c r="C643" s="96">
        <v>38</v>
      </c>
      <c r="D643" s="96" t="s">
        <v>11</v>
      </c>
      <c r="E643" s="97">
        <v>23.141128725561583</v>
      </c>
      <c r="F643" s="103">
        <f t="shared" ref="F643:F706" si="15">+(PI()*(((E643/100)^2))/4)</f>
        <v>4.2059001458708181E-2</v>
      </c>
      <c r="G643" s="95"/>
      <c r="H643" s="110"/>
      <c r="I643" s="110"/>
      <c r="J643" s="110"/>
      <c r="K643" s="105">
        <f>VLOOKUP('Datos Monitoreo 2019'!$D643,info!$A$2:$B$20,2,FALSE)</f>
        <v>0.34899999999999998</v>
      </c>
      <c r="M643" s="104">
        <v>1.1499999999999999</v>
      </c>
      <c r="N643" s="106">
        <f>(0.489461*'Datos Monitoreo 2019'!$E643^1.79018)/1000</f>
        <v>0.13558511246577234</v>
      </c>
      <c r="O643" s="106">
        <f>'Datos Monitoreo 2019'!$N643*'Datos Monitoreo 2019'!$S643</f>
        <v>2.711702249315447E-2</v>
      </c>
      <c r="P643" s="106">
        <f>'Datos Monitoreo 2019'!$O643+'Datos Monitoreo 2019'!$N643</f>
        <v>0.16270213495892683</v>
      </c>
      <c r="Q643" s="104">
        <v>0.47</v>
      </c>
      <c r="R643" s="106">
        <f>'Datos Monitoreo 2019'!$Q643*'Datos Monitoreo 2019'!$N643</f>
        <v>6.3725002858912999E-2</v>
      </c>
      <c r="S643" s="104">
        <v>0.2</v>
      </c>
      <c r="T643" s="106">
        <f>'Datos Monitoreo 2019'!$R643*'Datos Monitoreo 2019'!$S643</f>
        <v>1.27450005717826E-2</v>
      </c>
      <c r="U643" s="106">
        <f>'Datos Monitoreo 2019'!$T643+'Datos Monitoreo 2019'!$R643</f>
        <v>7.6470003430695599E-2</v>
      </c>
    </row>
    <row r="644" spans="1:21" s="94" customFormat="1" ht="16.5" hidden="1" x14ac:dyDescent="0.3">
      <c r="A644" s="95" t="s">
        <v>44</v>
      </c>
      <c r="B644" s="102">
        <f>VLOOKUP('Datos Monitoreo 2019'!$A644,info!$D$3:$E$118,2,FALSE)</f>
        <v>4</v>
      </c>
      <c r="C644" s="96">
        <v>40</v>
      </c>
      <c r="D644" s="96" t="s">
        <v>11</v>
      </c>
      <c r="E644" s="97">
        <v>21.358593362932353</v>
      </c>
      <c r="F644" s="103">
        <f t="shared" si="15"/>
        <v>3.5829040366319023E-2</v>
      </c>
      <c r="G644" s="95"/>
      <c r="H644" s="110"/>
      <c r="I644" s="110"/>
      <c r="J644" s="110"/>
      <c r="K644" s="105">
        <f>VLOOKUP('Datos Monitoreo 2019'!$D644,info!$A$2:$B$20,2,FALSE)</f>
        <v>0.34899999999999998</v>
      </c>
      <c r="M644" s="104">
        <v>1.1499999999999999</v>
      </c>
      <c r="N644" s="106">
        <f>(0.489461*'Datos Monitoreo 2019'!$E644^1.79018)/1000</f>
        <v>0.11746066498782784</v>
      </c>
      <c r="O644" s="106">
        <f>'Datos Monitoreo 2019'!$N644*'Datos Monitoreo 2019'!$S644</f>
        <v>2.3492132997565571E-2</v>
      </c>
      <c r="P644" s="106">
        <f>'Datos Monitoreo 2019'!$O644+'Datos Monitoreo 2019'!$N644</f>
        <v>0.1409527979853934</v>
      </c>
      <c r="Q644" s="104">
        <v>0.47</v>
      </c>
      <c r="R644" s="106">
        <f>'Datos Monitoreo 2019'!$Q644*'Datos Monitoreo 2019'!$N644</f>
        <v>5.5206512544279079E-2</v>
      </c>
      <c r="S644" s="104">
        <v>0.2</v>
      </c>
      <c r="T644" s="106">
        <f>'Datos Monitoreo 2019'!$R644*'Datos Monitoreo 2019'!$S644</f>
        <v>1.1041302508855816E-2</v>
      </c>
      <c r="U644" s="106">
        <f>'Datos Monitoreo 2019'!$T644+'Datos Monitoreo 2019'!$R644</f>
        <v>6.6247815053134901E-2</v>
      </c>
    </row>
    <row r="645" spans="1:21" s="94" customFormat="1" ht="16.5" hidden="1" x14ac:dyDescent="0.3">
      <c r="A645" s="95" t="s">
        <v>44</v>
      </c>
      <c r="B645" s="102">
        <f>VLOOKUP('Datos Monitoreo 2019'!$A645,info!$D$3:$E$118,2,FALSE)</f>
        <v>4</v>
      </c>
      <c r="C645" s="96">
        <v>41</v>
      </c>
      <c r="D645" s="96" t="s">
        <v>11</v>
      </c>
      <c r="E645" s="97">
        <v>23.204790702798341</v>
      </c>
      <c r="F645" s="103">
        <f t="shared" si="15"/>
        <v>4.2290731055849982E-2</v>
      </c>
      <c r="G645" s="95"/>
      <c r="H645" s="110"/>
      <c r="I645" s="110"/>
      <c r="J645" s="110"/>
      <c r="K645" s="105">
        <f>VLOOKUP('Datos Monitoreo 2019'!$D645,info!$A$2:$B$20,2,FALSE)</f>
        <v>0.34899999999999998</v>
      </c>
      <c r="M645" s="104">
        <v>1.1499999999999999</v>
      </c>
      <c r="N645" s="106">
        <f>(0.489461*'Datos Monitoreo 2019'!$E645^1.79018)/1000</f>
        <v>0.13625357332252269</v>
      </c>
      <c r="O645" s="106">
        <f>'Datos Monitoreo 2019'!$N645*'Datos Monitoreo 2019'!$S645</f>
        <v>2.725071466450454E-2</v>
      </c>
      <c r="P645" s="106">
        <f>'Datos Monitoreo 2019'!$O645+'Datos Monitoreo 2019'!$N645</f>
        <v>0.16350428798702724</v>
      </c>
      <c r="Q645" s="104">
        <v>0.47</v>
      </c>
      <c r="R645" s="106">
        <f>'Datos Monitoreo 2019'!$Q645*'Datos Monitoreo 2019'!$N645</f>
        <v>6.403917946158566E-2</v>
      </c>
      <c r="S645" s="104">
        <v>0.2</v>
      </c>
      <c r="T645" s="106">
        <f>'Datos Monitoreo 2019'!$R645*'Datos Monitoreo 2019'!$S645</f>
        <v>1.2807835892317133E-2</v>
      </c>
      <c r="U645" s="106">
        <f>'Datos Monitoreo 2019'!$T645+'Datos Monitoreo 2019'!$R645</f>
        <v>7.6847015353902787E-2</v>
      </c>
    </row>
    <row r="646" spans="1:21" s="94" customFormat="1" ht="16.5" hidden="1" x14ac:dyDescent="0.3">
      <c r="A646" s="95" t="s">
        <v>44</v>
      </c>
      <c r="B646" s="102">
        <f>VLOOKUP('Datos Monitoreo 2019'!$A646,info!$D$3:$E$118,2,FALSE)</f>
        <v>4</v>
      </c>
      <c r="C646" s="96">
        <v>42</v>
      </c>
      <c r="D646" s="96" t="s">
        <v>11</v>
      </c>
      <c r="E646" s="97">
        <v>25.464790894703256</v>
      </c>
      <c r="F646" s="103">
        <f t="shared" si="15"/>
        <v>5.0929581789406507E-2</v>
      </c>
      <c r="G646" s="95"/>
      <c r="H646" s="110"/>
      <c r="I646" s="110"/>
      <c r="J646" s="110"/>
      <c r="K646" s="105">
        <f>VLOOKUP('Datos Monitoreo 2019'!$D646,info!$A$2:$B$20,2,FALSE)</f>
        <v>0.34899999999999998</v>
      </c>
      <c r="M646" s="104">
        <v>1.1499999999999999</v>
      </c>
      <c r="N646" s="106">
        <f>(0.489461*'Datos Monitoreo 2019'!$E646^1.79018)/1000</f>
        <v>0.16091775572998906</v>
      </c>
      <c r="O646" s="106">
        <f>'Datos Monitoreo 2019'!$N646*'Datos Monitoreo 2019'!$S646</f>
        <v>3.2183551145997816E-2</v>
      </c>
      <c r="P646" s="106">
        <f>'Datos Monitoreo 2019'!$O646+'Datos Monitoreo 2019'!$N646</f>
        <v>0.19310130687598687</v>
      </c>
      <c r="Q646" s="104">
        <v>0.47</v>
      </c>
      <c r="R646" s="106">
        <f>'Datos Monitoreo 2019'!$Q646*'Datos Monitoreo 2019'!$N646</f>
        <v>7.5631345193094862E-2</v>
      </c>
      <c r="S646" s="104">
        <v>0.2</v>
      </c>
      <c r="T646" s="106">
        <f>'Datos Monitoreo 2019'!$R646*'Datos Monitoreo 2019'!$S646</f>
        <v>1.5126269038618974E-2</v>
      </c>
      <c r="U646" s="106">
        <f>'Datos Monitoreo 2019'!$T646+'Datos Monitoreo 2019'!$R646</f>
        <v>9.0757614231713829E-2</v>
      </c>
    </row>
    <row r="647" spans="1:21" s="94" customFormat="1" ht="16.5" hidden="1" x14ac:dyDescent="0.3">
      <c r="A647" s="95" t="s">
        <v>44</v>
      </c>
      <c r="B647" s="102">
        <f>VLOOKUP('Datos Monitoreo 2019'!$A647,info!$D$3:$E$118,2,FALSE)</f>
        <v>4</v>
      </c>
      <c r="C647" s="96">
        <v>44</v>
      </c>
      <c r="D647" s="96" t="s">
        <v>11</v>
      </c>
      <c r="E647" s="97">
        <v>24.255213327204849</v>
      </c>
      <c r="F647" s="103">
        <f t="shared" si="15"/>
        <v>4.6206181388325239E-2</v>
      </c>
      <c r="G647" s="95"/>
      <c r="H647" s="110"/>
      <c r="I647" s="110"/>
      <c r="J647" s="110"/>
      <c r="K647" s="105">
        <f>VLOOKUP('Datos Monitoreo 2019'!$D647,info!$A$2:$B$20,2,FALSE)</f>
        <v>0.34899999999999998</v>
      </c>
      <c r="M647" s="104">
        <v>1.1499999999999999</v>
      </c>
      <c r="N647" s="106">
        <f>(0.489461*'Datos Monitoreo 2019'!$E647^1.79018)/1000</f>
        <v>0.14749200676852883</v>
      </c>
      <c r="O647" s="106">
        <f>'Datos Monitoreo 2019'!$N647*'Datos Monitoreo 2019'!$S647</f>
        <v>2.9498401353705767E-2</v>
      </c>
      <c r="P647" s="106">
        <f>'Datos Monitoreo 2019'!$O647+'Datos Monitoreo 2019'!$N647</f>
        <v>0.1769904081222346</v>
      </c>
      <c r="Q647" s="104">
        <v>0.47</v>
      </c>
      <c r="R647" s="106">
        <f>'Datos Monitoreo 2019'!$Q647*'Datos Monitoreo 2019'!$N647</f>
        <v>6.9321243181208553E-2</v>
      </c>
      <c r="S647" s="104">
        <v>0.2</v>
      </c>
      <c r="T647" s="106">
        <f>'Datos Monitoreo 2019'!$R647*'Datos Monitoreo 2019'!$S647</f>
        <v>1.3864248636241711E-2</v>
      </c>
      <c r="U647" s="106">
        <f>'Datos Monitoreo 2019'!$T647+'Datos Monitoreo 2019'!$R647</f>
        <v>8.3185491817450261E-2</v>
      </c>
    </row>
    <row r="648" spans="1:21" s="94" customFormat="1" ht="16.5" hidden="1" x14ac:dyDescent="0.3">
      <c r="A648" s="95" t="s">
        <v>44</v>
      </c>
      <c r="B648" s="102">
        <f>VLOOKUP('Datos Monitoreo 2019'!$A648,info!$D$3:$E$118,2,FALSE)</f>
        <v>4</v>
      </c>
      <c r="C648" s="96">
        <v>45</v>
      </c>
      <c r="D648" s="96" t="s">
        <v>11</v>
      </c>
      <c r="E648" s="97">
        <v>19.607888988921506</v>
      </c>
      <c r="F648" s="103">
        <f t="shared" si="15"/>
        <v>3.0196149042939123E-2</v>
      </c>
      <c r="G648" s="95"/>
      <c r="H648" s="110"/>
      <c r="I648" s="110"/>
      <c r="J648" s="110"/>
      <c r="K648" s="105">
        <f>VLOOKUP('Datos Monitoreo 2019'!$D648,info!$A$2:$B$20,2,FALSE)</f>
        <v>0.34899999999999998</v>
      </c>
      <c r="M648" s="104">
        <v>1.1499999999999999</v>
      </c>
      <c r="N648" s="106">
        <f>(0.489461*'Datos Monitoreo 2019'!$E648^1.79018)/1000</f>
        <v>0.10078640011401353</v>
      </c>
      <c r="O648" s="106">
        <f>'Datos Monitoreo 2019'!$N648*'Datos Monitoreo 2019'!$S648</f>
        <v>2.0157280022802707E-2</v>
      </c>
      <c r="P648" s="106">
        <f>'Datos Monitoreo 2019'!$O648+'Datos Monitoreo 2019'!$N648</f>
        <v>0.12094368013681624</v>
      </c>
      <c r="Q648" s="104">
        <v>0.47</v>
      </c>
      <c r="R648" s="106">
        <f>'Datos Monitoreo 2019'!$Q648*'Datos Monitoreo 2019'!$N648</f>
        <v>4.7369608053586358E-2</v>
      </c>
      <c r="S648" s="104">
        <v>0.2</v>
      </c>
      <c r="T648" s="106">
        <f>'Datos Monitoreo 2019'!$R648*'Datos Monitoreo 2019'!$S648</f>
        <v>9.4739216107172716E-3</v>
      </c>
      <c r="U648" s="106">
        <f>'Datos Monitoreo 2019'!$T648+'Datos Monitoreo 2019'!$R648</f>
        <v>5.684352966430363E-2</v>
      </c>
    </row>
    <row r="649" spans="1:21" s="94" customFormat="1" ht="16.5" hidden="1" x14ac:dyDescent="0.3">
      <c r="A649" s="95" t="s">
        <v>44</v>
      </c>
      <c r="B649" s="102">
        <f>VLOOKUP('Datos Monitoreo 2019'!$A649,info!$D$3:$E$118,2,FALSE)</f>
        <v>4</v>
      </c>
      <c r="C649" s="96">
        <v>48</v>
      </c>
      <c r="D649" s="96" t="s">
        <v>11</v>
      </c>
      <c r="E649" s="97">
        <v>14.769578718927887</v>
      </c>
      <c r="F649" s="103">
        <f t="shared" si="15"/>
        <v>1.7132711313956345E-2</v>
      </c>
      <c r="G649" s="95"/>
      <c r="H649" s="104"/>
      <c r="I649" s="104"/>
      <c r="J649" s="104"/>
      <c r="K649" s="105">
        <f>VLOOKUP('Datos Monitoreo 2019'!$D649,info!$A$2:$B$20,2,FALSE)</f>
        <v>0.34899999999999998</v>
      </c>
      <c r="M649" s="104">
        <v>1.1499999999999999</v>
      </c>
      <c r="N649" s="106">
        <f>(0.489461*'Datos Monitoreo 2019'!$E649^1.79018)/1000</f>
        <v>6.0687254792979151E-2</v>
      </c>
      <c r="O649" s="106">
        <f>'Datos Monitoreo 2019'!$N649*'Datos Monitoreo 2019'!$S649</f>
        <v>1.213745095859583E-2</v>
      </c>
      <c r="P649" s="106">
        <f>'Datos Monitoreo 2019'!$O649+'Datos Monitoreo 2019'!$N649</f>
        <v>7.2824705751574986E-2</v>
      </c>
      <c r="Q649" s="104">
        <v>0.47</v>
      </c>
      <c r="R649" s="106">
        <f>'Datos Monitoreo 2019'!$Q649*'Datos Monitoreo 2019'!$N649</f>
        <v>2.8523009752700199E-2</v>
      </c>
      <c r="S649" s="104">
        <v>0.2</v>
      </c>
      <c r="T649" s="106">
        <f>'Datos Monitoreo 2019'!$R649*'Datos Monitoreo 2019'!$S649</f>
        <v>5.70460195054004E-3</v>
      </c>
      <c r="U649" s="106">
        <f>'Datos Monitoreo 2019'!$T649+'Datos Monitoreo 2019'!$R649</f>
        <v>3.4227611703240242E-2</v>
      </c>
    </row>
    <row r="650" spans="1:21" s="94" customFormat="1" ht="16.5" hidden="1" x14ac:dyDescent="0.3">
      <c r="A650" s="95" t="s">
        <v>44</v>
      </c>
      <c r="B650" s="102">
        <f>VLOOKUP('Datos Monitoreo 2019'!$A650,info!$D$3:$E$118,2,FALSE)</f>
        <v>4</v>
      </c>
      <c r="C650" s="96">
        <v>50</v>
      </c>
      <c r="D650" s="96" t="s">
        <v>11</v>
      </c>
      <c r="E650" s="97">
        <v>24.287044315823227</v>
      </c>
      <c r="F650" s="103">
        <f t="shared" si="15"/>
        <v>4.6327537032432808E-2</v>
      </c>
      <c r="G650" s="95"/>
      <c r="H650" s="110"/>
      <c r="I650" s="110"/>
      <c r="J650" s="110"/>
      <c r="K650" s="105">
        <f>VLOOKUP('Datos Monitoreo 2019'!$D650,info!$A$2:$B$20,2,FALSE)</f>
        <v>0.34899999999999998</v>
      </c>
      <c r="M650" s="104">
        <v>1.1499999999999999</v>
      </c>
      <c r="N650" s="106">
        <f>(0.489461*'Datos Monitoreo 2019'!$E650^1.79018)/1000</f>
        <v>0.14783869197719049</v>
      </c>
      <c r="O650" s="106">
        <f>'Datos Monitoreo 2019'!$N650*'Datos Monitoreo 2019'!$S650</f>
        <v>2.9567738395438099E-2</v>
      </c>
      <c r="P650" s="106">
        <f>'Datos Monitoreo 2019'!$O650+'Datos Monitoreo 2019'!$N650</f>
        <v>0.1774064303726286</v>
      </c>
      <c r="Q650" s="104">
        <v>0.47</v>
      </c>
      <c r="R650" s="106">
        <f>'Datos Monitoreo 2019'!$Q650*'Datos Monitoreo 2019'!$N650</f>
        <v>6.948418522927953E-2</v>
      </c>
      <c r="S650" s="104">
        <v>0.2</v>
      </c>
      <c r="T650" s="106">
        <f>'Datos Monitoreo 2019'!$R650*'Datos Monitoreo 2019'!$S650</f>
        <v>1.3896837045855906E-2</v>
      </c>
      <c r="U650" s="106">
        <f>'Datos Monitoreo 2019'!$T650+'Datos Monitoreo 2019'!$R650</f>
        <v>8.3381022275135441E-2</v>
      </c>
    </row>
    <row r="651" spans="1:21" s="94" customFormat="1" ht="16.5" hidden="1" x14ac:dyDescent="0.3">
      <c r="A651" s="95" t="s">
        <v>44</v>
      </c>
      <c r="B651" s="102">
        <f>VLOOKUP('Datos Monitoreo 2019'!$A651,info!$D$3:$E$118,2,FALSE)</f>
        <v>4</v>
      </c>
      <c r="C651" s="96">
        <v>52</v>
      </c>
      <c r="D651" s="96" t="s">
        <v>11</v>
      </c>
      <c r="E651" s="97">
        <v>22.822818839377792</v>
      </c>
      <c r="F651" s="103">
        <f t="shared" si="15"/>
        <v>4.0909902769584693E-2</v>
      </c>
      <c r="G651" s="95"/>
      <c r="H651" s="110"/>
      <c r="I651" s="110"/>
      <c r="J651" s="110"/>
      <c r="K651" s="105">
        <f>VLOOKUP('Datos Monitoreo 2019'!$D651,info!$A$2:$B$20,2,FALSE)</f>
        <v>0.34899999999999998</v>
      </c>
      <c r="M651" s="104">
        <v>1.1499999999999999</v>
      </c>
      <c r="N651" s="106">
        <f>(0.489461*'Datos Monitoreo 2019'!$E651^1.79018)/1000</f>
        <v>0.13226459795738951</v>
      </c>
      <c r="O651" s="106">
        <f>'Datos Monitoreo 2019'!$N651*'Datos Monitoreo 2019'!$S651</f>
        <v>2.6452919591477903E-2</v>
      </c>
      <c r="P651" s="106">
        <f>'Datos Monitoreo 2019'!$O651+'Datos Monitoreo 2019'!$N651</f>
        <v>0.15871751754886743</v>
      </c>
      <c r="Q651" s="104">
        <v>0.47</v>
      </c>
      <c r="R651" s="106">
        <f>'Datos Monitoreo 2019'!$Q651*'Datos Monitoreo 2019'!$N651</f>
        <v>6.2164361039973068E-2</v>
      </c>
      <c r="S651" s="104">
        <v>0.2</v>
      </c>
      <c r="T651" s="106">
        <f>'Datos Monitoreo 2019'!$R651*'Datos Monitoreo 2019'!$S651</f>
        <v>1.2432872207994614E-2</v>
      </c>
      <c r="U651" s="106">
        <f>'Datos Monitoreo 2019'!$T651+'Datos Monitoreo 2019'!$R651</f>
        <v>7.4597233247967687E-2</v>
      </c>
    </row>
    <row r="652" spans="1:21" s="94" customFormat="1" ht="16.5" hidden="1" x14ac:dyDescent="0.3">
      <c r="A652" s="95" t="s">
        <v>44</v>
      </c>
      <c r="B652" s="102">
        <f>VLOOKUP('Datos Monitoreo 2019'!$A652,info!$D$3:$E$118,2,FALSE)</f>
        <v>4</v>
      </c>
      <c r="C652" s="96">
        <v>54</v>
      </c>
      <c r="D652" s="96" t="s">
        <v>11</v>
      </c>
      <c r="E652" s="97">
        <v>18.302818455567966</v>
      </c>
      <c r="F652" s="103">
        <f t="shared" si="15"/>
        <v>2.6310301529878951E-2</v>
      </c>
      <c r="G652" s="95"/>
      <c r="H652" s="110"/>
      <c r="I652" s="110"/>
      <c r="J652" s="110"/>
      <c r="K652" s="105">
        <f>VLOOKUP('Datos Monitoreo 2019'!$D652,info!$A$2:$B$20,2,FALSE)</f>
        <v>0.34899999999999998</v>
      </c>
      <c r="M652" s="104">
        <v>1.1499999999999999</v>
      </c>
      <c r="N652" s="106">
        <f>(0.489461*'Datos Monitoreo 2019'!$E652^1.79018)/1000</f>
        <v>8.9094832618072647E-2</v>
      </c>
      <c r="O652" s="106">
        <f>'Datos Monitoreo 2019'!$N652*'Datos Monitoreo 2019'!$S652</f>
        <v>1.7818966523614529E-2</v>
      </c>
      <c r="P652" s="106">
        <f>'Datos Monitoreo 2019'!$O652+'Datos Monitoreo 2019'!$N652</f>
        <v>0.10691379914168718</v>
      </c>
      <c r="Q652" s="104">
        <v>0.47</v>
      </c>
      <c r="R652" s="106">
        <f>'Datos Monitoreo 2019'!$Q652*'Datos Monitoreo 2019'!$N652</f>
        <v>4.1874571330494145E-2</v>
      </c>
      <c r="S652" s="104">
        <v>0.2</v>
      </c>
      <c r="T652" s="106">
        <f>'Datos Monitoreo 2019'!$R652*'Datos Monitoreo 2019'!$S652</f>
        <v>8.3749142660988294E-3</v>
      </c>
      <c r="U652" s="106">
        <f>'Datos Monitoreo 2019'!$T652+'Datos Monitoreo 2019'!$R652</f>
        <v>5.0249485596592973E-2</v>
      </c>
    </row>
    <row r="653" spans="1:21" s="94" customFormat="1" ht="16.5" hidden="1" x14ac:dyDescent="0.3">
      <c r="A653" s="95" t="s">
        <v>44</v>
      </c>
      <c r="B653" s="102">
        <f>VLOOKUP('Datos Monitoreo 2019'!$A653,info!$D$3:$E$118,2,FALSE)</f>
        <v>4</v>
      </c>
      <c r="C653" s="96">
        <v>56</v>
      </c>
      <c r="D653" s="96" t="s">
        <v>11</v>
      </c>
      <c r="E653" s="97">
        <v>22.600001919049138</v>
      </c>
      <c r="F653" s="103">
        <f t="shared" si="15"/>
        <v>4.0115003406312216E-2</v>
      </c>
      <c r="G653" s="95"/>
      <c r="H653" s="104"/>
      <c r="I653" s="104"/>
      <c r="J653" s="104"/>
      <c r="K653" s="105">
        <f>VLOOKUP('Datos Monitoreo 2019'!$D653,info!$A$2:$B$20,2,FALSE)</f>
        <v>0.34899999999999998</v>
      </c>
      <c r="M653" s="104">
        <v>1.1499999999999999</v>
      </c>
      <c r="N653" s="106">
        <f>(0.489461*'Datos Monitoreo 2019'!$E653^1.79018)/1000</f>
        <v>0.12996188587747964</v>
      </c>
      <c r="O653" s="106">
        <f>'Datos Monitoreo 2019'!$N653*'Datos Monitoreo 2019'!$S653</f>
        <v>2.5992377175495931E-2</v>
      </c>
      <c r="P653" s="106">
        <f>'Datos Monitoreo 2019'!$O653+'Datos Monitoreo 2019'!$N653</f>
        <v>0.15595426305297558</v>
      </c>
      <c r="Q653" s="104">
        <v>0.47</v>
      </c>
      <c r="R653" s="106">
        <f>'Datos Monitoreo 2019'!$Q653*'Datos Monitoreo 2019'!$N653</f>
        <v>6.1082086362415432E-2</v>
      </c>
      <c r="S653" s="104">
        <v>0.2</v>
      </c>
      <c r="T653" s="106">
        <f>'Datos Monitoreo 2019'!$R653*'Datos Monitoreo 2019'!$S653</f>
        <v>1.2216417272483087E-2</v>
      </c>
      <c r="U653" s="106">
        <f>'Datos Monitoreo 2019'!$T653+'Datos Monitoreo 2019'!$R653</f>
        <v>7.3298503634898524E-2</v>
      </c>
    </row>
    <row r="654" spans="1:21" s="94" customFormat="1" ht="16.5" hidden="1" x14ac:dyDescent="0.3">
      <c r="A654" s="95" t="s">
        <v>44</v>
      </c>
      <c r="B654" s="102">
        <f>VLOOKUP('Datos Monitoreo 2019'!$A654,info!$D$3:$E$118,2,FALSE)</f>
        <v>4</v>
      </c>
      <c r="C654" s="96">
        <v>57</v>
      </c>
      <c r="D654" s="96" t="s">
        <v>11</v>
      </c>
      <c r="E654" s="97">
        <v>21.772396214971284</v>
      </c>
      <c r="F654" s="103">
        <f t="shared" si="15"/>
        <v>3.7230797527600897E-2</v>
      </c>
      <c r="G654" s="95"/>
      <c r="H654" s="104"/>
      <c r="I654" s="104"/>
      <c r="J654" s="104"/>
      <c r="K654" s="105">
        <f>VLOOKUP('Datos Monitoreo 2019'!$D654,info!$A$2:$B$20,2,FALSE)</f>
        <v>0.34899999999999998</v>
      </c>
      <c r="M654" s="104">
        <v>1.1499999999999999</v>
      </c>
      <c r="N654" s="106">
        <f>(0.489461*'Datos Monitoreo 2019'!$E654^1.79018)/1000</f>
        <v>0.12156570309364385</v>
      </c>
      <c r="O654" s="106">
        <f>'Datos Monitoreo 2019'!$N654*'Datos Monitoreo 2019'!$S654</f>
        <v>2.4313140618728774E-2</v>
      </c>
      <c r="P654" s="106">
        <f>'Datos Monitoreo 2019'!$O654+'Datos Monitoreo 2019'!$N654</f>
        <v>0.14587884371237264</v>
      </c>
      <c r="Q654" s="104">
        <v>0.47</v>
      </c>
      <c r="R654" s="106">
        <f>'Datos Monitoreo 2019'!$Q654*'Datos Monitoreo 2019'!$N654</f>
        <v>5.7135880454012605E-2</v>
      </c>
      <c r="S654" s="104">
        <v>0.2</v>
      </c>
      <c r="T654" s="106">
        <f>'Datos Monitoreo 2019'!$R654*'Datos Monitoreo 2019'!$S654</f>
        <v>1.1427176090802522E-2</v>
      </c>
      <c r="U654" s="106">
        <f>'Datos Monitoreo 2019'!$T654+'Datos Monitoreo 2019'!$R654</f>
        <v>6.8563056544815121E-2</v>
      </c>
    </row>
    <row r="655" spans="1:21" s="94" customFormat="1" ht="16.5" hidden="1" x14ac:dyDescent="0.3">
      <c r="A655" s="95" t="s">
        <v>44</v>
      </c>
      <c r="B655" s="102">
        <f>VLOOKUP('Datos Monitoreo 2019'!$A655,info!$D$3:$E$118,2,FALSE)</f>
        <v>4</v>
      </c>
      <c r="C655" s="96">
        <v>58</v>
      </c>
      <c r="D655" s="96" t="s">
        <v>11</v>
      </c>
      <c r="E655" s="97">
        <v>18.939438227935547</v>
      </c>
      <c r="F655" s="103">
        <f t="shared" si="15"/>
        <v>2.8172414364054127E-2</v>
      </c>
      <c r="G655" s="95"/>
      <c r="H655" s="104"/>
      <c r="I655" s="104"/>
      <c r="J655" s="104"/>
      <c r="K655" s="105">
        <f>VLOOKUP('Datos Monitoreo 2019'!$D655,info!$A$2:$B$20,2,FALSE)</f>
        <v>0.34899999999999998</v>
      </c>
      <c r="M655" s="104">
        <v>1.1499999999999999</v>
      </c>
      <c r="N655" s="106">
        <f>(0.489461*'Datos Monitoreo 2019'!$E655^1.79018)/1000</f>
        <v>9.4718566300185075E-2</v>
      </c>
      <c r="O655" s="106">
        <f>'Datos Monitoreo 2019'!$N655*'Datos Monitoreo 2019'!$S655</f>
        <v>1.8943713260037017E-2</v>
      </c>
      <c r="P655" s="106">
        <f>'Datos Monitoreo 2019'!$O655+'Datos Monitoreo 2019'!$N655</f>
        <v>0.1136622795602221</v>
      </c>
      <c r="Q655" s="104">
        <v>0.47</v>
      </c>
      <c r="R655" s="106">
        <f>'Datos Monitoreo 2019'!$Q655*'Datos Monitoreo 2019'!$N655</f>
        <v>4.4517726161086985E-2</v>
      </c>
      <c r="S655" s="104">
        <v>0.2</v>
      </c>
      <c r="T655" s="106">
        <f>'Datos Monitoreo 2019'!$R655*'Datos Monitoreo 2019'!$S655</f>
        <v>8.9035452322173969E-3</v>
      </c>
      <c r="U655" s="106">
        <f>'Datos Monitoreo 2019'!$T655+'Datos Monitoreo 2019'!$R655</f>
        <v>5.3421271393304381E-2</v>
      </c>
    </row>
    <row r="656" spans="1:21" s="94" customFormat="1" ht="16.5" hidden="1" x14ac:dyDescent="0.3">
      <c r="A656" s="95" t="s">
        <v>44</v>
      </c>
      <c r="B656" s="102">
        <f>VLOOKUP('Datos Monitoreo 2019'!$A656,info!$D$3:$E$118,2,FALSE)</f>
        <v>4</v>
      </c>
      <c r="C656" s="96">
        <v>60</v>
      </c>
      <c r="D656" s="96" t="s">
        <v>11</v>
      </c>
      <c r="E656" s="97">
        <v>25.146481008519466</v>
      </c>
      <c r="F656" s="103">
        <f t="shared" si="15"/>
        <v>4.966429999182595E-2</v>
      </c>
      <c r="G656" s="95"/>
      <c r="H656" s="104"/>
      <c r="I656" s="104"/>
      <c r="J656" s="104"/>
      <c r="K656" s="105">
        <f>VLOOKUP('Datos Monitoreo 2019'!$D656,info!$A$2:$B$20,2,FALSE)</f>
        <v>0.34899999999999998</v>
      </c>
      <c r="M656" s="104">
        <v>1.1499999999999999</v>
      </c>
      <c r="N656" s="106">
        <f>(0.489461*'Datos Monitoreo 2019'!$E656^1.79018)/1000</f>
        <v>0.15733465796609586</v>
      </c>
      <c r="O656" s="106">
        <f>'Datos Monitoreo 2019'!$N656*'Datos Monitoreo 2019'!$S656</f>
        <v>3.1466931593219172E-2</v>
      </c>
      <c r="P656" s="106">
        <f>'Datos Monitoreo 2019'!$O656+'Datos Monitoreo 2019'!$N656</f>
        <v>0.18880158955931503</v>
      </c>
      <c r="Q656" s="104">
        <v>0.47</v>
      </c>
      <c r="R656" s="106">
        <f>'Datos Monitoreo 2019'!$Q656*'Datos Monitoreo 2019'!$N656</f>
        <v>7.3947289244065045E-2</v>
      </c>
      <c r="S656" s="104">
        <v>0.2</v>
      </c>
      <c r="T656" s="106">
        <f>'Datos Monitoreo 2019'!$R656*'Datos Monitoreo 2019'!$S656</f>
        <v>1.478945784881301E-2</v>
      </c>
      <c r="U656" s="106">
        <f>'Datos Monitoreo 2019'!$T656+'Datos Monitoreo 2019'!$R656</f>
        <v>8.8736747092878057E-2</v>
      </c>
    </row>
    <row r="657" spans="1:21" s="94" customFormat="1" ht="16.5" hidden="1" x14ac:dyDescent="0.3">
      <c r="A657" s="95" t="s">
        <v>44</v>
      </c>
      <c r="B657" s="102">
        <f>VLOOKUP('Datos Monitoreo 2019'!$A657,info!$D$3:$E$118,2,FALSE)</f>
        <v>4</v>
      </c>
      <c r="C657" s="96">
        <v>62</v>
      </c>
      <c r="D657" s="96" t="s">
        <v>11</v>
      </c>
      <c r="E657" s="97">
        <v>18.239156478331207</v>
      </c>
      <c r="F657" s="103">
        <f t="shared" si="15"/>
        <v>2.6127591655209455E-2</v>
      </c>
      <c r="G657" s="95"/>
      <c r="H657" s="104"/>
      <c r="I657" s="104"/>
      <c r="J657" s="104"/>
      <c r="K657" s="105">
        <f>VLOOKUP('Datos Monitoreo 2019'!$D657,info!$A$2:$B$20,2,FALSE)</f>
        <v>0.34899999999999998</v>
      </c>
      <c r="M657" s="104">
        <v>1.1499999999999999</v>
      </c>
      <c r="N657" s="106">
        <f>(0.489461*'Datos Monitoreo 2019'!$E657^1.79018)/1000</f>
        <v>8.8540827223959423E-2</v>
      </c>
      <c r="O657" s="106">
        <f>'Datos Monitoreo 2019'!$N657*'Datos Monitoreo 2019'!$S657</f>
        <v>1.7708165444791885E-2</v>
      </c>
      <c r="P657" s="106">
        <f>'Datos Monitoreo 2019'!$O657+'Datos Monitoreo 2019'!$N657</f>
        <v>0.1062489926687513</v>
      </c>
      <c r="Q657" s="104">
        <v>0.47</v>
      </c>
      <c r="R657" s="106">
        <f>'Datos Monitoreo 2019'!$Q657*'Datos Monitoreo 2019'!$N657</f>
        <v>4.1614188795260923E-2</v>
      </c>
      <c r="S657" s="104">
        <v>0.2</v>
      </c>
      <c r="T657" s="106">
        <f>'Datos Monitoreo 2019'!$R657*'Datos Monitoreo 2019'!$S657</f>
        <v>8.3228377590521853E-3</v>
      </c>
      <c r="U657" s="106">
        <f>'Datos Monitoreo 2019'!$T657+'Datos Monitoreo 2019'!$R657</f>
        <v>4.9937026554313105E-2</v>
      </c>
    </row>
    <row r="658" spans="1:21" s="94" customFormat="1" ht="16.5" hidden="1" x14ac:dyDescent="0.3">
      <c r="A658" s="95" t="s">
        <v>44</v>
      </c>
      <c r="B658" s="102">
        <f>VLOOKUP('Datos Monitoreo 2019'!$A658,info!$D$3:$E$118,2,FALSE)</f>
        <v>4</v>
      </c>
      <c r="C658" s="96">
        <v>65</v>
      </c>
      <c r="D658" s="96" t="s">
        <v>11</v>
      </c>
      <c r="E658" s="97">
        <v>22.47267796457562</v>
      </c>
      <c r="F658" s="103">
        <f t="shared" si="15"/>
        <v>3.9664276607475971E-2</v>
      </c>
      <c r="G658" s="95"/>
      <c r="H658" s="104"/>
      <c r="I658" s="104"/>
      <c r="J658" s="104"/>
      <c r="K658" s="105">
        <f>VLOOKUP('Datos Monitoreo 2019'!$D658,info!$A$2:$B$20,2,FALSE)</f>
        <v>0.34899999999999998</v>
      </c>
      <c r="M658" s="104">
        <v>1.1499999999999999</v>
      </c>
      <c r="N658" s="106">
        <f>(0.489461*'Datos Monitoreo 2019'!$E658^1.79018)/1000</f>
        <v>0.1286540711911498</v>
      </c>
      <c r="O658" s="106">
        <f>'Datos Monitoreo 2019'!$N658*'Datos Monitoreo 2019'!$S658</f>
        <v>2.5730814238229961E-2</v>
      </c>
      <c r="P658" s="106">
        <f>'Datos Monitoreo 2019'!$O658+'Datos Monitoreo 2019'!$N658</f>
        <v>0.15438488542937975</v>
      </c>
      <c r="Q658" s="104">
        <v>0.47</v>
      </c>
      <c r="R658" s="106">
        <f>'Datos Monitoreo 2019'!$Q658*'Datos Monitoreo 2019'!$N658</f>
        <v>6.04674134598404E-2</v>
      </c>
      <c r="S658" s="104">
        <v>0.2</v>
      </c>
      <c r="T658" s="106">
        <f>'Datos Monitoreo 2019'!$R658*'Datos Monitoreo 2019'!$S658</f>
        <v>1.2093482691968081E-2</v>
      </c>
      <c r="U658" s="106">
        <f>'Datos Monitoreo 2019'!$T658+'Datos Monitoreo 2019'!$R658</f>
        <v>7.2560896151808482E-2</v>
      </c>
    </row>
    <row r="659" spans="1:21" s="94" customFormat="1" ht="16.5" hidden="1" x14ac:dyDescent="0.3">
      <c r="A659" s="95" t="s">
        <v>44</v>
      </c>
      <c r="B659" s="102">
        <f>VLOOKUP('Datos Monitoreo 2019'!$A659,info!$D$3:$E$118,2,FALSE)</f>
        <v>4</v>
      </c>
      <c r="C659" s="96">
        <v>66</v>
      </c>
      <c r="D659" s="96" t="s">
        <v>11</v>
      </c>
      <c r="E659" s="97">
        <v>22.504508953194001</v>
      </c>
      <c r="F659" s="103">
        <f t="shared" si="15"/>
        <v>3.97767195747704E-2</v>
      </c>
      <c r="G659" s="95"/>
      <c r="H659" s="104"/>
      <c r="I659" s="104"/>
      <c r="J659" s="104"/>
      <c r="K659" s="105">
        <f>VLOOKUP('Datos Monitoreo 2019'!$D659,info!$A$2:$B$20,2,FALSE)</f>
        <v>0.34899999999999998</v>
      </c>
      <c r="M659" s="104">
        <v>1.1499999999999999</v>
      </c>
      <c r="N659" s="106">
        <f>(0.489461*'Datos Monitoreo 2019'!$E659^1.79018)/1000</f>
        <v>0.12898047745195865</v>
      </c>
      <c r="O659" s="106">
        <f>'Datos Monitoreo 2019'!$N659*'Datos Monitoreo 2019'!$S659</f>
        <v>2.5796095490391732E-2</v>
      </c>
      <c r="P659" s="106">
        <f>'Datos Monitoreo 2019'!$O659+'Datos Monitoreo 2019'!$N659</f>
        <v>0.15477657294235037</v>
      </c>
      <c r="Q659" s="104">
        <v>0.47</v>
      </c>
      <c r="R659" s="106">
        <f>'Datos Monitoreo 2019'!$Q659*'Datos Monitoreo 2019'!$N659</f>
        <v>6.0620824402420559E-2</v>
      </c>
      <c r="S659" s="104">
        <v>0.2</v>
      </c>
      <c r="T659" s="106">
        <f>'Datos Monitoreo 2019'!$R659*'Datos Monitoreo 2019'!$S659</f>
        <v>1.2124164880484112E-2</v>
      </c>
      <c r="U659" s="106">
        <f>'Datos Monitoreo 2019'!$T659+'Datos Monitoreo 2019'!$R659</f>
        <v>7.2744989282904668E-2</v>
      </c>
    </row>
    <row r="660" spans="1:21" s="94" customFormat="1" ht="16.5" hidden="1" x14ac:dyDescent="0.3">
      <c r="A660" s="95" t="s">
        <v>44</v>
      </c>
      <c r="B660" s="102">
        <f>VLOOKUP('Datos Monitoreo 2019'!$A660,info!$D$3:$E$118,2,FALSE)</f>
        <v>4</v>
      </c>
      <c r="C660" s="96">
        <v>68</v>
      </c>
      <c r="D660" s="96" t="s">
        <v>11</v>
      </c>
      <c r="E660" s="97">
        <v>24.700847167862154</v>
      </c>
      <c r="F660" s="103">
        <f t="shared" si="15"/>
        <v>4.7919643505652566E-2</v>
      </c>
      <c r="G660" s="95"/>
      <c r="H660" s="104"/>
      <c r="I660" s="104"/>
      <c r="J660" s="104"/>
      <c r="K660" s="105">
        <f>VLOOKUP('Datos Monitoreo 2019'!$D660,info!$A$2:$B$20,2,FALSE)</f>
        <v>0.34899999999999998</v>
      </c>
      <c r="M660" s="104">
        <v>1.1499999999999999</v>
      </c>
      <c r="N660" s="106">
        <f>(0.489461*'Datos Monitoreo 2019'!$E660^1.79018)/1000</f>
        <v>0.15237825303263158</v>
      </c>
      <c r="O660" s="106">
        <f>'Datos Monitoreo 2019'!$N660*'Datos Monitoreo 2019'!$S660</f>
        <v>3.0475650606526319E-2</v>
      </c>
      <c r="P660" s="106">
        <f>'Datos Monitoreo 2019'!$O660+'Datos Monitoreo 2019'!$N660</f>
        <v>0.18285390363915791</v>
      </c>
      <c r="Q660" s="104">
        <v>0.47</v>
      </c>
      <c r="R660" s="106">
        <f>'Datos Monitoreo 2019'!$Q660*'Datos Monitoreo 2019'!$N660</f>
        <v>7.1617778925336842E-2</v>
      </c>
      <c r="S660" s="104">
        <v>0.2</v>
      </c>
      <c r="T660" s="106">
        <f>'Datos Monitoreo 2019'!$R660*'Datos Monitoreo 2019'!$S660</f>
        <v>1.4323555785067369E-2</v>
      </c>
      <c r="U660" s="106">
        <f>'Datos Monitoreo 2019'!$T660+'Datos Monitoreo 2019'!$R660</f>
        <v>8.5941334710404216E-2</v>
      </c>
    </row>
    <row r="661" spans="1:21" s="94" customFormat="1" ht="16.5" hidden="1" x14ac:dyDescent="0.3">
      <c r="A661" s="95" t="s">
        <v>44</v>
      </c>
      <c r="B661" s="102">
        <f>VLOOKUP('Datos Monitoreo 2019'!$A661,info!$D$3:$E$118,2,FALSE)</f>
        <v>4</v>
      </c>
      <c r="C661" s="96">
        <v>70</v>
      </c>
      <c r="D661" s="96" t="s">
        <v>11</v>
      </c>
      <c r="E661" s="97">
        <v>23.554931577600509</v>
      </c>
      <c r="F661" s="103">
        <f t="shared" si="15"/>
        <v>4.3576623418560945E-2</v>
      </c>
      <c r="G661" s="95"/>
      <c r="H661" s="104"/>
      <c r="I661" s="104"/>
      <c r="J661" s="104"/>
      <c r="K661" s="105">
        <f>VLOOKUP('Datos Monitoreo 2019'!$D661,info!$A$2:$B$20,2,FALSE)</f>
        <v>0.34899999999999998</v>
      </c>
      <c r="M661" s="104">
        <v>1.1499999999999999</v>
      </c>
      <c r="N661" s="106">
        <f>(0.489461*'Datos Monitoreo 2019'!$E661^1.79018)/1000</f>
        <v>0.13995601689044404</v>
      </c>
      <c r="O661" s="106">
        <f>'Datos Monitoreo 2019'!$N661*'Datos Monitoreo 2019'!$S661</f>
        <v>2.7991203378088809E-2</v>
      </c>
      <c r="P661" s="106">
        <f>'Datos Monitoreo 2019'!$O661+'Datos Monitoreo 2019'!$N661</f>
        <v>0.16794722026853284</v>
      </c>
      <c r="Q661" s="104">
        <v>0.47</v>
      </c>
      <c r="R661" s="106">
        <f>'Datos Monitoreo 2019'!$Q661*'Datos Monitoreo 2019'!$N661</f>
        <v>6.57793279385087E-2</v>
      </c>
      <c r="S661" s="104">
        <v>0.2</v>
      </c>
      <c r="T661" s="106">
        <f>'Datos Monitoreo 2019'!$R661*'Datos Monitoreo 2019'!$S661</f>
        <v>1.3155865587701741E-2</v>
      </c>
      <c r="U661" s="106">
        <f>'Datos Monitoreo 2019'!$T661+'Datos Monitoreo 2019'!$R661</f>
        <v>7.8935193526210437E-2</v>
      </c>
    </row>
    <row r="662" spans="1:21" s="94" customFormat="1" ht="16.5" hidden="1" x14ac:dyDescent="0.3">
      <c r="A662" s="95" t="s">
        <v>44</v>
      </c>
      <c r="B662" s="102">
        <f>VLOOKUP('Datos Monitoreo 2019'!$A662,info!$D$3:$E$118,2,FALSE)</f>
        <v>4</v>
      </c>
      <c r="C662" s="96">
        <v>72</v>
      </c>
      <c r="D662" s="96" t="s">
        <v>11</v>
      </c>
      <c r="E662" s="97">
        <v>20.562818647472877</v>
      </c>
      <c r="F662" s="103">
        <f t="shared" si="15"/>
        <v>3.3208952115668697E-2</v>
      </c>
      <c r="G662" s="95"/>
      <c r="H662" s="110"/>
      <c r="I662" s="110"/>
      <c r="J662" s="110"/>
      <c r="K662" s="105">
        <f>VLOOKUP('Datos Monitoreo 2019'!$D662,info!$A$2:$B$20,2,FALSE)</f>
        <v>0.34899999999999998</v>
      </c>
      <c r="M662" s="104">
        <v>1.1499999999999999</v>
      </c>
      <c r="N662" s="106">
        <f>(0.489461*'Datos Monitoreo 2019'!$E662^1.79018)/1000</f>
        <v>0.10974187677891097</v>
      </c>
      <c r="O662" s="106">
        <f>'Datos Monitoreo 2019'!$N662*'Datos Monitoreo 2019'!$S662</f>
        <v>2.1948375355782195E-2</v>
      </c>
      <c r="P662" s="106">
        <f>'Datos Monitoreo 2019'!$O662+'Datos Monitoreo 2019'!$N662</f>
        <v>0.13169025213469315</v>
      </c>
      <c r="Q662" s="104">
        <v>0.47</v>
      </c>
      <c r="R662" s="106">
        <f>'Datos Monitoreo 2019'!$Q662*'Datos Monitoreo 2019'!$N662</f>
        <v>5.1578682086088151E-2</v>
      </c>
      <c r="S662" s="104">
        <v>0.2</v>
      </c>
      <c r="T662" s="106">
        <f>'Datos Monitoreo 2019'!$R662*'Datos Monitoreo 2019'!$S662</f>
        <v>1.0315736417217631E-2</v>
      </c>
      <c r="U662" s="106">
        <f>'Datos Monitoreo 2019'!$T662+'Datos Monitoreo 2019'!$R662</f>
        <v>6.1894418503305779E-2</v>
      </c>
    </row>
    <row r="663" spans="1:21" s="94" customFormat="1" ht="16.5" hidden="1" x14ac:dyDescent="0.3">
      <c r="A663" s="95" t="s">
        <v>44</v>
      </c>
      <c r="B663" s="102">
        <f>VLOOKUP('Datos Monitoreo 2019'!$A663,info!$D$3:$E$118,2,FALSE)</f>
        <v>4</v>
      </c>
      <c r="C663" s="96">
        <v>74</v>
      </c>
      <c r="D663" s="96" t="s">
        <v>11</v>
      </c>
      <c r="E663" s="97">
        <v>25.305635951611361</v>
      </c>
      <c r="F663" s="103">
        <f t="shared" si="15"/>
        <v>5.0294951453827584E-2</v>
      </c>
      <c r="G663" s="95"/>
      <c r="H663" s="110"/>
      <c r="I663" s="110"/>
      <c r="J663" s="110"/>
      <c r="K663" s="105">
        <f>VLOOKUP('Datos Monitoreo 2019'!$D663,info!$A$2:$B$20,2,FALSE)</f>
        <v>0.34899999999999998</v>
      </c>
      <c r="M663" s="104">
        <v>1.1499999999999999</v>
      </c>
      <c r="N663" s="106">
        <f>(0.489461*'Datos Monitoreo 2019'!$E663^1.79018)/1000</f>
        <v>0.15912175512217</v>
      </c>
      <c r="O663" s="106">
        <f>'Datos Monitoreo 2019'!$N663*'Datos Monitoreo 2019'!$S663</f>
        <v>3.1824351024434004E-2</v>
      </c>
      <c r="P663" s="106">
        <f>'Datos Monitoreo 2019'!$O663+'Datos Monitoreo 2019'!$N663</f>
        <v>0.19094610614660401</v>
      </c>
      <c r="Q663" s="104">
        <v>0.47</v>
      </c>
      <c r="R663" s="106">
        <f>'Datos Monitoreo 2019'!$Q663*'Datos Monitoreo 2019'!$N663</f>
        <v>7.4787224907419902E-2</v>
      </c>
      <c r="S663" s="104">
        <v>0.2</v>
      </c>
      <c r="T663" s="106">
        <f>'Datos Monitoreo 2019'!$R663*'Datos Monitoreo 2019'!$S663</f>
        <v>1.4957444981483981E-2</v>
      </c>
      <c r="U663" s="106">
        <f>'Datos Monitoreo 2019'!$T663+'Datos Monitoreo 2019'!$R663</f>
        <v>8.974466988890388E-2</v>
      </c>
    </row>
    <row r="664" spans="1:21" s="94" customFormat="1" ht="16.5" hidden="1" x14ac:dyDescent="0.3">
      <c r="A664" s="95" t="s">
        <v>45</v>
      </c>
      <c r="B664" s="102">
        <f>VLOOKUP('Datos Monitoreo 2019'!$A664,info!$D$3:$E$118,2,FALSE)</f>
        <v>2</v>
      </c>
      <c r="C664" s="96">
        <v>2</v>
      </c>
      <c r="D664" s="96" t="s">
        <v>11</v>
      </c>
      <c r="E664" s="97">
        <v>29.220847551671984</v>
      </c>
      <c r="F664" s="103">
        <f t="shared" si="15"/>
        <v>6.7061845131087205E-2</v>
      </c>
      <c r="G664" s="95"/>
      <c r="H664" s="110"/>
      <c r="I664" s="110"/>
      <c r="J664" s="110"/>
      <c r="K664" s="105">
        <f>VLOOKUP('Datos Monitoreo 2019'!$D664,info!$A$2:$B$20,2,FALSE)</f>
        <v>0.34899999999999998</v>
      </c>
      <c r="M664" s="104">
        <v>1.1499999999999999</v>
      </c>
      <c r="N664" s="106">
        <f>(0.489461*'Datos Monitoreo 2019'!$E664^1.79018)/1000</f>
        <v>0.20586003633328828</v>
      </c>
      <c r="O664" s="106">
        <f>'Datos Monitoreo 2019'!$N664*'Datos Monitoreo 2019'!$S664</f>
        <v>4.1172007266657658E-2</v>
      </c>
      <c r="P664" s="106">
        <f>'Datos Monitoreo 2019'!$O664+'Datos Monitoreo 2019'!$N664</f>
        <v>0.24703204359994593</v>
      </c>
      <c r="Q664" s="104">
        <v>0.47</v>
      </c>
      <c r="R664" s="106">
        <f>'Datos Monitoreo 2019'!$Q664*'Datos Monitoreo 2019'!$N664</f>
        <v>9.6754217076645485E-2</v>
      </c>
      <c r="S664" s="104">
        <v>0.2</v>
      </c>
      <c r="T664" s="106">
        <f>'Datos Monitoreo 2019'!$R664*'Datos Monitoreo 2019'!$S664</f>
        <v>1.9350843415329097E-2</v>
      </c>
      <c r="U664" s="106">
        <f>'Datos Monitoreo 2019'!$T664+'Datos Monitoreo 2019'!$R664</f>
        <v>0.11610506049197458</v>
      </c>
    </row>
    <row r="665" spans="1:21" s="94" customFormat="1" ht="16.5" hidden="1" x14ac:dyDescent="0.3">
      <c r="A665" s="95" t="s">
        <v>45</v>
      </c>
      <c r="B665" s="102">
        <f>VLOOKUP('Datos Monitoreo 2019'!$A665,info!$D$3:$E$118,2,FALSE)</f>
        <v>2</v>
      </c>
      <c r="C665" s="96">
        <v>4</v>
      </c>
      <c r="D665" s="96" t="s">
        <v>11</v>
      </c>
      <c r="E665" s="97">
        <v>30.366763141933632</v>
      </c>
      <c r="F665" s="103">
        <f t="shared" si="15"/>
        <v>7.2424730093511719E-2</v>
      </c>
      <c r="G665" s="95"/>
      <c r="H665" s="110"/>
      <c r="I665" s="110"/>
      <c r="J665" s="110"/>
      <c r="K665" s="105">
        <f>VLOOKUP('Datos Monitoreo 2019'!$D665,info!$A$2:$B$20,2,FALSE)</f>
        <v>0.34899999999999998</v>
      </c>
      <c r="M665" s="104">
        <v>1.1499999999999999</v>
      </c>
      <c r="N665" s="106">
        <f>(0.489461*'Datos Monitoreo 2019'!$E665^1.79018)/1000</f>
        <v>0.22053536537309837</v>
      </c>
      <c r="O665" s="106">
        <f>'Datos Monitoreo 2019'!$N665*'Datos Monitoreo 2019'!$S665</f>
        <v>4.4107073074619675E-2</v>
      </c>
      <c r="P665" s="106">
        <f>'Datos Monitoreo 2019'!$O665+'Datos Monitoreo 2019'!$N665</f>
        <v>0.26464243844771806</v>
      </c>
      <c r="Q665" s="104">
        <v>0.47</v>
      </c>
      <c r="R665" s="106">
        <f>'Datos Monitoreo 2019'!$Q665*'Datos Monitoreo 2019'!$N665</f>
        <v>0.10365162172535623</v>
      </c>
      <c r="S665" s="104">
        <v>0.2</v>
      </c>
      <c r="T665" s="106">
        <f>'Datos Monitoreo 2019'!$R665*'Datos Monitoreo 2019'!$S665</f>
        <v>2.0730324345071247E-2</v>
      </c>
      <c r="U665" s="106">
        <f>'Datos Monitoreo 2019'!$T665+'Datos Monitoreo 2019'!$R665</f>
        <v>0.12438194607042748</v>
      </c>
    </row>
    <row r="666" spans="1:21" s="94" customFormat="1" ht="16.5" hidden="1" x14ac:dyDescent="0.3">
      <c r="A666" s="95" t="s">
        <v>45</v>
      </c>
      <c r="B666" s="102">
        <f>VLOOKUP('Datos Monitoreo 2019'!$A666,info!$D$3:$E$118,2,FALSE)</f>
        <v>2</v>
      </c>
      <c r="C666" s="96">
        <v>5</v>
      </c>
      <c r="D666" s="96" t="s">
        <v>11</v>
      </c>
      <c r="E666" s="97">
        <v>32.945073220022337</v>
      </c>
      <c r="F666" s="103">
        <f t="shared" si="15"/>
        <v>8.5245376956807797E-2</v>
      </c>
      <c r="G666" s="95"/>
      <c r="H666" s="110"/>
      <c r="I666" s="110"/>
      <c r="J666" s="110"/>
      <c r="K666" s="105">
        <f>VLOOKUP('Datos Monitoreo 2019'!$D666,info!$A$2:$B$20,2,FALSE)</f>
        <v>0.34899999999999998</v>
      </c>
      <c r="M666" s="104">
        <v>1.1499999999999999</v>
      </c>
      <c r="N666" s="106">
        <f>(0.489461*'Datos Monitoreo 2019'!$E666^1.79018)/1000</f>
        <v>0.2551738989151201</v>
      </c>
      <c r="O666" s="106">
        <f>'Datos Monitoreo 2019'!$N666*'Datos Monitoreo 2019'!$S666</f>
        <v>5.1034779783024023E-2</v>
      </c>
      <c r="P666" s="106">
        <f>'Datos Monitoreo 2019'!$O666+'Datos Monitoreo 2019'!$N666</f>
        <v>0.30620867869814411</v>
      </c>
      <c r="Q666" s="104">
        <v>0.47</v>
      </c>
      <c r="R666" s="106">
        <f>'Datos Monitoreo 2019'!$Q666*'Datos Monitoreo 2019'!$N666</f>
        <v>0.11993173249010644</v>
      </c>
      <c r="S666" s="104">
        <v>0.2</v>
      </c>
      <c r="T666" s="106">
        <f>'Datos Monitoreo 2019'!$R666*'Datos Monitoreo 2019'!$S666</f>
        <v>2.398634649802129E-2</v>
      </c>
      <c r="U666" s="106">
        <f>'Datos Monitoreo 2019'!$T666+'Datos Monitoreo 2019'!$R666</f>
        <v>0.14391807898812772</v>
      </c>
    </row>
    <row r="667" spans="1:21" s="94" customFormat="1" ht="16.5" hidden="1" x14ac:dyDescent="0.3">
      <c r="A667" s="95" t="s">
        <v>45</v>
      </c>
      <c r="B667" s="102">
        <f>VLOOKUP('Datos Monitoreo 2019'!$A667,info!$D$3:$E$118,2,FALSE)</f>
        <v>2</v>
      </c>
      <c r="C667" s="96">
        <v>8</v>
      </c>
      <c r="D667" s="96" t="s">
        <v>11</v>
      </c>
      <c r="E667" s="97">
        <v>27.215495268714104</v>
      </c>
      <c r="F667" s="103">
        <f t="shared" si="15"/>
        <v>5.8173121136876393E-2</v>
      </c>
      <c r="G667" s="95"/>
      <c r="H667" s="110"/>
      <c r="I667" s="110"/>
      <c r="J667" s="110"/>
      <c r="K667" s="105">
        <f>VLOOKUP('Datos Monitoreo 2019'!$D667,info!$A$2:$B$20,2,FALSE)</f>
        <v>0.34899999999999998</v>
      </c>
      <c r="M667" s="104">
        <v>1.1499999999999999</v>
      </c>
      <c r="N667" s="106">
        <f>(0.489461*'Datos Monitoreo 2019'!$E667^1.79018)/1000</f>
        <v>0.18125810419111296</v>
      </c>
      <c r="O667" s="106">
        <f>'Datos Monitoreo 2019'!$N667*'Datos Monitoreo 2019'!$S667</f>
        <v>3.6251620838222594E-2</v>
      </c>
      <c r="P667" s="106">
        <f>'Datos Monitoreo 2019'!$O667+'Datos Monitoreo 2019'!$N667</f>
        <v>0.21750972502933555</v>
      </c>
      <c r="Q667" s="104">
        <v>0.47</v>
      </c>
      <c r="R667" s="106">
        <f>'Datos Monitoreo 2019'!$Q667*'Datos Monitoreo 2019'!$N667</f>
        <v>8.519130896982309E-2</v>
      </c>
      <c r="S667" s="104">
        <v>0.2</v>
      </c>
      <c r="T667" s="106">
        <f>'Datos Monitoreo 2019'!$R667*'Datos Monitoreo 2019'!$S667</f>
        <v>1.7038261793964619E-2</v>
      </c>
      <c r="U667" s="106">
        <f>'Datos Monitoreo 2019'!$T667+'Datos Monitoreo 2019'!$R667</f>
        <v>0.10222957076378771</v>
      </c>
    </row>
    <row r="668" spans="1:21" s="94" customFormat="1" ht="16.5" hidden="1" x14ac:dyDescent="0.3">
      <c r="A668" s="95" t="s">
        <v>45</v>
      </c>
      <c r="B668" s="102">
        <f>VLOOKUP('Datos Monitoreo 2019'!$A668,info!$D$3:$E$118,2,FALSE)</f>
        <v>2</v>
      </c>
      <c r="C668" s="96">
        <v>10</v>
      </c>
      <c r="D668" s="96" t="s">
        <v>11</v>
      </c>
      <c r="E668" s="97">
        <v>24.923664088190808</v>
      </c>
      <c r="F668" s="103">
        <f t="shared" si="15"/>
        <v>4.8788072452633509E-2</v>
      </c>
      <c r="G668" s="95"/>
      <c r="H668" s="110"/>
      <c r="I668" s="110"/>
      <c r="J668" s="110"/>
      <c r="K668" s="105">
        <f>VLOOKUP('Datos Monitoreo 2019'!$D668,info!$A$2:$B$20,2,FALSE)</f>
        <v>0.34899999999999998</v>
      </c>
      <c r="M668" s="104">
        <v>1.1499999999999999</v>
      </c>
      <c r="N668" s="106">
        <f>(0.489461*'Datos Monitoreo 2019'!$E668^1.79018)/1000</f>
        <v>0.15484770221990968</v>
      </c>
      <c r="O668" s="106">
        <f>'Datos Monitoreo 2019'!$N668*'Datos Monitoreo 2019'!$S668</f>
        <v>3.0969540443981938E-2</v>
      </c>
      <c r="P668" s="106">
        <f>'Datos Monitoreo 2019'!$O668+'Datos Monitoreo 2019'!$N668</f>
        <v>0.1858172426638916</v>
      </c>
      <c r="Q668" s="104">
        <v>0.47</v>
      </c>
      <c r="R668" s="106">
        <f>'Datos Monitoreo 2019'!$Q668*'Datos Monitoreo 2019'!$N668</f>
        <v>7.277842004335755E-2</v>
      </c>
      <c r="S668" s="104">
        <v>0.2</v>
      </c>
      <c r="T668" s="106">
        <f>'Datos Monitoreo 2019'!$R668*'Datos Monitoreo 2019'!$S668</f>
        <v>1.4555684008671511E-2</v>
      </c>
      <c r="U668" s="106">
        <f>'Datos Monitoreo 2019'!$T668+'Datos Monitoreo 2019'!$R668</f>
        <v>8.7334104052029057E-2</v>
      </c>
    </row>
    <row r="669" spans="1:21" s="94" customFormat="1" ht="16.5" hidden="1" x14ac:dyDescent="0.3">
      <c r="A669" s="95" t="s">
        <v>45</v>
      </c>
      <c r="B669" s="102">
        <f>VLOOKUP('Datos Monitoreo 2019'!$A669,info!$D$3:$E$118,2,FALSE)</f>
        <v>2</v>
      </c>
      <c r="C669" s="96">
        <v>12</v>
      </c>
      <c r="D669" s="96" t="s">
        <v>11</v>
      </c>
      <c r="E669" s="97">
        <v>25.814931769505424</v>
      </c>
      <c r="F669" s="103">
        <f t="shared" si="15"/>
        <v>5.2339774162672235E-2</v>
      </c>
      <c r="G669" s="95"/>
      <c r="H669" s="110"/>
      <c r="I669" s="110"/>
      <c r="J669" s="110"/>
      <c r="K669" s="105">
        <f>VLOOKUP('Datos Monitoreo 2019'!$D669,info!$A$2:$B$20,2,FALSE)</f>
        <v>0.34899999999999998</v>
      </c>
      <c r="M669" s="104">
        <v>1.1499999999999999</v>
      </c>
      <c r="N669" s="106">
        <f>(0.489461*'Datos Monitoreo 2019'!$E669^1.79018)/1000</f>
        <v>0.16490023966638165</v>
      </c>
      <c r="O669" s="106">
        <f>'Datos Monitoreo 2019'!$N669*'Datos Monitoreo 2019'!$S669</f>
        <v>3.298004793327633E-2</v>
      </c>
      <c r="P669" s="106">
        <f>'Datos Monitoreo 2019'!$O669+'Datos Monitoreo 2019'!$N669</f>
        <v>0.19788028759965798</v>
      </c>
      <c r="Q669" s="104">
        <v>0.47</v>
      </c>
      <c r="R669" s="106">
        <f>'Datos Monitoreo 2019'!$Q669*'Datos Monitoreo 2019'!$N669</f>
        <v>7.7503112643199368E-2</v>
      </c>
      <c r="S669" s="104">
        <v>0.2</v>
      </c>
      <c r="T669" s="106">
        <f>'Datos Monitoreo 2019'!$R669*'Datos Monitoreo 2019'!$S669</f>
        <v>1.5500622528639874E-2</v>
      </c>
      <c r="U669" s="106">
        <f>'Datos Monitoreo 2019'!$T669+'Datos Monitoreo 2019'!$R669</f>
        <v>9.3003735171839241E-2</v>
      </c>
    </row>
    <row r="670" spans="1:21" s="94" customFormat="1" ht="16.5" hidden="1" x14ac:dyDescent="0.3">
      <c r="A670" s="95" t="s">
        <v>45</v>
      </c>
      <c r="B670" s="102">
        <f>VLOOKUP('Datos Monitoreo 2019'!$A670,info!$D$3:$E$118,2,FALSE)</f>
        <v>2</v>
      </c>
      <c r="C670" s="96">
        <v>14</v>
      </c>
      <c r="D670" s="96" t="s">
        <v>11</v>
      </c>
      <c r="E670" s="97">
        <v>32.372115424891511</v>
      </c>
      <c r="F670" s="103">
        <f t="shared" si="15"/>
        <v>8.2306103467786662E-2</v>
      </c>
      <c r="G670" s="95"/>
      <c r="H670" s="104"/>
      <c r="I670" s="104"/>
      <c r="J670" s="104"/>
      <c r="K670" s="105">
        <f>VLOOKUP('Datos Monitoreo 2019'!$D670,info!$A$2:$B$20,2,FALSE)</f>
        <v>0.34899999999999998</v>
      </c>
      <c r="M670" s="104">
        <v>1.1499999999999999</v>
      </c>
      <c r="N670" s="106">
        <f>(0.489461*'Datos Monitoreo 2019'!$E670^1.79018)/1000</f>
        <v>0.24728407995259266</v>
      </c>
      <c r="O670" s="106">
        <f>'Datos Monitoreo 2019'!$N670*'Datos Monitoreo 2019'!$S670</f>
        <v>4.9456815990518536E-2</v>
      </c>
      <c r="P670" s="106">
        <f>'Datos Monitoreo 2019'!$O670+'Datos Monitoreo 2019'!$N670</f>
        <v>0.2967408959431112</v>
      </c>
      <c r="Q670" s="104">
        <v>0.47</v>
      </c>
      <c r="R670" s="106">
        <f>'Datos Monitoreo 2019'!$Q670*'Datos Monitoreo 2019'!$N670</f>
        <v>0.11622351757771854</v>
      </c>
      <c r="S670" s="104">
        <v>0.2</v>
      </c>
      <c r="T670" s="106">
        <f>'Datos Monitoreo 2019'!$R670*'Datos Monitoreo 2019'!$S670</f>
        <v>2.324470351554371E-2</v>
      </c>
      <c r="U670" s="106">
        <f>'Datos Monitoreo 2019'!$T670+'Datos Monitoreo 2019'!$R670</f>
        <v>0.13946822109326223</v>
      </c>
    </row>
    <row r="671" spans="1:21" s="94" customFormat="1" ht="16.5" hidden="1" x14ac:dyDescent="0.3">
      <c r="A671" s="95" t="s">
        <v>45</v>
      </c>
      <c r="B671" s="102">
        <f>VLOOKUP('Datos Monitoreo 2019'!$A671,info!$D$3:$E$118,2,FALSE)</f>
        <v>2</v>
      </c>
      <c r="C671" s="96">
        <v>16</v>
      </c>
      <c r="D671" s="96" t="s">
        <v>11</v>
      </c>
      <c r="E671" s="97">
        <v>32.308453447654756</v>
      </c>
      <c r="F671" s="103">
        <f t="shared" si="15"/>
        <v>8.1982700623423943E-2</v>
      </c>
      <c r="G671" s="95"/>
      <c r="H671" s="104"/>
      <c r="I671" s="104"/>
      <c r="J671" s="104"/>
      <c r="K671" s="105">
        <f>VLOOKUP('Datos Monitoreo 2019'!$D671,info!$A$2:$B$20,2,FALSE)</f>
        <v>0.34899999999999998</v>
      </c>
      <c r="M671" s="104">
        <v>1.1499999999999999</v>
      </c>
      <c r="N671" s="106">
        <f>(0.489461*'Datos Monitoreo 2019'!$E671^1.79018)/1000</f>
        <v>0.24641419005124621</v>
      </c>
      <c r="O671" s="106">
        <f>'Datos Monitoreo 2019'!$N671*'Datos Monitoreo 2019'!$S671</f>
        <v>4.9282838010249241E-2</v>
      </c>
      <c r="P671" s="106">
        <f>'Datos Monitoreo 2019'!$O671+'Datos Monitoreo 2019'!$N671</f>
        <v>0.29569702806149545</v>
      </c>
      <c r="Q671" s="104">
        <v>0.47</v>
      </c>
      <c r="R671" s="106">
        <f>'Datos Monitoreo 2019'!$Q671*'Datos Monitoreo 2019'!$N671</f>
        <v>0.11581466932408571</v>
      </c>
      <c r="S671" s="104">
        <v>0.2</v>
      </c>
      <c r="T671" s="106">
        <f>'Datos Monitoreo 2019'!$R671*'Datos Monitoreo 2019'!$S671</f>
        <v>2.3162933864817145E-2</v>
      </c>
      <c r="U671" s="106">
        <f>'Datos Monitoreo 2019'!$T671+'Datos Monitoreo 2019'!$R671</f>
        <v>0.13897760318890284</v>
      </c>
    </row>
    <row r="672" spans="1:21" s="94" customFormat="1" ht="16.5" hidden="1" x14ac:dyDescent="0.3">
      <c r="A672" s="95" t="s">
        <v>45</v>
      </c>
      <c r="B672" s="102">
        <f>VLOOKUP('Datos Monitoreo 2019'!$A672,info!$D$3:$E$118,2,FALSE)</f>
        <v>2</v>
      </c>
      <c r="C672" s="96">
        <v>19</v>
      </c>
      <c r="D672" s="96" t="s">
        <v>11</v>
      </c>
      <c r="E672" s="97">
        <v>25.97408671259732</v>
      </c>
      <c r="F672" s="103">
        <f t="shared" si="15"/>
        <v>5.2987136893698536E-2</v>
      </c>
      <c r="G672" s="95"/>
      <c r="H672" s="104"/>
      <c r="I672" s="104"/>
      <c r="J672" s="104"/>
      <c r="K672" s="105">
        <f>VLOOKUP('Datos Monitoreo 2019'!$D672,info!$A$2:$B$20,2,FALSE)</f>
        <v>0.34899999999999998</v>
      </c>
      <c r="M672" s="104">
        <v>1.1499999999999999</v>
      </c>
      <c r="N672" s="106">
        <f>(0.489461*'Datos Monitoreo 2019'!$E672^1.79018)/1000</f>
        <v>0.16672465309628984</v>
      </c>
      <c r="O672" s="106">
        <f>'Datos Monitoreo 2019'!$N672*'Datos Monitoreo 2019'!$S672</f>
        <v>3.3344930619257966E-2</v>
      </c>
      <c r="P672" s="106">
        <f>'Datos Monitoreo 2019'!$O672+'Datos Monitoreo 2019'!$N672</f>
        <v>0.20006958371554781</v>
      </c>
      <c r="Q672" s="104">
        <v>0.47</v>
      </c>
      <c r="R672" s="106">
        <f>'Datos Monitoreo 2019'!$Q672*'Datos Monitoreo 2019'!$N672</f>
        <v>7.8360586955256217E-2</v>
      </c>
      <c r="S672" s="104">
        <v>0.2</v>
      </c>
      <c r="T672" s="106">
        <f>'Datos Monitoreo 2019'!$R672*'Datos Monitoreo 2019'!$S672</f>
        <v>1.5672117391051243E-2</v>
      </c>
      <c r="U672" s="106">
        <f>'Datos Monitoreo 2019'!$T672+'Datos Monitoreo 2019'!$R672</f>
        <v>9.4032704346307464E-2</v>
      </c>
    </row>
    <row r="673" spans="1:21" s="94" customFormat="1" ht="16.5" hidden="1" x14ac:dyDescent="0.3">
      <c r="A673" s="95" t="s">
        <v>45</v>
      </c>
      <c r="B673" s="102">
        <f>VLOOKUP('Datos Monitoreo 2019'!$A673,info!$D$3:$E$118,2,FALSE)</f>
        <v>2</v>
      </c>
      <c r="C673" s="96">
        <v>20</v>
      </c>
      <c r="D673" s="96" t="s">
        <v>11</v>
      </c>
      <c r="E673" s="97">
        <v>23.618593554837268</v>
      </c>
      <c r="F673" s="103">
        <f t="shared" si="15"/>
        <v>4.3812491044223134E-2</v>
      </c>
      <c r="G673" s="95"/>
      <c r="H673" s="104"/>
      <c r="I673" s="104"/>
      <c r="J673" s="104"/>
      <c r="K673" s="105">
        <f>VLOOKUP('Datos Monitoreo 2019'!$D673,info!$A$2:$B$20,2,FALSE)</f>
        <v>0.34899999999999998</v>
      </c>
      <c r="M673" s="104">
        <v>1.1499999999999999</v>
      </c>
      <c r="N673" s="106">
        <f>(0.489461*'Datos Monitoreo 2019'!$E673^1.79018)/1000</f>
        <v>0.14063389242560001</v>
      </c>
      <c r="O673" s="106">
        <f>'Datos Monitoreo 2019'!$N673*'Datos Monitoreo 2019'!$S673</f>
        <v>2.8126778485120005E-2</v>
      </c>
      <c r="P673" s="106">
        <f>'Datos Monitoreo 2019'!$O673+'Datos Monitoreo 2019'!$N673</f>
        <v>0.16876067091072</v>
      </c>
      <c r="Q673" s="104">
        <v>0.47</v>
      </c>
      <c r="R673" s="106">
        <f>'Datos Monitoreo 2019'!$Q673*'Datos Monitoreo 2019'!$N673</f>
        <v>6.6097929440031997E-2</v>
      </c>
      <c r="S673" s="104">
        <v>0.2</v>
      </c>
      <c r="T673" s="106">
        <f>'Datos Monitoreo 2019'!$R673*'Datos Monitoreo 2019'!$S673</f>
        <v>1.32195858880064E-2</v>
      </c>
      <c r="U673" s="106">
        <f>'Datos Monitoreo 2019'!$T673+'Datos Monitoreo 2019'!$R673</f>
        <v>7.9317515328038393E-2</v>
      </c>
    </row>
    <row r="674" spans="1:21" s="94" customFormat="1" ht="16.5" hidden="1" x14ac:dyDescent="0.3">
      <c r="A674" s="95" t="s">
        <v>45</v>
      </c>
      <c r="B674" s="102">
        <f>VLOOKUP('Datos Monitoreo 2019'!$A674,info!$D$3:$E$118,2,FALSE)</f>
        <v>2</v>
      </c>
      <c r="C674" s="96">
        <v>22</v>
      </c>
      <c r="D674" s="96" t="s">
        <v>11</v>
      </c>
      <c r="E674" s="97">
        <v>29.284509528908742</v>
      </c>
      <c r="F674" s="103">
        <f t="shared" si="15"/>
        <v>6.7354371916490102E-2</v>
      </c>
      <c r="G674" s="95"/>
      <c r="H674" s="104"/>
      <c r="I674" s="104"/>
      <c r="J674" s="104"/>
      <c r="K674" s="105">
        <f>VLOOKUP('Datos Monitoreo 2019'!$D674,info!$A$2:$B$20,2,FALSE)</f>
        <v>0.34899999999999998</v>
      </c>
      <c r="M674" s="104">
        <v>1.1499999999999999</v>
      </c>
      <c r="N674" s="106">
        <f>(0.489461*'Datos Monitoreo 2019'!$E674^1.79018)/1000</f>
        <v>0.20666361734714045</v>
      </c>
      <c r="O674" s="106">
        <f>'Datos Monitoreo 2019'!$N674*'Datos Monitoreo 2019'!$S674</f>
        <v>4.1332723469428095E-2</v>
      </c>
      <c r="P674" s="106">
        <f>'Datos Monitoreo 2019'!$O674+'Datos Monitoreo 2019'!$N674</f>
        <v>0.24799634081656854</v>
      </c>
      <c r="Q674" s="104">
        <v>0.47</v>
      </c>
      <c r="R674" s="106">
        <f>'Datos Monitoreo 2019'!$Q674*'Datos Monitoreo 2019'!$N674</f>
        <v>9.7131900153156009E-2</v>
      </c>
      <c r="S674" s="104">
        <v>0.2</v>
      </c>
      <c r="T674" s="106">
        <f>'Datos Monitoreo 2019'!$R674*'Datos Monitoreo 2019'!$S674</f>
        <v>1.9426380030631202E-2</v>
      </c>
      <c r="U674" s="106">
        <f>'Datos Monitoreo 2019'!$T674+'Datos Monitoreo 2019'!$R674</f>
        <v>0.11655828018378721</v>
      </c>
    </row>
    <row r="675" spans="1:21" s="94" customFormat="1" ht="16.5" hidden="1" x14ac:dyDescent="0.3">
      <c r="A675" s="95" t="s">
        <v>45</v>
      </c>
      <c r="B675" s="102">
        <f>VLOOKUP('Datos Monitoreo 2019'!$A675,info!$D$3:$E$118,2,FALSE)</f>
        <v>2</v>
      </c>
      <c r="C675" s="96">
        <v>24</v>
      </c>
      <c r="D675" s="96" t="s">
        <v>11</v>
      </c>
      <c r="E675" s="97">
        <v>22.058875112536693</v>
      </c>
      <c r="F675" s="103">
        <f t="shared" si="15"/>
        <v>3.821700113246982E-2</v>
      </c>
      <c r="G675" s="95"/>
      <c r="H675" s="104"/>
      <c r="I675" s="104"/>
      <c r="J675" s="104"/>
      <c r="K675" s="105">
        <f>VLOOKUP('Datos Monitoreo 2019'!$D675,info!$A$2:$B$20,2,FALSE)</f>
        <v>0.34899999999999998</v>
      </c>
      <c r="M675" s="104">
        <v>1.1499999999999999</v>
      </c>
      <c r="N675" s="106">
        <f>(0.489461*'Datos Monitoreo 2019'!$E675^1.79018)/1000</f>
        <v>0.12444405553742229</v>
      </c>
      <c r="O675" s="106">
        <f>'Datos Monitoreo 2019'!$N675*'Datos Monitoreo 2019'!$S675</f>
        <v>2.4888811107484459E-2</v>
      </c>
      <c r="P675" s="106">
        <f>'Datos Monitoreo 2019'!$O675+'Datos Monitoreo 2019'!$N675</f>
        <v>0.14933286664490675</v>
      </c>
      <c r="Q675" s="104">
        <v>0.47</v>
      </c>
      <c r="R675" s="106">
        <f>'Datos Monitoreo 2019'!$Q675*'Datos Monitoreo 2019'!$N675</f>
        <v>5.8488706102588474E-2</v>
      </c>
      <c r="S675" s="104">
        <v>0.2</v>
      </c>
      <c r="T675" s="106">
        <f>'Datos Monitoreo 2019'!$R675*'Datos Monitoreo 2019'!$S675</f>
        <v>1.1697741220517695E-2</v>
      </c>
      <c r="U675" s="106">
        <f>'Datos Monitoreo 2019'!$T675+'Datos Monitoreo 2019'!$R675</f>
        <v>7.0186447323106166E-2</v>
      </c>
    </row>
    <row r="676" spans="1:21" s="94" customFormat="1" ht="16.5" hidden="1" x14ac:dyDescent="0.3">
      <c r="A676" s="95" t="s">
        <v>45</v>
      </c>
      <c r="B676" s="102">
        <f>VLOOKUP('Datos Monitoreo 2019'!$A676,info!$D$3:$E$118,2,FALSE)</f>
        <v>2</v>
      </c>
      <c r="C676" s="96">
        <v>26</v>
      </c>
      <c r="D676" s="96" t="s">
        <v>11</v>
      </c>
      <c r="E676" s="97">
        <v>22.345354010102106</v>
      </c>
      <c r="F676" s="103">
        <f t="shared" si="15"/>
        <v>3.9216096287729194E-2</v>
      </c>
      <c r="G676" s="95"/>
      <c r="H676" s="104"/>
      <c r="I676" s="104"/>
      <c r="J676" s="104"/>
      <c r="K676" s="105">
        <f>VLOOKUP('Datos Monitoreo 2019'!$D676,info!$A$2:$B$20,2,FALSE)</f>
        <v>0.34899999999999998</v>
      </c>
      <c r="M676" s="104">
        <v>1.1499999999999999</v>
      </c>
      <c r="N676" s="106">
        <f>(0.489461*'Datos Monitoreo 2019'!$E676^1.79018)/1000</f>
        <v>0.12735209844550721</v>
      </c>
      <c r="O676" s="106">
        <f>'Datos Monitoreo 2019'!$N676*'Datos Monitoreo 2019'!$S676</f>
        <v>2.5470419689101444E-2</v>
      </c>
      <c r="P676" s="106">
        <f>'Datos Monitoreo 2019'!$O676+'Datos Monitoreo 2019'!$N676</f>
        <v>0.15282251813460865</v>
      </c>
      <c r="Q676" s="104">
        <v>0.47</v>
      </c>
      <c r="R676" s="106">
        <f>'Datos Monitoreo 2019'!$Q676*'Datos Monitoreo 2019'!$N676</f>
        <v>5.9855486269388386E-2</v>
      </c>
      <c r="S676" s="104">
        <v>0.2</v>
      </c>
      <c r="T676" s="106">
        <f>'Datos Monitoreo 2019'!$R676*'Datos Monitoreo 2019'!$S676</f>
        <v>1.1971097253877678E-2</v>
      </c>
      <c r="U676" s="106">
        <f>'Datos Monitoreo 2019'!$T676+'Datos Monitoreo 2019'!$R676</f>
        <v>7.1826583523266069E-2</v>
      </c>
    </row>
    <row r="677" spans="1:21" s="94" customFormat="1" ht="16.5" hidden="1" x14ac:dyDescent="0.3">
      <c r="A677" s="95" t="s">
        <v>45</v>
      </c>
      <c r="B677" s="102">
        <f>VLOOKUP('Datos Monitoreo 2019'!$A677,info!$D$3:$E$118,2,FALSE)</f>
        <v>2</v>
      </c>
      <c r="C677" s="96">
        <v>27</v>
      </c>
      <c r="D677" s="96" t="s">
        <v>11</v>
      </c>
      <c r="E677" s="97">
        <v>21.804227203589662</v>
      </c>
      <c r="F677" s="103">
        <f t="shared" si="15"/>
        <v>3.7339739086147301E-2</v>
      </c>
      <c r="G677" s="95"/>
      <c r="H677" s="104"/>
      <c r="I677" s="104"/>
      <c r="J677" s="104"/>
      <c r="K677" s="105">
        <f>VLOOKUP('Datos Monitoreo 2019'!$D677,info!$A$2:$B$20,2,FALSE)</f>
        <v>0.34899999999999998</v>
      </c>
      <c r="M677" s="104">
        <v>1.1499999999999999</v>
      </c>
      <c r="N677" s="106">
        <f>(0.489461*'Datos Monitoreo 2019'!$E677^1.79018)/1000</f>
        <v>0.12188405131164495</v>
      </c>
      <c r="O677" s="106">
        <f>'Datos Monitoreo 2019'!$N677*'Datos Monitoreo 2019'!$S677</f>
        <v>2.4376810262328991E-2</v>
      </c>
      <c r="P677" s="106">
        <f>'Datos Monitoreo 2019'!$O677+'Datos Monitoreo 2019'!$N677</f>
        <v>0.14626086157397394</v>
      </c>
      <c r="Q677" s="104">
        <v>0.47</v>
      </c>
      <c r="R677" s="106">
        <f>'Datos Monitoreo 2019'!$Q677*'Datos Monitoreo 2019'!$N677</f>
        <v>5.7285504116473124E-2</v>
      </c>
      <c r="S677" s="104">
        <v>0.2</v>
      </c>
      <c r="T677" s="106">
        <f>'Datos Monitoreo 2019'!$R677*'Datos Monitoreo 2019'!$S677</f>
        <v>1.1457100823294625E-2</v>
      </c>
      <c r="U677" s="106">
        <f>'Datos Monitoreo 2019'!$T677+'Datos Monitoreo 2019'!$R677</f>
        <v>6.8742604939767749E-2</v>
      </c>
    </row>
    <row r="678" spans="1:21" s="94" customFormat="1" ht="16.5" hidden="1" x14ac:dyDescent="0.3">
      <c r="A678" s="95" t="s">
        <v>45</v>
      </c>
      <c r="B678" s="102">
        <f>VLOOKUP('Datos Monitoreo 2019'!$A678,info!$D$3:$E$118,2,FALSE)</f>
        <v>2</v>
      </c>
      <c r="C678" s="96">
        <v>29</v>
      </c>
      <c r="D678" s="96" t="s">
        <v>11</v>
      </c>
      <c r="E678" s="97">
        <v>30.7169040167358</v>
      </c>
      <c r="F678" s="103">
        <f t="shared" si="15"/>
        <v>7.4104530940375127E-2</v>
      </c>
      <c r="G678" s="95"/>
      <c r="H678" s="104"/>
      <c r="I678" s="104"/>
      <c r="J678" s="104"/>
      <c r="K678" s="105">
        <f>VLOOKUP('Datos Monitoreo 2019'!$D678,info!$A$2:$B$20,2,FALSE)</f>
        <v>0.34899999999999998</v>
      </c>
      <c r="M678" s="104">
        <v>1.1499999999999999</v>
      </c>
      <c r="N678" s="106">
        <f>(0.489461*'Datos Monitoreo 2019'!$E678^1.79018)/1000</f>
        <v>0.22510826456200125</v>
      </c>
      <c r="O678" s="106">
        <f>'Datos Monitoreo 2019'!$N678*'Datos Monitoreo 2019'!$S678</f>
        <v>4.5021652912400255E-2</v>
      </c>
      <c r="P678" s="106">
        <f>'Datos Monitoreo 2019'!$O678+'Datos Monitoreo 2019'!$N678</f>
        <v>0.27012991747440152</v>
      </c>
      <c r="Q678" s="104">
        <v>0.47</v>
      </c>
      <c r="R678" s="106">
        <f>'Datos Monitoreo 2019'!$Q678*'Datos Monitoreo 2019'!$N678</f>
        <v>0.10580088434414059</v>
      </c>
      <c r="S678" s="104">
        <v>0.2</v>
      </c>
      <c r="T678" s="106">
        <f>'Datos Monitoreo 2019'!$R678*'Datos Monitoreo 2019'!$S678</f>
        <v>2.116017686882812E-2</v>
      </c>
      <c r="U678" s="106">
        <f>'Datos Monitoreo 2019'!$T678+'Datos Monitoreo 2019'!$R678</f>
        <v>0.12696106121296871</v>
      </c>
    </row>
    <row r="679" spans="1:21" s="94" customFormat="1" ht="16.5" hidden="1" x14ac:dyDescent="0.3">
      <c r="A679" s="95" t="s">
        <v>45</v>
      </c>
      <c r="B679" s="102">
        <f>VLOOKUP('Datos Monitoreo 2019'!$A679,info!$D$3:$E$118,2,FALSE)</f>
        <v>2</v>
      </c>
      <c r="C679" s="96">
        <v>30</v>
      </c>
      <c r="D679" s="96" t="s">
        <v>11</v>
      </c>
      <c r="E679" s="97">
        <v>27.533805154897895</v>
      </c>
      <c r="F679" s="103">
        <f t="shared" si="15"/>
        <v>5.954185364746669E-2</v>
      </c>
      <c r="G679" s="95"/>
      <c r="H679" s="104"/>
      <c r="I679" s="104"/>
      <c r="J679" s="104"/>
      <c r="K679" s="105">
        <f>VLOOKUP('Datos Monitoreo 2019'!$D679,info!$A$2:$B$20,2,FALSE)</f>
        <v>0.34899999999999998</v>
      </c>
      <c r="M679" s="104">
        <v>1.1499999999999999</v>
      </c>
      <c r="N679" s="106">
        <f>(0.489461*'Datos Monitoreo 2019'!$E679^1.79018)/1000</f>
        <v>0.1850707689086315</v>
      </c>
      <c r="O679" s="106">
        <f>'Datos Monitoreo 2019'!$N679*'Datos Monitoreo 2019'!$S679</f>
        <v>3.7014153781726303E-2</v>
      </c>
      <c r="P679" s="106">
        <f>'Datos Monitoreo 2019'!$O679+'Datos Monitoreo 2019'!$N679</f>
        <v>0.22208492269035779</v>
      </c>
      <c r="Q679" s="104">
        <v>0.47</v>
      </c>
      <c r="R679" s="106">
        <f>'Datos Monitoreo 2019'!$Q679*'Datos Monitoreo 2019'!$N679</f>
        <v>8.6983261387056796E-2</v>
      </c>
      <c r="S679" s="104">
        <v>0.2</v>
      </c>
      <c r="T679" s="106">
        <f>'Datos Monitoreo 2019'!$R679*'Datos Monitoreo 2019'!$S679</f>
        <v>1.739665227741136E-2</v>
      </c>
      <c r="U679" s="106">
        <f>'Datos Monitoreo 2019'!$T679+'Datos Monitoreo 2019'!$R679</f>
        <v>0.10437991366446815</v>
      </c>
    </row>
    <row r="680" spans="1:21" s="94" customFormat="1" ht="16.5" hidden="1" x14ac:dyDescent="0.3">
      <c r="A680" s="95" t="s">
        <v>45</v>
      </c>
      <c r="B680" s="102">
        <f>VLOOKUP('Datos Monitoreo 2019'!$A680,info!$D$3:$E$118,2,FALSE)</f>
        <v>2</v>
      </c>
      <c r="C680" s="96">
        <v>32</v>
      </c>
      <c r="D680" s="96" t="s">
        <v>11</v>
      </c>
      <c r="E680" s="97">
        <v>21.740565226352903</v>
      </c>
      <c r="F680" s="103">
        <f t="shared" si="15"/>
        <v>3.7122015123997584E-2</v>
      </c>
      <c r="G680" s="95"/>
      <c r="H680" s="104"/>
      <c r="I680" s="104"/>
      <c r="J680" s="104"/>
      <c r="K680" s="105">
        <f>VLOOKUP('Datos Monitoreo 2019'!$D680,info!$A$2:$B$20,2,FALSE)</f>
        <v>0.34899999999999998</v>
      </c>
      <c r="M680" s="104">
        <v>1.1499999999999999</v>
      </c>
      <c r="N680" s="106">
        <f>(0.489461*'Datos Monitoreo 2019'!$E680^1.79018)/1000</f>
        <v>0.1212477224300345</v>
      </c>
      <c r="O680" s="106">
        <f>'Datos Monitoreo 2019'!$N680*'Datos Monitoreo 2019'!$S680</f>
        <v>2.4249544486006899E-2</v>
      </c>
      <c r="P680" s="106">
        <f>'Datos Monitoreo 2019'!$O680+'Datos Monitoreo 2019'!$N680</f>
        <v>0.1454972669160414</v>
      </c>
      <c r="Q680" s="104">
        <v>0.47</v>
      </c>
      <c r="R680" s="106">
        <f>'Datos Monitoreo 2019'!$Q680*'Datos Monitoreo 2019'!$N680</f>
        <v>5.6986429542116211E-2</v>
      </c>
      <c r="S680" s="104">
        <v>0.2</v>
      </c>
      <c r="T680" s="106">
        <f>'Datos Monitoreo 2019'!$R680*'Datos Monitoreo 2019'!$S680</f>
        <v>1.1397285908423243E-2</v>
      </c>
      <c r="U680" s="106">
        <f>'Datos Monitoreo 2019'!$T680+'Datos Monitoreo 2019'!$R680</f>
        <v>6.8383715450539451E-2</v>
      </c>
    </row>
    <row r="681" spans="1:21" s="94" customFormat="1" ht="16.5" hidden="1" x14ac:dyDescent="0.3">
      <c r="A681" s="96" t="s">
        <v>45</v>
      </c>
      <c r="B681" s="102">
        <f>VLOOKUP('Datos Monitoreo 2019'!$A681,info!$D$3:$E$118,2,FALSE)</f>
        <v>2</v>
      </c>
      <c r="C681" s="96">
        <v>34</v>
      </c>
      <c r="D681" s="96" t="s">
        <v>11</v>
      </c>
      <c r="E681" s="97">
        <v>23.714086520692405</v>
      </c>
      <c r="F681" s="103">
        <f t="shared" si="15"/>
        <v>4.4167486144789596E-2</v>
      </c>
      <c r="G681" s="95"/>
      <c r="H681" s="104"/>
      <c r="I681" s="104"/>
      <c r="J681" s="104"/>
      <c r="K681" s="105">
        <f>VLOOKUP('Datos Monitoreo 2019'!$D681,info!$A$2:$B$20,2,FALSE)</f>
        <v>0.34899999999999998</v>
      </c>
      <c r="M681" s="104">
        <v>1.1499999999999999</v>
      </c>
      <c r="N681" s="106">
        <f>(0.489461*'Datos Monitoreo 2019'!$E681^1.79018)/1000</f>
        <v>0.14165341545423649</v>
      </c>
      <c r="O681" s="106">
        <f>'Datos Monitoreo 2019'!$N681*'Datos Monitoreo 2019'!$S681</f>
        <v>2.8330683090847297E-2</v>
      </c>
      <c r="P681" s="106">
        <f>'Datos Monitoreo 2019'!$O681+'Datos Monitoreo 2019'!$N681</f>
        <v>0.16998409854508378</v>
      </c>
      <c r="Q681" s="104">
        <v>0.47</v>
      </c>
      <c r="R681" s="106">
        <f>'Datos Monitoreo 2019'!$Q681*'Datos Monitoreo 2019'!$N681</f>
        <v>6.6577105263491143E-2</v>
      </c>
      <c r="S681" s="104">
        <v>0.2</v>
      </c>
      <c r="T681" s="106">
        <f>'Datos Monitoreo 2019'!$R681*'Datos Monitoreo 2019'!$S681</f>
        <v>1.3315421052698229E-2</v>
      </c>
      <c r="U681" s="106">
        <f>'Datos Monitoreo 2019'!$T681+'Datos Monitoreo 2019'!$R681</f>
        <v>7.9892526316189372E-2</v>
      </c>
    </row>
    <row r="682" spans="1:21" s="94" customFormat="1" ht="16.5" hidden="1" x14ac:dyDescent="0.3">
      <c r="A682" s="95" t="s">
        <v>45</v>
      </c>
      <c r="B682" s="102">
        <f>VLOOKUP('Datos Monitoreo 2019'!$A682,info!$D$3:$E$118,2,FALSE)</f>
        <v>2</v>
      </c>
      <c r="C682" s="96">
        <v>36</v>
      </c>
      <c r="D682" s="96" t="s">
        <v>11</v>
      </c>
      <c r="E682" s="97">
        <v>31.385354777721759</v>
      </c>
      <c r="F682" s="103">
        <f t="shared" si="15"/>
        <v>7.7364899527084127E-2</v>
      </c>
      <c r="G682" s="95"/>
      <c r="H682" s="104"/>
      <c r="I682" s="104"/>
      <c r="J682" s="104"/>
      <c r="K682" s="105">
        <f>VLOOKUP('Datos Monitoreo 2019'!$D682,info!$A$2:$B$20,2,FALSE)</f>
        <v>0.34899999999999998</v>
      </c>
      <c r="M682" s="104">
        <v>1.1499999999999999</v>
      </c>
      <c r="N682" s="106">
        <f>(0.489461*'Datos Monitoreo 2019'!$E682^1.79018)/1000</f>
        <v>0.23395315680757675</v>
      </c>
      <c r="O682" s="106">
        <f>'Datos Monitoreo 2019'!$N682*'Datos Monitoreo 2019'!$S682</f>
        <v>4.6790631361515352E-2</v>
      </c>
      <c r="P682" s="106">
        <f>'Datos Monitoreo 2019'!$O682+'Datos Monitoreo 2019'!$N682</f>
        <v>0.28074378816909212</v>
      </c>
      <c r="Q682" s="104">
        <v>0.47</v>
      </c>
      <c r="R682" s="106">
        <f>'Datos Monitoreo 2019'!$Q682*'Datos Monitoreo 2019'!$N682</f>
        <v>0.10995798369956107</v>
      </c>
      <c r="S682" s="104">
        <v>0.2</v>
      </c>
      <c r="T682" s="106">
        <f>'Datos Monitoreo 2019'!$R682*'Datos Monitoreo 2019'!$S682</f>
        <v>2.1991596739912217E-2</v>
      </c>
      <c r="U682" s="106">
        <f>'Datos Monitoreo 2019'!$T682+'Datos Monitoreo 2019'!$R682</f>
        <v>0.1319495804394733</v>
      </c>
    </row>
    <row r="683" spans="1:21" s="94" customFormat="1" ht="16.5" hidden="1" x14ac:dyDescent="0.3">
      <c r="A683" s="95" t="s">
        <v>45</v>
      </c>
      <c r="B683" s="102">
        <f>VLOOKUP('Datos Monitoreo 2019'!$A683,info!$D$3:$E$118,2,FALSE)</f>
        <v>2</v>
      </c>
      <c r="C683" s="96">
        <v>38</v>
      </c>
      <c r="D683" s="96" t="s">
        <v>11</v>
      </c>
      <c r="E683" s="97">
        <v>24.891833099572434</v>
      </c>
      <c r="F683" s="103">
        <f t="shared" si="15"/>
        <v>4.8663533709664107E-2</v>
      </c>
      <c r="G683" s="95"/>
      <c r="H683" s="104"/>
      <c r="I683" s="104"/>
      <c r="J683" s="104"/>
      <c r="K683" s="105">
        <f>VLOOKUP('Datos Monitoreo 2019'!$D683,info!$A$2:$B$20,2,FALSE)</f>
        <v>0.34899999999999998</v>
      </c>
      <c r="M683" s="104">
        <v>1.1499999999999999</v>
      </c>
      <c r="N683" s="106">
        <f>(0.489461*'Datos Monitoreo 2019'!$E683^1.79018)/1000</f>
        <v>0.15449385116823047</v>
      </c>
      <c r="O683" s="106">
        <f>'Datos Monitoreo 2019'!$N683*'Datos Monitoreo 2019'!$S683</f>
        <v>3.0898770233646095E-2</v>
      </c>
      <c r="P683" s="106">
        <f>'Datos Monitoreo 2019'!$O683+'Datos Monitoreo 2019'!$N683</f>
        <v>0.18539262140187657</v>
      </c>
      <c r="Q683" s="104">
        <v>0.47</v>
      </c>
      <c r="R683" s="106">
        <f>'Datos Monitoreo 2019'!$Q683*'Datos Monitoreo 2019'!$N683</f>
        <v>7.2612110049068312E-2</v>
      </c>
      <c r="S683" s="104">
        <v>0.2</v>
      </c>
      <c r="T683" s="106">
        <f>'Datos Monitoreo 2019'!$R683*'Datos Monitoreo 2019'!$S683</f>
        <v>1.4522422009813664E-2</v>
      </c>
      <c r="U683" s="106">
        <f>'Datos Monitoreo 2019'!$T683+'Datos Monitoreo 2019'!$R683</f>
        <v>8.7134532058881969E-2</v>
      </c>
    </row>
    <row r="684" spans="1:21" s="94" customFormat="1" ht="16.5" hidden="1" x14ac:dyDescent="0.3">
      <c r="A684" s="95" t="s">
        <v>45</v>
      </c>
      <c r="B684" s="102">
        <f>VLOOKUP('Datos Monitoreo 2019'!$A684,info!$D$3:$E$118,2,FALSE)</f>
        <v>2</v>
      </c>
      <c r="C684" s="96">
        <v>40</v>
      </c>
      <c r="D684" s="96" t="s">
        <v>11</v>
      </c>
      <c r="E684" s="97">
        <v>31.990143561470965</v>
      </c>
      <c r="F684" s="103">
        <f t="shared" si="15"/>
        <v>8.0375235698195796E-2</v>
      </c>
      <c r="G684" s="95"/>
      <c r="H684" s="104"/>
      <c r="I684" s="104"/>
      <c r="J684" s="104"/>
      <c r="K684" s="105">
        <f>VLOOKUP('Datos Monitoreo 2019'!$D684,info!$A$2:$B$20,2,FALSE)</f>
        <v>0.34899999999999998</v>
      </c>
      <c r="M684" s="104">
        <v>1.1499999999999999</v>
      </c>
      <c r="N684" s="106">
        <f>(0.489461*'Datos Monitoreo 2019'!$E684^1.79018)/1000</f>
        <v>0.24208505231145636</v>
      </c>
      <c r="O684" s="106">
        <f>'Datos Monitoreo 2019'!$N684*'Datos Monitoreo 2019'!$S684</f>
        <v>4.8417010462291271E-2</v>
      </c>
      <c r="P684" s="106">
        <f>'Datos Monitoreo 2019'!$O684+'Datos Monitoreo 2019'!$N684</f>
        <v>0.29050206277374763</v>
      </c>
      <c r="Q684" s="104">
        <v>0.47</v>
      </c>
      <c r="R684" s="106">
        <f>'Datos Monitoreo 2019'!$Q684*'Datos Monitoreo 2019'!$N684</f>
        <v>0.11377997458638447</v>
      </c>
      <c r="S684" s="104">
        <v>0.2</v>
      </c>
      <c r="T684" s="106">
        <f>'Datos Monitoreo 2019'!$R684*'Datos Monitoreo 2019'!$S684</f>
        <v>2.2755994917276895E-2</v>
      </c>
      <c r="U684" s="106">
        <f>'Datos Monitoreo 2019'!$T684+'Datos Monitoreo 2019'!$R684</f>
        <v>0.13653596950366137</v>
      </c>
    </row>
    <row r="685" spans="1:21" s="94" customFormat="1" ht="16.5" hidden="1" x14ac:dyDescent="0.3">
      <c r="A685" s="95" t="s">
        <v>45</v>
      </c>
      <c r="B685" s="102">
        <f>VLOOKUP('Datos Monitoreo 2019'!$A685,info!$D$3:$E$118,2,FALSE)</f>
        <v>2</v>
      </c>
      <c r="C685" s="96">
        <v>42</v>
      </c>
      <c r="D685" s="96" t="s">
        <v>11</v>
      </c>
      <c r="E685" s="97">
        <v>30.812396982590936</v>
      </c>
      <c r="F685" s="103">
        <f t="shared" si="15"/>
        <v>7.4566000697870061E-2</v>
      </c>
      <c r="G685" s="95"/>
      <c r="H685" s="104"/>
      <c r="I685" s="104"/>
      <c r="J685" s="104"/>
      <c r="K685" s="105">
        <f>VLOOKUP('Datos Monitoreo 2019'!$D685,info!$A$2:$B$20,2,FALSE)</f>
        <v>0.34899999999999998</v>
      </c>
      <c r="M685" s="104">
        <v>1.1499999999999999</v>
      </c>
      <c r="N685" s="106">
        <f>(0.489461*'Datos Monitoreo 2019'!$E685^1.79018)/1000</f>
        <v>0.22636260396512034</v>
      </c>
      <c r="O685" s="106">
        <f>'Datos Monitoreo 2019'!$N685*'Datos Monitoreo 2019'!$S685</f>
        <v>4.5272520793024074E-2</v>
      </c>
      <c r="P685" s="106">
        <f>'Datos Monitoreo 2019'!$O685+'Datos Monitoreo 2019'!$N685</f>
        <v>0.27163512475814444</v>
      </c>
      <c r="Q685" s="104">
        <v>0.47</v>
      </c>
      <c r="R685" s="106">
        <f>'Datos Monitoreo 2019'!$Q685*'Datos Monitoreo 2019'!$N685</f>
        <v>0.10639042386360656</v>
      </c>
      <c r="S685" s="104">
        <v>0.2</v>
      </c>
      <c r="T685" s="106">
        <f>'Datos Monitoreo 2019'!$R685*'Datos Monitoreo 2019'!$S685</f>
        <v>2.1278084772721313E-2</v>
      </c>
      <c r="U685" s="106">
        <f>'Datos Monitoreo 2019'!$T685+'Datos Monitoreo 2019'!$R685</f>
        <v>0.12766850863632787</v>
      </c>
    </row>
    <row r="686" spans="1:21" s="94" customFormat="1" ht="16.5" hidden="1" x14ac:dyDescent="0.3">
      <c r="A686" s="95" t="s">
        <v>45</v>
      </c>
      <c r="B686" s="102">
        <f>VLOOKUP('Datos Monitoreo 2019'!$A686,info!$D$3:$E$118,2,FALSE)</f>
        <v>2</v>
      </c>
      <c r="C686" s="96">
        <v>44</v>
      </c>
      <c r="D686" s="96" t="s">
        <v>11</v>
      </c>
      <c r="E686" s="97">
        <v>28.520565802067644</v>
      </c>
      <c r="F686" s="103">
        <f t="shared" si="15"/>
        <v>6.388606739663151E-2</v>
      </c>
      <c r="G686" s="95"/>
      <c r="H686" s="104"/>
      <c r="I686" s="104"/>
      <c r="J686" s="104"/>
      <c r="K686" s="105">
        <f>VLOOKUP('Datos Monitoreo 2019'!$D686,info!$A$2:$B$20,2,FALSE)</f>
        <v>0.34899999999999998</v>
      </c>
      <c r="M686" s="104">
        <v>1.1499999999999999</v>
      </c>
      <c r="N686" s="106">
        <f>(0.489461*'Datos Monitoreo 2019'!$E686^1.79018)/1000</f>
        <v>0.19711201010120225</v>
      </c>
      <c r="O686" s="106">
        <f>'Datos Monitoreo 2019'!$N686*'Datos Monitoreo 2019'!$S686</f>
        <v>3.942240202024045E-2</v>
      </c>
      <c r="P686" s="106">
        <f>'Datos Monitoreo 2019'!$O686+'Datos Monitoreo 2019'!$N686</f>
        <v>0.23653441212144269</v>
      </c>
      <c r="Q686" s="104">
        <v>0.47</v>
      </c>
      <c r="R686" s="106">
        <f>'Datos Monitoreo 2019'!$Q686*'Datos Monitoreo 2019'!$N686</f>
        <v>9.2642644747565048E-2</v>
      </c>
      <c r="S686" s="104">
        <v>0.2</v>
      </c>
      <c r="T686" s="106">
        <f>'Datos Monitoreo 2019'!$R686*'Datos Monitoreo 2019'!$S686</f>
        <v>1.8528528949513009E-2</v>
      </c>
      <c r="U686" s="106">
        <f>'Datos Monitoreo 2019'!$T686+'Datos Monitoreo 2019'!$R686</f>
        <v>0.11117117369707806</v>
      </c>
    </row>
    <row r="687" spans="1:21" s="94" customFormat="1" ht="16.5" hidden="1" x14ac:dyDescent="0.3">
      <c r="A687" s="95" t="s">
        <v>45</v>
      </c>
      <c r="B687" s="102">
        <f>VLOOKUP('Datos Monitoreo 2019'!$A687,info!$D$3:$E$118,2,FALSE)</f>
        <v>2</v>
      </c>
      <c r="C687" s="96">
        <v>46</v>
      </c>
      <c r="D687" s="96" t="s">
        <v>11</v>
      </c>
      <c r="E687" s="97">
        <v>25.68760781503191</v>
      </c>
      <c r="F687" s="103">
        <f t="shared" si="15"/>
        <v>5.1824748766826884E-2</v>
      </c>
      <c r="G687" s="95"/>
      <c r="H687" s="104"/>
      <c r="I687" s="104"/>
      <c r="J687" s="104"/>
      <c r="K687" s="105">
        <f>VLOOKUP('Datos Monitoreo 2019'!$D687,info!$A$2:$B$20,2,FALSE)</f>
        <v>0.34899999999999998</v>
      </c>
      <c r="M687" s="104">
        <v>1.1499999999999999</v>
      </c>
      <c r="N687" s="106">
        <f>(0.489461*'Datos Monitoreo 2019'!$E687^1.79018)/1000</f>
        <v>0.1634470921107514</v>
      </c>
      <c r="O687" s="106">
        <f>'Datos Monitoreo 2019'!$N687*'Datos Monitoreo 2019'!$S687</f>
        <v>3.2689418422150278E-2</v>
      </c>
      <c r="P687" s="106">
        <f>'Datos Monitoreo 2019'!$O687+'Datos Monitoreo 2019'!$N687</f>
        <v>0.19613651053290168</v>
      </c>
      <c r="Q687" s="104">
        <v>0.47</v>
      </c>
      <c r="R687" s="106">
        <f>'Datos Monitoreo 2019'!$Q687*'Datos Monitoreo 2019'!$N687</f>
        <v>7.6820133292053158E-2</v>
      </c>
      <c r="S687" s="104">
        <v>0.2</v>
      </c>
      <c r="T687" s="106">
        <f>'Datos Monitoreo 2019'!$R687*'Datos Monitoreo 2019'!$S687</f>
        <v>1.5364026658410633E-2</v>
      </c>
      <c r="U687" s="106">
        <f>'Datos Monitoreo 2019'!$T687+'Datos Monitoreo 2019'!$R687</f>
        <v>9.2184159950463793E-2</v>
      </c>
    </row>
    <row r="688" spans="1:21" s="94" customFormat="1" ht="16.5" hidden="1" x14ac:dyDescent="0.3">
      <c r="A688" s="95" t="s">
        <v>45</v>
      </c>
      <c r="B688" s="102">
        <f>VLOOKUP('Datos Monitoreo 2019'!$A688,info!$D$3:$E$118,2,FALSE)</f>
        <v>2</v>
      </c>
      <c r="C688" s="96">
        <v>48</v>
      </c>
      <c r="D688" s="96" t="s">
        <v>11</v>
      </c>
      <c r="E688" s="97">
        <v>27.056340325622209</v>
      </c>
      <c r="F688" s="103">
        <f t="shared" si="15"/>
        <v>5.7494723191947185E-2</v>
      </c>
      <c r="G688" s="95"/>
      <c r="H688" s="104"/>
      <c r="I688" s="104"/>
      <c r="J688" s="104"/>
      <c r="K688" s="105">
        <f>VLOOKUP('Datos Monitoreo 2019'!$D688,info!$A$2:$B$20,2,FALSE)</f>
        <v>0.34899999999999998</v>
      </c>
      <c r="M688" s="104">
        <v>1.1499999999999999</v>
      </c>
      <c r="N688" s="106">
        <f>(0.489461*'Datos Monitoreo 2019'!$E688^1.79018)/1000</f>
        <v>0.17936491931115411</v>
      </c>
      <c r="O688" s="106">
        <f>'Datos Monitoreo 2019'!$N688*'Datos Monitoreo 2019'!$S688</f>
        <v>3.5872983862230826E-2</v>
      </c>
      <c r="P688" s="106">
        <f>'Datos Monitoreo 2019'!$O688+'Datos Monitoreo 2019'!$N688</f>
        <v>0.21523790317338493</v>
      </c>
      <c r="Q688" s="104">
        <v>0.47</v>
      </c>
      <c r="R688" s="106">
        <f>'Datos Monitoreo 2019'!$Q688*'Datos Monitoreo 2019'!$N688</f>
        <v>8.4301512076242424E-2</v>
      </c>
      <c r="S688" s="104">
        <v>0.2</v>
      </c>
      <c r="T688" s="106">
        <f>'Datos Monitoreo 2019'!$R688*'Datos Monitoreo 2019'!$S688</f>
        <v>1.6860302415248486E-2</v>
      </c>
      <c r="U688" s="106">
        <f>'Datos Monitoreo 2019'!$T688+'Datos Monitoreo 2019'!$R688</f>
        <v>0.10116181449149091</v>
      </c>
    </row>
    <row r="689" spans="1:21" s="94" customFormat="1" ht="16.5" hidden="1" x14ac:dyDescent="0.3">
      <c r="A689" s="95" t="s">
        <v>46</v>
      </c>
      <c r="B689" s="102">
        <f>VLOOKUP('Datos Monitoreo 2019'!$A689,info!$D$3:$E$118,2,FALSE)</f>
        <v>2</v>
      </c>
      <c r="C689" s="96">
        <v>1</v>
      </c>
      <c r="D689" s="96" t="s">
        <v>11</v>
      </c>
      <c r="E689" s="97">
        <v>31.640002686668797</v>
      </c>
      <c r="F689" s="103">
        <f t="shared" si="15"/>
        <v>7.8625406676371981E-2</v>
      </c>
      <c r="G689" s="95"/>
      <c r="H689" s="104"/>
      <c r="I689" s="104"/>
      <c r="J689" s="104"/>
      <c r="K689" s="105">
        <f>VLOOKUP('Datos Monitoreo 2019'!$D689,info!$A$2:$B$20,2,FALSE)</f>
        <v>0.34899999999999998</v>
      </c>
      <c r="M689" s="104">
        <v>1.1499999999999999</v>
      </c>
      <c r="N689" s="106">
        <f>(0.489461*'Datos Monitoreo 2019'!$E689^1.79018)/1000</f>
        <v>0.23736216342341168</v>
      </c>
      <c r="O689" s="106">
        <f>'Datos Monitoreo 2019'!$N689*'Datos Monitoreo 2019'!$S689</f>
        <v>4.7472432684682341E-2</v>
      </c>
      <c r="P689" s="106">
        <f>'Datos Monitoreo 2019'!$O689+'Datos Monitoreo 2019'!$N689</f>
        <v>0.28483459610809403</v>
      </c>
      <c r="Q689" s="104">
        <v>0.47</v>
      </c>
      <c r="R689" s="106">
        <f>'Datos Monitoreo 2019'!$Q689*'Datos Monitoreo 2019'!$N689</f>
        <v>0.11156021680900348</v>
      </c>
      <c r="S689" s="104">
        <v>0.2</v>
      </c>
      <c r="T689" s="106">
        <f>'Datos Monitoreo 2019'!$R689*'Datos Monitoreo 2019'!$S689</f>
        <v>2.2312043361800697E-2</v>
      </c>
      <c r="U689" s="106">
        <f>'Datos Monitoreo 2019'!$T689+'Datos Monitoreo 2019'!$R689</f>
        <v>0.13387226017080417</v>
      </c>
    </row>
    <row r="690" spans="1:21" s="94" customFormat="1" ht="16.5" hidden="1" x14ac:dyDescent="0.3">
      <c r="A690" s="95" t="s">
        <v>46</v>
      </c>
      <c r="B690" s="102">
        <f>VLOOKUP('Datos Monitoreo 2019'!$A690,info!$D$3:$E$118,2,FALSE)</f>
        <v>2</v>
      </c>
      <c r="C690" s="96">
        <v>2</v>
      </c>
      <c r="D690" s="96" t="s">
        <v>11</v>
      </c>
      <c r="E690" s="97">
        <v>24.700847167862154</v>
      </c>
      <c r="F690" s="103">
        <f t="shared" si="15"/>
        <v>4.7919643505652566E-2</v>
      </c>
      <c r="G690" s="95"/>
      <c r="H690" s="104"/>
      <c r="I690" s="104"/>
      <c r="J690" s="104"/>
      <c r="K690" s="105">
        <f>VLOOKUP('Datos Monitoreo 2019'!$D690,info!$A$2:$B$20,2,FALSE)</f>
        <v>0.34899999999999998</v>
      </c>
      <c r="M690" s="104">
        <v>1.1499999999999999</v>
      </c>
      <c r="N690" s="106">
        <f>(0.489461*'Datos Monitoreo 2019'!$E690^1.79018)/1000</f>
        <v>0.15237825303263158</v>
      </c>
      <c r="O690" s="106">
        <f>'Datos Monitoreo 2019'!$N690*'Datos Monitoreo 2019'!$S690</f>
        <v>3.0475650606526319E-2</v>
      </c>
      <c r="P690" s="106">
        <f>'Datos Monitoreo 2019'!$O690+'Datos Monitoreo 2019'!$N690</f>
        <v>0.18285390363915791</v>
      </c>
      <c r="Q690" s="104">
        <v>0.47</v>
      </c>
      <c r="R690" s="106">
        <f>'Datos Monitoreo 2019'!$Q690*'Datos Monitoreo 2019'!$N690</f>
        <v>7.1617778925336842E-2</v>
      </c>
      <c r="S690" s="104">
        <v>0.2</v>
      </c>
      <c r="T690" s="106">
        <f>'Datos Monitoreo 2019'!$R690*'Datos Monitoreo 2019'!$S690</f>
        <v>1.4323555785067369E-2</v>
      </c>
      <c r="U690" s="106">
        <f>'Datos Monitoreo 2019'!$T690+'Datos Monitoreo 2019'!$R690</f>
        <v>8.5941334710404216E-2</v>
      </c>
    </row>
    <row r="691" spans="1:21" s="94" customFormat="1" ht="16.5" hidden="1" x14ac:dyDescent="0.3">
      <c r="A691" s="95" t="s">
        <v>46</v>
      </c>
      <c r="B691" s="102">
        <f>VLOOKUP('Datos Monitoreo 2019'!$A691,info!$D$3:$E$118,2,FALSE)</f>
        <v>2</v>
      </c>
      <c r="C691" s="96">
        <v>4</v>
      </c>
      <c r="D691" s="96" t="s">
        <v>11</v>
      </c>
      <c r="E691" s="97">
        <v>32.913242231403956</v>
      </c>
      <c r="F691" s="103">
        <f t="shared" si="15"/>
        <v>8.5080731168179213E-2</v>
      </c>
      <c r="G691" s="95"/>
      <c r="H691" s="104"/>
      <c r="I691" s="104"/>
      <c r="J691" s="104"/>
      <c r="K691" s="105">
        <f>VLOOKUP('Datos Monitoreo 2019'!$D691,info!$A$2:$B$20,2,FALSE)</f>
        <v>0.34899999999999998</v>
      </c>
      <c r="M691" s="104">
        <v>1.1499999999999999</v>
      </c>
      <c r="N691" s="106">
        <f>(0.489461*'Datos Monitoreo 2019'!$E691^1.79018)/1000</f>
        <v>0.25473270778294699</v>
      </c>
      <c r="O691" s="106">
        <f>'Datos Monitoreo 2019'!$N691*'Datos Monitoreo 2019'!$S691</f>
        <v>5.0946541556589398E-2</v>
      </c>
      <c r="P691" s="106">
        <f>'Datos Monitoreo 2019'!$O691+'Datos Monitoreo 2019'!$N691</f>
        <v>0.30567924933953639</v>
      </c>
      <c r="Q691" s="104">
        <v>0.47</v>
      </c>
      <c r="R691" s="106">
        <f>'Datos Monitoreo 2019'!$Q691*'Datos Monitoreo 2019'!$N691</f>
        <v>0.11972437265798508</v>
      </c>
      <c r="S691" s="104">
        <v>0.2</v>
      </c>
      <c r="T691" s="106">
        <f>'Datos Monitoreo 2019'!$R691*'Datos Monitoreo 2019'!$S691</f>
        <v>2.3944874531597018E-2</v>
      </c>
      <c r="U691" s="106">
        <f>'Datos Monitoreo 2019'!$T691+'Datos Monitoreo 2019'!$R691</f>
        <v>0.1436692471895821</v>
      </c>
    </row>
    <row r="692" spans="1:21" s="94" customFormat="1" ht="16.5" hidden="1" x14ac:dyDescent="0.3">
      <c r="A692" s="95" t="s">
        <v>46</v>
      </c>
      <c r="B692" s="102">
        <f>VLOOKUP('Datos Monitoreo 2019'!$A692,info!$D$3:$E$118,2,FALSE)</f>
        <v>2</v>
      </c>
      <c r="C692" s="96">
        <v>7</v>
      </c>
      <c r="D692" s="96" t="s">
        <v>11</v>
      </c>
      <c r="E692" s="97">
        <v>26.642537473583282</v>
      </c>
      <c r="F692" s="103">
        <f t="shared" si="15"/>
        <v>5.5749509663473029E-2</v>
      </c>
      <c r="G692" s="95"/>
      <c r="H692" s="104"/>
      <c r="I692" s="104"/>
      <c r="J692" s="104"/>
      <c r="K692" s="105">
        <f>VLOOKUP('Datos Monitoreo 2019'!$D692,info!$A$2:$B$20,2,FALSE)</f>
        <v>0.34899999999999998</v>
      </c>
      <c r="M692" s="104">
        <v>1.1499999999999999</v>
      </c>
      <c r="N692" s="106">
        <f>(0.489461*'Datos Monitoreo 2019'!$E692^1.79018)/1000</f>
        <v>0.17448375318682607</v>
      </c>
      <c r="O692" s="106">
        <f>'Datos Monitoreo 2019'!$N692*'Datos Monitoreo 2019'!$S692</f>
        <v>3.4896750637365213E-2</v>
      </c>
      <c r="P692" s="106">
        <f>'Datos Monitoreo 2019'!$O692+'Datos Monitoreo 2019'!$N692</f>
        <v>0.20938050382419129</v>
      </c>
      <c r="Q692" s="104">
        <v>0.47</v>
      </c>
      <c r="R692" s="106">
        <f>'Datos Monitoreo 2019'!$Q692*'Datos Monitoreo 2019'!$N692</f>
        <v>8.2007363997808252E-2</v>
      </c>
      <c r="S692" s="104">
        <v>0.2</v>
      </c>
      <c r="T692" s="106">
        <f>'Datos Monitoreo 2019'!$R692*'Datos Monitoreo 2019'!$S692</f>
        <v>1.640147279956165E-2</v>
      </c>
      <c r="U692" s="106">
        <f>'Datos Monitoreo 2019'!$T692+'Datos Monitoreo 2019'!$R692</f>
        <v>9.8408836797369906E-2</v>
      </c>
    </row>
    <row r="693" spans="1:21" s="94" customFormat="1" ht="16.5" hidden="1" x14ac:dyDescent="0.3">
      <c r="A693" s="95" t="s">
        <v>46</v>
      </c>
      <c r="B693" s="102">
        <f>VLOOKUP('Datos Monitoreo 2019'!$A693,info!$D$3:$E$118,2,FALSE)</f>
        <v>2</v>
      </c>
      <c r="C693" s="96">
        <v>8</v>
      </c>
      <c r="D693" s="96" t="s">
        <v>11</v>
      </c>
      <c r="E693" s="97">
        <v>11.618310845708359</v>
      </c>
      <c r="F693" s="103">
        <f t="shared" si="15"/>
        <v>1.0601708646708879E-2</v>
      </c>
      <c r="G693" s="95"/>
      <c r="H693" s="104"/>
      <c r="I693" s="104"/>
      <c r="J693" s="104"/>
      <c r="K693" s="105">
        <f>VLOOKUP('Datos Monitoreo 2019'!$D693,info!$A$2:$B$20,2,FALSE)</f>
        <v>0.34899999999999998</v>
      </c>
      <c r="M693" s="104">
        <v>1.1499999999999999</v>
      </c>
      <c r="N693" s="106">
        <f>(0.489461*'Datos Monitoreo 2019'!$E693^1.79018)/1000</f>
        <v>3.9492604332519526E-2</v>
      </c>
      <c r="O693" s="106">
        <f>'Datos Monitoreo 2019'!$N693*'Datos Monitoreo 2019'!$S693</f>
        <v>7.898520866503906E-3</v>
      </c>
      <c r="P693" s="106">
        <f>'Datos Monitoreo 2019'!$O693+'Datos Monitoreo 2019'!$N693</f>
        <v>4.7391125199023429E-2</v>
      </c>
      <c r="Q693" s="104">
        <v>0.47</v>
      </c>
      <c r="R693" s="106">
        <f>'Datos Monitoreo 2019'!$Q693*'Datos Monitoreo 2019'!$N693</f>
        <v>1.8561524036284176E-2</v>
      </c>
      <c r="S693" s="104">
        <v>0.2</v>
      </c>
      <c r="T693" s="106">
        <f>'Datos Monitoreo 2019'!$R693*'Datos Monitoreo 2019'!$S693</f>
        <v>3.7123048072568356E-3</v>
      </c>
      <c r="U693" s="106">
        <f>'Datos Monitoreo 2019'!$T693+'Datos Monitoreo 2019'!$R693</f>
        <v>2.227382884354101E-2</v>
      </c>
    </row>
    <row r="694" spans="1:21" s="94" customFormat="1" ht="16.5" hidden="1" x14ac:dyDescent="0.3">
      <c r="A694" s="95" t="s">
        <v>46</v>
      </c>
      <c r="B694" s="102">
        <f>VLOOKUP('Datos Monitoreo 2019'!$A694,info!$D$3:$E$118,2,FALSE)</f>
        <v>2</v>
      </c>
      <c r="C694" s="96">
        <v>10</v>
      </c>
      <c r="D694" s="96" t="s">
        <v>11</v>
      </c>
      <c r="E694" s="97">
        <v>31.894650595615829</v>
      </c>
      <c r="F694" s="103">
        <f t="shared" si="15"/>
        <v>7.9896099742017668E-2</v>
      </c>
      <c r="G694" s="95"/>
      <c r="H694" s="104"/>
      <c r="I694" s="104"/>
      <c r="J694" s="104"/>
      <c r="K694" s="105">
        <f>VLOOKUP('Datos Monitoreo 2019'!$D694,info!$A$2:$B$20,2,FALSE)</f>
        <v>0.34899999999999998</v>
      </c>
      <c r="M694" s="104">
        <v>1.1499999999999999</v>
      </c>
      <c r="N694" s="106">
        <f>(0.489461*'Datos Monitoreo 2019'!$E694^1.79018)/1000</f>
        <v>0.24079291917609966</v>
      </c>
      <c r="O694" s="106">
        <f>'Datos Monitoreo 2019'!$N694*'Datos Monitoreo 2019'!$S694</f>
        <v>4.8158583835219933E-2</v>
      </c>
      <c r="P694" s="106">
        <f>'Datos Monitoreo 2019'!$O694+'Datos Monitoreo 2019'!$N694</f>
        <v>0.28895150301131961</v>
      </c>
      <c r="Q694" s="104">
        <v>0.47</v>
      </c>
      <c r="R694" s="106">
        <f>'Datos Monitoreo 2019'!$Q694*'Datos Monitoreo 2019'!$N694</f>
        <v>0.11317267201276683</v>
      </c>
      <c r="S694" s="104">
        <v>0.2</v>
      </c>
      <c r="T694" s="106">
        <f>'Datos Monitoreo 2019'!$R694*'Datos Monitoreo 2019'!$S694</f>
        <v>2.2634534402553367E-2</v>
      </c>
      <c r="U694" s="106">
        <f>'Datos Monitoreo 2019'!$T694+'Datos Monitoreo 2019'!$R694</f>
        <v>0.13580720641532021</v>
      </c>
    </row>
    <row r="695" spans="1:21" s="94" customFormat="1" ht="16.5" hidden="1" x14ac:dyDescent="0.3">
      <c r="A695" s="95" t="s">
        <v>46</v>
      </c>
      <c r="B695" s="102">
        <f>VLOOKUP('Datos Monitoreo 2019'!$A695,info!$D$3:$E$118,2,FALSE)</f>
        <v>2</v>
      </c>
      <c r="C695" s="96">
        <v>12</v>
      </c>
      <c r="D695" s="96" t="s">
        <v>11</v>
      </c>
      <c r="E695" s="97">
        <v>29.029861619961711</v>
      </c>
      <c r="F695" s="103">
        <f t="shared" si="15"/>
        <v>6.6188084493512697E-2</v>
      </c>
      <c r="G695" s="95"/>
      <c r="H695" s="104"/>
      <c r="I695" s="104"/>
      <c r="J695" s="104"/>
      <c r="K695" s="105">
        <f>VLOOKUP('Datos Monitoreo 2019'!$D695,info!$A$2:$B$20,2,FALSE)</f>
        <v>0.34899999999999998</v>
      </c>
      <c r="M695" s="104">
        <v>1.1499999999999999</v>
      </c>
      <c r="N695" s="106">
        <f>(0.489461*'Datos Monitoreo 2019'!$E695^1.79018)/1000</f>
        <v>0.20345758899664371</v>
      </c>
      <c r="O695" s="106">
        <f>'Datos Monitoreo 2019'!$N695*'Datos Monitoreo 2019'!$S695</f>
        <v>4.0691517799328746E-2</v>
      </c>
      <c r="P695" s="106">
        <f>'Datos Monitoreo 2019'!$O695+'Datos Monitoreo 2019'!$N695</f>
        <v>0.24414910679597246</v>
      </c>
      <c r="Q695" s="104">
        <v>0.47</v>
      </c>
      <c r="R695" s="106">
        <f>'Datos Monitoreo 2019'!$Q695*'Datos Monitoreo 2019'!$N695</f>
        <v>9.5625066828422534E-2</v>
      </c>
      <c r="S695" s="104">
        <v>0.2</v>
      </c>
      <c r="T695" s="106">
        <f>'Datos Monitoreo 2019'!$R695*'Datos Monitoreo 2019'!$S695</f>
        <v>1.9125013365684507E-2</v>
      </c>
      <c r="U695" s="106">
        <f>'Datos Monitoreo 2019'!$T695+'Datos Monitoreo 2019'!$R695</f>
        <v>0.11475008019410704</v>
      </c>
    </row>
    <row r="696" spans="1:21" s="94" customFormat="1" ht="16.5" hidden="1" x14ac:dyDescent="0.3">
      <c r="A696" s="95" t="s">
        <v>46</v>
      </c>
      <c r="B696" s="102">
        <f>VLOOKUP('Datos Monitoreo 2019'!$A696,info!$D$3:$E$118,2,FALSE)</f>
        <v>2</v>
      </c>
      <c r="C696" s="96">
        <v>13</v>
      </c>
      <c r="D696" s="96" t="s">
        <v>11</v>
      </c>
      <c r="E696" s="97">
        <v>26.133241655689215</v>
      </c>
      <c r="F696" s="103">
        <f t="shared" si="15"/>
        <v>5.3638478498302111E-2</v>
      </c>
      <c r="G696" s="95"/>
      <c r="H696" s="104"/>
      <c r="I696" s="104"/>
      <c r="J696" s="104"/>
      <c r="K696" s="105">
        <f>VLOOKUP('Datos Monitoreo 2019'!$D696,info!$A$2:$B$20,2,FALSE)</f>
        <v>0.34899999999999998</v>
      </c>
      <c r="M696" s="104">
        <v>1.1499999999999999</v>
      </c>
      <c r="N696" s="106">
        <f>(0.489461*'Datos Monitoreo 2019'!$E696^1.79018)/1000</f>
        <v>0.16855792140441489</v>
      </c>
      <c r="O696" s="106">
        <f>'Datos Monitoreo 2019'!$N696*'Datos Monitoreo 2019'!$S696</f>
        <v>3.3711584280882979E-2</v>
      </c>
      <c r="P696" s="106">
        <f>'Datos Monitoreo 2019'!$O696+'Datos Monitoreo 2019'!$N696</f>
        <v>0.20226950568529786</v>
      </c>
      <c r="Q696" s="104">
        <v>0.47</v>
      </c>
      <c r="R696" s="106">
        <f>'Datos Monitoreo 2019'!$Q696*'Datos Monitoreo 2019'!$N696</f>
        <v>7.9222223060074995E-2</v>
      </c>
      <c r="S696" s="104">
        <v>0.2</v>
      </c>
      <c r="T696" s="106">
        <f>'Datos Monitoreo 2019'!$R696*'Datos Monitoreo 2019'!$S696</f>
        <v>1.5844444612015E-2</v>
      </c>
      <c r="U696" s="106">
        <f>'Datos Monitoreo 2019'!$T696+'Datos Monitoreo 2019'!$R696</f>
        <v>9.5066667672089988E-2</v>
      </c>
    </row>
    <row r="697" spans="1:21" s="94" customFormat="1" ht="16.5" hidden="1" x14ac:dyDescent="0.3">
      <c r="A697" s="95" t="s">
        <v>46</v>
      </c>
      <c r="B697" s="102">
        <f>VLOOKUP('Datos Monitoreo 2019'!$A697,info!$D$3:$E$118,2,FALSE)</f>
        <v>2</v>
      </c>
      <c r="C697" s="96">
        <v>17</v>
      </c>
      <c r="D697" s="96" t="s">
        <v>11</v>
      </c>
      <c r="E697" s="97">
        <v>27.724791086608167</v>
      </c>
      <c r="F697" s="103">
        <f t="shared" si="15"/>
        <v>6.0370732591089292E-2</v>
      </c>
      <c r="G697" s="95"/>
      <c r="H697" s="104"/>
      <c r="I697" s="104"/>
      <c r="J697" s="104"/>
      <c r="K697" s="105">
        <f>VLOOKUP('Datos Monitoreo 2019'!$D697,info!$A$2:$B$20,2,FALSE)</f>
        <v>0.34899999999999998</v>
      </c>
      <c r="M697" s="104">
        <v>1.1499999999999999</v>
      </c>
      <c r="N697" s="106">
        <f>(0.489461*'Datos Monitoreo 2019'!$E697^1.79018)/1000</f>
        <v>0.18737516780405511</v>
      </c>
      <c r="O697" s="106">
        <f>'Datos Monitoreo 2019'!$N697*'Datos Monitoreo 2019'!$S697</f>
        <v>3.7475033560811027E-2</v>
      </c>
      <c r="P697" s="106">
        <f>'Datos Monitoreo 2019'!$O697+'Datos Monitoreo 2019'!$N697</f>
        <v>0.22485020136486614</v>
      </c>
      <c r="Q697" s="104">
        <v>0.47</v>
      </c>
      <c r="R697" s="106">
        <f>'Datos Monitoreo 2019'!$Q697*'Datos Monitoreo 2019'!$N697</f>
        <v>8.8066328867905899E-2</v>
      </c>
      <c r="S697" s="104">
        <v>0.2</v>
      </c>
      <c r="T697" s="106">
        <f>'Datos Monitoreo 2019'!$R697*'Datos Monitoreo 2019'!$S697</f>
        <v>1.7613265773581181E-2</v>
      </c>
      <c r="U697" s="106">
        <f>'Datos Monitoreo 2019'!$T697+'Datos Monitoreo 2019'!$R697</f>
        <v>0.10567959464148707</v>
      </c>
    </row>
    <row r="698" spans="1:21" s="94" customFormat="1" ht="16.5" hidden="1" x14ac:dyDescent="0.3">
      <c r="A698" s="95" t="s">
        <v>46</v>
      </c>
      <c r="B698" s="102">
        <f>VLOOKUP('Datos Monitoreo 2019'!$A698,info!$D$3:$E$118,2,FALSE)</f>
        <v>2</v>
      </c>
      <c r="C698" s="96">
        <v>19</v>
      </c>
      <c r="D698" s="96" t="s">
        <v>11</v>
      </c>
      <c r="E698" s="97">
        <v>26.260565610162732</v>
      </c>
      <c r="F698" s="103">
        <f t="shared" si="15"/>
        <v>5.4162416570960638E-2</v>
      </c>
      <c r="G698" s="95"/>
      <c r="H698" s="104"/>
      <c r="I698" s="104"/>
      <c r="J698" s="104"/>
      <c r="K698" s="105">
        <f>VLOOKUP('Datos Monitoreo 2019'!$D698,info!$A$2:$B$20,2,FALSE)</f>
        <v>0.34899999999999998</v>
      </c>
      <c r="M698" s="104">
        <v>1.1499999999999999</v>
      </c>
      <c r="N698" s="106">
        <f>(0.489461*'Datos Monitoreo 2019'!$E698^1.79018)/1000</f>
        <v>0.17003090393829326</v>
      </c>
      <c r="O698" s="106">
        <f>'Datos Monitoreo 2019'!$N698*'Datos Monitoreo 2019'!$S698</f>
        <v>3.4006180787658651E-2</v>
      </c>
      <c r="P698" s="106">
        <f>'Datos Monitoreo 2019'!$O698+'Datos Monitoreo 2019'!$N698</f>
        <v>0.20403708472595192</v>
      </c>
      <c r="Q698" s="104">
        <v>0.47</v>
      </c>
      <c r="R698" s="106">
        <f>'Datos Monitoreo 2019'!$Q698*'Datos Monitoreo 2019'!$N698</f>
        <v>7.9914524850997828E-2</v>
      </c>
      <c r="S698" s="104">
        <v>0.2</v>
      </c>
      <c r="T698" s="106">
        <f>'Datos Monitoreo 2019'!$R698*'Datos Monitoreo 2019'!$S698</f>
        <v>1.5982904970199566E-2</v>
      </c>
      <c r="U698" s="106">
        <f>'Datos Monitoreo 2019'!$T698+'Datos Monitoreo 2019'!$R698</f>
        <v>9.5897429821197394E-2</v>
      </c>
    </row>
    <row r="699" spans="1:21" s="94" customFormat="1" ht="16.5" hidden="1" x14ac:dyDescent="0.3">
      <c r="A699" s="95" t="s">
        <v>46</v>
      </c>
      <c r="B699" s="102">
        <f>VLOOKUP('Datos Monitoreo 2019'!$A699,info!$D$3:$E$118,2,FALSE)</f>
        <v>2</v>
      </c>
      <c r="C699" s="96">
        <v>20</v>
      </c>
      <c r="D699" s="96" t="s">
        <v>11</v>
      </c>
      <c r="E699" s="97">
        <v>32.626763333838547</v>
      </c>
      <c r="F699" s="103">
        <f t="shared" si="15"/>
        <v>8.36060810429613E-2</v>
      </c>
      <c r="G699" s="95"/>
      <c r="H699" s="104"/>
      <c r="I699" s="104"/>
      <c r="J699" s="104"/>
      <c r="K699" s="105">
        <f>VLOOKUP('Datos Monitoreo 2019'!$D699,info!$A$2:$B$20,2,FALSE)</f>
        <v>0.34899999999999998</v>
      </c>
      <c r="M699" s="104">
        <v>1.1499999999999999</v>
      </c>
      <c r="N699" s="106">
        <f>(0.489461*'Datos Monitoreo 2019'!$E699^1.79018)/1000</f>
        <v>0.25077716209564133</v>
      </c>
      <c r="O699" s="106">
        <f>'Datos Monitoreo 2019'!$N699*'Datos Monitoreo 2019'!$S699</f>
        <v>5.0155432419128267E-2</v>
      </c>
      <c r="P699" s="106">
        <f>'Datos Monitoreo 2019'!$O699+'Datos Monitoreo 2019'!$N699</f>
        <v>0.30093259451476961</v>
      </c>
      <c r="Q699" s="104">
        <v>0.47</v>
      </c>
      <c r="R699" s="106">
        <f>'Datos Monitoreo 2019'!$Q699*'Datos Monitoreo 2019'!$N699</f>
        <v>0.11786526618495141</v>
      </c>
      <c r="S699" s="104">
        <v>0.2</v>
      </c>
      <c r="T699" s="106">
        <f>'Datos Monitoreo 2019'!$R699*'Datos Monitoreo 2019'!$S699</f>
        <v>2.3573053236990285E-2</v>
      </c>
      <c r="U699" s="106">
        <f>'Datos Monitoreo 2019'!$T699+'Datos Monitoreo 2019'!$R699</f>
        <v>0.14143831942194168</v>
      </c>
    </row>
    <row r="700" spans="1:21" s="94" customFormat="1" ht="16.5" hidden="1" x14ac:dyDescent="0.3">
      <c r="A700" s="95" t="s">
        <v>46</v>
      </c>
      <c r="B700" s="102">
        <f>VLOOKUP('Datos Monitoreo 2019'!$A700,info!$D$3:$E$118,2,FALSE)</f>
        <v>2</v>
      </c>
      <c r="C700" s="96">
        <v>23</v>
      </c>
      <c r="D700" s="96" t="s">
        <v>11</v>
      </c>
      <c r="E700" s="97">
        <v>32.372115424891511</v>
      </c>
      <c r="F700" s="103">
        <f t="shared" si="15"/>
        <v>8.2306103467786662E-2</v>
      </c>
      <c r="G700" s="95"/>
      <c r="H700" s="104"/>
      <c r="I700" s="104"/>
      <c r="J700" s="104"/>
      <c r="K700" s="105">
        <f>VLOOKUP('Datos Monitoreo 2019'!$D700,info!$A$2:$B$20,2,FALSE)</f>
        <v>0.34899999999999998</v>
      </c>
      <c r="M700" s="104">
        <v>1.1499999999999999</v>
      </c>
      <c r="N700" s="106">
        <f>(0.489461*'Datos Monitoreo 2019'!$E700^1.79018)/1000</f>
        <v>0.24728407995259266</v>
      </c>
      <c r="O700" s="106">
        <f>'Datos Monitoreo 2019'!$N700*'Datos Monitoreo 2019'!$S700</f>
        <v>4.9456815990518536E-2</v>
      </c>
      <c r="P700" s="106">
        <f>'Datos Monitoreo 2019'!$O700+'Datos Monitoreo 2019'!$N700</f>
        <v>0.2967408959431112</v>
      </c>
      <c r="Q700" s="104">
        <v>0.47</v>
      </c>
      <c r="R700" s="106">
        <f>'Datos Monitoreo 2019'!$Q700*'Datos Monitoreo 2019'!$N700</f>
        <v>0.11622351757771854</v>
      </c>
      <c r="S700" s="104">
        <v>0.2</v>
      </c>
      <c r="T700" s="106">
        <f>'Datos Monitoreo 2019'!$R700*'Datos Monitoreo 2019'!$S700</f>
        <v>2.324470351554371E-2</v>
      </c>
      <c r="U700" s="106">
        <f>'Datos Monitoreo 2019'!$T700+'Datos Monitoreo 2019'!$R700</f>
        <v>0.13946822109326223</v>
      </c>
    </row>
    <row r="701" spans="1:21" s="94" customFormat="1" ht="16.5" hidden="1" x14ac:dyDescent="0.3">
      <c r="A701" s="95" t="s">
        <v>46</v>
      </c>
      <c r="B701" s="102">
        <f>VLOOKUP('Datos Monitoreo 2019'!$A701,info!$D$3:$E$118,2,FALSE)</f>
        <v>2</v>
      </c>
      <c r="C701" s="96">
        <v>24</v>
      </c>
      <c r="D701" s="96" t="s">
        <v>11</v>
      </c>
      <c r="E701" s="97">
        <v>21.963382146681557</v>
      </c>
      <c r="F701" s="103">
        <f t="shared" si="15"/>
        <v>3.7886834203025681E-2</v>
      </c>
      <c r="G701" s="95"/>
      <c r="H701" s="104"/>
      <c r="I701" s="104"/>
      <c r="J701" s="104"/>
      <c r="K701" s="105">
        <f>VLOOKUP('Datos Monitoreo 2019'!$D701,info!$A$2:$B$20,2,FALSE)</f>
        <v>0.34899999999999998</v>
      </c>
      <c r="M701" s="104">
        <v>1.1499999999999999</v>
      </c>
      <c r="N701" s="106">
        <f>(0.489461*'Datos Monitoreo 2019'!$E701^1.79018)/1000</f>
        <v>0.12348130178174548</v>
      </c>
      <c r="O701" s="106">
        <f>'Datos Monitoreo 2019'!$N701*'Datos Monitoreo 2019'!$S701</f>
        <v>2.4696260356349097E-2</v>
      </c>
      <c r="P701" s="106">
        <f>'Datos Monitoreo 2019'!$O701+'Datos Monitoreo 2019'!$N701</f>
        <v>0.14817756213809458</v>
      </c>
      <c r="Q701" s="104">
        <v>0.47</v>
      </c>
      <c r="R701" s="106">
        <f>'Datos Monitoreo 2019'!$Q701*'Datos Monitoreo 2019'!$N701</f>
        <v>5.8036211837420373E-2</v>
      </c>
      <c r="S701" s="104">
        <v>0.2</v>
      </c>
      <c r="T701" s="106">
        <f>'Datos Monitoreo 2019'!$R701*'Datos Monitoreo 2019'!$S701</f>
        <v>1.1607242367484075E-2</v>
      </c>
      <c r="U701" s="106">
        <f>'Datos Monitoreo 2019'!$T701+'Datos Monitoreo 2019'!$R701</f>
        <v>6.9643454204904448E-2</v>
      </c>
    </row>
    <row r="702" spans="1:21" s="94" customFormat="1" ht="16.5" hidden="1" x14ac:dyDescent="0.3">
      <c r="A702" s="95" t="s">
        <v>46</v>
      </c>
      <c r="B702" s="102">
        <f>VLOOKUP('Datos Monitoreo 2019'!$A702,info!$D$3:$E$118,2,FALSE)</f>
        <v>2</v>
      </c>
      <c r="C702" s="96">
        <v>25</v>
      </c>
      <c r="D702" s="96" t="s">
        <v>11</v>
      </c>
      <c r="E702" s="97">
        <v>31.226199834629863</v>
      </c>
      <c r="F702" s="103">
        <f t="shared" si="15"/>
        <v>7.6582255094429744E-2</v>
      </c>
      <c r="G702" s="95"/>
      <c r="H702" s="104"/>
      <c r="I702" s="104"/>
      <c r="J702" s="104"/>
      <c r="K702" s="105">
        <f>VLOOKUP('Datos Monitoreo 2019'!$D702,info!$A$2:$B$20,2,FALSE)</f>
        <v>0.34899999999999998</v>
      </c>
      <c r="M702" s="104">
        <v>1.1499999999999999</v>
      </c>
      <c r="N702" s="106">
        <f>(0.489461*'Datos Monitoreo 2019'!$E702^1.79018)/1000</f>
        <v>0.23183358854067887</v>
      </c>
      <c r="O702" s="106">
        <f>'Datos Monitoreo 2019'!$N702*'Datos Monitoreo 2019'!$S702</f>
        <v>4.6366717708135774E-2</v>
      </c>
      <c r="P702" s="106">
        <f>'Datos Monitoreo 2019'!$O702+'Datos Monitoreo 2019'!$N702</f>
        <v>0.27820030624881464</v>
      </c>
      <c r="Q702" s="104">
        <v>0.47</v>
      </c>
      <c r="R702" s="106">
        <f>'Datos Monitoreo 2019'!$Q702*'Datos Monitoreo 2019'!$N702</f>
        <v>0.10896178661411907</v>
      </c>
      <c r="S702" s="104">
        <v>0.2</v>
      </c>
      <c r="T702" s="106">
        <f>'Datos Monitoreo 2019'!$R702*'Datos Monitoreo 2019'!$S702</f>
        <v>2.1792357322823815E-2</v>
      </c>
      <c r="U702" s="106">
        <f>'Datos Monitoreo 2019'!$T702+'Datos Monitoreo 2019'!$R702</f>
        <v>0.13075414393694287</v>
      </c>
    </row>
    <row r="703" spans="1:21" s="94" customFormat="1" ht="16.5" hidden="1" x14ac:dyDescent="0.3">
      <c r="A703" s="95" t="s">
        <v>46</v>
      </c>
      <c r="B703" s="102">
        <f>VLOOKUP('Datos Monitoreo 2019'!$A703,info!$D$3:$E$118,2,FALSE)</f>
        <v>2</v>
      </c>
      <c r="C703" s="96">
        <v>27</v>
      </c>
      <c r="D703" s="96" t="s">
        <v>11</v>
      </c>
      <c r="E703" s="97">
        <v>26.005917701215701</v>
      </c>
      <c r="F703" s="103">
        <f t="shared" si="15"/>
        <v>5.3117086904733074E-2</v>
      </c>
      <c r="G703" s="95"/>
      <c r="H703" s="104"/>
      <c r="I703" s="104"/>
      <c r="J703" s="104"/>
      <c r="K703" s="105">
        <f>VLOOKUP('Datos Monitoreo 2019'!$D703,info!$A$2:$B$20,2,FALSE)</f>
        <v>0.34899999999999998</v>
      </c>
      <c r="M703" s="104">
        <v>1.1499999999999999</v>
      </c>
      <c r="N703" s="106">
        <f>(0.489461*'Datos Monitoreo 2019'!$E703^1.79018)/1000</f>
        <v>0.16709059873182427</v>
      </c>
      <c r="O703" s="106">
        <f>'Datos Monitoreo 2019'!$N703*'Datos Monitoreo 2019'!$S703</f>
        <v>3.3418119746364855E-2</v>
      </c>
      <c r="P703" s="106">
        <f>'Datos Monitoreo 2019'!$O703+'Datos Monitoreo 2019'!$N703</f>
        <v>0.20050871847818913</v>
      </c>
      <c r="Q703" s="104">
        <v>0.47</v>
      </c>
      <c r="R703" s="106">
        <f>'Datos Monitoreo 2019'!$Q703*'Datos Monitoreo 2019'!$N703</f>
        <v>7.8532581403957399E-2</v>
      </c>
      <c r="S703" s="104">
        <v>0.2</v>
      </c>
      <c r="T703" s="106">
        <f>'Datos Monitoreo 2019'!$R703*'Datos Monitoreo 2019'!$S703</f>
        <v>1.5706516280791481E-2</v>
      </c>
      <c r="U703" s="106">
        <f>'Datos Monitoreo 2019'!$T703+'Datos Monitoreo 2019'!$R703</f>
        <v>9.4239097684748876E-2</v>
      </c>
    </row>
    <row r="704" spans="1:21" s="94" customFormat="1" ht="16.5" hidden="1" x14ac:dyDescent="0.3">
      <c r="A704" s="95" t="s">
        <v>46</v>
      </c>
      <c r="B704" s="102">
        <f>VLOOKUP('Datos Monitoreo 2019'!$A704,info!$D$3:$E$118,2,FALSE)</f>
        <v>2</v>
      </c>
      <c r="C704" s="96">
        <v>30</v>
      </c>
      <c r="D704" s="96" t="s">
        <v>11</v>
      </c>
      <c r="E704" s="97">
        <v>27.947608006936822</v>
      </c>
      <c r="F704" s="103">
        <f t="shared" si="15"/>
        <v>6.1344999575226315E-2</v>
      </c>
      <c r="G704" s="95"/>
      <c r="H704" s="104"/>
      <c r="I704" s="104"/>
      <c r="J704" s="104"/>
      <c r="K704" s="105">
        <f>VLOOKUP('Datos Monitoreo 2019'!$D704,info!$A$2:$B$20,2,FALSE)</f>
        <v>0.34899999999999998</v>
      </c>
      <c r="M704" s="104">
        <v>1.1499999999999999</v>
      </c>
      <c r="N704" s="106">
        <f>(0.489461*'Datos Monitoreo 2019'!$E704^1.79018)/1000</f>
        <v>0.19007952872991332</v>
      </c>
      <c r="O704" s="106">
        <f>'Datos Monitoreo 2019'!$N704*'Datos Monitoreo 2019'!$S704</f>
        <v>3.8015905745982667E-2</v>
      </c>
      <c r="P704" s="106">
        <f>'Datos Monitoreo 2019'!$O704+'Datos Monitoreo 2019'!$N704</f>
        <v>0.22809543447589598</v>
      </c>
      <c r="Q704" s="104">
        <v>0.47</v>
      </c>
      <c r="R704" s="106">
        <f>'Datos Monitoreo 2019'!$Q704*'Datos Monitoreo 2019'!$N704</f>
        <v>8.9337378503059256E-2</v>
      </c>
      <c r="S704" s="104">
        <v>0.2</v>
      </c>
      <c r="T704" s="106">
        <f>'Datos Monitoreo 2019'!$R704*'Datos Monitoreo 2019'!$S704</f>
        <v>1.7867475700611851E-2</v>
      </c>
      <c r="U704" s="106">
        <f>'Datos Monitoreo 2019'!$T704+'Datos Monitoreo 2019'!$R704</f>
        <v>0.10720485420367111</v>
      </c>
    </row>
    <row r="705" spans="1:21" s="94" customFormat="1" ht="16.5" hidden="1" x14ac:dyDescent="0.3">
      <c r="A705" s="95" t="s">
        <v>46</v>
      </c>
      <c r="B705" s="102">
        <f>VLOOKUP('Datos Monitoreo 2019'!$A705,info!$D$3:$E$118,2,FALSE)</f>
        <v>2</v>
      </c>
      <c r="C705" s="96">
        <v>31</v>
      </c>
      <c r="D705" s="96" t="s">
        <v>11</v>
      </c>
      <c r="E705" s="97">
        <v>21.86788918082642</v>
      </c>
      <c r="F705" s="103">
        <f t="shared" si="15"/>
        <v>3.7558099668069375E-2</v>
      </c>
      <c r="G705" s="95"/>
      <c r="H705" s="104"/>
      <c r="I705" s="104"/>
      <c r="J705" s="104"/>
      <c r="K705" s="105">
        <f>VLOOKUP('Datos Monitoreo 2019'!$D705,info!$A$2:$B$20,2,FALSE)</f>
        <v>0.34899999999999998</v>
      </c>
      <c r="M705" s="104">
        <v>1.1499999999999999</v>
      </c>
      <c r="N705" s="106">
        <f>(0.489461*'Datos Monitoreo 2019'!$E705^1.79018)/1000</f>
        <v>0.12252184996042444</v>
      </c>
      <c r="O705" s="106">
        <f>'Datos Monitoreo 2019'!$N705*'Datos Monitoreo 2019'!$S705</f>
        <v>2.4504369992084888E-2</v>
      </c>
      <c r="P705" s="106">
        <f>'Datos Monitoreo 2019'!$O705+'Datos Monitoreo 2019'!$N705</f>
        <v>0.14702621995250933</v>
      </c>
      <c r="Q705" s="104">
        <v>0.47</v>
      </c>
      <c r="R705" s="106">
        <f>'Datos Monitoreo 2019'!$Q705*'Datos Monitoreo 2019'!$N705</f>
        <v>5.7585269481399484E-2</v>
      </c>
      <c r="S705" s="104">
        <v>0.2</v>
      </c>
      <c r="T705" s="106">
        <f>'Datos Monitoreo 2019'!$R705*'Datos Monitoreo 2019'!$S705</f>
        <v>1.1517053896279897E-2</v>
      </c>
      <c r="U705" s="106">
        <f>'Datos Monitoreo 2019'!$T705+'Datos Monitoreo 2019'!$R705</f>
        <v>6.9102323377679381E-2</v>
      </c>
    </row>
    <row r="706" spans="1:21" s="94" customFormat="1" ht="16.5" hidden="1" x14ac:dyDescent="0.3">
      <c r="A706" s="95" t="s">
        <v>46</v>
      </c>
      <c r="B706" s="102">
        <f>VLOOKUP('Datos Monitoreo 2019'!$A706,info!$D$3:$E$118,2,FALSE)</f>
        <v>2</v>
      </c>
      <c r="C706" s="96">
        <v>33</v>
      </c>
      <c r="D706" s="96" t="s">
        <v>11</v>
      </c>
      <c r="E706" s="97">
        <v>28.488734813449266</v>
      </c>
      <c r="F706" s="103">
        <f t="shared" si="15"/>
        <v>6.3743544145092743E-2</v>
      </c>
      <c r="G706" s="95"/>
      <c r="H706" s="104"/>
      <c r="I706" s="104"/>
      <c r="J706" s="104"/>
      <c r="K706" s="105">
        <f>VLOOKUP('Datos Monitoreo 2019'!$D706,info!$A$2:$B$20,2,FALSE)</f>
        <v>0.34899999999999998</v>
      </c>
      <c r="M706" s="104">
        <v>1.1499999999999999</v>
      </c>
      <c r="N706" s="106">
        <f>(0.489461*'Datos Monitoreo 2019'!$E706^1.79018)/1000</f>
        <v>0.19671836013433538</v>
      </c>
      <c r="O706" s="106">
        <f>'Datos Monitoreo 2019'!$N706*'Datos Monitoreo 2019'!$S706</f>
        <v>3.9343672026867081E-2</v>
      </c>
      <c r="P706" s="106">
        <f>'Datos Monitoreo 2019'!$O706+'Datos Monitoreo 2019'!$N706</f>
        <v>0.23606203216120247</v>
      </c>
      <c r="Q706" s="104">
        <v>0.47</v>
      </c>
      <c r="R706" s="106">
        <f>'Datos Monitoreo 2019'!$Q706*'Datos Monitoreo 2019'!$N706</f>
        <v>9.2457629263137622E-2</v>
      </c>
      <c r="S706" s="104">
        <v>0.2</v>
      </c>
      <c r="T706" s="106">
        <f>'Datos Monitoreo 2019'!$R706*'Datos Monitoreo 2019'!$S706</f>
        <v>1.8491525852627526E-2</v>
      </c>
      <c r="U706" s="106">
        <f>'Datos Monitoreo 2019'!$T706+'Datos Monitoreo 2019'!$R706</f>
        <v>0.11094915511576514</v>
      </c>
    </row>
    <row r="707" spans="1:21" s="94" customFormat="1" ht="16.5" hidden="1" x14ac:dyDescent="0.3">
      <c r="A707" s="95" t="s">
        <v>46</v>
      </c>
      <c r="B707" s="102">
        <f>VLOOKUP('Datos Monitoreo 2019'!$A707,info!$D$3:$E$118,2,FALSE)</f>
        <v>2</v>
      </c>
      <c r="C707" s="96">
        <v>35</v>
      </c>
      <c r="D707" s="96" t="s">
        <v>11</v>
      </c>
      <c r="E707" s="97">
        <v>26.101410667070837</v>
      </c>
      <c r="F707" s="103">
        <f t="shared" ref="F707:F770" si="16">+(PI()*(((E707/100)^2))/4)</f>
        <v>5.3507891867495209E-2</v>
      </c>
      <c r="G707" s="95"/>
      <c r="H707" s="104"/>
      <c r="I707" s="104"/>
      <c r="J707" s="104"/>
      <c r="K707" s="105">
        <f>VLOOKUP('Datos Monitoreo 2019'!$D707,info!$A$2:$B$20,2,FALSE)</f>
        <v>0.34899999999999998</v>
      </c>
      <c r="M707" s="104">
        <v>1.1499999999999999</v>
      </c>
      <c r="N707" s="106">
        <f>(0.489461*'Datos Monitoreo 2019'!$E707^1.79018)/1000</f>
        <v>0.16819055989817647</v>
      </c>
      <c r="O707" s="106">
        <f>'Datos Monitoreo 2019'!$N707*'Datos Monitoreo 2019'!$S707</f>
        <v>3.3638111979635295E-2</v>
      </c>
      <c r="P707" s="106">
        <f>'Datos Monitoreo 2019'!$O707+'Datos Monitoreo 2019'!$N707</f>
        <v>0.20182867187781175</v>
      </c>
      <c r="Q707" s="104">
        <v>0.47</v>
      </c>
      <c r="R707" s="106">
        <f>'Datos Monitoreo 2019'!$Q707*'Datos Monitoreo 2019'!$N707</f>
        <v>7.904956315214294E-2</v>
      </c>
      <c r="S707" s="104">
        <v>0.2</v>
      </c>
      <c r="T707" s="106">
        <f>'Datos Monitoreo 2019'!$R707*'Datos Monitoreo 2019'!$S707</f>
        <v>1.580991263042859E-2</v>
      </c>
      <c r="U707" s="106">
        <f>'Datos Monitoreo 2019'!$T707+'Datos Monitoreo 2019'!$R707</f>
        <v>9.4859475782571534E-2</v>
      </c>
    </row>
    <row r="708" spans="1:21" s="94" customFormat="1" ht="16.5" hidden="1" x14ac:dyDescent="0.3">
      <c r="A708" s="95" t="s">
        <v>46</v>
      </c>
      <c r="B708" s="102">
        <f>VLOOKUP('Datos Monitoreo 2019'!$A708,info!$D$3:$E$118,2,FALSE)</f>
        <v>2</v>
      </c>
      <c r="C708" s="96">
        <v>37</v>
      </c>
      <c r="D708" s="96" t="s">
        <v>11</v>
      </c>
      <c r="E708" s="97">
        <v>22.886480816614551</v>
      </c>
      <c r="F708" s="103">
        <f t="shared" si="16"/>
        <v>4.1138449267864662E-2</v>
      </c>
      <c r="G708" s="95"/>
      <c r="H708" s="104"/>
      <c r="I708" s="104"/>
      <c r="J708" s="104"/>
      <c r="K708" s="105">
        <f>VLOOKUP('Datos Monitoreo 2019'!$D708,info!$A$2:$B$20,2,FALSE)</f>
        <v>0.34899999999999998</v>
      </c>
      <c r="M708" s="104">
        <v>1.1499999999999999</v>
      </c>
      <c r="N708" s="106">
        <f>(0.489461*'Datos Monitoreo 2019'!$E708^1.79018)/1000</f>
        <v>0.13292579274409486</v>
      </c>
      <c r="O708" s="106">
        <f>'Datos Monitoreo 2019'!$N708*'Datos Monitoreo 2019'!$S708</f>
        <v>2.6585158548818974E-2</v>
      </c>
      <c r="P708" s="106">
        <f>'Datos Monitoreo 2019'!$O708+'Datos Monitoreo 2019'!$N708</f>
        <v>0.15951095129291382</v>
      </c>
      <c r="Q708" s="104">
        <v>0.47</v>
      </c>
      <c r="R708" s="106">
        <f>'Datos Monitoreo 2019'!$Q708*'Datos Monitoreo 2019'!$N708</f>
        <v>6.2475122589724576E-2</v>
      </c>
      <c r="S708" s="104">
        <v>0.2</v>
      </c>
      <c r="T708" s="106">
        <f>'Datos Monitoreo 2019'!$R708*'Datos Monitoreo 2019'!$S708</f>
        <v>1.2495024517944917E-2</v>
      </c>
      <c r="U708" s="106">
        <f>'Datos Monitoreo 2019'!$T708+'Datos Monitoreo 2019'!$R708</f>
        <v>7.4970147107669499E-2</v>
      </c>
    </row>
    <row r="709" spans="1:21" s="94" customFormat="1" ht="16.5" hidden="1" x14ac:dyDescent="0.3">
      <c r="A709" s="95" t="s">
        <v>46</v>
      </c>
      <c r="B709" s="102">
        <f>VLOOKUP('Datos Monitoreo 2019'!$A709,info!$D$3:$E$118,2,FALSE)</f>
        <v>2</v>
      </c>
      <c r="C709" s="96">
        <v>39</v>
      </c>
      <c r="D709" s="96" t="s">
        <v>11</v>
      </c>
      <c r="E709" s="97">
        <v>32.308453447654756</v>
      </c>
      <c r="F709" s="103">
        <f t="shared" si="16"/>
        <v>8.1982700623423943E-2</v>
      </c>
      <c r="G709" s="95"/>
      <c r="H709" s="104"/>
      <c r="I709" s="104"/>
      <c r="J709" s="104"/>
      <c r="K709" s="105">
        <f>VLOOKUP('Datos Monitoreo 2019'!$D709,info!$A$2:$B$20,2,FALSE)</f>
        <v>0.34899999999999998</v>
      </c>
      <c r="M709" s="104">
        <v>1.1499999999999999</v>
      </c>
      <c r="N709" s="106">
        <f>(0.489461*'Datos Monitoreo 2019'!$E709^1.79018)/1000</f>
        <v>0.24641419005124621</v>
      </c>
      <c r="O709" s="106">
        <f>'Datos Monitoreo 2019'!$N709*'Datos Monitoreo 2019'!$S709</f>
        <v>4.9282838010249241E-2</v>
      </c>
      <c r="P709" s="106">
        <f>'Datos Monitoreo 2019'!$O709+'Datos Monitoreo 2019'!$N709</f>
        <v>0.29569702806149545</v>
      </c>
      <c r="Q709" s="104">
        <v>0.47</v>
      </c>
      <c r="R709" s="106">
        <f>'Datos Monitoreo 2019'!$Q709*'Datos Monitoreo 2019'!$N709</f>
        <v>0.11581466932408571</v>
      </c>
      <c r="S709" s="104">
        <v>0.2</v>
      </c>
      <c r="T709" s="106">
        <f>'Datos Monitoreo 2019'!$R709*'Datos Monitoreo 2019'!$S709</f>
        <v>2.3162933864817145E-2</v>
      </c>
      <c r="U709" s="106">
        <f>'Datos Monitoreo 2019'!$T709+'Datos Monitoreo 2019'!$R709</f>
        <v>0.13897760318890284</v>
      </c>
    </row>
    <row r="710" spans="1:21" s="94" customFormat="1" ht="16.5" hidden="1" x14ac:dyDescent="0.3">
      <c r="A710" s="95" t="s">
        <v>46</v>
      </c>
      <c r="B710" s="102">
        <f>VLOOKUP('Datos Monitoreo 2019'!$A710,info!$D$3:$E$118,2,FALSE)</f>
        <v>2</v>
      </c>
      <c r="C710" s="96">
        <v>40</v>
      </c>
      <c r="D710" s="96" t="s">
        <v>11</v>
      </c>
      <c r="E710" s="97">
        <v>25.910424735360564</v>
      </c>
      <c r="F710" s="103">
        <f t="shared" si="16"/>
        <v>5.2727714336458752E-2</v>
      </c>
      <c r="G710" s="95"/>
      <c r="H710" s="104"/>
      <c r="I710" s="104"/>
      <c r="J710" s="104"/>
      <c r="K710" s="105">
        <f>VLOOKUP('Datos Monitoreo 2019'!$D710,info!$A$2:$B$20,2,FALSE)</f>
        <v>0.34899999999999998</v>
      </c>
      <c r="M710" s="104">
        <v>1.1499999999999999</v>
      </c>
      <c r="N710" s="106">
        <f>(0.489461*'Datos Monitoreo 2019'!$E710^1.79018)/1000</f>
        <v>0.16599382450093964</v>
      </c>
      <c r="O710" s="106">
        <f>'Datos Monitoreo 2019'!$N710*'Datos Monitoreo 2019'!$S710</f>
        <v>3.319876490018793E-2</v>
      </c>
      <c r="P710" s="106">
        <f>'Datos Monitoreo 2019'!$O710+'Datos Monitoreo 2019'!$N710</f>
        <v>0.19919258940112755</v>
      </c>
      <c r="Q710" s="104">
        <v>0.47</v>
      </c>
      <c r="R710" s="106">
        <f>'Datos Monitoreo 2019'!$Q710*'Datos Monitoreo 2019'!$N710</f>
        <v>7.8017097515441627E-2</v>
      </c>
      <c r="S710" s="104">
        <v>0.2</v>
      </c>
      <c r="T710" s="106">
        <f>'Datos Monitoreo 2019'!$R710*'Datos Monitoreo 2019'!$S710</f>
        <v>1.5603419503088327E-2</v>
      </c>
      <c r="U710" s="106">
        <f>'Datos Monitoreo 2019'!$T710+'Datos Monitoreo 2019'!$R710</f>
        <v>9.3620517018529956E-2</v>
      </c>
    </row>
    <row r="711" spans="1:21" s="94" customFormat="1" ht="16.5" hidden="1" x14ac:dyDescent="0.3">
      <c r="A711" s="95" t="s">
        <v>46</v>
      </c>
      <c r="B711" s="102">
        <f>VLOOKUP('Datos Monitoreo 2019'!$A711,info!$D$3:$E$118,2,FALSE)</f>
        <v>2</v>
      </c>
      <c r="C711" s="96">
        <v>43</v>
      </c>
      <c r="D711" s="96" t="s">
        <v>11</v>
      </c>
      <c r="E711" s="97">
        <v>29.220847551671984</v>
      </c>
      <c r="F711" s="103">
        <f t="shared" si="16"/>
        <v>6.7061845131087205E-2</v>
      </c>
      <c r="G711" s="95"/>
      <c r="H711" s="104"/>
      <c r="I711" s="104"/>
      <c r="J711" s="104"/>
      <c r="K711" s="105">
        <f>VLOOKUP('Datos Monitoreo 2019'!$D711,info!$A$2:$B$20,2,FALSE)</f>
        <v>0.34899999999999998</v>
      </c>
      <c r="M711" s="104">
        <v>1.1499999999999999</v>
      </c>
      <c r="N711" s="106">
        <f>(0.489461*'Datos Monitoreo 2019'!$E711^1.79018)/1000</f>
        <v>0.20586003633328828</v>
      </c>
      <c r="O711" s="106">
        <f>'Datos Monitoreo 2019'!$N711*'Datos Monitoreo 2019'!$S711</f>
        <v>4.1172007266657658E-2</v>
      </c>
      <c r="P711" s="106">
        <f>'Datos Monitoreo 2019'!$O711+'Datos Monitoreo 2019'!$N711</f>
        <v>0.24703204359994593</v>
      </c>
      <c r="Q711" s="104">
        <v>0.47</v>
      </c>
      <c r="R711" s="106">
        <f>'Datos Monitoreo 2019'!$Q711*'Datos Monitoreo 2019'!$N711</f>
        <v>9.6754217076645485E-2</v>
      </c>
      <c r="S711" s="104">
        <v>0.2</v>
      </c>
      <c r="T711" s="106">
        <f>'Datos Monitoreo 2019'!$R711*'Datos Monitoreo 2019'!$S711</f>
        <v>1.9350843415329097E-2</v>
      </c>
      <c r="U711" s="106">
        <f>'Datos Monitoreo 2019'!$T711+'Datos Monitoreo 2019'!$R711</f>
        <v>0.11610506049197458</v>
      </c>
    </row>
    <row r="712" spans="1:21" s="94" customFormat="1" ht="16.5" hidden="1" x14ac:dyDescent="0.3">
      <c r="A712" s="95" t="s">
        <v>46</v>
      </c>
      <c r="B712" s="102">
        <f>VLOOKUP('Datos Monitoreo 2019'!$A712,info!$D$3:$E$118,2,FALSE)</f>
        <v>2</v>
      </c>
      <c r="C712" s="96">
        <v>45</v>
      </c>
      <c r="D712" s="96" t="s">
        <v>11</v>
      </c>
      <c r="E712" s="97">
        <v>27.215495268714104</v>
      </c>
      <c r="F712" s="103">
        <f t="shared" si="16"/>
        <v>5.8173121136876393E-2</v>
      </c>
      <c r="G712" s="95"/>
      <c r="H712" s="104"/>
      <c r="I712" s="104"/>
      <c r="J712" s="104"/>
      <c r="K712" s="105">
        <f>VLOOKUP('Datos Monitoreo 2019'!$D712,info!$A$2:$B$20,2,FALSE)</f>
        <v>0.34899999999999998</v>
      </c>
      <c r="M712" s="104">
        <v>1.1499999999999999</v>
      </c>
      <c r="N712" s="106">
        <f>(0.489461*'Datos Monitoreo 2019'!$E712^1.79018)/1000</f>
        <v>0.18125810419111296</v>
      </c>
      <c r="O712" s="106">
        <f>'Datos Monitoreo 2019'!$N712*'Datos Monitoreo 2019'!$S712</f>
        <v>3.6251620838222594E-2</v>
      </c>
      <c r="P712" s="106">
        <f>'Datos Monitoreo 2019'!$O712+'Datos Monitoreo 2019'!$N712</f>
        <v>0.21750972502933555</v>
      </c>
      <c r="Q712" s="104">
        <v>0.47</v>
      </c>
      <c r="R712" s="106">
        <f>'Datos Monitoreo 2019'!$Q712*'Datos Monitoreo 2019'!$N712</f>
        <v>8.519130896982309E-2</v>
      </c>
      <c r="S712" s="104">
        <v>0.2</v>
      </c>
      <c r="T712" s="106">
        <f>'Datos Monitoreo 2019'!$R712*'Datos Monitoreo 2019'!$S712</f>
        <v>1.7038261793964619E-2</v>
      </c>
      <c r="U712" s="106">
        <f>'Datos Monitoreo 2019'!$T712+'Datos Monitoreo 2019'!$R712</f>
        <v>0.10222957076378771</v>
      </c>
    </row>
    <row r="713" spans="1:21" s="94" customFormat="1" ht="16.5" hidden="1" x14ac:dyDescent="0.3">
      <c r="A713" s="95" t="s">
        <v>46</v>
      </c>
      <c r="B713" s="102">
        <f>VLOOKUP('Datos Monitoreo 2019'!$A713,info!$D$3:$E$118,2,FALSE)</f>
        <v>2</v>
      </c>
      <c r="C713" s="96">
        <v>48</v>
      </c>
      <c r="D713" s="96" t="s">
        <v>11</v>
      </c>
      <c r="E713" s="97">
        <v>23.013804771088065</v>
      </c>
      <c r="F713" s="103">
        <f t="shared" si="16"/>
        <v>4.159745212374167E-2</v>
      </c>
      <c r="G713" s="95"/>
      <c r="H713" s="104"/>
      <c r="I713" s="104"/>
      <c r="J713" s="104"/>
      <c r="K713" s="105">
        <f>VLOOKUP('Datos Monitoreo 2019'!$D713,info!$A$2:$B$20,2,FALSE)</f>
        <v>0.34899999999999998</v>
      </c>
      <c r="M713" s="104">
        <v>1.1499999999999999</v>
      </c>
      <c r="N713" s="106">
        <f>(0.489461*'Datos Monitoreo 2019'!$E713^1.79018)/1000</f>
        <v>0.13425254618115004</v>
      </c>
      <c r="O713" s="106">
        <f>'Datos Monitoreo 2019'!$N713*'Datos Monitoreo 2019'!$S713</f>
        <v>2.6850509236230009E-2</v>
      </c>
      <c r="P713" s="106">
        <f>'Datos Monitoreo 2019'!$O713+'Datos Monitoreo 2019'!$N713</f>
        <v>0.16110305541738004</v>
      </c>
      <c r="Q713" s="104">
        <v>0.47</v>
      </c>
      <c r="R713" s="106">
        <f>'Datos Monitoreo 2019'!$Q713*'Datos Monitoreo 2019'!$N713</f>
        <v>6.3098696705140511E-2</v>
      </c>
      <c r="S713" s="104">
        <v>0.2</v>
      </c>
      <c r="T713" s="106">
        <f>'Datos Monitoreo 2019'!$R713*'Datos Monitoreo 2019'!$S713</f>
        <v>1.2619739341028103E-2</v>
      </c>
      <c r="U713" s="106">
        <f>'Datos Monitoreo 2019'!$T713+'Datos Monitoreo 2019'!$R713</f>
        <v>7.5718436046168611E-2</v>
      </c>
    </row>
    <row r="714" spans="1:21" s="94" customFormat="1" ht="16.5" hidden="1" x14ac:dyDescent="0.3">
      <c r="A714" s="96" t="s">
        <v>52</v>
      </c>
      <c r="B714" s="102">
        <f>VLOOKUP('Datos Monitoreo 2019'!$A714,info!$D$3:$E$118,2,FALSE)</f>
        <v>3</v>
      </c>
      <c r="C714" s="96">
        <v>1</v>
      </c>
      <c r="D714" s="96" t="s">
        <v>10</v>
      </c>
      <c r="E714" s="97">
        <v>25.401128917466497</v>
      </c>
      <c r="F714" s="103">
        <f t="shared" si="16"/>
        <v>5.0675252190345667E-2</v>
      </c>
      <c r="G714" s="98"/>
      <c r="H714" s="104"/>
      <c r="I714" s="104"/>
      <c r="J714" s="104"/>
      <c r="K714" s="105">
        <f>VLOOKUP('Datos Monitoreo 2019'!$D714,info!$A$2:$B$20,2,FALSE)</f>
        <v>0.54</v>
      </c>
      <c r="M714" s="104">
        <v>1.1499999999999999</v>
      </c>
      <c r="N714" s="106">
        <f>(0.214828*'Datos Monitoreo 2019'!$E714^2.0402)/1000</f>
        <v>0.15785996927653237</v>
      </c>
      <c r="O714" s="106">
        <f>'Datos Monitoreo 2019'!$N714*'Datos Monitoreo 2019'!$S714</f>
        <v>3.1571993855306478E-2</v>
      </c>
      <c r="P714" s="106">
        <f>'Datos Monitoreo 2019'!$O714+'Datos Monitoreo 2019'!$N714</f>
        <v>0.18943196313183885</v>
      </c>
      <c r="Q714" s="104">
        <v>0.47</v>
      </c>
      <c r="R714" s="106">
        <f>'Datos Monitoreo 2019'!$Q714*'Datos Monitoreo 2019'!$N714</f>
        <v>7.4194185559970205E-2</v>
      </c>
      <c r="S714" s="104">
        <v>0.2</v>
      </c>
      <c r="T714" s="106">
        <f>'Datos Monitoreo 2019'!$R714*'Datos Monitoreo 2019'!$S714</f>
        <v>1.4838837111994041E-2</v>
      </c>
      <c r="U714" s="106">
        <f>'Datos Monitoreo 2019'!$T714+'Datos Monitoreo 2019'!$R714</f>
        <v>8.9033022671964251E-2</v>
      </c>
    </row>
    <row r="715" spans="1:21" s="94" customFormat="1" ht="16.5" hidden="1" x14ac:dyDescent="0.3">
      <c r="A715" s="95" t="s">
        <v>52</v>
      </c>
      <c r="B715" s="102">
        <f>VLOOKUP('Datos Monitoreo 2019'!$A715,info!$D$3:$E$118,2,FALSE)</f>
        <v>3</v>
      </c>
      <c r="C715" s="96">
        <v>2</v>
      </c>
      <c r="D715" s="95" t="s">
        <v>10</v>
      </c>
      <c r="E715" s="97">
        <v>23.236621691416719</v>
      </c>
      <c r="F715" s="103">
        <f t="shared" si="16"/>
        <v>4.2406834586835515E-2</v>
      </c>
      <c r="G715" s="95"/>
      <c r="H715" s="104"/>
      <c r="I715" s="104"/>
      <c r="J715" s="104"/>
      <c r="K715" s="105">
        <f>VLOOKUP('Datos Monitoreo 2019'!$D715,info!$A$2:$B$20,2,FALSE)</f>
        <v>0.54</v>
      </c>
      <c r="M715" s="104">
        <v>1.1499999999999999</v>
      </c>
      <c r="N715" s="106">
        <f>(0.214828*'Datos Monitoreo 2019'!$E715^2.0402)/1000</f>
        <v>0.13163064647053621</v>
      </c>
      <c r="O715" s="106">
        <f>'Datos Monitoreo 2019'!$N715*'Datos Monitoreo 2019'!$S715</f>
        <v>2.6326129294107242E-2</v>
      </c>
      <c r="P715" s="106">
        <f>'Datos Monitoreo 2019'!$O715+'Datos Monitoreo 2019'!$N715</f>
        <v>0.15795677576464345</v>
      </c>
      <c r="Q715" s="104">
        <v>0.47</v>
      </c>
      <c r="R715" s="106">
        <f>'Datos Monitoreo 2019'!$Q715*'Datos Monitoreo 2019'!$N715</f>
        <v>6.1866403841152016E-2</v>
      </c>
      <c r="S715" s="104">
        <v>0.2</v>
      </c>
      <c r="T715" s="106">
        <f>'Datos Monitoreo 2019'!$R715*'Datos Monitoreo 2019'!$S715</f>
        <v>1.2373280768230403E-2</v>
      </c>
      <c r="U715" s="106">
        <f>'Datos Monitoreo 2019'!$T715+'Datos Monitoreo 2019'!$R715</f>
        <v>7.423968460938242E-2</v>
      </c>
    </row>
    <row r="716" spans="1:21" s="94" customFormat="1" ht="16.5" hidden="1" x14ac:dyDescent="0.3">
      <c r="A716" s="95" t="s">
        <v>52</v>
      </c>
      <c r="B716" s="102">
        <f>VLOOKUP('Datos Monitoreo 2019'!$A716,info!$D$3:$E$118,2,FALSE)</f>
        <v>3</v>
      </c>
      <c r="C716" s="96">
        <v>2</v>
      </c>
      <c r="D716" s="96" t="s">
        <v>10</v>
      </c>
      <c r="E716" s="97">
        <v>15.597184423005743</v>
      </c>
      <c r="F716" s="103">
        <f t="shared" si="16"/>
        <v>1.9106550918182034E-2</v>
      </c>
      <c r="G716" s="98"/>
      <c r="H716" s="104"/>
      <c r="I716" s="104"/>
      <c r="J716" s="104"/>
      <c r="K716" s="105">
        <f>VLOOKUP('Datos Monitoreo 2019'!$D716,info!$A$2:$B$20,2,FALSE)</f>
        <v>0.54</v>
      </c>
      <c r="M716" s="104">
        <v>1.1499999999999999</v>
      </c>
      <c r="N716" s="106">
        <f>(0.214828*'Datos Monitoreo 2019'!$E716^2.0402)/1000</f>
        <v>5.8363826464728694E-2</v>
      </c>
      <c r="O716" s="106">
        <f>'Datos Monitoreo 2019'!$N716*'Datos Monitoreo 2019'!$S716</f>
        <v>1.1672765292945739E-2</v>
      </c>
      <c r="P716" s="106">
        <f>'Datos Monitoreo 2019'!$O716+'Datos Monitoreo 2019'!$N716</f>
        <v>7.0036591757674432E-2</v>
      </c>
      <c r="Q716" s="104">
        <v>0.47</v>
      </c>
      <c r="R716" s="106">
        <f>'Datos Monitoreo 2019'!$Q716*'Datos Monitoreo 2019'!$N716</f>
        <v>2.7430998438422484E-2</v>
      </c>
      <c r="S716" s="104">
        <v>0.2</v>
      </c>
      <c r="T716" s="106">
        <f>'Datos Monitoreo 2019'!$R716*'Datos Monitoreo 2019'!$S716</f>
        <v>5.4861996876844968E-3</v>
      </c>
      <c r="U716" s="106">
        <f>'Datos Monitoreo 2019'!$T716+'Datos Monitoreo 2019'!$R716</f>
        <v>3.2917198126106981E-2</v>
      </c>
    </row>
    <row r="717" spans="1:21" s="94" customFormat="1" ht="16.5" hidden="1" x14ac:dyDescent="0.3">
      <c r="A717" s="95" t="s">
        <v>52</v>
      </c>
      <c r="B717" s="102">
        <f>VLOOKUP('Datos Monitoreo 2019'!$A717,info!$D$3:$E$118,2,FALSE)</f>
        <v>3</v>
      </c>
      <c r="C717" s="96">
        <v>3</v>
      </c>
      <c r="D717" s="95" t="s">
        <v>10</v>
      </c>
      <c r="E717" s="97">
        <v>25.146481008519466</v>
      </c>
      <c r="F717" s="103">
        <f t="shared" si="16"/>
        <v>4.966429999182595E-2</v>
      </c>
      <c r="G717" s="95"/>
      <c r="H717" s="104"/>
      <c r="I717" s="104"/>
      <c r="J717" s="104"/>
      <c r="K717" s="105">
        <f>VLOOKUP('Datos Monitoreo 2019'!$D717,info!$A$2:$B$20,2,FALSE)</f>
        <v>0.54</v>
      </c>
      <c r="M717" s="104">
        <v>1.1499999999999999</v>
      </c>
      <c r="N717" s="106">
        <f>(0.214828*'Datos Monitoreo 2019'!$E717^2.0402)/1000</f>
        <v>0.15464807080539222</v>
      </c>
      <c r="O717" s="106">
        <f>'Datos Monitoreo 2019'!$N717*'Datos Monitoreo 2019'!$S717</f>
        <v>3.0929614161078447E-2</v>
      </c>
      <c r="P717" s="106">
        <f>'Datos Monitoreo 2019'!$O717+'Datos Monitoreo 2019'!$N717</f>
        <v>0.18557768496647067</v>
      </c>
      <c r="Q717" s="104">
        <v>0.47</v>
      </c>
      <c r="R717" s="106">
        <f>'Datos Monitoreo 2019'!$Q717*'Datos Monitoreo 2019'!$N717</f>
        <v>7.268459327853434E-2</v>
      </c>
      <c r="S717" s="104">
        <v>0.2</v>
      </c>
      <c r="T717" s="106">
        <f>'Datos Monitoreo 2019'!$R717*'Datos Monitoreo 2019'!$S717</f>
        <v>1.4536918655706868E-2</v>
      </c>
      <c r="U717" s="106">
        <f>'Datos Monitoreo 2019'!$T717+'Datos Monitoreo 2019'!$R717</f>
        <v>8.7221511934241214E-2</v>
      </c>
    </row>
    <row r="718" spans="1:21" s="94" customFormat="1" ht="16.5" hidden="1" x14ac:dyDescent="0.3">
      <c r="A718" s="95" t="s">
        <v>52</v>
      </c>
      <c r="B718" s="102">
        <f>VLOOKUP('Datos Monitoreo 2019'!$A718,info!$D$3:$E$118,2,FALSE)</f>
        <v>3</v>
      </c>
      <c r="C718" s="96">
        <v>4</v>
      </c>
      <c r="D718" s="96" t="s">
        <v>10</v>
      </c>
      <c r="E718" s="97">
        <v>22.281692032865347</v>
      </c>
      <c r="F718" s="103">
        <f t="shared" si="16"/>
        <v>3.8992961057514354E-2</v>
      </c>
      <c r="G718" s="98"/>
      <c r="H718" s="104"/>
      <c r="I718" s="104"/>
      <c r="J718" s="104"/>
      <c r="K718" s="105">
        <f>VLOOKUP('Datos Monitoreo 2019'!$D718,info!$A$2:$B$20,2,FALSE)</f>
        <v>0.54</v>
      </c>
      <c r="M718" s="104">
        <v>1.1499999999999999</v>
      </c>
      <c r="N718" s="106">
        <f>(0.214828*'Datos Monitoreo 2019'!$E718^2.0402)/1000</f>
        <v>0.12082998908357739</v>
      </c>
      <c r="O718" s="106">
        <f>'Datos Monitoreo 2019'!$N718*'Datos Monitoreo 2019'!$S718</f>
        <v>2.4165997816715482E-2</v>
      </c>
      <c r="P718" s="106">
        <f>'Datos Monitoreo 2019'!$O718+'Datos Monitoreo 2019'!$N718</f>
        <v>0.14499598690029286</v>
      </c>
      <c r="Q718" s="104">
        <v>0.47</v>
      </c>
      <c r="R718" s="106">
        <f>'Datos Monitoreo 2019'!$Q718*'Datos Monitoreo 2019'!$N718</f>
        <v>5.6790094869281368E-2</v>
      </c>
      <c r="S718" s="104">
        <v>0.2</v>
      </c>
      <c r="T718" s="106">
        <f>'Datos Monitoreo 2019'!$R718*'Datos Monitoreo 2019'!$S718</f>
        <v>1.1358018973856274E-2</v>
      </c>
      <c r="U718" s="106">
        <f>'Datos Monitoreo 2019'!$T718+'Datos Monitoreo 2019'!$R718</f>
        <v>6.8148113843137639E-2</v>
      </c>
    </row>
    <row r="719" spans="1:21" s="94" customFormat="1" ht="16.5" hidden="1" x14ac:dyDescent="0.3">
      <c r="A719" s="95" t="s">
        <v>52</v>
      </c>
      <c r="B719" s="102">
        <f>VLOOKUP('Datos Monitoreo 2019'!$A719,info!$D$3:$E$118,2,FALSE)</f>
        <v>3</v>
      </c>
      <c r="C719" s="96">
        <v>5</v>
      </c>
      <c r="D719" s="95" t="s">
        <v>10</v>
      </c>
      <c r="E719" s="97">
        <v>28.329579870357371</v>
      </c>
      <c r="F719" s="103">
        <f t="shared" si="16"/>
        <v>6.3033315211545135E-2</v>
      </c>
      <c r="G719" s="95"/>
      <c r="H719" s="104"/>
      <c r="I719" s="104"/>
      <c r="J719" s="104"/>
      <c r="K719" s="105">
        <f>VLOOKUP('Datos Monitoreo 2019'!$D719,info!$A$2:$B$20,2,FALSE)</f>
        <v>0.54</v>
      </c>
      <c r="M719" s="104">
        <v>1.1499999999999999</v>
      </c>
      <c r="N719" s="106">
        <f>(0.214828*'Datos Monitoreo 2019'!$E719^2.0402)/1000</f>
        <v>0.19722011448390406</v>
      </c>
      <c r="O719" s="106">
        <f>'Datos Monitoreo 2019'!$N719*'Datos Monitoreo 2019'!$S719</f>
        <v>3.9444022896780812E-2</v>
      </c>
      <c r="P719" s="106">
        <f>'Datos Monitoreo 2019'!$O719+'Datos Monitoreo 2019'!$N719</f>
        <v>0.23666413738068487</v>
      </c>
      <c r="Q719" s="104">
        <v>0.47</v>
      </c>
      <c r="R719" s="106">
        <f>'Datos Monitoreo 2019'!$Q719*'Datos Monitoreo 2019'!$N719</f>
        <v>9.2693453807434906E-2</v>
      </c>
      <c r="S719" s="104">
        <v>0.2</v>
      </c>
      <c r="T719" s="106">
        <f>'Datos Monitoreo 2019'!$R719*'Datos Monitoreo 2019'!$S719</f>
        <v>1.8538690761486981E-2</v>
      </c>
      <c r="U719" s="106">
        <f>'Datos Monitoreo 2019'!$T719+'Datos Monitoreo 2019'!$R719</f>
        <v>0.11123214456892189</v>
      </c>
    </row>
    <row r="720" spans="1:21" s="94" customFormat="1" ht="16.5" hidden="1" x14ac:dyDescent="0.3">
      <c r="A720" s="95" t="s">
        <v>52</v>
      </c>
      <c r="B720" s="102">
        <f>VLOOKUP('Datos Monitoreo 2019'!$A720,info!$D$3:$E$118,2,FALSE)</f>
        <v>3</v>
      </c>
      <c r="C720" s="96">
        <v>6</v>
      </c>
      <c r="D720" s="96" t="s">
        <v>10</v>
      </c>
      <c r="E720" s="97">
        <v>17.82535362629228</v>
      </c>
      <c r="F720" s="103">
        <f t="shared" si="16"/>
        <v>2.4955495076809199E-2</v>
      </c>
      <c r="G720" s="98"/>
      <c r="H720" s="104"/>
      <c r="I720" s="104"/>
      <c r="J720" s="104"/>
      <c r="K720" s="105">
        <f>VLOOKUP('Datos Monitoreo 2019'!$D720,info!$A$2:$B$20,2,FALSE)</f>
        <v>0.54</v>
      </c>
      <c r="M720" s="104">
        <v>1.1499999999999999</v>
      </c>
      <c r="N720" s="106">
        <f>(0.214828*'Datos Monitoreo 2019'!$E720^2.0402)/1000</f>
        <v>7.6640605584086544E-2</v>
      </c>
      <c r="O720" s="106">
        <f>'Datos Monitoreo 2019'!$N720*'Datos Monitoreo 2019'!$S720</f>
        <v>1.5328121116817309E-2</v>
      </c>
      <c r="P720" s="106">
        <f>'Datos Monitoreo 2019'!$O720+'Datos Monitoreo 2019'!$N720</f>
        <v>9.1968726700903849E-2</v>
      </c>
      <c r="Q720" s="104">
        <v>0.47</v>
      </c>
      <c r="R720" s="106">
        <f>'Datos Monitoreo 2019'!$Q720*'Datos Monitoreo 2019'!$N720</f>
        <v>3.6021084624520673E-2</v>
      </c>
      <c r="S720" s="104">
        <v>0.2</v>
      </c>
      <c r="T720" s="106">
        <f>'Datos Monitoreo 2019'!$R720*'Datos Monitoreo 2019'!$S720</f>
        <v>7.2042169249041353E-3</v>
      </c>
      <c r="U720" s="106">
        <f>'Datos Monitoreo 2019'!$T720+'Datos Monitoreo 2019'!$R720</f>
        <v>4.3225301549424805E-2</v>
      </c>
    </row>
    <row r="721" spans="1:21" s="94" customFormat="1" ht="16.5" hidden="1" x14ac:dyDescent="0.3">
      <c r="A721" s="95" t="s">
        <v>52</v>
      </c>
      <c r="B721" s="102">
        <f>VLOOKUP('Datos Monitoreo 2019'!$A721,info!$D$3:$E$118,2,FALSE)</f>
        <v>3</v>
      </c>
      <c r="C721" s="96">
        <v>7</v>
      </c>
      <c r="D721" s="95" t="s">
        <v>10</v>
      </c>
      <c r="E721" s="97">
        <v>27.215495268714104</v>
      </c>
      <c r="F721" s="103">
        <f t="shared" si="16"/>
        <v>5.8173121136876393E-2</v>
      </c>
      <c r="G721" s="95"/>
      <c r="H721" s="104"/>
      <c r="I721" s="104"/>
      <c r="J721" s="104"/>
      <c r="K721" s="105">
        <f>VLOOKUP('Datos Monitoreo 2019'!$D721,info!$A$2:$B$20,2,FALSE)</f>
        <v>0.54</v>
      </c>
      <c r="M721" s="104">
        <v>1.1499999999999999</v>
      </c>
      <c r="N721" s="106">
        <f>(0.214828*'Datos Monitoreo 2019'!$E721^2.0402)/1000</f>
        <v>0.18172010633747498</v>
      </c>
      <c r="O721" s="106">
        <f>'Datos Monitoreo 2019'!$N721*'Datos Monitoreo 2019'!$S721</f>
        <v>3.6344021267494996E-2</v>
      </c>
      <c r="P721" s="106">
        <f>'Datos Monitoreo 2019'!$O721+'Datos Monitoreo 2019'!$N721</f>
        <v>0.21806412760496999</v>
      </c>
      <c r="Q721" s="104">
        <v>0.47</v>
      </c>
      <c r="R721" s="106">
        <f>'Datos Monitoreo 2019'!$Q721*'Datos Monitoreo 2019'!$N721</f>
        <v>8.5408449978613243E-2</v>
      </c>
      <c r="S721" s="104">
        <v>0.2</v>
      </c>
      <c r="T721" s="106">
        <f>'Datos Monitoreo 2019'!$R721*'Datos Monitoreo 2019'!$S721</f>
        <v>1.7081689995722651E-2</v>
      </c>
      <c r="U721" s="106">
        <f>'Datos Monitoreo 2019'!$T721+'Datos Monitoreo 2019'!$R721</f>
        <v>0.1024901399743359</v>
      </c>
    </row>
    <row r="722" spans="1:21" s="94" customFormat="1" ht="16.5" hidden="1" x14ac:dyDescent="0.3">
      <c r="A722" s="95" t="s">
        <v>52</v>
      </c>
      <c r="B722" s="102">
        <f>VLOOKUP('Datos Monitoreo 2019'!$A722,info!$D$3:$E$118,2,FALSE)</f>
        <v>3</v>
      </c>
      <c r="C722" s="96">
        <v>8</v>
      </c>
      <c r="D722" s="96" t="s">
        <v>10</v>
      </c>
      <c r="E722" s="97">
        <v>19.416903057211233</v>
      </c>
      <c r="F722" s="103">
        <f t="shared" si="16"/>
        <v>2.9610777162247127E-2</v>
      </c>
      <c r="G722" s="98"/>
      <c r="H722" s="104"/>
      <c r="I722" s="104"/>
      <c r="J722" s="104"/>
      <c r="K722" s="105">
        <f>VLOOKUP('Datos Monitoreo 2019'!$D722,info!$A$2:$B$20,2,FALSE)</f>
        <v>0.54</v>
      </c>
      <c r="M722" s="104">
        <v>1.1499999999999999</v>
      </c>
      <c r="N722" s="106">
        <f>(0.214828*'Datos Monitoreo 2019'!$E722^2.0402)/1000</f>
        <v>9.1250582276192385E-2</v>
      </c>
      <c r="O722" s="106">
        <f>'Datos Monitoreo 2019'!$N722*'Datos Monitoreo 2019'!$S722</f>
        <v>1.8250116455238479E-2</v>
      </c>
      <c r="P722" s="106">
        <f>'Datos Monitoreo 2019'!$O722+'Datos Monitoreo 2019'!$N722</f>
        <v>0.10950069873143087</v>
      </c>
      <c r="Q722" s="104">
        <v>0.47</v>
      </c>
      <c r="R722" s="106">
        <f>'Datos Monitoreo 2019'!$Q722*'Datos Monitoreo 2019'!$N722</f>
        <v>4.2887773669810419E-2</v>
      </c>
      <c r="S722" s="104">
        <v>0.2</v>
      </c>
      <c r="T722" s="106">
        <f>'Datos Monitoreo 2019'!$R722*'Datos Monitoreo 2019'!$S722</f>
        <v>8.5775547339620849E-3</v>
      </c>
      <c r="U722" s="106">
        <f>'Datos Monitoreo 2019'!$T722+'Datos Monitoreo 2019'!$R722</f>
        <v>5.1465328403772506E-2</v>
      </c>
    </row>
    <row r="723" spans="1:21" s="94" customFormat="1" ht="16.5" hidden="1" x14ac:dyDescent="0.3">
      <c r="A723" s="95" t="s">
        <v>52</v>
      </c>
      <c r="B723" s="102">
        <f>VLOOKUP('Datos Monitoreo 2019'!$A723,info!$D$3:$E$118,2,FALSE)</f>
        <v>3</v>
      </c>
      <c r="C723" s="96">
        <v>9</v>
      </c>
      <c r="D723" s="95" t="s">
        <v>10</v>
      </c>
      <c r="E723" s="97">
        <v>23.236621691416719</v>
      </c>
      <c r="F723" s="103">
        <f t="shared" si="16"/>
        <v>4.2406834586835515E-2</v>
      </c>
      <c r="G723" s="95"/>
      <c r="H723" s="104"/>
      <c r="I723" s="104"/>
      <c r="J723" s="104"/>
      <c r="K723" s="105">
        <f>VLOOKUP('Datos Monitoreo 2019'!$D723,info!$A$2:$B$20,2,FALSE)</f>
        <v>0.54</v>
      </c>
      <c r="M723" s="104">
        <v>1.1499999999999999</v>
      </c>
      <c r="N723" s="106">
        <f>(0.214828*'Datos Monitoreo 2019'!$E723^2.0402)/1000</f>
        <v>0.13163064647053621</v>
      </c>
      <c r="O723" s="106">
        <f>'Datos Monitoreo 2019'!$N723*'Datos Monitoreo 2019'!$S723</f>
        <v>2.6326129294107242E-2</v>
      </c>
      <c r="P723" s="106">
        <f>'Datos Monitoreo 2019'!$O723+'Datos Monitoreo 2019'!$N723</f>
        <v>0.15795677576464345</v>
      </c>
      <c r="Q723" s="104">
        <v>0.47</v>
      </c>
      <c r="R723" s="106">
        <f>'Datos Monitoreo 2019'!$Q723*'Datos Monitoreo 2019'!$N723</f>
        <v>6.1866403841152016E-2</v>
      </c>
      <c r="S723" s="104">
        <v>0.2</v>
      </c>
      <c r="T723" s="106">
        <f>'Datos Monitoreo 2019'!$R723*'Datos Monitoreo 2019'!$S723</f>
        <v>1.2373280768230403E-2</v>
      </c>
      <c r="U723" s="106">
        <f>'Datos Monitoreo 2019'!$T723+'Datos Monitoreo 2019'!$R723</f>
        <v>7.423968460938242E-2</v>
      </c>
    </row>
    <row r="724" spans="1:21" s="94" customFormat="1" ht="16.5" hidden="1" x14ac:dyDescent="0.3">
      <c r="A724" s="95" t="s">
        <v>52</v>
      </c>
      <c r="B724" s="102">
        <f>VLOOKUP('Datos Monitoreo 2019'!$A724,info!$D$3:$E$118,2,FALSE)</f>
        <v>3</v>
      </c>
      <c r="C724" s="96">
        <v>10</v>
      </c>
      <c r="D724" s="96" t="s">
        <v>10</v>
      </c>
      <c r="E724" s="97">
        <v>16.71126902464901</v>
      </c>
      <c r="F724" s="103">
        <f t="shared" si="16"/>
        <v>2.1933540594851822E-2</v>
      </c>
      <c r="G724" s="98"/>
      <c r="H724" s="104"/>
      <c r="I724" s="104"/>
      <c r="J724" s="104"/>
      <c r="K724" s="105">
        <f>VLOOKUP('Datos Monitoreo 2019'!$D724,info!$A$2:$B$20,2,FALSE)</f>
        <v>0.54</v>
      </c>
      <c r="M724" s="104">
        <v>1.1499999999999999</v>
      </c>
      <c r="N724" s="106">
        <f>(0.214828*'Datos Monitoreo 2019'!$E724^2.0402)/1000</f>
        <v>6.7185371947295222E-2</v>
      </c>
      <c r="O724" s="106">
        <f>'Datos Monitoreo 2019'!$N724*'Datos Monitoreo 2019'!$S724</f>
        <v>1.3437074389459045E-2</v>
      </c>
      <c r="P724" s="106">
        <f>'Datos Monitoreo 2019'!$O724+'Datos Monitoreo 2019'!$N724</f>
        <v>8.0622446336754264E-2</v>
      </c>
      <c r="Q724" s="104">
        <v>0.47</v>
      </c>
      <c r="R724" s="106">
        <f>'Datos Monitoreo 2019'!$Q724*'Datos Monitoreo 2019'!$N724</f>
        <v>3.1577124815228751E-2</v>
      </c>
      <c r="S724" s="104">
        <v>0.2</v>
      </c>
      <c r="T724" s="106">
        <f>'Datos Monitoreo 2019'!$R724*'Datos Monitoreo 2019'!$S724</f>
        <v>6.3154249630457508E-3</v>
      </c>
      <c r="U724" s="106">
        <f>'Datos Monitoreo 2019'!$T724+'Datos Monitoreo 2019'!$R724</f>
        <v>3.7892549778274498E-2</v>
      </c>
    </row>
    <row r="725" spans="1:21" s="94" customFormat="1" ht="16.5" hidden="1" x14ac:dyDescent="0.3">
      <c r="A725" s="95" t="s">
        <v>52</v>
      </c>
      <c r="B725" s="102">
        <f>VLOOKUP('Datos Monitoreo 2019'!$A725,info!$D$3:$E$118,2,FALSE)</f>
        <v>3</v>
      </c>
      <c r="C725" s="96">
        <v>11</v>
      </c>
      <c r="D725" s="95" t="s">
        <v>10</v>
      </c>
      <c r="E725" s="97">
        <v>19.416903057211233</v>
      </c>
      <c r="F725" s="103">
        <f t="shared" si="16"/>
        <v>2.9610777162247127E-2</v>
      </c>
      <c r="G725" s="95"/>
      <c r="H725" s="104"/>
      <c r="I725" s="104"/>
      <c r="J725" s="104"/>
      <c r="K725" s="105">
        <f>VLOOKUP('Datos Monitoreo 2019'!$D725,info!$A$2:$B$20,2,FALSE)</f>
        <v>0.54</v>
      </c>
      <c r="M725" s="104">
        <v>1.1499999999999999</v>
      </c>
      <c r="N725" s="106">
        <f>(0.214828*'Datos Monitoreo 2019'!$E725^2.0402)/1000</f>
        <v>9.1250582276192385E-2</v>
      </c>
      <c r="O725" s="106">
        <f>'Datos Monitoreo 2019'!$N725*'Datos Monitoreo 2019'!$S725</f>
        <v>1.8250116455238479E-2</v>
      </c>
      <c r="P725" s="106">
        <f>'Datos Monitoreo 2019'!$O725+'Datos Monitoreo 2019'!$N725</f>
        <v>0.10950069873143087</v>
      </c>
      <c r="Q725" s="104">
        <v>0.47</v>
      </c>
      <c r="R725" s="106">
        <f>'Datos Monitoreo 2019'!$Q725*'Datos Monitoreo 2019'!$N725</f>
        <v>4.2887773669810419E-2</v>
      </c>
      <c r="S725" s="104">
        <v>0.2</v>
      </c>
      <c r="T725" s="106">
        <f>'Datos Monitoreo 2019'!$R725*'Datos Monitoreo 2019'!$S725</f>
        <v>8.5775547339620849E-3</v>
      </c>
      <c r="U725" s="106">
        <f>'Datos Monitoreo 2019'!$T725+'Datos Monitoreo 2019'!$R725</f>
        <v>5.1465328403772506E-2</v>
      </c>
    </row>
    <row r="726" spans="1:21" s="94" customFormat="1" ht="16.5" hidden="1" x14ac:dyDescent="0.3">
      <c r="A726" s="95" t="s">
        <v>52</v>
      </c>
      <c r="B726" s="102">
        <f>VLOOKUP('Datos Monitoreo 2019'!$A726,info!$D$3:$E$118,2,FALSE)</f>
        <v>3</v>
      </c>
      <c r="C726" s="96">
        <v>12</v>
      </c>
      <c r="D726" s="96" t="s">
        <v>10</v>
      </c>
      <c r="E726" s="97">
        <v>27.056340325622209</v>
      </c>
      <c r="F726" s="103">
        <f t="shared" si="16"/>
        <v>5.7494723191947185E-2</v>
      </c>
      <c r="G726" s="98"/>
      <c r="H726" s="104"/>
      <c r="I726" s="104"/>
      <c r="J726" s="104"/>
      <c r="K726" s="105">
        <f>VLOOKUP('Datos Monitoreo 2019'!$D726,info!$A$2:$B$20,2,FALSE)</f>
        <v>0.54</v>
      </c>
      <c r="M726" s="104">
        <v>1.1499999999999999</v>
      </c>
      <c r="N726" s="106">
        <f>(0.214828*'Datos Monitoreo 2019'!$E726^2.0402)/1000</f>
        <v>0.17955859861914589</v>
      </c>
      <c r="O726" s="106">
        <f>'Datos Monitoreo 2019'!$N726*'Datos Monitoreo 2019'!$S726</f>
        <v>3.5911719723829179E-2</v>
      </c>
      <c r="P726" s="106">
        <f>'Datos Monitoreo 2019'!$O726+'Datos Monitoreo 2019'!$N726</f>
        <v>0.21547031834297506</v>
      </c>
      <c r="Q726" s="104">
        <v>0.47</v>
      </c>
      <c r="R726" s="106">
        <f>'Datos Monitoreo 2019'!$Q726*'Datos Monitoreo 2019'!$N726</f>
        <v>8.4392541350998565E-2</v>
      </c>
      <c r="S726" s="104">
        <v>0.2</v>
      </c>
      <c r="T726" s="106">
        <f>'Datos Monitoreo 2019'!$R726*'Datos Monitoreo 2019'!$S726</f>
        <v>1.6878508270199714E-2</v>
      </c>
      <c r="U726" s="106">
        <f>'Datos Monitoreo 2019'!$T726+'Datos Monitoreo 2019'!$R726</f>
        <v>0.10127104962119828</v>
      </c>
    </row>
    <row r="727" spans="1:21" s="94" customFormat="1" ht="16.5" hidden="1" x14ac:dyDescent="0.3">
      <c r="A727" s="95" t="s">
        <v>52</v>
      </c>
      <c r="B727" s="102">
        <f>VLOOKUP('Datos Monitoreo 2019'!$A727,info!$D$3:$E$118,2,FALSE)</f>
        <v>3</v>
      </c>
      <c r="C727" s="96">
        <v>13</v>
      </c>
      <c r="D727" s="95" t="s">
        <v>10</v>
      </c>
      <c r="E727" s="97">
        <v>23.554931577600509</v>
      </c>
      <c r="F727" s="103">
        <f t="shared" si="16"/>
        <v>4.3576623418560945E-2</v>
      </c>
      <c r="G727" s="95"/>
      <c r="H727" s="104"/>
      <c r="I727" s="104"/>
      <c r="J727" s="104"/>
      <c r="K727" s="105">
        <f>VLOOKUP('Datos Monitoreo 2019'!$D727,info!$A$2:$B$20,2,FALSE)</f>
        <v>0.54</v>
      </c>
      <c r="M727" s="104">
        <v>1.1499999999999999</v>
      </c>
      <c r="N727" s="106">
        <f>(0.214828*'Datos Monitoreo 2019'!$E727^2.0402)/1000</f>
        <v>0.13533566759448121</v>
      </c>
      <c r="O727" s="106">
        <f>'Datos Monitoreo 2019'!$N727*'Datos Monitoreo 2019'!$S727</f>
        <v>2.7067133518896242E-2</v>
      </c>
      <c r="P727" s="106">
        <f>'Datos Monitoreo 2019'!$O727+'Datos Monitoreo 2019'!$N727</f>
        <v>0.16240280111337746</v>
      </c>
      <c r="Q727" s="104">
        <v>0.47</v>
      </c>
      <c r="R727" s="106">
        <f>'Datos Monitoreo 2019'!$Q727*'Datos Monitoreo 2019'!$N727</f>
        <v>6.3607763769406162E-2</v>
      </c>
      <c r="S727" s="104">
        <v>0.2</v>
      </c>
      <c r="T727" s="106">
        <f>'Datos Monitoreo 2019'!$R727*'Datos Monitoreo 2019'!$S727</f>
        <v>1.2721552753881232E-2</v>
      </c>
      <c r="U727" s="106">
        <f>'Datos Monitoreo 2019'!$T727+'Datos Monitoreo 2019'!$R727</f>
        <v>7.6329316523287394E-2</v>
      </c>
    </row>
    <row r="728" spans="1:21" s="94" customFormat="1" ht="16.5" hidden="1" x14ac:dyDescent="0.3">
      <c r="A728" s="95" t="s">
        <v>52</v>
      </c>
      <c r="B728" s="102">
        <f>VLOOKUP('Datos Monitoreo 2019'!$A728,info!$D$3:$E$118,2,FALSE)</f>
        <v>3</v>
      </c>
      <c r="C728" s="96">
        <v>14</v>
      </c>
      <c r="D728" s="96" t="s">
        <v>10</v>
      </c>
      <c r="E728" s="97">
        <v>22.981973782469687</v>
      </c>
      <c r="F728" s="103">
        <f t="shared" si="16"/>
        <v>4.1482462677357779E-2</v>
      </c>
      <c r="G728" s="98"/>
      <c r="H728" s="104"/>
      <c r="I728" s="104"/>
      <c r="J728" s="104"/>
      <c r="K728" s="105">
        <f>VLOOKUP('Datos Monitoreo 2019'!$D728,info!$A$2:$B$20,2,FALSE)</f>
        <v>0.54</v>
      </c>
      <c r="M728" s="104">
        <v>1.1499999999999999</v>
      </c>
      <c r="N728" s="106">
        <f>(0.214828*'Datos Monitoreo 2019'!$E728^2.0402)/1000</f>
        <v>0.12870437367424248</v>
      </c>
      <c r="O728" s="106">
        <f>'Datos Monitoreo 2019'!$N728*'Datos Monitoreo 2019'!$S728</f>
        <v>2.5740874734848498E-2</v>
      </c>
      <c r="P728" s="106">
        <f>'Datos Monitoreo 2019'!$O728+'Datos Monitoreo 2019'!$N728</f>
        <v>0.15444524840909096</v>
      </c>
      <c r="Q728" s="104">
        <v>0.47</v>
      </c>
      <c r="R728" s="106">
        <f>'Datos Monitoreo 2019'!$Q728*'Datos Monitoreo 2019'!$N728</f>
        <v>6.0491055626893962E-2</v>
      </c>
      <c r="S728" s="104">
        <v>0.2</v>
      </c>
      <c r="T728" s="106">
        <f>'Datos Monitoreo 2019'!$R728*'Datos Monitoreo 2019'!$S728</f>
        <v>1.2098211125378793E-2</v>
      </c>
      <c r="U728" s="106">
        <f>'Datos Monitoreo 2019'!$T728+'Datos Monitoreo 2019'!$R728</f>
        <v>7.2589266752272757E-2</v>
      </c>
    </row>
    <row r="729" spans="1:21" s="94" customFormat="1" ht="16.5" hidden="1" x14ac:dyDescent="0.3">
      <c r="A729" s="95" t="s">
        <v>52</v>
      </c>
      <c r="B729" s="102">
        <f>VLOOKUP('Datos Monitoreo 2019'!$A729,info!$D$3:$E$118,2,FALSE)</f>
        <v>3</v>
      </c>
      <c r="C729" s="96">
        <v>15</v>
      </c>
      <c r="D729" s="96" t="s">
        <v>10</v>
      </c>
      <c r="E729" s="97">
        <v>22.600001919049138</v>
      </c>
      <c r="F729" s="103">
        <f t="shared" si="16"/>
        <v>4.0115003406312216E-2</v>
      </c>
      <c r="G729" s="98"/>
      <c r="H729" s="104"/>
      <c r="I729" s="104"/>
      <c r="J729" s="104"/>
      <c r="K729" s="105">
        <f>VLOOKUP('Datos Monitoreo 2019'!$D729,info!$A$2:$B$20,2,FALSE)</f>
        <v>0.54</v>
      </c>
      <c r="M729" s="104">
        <v>1.1499999999999999</v>
      </c>
      <c r="N729" s="106">
        <f>(0.214828*'Datos Monitoreo 2019'!$E729^2.0402)/1000</f>
        <v>0.12437783646960797</v>
      </c>
      <c r="O729" s="106">
        <f>'Datos Monitoreo 2019'!$N729*'Datos Monitoreo 2019'!$S729</f>
        <v>2.4875567293921597E-2</v>
      </c>
      <c r="P729" s="106">
        <f>'Datos Monitoreo 2019'!$O729+'Datos Monitoreo 2019'!$N729</f>
        <v>0.14925340376352958</v>
      </c>
      <c r="Q729" s="104">
        <v>0.47</v>
      </c>
      <c r="R729" s="106">
        <f>'Datos Monitoreo 2019'!$Q729*'Datos Monitoreo 2019'!$N729</f>
        <v>5.8457583140715745E-2</v>
      </c>
      <c r="S729" s="104">
        <v>0.2</v>
      </c>
      <c r="T729" s="106">
        <f>'Datos Monitoreo 2019'!$R729*'Datos Monitoreo 2019'!$S729</f>
        <v>1.1691516628143149E-2</v>
      </c>
      <c r="U729" s="106">
        <f>'Datos Monitoreo 2019'!$T729+'Datos Monitoreo 2019'!$R729</f>
        <v>7.01490997688589E-2</v>
      </c>
    </row>
    <row r="730" spans="1:21" s="94" customFormat="1" ht="16.5" hidden="1" x14ac:dyDescent="0.3">
      <c r="A730" s="95" t="s">
        <v>52</v>
      </c>
      <c r="B730" s="102">
        <f>VLOOKUP('Datos Monitoreo 2019'!$A730,info!$D$3:$E$118,2,FALSE)</f>
        <v>3</v>
      </c>
      <c r="C730" s="96">
        <v>15</v>
      </c>
      <c r="D730" s="95" t="s">
        <v>10</v>
      </c>
      <c r="E730" s="97">
        <v>21.963382146681557</v>
      </c>
      <c r="F730" s="103">
        <f t="shared" si="16"/>
        <v>3.7886834203025681E-2</v>
      </c>
      <c r="G730" s="95"/>
      <c r="H730" s="104"/>
      <c r="I730" s="104"/>
      <c r="J730" s="104"/>
      <c r="K730" s="105">
        <f>VLOOKUP('Datos Monitoreo 2019'!$D730,info!$A$2:$B$20,2,FALSE)</f>
        <v>0.54</v>
      </c>
      <c r="M730" s="104">
        <v>1.1499999999999999</v>
      </c>
      <c r="N730" s="106">
        <f>(0.214828*'Datos Monitoreo 2019'!$E730^2.0402)/1000</f>
        <v>0.11733447377360282</v>
      </c>
      <c r="O730" s="106">
        <f>'Datos Monitoreo 2019'!$N730*'Datos Monitoreo 2019'!$S730</f>
        <v>2.3466894754720566E-2</v>
      </c>
      <c r="P730" s="106">
        <f>'Datos Monitoreo 2019'!$O730+'Datos Monitoreo 2019'!$N730</f>
        <v>0.14080136852832337</v>
      </c>
      <c r="Q730" s="104">
        <v>0.47</v>
      </c>
      <c r="R730" s="106">
        <f>'Datos Monitoreo 2019'!$Q730*'Datos Monitoreo 2019'!$N730</f>
        <v>5.5147202673593319E-2</v>
      </c>
      <c r="S730" s="104">
        <v>0.2</v>
      </c>
      <c r="T730" s="106">
        <f>'Datos Monitoreo 2019'!$R730*'Datos Monitoreo 2019'!$S730</f>
        <v>1.1029440534718665E-2</v>
      </c>
      <c r="U730" s="106">
        <f>'Datos Monitoreo 2019'!$T730+'Datos Monitoreo 2019'!$R730</f>
        <v>6.6176643208311986E-2</v>
      </c>
    </row>
    <row r="731" spans="1:21" s="94" customFormat="1" ht="16.5" hidden="1" x14ac:dyDescent="0.3">
      <c r="A731" s="95" t="s">
        <v>52</v>
      </c>
      <c r="B731" s="102">
        <f>VLOOKUP('Datos Monitoreo 2019'!$A731,info!$D$3:$E$118,2,FALSE)</f>
        <v>3</v>
      </c>
      <c r="C731" s="96">
        <v>16</v>
      </c>
      <c r="D731" s="95" t="s">
        <v>10</v>
      </c>
      <c r="E731" s="97">
        <v>26.101410667070837</v>
      </c>
      <c r="F731" s="103">
        <f t="shared" si="16"/>
        <v>5.3507891867495209E-2</v>
      </c>
      <c r="G731" s="95"/>
      <c r="H731" s="104"/>
      <c r="I731" s="104"/>
      <c r="J731" s="104"/>
      <c r="K731" s="105">
        <f>VLOOKUP('Datos Monitoreo 2019'!$D731,info!$A$2:$B$20,2,FALSE)</f>
        <v>0.54</v>
      </c>
      <c r="M731" s="104">
        <v>1.1499999999999999</v>
      </c>
      <c r="N731" s="106">
        <f>(0.214828*'Datos Monitoreo 2019'!$E731^2.0402)/1000</f>
        <v>0.16686633857437916</v>
      </c>
      <c r="O731" s="106">
        <f>'Datos Monitoreo 2019'!$N731*'Datos Monitoreo 2019'!$S731</f>
        <v>3.337326771487583E-2</v>
      </c>
      <c r="P731" s="106">
        <f>'Datos Monitoreo 2019'!$O731+'Datos Monitoreo 2019'!$N731</f>
        <v>0.200239606289255</v>
      </c>
      <c r="Q731" s="104">
        <v>0.47</v>
      </c>
      <c r="R731" s="106">
        <f>'Datos Monitoreo 2019'!$Q731*'Datos Monitoreo 2019'!$N731</f>
        <v>7.8427179129958197E-2</v>
      </c>
      <c r="S731" s="104">
        <v>0.2</v>
      </c>
      <c r="T731" s="106">
        <f>'Datos Monitoreo 2019'!$R731*'Datos Monitoreo 2019'!$S731</f>
        <v>1.5685435825991641E-2</v>
      </c>
      <c r="U731" s="106">
        <f>'Datos Monitoreo 2019'!$T731+'Datos Monitoreo 2019'!$R731</f>
        <v>9.411261495594983E-2</v>
      </c>
    </row>
    <row r="732" spans="1:21" s="94" customFormat="1" ht="16.5" hidden="1" x14ac:dyDescent="0.3">
      <c r="A732" s="95" t="s">
        <v>52</v>
      </c>
      <c r="B732" s="102">
        <f>VLOOKUP('Datos Monitoreo 2019'!$A732,info!$D$3:$E$118,2,FALSE)</f>
        <v>3</v>
      </c>
      <c r="C732" s="96">
        <v>17</v>
      </c>
      <c r="D732" s="96" t="s">
        <v>10</v>
      </c>
      <c r="E732" s="97">
        <v>23.395776634508614</v>
      </c>
      <c r="F732" s="103">
        <f t="shared" si="16"/>
        <v>4.2989739565909575E-2</v>
      </c>
      <c r="G732" s="98"/>
      <c r="H732" s="104"/>
      <c r="I732" s="104"/>
      <c r="J732" s="104"/>
      <c r="K732" s="105">
        <f>VLOOKUP('Datos Monitoreo 2019'!$D732,info!$A$2:$B$20,2,FALSE)</f>
        <v>0.54</v>
      </c>
      <c r="M732" s="104">
        <v>1.1499999999999999</v>
      </c>
      <c r="N732" s="106">
        <f>(0.214828*'Datos Monitoreo 2019'!$E732^2.0402)/1000</f>
        <v>0.13347660267680006</v>
      </c>
      <c r="O732" s="106">
        <f>'Datos Monitoreo 2019'!$N732*'Datos Monitoreo 2019'!$S732</f>
        <v>2.6695320535360015E-2</v>
      </c>
      <c r="P732" s="106">
        <f>'Datos Monitoreo 2019'!$O732+'Datos Monitoreo 2019'!$N732</f>
        <v>0.16017192321216006</v>
      </c>
      <c r="Q732" s="104">
        <v>0.47</v>
      </c>
      <c r="R732" s="106">
        <f>'Datos Monitoreo 2019'!$Q732*'Datos Monitoreo 2019'!$N732</f>
        <v>6.2734003258096027E-2</v>
      </c>
      <c r="S732" s="104">
        <v>0.2</v>
      </c>
      <c r="T732" s="106">
        <f>'Datos Monitoreo 2019'!$R732*'Datos Monitoreo 2019'!$S732</f>
        <v>1.2546800651619207E-2</v>
      </c>
      <c r="U732" s="106">
        <f>'Datos Monitoreo 2019'!$T732+'Datos Monitoreo 2019'!$R732</f>
        <v>7.5280803909715227E-2</v>
      </c>
    </row>
    <row r="733" spans="1:21" s="94" customFormat="1" ht="16.5" hidden="1" x14ac:dyDescent="0.3">
      <c r="A733" s="95" t="s">
        <v>52</v>
      </c>
      <c r="B733" s="102">
        <f>VLOOKUP('Datos Monitoreo 2019'!$A733,info!$D$3:$E$118,2,FALSE)</f>
        <v>3</v>
      </c>
      <c r="C733" s="96">
        <v>18</v>
      </c>
      <c r="D733" s="95" t="s">
        <v>10</v>
      </c>
      <c r="E733" s="97">
        <v>19.576058000303128</v>
      </c>
      <c r="F733" s="103">
        <f t="shared" si="16"/>
        <v>3.0098189175466066E-2</v>
      </c>
      <c r="G733" s="95"/>
      <c r="H733" s="104"/>
      <c r="I733" s="104"/>
      <c r="J733" s="104"/>
      <c r="K733" s="105">
        <f>VLOOKUP('Datos Monitoreo 2019'!$D733,info!$A$2:$B$20,2,FALSE)</f>
        <v>0.54</v>
      </c>
      <c r="M733" s="104">
        <v>1.1499999999999999</v>
      </c>
      <c r="N733" s="106">
        <f>(0.214828*'Datos Monitoreo 2019'!$E733^2.0402)/1000</f>
        <v>9.2783067412580883E-2</v>
      </c>
      <c r="O733" s="106">
        <f>'Datos Monitoreo 2019'!$N733*'Datos Monitoreo 2019'!$S733</f>
        <v>1.8556613482516176E-2</v>
      </c>
      <c r="P733" s="106">
        <f>'Datos Monitoreo 2019'!$O733+'Datos Monitoreo 2019'!$N733</f>
        <v>0.11133968089509706</v>
      </c>
      <c r="Q733" s="104">
        <v>0.47</v>
      </c>
      <c r="R733" s="106">
        <f>'Datos Monitoreo 2019'!$Q733*'Datos Monitoreo 2019'!$N733</f>
        <v>4.360804168391301E-2</v>
      </c>
      <c r="S733" s="104">
        <v>0.2</v>
      </c>
      <c r="T733" s="106">
        <f>'Datos Monitoreo 2019'!$R733*'Datos Monitoreo 2019'!$S733</f>
        <v>8.7216083367826023E-3</v>
      </c>
      <c r="U733" s="106">
        <f>'Datos Monitoreo 2019'!$T733+'Datos Monitoreo 2019'!$R733</f>
        <v>5.232965002069561E-2</v>
      </c>
    </row>
    <row r="734" spans="1:21" s="94" customFormat="1" ht="16.5" hidden="1" x14ac:dyDescent="0.3">
      <c r="A734" s="95" t="s">
        <v>52</v>
      </c>
      <c r="B734" s="102">
        <f>VLOOKUP('Datos Monitoreo 2019'!$A734,info!$D$3:$E$118,2,FALSE)</f>
        <v>3</v>
      </c>
      <c r="C734" s="96">
        <v>19</v>
      </c>
      <c r="D734" s="96" t="s">
        <v>10</v>
      </c>
      <c r="E734" s="97">
        <v>12.414085561167836</v>
      </c>
      <c r="F734" s="103">
        <f t="shared" si="16"/>
        <v>1.2103733422138638E-2</v>
      </c>
      <c r="G734" s="98"/>
      <c r="H734" s="104"/>
      <c r="I734" s="104"/>
      <c r="J734" s="104"/>
      <c r="K734" s="105">
        <f>VLOOKUP('Datos Monitoreo 2019'!$D734,info!$A$2:$B$20,2,FALSE)</f>
        <v>0.54</v>
      </c>
      <c r="M734" s="104">
        <v>1.1499999999999999</v>
      </c>
      <c r="N734" s="106">
        <f>(0.214828*'Datos Monitoreo 2019'!$E734^2.0402)/1000</f>
        <v>3.6634960386104559E-2</v>
      </c>
      <c r="O734" s="106">
        <f>'Datos Monitoreo 2019'!$N734*'Datos Monitoreo 2019'!$S734</f>
        <v>7.326992077220912E-3</v>
      </c>
      <c r="P734" s="106">
        <f>'Datos Monitoreo 2019'!$O734+'Datos Monitoreo 2019'!$N734</f>
        <v>4.3961952463325474E-2</v>
      </c>
      <c r="Q734" s="104">
        <v>0.47</v>
      </c>
      <c r="R734" s="106">
        <f>'Datos Monitoreo 2019'!$Q734*'Datos Monitoreo 2019'!$N734</f>
        <v>1.721843138146914E-2</v>
      </c>
      <c r="S734" s="104">
        <v>0.2</v>
      </c>
      <c r="T734" s="106">
        <f>'Datos Monitoreo 2019'!$R734*'Datos Monitoreo 2019'!$S734</f>
        <v>3.4436862762938282E-3</v>
      </c>
      <c r="U734" s="106">
        <f>'Datos Monitoreo 2019'!$T734+'Datos Monitoreo 2019'!$R734</f>
        <v>2.066211765776297E-2</v>
      </c>
    </row>
    <row r="735" spans="1:21" s="94" customFormat="1" ht="16.5" hidden="1" x14ac:dyDescent="0.3">
      <c r="A735" s="95" t="s">
        <v>52</v>
      </c>
      <c r="B735" s="102">
        <f>VLOOKUP('Datos Monitoreo 2019'!$A735,info!$D$3:$E$118,2,FALSE)</f>
        <v>3</v>
      </c>
      <c r="C735" s="96">
        <v>20</v>
      </c>
      <c r="D735" s="95" t="s">
        <v>10</v>
      </c>
      <c r="E735" s="97">
        <v>20.5309876588545</v>
      </c>
      <c r="F735" s="103">
        <f t="shared" si="16"/>
        <v>3.3106217599902878E-2</v>
      </c>
      <c r="G735" s="95"/>
      <c r="H735" s="104"/>
      <c r="I735" s="104"/>
      <c r="J735" s="104"/>
      <c r="K735" s="105">
        <f>VLOOKUP('Datos Monitoreo 2019'!$D735,info!$A$2:$B$20,2,FALSE)</f>
        <v>0.54</v>
      </c>
      <c r="M735" s="104">
        <v>1.1499999999999999</v>
      </c>
      <c r="N735" s="106">
        <f>(0.214828*'Datos Monitoreo 2019'!$E735^2.0402)/1000</f>
        <v>0.1022514428131175</v>
      </c>
      <c r="O735" s="106">
        <f>'Datos Monitoreo 2019'!$N735*'Datos Monitoreo 2019'!$S735</f>
        <v>2.04502885626235E-2</v>
      </c>
      <c r="P735" s="106">
        <f>'Datos Monitoreo 2019'!$O735+'Datos Monitoreo 2019'!$N735</f>
        <v>0.122701731375741</v>
      </c>
      <c r="Q735" s="104">
        <v>0.47</v>
      </c>
      <c r="R735" s="106">
        <f>'Datos Monitoreo 2019'!$Q735*'Datos Monitoreo 2019'!$N735</f>
        <v>4.8058178122165222E-2</v>
      </c>
      <c r="S735" s="104">
        <v>0.2</v>
      </c>
      <c r="T735" s="106">
        <f>'Datos Monitoreo 2019'!$R735*'Datos Monitoreo 2019'!$S735</f>
        <v>9.6116356244330455E-3</v>
      </c>
      <c r="U735" s="106">
        <f>'Datos Monitoreo 2019'!$T735+'Datos Monitoreo 2019'!$R735</f>
        <v>5.766981374659827E-2</v>
      </c>
    </row>
    <row r="736" spans="1:21" s="94" customFormat="1" ht="16.5" hidden="1" x14ac:dyDescent="0.3">
      <c r="A736" s="95" t="s">
        <v>52</v>
      </c>
      <c r="B736" s="102">
        <f>VLOOKUP('Datos Monitoreo 2019'!$A736,info!$D$3:$E$118,2,FALSE)</f>
        <v>3</v>
      </c>
      <c r="C736" s="96">
        <v>21</v>
      </c>
      <c r="D736" s="96" t="s">
        <v>10</v>
      </c>
      <c r="E736" s="97">
        <v>25.146481008519466</v>
      </c>
      <c r="F736" s="103">
        <f t="shared" si="16"/>
        <v>4.966429999182595E-2</v>
      </c>
      <c r="G736" s="98"/>
      <c r="H736" s="104"/>
      <c r="I736" s="104"/>
      <c r="J736" s="104"/>
      <c r="K736" s="105">
        <f>VLOOKUP('Datos Monitoreo 2019'!$D736,info!$A$2:$B$20,2,FALSE)</f>
        <v>0.54</v>
      </c>
      <c r="M736" s="104">
        <v>1.1499999999999999</v>
      </c>
      <c r="N736" s="106">
        <f>(0.214828*'Datos Monitoreo 2019'!$E736^2.0402)/1000</f>
        <v>0.15464807080539222</v>
      </c>
      <c r="O736" s="106">
        <f>'Datos Monitoreo 2019'!$N736*'Datos Monitoreo 2019'!$S736</f>
        <v>3.0929614161078447E-2</v>
      </c>
      <c r="P736" s="106">
        <f>'Datos Monitoreo 2019'!$O736+'Datos Monitoreo 2019'!$N736</f>
        <v>0.18557768496647067</v>
      </c>
      <c r="Q736" s="104">
        <v>0.47</v>
      </c>
      <c r="R736" s="106">
        <f>'Datos Monitoreo 2019'!$Q736*'Datos Monitoreo 2019'!$N736</f>
        <v>7.268459327853434E-2</v>
      </c>
      <c r="S736" s="104">
        <v>0.2</v>
      </c>
      <c r="T736" s="106">
        <f>'Datos Monitoreo 2019'!$R736*'Datos Monitoreo 2019'!$S736</f>
        <v>1.4536918655706868E-2</v>
      </c>
      <c r="U736" s="106">
        <f>'Datos Monitoreo 2019'!$T736+'Datos Monitoreo 2019'!$R736</f>
        <v>8.7221511934241214E-2</v>
      </c>
    </row>
    <row r="737" spans="1:21" s="94" customFormat="1" ht="16.5" hidden="1" x14ac:dyDescent="0.3">
      <c r="A737" s="95" t="s">
        <v>52</v>
      </c>
      <c r="B737" s="102">
        <f>VLOOKUP('Datos Monitoreo 2019'!$A737,info!$D$3:$E$118,2,FALSE)</f>
        <v>3</v>
      </c>
      <c r="C737" s="96">
        <v>23</v>
      </c>
      <c r="D737" s="96" t="s">
        <v>10</v>
      </c>
      <c r="E737" s="97">
        <v>25.146481008519466</v>
      </c>
      <c r="F737" s="103">
        <f t="shared" si="16"/>
        <v>4.966429999182595E-2</v>
      </c>
      <c r="G737" s="98"/>
      <c r="H737" s="104"/>
      <c r="I737" s="104"/>
      <c r="J737" s="104"/>
      <c r="K737" s="105">
        <f>VLOOKUP('Datos Monitoreo 2019'!$D737,info!$A$2:$B$20,2,FALSE)</f>
        <v>0.54</v>
      </c>
      <c r="M737" s="104">
        <v>1.1499999999999999</v>
      </c>
      <c r="N737" s="106">
        <f>(0.214828*'Datos Monitoreo 2019'!$E737^2.0402)/1000</f>
        <v>0.15464807080539222</v>
      </c>
      <c r="O737" s="106">
        <f>'Datos Monitoreo 2019'!$N737*'Datos Monitoreo 2019'!$S737</f>
        <v>3.0929614161078447E-2</v>
      </c>
      <c r="P737" s="106">
        <f>'Datos Monitoreo 2019'!$O737+'Datos Monitoreo 2019'!$N737</f>
        <v>0.18557768496647067</v>
      </c>
      <c r="Q737" s="104">
        <v>0.47</v>
      </c>
      <c r="R737" s="106">
        <f>'Datos Monitoreo 2019'!$Q737*'Datos Monitoreo 2019'!$N737</f>
        <v>7.268459327853434E-2</v>
      </c>
      <c r="S737" s="104">
        <v>0.2</v>
      </c>
      <c r="T737" s="106">
        <f>'Datos Monitoreo 2019'!$R737*'Datos Monitoreo 2019'!$S737</f>
        <v>1.4536918655706868E-2</v>
      </c>
      <c r="U737" s="106">
        <f>'Datos Monitoreo 2019'!$T737+'Datos Monitoreo 2019'!$R737</f>
        <v>8.7221511934241214E-2</v>
      </c>
    </row>
    <row r="738" spans="1:21" s="94" customFormat="1" ht="16.5" hidden="1" x14ac:dyDescent="0.3">
      <c r="A738" s="95" t="s">
        <v>52</v>
      </c>
      <c r="B738" s="102">
        <f>VLOOKUP('Datos Monitoreo 2019'!$A738,info!$D$3:$E$118,2,FALSE)</f>
        <v>3</v>
      </c>
      <c r="C738" s="96">
        <v>24</v>
      </c>
      <c r="D738" s="95" t="s">
        <v>10</v>
      </c>
      <c r="E738" s="97">
        <v>29.921129301276324</v>
      </c>
      <c r="F738" s="103">
        <f t="shared" si="16"/>
        <v>7.0314653857999357E-2</v>
      </c>
      <c r="G738" s="95"/>
      <c r="H738" s="104"/>
      <c r="I738" s="104"/>
      <c r="J738" s="104"/>
      <c r="K738" s="105">
        <f>VLOOKUP('Datos Monitoreo 2019'!$D738,info!$A$2:$B$20,2,FALSE)</f>
        <v>0.54</v>
      </c>
      <c r="M738" s="104">
        <v>1.1499999999999999</v>
      </c>
      <c r="N738" s="106">
        <f>(0.214828*'Datos Monitoreo 2019'!$E738^2.0402)/1000</f>
        <v>0.2204860727260779</v>
      </c>
      <c r="O738" s="106">
        <f>'Datos Monitoreo 2019'!$N738*'Datos Monitoreo 2019'!$S738</f>
        <v>4.4097214545215584E-2</v>
      </c>
      <c r="P738" s="106">
        <f>'Datos Monitoreo 2019'!$O738+'Datos Monitoreo 2019'!$N738</f>
        <v>0.26458328727129349</v>
      </c>
      <c r="Q738" s="104">
        <v>0.47</v>
      </c>
      <c r="R738" s="106">
        <f>'Datos Monitoreo 2019'!$Q738*'Datos Monitoreo 2019'!$N738</f>
        <v>0.1036284541812566</v>
      </c>
      <c r="S738" s="104">
        <v>0.2</v>
      </c>
      <c r="T738" s="106">
        <f>'Datos Monitoreo 2019'!$R738*'Datos Monitoreo 2019'!$S738</f>
        <v>2.0725690836251323E-2</v>
      </c>
      <c r="U738" s="106">
        <f>'Datos Monitoreo 2019'!$T738+'Datos Monitoreo 2019'!$R738</f>
        <v>0.12435414501750792</v>
      </c>
    </row>
    <row r="739" spans="1:21" s="94" customFormat="1" ht="16.5" hidden="1" x14ac:dyDescent="0.3">
      <c r="A739" s="95" t="s">
        <v>52</v>
      </c>
      <c r="B739" s="102">
        <f>VLOOKUP('Datos Monitoreo 2019'!$A739,info!$D$3:$E$118,2,FALSE)</f>
        <v>3</v>
      </c>
      <c r="C739" s="96">
        <v>25</v>
      </c>
      <c r="D739" s="96" t="s">
        <v>10</v>
      </c>
      <c r="E739" s="97">
        <v>25.942255723978942</v>
      </c>
      <c r="F739" s="103">
        <f t="shared" si="16"/>
        <v>5.2857346037607091E-2</v>
      </c>
      <c r="G739" s="98"/>
      <c r="H739" s="104"/>
      <c r="I739" s="104"/>
      <c r="J739" s="104"/>
      <c r="K739" s="105">
        <f>VLOOKUP('Datos Monitoreo 2019'!$D739,info!$A$2:$B$20,2,FALSE)</f>
        <v>0.54</v>
      </c>
      <c r="M739" s="104">
        <v>1.1499999999999999</v>
      </c>
      <c r="N739" s="106">
        <f>(0.214828*'Datos Monitoreo 2019'!$E739^2.0402)/1000</f>
        <v>0.16479706333911015</v>
      </c>
      <c r="O739" s="106">
        <f>'Datos Monitoreo 2019'!$N739*'Datos Monitoreo 2019'!$S739</f>
        <v>3.2959412667822034E-2</v>
      </c>
      <c r="P739" s="106">
        <f>'Datos Monitoreo 2019'!$O739+'Datos Monitoreo 2019'!$N739</f>
        <v>0.19775647600693219</v>
      </c>
      <c r="Q739" s="104">
        <v>0.47</v>
      </c>
      <c r="R739" s="106">
        <f>'Datos Monitoreo 2019'!$Q739*'Datos Monitoreo 2019'!$N739</f>
        <v>7.7454619769381769E-2</v>
      </c>
      <c r="S739" s="104">
        <v>0.2</v>
      </c>
      <c r="T739" s="106">
        <f>'Datos Monitoreo 2019'!$R739*'Datos Monitoreo 2019'!$S739</f>
        <v>1.5490923953876355E-2</v>
      </c>
      <c r="U739" s="106">
        <f>'Datos Monitoreo 2019'!$T739+'Datos Monitoreo 2019'!$R739</f>
        <v>9.2945543723258126E-2</v>
      </c>
    </row>
    <row r="740" spans="1:21" s="94" customFormat="1" ht="16.5" hidden="1" x14ac:dyDescent="0.3">
      <c r="A740" s="95" t="s">
        <v>52</v>
      </c>
      <c r="B740" s="102">
        <f>VLOOKUP('Datos Monitoreo 2019'!$A740,info!$D$3:$E$118,2,FALSE)</f>
        <v>3</v>
      </c>
      <c r="C740" s="96">
        <v>26</v>
      </c>
      <c r="D740" s="95" t="s">
        <v>10</v>
      </c>
      <c r="E740" s="97">
        <v>24.191551349968091</v>
      </c>
      <c r="F740" s="103">
        <f t="shared" si="16"/>
        <v>4.5963947564939364E-2</v>
      </c>
      <c r="G740" s="95"/>
      <c r="H740" s="104"/>
      <c r="I740" s="104"/>
      <c r="J740" s="104"/>
      <c r="K740" s="105">
        <f>VLOOKUP('Datos Monitoreo 2019'!$D740,info!$A$2:$B$20,2,FALSE)</f>
        <v>0.54</v>
      </c>
      <c r="M740" s="104">
        <v>1.1499999999999999</v>
      </c>
      <c r="N740" s="106">
        <f>(0.214828*'Datos Monitoreo 2019'!$E740^2.0402)/1000</f>
        <v>0.14290308549883846</v>
      </c>
      <c r="O740" s="106">
        <f>'Datos Monitoreo 2019'!$N740*'Datos Monitoreo 2019'!$S740</f>
        <v>2.8580617099767693E-2</v>
      </c>
      <c r="P740" s="106">
        <f>'Datos Monitoreo 2019'!$O740+'Datos Monitoreo 2019'!$N740</f>
        <v>0.17148370259860615</v>
      </c>
      <c r="Q740" s="104">
        <v>0.47</v>
      </c>
      <c r="R740" s="106">
        <f>'Datos Monitoreo 2019'!$Q740*'Datos Monitoreo 2019'!$N740</f>
        <v>6.7164450184454064E-2</v>
      </c>
      <c r="S740" s="104">
        <v>0.2</v>
      </c>
      <c r="T740" s="106">
        <f>'Datos Monitoreo 2019'!$R740*'Datos Monitoreo 2019'!$S740</f>
        <v>1.3432890036890813E-2</v>
      </c>
      <c r="U740" s="106">
        <f>'Datos Monitoreo 2019'!$T740+'Datos Monitoreo 2019'!$R740</f>
        <v>8.0597340221344876E-2</v>
      </c>
    </row>
    <row r="741" spans="1:21" s="94" customFormat="1" ht="16.5" hidden="1" x14ac:dyDescent="0.3">
      <c r="A741" s="95" t="s">
        <v>52</v>
      </c>
      <c r="B741" s="102">
        <f>VLOOKUP('Datos Monitoreo 2019'!$A741,info!$D$3:$E$118,2,FALSE)</f>
        <v>3</v>
      </c>
      <c r="C741" s="96">
        <v>27</v>
      </c>
      <c r="D741" s="96" t="s">
        <v>10</v>
      </c>
      <c r="E741" s="97">
        <v>28.329579870357371</v>
      </c>
      <c r="F741" s="103">
        <f t="shared" si="16"/>
        <v>6.3033315211545135E-2</v>
      </c>
      <c r="G741" s="98"/>
      <c r="H741" s="104"/>
      <c r="I741" s="104"/>
      <c r="J741" s="104"/>
      <c r="K741" s="105">
        <f>VLOOKUP('Datos Monitoreo 2019'!$D741,info!$A$2:$B$20,2,FALSE)</f>
        <v>0.54</v>
      </c>
      <c r="M741" s="104">
        <v>1.1499999999999999</v>
      </c>
      <c r="N741" s="106">
        <f>(0.214828*'Datos Monitoreo 2019'!$E741^2.0402)/1000</f>
        <v>0.19722011448390406</v>
      </c>
      <c r="O741" s="106">
        <f>'Datos Monitoreo 2019'!$N741*'Datos Monitoreo 2019'!$S741</f>
        <v>3.9444022896780812E-2</v>
      </c>
      <c r="P741" s="106">
        <f>'Datos Monitoreo 2019'!$O741+'Datos Monitoreo 2019'!$N741</f>
        <v>0.23666413738068487</v>
      </c>
      <c r="Q741" s="104">
        <v>0.47</v>
      </c>
      <c r="R741" s="106">
        <f>'Datos Monitoreo 2019'!$Q741*'Datos Monitoreo 2019'!$N741</f>
        <v>9.2693453807434906E-2</v>
      </c>
      <c r="S741" s="104">
        <v>0.2</v>
      </c>
      <c r="T741" s="106">
        <f>'Datos Monitoreo 2019'!$R741*'Datos Monitoreo 2019'!$S741</f>
        <v>1.8538690761486981E-2</v>
      </c>
      <c r="U741" s="106">
        <f>'Datos Monitoreo 2019'!$T741+'Datos Monitoreo 2019'!$R741</f>
        <v>0.11123214456892189</v>
      </c>
    </row>
    <row r="742" spans="1:21" s="94" customFormat="1" ht="16.5" hidden="1" x14ac:dyDescent="0.3">
      <c r="A742" s="95" t="s">
        <v>52</v>
      </c>
      <c r="B742" s="102">
        <f>VLOOKUP('Datos Monitoreo 2019'!$A742,info!$D$3:$E$118,2,FALSE)</f>
        <v>3</v>
      </c>
      <c r="C742" s="96">
        <v>28</v>
      </c>
      <c r="D742" s="95" t="s">
        <v>10</v>
      </c>
      <c r="E742" s="97">
        <v>25.210142985756224</v>
      </c>
      <c r="F742" s="103">
        <f t="shared" si="16"/>
        <v>4.9916083111797328E-2</v>
      </c>
      <c r="G742" s="95"/>
      <c r="H742" s="104"/>
      <c r="I742" s="104"/>
      <c r="J742" s="104"/>
      <c r="K742" s="105">
        <f>VLOOKUP('Datos Monitoreo 2019'!$D742,info!$A$2:$B$20,2,FALSE)</f>
        <v>0.54</v>
      </c>
      <c r="M742" s="104">
        <v>1.1499999999999999</v>
      </c>
      <c r="N742" s="106">
        <f>(0.214828*'Datos Monitoreo 2019'!$E742^2.0402)/1000</f>
        <v>0.15544788965829584</v>
      </c>
      <c r="O742" s="106">
        <f>'Datos Monitoreo 2019'!$N742*'Datos Monitoreo 2019'!$S742</f>
        <v>3.108957793165917E-2</v>
      </c>
      <c r="P742" s="106">
        <f>'Datos Monitoreo 2019'!$O742+'Datos Monitoreo 2019'!$N742</f>
        <v>0.18653746758995501</v>
      </c>
      <c r="Q742" s="104">
        <v>0.47</v>
      </c>
      <c r="R742" s="106">
        <f>'Datos Monitoreo 2019'!$Q742*'Datos Monitoreo 2019'!$N742</f>
        <v>7.3060508139399044E-2</v>
      </c>
      <c r="S742" s="104">
        <v>0.2</v>
      </c>
      <c r="T742" s="106">
        <f>'Datos Monitoreo 2019'!$R742*'Datos Monitoreo 2019'!$S742</f>
        <v>1.461210162787981E-2</v>
      </c>
      <c r="U742" s="106">
        <f>'Datos Monitoreo 2019'!$T742+'Datos Monitoreo 2019'!$R742</f>
        <v>8.767260976727885E-2</v>
      </c>
    </row>
    <row r="743" spans="1:21" s="94" customFormat="1" ht="16.5" hidden="1" x14ac:dyDescent="0.3">
      <c r="A743" s="95" t="s">
        <v>52</v>
      </c>
      <c r="B743" s="102">
        <f>VLOOKUP('Datos Monitoreo 2019'!$A743,info!$D$3:$E$118,2,FALSE)</f>
        <v>3</v>
      </c>
      <c r="C743" s="96">
        <v>29</v>
      </c>
      <c r="D743" s="96" t="s">
        <v>10</v>
      </c>
      <c r="E743" s="97">
        <v>31.194368846011486</v>
      </c>
      <c r="F743" s="103">
        <f t="shared" si="16"/>
        <v>7.6426203672728135E-2</v>
      </c>
      <c r="G743" s="98"/>
      <c r="H743" s="104"/>
      <c r="I743" s="104"/>
      <c r="J743" s="104"/>
      <c r="K743" s="105">
        <f>VLOOKUP('Datos Monitoreo 2019'!$D743,info!$A$2:$B$20,2,FALSE)</f>
        <v>0.54</v>
      </c>
      <c r="M743" s="104">
        <v>1.1499999999999999</v>
      </c>
      <c r="N743" s="106">
        <f>(0.214828*'Datos Monitoreo 2019'!$E743^2.0402)/1000</f>
        <v>0.24005190381326799</v>
      </c>
      <c r="O743" s="106">
        <f>'Datos Monitoreo 2019'!$N743*'Datos Monitoreo 2019'!$S743</f>
        <v>4.8010380762653598E-2</v>
      </c>
      <c r="P743" s="106">
        <f>'Datos Monitoreo 2019'!$O743+'Datos Monitoreo 2019'!$N743</f>
        <v>0.28806228457592159</v>
      </c>
      <c r="Q743" s="104">
        <v>0.47</v>
      </c>
      <c r="R743" s="106">
        <f>'Datos Monitoreo 2019'!$Q743*'Datos Monitoreo 2019'!$N743</f>
        <v>0.11282439479223595</v>
      </c>
      <c r="S743" s="104">
        <v>0.2</v>
      </c>
      <c r="T743" s="106">
        <f>'Datos Monitoreo 2019'!$R743*'Datos Monitoreo 2019'!$S743</f>
        <v>2.2564878958447193E-2</v>
      </c>
      <c r="U743" s="106">
        <f>'Datos Monitoreo 2019'!$T743+'Datos Monitoreo 2019'!$R743</f>
        <v>0.13538927375068316</v>
      </c>
    </row>
    <row r="744" spans="1:21" s="94" customFormat="1" ht="16.5" hidden="1" x14ac:dyDescent="0.3">
      <c r="A744" s="95" t="s">
        <v>52</v>
      </c>
      <c r="B744" s="102">
        <f>VLOOKUP('Datos Monitoreo 2019'!$A744,info!$D$3:$E$118,2,FALSE)</f>
        <v>3</v>
      </c>
      <c r="C744" s="96">
        <v>30</v>
      </c>
      <c r="D744" s="95" t="s">
        <v>10</v>
      </c>
      <c r="E744" s="97">
        <v>24.828171122335672</v>
      </c>
      <c r="F744" s="103">
        <f t="shared" si="16"/>
        <v>4.8414933688554554E-2</v>
      </c>
      <c r="G744" s="95"/>
      <c r="H744" s="104"/>
      <c r="I744" s="104"/>
      <c r="J744" s="104"/>
      <c r="K744" s="105">
        <f>VLOOKUP('Datos Monitoreo 2019'!$D744,info!$A$2:$B$20,2,FALSE)</f>
        <v>0.54</v>
      </c>
      <c r="M744" s="104">
        <v>1.1499999999999999</v>
      </c>
      <c r="N744" s="106">
        <f>(0.214828*'Datos Monitoreo 2019'!$E744^2.0402)/1000</f>
        <v>0.15068052455612629</v>
      </c>
      <c r="O744" s="106">
        <f>'Datos Monitoreo 2019'!$N744*'Datos Monitoreo 2019'!$S744</f>
        <v>3.0136104911225259E-2</v>
      </c>
      <c r="P744" s="106">
        <f>'Datos Monitoreo 2019'!$O744+'Datos Monitoreo 2019'!$N744</f>
        <v>0.18081662946735155</v>
      </c>
      <c r="Q744" s="104">
        <v>0.47</v>
      </c>
      <c r="R744" s="106">
        <f>'Datos Monitoreo 2019'!$Q744*'Datos Monitoreo 2019'!$N744</f>
        <v>7.081984654137935E-2</v>
      </c>
      <c r="S744" s="104">
        <v>0.2</v>
      </c>
      <c r="T744" s="106">
        <f>'Datos Monitoreo 2019'!$R744*'Datos Monitoreo 2019'!$S744</f>
        <v>1.416396930827587E-2</v>
      </c>
      <c r="U744" s="106">
        <f>'Datos Monitoreo 2019'!$T744+'Datos Monitoreo 2019'!$R744</f>
        <v>8.4983815849655225E-2</v>
      </c>
    </row>
    <row r="745" spans="1:21" s="94" customFormat="1" ht="16.5" hidden="1" x14ac:dyDescent="0.3">
      <c r="A745" s="95" t="s">
        <v>52</v>
      </c>
      <c r="B745" s="102">
        <f>VLOOKUP('Datos Monitoreo 2019'!$A745,info!$D$3:$E$118,2,FALSE)</f>
        <v>3</v>
      </c>
      <c r="C745" s="96">
        <v>31</v>
      </c>
      <c r="D745" s="96" t="s">
        <v>10</v>
      </c>
      <c r="E745" s="97">
        <v>30.557749073643905</v>
      </c>
      <c r="F745" s="103">
        <f t="shared" si="16"/>
        <v>7.3338597776745354E-2</v>
      </c>
      <c r="G745" s="98"/>
      <c r="H745" s="104"/>
      <c r="I745" s="104"/>
      <c r="J745" s="104"/>
      <c r="K745" s="105">
        <f>VLOOKUP('Datos Monitoreo 2019'!$D745,info!$A$2:$B$20,2,FALSE)</f>
        <v>0.54</v>
      </c>
      <c r="M745" s="104">
        <v>1.1499999999999999</v>
      </c>
      <c r="N745" s="106">
        <f>(0.214828*'Datos Monitoreo 2019'!$E745^2.0402)/1000</f>
        <v>0.23016298677214159</v>
      </c>
      <c r="O745" s="106">
        <f>'Datos Monitoreo 2019'!$N745*'Datos Monitoreo 2019'!$S745</f>
        <v>4.6032597354428322E-2</v>
      </c>
      <c r="P745" s="106">
        <f>'Datos Monitoreo 2019'!$O745+'Datos Monitoreo 2019'!$N745</f>
        <v>0.27619558412656992</v>
      </c>
      <c r="Q745" s="104">
        <v>0.47</v>
      </c>
      <c r="R745" s="106">
        <f>'Datos Monitoreo 2019'!$Q745*'Datos Monitoreo 2019'!$N745</f>
        <v>0.10817660378290654</v>
      </c>
      <c r="S745" s="104">
        <v>0.2</v>
      </c>
      <c r="T745" s="106">
        <f>'Datos Monitoreo 2019'!$R745*'Datos Monitoreo 2019'!$S745</f>
        <v>2.1635320756581311E-2</v>
      </c>
      <c r="U745" s="106">
        <f>'Datos Monitoreo 2019'!$T745+'Datos Monitoreo 2019'!$R745</f>
        <v>0.12981192453948787</v>
      </c>
    </row>
    <row r="746" spans="1:21" s="94" customFormat="1" ht="16.5" hidden="1" x14ac:dyDescent="0.3">
      <c r="A746" s="95" t="s">
        <v>52</v>
      </c>
      <c r="B746" s="102">
        <f>VLOOKUP('Datos Monitoreo 2019'!$A746,info!$D$3:$E$118,2,FALSE)</f>
        <v>3</v>
      </c>
      <c r="C746" s="96">
        <v>32</v>
      </c>
      <c r="D746" s="96" t="s">
        <v>10</v>
      </c>
      <c r="E746" s="97">
        <v>30.494087096407146</v>
      </c>
      <c r="F746" s="103">
        <f t="shared" si="16"/>
        <v>7.3033338595895114E-2</v>
      </c>
      <c r="G746" s="95"/>
      <c r="H746" s="104"/>
      <c r="I746" s="104"/>
      <c r="J746" s="104"/>
      <c r="K746" s="105">
        <f>VLOOKUP('Datos Monitoreo 2019'!$D746,info!$A$2:$B$20,2,FALSE)</f>
        <v>0.54</v>
      </c>
      <c r="M746" s="104">
        <v>1.1499999999999999</v>
      </c>
      <c r="N746" s="106">
        <f>(0.214828*'Datos Monitoreo 2019'!$E746^2.0402)/1000</f>
        <v>0.22918575816396319</v>
      </c>
      <c r="O746" s="106">
        <f>'Datos Monitoreo 2019'!$N746*'Datos Monitoreo 2019'!$S746</f>
        <v>4.5837151632792644E-2</v>
      </c>
      <c r="P746" s="106">
        <f>'Datos Monitoreo 2019'!$O746+'Datos Monitoreo 2019'!$N746</f>
        <v>0.27502290979675581</v>
      </c>
      <c r="Q746" s="104">
        <v>0.47</v>
      </c>
      <c r="R746" s="106">
        <f>'Datos Monitoreo 2019'!$Q746*'Datos Monitoreo 2019'!$N746</f>
        <v>0.1077173063370627</v>
      </c>
      <c r="S746" s="104">
        <v>0.2</v>
      </c>
      <c r="T746" s="106">
        <f>'Datos Monitoreo 2019'!$R746*'Datos Monitoreo 2019'!$S746</f>
        <v>2.154346126741254E-2</v>
      </c>
      <c r="U746" s="106">
        <f>'Datos Monitoreo 2019'!$T746+'Datos Monitoreo 2019'!$R746</f>
        <v>0.12926076760447525</v>
      </c>
    </row>
    <row r="747" spans="1:21" s="94" customFormat="1" ht="16.5" hidden="1" x14ac:dyDescent="0.3">
      <c r="A747" s="95" t="s">
        <v>47</v>
      </c>
      <c r="B747" s="102">
        <f>VLOOKUP('Datos Monitoreo 2019'!$A747,info!$D$3:$E$118,2,FALSE)</f>
        <v>5</v>
      </c>
      <c r="C747" s="96">
        <v>1</v>
      </c>
      <c r="D747" s="96" t="s">
        <v>9</v>
      </c>
      <c r="E747" s="97">
        <v>3.6605636911135928</v>
      </c>
      <c r="F747" s="103">
        <f t="shared" si="16"/>
        <v>1.0524120611951578E-3</v>
      </c>
      <c r="G747" s="95"/>
      <c r="H747" s="104"/>
      <c r="I747" s="104"/>
      <c r="J747" s="104"/>
      <c r="K747" s="105">
        <f>VLOOKUP('Datos Monitoreo 2019'!$D747,info!$A$2:$B$20,2,FALSE)</f>
        <v>0.74</v>
      </c>
      <c r="M747" s="104">
        <v>1.1499999999999999</v>
      </c>
      <c r="N747" s="106">
        <f>(1.8894+0.00853085*'Datos Monitoreo 2019'!$E747^3.32222)/1000</f>
        <v>2.5250567086350915E-3</v>
      </c>
      <c r="O747" s="106">
        <f>'Datos Monitoreo 2019'!$N747*'Datos Monitoreo 2019'!$S747</f>
        <v>5.050113417270183E-4</v>
      </c>
      <c r="P747" s="106">
        <f>'Datos Monitoreo 2019'!$O747+'Datos Monitoreo 2019'!$N747</f>
        <v>3.0300680503621098E-3</v>
      </c>
      <c r="Q747" s="104">
        <v>0.47</v>
      </c>
      <c r="R747" s="106">
        <f>'Datos Monitoreo 2019'!$Q747*'Datos Monitoreo 2019'!$N747</f>
        <v>1.186776653058493E-3</v>
      </c>
      <c r="S747" s="104">
        <v>0.2</v>
      </c>
      <c r="T747" s="106">
        <f>'Datos Monitoreo 2019'!$R747*'Datos Monitoreo 2019'!$S747</f>
        <v>2.373553306116986E-4</v>
      </c>
      <c r="U747" s="106">
        <f>'Datos Monitoreo 2019'!$T747+'Datos Monitoreo 2019'!$R747</f>
        <v>1.4241319836701917E-3</v>
      </c>
    </row>
    <row r="748" spans="1:21" s="94" customFormat="1" ht="16.5" hidden="1" x14ac:dyDescent="0.3">
      <c r="A748" s="95" t="s">
        <v>47</v>
      </c>
      <c r="B748" s="102">
        <f>VLOOKUP('Datos Monitoreo 2019'!$A748,info!$D$3:$E$118,2,FALSE)</f>
        <v>5</v>
      </c>
      <c r="C748" s="96">
        <v>1</v>
      </c>
      <c r="D748" s="96" t="s">
        <v>9</v>
      </c>
      <c r="E748" s="97">
        <v>3.1512678732195281</v>
      </c>
      <c r="F748" s="103">
        <f t="shared" si="16"/>
        <v>7.7993879862183325E-4</v>
      </c>
      <c r="G748" s="95"/>
      <c r="H748" s="104"/>
      <c r="I748" s="104"/>
      <c r="J748" s="104"/>
      <c r="K748" s="105">
        <f>VLOOKUP('Datos Monitoreo 2019'!$D748,info!$A$2:$B$20,2,FALSE)</f>
        <v>0.74</v>
      </c>
      <c r="M748" s="104">
        <v>1.1499999999999999</v>
      </c>
      <c r="N748" s="106">
        <f>(1.8894+0.00853085*'Datos Monitoreo 2019'!$E748^3.32222)/1000</f>
        <v>2.2758294455753271E-3</v>
      </c>
      <c r="O748" s="106">
        <f>'Datos Monitoreo 2019'!$N748*'Datos Monitoreo 2019'!$S748</f>
        <v>4.5516588911506542E-4</v>
      </c>
      <c r="P748" s="106">
        <f>'Datos Monitoreo 2019'!$O748+'Datos Monitoreo 2019'!$N748</f>
        <v>2.7309953346903925E-3</v>
      </c>
      <c r="Q748" s="104">
        <v>0.47</v>
      </c>
      <c r="R748" s="106">
        <f>'Datos Monitoreo 2019'!$Q748*'Datos Monitoreo 2019'!$N748</f>
        <v>1.0696398394204037E-3</v>
      </c>
      <c r="S748" s="104">
        <v>0.2</v>
      </c>
      <c r="T748" s="106">
        <f>'Datos Monitoreo 2019'!$R748*'Datos Monitoreo 2019'!$S748</f>
        <v>2.1392796788408076E-4</v>
      </c>
      <c r="U748" s="106">
        <f>'Datos Monitoreo 2019'!$T748+'Datos Monitoreo 2019'!$R748</f>
        <v>1.2835678073044843E-3</v>
      </c>
    </row>
    <row r="749" spans="1:21" s="94" customFormat="1" ht="16.5" hidden="1" x14ac:dyDescent="0.3">
      <c r="A749" s="95" t="s">
        <v>47</v>
      </c>
      <c r="B749" s="102">
        <f>VLOOKUP('Datos Monitoreo 2019'!$A749,info!$D$3:$E$118,2,FALSE)</f>
        <v>5</v>
      </c>
      <c r="C749" s="96">
        <v>1</v>
      </c>
      <c r="D749" s="96" t="s">
        <v>9</v>
      </c>
      <c r="E749" s="97">
        <v>2.228169203286535</v>
      </c>
      <c r="F749" s="103">
        <f t="shared" si="16"/>
        <v>3.8992961057514373E-4</v>
      </c>
      <c r="G749" s="99"/>
      <c r="H749" s="104"/>
      <c r="I749" s="104"/>
      <c r="J749" s="104"/>
      <c r="K749" s="105">
        <f>VLOOKUP('Datos Monitoreo 2019'!$D749,info!$A$2:$B$20,2,FALSE)</f>
        <v>0.74</v>
      </c>
      <c r="M749" s="104">
        <v>1.1499999999999999</v>
      </c>
      <c r="N749" s="106">
        <f>(1.8894+0.00853085*'Datos Monitoreo 2019'!$E749^3.32222)/1000</f>
        <v>2.0115666503218053E-3</v>
      </c>
      <c r="O749" s="106">
        <f>'Datos Monitoreo 2019'!$N749*'Datos Monitoreo 2019'!$S749</f>
        <v>4.0231333006436111E-4</v>
      </c>
      <c r="P749" s="106">
        <f>'Datos Monitoreo 2019'!$O749+'Datos Monitoreo 2019'!$N749</f>
        <v>2.4138799803861662E-3</v>
      </c>
      <c r="Q749" s="104">
        <v>0.47</v>
      </c>
      <c r="R749" s="106">
        <f>'Datos Monitoreo 2019'!$Q749*'Datos Monitoreo 2019'!$N749</f>
        <v>9.4543632565124839E-4</v>
      </c>
      <c r="S749" s="104">
        <v>0.2</v>
      </c>
      <c r="T749" s="106">
        <f>'Datos Monitoreo 2019'!$R749*'Datos Monitoreo 2019'!$S749</f>
        <v>1.8908726513024968E-4</v>
      </c>
      <c r="U749" s="106">
        <f>'Datos Monitoreo 2019'!$T749+'Datos Monitoreo 2019'!$R749</f>
        <v>1.1345235907814981E-3</v>
      </c>
    </row>
    <row r="750" spans="1:21" s="94" customFormat="1" ht="16.5" hidden="1" x14ac:dyDescent="0.3">
      <c r="A750" s="95" t="s">
        <v>47</v>
      </c>
      <c r="B750" s="102">
        <f>VLOOKUP('Datos Monitoreo 2019'!$A750,info!$D$3:$E$118,2,FALSE)</f>
        <v>5</v>
      </c>
      <c r="C750" s="96">
        <v>2</v>
      </c>
      <c r="D750" s="96" t="s">
        <v>9</v>
      </c>
      <c r="E750" s="97">
        <v>7.766761222884492</v>
      </c>
      <c r="F750" s="103">
        <f t="shared" si="16"/>
        <v>4.7377243459595401E-3</v>
      </c>
      <c r="G750" s="95"/>
      <c r="H750" s="104"/>
      <c r="I750" s="104"/>
      <c r="J750" s="104"/>
      <c r="K750" s="105">
        <f>VLOOKUP('Datos Monitoreo 2019'!$D750,info!$A$2:$B$20,2,FALSE)</f>
        <v>0.74</v>
      </c>
      <c r="M750" s="104">
        <v>1.1499999999999999</v>
      </c>
      <c r="N750" s="106">
        <f>(1.8894+0.00853085*'Datos Monitoreo 2019'!$E750^3.32222)/1000</f>
        <v>9.6262697309839329E-3</v>
      </c>
      <c r="O750" s="106">
        <f>'Datos Monitoreo 2019'!$N750*'Datos Monitoreo 2019'!$S750</f>
        <v>1.9252539461967868E-3</v>
      </c>
      <c r="P750" s="106">
        <f>'Datos Monitoreo 2019'!$O750+'Datos Monitoreo 2019'!$N750</f>
        <v>1.1551523677180719E-2</v>
      </c>
      <c r="Q750" s="104">
        <v>0.47</v>
      </c>
      <c r="R750" s="106">
        <f>'Datos Monitoreo 2019'!$Q750*'Datos Monitoreo 2019'!$N750</f>
        <v>4.5243467735624479E-3</v>
      </c>
      <c r="S750" s="104">
        <v>0.2</v>
      </c>
      <c r="T750" s="106">
        <f>'Datos Monitoreo 2019'!$R750*'Datos Monitoreo 2019'!$S750</f>
        <v>9.0486935471248962E-4</v>
      </c>
      <c r="U750" s="106">
        <f>'Datos Monitoreo 2019'!$T750+'Datos Monitoreo 2019'!$R750</f>
        <v>5.4292161282749373E-3</v>
      </c>
    </row>
    <row r="751" spans="1:21" s="94" customFormat="1" ht="16.5" hidden="1" x14ac:dyDescent="0.3">
      <c r="A751" s="95" t="s">
        <v>47</v>
      </c>
      <c r="B751" s="102">
        <f>VLOOKUP('Datos Monitoreo 2019'!$A751,info!$D$3:$E$118,2,FALSE)</f>
        <v>5</v>
      </c>
      <c r="C751" s="96">
        <v>3</v>
      </c>
      <c r="D751" s="96" t="s">
        <v>9</v>
      </c>
      <c r="E751" s="97">
        <v>11.713803811563496</v>
      </c>
      <c r="F751" s="103">
        <f t="shared" si="16"/>
        <v>1.0776699506638416E-2</v>
      </c>
      <c r="G751" s="95"/>
      <c r="H751" s="104"/>
      <c r="I751" s="104"/>
      <c r="J751" s="104"/>
      <c r="K751" s="105">
        <f>VLOOKUP('Datos Monitoreo 2019'!$D751,info!$A$2:$B$20,2,FALSE)</f>
        <v>0.74</v>
      </c>
      <c r="M751" s="104">
        <v>1.1499999999999999</v>
      </c>
      <c r="N751" s="106">
        <f>(1.8894+0.00853085*'Datos Monitoreo 2019'!$E751^3.32222)/1000</f>
        <v>3.2189355858143615E-2</v>
      </c>
      <c r="O751" s="106">
        <f>'Datos Monitoreo 2019'!$N751*'Datos Monitoreo 2019'!$S751</f>
        <v>6.4378711716287229E-3</v>
      </c>
      <c r="P751" s="106">
        <f>'Datos Monitoreo 2019'!$O751+'Datos Monitoreo 2019'!$N751</f>
        <v>3.8627227029772337E-2</v>
      </c>
      <c r="Q751" s="104">
        <v>0.47</v>
      </c>
      <c r="R751" s="106">
        <f>'Datos Monitoreo 2019'!$Q751*'Datos Monitoreo 2019'!$N751</f>
        <v>1.5128997253327498E-2</v>
      </c>
      <c r="S751" s="104">
        <v>0.2</v>
      </c>
      <c r="T751" s="106">
        <f>'Datos Monitoreo 2019'!$R751*'Datos Monitoreo 2019'!$S751</f>
        <v>3.0257994506654997E-3</v>
      </c>
      <c r="U751" s="106">
        <f>'Datos Monitoreo 2019'!$T751+'Datos Monitoreo 2019'!$R751</f>
        <v>1.8154796703992997E-2</v>
      </c>
    </row>
    <row r="752" spans="1:21" s="94" customFormat="1" ht="16.5" hidden="1" x14ac:dyDescent="0.3">
      <c r="A752" s="95" t="s">
        <v>47</v>
      </c>
      <c r="B752" s="102">
        <f>VLOOKUP('Datos Monitoreo 2019'!$A752,info!$D$3:$E$118,2,FALSE)</f>
        <v>5</v>
      </c>
      <c r="C752" s="96">
        <v>4</v>
      </c>
      <c r="D752" s="96" t="s">
        <v>9</v>
      </c>
      <c r="E752" s="97">
        <v>8.5307049497255907</v>
      </c>
      <c r="F752" s="103">
        <f t="shared" si="16"/>
        <v>5.7155723163161464E-3</v>
      </c>
      <c r="G752" s="95"/>
      <c r="H752" s="104"/>
      <c r="I752" s="104"/>
      <c r="J752" s="104"/>
      <c r="K752" s="105">
        <f>VLOOKUP('Datos Monitoreo 2019'!$D752,info!$A$2:$B$20,2,FALSE)</f>
        <v>0.74</v>
      </c>
      <c r="M752" s="104">
        <v>1.1499999999999999</v>
      </c>
      <c r="N752" s="106">
        <f>(1.8894+0.00853085*'Datos Monitoreo 2019'!$E752^3.32222)/1000</f>
        <v>1.2455848266716391E-2</v>
      </c>
      <c r="O752" s="106">
        <f>'Datos Monitoreo 2019'!$N752*'Datos Monitoreo 2019'!$S752</f>
        <v>2.4911696533432785E-3</v>
      </c>
      <c r="P752" s="106">
        <f>'Datos Monitoreo 2019'!$O752+'Datos Monitoreo 2019'!$N752</f>
        <v>1.4947017920059669E-2</v>
      </c>
      <c r="Q752" s="104">
        <v>0.47</v>
      </c>
      <c r="R752" s="106">
        <f>'Datos Monitoreo 2019'!$Q752*'Datos Monitoreo 2019'!$N752</f>
        <v>5.8542486853567031E-3</v>
      </c>
      <c r="S752" s="104">
        <v>0.2</v>
      </c>
      <c r="T752" s="106">
        <f>'Datos Monitoreo 2019'!$R752*'Datos Monitoreo 2019'!$S752</f>
        <v>1.1708497370713407E-3</v>
      </c>
      <c r="U752" s="106">
        <f>'Datos Monitoreo 2019'!$T752+'Datos Monitoreo 2019'!$R752</f>
        <v>7.0250984224280435E-3</v>
      </c>
    </row>
    <row r="753" spans="1:21" s="94" customFormat="1" ht="16.5" hidden="1" x14ac:dyDescent="0.3">
      <c r="A753" s="95" t="s">
        <v>47</v>
      </c>
      <c r="B753" s="102">
        <f>VLOOKUP('Datos Monitoreo 2019'!$A753,info!$D$3:$E$118,2,FALSE)</f>
        <v>5</v>
      </c>
      <c r="C753" s="96">
        <v>5</v>
      </c>
      <c r="D753" s="96" t="s">
        <v>9</v>
      </c>
      <c r="E753" s="97">
        <v>4.45633840657307</v>
      </c>
      <c r="F753" s="103">
        <f t="shared" si="16"/>
        <v>1.5597184423005749E-3</v>
      </c>
      <c r="G753" s="95"/>
      <c r="H753" s="104"/>
      <c r="I753" s="104"/>
      <c r="J753" s="104"/>
      <c r="K753" s="105">
        <f>VLOOKUP('Datos Monitoreo 2019'!$D753,info!$A$2:$B$20,2,FALSE)</f>
        <v>0.74</v>
      </c>
      <c r="M753" s="104">
        <v>1.1499999999999999</v>
      </c>
      <c r="N753" s="106">
        <f>(1.8894+0.00853085*'Datos Monitoreo 2019'!$E753^3.32222)/1000</f>
        <v>3.1113137119265135E-3</v>
      </c>
      <c r="O753" s="106">
        <f>'Datos Monitoreo 2019'!$N753*'Datos Monitoreo 2019'!$S753</f>
        <v>6.222627423853027E-4</v>
      </c>
      <c r="P753" s="106">
        <f>'Datos Monitoreo 2019'!$O753+'Datos Monitoreo 2019'!$N753</f>
        <v>3.7335764543118162E-3</v>
      </c>
      <c r="Q753" s="104">
        <v>0.47</v>
      </c>
      <c r="R753" s="106">
        <f>'Datos Monitoreo 2019'!$Q753*'Datos Monitoreo 2019'!$N753</f>
        <v>1.4623174446054613E-3</v>
      </c>
      <c r="S753" s="104">
        <v>0.2</v>
      </c>
      <c r="T753" s="106">
        <f>'Datos Monitoreo 2019'!$R753*'Datos Monitoreo 2019'!$S753</f>
        <v>2.9246348892109227E-4</v>
      </c>
      <c r="U753" s="106">
        <f>'Datos Monitoreo 2019'!$T753+'Datos Monitoreo 2019'!$R753</f>
        <v>1.7547809335265534E-3</v>
      </c>
    </row>
    <row r="754" spans="1:21" s="94" customFormat="1" ht="16.5" hidden="1" x14ac:dyDescent="0.3">
      <c r="A754" s="95" t="s">
        <v>47</v>
      </c>
      <c r="B754" s="102">
        <f>VLOOKUP('Datos Monitoreo 2019'!$A754,info!$D$3:$E$118,2,FALSE)</f>
        <v>5</v>
      </c>
      <c r="C754" s="96">
        <v>5</v>
      </c>
      <c r="D754" s="96" t="s">
        <v>9</v>
      </c>
      <c r="E754" s="97">
        <v>3.8197186342054881</v>
      </c>
      <c r="F754" s="103">
        <f t="shared" si="16"/>
        <v>1.1459155902616462E-3</v>
      </c>
      <c r="G754" s="95"/>
      <c r="H754" s="104"/>
      <c r="I754" s="104"/>
      <c r="J754" s="104"/>
      <c r="K754" s="105">
        <f>VLOOKUP('Datos Monitoreo 2019'!$D754,info!$A$2:$B$20,2,FALSE)</f>
        <v>0.74</v>
      </c>
      <c r="M754" s="104">
        <v>1.1499999999999999</v>
      </c>
      <c r="N754" s="106">
        <f>(1.8894+0.00853085*'Datos Monitoreo 2019'!$E754^3.32222)/1000</f>
        <v>2.6215980617557504E-3</v>
      </c>
      <c r="O754" s="106">
        <f>'Datos Monitoreo 2019'!$N754*'Datos Monitoreo 2019'!$S754</f>
        <v>5.2431961235115013E-4</v>
      </c>
      <c r="P754" s="106">
        <f>'Datos Monitoreo 2019'!$O754+'Datos Monitoreo 2019'!$N754</f>
        <v>3.1459176741069003E-3</v>
      </c>
      <c r="Q754" s="104">
        <v>0.47</v>
      </c>
      <c r="R754" s="106">
        <f>'Datos Monitoreo 2019'!$Q754*'Datos Monitoreo 2019'!$N754</f>
        <v>1.2321510890252027E-3</v>
      </c>
      <c r="S754" s="104">
        <v>0.2</v>
      </c>
      <c r="T754" s="106">
        <f>'Datos Monitoreo 2019'!$R754*'Datos Monitoreo 2019'!$S754</f>
        <v>2.4643021780504056E-4</v>
      </c>
      <c r="U754" s="106">
        <f>'Datos Monitoreo 2019'!$T754+'Datos Monitoreo 2019'!$R754</f>
        <v>1.4785813068302431E-3</v>
      </c>
    </row>
    <row r="755" spans="1:21" s="94" customFormat="1" ht="16.5" hidden="1" x14ac:dyDescent="0.3">
      <c r="A755" s="95" t="s">
        <v>47</v>
      </c>
      <c r="B755" s="102">
        <f>VLOOKUP('Datos Monitoreo 2019'!$A755,info!$D$3:$E$118,2,FALSE)</f>
        <v>5</v>
      </c>
      <c r="C755" s="96">
        <v>5</v>
      </c>
      <c r="D755" s="96" t="s">
        <v>9</v>
      </c>
      <c r="E755" s="97">
        <v>2.8647889756541161</v>
      </c>
      <c r="F755" s="103">
        <f t="shared" si="16"/>
        <v>6.4457751952217606E-4</v>
      </c>
      <c r="G755" s="95"/>
      <c r="H755" s="104"/>
      <c r="I755" s="104"/>
      <c r="J755" s="104"/>
      <c r="K755" s="105">
        <f>VLOOKUP('Datos Monitoreo 2019'!$D755,info!$A$2:$B$20,2,FALSE)</f>
        <v>0.74</v>
      </c>
      <c r="M755" s="104">
        <v>1.1499999999999999</v>
      </c>
      <c r="N755" s="106">
        <f>(1.8894+0.00853085*'Datos Monitoreo 2019'!$E755^3.32222)/1000</f>
        <v>2.1709493994797897E-3</v>
      </c>
      <c r="O755" s="106">
        <f>'Datos Monitoreo 2019'!$N755*'Datos Monitoreo 2019'!$S755</f>
        <v>4.3418987989595793E-4</v>
      </c>
      <c r="P755" s="106">
        <f>'Datos Monitoreo 2019'!$O755+'Datos Monitoreo 2019'!$N755</f>
        <v>2.6051392793757476E-3</v>
      </c>
      <c r="Q755" s="104">
        <v>0.47</v>
      </c>
      <c r="R755" s="106">
        <f>'Datos Monitoreo 2019'!$Q755*'Datos Monitoreo 2019'!$N755</f>
        <v>1.020346217755501E-3</v>
      </c>
      <c r="S755" s="104">
        <v>0.2</v>
      </c>
      <c r="T755" s="106">
        <f>'Datos Monitoreo 2019'!$R755*'Datos Monitoreo 2019'!$S755</f>
        <v>2.0406924355110021E-4</v>
      </c>
      <c r="U755" s="106">
        <f>'Datos Monitoreo 2019'!$T755+'Datos Monitoreo 2019'!$R755</f>
        <v>1.2244154613066012E-3</v>
      </c>
    </row>
    <row r="756" spans="1:21" s="94" customFormat="1" ht="16.5" hidden="1" x14ac:dyDescent="0.3">
      <c r="A756" s="95" t="s">
        <v>47</v>
      </c>
      <c r="B756" s="102">
        <f>VLOOKUP('Datos Monitoreo 2019'!$A756,info!$D$3:$E$118,2,FALSE)</f>
        <v>5</v>
      </c>
      <c r="C756" s="96">
        <v>6</v>
      </c>
      <c r="D756" s="96" t="s">
        <v>9</v>
      </c>
      <c r="E756" s="97">
        <v>7.2892963936088062</v>
      </c>
      <c r="F756" s="103">
        <f t="shared" si="16"/>
        <v>4.1731221853410407E-3</v>
      </c>
      <c r="G756" s="95"/>
      <c r="H756" s="104"/>
      <c r="I756" s="104"/>
      <c r="J756" s="104"/>
      <c r="K756" s="105">
        <f>VLOOKUP('Datos Monitoreo 2019'!$D756,info!$A$2:$B$20,2,FALSE)</f>
        <v>0.74</v>
      </c>
      <c r="M756" s="104">
        <v>1.1499999999999999</v>
      </c>
      <c r="N756" s="106">
        <f>(1.8894+0.00853085*'Datos Monitoreo 2019'!$E756^3.32222)/1000</f>
        <v>8.1558804887954615E-3</v>
      </c>
      <c r="O756" s="106">
        <f>'Datos Monitoreo 2019'!$N756*'Datos Monitoreo 2019'!$S756</f>
        <v>1.6311760977590923E-3</v>
      </c>
      <c r="P756" s="106">
        <f>'Datos Monitoreo 2019'!$O756+'Datos Monitoreo 2019'!$N756</f>
        <v>9.7870565865545538E-3</v>
      </c>
      <c r="Q756" s="104">
        <v>0.47</v>
      </c>
      <c r="R756" s="106">
        <f>'Datos Monitoreo 2019'!$Q756*'Datos Monitoreo 2019'!$N756</f>
        <v>3.8332638297338666E-3</v>
      </c>
      <c r="S756" s="104">
        <v>0.2</v>
      </c>
      <c r="T756" s="106">
        <f>'Datos Monitoreo 2019'!$R756*'Datos Monitoreo 2019'!$S756</f>
        <v>7.6665276594677339E-4</v>
      </c>
      <c r="U756" s="106">
        <f>'Datos Monitoreo 2019'!$T756+'Datos Monitoreo 2019'!$R756</f>
        <v>4.5999165956806401E-3</v>
      </c>
    </row>
    <row r="757" spans="1:21" s="94" customFormat="1" ht="16.5" hidden="1" x14ac:dyDescent="0.3">
      <c r="A757" s="95" t="s">
        <v>47</v>
      </c>
      <c r="B757" s="102">
        <f>VLOOKUP('Datos Monitoreo 2019'!$A757,info!$D$3:$E$118,2,FALSE)</f>
        <v>5</v>
      </c>
      <c r="C757" s="96">
        <v>7</v>
      </c>
      <c r="D757" s="96" t="s">
        <v>9</v>
      </c>
      <c r="E757" s="97">
        <v>10.217747346499682</v>
      </c>
      <c r="F757" s="103">
        <f t="shared" si="16"/>
        <v>8.1997422455659941E-3</v>
      </c>
      <c r="G757" s="95"/>
      <c r="H757" s="104"/>
      <c r="I757" s="104"/>
      <c r="J757" s="104"/>
      <c r="K757" s="105">
        <f>VLOOKUP('Datos Monitoreo 2019'!$D757,info!$A$2:$B$20,2,FALSE)</f>
        <v>0.74</v>
      </c>
      <c r="M757" s="104">
        <v>1.1499999999999999</v>
      </c>
      <c r="N757" s="106">
        <f>(1.8894+0.00853085*'Datos Monitoreo 2019'!$E757^3.32222)/1000</f>
        <v>2.1133260694949557E-2</v>
      </c>
      <c r="O757" s="106">
        <f>'Datos Monitoreo 2019'!$N757*'Datos Monitoreo 2019'!$S757</f>
        <v>4.2266521389899116E-3</v>
      </c>
      <c r="P757" s="106">
        <f>'Datos Monitoreo 2019'!$O757+'Datos Monitoreo 2019'!$N757</f>
        <v>2.5359912833939468E-2</v>
      </c>
      <c r="Q757" s="104">
        <v>0.47</v>
      </c>
      <c r="R757" s="106">
        <f>'Datos Monitoreo 2019'!$Q757*'Datos Monitoreo 2019'!$N757</f>
        <v>9.9326325266262915E-3</v>
      </c>
      <c r="S757" s="104">
        <v>0.2</v>
      </c>
      <c r="T757" s="106">
        <f>'Datos Monitoreo 2019'!$R757*'Datos Monitoreo 2019'!$S757</f>
        <v>1.9865265053252584E-3</v>
      </c>
      <c r="U757" s="106">
        <f>'Datos Monitoreo 2019'!$T757+'Datos Monitoreo 2019'!$R757</f>
        <v>1.1919159031951549E-2</v>
      </c>
    </row>
    <row r="758" spans="1:21" s="94" customFormat="1" ht="16.5" hidden="1" x14ac:dyDescent="0.3">
      <c r="A758" s="95" t="s">
        <v>47</v>
      </c>
      <c r="B758" s="102">
        <f>VLOOKUP('Datos Monitoreo 2019'!$A758,info!$D$3:$E$118,2,FALSE)</f>
        <v>5</v>
      </c>
      <c r="C758" s="96">
        <v>7</v>
      </c>
      <c r="D758" s="96" t="s">
        <v>9</v>
      </c>
      <c r="E758" s="97">
        <v>2.1008452488130183</v>
      </c>
      <c r="F758" s="103">
        <f t="shared" si="16"/>
        <v>3.46639466054148E-4</v>
      </c>
      <c r="G758" s="99"/>
      <c r="H758" s="104"/>
      <c r="I758" s="104"/>
      <c r="J758" s="104"/>
      <c r="K758" s="105">
        <f>VLOOKUP('Datos Monitoreo 2019'!$D758,info!$A$2:$B$20,2,FALSE)</f>
        <v>0.74</v>
      </c>
      <c r="M758" s="104">
        <v>1.1499999999999999</v>
      </c>
      <c r="N758" s="106">
        <f>(1.8894+0.00853085*'Datos Monitoreo 2019'!$E758^3.32222)/1000</f>
        <v>1.9898746053897977E-3</v>
      </c>
      <c r="O758" s="106">
        <f>'Datos Monitoreo 2019'!$N758*'Datos Monitoreo 2019'!$S758</f>
        <v>3.9797492107795956E-4</v>
      </c>
      <c r="P758" s="106">
        <f>'Datos Monitoreo 2019'!$O758+'Datos Monitoreo 2019'!$N758</f>
        <v>2.3878495264677575E-3</v>
      </c>
      <c r="Q758" s="104">
        <v>0.47</v>
      </c>
      <c r="R758" s="106">
        <f>'Datos Monitoreo 2019'!$Q758*'Datos Monitoreo 2019'!$N758</f>
        <v>9.3524106453320491E-4</v>
      </c>
      <c r="S758" s="104">
        <v>0.2</v>
      </c>
      <c r="T758" s="106">
        <f>'Datos Monitoreo 2019'!$R758*'Datos Monitoreo 2019'!$S758</f>
        <v>1.8704821290664098E-4</v>
      </c>
      <c r="U758" s="106">
        <f>'Datos Monitoreo 2019'!$T758+'Datos Monitoreo 2019'!$R758</f>
        <v>1.1222892774398459E-3</v>
      </c>
    </row>
    <row r="759" spans="1:21" s="94" customFormat="1" ht="16.5" hidden="1" x14ac:dyDescent="0.3">
      <c r="A759" s="95" t="s">
        <v>47</v>
      </c>
      <c r="B759" s="102">
        <f>VLOOKUP('Datos Monitoreo 2019'!$A759,info!$D$3:$E$118,2,FALSE)</f>
        <v>5</v>
      </c>
      <c r="C759" s="96">
        <v>7</v>
      </c>
      <c r="D759" s="96" t="s">
        <v>9</v>
      </c>
      <c r="E759" s="97">
        <v>2.0053522829578814</v>
      </c>
      <c r="F759" s="103">
        <f t="shared" si="16"/>
        <v>3.1584298456586632E-4</v>
      </c>
      <c r="G759" s="99"/>
      <c r="H759" s="104"/>
      <c r="I759" s="104"/>
      <c r="J759" s="104"/>
      <c r="K759" s="105">
        <f>VLOOKUP('Datos Monitoreo 2019'!$D759,info!$A$2:$B$20,2,FALSE)</f>
        <v>0.74</v>
      </c>
      <c r="M759" s="104">
        <v>1.1499999999999999</v>
      </c>
      <c r="N759" s="106">
        <f>(1.8894+0.00853085*'Datos Monitoreo 2019'!$E759^3.32222)/1000</f>
        <v>1.9754867308690895E-3</v>
      </c>
      <c r="O759" s="106">
        <f>'Datos Monitoreo 2019'!$N759*'Datos Monitoreo 2019'!$S759</f>
        <v>3.9509734617381793E-4</v>
      </c>
      <c r="P759" s="106">
        <f>'Datos Monitoreo 2019'!$O759+'Datos Monitoreo 2019'!$N759</f>
        <v>2.3705840770429074E-3</v>
      </c>
      <c r="Q759" s="104">
        <v>0.47</v>
      </c>
      <c r="R759" s="106">
        <f>'Datos Monitoreo 2019'!$Q759*'Datos Monitoreo 2019'!$N759</f>
        <v>9.2847876350847199E-4</v>
      </c>
      <c r="S759" s="104">
        <v>0.2</v>
      </c>
      <c r="T759" s="106">
        <f>'Datos Monitoreo 2019'!$R759*'Datos Monitoreo 2019'!$S759</f>
        <v>1.8569575270169442E-4</v>
      </c>
      <c r="U759" s="106">
        <f>'Datos Monitoreo 2019'!$T759+'Datos Monitoreo 2019'!$R759</f>
        <v>1.1141745162101665E-3</v>
      </c>
    </row>
    <row r="760" spans="1:21" s="94" customFormat="1" ht="16.5" hidden="1" x14ac:dyDescent="0.3">
      <c r="A760" s="95" t="s">
        <v>47</v>
      </c>
      <c r="B760" s="102">
        <f>VLOOKUP('Datos Monitoreo 2019'!$A760,info!$D$3:$E$118,2,FALSE)</f>
        <v>5</v>
      </c>
      <c r="C760" s="96">
        <v>8</v>
      </c>
      <c r="D760" s="96" t="s">
        <v>9</v>
      </c>
      <c r="E760" s="97">
        <v>7.3211273822271856</v>
      </c>
      <c r="F760" s="103">
        <f t="shared" si="16"/>
        <v>4.2096482447806314E-3</v>
      </c>
      <c r="G760" s="95"/>
      <c r="H760" s="104"/>
      <c r="I760" s="104"/>
      <c r="J760" s="104"/>
      <c r="K760" s="105">
        <f>VLOOKUP('Datos Monitoreo 2019'!$D760,info!$A$2:$B$20,2,FALSE)</f>
        <v>0.74</v>
      </c>
      <c r="M760" s="104">
        <v>1.1499999999999999</v>
      </c>
      <c r="N760" s="106">
        <f>(1.8894+0.00853085*'Datos Monitoreo 2019'!$E760^3.32222)/1000</f>
        <v>8.2472533610711309E-3</v>
      </c>
      <c r="O760" s="106">
        <f>'Datos Monitoreo 2019'!$N760*'Datos Monitoreo 2019'!$S760</f>
        <v>1.6494506722142263E-3</v>
      </c>
      <c r="P760" s="106">
        <f>'Datos Monitoreo 2019'!$O760+'Datos Monitoreo 2019'!$N760</f>
        <v>9.8967040332853563E-3</v>
      </c>
      <c r="Q760" s="104">
        <v>0.47</v>
      </c>
      <c r="R760" s="106">
        <f>'Datos Monitoreo 2019'!$Q760*'Datos Monitoreo 2019'!$N760</f>
        <v>3.8762090797034312E-3</v>
      </c>
      <c r="S760" s="104">
        <v>0.2</v>
      </c>
      <c r="T760" s="106">
        <f>'Datos Monitoreo 2019'!$R760*'Datos Monitoreo 2019'!$S760</f>
        <v>7.752418159406863E-4</v>
      </c>
      <c r="U760" s="106">
        <f>'Datos Monitoreo 2019'!$T760+'Datos Monitoreo 2019'!$R760</f>
        <v>4.6514508956441176E-3</v>
      </c>
    </row>
    <row r="761" spans="1:21" s="94" customFormat="1" ht="16.5" hidden="1" x14ac:dyDescent="0.3">
      <c r="A761" s="95" t="s">
        <v>47</v>
      </c>
      <c r="B761" s="102">
        <f>VLOOKUP('Datos Monitoreo 2019'!$A761,info!$D$3:$E$118,2,FALSE)</f>
        <v>5</v>
      </c>
      <c r="C761" s="96">
        <v>9</v>
      </c>
      <c r="D761" s="96" t="s">
        <v>9</v>
      </c>
      <c r="E761" s="97">
        <v>10.504226244065093</v>
      </c>
      <c r="F761" s="103">
        <f t="shared" si="16"/>
        <v>8.6659866513537007E-3</v>
      </c>
      <c r="G761" s="95"/>
      <c r="H761" s="104"/>
      <c r="I761" s="104"/>
      <c r="J761" s="104"/>
      <c r="K761" s="105">
        <f>VLOOKUP('Datos Monitoreo 2019'!$D761,info!$A$2:$B$20,2,FALSE)</f>
        <v>0.74</v>
      </c>
      <c r="M761" s="104">
        <v>1.1499999999999999</v>
      </c>
      <c r="N761" s="106">
        <f>(1.8894+0.00853085*'Datos Monitoreo 2019'!$E761^3.32222)/1000</f>
        <v>2.2984832658019826E-2</v>
      </c>
      <c r="O761" s="106">
        <f>'Datos Monitoreo 2019'!$N761*'Datos Monitoreo 2019'!$S761</f>
        <v>4.5969665316039658E-3</v>
      </c>
      <c r="P761" s="106">
        <f>'Datos Monitoreo 2019'!$O761+'Datos Monitoreo 2019'!$N761</f>
        <v>2.7581799189623793E-2</v>
      </c>
      <c r="Q761" s="104">
        <v>0.47</v>
      </c>
      <c r="R761" s="106">
        <f>'Datos Monitoreo 2019'!$Q761*'Datos Monitoreo 2019'!$N761</f>
        <v>1.0802871349269317E-2</v>
      </c>
      <c r="S761" s="104">
        <v>0.2</v>
      </c>
      <c r="T761" s="106">
        <f>'Datos Monitoreo 2019'!$R761*'Datos Monitoreo 2019'!$S761</f>
        <v>2.1605742698538634E-3</v>
      </c>
      <c r="U761" s="106">
        <f>'Datos Monitoreo 2019'!$T761+'Datos Monitoreo 2019'!$R761</f>
        <v>1.296344561912318E-2</v>
      </c>
    </row>
    <row r="762" spans="1:21" s="94" customFormat="1" ht="16.5" hidden="1" x14ac:dyDescent="0.3">
      <c r="A762" s="95" t="s">
        <v>47</v>
      </c>
      <c r="B762" s="102">
        <f>VLOOKUP('Datos Monitoreo 2019'!$A762,info!$D$3:$E$118,2,FALSE)</f>
        <v>5</v>
      </c>
      <c r="C762" s="96">
        <v>10</v>
      </c>
      <c r="D762" s="96" t="s">
        <v>9</v>
      </c>
      <c r="E762" s="97">
        <v>16.201973206754946</v>
      </c>
      <c r="F762" s="103">
        <f t="shared" si="16"/>
        <v>2.0617010905595669E-2</v>
      </c>
      <c r="G762" s="95"/>
      <c r="H762" s="104"/>
      <c r="I762" s="104"/>
      <c r="J762" s="104"/>
      <c r="K762" s="105">
        <f>VLOOKUP('Datos Monitoreo 2019'!$D762,info!$A$2:$B$20,2,FALSE)</f>
        <v>0.74</v>
      </c>
      <c r="M762" s="104">
        <v>1.1499999999999999</v>
      </c>
      <c r="N762" s="106">
        <f>(1.8894+0.00853085*'Datos Monitoreo 2019'!$E762^3.32222)/1000</f>
        <v>9.0900261925153519E-2</v>
      </c>
      <c r="O762" s="106">
        <f>'Datos Monitoreo 2019'!$N762*'Datos Monitoreo 2019'!$S762</f>
        <v>1.8180052385030704E-2</v>
      </c>
      <c r="P762" s="106">
        <f>'Datos Monitoreo 2019'!$O762+'Datos Monitoreo 2019'!$N762</f>
        <v>0.10908031431018422</v>
      </c>
      <c r="Q762" s="104">
        <v>0.47</v>
      </c>
      <c r="R762" s="106">
        <f>'Datos Monitoreo 2019'!$Q762*'Datos Monitoreo 2019'!$N762</f>
        <v>4.2723123104822153E-2</v>
      </c>
      <c r="S762" s="104">
        <v>0.2</v>
      </c>
      <c r="T762" s="106">
        <f>'Datos Monitoreo 2019'!$R762*'Datos Monitoreo 2019'!$S762</f>
        <v>8.5446246209644316E-3</v>
      </c>
      <c r="U762" s="106">
        <f>'Datos Monitoreo 2019'!$T762+'Datos Monitoreo 2019'!$R762</f>
        <v>5.1267747725786586E-2</v>
      </c>
    </row>
    <row r="763" spans="1:21" s="94" customFormat="1" ht="16.5" hidden="1" x14ac:dyDescent="0.3">
      <c r="A763" s="95" t="s">
        <v>47</v>
      </c>
      <c r="B763" s="102">
        <f>VLOOKUP('Datos Monitoreo 2019'!$A763,info!$D$3:$E$118,2,FALSE)</f>
        <v>5</v>
      </c>
      <c r="C763" s="96">
        <v>12</v>
      </c>
      <c r="D763" s="96" t="s">
        <v>9</v>
      </c>
      <c r="E763" s="97">
        <v>8.2123950635418002</v>
      </c>
      <c r="F763" s="103">
        <f t="shared" si="16"/>
        <v>5.2969948159844607E-3</v>
      </c>
      <c r="G763" s="95"/>
      <c r="H763" s="104"/>
      <c r="I763" s="104"/>
      <c r="J763" s="104"/>
      <c r="K763" s="105">
        <f>VLOOKUP('Datos Monitoreo 2019'!$D763,info!$A$2:$B$20,2,FALSE)</f>
        <v>0.74</v>
      </c>
      <c r="M763" s="104">
        <v>1.1499999999999999</v>
      </c>
      <c r="N763" s="106">
        <f>(1.8894+0.00853085*'Datos Monitoreo 2019'!$E763^3.32222)/1000</f>
        <v>1.1201814002778095E-2</v>
      </c>
      <c r="O763" s="106">
        <f>'Datos Monitoreo 2019'!$N763*'Datos Monitoreo 2019'!$S763</f>
        <v>2.2403628005556188E-3</v>
      </c>
      <c r="P763" s="106">
        <f>'Datos Monitoreo 2019'!$O763+'Datos Monitoreo 2019'!$N763</f>
        <v>1.3442176803333714E-2</v>
      </c>
      <c r="Q763" s="104">
        <v>0.47</v>
      </c>
      <c r="R763" s="106">
        <f>'Datos Monitoreo 2019'!$Q763*'Datos Monitoreo 2019'!$N763</f>
        <v>5.2648525813057045E-3</v>
      </c>
      <c r="S763" s="104">
        <v>0.2</v>
      </c>
      <c r="T763" s="106">
        <f>'Datos Monitoreo 2019'!$R763*'Datos Monitoreo 2019'!$S763</f>
        <v>1.0529705162611409E-3</v>
      </c>
      <c r="U763" s="106">
        <f>'Datos Monitoreo 2019'!$T763+'Datos Monitoreo 2019'!$R763</f>
        <v>6.3178230975668454E-3</v>
      </c>
    </row>
    <row r="764" spans="1:21" s="94" customFormat="1" ht="16.5" hidden="1" x14ac:dyDescent="0.3">
      <c r="A764" s="95" t="s">
        <v>47</v>
      </c>
      <c r="B764" s="102">
        <f>VLOOKUP('Datos Monitoreo 2019'!$A764,info!$D$3:$E$118,2,FALSE)</f>
        <v>5</v>
      </c>
      <c r="C764" s="96">
        <v>12</v>
      </c>
      <c r="D764" s="96" t="s">
        <v>9</v>
      </c>
      <c r="E764" s="97">
        <v>2.928450952890874</v>
      </c>
      <c r="F764" s="103">
        <f t="shared" si="16"/>
        <v>6.73543719164901E-4</v>
      </c>
      <c r="G764" s="95"/>
      <c r="H764" s="104"/>
      <c r="I764" s="104"/>
      <c r="J764" s="104"/>
      <c r="K764" s="105">
        <f>VLOOKUP('Datos Monitoreo 2019'!$D764,info!$A$2:$B$20,2,FALSE)</f>
        <v>0.74</v>
      </c>
      <c r="M764" s="104">
        <v>1.1499999999999999</v>
      </c>
      <c r="N764" s="106">
        <f>(1.8894+0.00853085*'Datos Monitoreo 2019'!$E764^3.32222)/1000</f>
        <v>2.1922769696428247E-3</v>
      </c>
      <c r="O764" s="106">
        <f>'Datos Monitoreo 2019'!$N764*'Datos Monitoreo 2019'!$S764</f>
        <v>4.3845539392856498E-4</v>
      </c>
      <c r="P764" s="106">
        <f>'Datos Monitoreo 2019'!$O764+'Datos Monitoreo 2019'!$N764</f>
        <v>2.6307323635713898E-3</v>
      </c>
      <c r="Q764" s="104">
        <v>0.47</v>
      </c>
      <c r="R764" s="106">
        <f>'Datos Monitoreo 2019'!$Q764*'Datos Monitoreo 2019'!$N764</f>
        <v>1.0303701757321275E-3</v>
      </c>
      <c r="S764" s="104">
        <v>0.2</v>
      </c>
      <c r="T764" s="106">
        <f>'Datos Monitoreo 2019'!$R764*'Datos Monitoreo 2019'!$S764</f>
        <v>2.060740351464255E-4</v>
      </c>
      <c r="U764" s="106">
        <f>'Datos Monitoreo 2019'!$T764+'Datos Monitoreo 2019'!$R764</f>
        <v>1.2364442108785531E-3</v>
      </c>
    </row>
    <row r="765" spans="1:21" s="94" customFormat="1" ht="16.5" hidden="1" x14ac:dyDescent="0.3">
      <c r="A765" s="95" t="s">
        <v>47</v>
      </c>
      <c r="B765" s="102">
        <f>VLOOKUP('Datos Monitoreo 2019'!$A765,info!$D$3:$E$118,2,FALSE)</f>
        <v>5</v>
      </c>
      <c r="C765" s="96">
        <v>12</v>
      </c>
      <c r="D765" s="96" t="s">
        <v>9</v>
      </c>
      <c r="E765" s="97">
        <v>2.1645072260497766</v>
      </c>
      <c r="F765" s="103">
        <f t="shared" si="16"/>
        <v>3.6796622842846208E-4</v>
      </c>
      <c r="G765" s="95"/>
      <c r="H765" s="104"/>
      <c r="I765" s="104"/>
      <c r="J765" s="104"/>
      <c r="K765" s="105">
        <f>VLOOKUP('Datos Monitoreo 2019'!$D765,info!$A$2:$B$20,2,FALSE)</f>
        <v>0.74</v>
      </c>
      <c r="M765" s="104">
        <v>1.1499999999999999</v>
      </c>
      <c r="N765" s="106">
        <f>(1.8894+0.00853085*'Datos Monitoreo 2019'!$E765^3.32222)/1000</f>
        <v>2.0003503855227879E-3</v>
      </c>
      <c r="O765" s="106">
        <f>'Datos Monitoreo 2019'!$N765*'Datos Monitoreo 2019'!$S765</f>
        <v>4.0007007710455758E-4</v>
      </c>
      <c r="P765" s="106">
        <f>'Datos Monitoreo 2019'!$O765+'Datos Monitoreo 2019'!$N765</f>
        <v>2.4004204626273456E-3</v>
      </c>
      <c r="Q765" s="104">
        <v>0.47</v>
      </c>
      <c r="R765" s="106">
        <f>'Datos Monitoreo 2019'!$Q765*'Datos Monitoreo 2019'!$N765</f>
        <v>9.4016468119571025E-4</v>
      </c>
      <c r="S765" s="104">
        <v>0.2</v>
      </c>
      <c r="T765" s="106">
        <f>'Datos Monitoreo 2019'!$R765*'Datos Monitoreo 2019'!$S765</f>
        <v>1.8803293623914207E-4</v>
      </c>
      <c r="U765" s="106">
        <f>'Datos Monitoreo 2019'!$T765+'Datos Monitoreo 2019'!$R765</f>
        <v>1.1281976174348524E-3</v>
      </c>
    </row>
    <row r="766" spans="1:21" s="94" customFormat="1" ht="16.5" hidden="1" x14ac:dyDescent="0.3">
      <c r="A766" s="95" t="s">
        <v>47</v>
      </c>
      <c r="B766" s="102">
        <f>VLOOKUP('Datos Monitoreo 2019'!$A766,info!$D$3:$E$118,2,FALSE)</f>
        <v>5</v>
      </c>
      <c r="C766" s="96">
        <v>12</v>
      </c>
      <c r="D766" s="96" t="s">
        <v>9</v>
      </c>
      <c r="E766" s="97">
        <v>2.1008452488130183</v>
      </c>
      <c r="F766" s="103">
        <f t="shared" si="16"/>
        <v>3.46639466054148E-4</v>
      </c>
      <c r="G766" s="99"/>
      <c r="H766" s="104"/>
      <c r="I766" s="104"/>
      <c r="J766" s="104"/>
      <c r="K766" s="105">
        <f>VLOOKUP('Datos Monitoreo 2019'!$D766,info!$A$2:$B$20,2,FALSE)</f>
        <v>0.74</v>
      </c>
      <c r="M766" s="104">
        <v>1.1499999999999999</v>
      </c>
      <c r="N766" s="106">
        <f>(1.8894+0.00853085*'Datos Monitoreo 2019'!$E766^3.32222)/1000</f>
        <v>1.9898746053897977E-3</v>
      </c>
      <c r="O766" s="106">
        <f>'Datos Monitoreo 2019'!$N766*'Datos Monitoreo 2019'!$S766</f>
        <v>3.9797492107795956E-4</v>
      </c>
      <c r="P766" s="106">
        <f>'Datos Monitoreo 2019'!$O766+'Datos Monitoreo 2019'!$N766</f>
        <v>2.3878495264677575E-3</v>
      </c>
      <c r="Q766" s="104">
        <v>0.47</v>
      </c>
      <c r="R766" s="106">
        <f>'Datos Monitoreo 2019'!$Q766*'Datos Monitoreo 2019'!$N766</f>
        <v>9.3524106453320491E-4</v>
      </c>
      <c r="S766" s="104">
        <v>0.2</v>
      </c>
      <c r="T766" s="106">
        <f>'Datos Monitoreo 2019'!$R766*'Datos Monitoreo 2019'!$S766</f>
        <v>1.8704821290664098E-4</v>
      </c>
      <c r="U766" s="106">
        <f>'Datos Monitoreo 2019'!$T766+'Datos Monitoreo 2019'!$R766</f>
        <v>1.1222892774398459E-3</v>
      </c>
    </row>
    <row r="767" spans="1:21" s="94" customFormat="1" ht="16.5" hidden="1" x14ac:dyDescent="0.3">
      <c r="A767" s="95" t="s">
        <v>47</v>
      </c>
      <c r="B767" s="102">
        <f>VLOOKUP('Datos Monitoreo 2019'!$A767,info!$D$3:$E$118,2,FALSE)</f>
        <v>5</v>
      </c>
      <c r="C767" s="96">
        <v>13</v>
      </c>
      <c r="D767" s="96" t="s">
        <v>9</v>
      </c>
      <c r="E767" s="97">
        <v>8.6261979155807271</v>
      </c>
      <c r="F767" s="103">
        <f t="shared" si="16"/>
        <v>5.8442490878059423E-3</v>
      </c>
      <c r="G767" s="95"/>
      <c r="H767" s="104"/>
      <c r="I767" s="104"/>
      <c r="J767" s="104"/>
      <c r="K767" s="105">
        <f>VLOOKUP('Datos Monitoreo 2019'!$D767,info!$A$2:$B$20,2,FALSE)</f>
        <v>0.74</v>
      </c>
      <c r="M767" s="104">
        <v>1.1499999999999999</v>
      </c>
      <c r="N767" s="106">
        <f>(1.8894+0.00853085*'Datos Monitoreo 2019'!$E767^3.32222)/1000</f>
        <v>1.2853936892882523E-2</v>
      </c>
      <c r="O767" s="106">
        <f>'Datos Monitoreo 2019'!$N767*'Datos Monitoreo 2019'!$S767</f>
        <v>2.5707873785765049E-3</v>
      </c>
      <c r="P767" s="106">
        <f>'Datos Monitoreo 2019'!$O767+'Datos Monitoreo 2019'!$N767</f>
        <v>1.5424724271459028E-2</v>
      </c>
      <c r="Q767" s="104">
        <v>0.47</v>
      </c>
      <c r="R767" s="106">
        <f>'Datos Monitoreo 2019'!$Q767*'Datos Monitoreo 2019'!$N767</f>
        <v>6.0413503396547852E-3</v>
      </c>
      <c r="S767" s="104">
        <v>0.2</v>
      </c>
      <c r="T767" s="106">
        <f>'Datos Monitoreo 2019'!$R767*'Datos Monitoreo 2019'!$S767</f>
        <v>1.2082700679309571E-3</v>
      </c>
      <c r="U767" s="106">
        <f>'Datos Monitoreo 2019'!$T767+'Datos Monitoreo 2019'!$R767</f>
        <v>7.2496204075857421E-3</v>
      </c>
    </row>
    <row r="768" spans="1:21" s="94" customFormat="1" ht="16.5" hidden="1" x14ac:dyDescent="0.3">
      <c r="A768" s="95" t="s">
        <v>47</v>
      </c>
      <c r="B768" s="102">
        <f>VLOOKUP('Datos Monitoreo 2019'!$A768,info!$D$3:$E$118,2,FALSE)</f>
        <v>5</v>
      </c>
      <c r="C768" s="96">
        <v>13</v>
      </c>
      <c r="D768" s="96" t="s">
        <v>9</v>
      </c>
      <c r="E768" s="97">
        <v>8.2123950635418002</v>
      </c>
      <c r="F768" s="103">
        <f t="shared" si="16"/>
        <v>5.2969948159844607E-3</v>
      </c>
      <c r="G768" s="95"/>
      <c r="H768" s="104"/>
      <c r="I768" s="104"/>
      <c r="J768" s="104"/>
      <c r="K768" s="105">
        <f>VLOOKUP('Datos Monitoreo 2019'!$D768,info!$A$2:$B$20,2,FALSE)</f>
        <v>0.74</v>
      </c>
      <c r="M768" s="104">
        <v>1.1499999999999999</v>
      </c>
      <c r="N768" s="106">
        <f>(1.8894+0.00853085*'Datos Monitoreo 2019'!$E768^3.32222)/1000</f>
        <v>1.1201814002778095E-2</v>
      </c>
      <c r="O768" s="106">
        <f>'Datos Monitoreo 2019'!$N768*'Datos Monitoreo 2019'!$S768</f>
        <v>2.2403628005556188E-3</v>
      </c>
      <c r="P768" s="106">
        <f>'Datos Monitoreo 2019'!$O768+'Datos Monitoreo 2019'!$N768</f>
        <v>1.3442176803333714E-2</v>
      </c>
      <c r="Q768" s="104">
        <v>0.47</v>
      </c>
      <c r="R768" s="106">
        <f>'Datos Monitoreo 2019'!$Q768*'Datos Monitoreo 2019'!$N768</f>
        <v>5.2648525813057045E-3</v>
      </c>
      <c r="S768" s="104">
        <v>0.2</v>
      </c>
      <c r="T768" s="106">
        <f>'Datos Monitoreo 2019'!$R768*'Datos Monitoreo 2019'!$S768</f>
        <v>1.0529705162611409E-3</v>
      </c>
      <c r="U768" s="106">
        <f>'Datos Monitoreo 2019'!$T768+'Datos Monitoreo 2019'!$R768</f>
        <v>6.3178230975668454E-3</v>
      </c>
    </row>
    <row r="769" spans="1:21" s="94" customFormat="1" ht="16.5" hidden="1" x14ac:dyDescent="0.3">
      <c r="A769" s="95" t="s">
        <v>47</v>
      </c>
      <c r="B769" s="102">
        <f>VLOOKUP('Datos Monitoreo 2019'!$A769,info!$D$3:$E$118,2,FALSE)</f>
        <v>5</v>
      </c>
      <c r="C769" s="96">
        <v>14</v>
      </c>
      <c r="D769" s="96" t="s">
        <v>9</v>
      </c>
      <c r="E769" s="97">
        <v>7.0028174960433951</v>
      </c>
      <c r="F769" s="103">
        <f t="shared" si="16"/>
        <v>3.8515496228238681E-3</v>
      </c>
      <c r="G769" s="95"/>
      <c r="H769" s="104"/>
      <c r="I769" s="104"/>
      <c r="J769" s="104"/>
      <c r="K769" s="105">
        <f>VLOOKUP('Datos Monitoreo 2019'!$D769,info!$A$2:$B$20,2,FALSE)</f>
        <v>0.74</v>
      </c>
      <c r="M769" s="104">
        <v>1.1499999999999999</v>
      </c>
      <c r="N769" s="106">
        <f>(1.8894+0.00853085*'Datos Monitoreo 2019'!$E769^3.32222)/1000</f>
        <v>7.3743735083876402E-3</v>
      </c>
      <c r="O769" s="106">
        <f>'Datos Monitoreo 2019'!$N769*'Datos Monitoreo 2019'!$S769</f>
        <v>1.4748747016775281E-3</v>
      </c>
      <c r="P769" s="106">
        <f>'Datos Monitoreo 2019'!$O769+'Datos Monitoreo 2019'!$N769</f>
        <v>8.8492482100651689E-3</v>
      </c>
      <c r="Q769" s="104">
        <v>0.47</v>
      </c>
      <c r="R769" s="106">
        <f>'Datos Monitoreo 2019'!$Q769*'Datos Monitoreo 2019'!$N769</f>
        <v>3.4659555489421905E-3</v>
      </c>
      <c r="S769" s="104">
        <v>0.2</v>
      </c>
      <c r="T769" s="106">
        <f>'Datos Monitoreo 2019'!$R769*'Datos Monitoreo 2019'!$S769</f>
        <v>6.9319110978843812E-4</v>
      </c>
      <c r="U769" s="106">
        <f>'Datos Monitoreo 2019'!$T769+'Datos Monitoreo 2019'!$R769</f>
        <v>4.1591466587306289E-3</v>
      </c>
    </row>
    <row r="770" spans="1:21" s="94" customFormat="1" ht="16.5" hidden="1" x14ac:dyDescent="0.3">
      <c r="A770" s="95" t="s">
        <v>47</v>
      </c>
      <c r="B770" s="102">
        <f>VLOOKUP('Datos Monitoreo 2019'!$A770,info!$D$3:$E$118,2,FALSE)</f>
        <v>5</v>
      </c>
      <c r="C770" s="96">
        <v>15</v>
      </c>
      <c r="D770" s="96" t="s">
        <v>9</v>
      </c>
      <c r="E770" s="97">
        <v>10.504226244065093</v>
      </c>
      <c r="F770" s="103">
        <f t="shared" si="16"/>
        <v>8.6659866513537007E-3</v>
      </c>
      <c r="G770" s="95"/>
      <c r="H770" s="104"/>
      <c r="I770" s="104"/>
      <c r="J770" s="104"/>
      <c r="K770" s="105">
        <f>VLOOKUP('Datos Monitoreo 2019'!$D770,info!$A$2:$B$20,2,FALSE)</f>
        <v>0.74</v>
      </c>
      <c r="M770" s="104">
        <v>1.1499999999999999</v>
      </c>
      <c r="N770" s="106">
        <f>(1.8894+0.00853085*'Datos Monitoreo 2019'!$E770^3.32222)/1000</f>
        <v>2.2984832658019826E-2</v>
      </c>
      <c r="O770" s="106">
        <f>'Datos Monitoreo 2019'!$N770*'Datos Monitoreo 2019'!$S770</f>
        <v>4.5969665316039658E-3</v>
      </c>
      <c r="P770" s="106">
        <f>'Datos Monitoreo 2019'!$O770+'Datos Monitoreo 2019'!$N770</f>
        <v>2.7581799189623793E-2</v>
      </c>
      <c r="Q770" s="104">
        <v>0.47</v>
      </c>
      <c r="R770" s="106">
        <f>'Datos Monitoreo 2019'!$Q770*'Datos Monitoreo 2019'!$N770</f>
        <v>1.0802871349269317E-2</v>
      </c>
      <c r="S770" s="104">
        <v>0.2</v>
      </c>
      <c r="T770" s="106">
        <f>'Datos Monitoreo 2019'!$R770*'Datos Monitoreo 2019'!$S770</f>
        <v>2.1605742698538634E-3</v>
      </c>
      <c r="U770" s="106">
        <f>'Datos Monitoreo 2019'!$T770+'Datos Monitoreo 2019'!$R770</f>
        <v>1.296344561912318E-2</v>
      </c>
    </row>
    <row r="771" spans="1:21" s="94" customFormat="1" ht="16.5" hidden="1" x14ac:dyDescent="0.3">
      <c r="A771" s="95" t="s">
        <v>47</v>
      </c>
      <c r="B771" s="102">
        <f>VLOOKUP('Datos Monitoreo 2019'!$A771,info!$D$3:$E$118,2,FALSE)</f>
        <v>5</v>
      </c>
      <c r="C771" s="96">
        <v>15</v>
      </c>
      <c r="D771" s="96" t="s">
        <v>9</v>
      </c>
      <c r="E771" s="97">
        <v>8.1805640749234207</v>
      </c>
      <c r="F771" s="103">
        <f t="shared" ref="F771:F834" si="17">+(PI()*(((E771/100)^2))/4)</f>
        <v>5.2560124181382974E-3</v>
      </c>
      <c r="G771" s="95"/>
      <c r="H771" s="104"/>
      <c r="I771" s="104"/>
      <c r="J771" s="104"/>
      <c r="K771" s="105">
        <f>VLOOKUP('Datos Monitoreo 2019'!$D771,info!$A$2:$B$20,2,FALSE)</f>
        <v>0.74</v>
      </c>
      <c r="M771" s="104">
        <v>1.1499999999999999</v>
      </c>
      <c r="N771" s="106">
        <f>(1.8894+0.00853085*'Datos Monitoreo 2019'!$E771^3.32222)/1000</f>
        <v>1.1082438451850314E-2</v>
      </c>
      <c r="O771" s="106">
        <f>'Datos Monitoreo 2019'!$N771*'Datos Monitoreo 2019'!$S771</f>
        <v>2.2164876903700628E-3</v>
      </c>
      <c r="P771" s="106">
        <f>'Datos Monitoreo 2019'!$O771+'Datos Monitoreo 2019'!$N771</f>
        <v>1.3298926142220377E-2</v>
      </c>
      <c r="Q771" s="104">
        <v>0.47</v>
      </c>
      <c r="R771" s="106">
        <f>'Datos Monitoreo 2019'!$Q771*'Datos Monitoreo 2019'!$N771</f>
        <v>5.2087460723696469E-3</v>
      </c>
      <c r="S771" s="104">
        <v>0.2</v>
      </c>
      <c r="T771" s="106">
        <f>'Datos Monitoreo 2019'!$R771*'Datos Monitoreo 2019'!$S771</f>
        <v>1.0417492144739295E-3</v>
      </c>
      <c r="U771" s="106">
        <f>'Datos Monitoreo 2019'!$T771+'Datos Monitoreo 2019'!$R771</f>
        <v>6.2504952868435767E-3</v>
      </c>
    </row>
    <row r="772" spans="1:21" s="94" customFormat="1" ht="16.5" hidden="1" x14ac:dyDescent="0.3">
      <c r="A772" s="95" t="s">
        <v>47</v>
      </c>
      <c r="B772" s="102">
        <f>VLOOKUP('Datos Monitoreo 2019'!$A772,info!$D$3:$E$118,2,FALSE)</f>
        <v>5</v>
      </c>
      <c r="C772" s="96">
        <v>16</v>
      </c>
      <c r="D772" s="96" t="s">
        <v>9</v>
      </c>
      <c r="E772" s="97">
        <v>5.0929581789406511</v>
      </c>
      <c r="F772" s="103">
        <f t="shared" si="17"/>
        <v>2.0371832715762607E-3</v>
      </c>
      <c r="G772" s="95"/>
      <c r="H772" s="104"/>
      <c r="I772" s="104"/>
      <c r="J772" s="104"/>
      <c r="K772" s="105">
        <f>VLOOKUP('Datos Monitoreo 2019'!$D772,info!$A$2:$B$20,2,FALSE)</f>
        <v>0.74</v>
      </c>
      <c r="M772" s="104">
        <v>1.1499999999999999</v>
      </c>
      <c r="N772" s="106">
        <f>(1.8894+0.00853085*'Datos Monitoreo 2019'!$E772^3.32222)/1000</f>
        <v>3.7935560828381799E-3</v>
      </c>
      <c r="O772" s="106">
        <f>'Datos Monitoreo 2019'!$N772*'Datos Monitoreo 2019'!$S772</f>
        <v>7.5871121656763602E-4</v>
      </c>
      <c r="P772" s="106">
        <f>'Datos Monitoreo 2019'!$O772+'Datos Monitoreo 2019'!$N772</f>
        <v>4.5522672994058157E-3</v>
      </c>
      <c r="Q772" s="104">
        <v>0.47</v>
      </c>
      <c r="R772" s="106">
        <f>'Datos Monitoreo 2019'!$Q772*'Datos Monitoreo 2019'!$N772</f>
        <v>1.7829713589339444E-3</v>
      </c>
      <c r="S772" s="104">
        <v>0.2</v>
      </c>
      <c r="T772" s="106">
        <f>'Datos Monitoreo 2019'!$R772*'Datos Monitoreo 2019'!$S772</f>
        <v>3.5659427178678888E-4</v>
      </c>
      <c r="U772" s="106">
        <f>'Datos Monitoreo 2019'!$T772+'Datos Monitoreo 2019'!$R772</f>
        <v>2.1395656307207334E-3</v>
      </c>
    </row>
    <row r="773" spans="1:21" s="94" customFormat="1" ht="16.5" hidden="1" x14ac:dyDescent="0.3">
      <c r="A773" s="95" t="s">
        <v>47</v>
      </c>
      <c r="B773" s="102">
        <f>VLOOKUP('Datos Monitoreo 2019'!$A773,info!$D$3:$E$118,2,FALSE)</f>
        <v>5</v>
      </c>
      <c r="C773" s="96">
        <v>17</v>
      </c>
      <c r="D773" s="96" t="s">
        <v>9</v>
      </c>
      <c r="E773" s="97">
        <v>7.8622541887396293</v>
      </c>
      <c r="F773" s="103">
        <f t="shared" si="17"/>
        <v>4.8549419615467222E-3</v>
      </c>
      <c r="G773" s="95"/>
      <c r="H773" s="104"/>
      <c r="I773" s="104"/>
      <c r="J773" s="104"/>
      <c r="K773" s="105">
        <f>VLOOKUP('Datos Monitoreo 2019'!$D773,info!$A$2:$B$20,2,FALSE)</f>
        <v>0.74</v>
      </c>
      <c r="M773" s="104">
        <v>1.1499999999999999</v>
      </c>
      <c r="N773" s="106">
        <f>(1.8894+0.00853085*'Datos Monitoreo 2019'!$E773^3.32222)/1000</f>
        <v>9.9468334602188391E-3</v>
      </c>
      <c r="O773" s="106">
        <f>'Datos Monitoreo 2019'!$N773*'Datos Monitoreo 2019'!$S773</f>
        <v>1.989366692043768E-3</v>
      </c>
      <c r="P773" s="106">
        <f>'Datos Monitoreo 2019'!$O773+'Datos Monitoreo 2019'!$N773</f>
        <v>1.1936200152262606E-2</v>
      </c>
      <c r="Q773" s="104">
        <v>0.47</v>
      </c>
      <c r="R773" s="106">
        <f>'Datos Monitoreo 2019'!$Q773*'Datos Monitoreo 2019'!$N773</f>
        <v>4.6750117263028544E-3</v>
      </c>
      <c r="S773" s="104">
        <v>0.2</v>
      </c>
      <c r="T773" s="106">
        <f>'Datos Monitoreo 2019'!$R773*'Datos Monitoreo 2019'!$S773</f>
        <v>9.3500234526057088E-4</v>
      </c>
      <c r="U773" s="106">
        <f>'Datos Monitoreo 2019'!$T773+'Datos Monitoreo 2019'!$R773</f>
        <v>5.6100140715634253E-3</v>
      </c>
    </row>
    <row r="774" spans="1:21" s="94" customFormat="1" ht="16.5" hidden="1" x14ac:dyDescent="0.3">
      <c r="A774" s="95" t="s">
        <v>47</v>
      </c>
      <c r="B774" s="102">
        <f>VLOOKUP('Datos Monitoreo 2019'!$A774,info!$D$3:$E$118,2,FALSE)</f>
        <v>5</v>
      </c>
      <c r="C774" s="96">
        <v>17</v>
      </c>
      <c r="D774" s="96" t="s">
        <v>9</v>
      </c>
      <c r="E774" s="97">
        <v>7.1938034277536698</v>
      </c>
      <c r="F774" s="103">
        <f t="shared" si="17"/>
        <v>4.0644989366808238E-3</v>
      </c>
      <c r="G774" s="95"/>
      <c r="H774" s="104"/>
      <c r="I774" s="104"/>
      <c r="J774" s="104"/>
      <c r="K774" s="105">
        <f>VLOOKUP('Datos Monitoreo 2019'!$D774,info!$A$2:$B$20,2,FALSE)</f>
        <v>0.74</v>
      </c>
      <c r="M774" s="104">
        <v>1.1499999999999999</v>
      </c>
      <c r="N774" s="106">
        <f>(1.8894+0.00853085*'Datos Monitoreo 2019'!$E774^3.32222)/1000</f>
        <v>7.8872720148376319E-3</v>
      </c>
      <c r="O774" s="106">
        <f>'Datos Monitoreo 2019'!$N774*'Datos Monitoreo 2019'!$S774</f>
        <v>1.5774544029675264E-3</v>
      </c>
      <c r="P774" s="106">
        <f>'Datos Monitoreo 2019'!$O774+'Datos Monitoreo 2019'!$N774</f>
        <v>9.4647264178051582E-3</v>
      </c>
      <c r="Q774" s="104">
        <v>0.47</v>
      </c>
      <c r="R774" s="106">
        <f>'Datos Monitoreo 2019'!$Q774*'Datos Monitoreo 2019'!$N774</f>
        <v>3.7070178469736869E-3</v>
      </c>
      <c r="S774" s="104">
        <v>0.2</v>
      </c>
      <c r="T774" s="106">
        <f>'Datos Monitoreo 2019'!$R774*'Datos Monitoreo 2019'!$S774</f>
        <v>7.4140356939473738E-4</v>
      </c>
      <c r="U774" s="106">
        <f>'Datos Monitoreo 2019'!$T774+'Datos Monitoreo 2019'!$R774</f>
        <v>4.4484214163684243E-3</v>
      </c>
    </row>
    <row r="775" spans="1:21" s="94" customFormat="1" ht="16.5" hidden="1" x14ac:dyDescent="0.3">
      <c r="A775" s="95" t="s">
        <v>47</v>
      </c>
      <c r="B775" s="102">
        <f>VLOOKUP('Datos Monitoreo 2019'!$A775,info!$D$3:$E$118,2,FALSE)</f>
        <v>5</v>
      </c>
      <c r="C775" s="96">
        <v>17</v>
      </c>
      <c r="D775" s="96" t="s">
        <v>9</v>
      </c>
      <c r="E775" s="97">
        <v>6.9709865074250157</v>
      </c>
      <c r="F775" s="103">
        <f t="shared" si="17"/>
        <v>3.8166151128151958E-3</v>
      </c>
      <c r="G775" s="95"/>
      <c r="H775" s="104"/>
      <c r="I775" s="104"/>
      <c r="J775" s="104"/>
      <c r="K775" s="105">
        <f>VLOOKUP('Datos Monitoreo 2019'!$D775,info!$A$2:$B$20,2,FALSE)</f>
        <v>0.74</v>
      </c>
      <c r="M775" s="104">
        <v>1.1499999999999999</v>
      </c>
      <c r="N775" s="106">
        <f>(1.8894+0.00853085*'Datos Monitoreo 2019'!$E775^3.32222)/1000</f>
        <v>7.2919811984337246E-3</v>
      </c>
      <c r="O775" s="106">
        <f>'Datos Monitoreo 2019'!$N775*'Datos Monitoreo 2019'!$S775</f>
        <v>1.4583962396867451E-3</v>
      </c>
      <c r="P775" s="106">
        <f>'Datos Monitoreo 2019'!$O775+'Datos Monitoreo 2019'!$N775</f>
        <v>8.7503774381204706E-3</v>
      </c>
      <c r="Q775" s="104">
        <v>0.47</v>
      </c>
      <c r="R775" s="106">
        <f>'Datos Monitoreo 2019'!$Q775*'Datos Monitoreo 2019'!$N775</f>
        <v>3.4272311632638506E-3</v>
      </c>
      <c r="S775" s="104">
        <v>0.2</v>
      </c>
      <c r="T775" s="106">
        <f>'Datos Monitoreo 2019'!$R775*'Datos Monitoreo 2019'!$S775</f>
        <v>6.8544623265277013E-4</v>
      </c>
      <c r="U775" s="106">
        <f>'Datos Monitoreo 2019'!$T775+'Datos Monitoreo 2019'!$R775</f>
        <v>4.112677395916621E-3</v>
      </c>
    </row>
    <row r="776" spans="1:21" s="94" customFormat="1" ht="16.5" hidden="1" x14ac:dyDescent="0.3">
      <c r="A776" s="95" t="s">
        <v>47</v>
      </c>
      <c r="B776" s="102">
        <f>VLOOKUP('Datos Monitoreo 2019'!$A776,info!$D$3:$E$118,2,FALSE)</f>
        <v>5</v>
      </c>
      <c r="C776" s="96">
        <v>19</v>
      </c>
      <c r="D776" s="96" t="s">
        <v>9</v>
      </c>
      <c r="E776" s="97">
        <v>9.2946486765666876</v>
      </c>
      <c r="F776" s="103">
        <f t="shared" si="17"/>
        <v>6.7850935338936809E-3</v>
      </c>
      <c r="G776" s="95"/>
      <c r="H776" s="104"/>
      <c r="I776" s="104"/>
      <c r="J776" s="104"/>
      <c r="K776" s="105">
        <f>VLOOKUP('Datos Monitoreo 2019'!$D776,info!$A$2:$B$20,2,FALSE)</f>
        <v>0.74</v>
      </c>
      <c r="M776" s="104">
        <v>1.1499999999999999</v>
      </c>
      <c r="N776" s="106">
        <f>(1.8894+0.00853085*'Datos Monitoreo 2019'!$E776^3.32222)/1000</f>
        <v>1.593936597144293E-2</v>
      </c>
      <c r="O776" s="106">
        <f>'Datos Monitoreo 2019'!$N776*'Datos Monitoreo 2019'!$S776</f>
        <v>3.187873194288586E-3</v>
      </c>
      <c r="P776" s="106">
        <f>'Datos Monitoreo 2019'!$O776+'Datos Monitoreo 2019'!$N776</f>
        <v>1.9127239165731516E-2</v>
      </c>
      <c r="Q776" s="104">
        <v>0.47</v>
      </c>
      <c r="R776" s="106">
        <f>'Datos Monitoreo 2019'!$Q776*'Datos Monitoreo 2019'!$N776</f>
        <v>7.4915020065781769E-3</v>
      </c>
      <c r="S776" s="104">
        <v>0.2</v>
      </c>
      <c r="T776" s="106">
        <f>'Datos Monitoreo 2019'!$R776*'Datos Monitoreo 2019'!$S776</f>
        <v>1.4983004013156354E-3</v>
      </c>
      <c r="U776" s="106">
        <f>'Datos Monitoreo 2019'!$T776+'Datos Monitoreo 2019'!$R776</f>
        <v>8.9898024078938123E-3</v>
      </c>
    </row>
    <row r="777" spans="1:21" s="94" customFormat="1" ht="16.5" hidden="1" x14ac:dyDescent="0.3">
      <c r="A777" s="95" t="s">
        <v>47</v>
      </c>
      <c r="B777" s="102">
        <f>VLOOKUP('Datos Monitoreo 2019'!$A777,info!$D$3:$E$118,2,FALSE)</f>
        <v>5</v>
      </c>
      <c r="C777" s="96">
        <v>19</v>
      </c>
      <c r="D777" s="96" t="s">
        <v>9</v>
      </c>
      <c r="E777" s="97">
        <v>3.9788735772973833</v>
      </c>
      <c r="F777" s="103">
        <f t="shared" si="17"/>
        <v>1.2433979929054324E-3</v>
      </c>
      <c r="G777" s="95"/>
      <c r="H777" s="104"/>
      <c r="I777" s="104"/>
      <c r="J777" s="104"/>
      <c r="K777" s="105">
        <f>VLOOKUP('Datos Monitoreo 2019'!$D777,info!$A$2:$B$20,2,FALSE)</f>
        <v>0.74</v>
      </c>
      <c r="M777" s="104">
        <v>1.1499999999999999</v>
      </c>
      <c r="N777" s="106">
        <f>(1.8894+0.00853085*'Datos Monitoreo 2019'!$E777^3.32222)/1000</f>
        <v>2.7279470570205958E-3</v>
      </c>
      <c r="O777" s="106">
        <f>'Datos Monitoreo 2019'!$N777*'Datos Monitoreo 2019'!$S777</f>
        <v>5.4558941140411918E-4</v>
      </c>
      <c r="P777" s="106">
        <f>'Datos Monitoreo 2019'!$O777+'Datos Monitoreo 2019'!$N777</f>
        <v>3.2735364684247149E-3</v>
      </c>
      <c r="Q777" s="104">
        <v>0.47</v>
      </c>
      <c r="R777" s="106">
        <f>'Datos Monitoreo 2019'!$Q777*'Datos Monitoreo 2019'!$N777</f>
        <v>1.28213511679968E-3</v>
      </c>
      <c r="S777" s="104">
        <v>0.2</v>
      </c>
      <c r="T777" s="106">
        <f>'Datos Monitoreo 2019'!$R777*'Datos Monitoreo 2019'!$S777</f>
        <v>2.5642702335993599E-4</v>
      </c>
      <c r="U777" s="106">
        <f>'Datos Monitoreo 2019'!$T777+'Datos Monitoreo 2019'!$R777</f>
        <v>1.5385621401596159E-3</v>
      </c>
    </row>
    <row r="778" spans="1:21" s="94" customFormat="1" ht="16.5" hidden="1" x14ac:dyDescent="0.3">
      <c r="A778" s="95" t="s">
        <v>47</v>
      </c>
      <c r="B778" s="102">
        <f>VLOOKUP('Datos Monitoreo 2019'!$A778,info!$D$3:$E$118,2,FALSE)</f>
        <v>5</v>
      </c>
      <c r="C778" s="96">
        <v>23</v>
      </c>
      <c r="D778" s="96" t="s">
        <v>9</v>
      </c>
      <c r="E778" s="97">
        <v>6.3025357464390561</v>
      </c>
      <c r="F778" s="103">
        <f t="shared" si="17"/>
        <v>3.119755194487333E-3</v>
      </c>
      <c r="G778" s="95"/>
      <c r="H778" s="104"/>
      <c r="I778" s="104"/>
      <c r="J778" s="104"/>
      <c r="K778" s="105">
        <f>VLOOKUP('Datos Monitoreo 2019'!$D778,info!$A$2:$B$20,2,FALSE)</f>
        <v>0.74</v>
      </c>
      <c r="M778" s="104">
        <v>1.1499999999999999</v>
      </c>
      <c r="N778" s="106">
        <f>(1.8894+0.00853085*'Datos Monitoreo 2019'!$E778^3.32222)/1000</f>
        <v>5.7544764099437054E-3</v>
      </c>
      <c r="O778" s="106">
        <f>'Datos Monitoreo 2019'!$N778*'Datos Monitoreo 2019'!$S778</f>
        <v>1.150895281988741E-3</v>
      </c>
      <c r="P778" s="106">
        <f>'Datos Monitoreo 2019'!$O778+'Datos Monitoreo 2019'!$N778</f>
        <v>6.9053716919324467E-3</v>
      </c>
      <c r="Q778" s="104">
        <v>0.47</v>
      </c>
      <c r="R778" s="106">
        <f>'Datos Monitoreo 2019'!$Q778*'Datos Monitoreo 2019'!$N778</f>
        <v>2.7046039126735412E-3</v>
      </c>
      <c r="S778" s="104">
        <v>0.2</v>
      </c>
      <c r="T778" s="106">
        <f>'Datos Monitoreo 2019'!$R778*'Datos Monitoreo 2019'!$S778</f>
        <v>5.4092078253470822E-4</v>
      </c>
      <c r="U778" s="106">
        <f>'Datos Monitoreo 2019'!$T778+'Datos Monitoreo 2019'!$R778</f>
        <v>3.2455246952082495E-3</v>
      </c>
    </row>
    <row r="779" spans="1:21" s="94" customFormat="1" ht="16.5" hidden="1" x14ac:dyDescent="0.3">
      <c r="A779" s="95" t="s">
        <v>47</v>
      </c>
      <c r="B779" s="102">
        <f>VLOOKUP('Datos Monitoreo 2019'!$A779,info!$D$3:$E$118,2,FALSE)</f>
        <v>5</v>
      </c>
      <c r="C779" s="96">
        <v>23</v>
      </c>
      <c r="D779" s="96" t="s">
        <v>9</v>
      </c>
      <c r="E779" s="97">
        <v>5.3794370765060622</v>
      </c>
      <c r="F779" s="103">
        <f t="shared" si="17"/>
        <v>2.2728121648238108E-3</v>
      </c>
      <c r="G779" s="95"/>
      <c r="H779" s="104"/>
      <c r="I779" s="104"/>
      <c r="J779" s="104"/>
      <c r="K779" s="105">
        <f>VLOOKUP('Datos Monitoreo 2019'!$D779,info!$A$2:$B$20,2,FALSE)</f>
        <v>0.74</v>
      </c>
      <c r="M779" s="104">
        <v>1.1499999999999999</v>
      </c>
      <c r="N779" s="106">
        <f>(1.8894+0.00853085*'Datos Monitoreo 2019'!$E779^3.32222)/1000</f>
        <v>4.1732144867604234E-3</v>
      </c>
      <c r="O779" s="106">
        <f>'Datos Monitoreo 2019'!$N779*'Datos Monitoreo 2019'!$S779</f>
        <v>8.346428973520847E-4</v>
      </c>
      <c r="P779" s="106">
        <f>'Datos Monitoreo 2019'!$O779+'Datos Monitoreo 2019'!$N779</f>
        <v>5.0078573841125084E-3</v>
      </c>
      <c r="Q779" s="104">
        <v>0.47</v>
      </c>
      <c r="R779" s="106">
        <f>'Datos Monitoreo 2019'!$Q779*'Datos Monitoreo 2019'!$N779</f>
        <v>1.961410808777399E-3</v>
      </c>
      <c r="S779" s="104">
        <v>0.2</v>
      </c>
      <c r="T779" s="106">
        <f>'Datos Monitoreo 2019'!$R779*'Datos Monitoreo 2019'!$S779</f>
        <v>3.9228216175547982E-4</v>
      </c>
      <c r="U779" s="106">
        <f>'Datos Monitoreo 2019'!$T779+'Datos Monitoreo 2019'!$R779</f>
        <v>2.353692970532879E-3</v>
      </c>
    </row>
    <row r="780" spans="1:21" s="94" customFormat="1" ht="16.5" hidden="1" x14ac:dyDescent="0.3">
      <c r="A780" s="95" t="s">
        <v>47</v>
      </c>
      <c r="B780" s="102">
        <f>VLOOKUP('Datos Monitoreo 2019'!$A780,info!$D$3:$E$118,2,FALSE)</f>
        <v>5</v>
      </c>
      <c r="C780" s="96">
        <v>23</v>
      </c>
      <c r="D780" s="96" t="s">
        <v>9</v>
      </c>
      <c r="E780" s="97">
        <v>4.6791553269017232</v>
      </c>
      <c r="F780" s="103">
        <f t="shared" si="17"/>
        <v>1.7195895826363833E-3</v>
      </c>
      <c r="G780" s="95"/>
      <c r="H780" s="104"/>
      <c r="I780" s="104"/>
      <c r="J780" s="104"/>
      <c r="K780" s="105">
        <f>VLOOKUP('Datos Monitoreo 2019'!$D780,info!$A$2:$B$20,2,FALSE)</f>
        <v>0.74</v>
      </c>
      <c r="M780" s="104">
        <v>1.1499999999999999</v>
      </c>
      <c r="N780" s="106">
        <f>(1.8894+0.00853085*'Datos Monitoreo 2019'!$E780^3.32222)/1000</f>
        <v>3.3263314541409632E-3</v>
      </c>
      <c r="O780" s="106">
        <f>'Datos Monitoreo 2019'!$N780*'Datos Monitoreo 2019'!$S780</f>
        <v>6.6526629082819266E-4</v>
      </c>
      <c r="P780" s="106">
        <f>'Datos Monitoreo 2019'!$O780+'Datos Monitoreo 2019'!$N780</f>
        <v>3.9915977449691562E-3</v>
      </c>
      <c r="Q780" s="104">
        <v>0.47</v>
      </c>
      <c r="R780" s="106">
        <f>'Datos Monitoreo 2019'!$Q780*'Datos Monitoreo 2019'!$N780</f>
        <v>1.5633757834462526E-3</v>
      </c>
      <c r="S780" s="104">
        <v>0.2</v>
      </c>
      <c r="T780" s="106">
        <f>'Datos Monitoreo 2019'!$R780*'Datos Monitoreo 2019'!$S780</f>
        <v>3.1267515668925055E-4</v>
      </c>
      <c r="U780" s="106">
        <f>'Datos Monitoreo 2019'!$T780+'Datos Monitoreo 2019'!$R780</f>
        <v>1.8760509401355031E-3</v>
      </c>
    </row>
    <row r="781" spans="1:21" s="94" customFormat="1" ht="16.5" hidden="1" x14ac:dyDescent="0.3">
      <c r="A781" s="95" t="s">
        <v>47</v>
      </c>
      <c r="B781" s="102">
        <f>VLOOKUP('Datos Monitoreo 2019'!$A781,info!$D$3:$E$118,2,FALSE)</f>
        <v>5</v>
      </c>
      <c r="C781" s="96">
        <v>23</v>
      </c>
      <c r="D781" s="96" t="s">
        <v>9</v>
      </c>
      <c r="E781" s="97">
        <v>4.6791553269017232</v>
      </c>
      <c r="F781" s="103">
        <f t="shared" si="17"/>
        <v>1.7195895826363833E-3</v>
      </c>
      <c r="G781" s="95"/>
      <c r="H781" s="104"/>
      <c r="I781" s="104"/>
      <c r="J781" s="104"/>
      <c r="K781" s="105">
        <f>VLOOKUP('Datos Monitoreo 2019'!$D781,info!$A$2:$B$20,2,FALSE)</f>
        <v>0.74</v>
      </c>
      <c r="M781" s="104">
        <v>1.1499999999999999</v>
      </c>
      <c r="N781" s="106">
        <f>(1.8894+0.00853085*'Datos Monitoreo 2019'!$E781^3.32222)/1000</f>
        <v>3.3263314541409632E-3</v>
      </c>
      <c r="O781" s="106">
        <f>'Datos Monitoreo 2019'!$N781*'Datos Monitoreo 2019'!$S781</f>
        <v>6.6526629082819266E-4</v>
      </c>
      <c r="P781" s="106">
        <f>'Datos Monitoreo 2019'!$O781+'Datos Monitoreo 2019'!$N781</f>
        <v>3.9915977449691562E-3</v>
      </c>
      <c r="Q781" s="104">
        <v>0.47</v>
      </c>
      <c r="R781" s="106">
        <f>'Datos Monitoreo 2019'!$Q781*'Datos Monitoreo 2019'!$N781</f>
        <v>1.5633757834462526E-3</v>
      </c>
      <c r="S781" s="104">
        <v>0.2</v>
      </c>
      <c r="T781" s="106">
        <f>'Datos Monitoreo 2019'!$R781*'Datos Monitoreo 2019'!$S781</f>
        <v>3.1267515668925055E-4</v>
      </c>
      <c r="U781" s="106">
        <f>'Datos Monitoreo 2019'!$T781+'Datos Monitoreo 2019'!$R781</f>
        <v>1.8760509401355031E-3</v>
      </c>
    </row>
    <row r="782" spans="1:21" s="94" customFormat="1" ht="16.5" hidden="1" x14ac:dyDescent="0.3">
      <c r="A782" s="95" t="s">
        <v>47</v>
      </c>
      <c r="B782" s="102">
        <f>VLOOKUP('Datos Monitoreo 2019'!$A782,info!$D$3:$E$118,2,FALSE)</f>
        <v>5</v>
      </c>
      <c r="C782" s="96">
        <v>23</v>
      </c>
      <c r="D782" s="96" t="s">
        <v>9</v>
      </c>
      <c r="E782" s="97">
        <v>4.2653524748627953</v>
      </c>
      <c r="F782" s="103">
        <f t="shared" si="17"/>
        <v>1.4288930790790366E-3</v>
      </c>
      <c r="G782" s="95"/>
      <c r="H782" s="104"/>
      <c r="I782" s="104"/>
      <c r="J782" s="104"/>
      <c r="K782" s="105">
        <f>VLOOKUP('Datos Monitoreo 2019'!$D782,info!$A$2:$B$20,2,FALSE)</f>
        <v>0.74</v>
      </c>
      <c r="M782" s="104">
        <v>1.1499999999999999</v>
      </c>
      <c r="N782" s="106">
        <f>(1.8894+0.00853085*'Datos Monitoreo 2019'!$E782^3.32222)/1000</f>
        <v>2.9458310539638363E-3</v>
      </c>
      <c r="O782" s="106">
        <f>'Datos Monitoreo 2019'!$N782*'Datos Monitoreo 2019'!$S782</f>
        <v>5.8916621079276726E-4</v>
      </c>
      <c r="P782" s="106">
        <f>'Datos Monitoreo 2019'!$O782+'Datos Monitoreo 2019'!$N782</f>
        <v>3.5349972647566036E-3</v>
      </c>
      <c r="Q782" s="104">
        <v>0.47</v>
      </c>
      <c r="R782" s="106">
        <f>'Datos Monitoreo 2019'!$Q782*'Datos Monitoreo 2019'!$N782</f>
        <v>1.3845405953630029E-3</v>
      </c>
      <c r="S782" s="104">
        <v>0.2</v>
      </c>
      <c r="T782" s="106">
        <f>'Datos Monitoreo 2019'!$R782*'Datos Monitoreo 2019'!$S782</f>
        <v>2.769081190726006E-4</v>
      </c>
      <c r="U782" s="106">
        <f>'Datos Monitoreo 2019'!$T782+'Datos Monitoreo 2019'!$R782</f>
        <v>1.6614487144356034E-3</v>
      </c>
    </row>
    <row r="783" spans="1:21" s="94" customFormat="1" ht="16.5" hidden="1" x14ac:dyDescent="0.3">
      <c r="A783" s="95" t="s">
        <v>47</v>
      </c>
      <c r="B783" s="102">
        <f>VLOOKUP('Datos Monitoreo 2019'!$A783,info!$D$3:$E$118,2,FALSE)</f>
        <v>5</v>
      </c>
      <c r="C783" s="96">
        <v>23</v>
      </c>
      <c r="D783" s="96" t="s">
        <v>9</v>
      </c>
      <c r="E783" s="97">
        <v>4.1061975317709001</v>
      </c>
      <c r="F783" s="103">
        <f t="shared" si="17"/>
        <v>1.3242487039961152E-3</v>
      </c>
      <c r="G783" s="95"/>
      <c r="H783" s="104"/>
      <c r="I783" s="104"/>
      <c r="J783" s="104"/>
      <c r="K783" s="105">
        <f>VLOOKUP('Datos Monitoreo 2019'!$D783,info!$A$2:$B$20,2,FALSE)</f>
        <v>0.74</v>
      </c>
      <c r="M783" s="104">
        <v>1.1499999999999999</v>
      </c>
      <c r="N783" s="106">
        <f>(1.8894+0.00853085*'Datos Monitoreo 2019'!$E783^3.32222)/1000</f>
        <v>2.8204529982805366E-3</v>
      </c>
      <c r="O783" s="106">
        <f>'Datos Monitoreo 2019'!$N783*'Datos Monitoreo 2019'!$S783</f>
        <v>5.6409059965610738E-4</v>
      </c>
      <c r="P783" s="106">
        <f>'Datos Monitoreo 2019'!$O783+'Datos Monitoreo 2019'!$N783</f>
        <v>3.384543597936644E-3</v>
      </c>
      <c r="Q783" s="104">
        <v>0.47</v>
      </c>
      <c r="R783" s="106">
        <f>'Datos Monitoreo 2019'!$Q783*'Datos Monitoreo 2019'!$N783</f>
        <v>1.3256129091918521E-3</v>
      </c>
      <c r="S783" s="104">
        <v>0.2</v>
      </c>
      <c r="T783" s="106">
        <f>'Datos Monitoreo 2019'!$R783*'Datos Monitoreo 2019'!$S783</f>
        <v>2.6512258183837041E-4</v>
      </c>
      <c r="U783" s="106">
        <f>'Datos Monitoreo 2019'!$T783+'Datos Monitoreo 2019'!$R783</f>
        <v>1.5907354910302226E-3</v>
      </c>
    </row>
    <row r="784" spans="1:21" s="94" customFormat="1" ht="16.5" hidden="1" x14ac:dyDescent="0.3">
      <c r="A784" s="95" t="s">
        <v>47</v>
      </c>
      <c r="B784" s="102">
        <f>VLOOKUP('Datos Monitoreo 2019'!$A784,info!$D$3:$E$118,2,FALSE)</f>
        <v>5</v>
      </c>
      <c r="C784" s="96">
        <v>24</v>
      </c>
      <c r="D784" s="96" t="s">
        <v>9</v>
      </c>
      <c r="E784" s="97">
        <v>4.9656342244671343</v>
      </c>
      <c r="F784" s="103">
        <f t="shared" si="17"/>
        <v>1.9365973475421825E-3</v>
      </c>
      <c r="G784" s="95"/>
      <c r="H784" s="104"/>
      <c r="I784" s="104"/>
      <c r="J784" s="104"/>
      <c r="K784" s="105">
        <f>VLOOKUP('Datos Monitoreo 2019'!$D784,info!$A$2:$B$20,2,FALSE)</f>
        <v>0.74</v>
      </c>
      <c r="M784" s="104">
        <v>1.1499999999999999</v>
      </c>
      <c r="N784" s="106">
        <f>(1.8894+0.00853085*'Datos Monitoreo 2019'!$E784^3.32222)/1000</f>
        <v>3.6399457233695465E-3</v>
      </c>
      <c r="O784" s="106">
        <f>'Datos Monitoreo 2019'!$N784*'Datos Monitoreo 2019'!$S784</f>
        <v>7.2798914467390931E-4</v>
      </c>
      <c r="P784" s="106">
        <f>'Datos Monitoreo 2019'!$O784+'Datos Monitoreo 2019'!$N784</f>
        <v>4.3679348680434561E-3</v>
      </c>
      <c r="Q784" s="104">
        <v>0.47</v>
      </c>
      <c r="R784" s="106">
        <f>'Datos Monitoreo 2019'!$Q784*'Datos Monitoreo 2019'!$N784</f>
        <v>1.7107744899836866E-3</v>
      </c>
      <c r="S784" s="104">
        <v>0.2</v>
      </c>
      <c r="T784" s="106">
        <f>'Datos Monitoreo 2019'!$R784*'Datos Monitoreo 2019'!$S784</f>
        <v>3.4215489799673736E-4</v>
      </c>
      <c r="U784" s="106">
        <f>'Datos Monitoreo 2019'!$T784+'Datos Monitoreo 2019'!$R784</f>
        <v>2.052929387980424E-3</v>
      </c>
    </row>
    <row r="785" spans="1:21" s="94" customFormat="1" ht="16.5" hidden="1" x14ac:dyDescent="0.3">
      <c r="A785" s="95" t="s">
        <v>47</v>
      </c>
      <c r="B785" s="102">
        <f>VLOOKUP('Datos Monitoreo 2019'!$A785,info!$D$3:$E$118,2,FALSE)</f>
        <v>5</v>
      </c>
      <c r="C785" s="96">
        <v>24</v>
      </c>
      <c r="D785" s="96" t="s">
        <v>9</v>
      </c>
      <c r="E785" s="97">
        <v>3.9152116000606259</v>
      </c>
      <c r="F785" s="103">
        <f t="shared" si="17"/>
        <v>1.2039275670186426E-3</v>
      </c>
      <c r="G785" s="95"/>
      <c r="H785" s="104"/>
      <c r="I785" s="104"/>
      <c r="J785" s="104"/>
      <c r="K785" s="105">
        <f>VLOOKUP('Datos Monitoreo 2019'!$D785,info!$A$2:$B$20,2,FALSE)</f>
        <v>0.74</v>
      </c>
      <c r="M785" s="104">
        <v>1.1499999999999999</v>
      </c>
      <c r="N785" s="106">
        <f>(1.8894+0.00853085*'Datos Monitoreo 2019'!$E785^3.32222)/1000</f>
        <v>2.6841958942753355E-3</v>
      </c>
      <c r="O785" s="106">
        <f>'Datos Monitoreo 2019'!$N785*'Datos Monitoreo 2019'!$S785</f>
        <v>5.3683917885506715E-4</v>
      </c>
      <c r="P785" s="106">
        <f>'Datos Monitoreo 2019'!$O785+'Datos Monitoreo 2019'!$N785</f>
        <v>3.2210350731304025E-3</v>
      </c>
      <c r="Q785" s="104">
        <v>0.47</v>
      </c>
      <c r="R785" s="106">
        <f>'Datos Monitoreo 2019'!$Q785*'Datos Monitoreo 2019'!$N785</f>
        <v>1.2615720703094077E-3</v>
      </c>
      <c r="S785" s="104">
        <v>0.2</v>
      </c>
      <c r="T785" s="106">
        <f>'Datos Monitoreo 2019'!$R785*'Datos Monitoreo 2019'!$S785</f>
        <v>2.5231441406188153E-4</v>
      </c>
      <c r="U785" s="106">
        <f>'Datos Monitoreo 2019'!$T785+'Datos Monitoreo 2019'!$R785</f>
        <v>1.5138864843712893E-3</v>
      </c>
    </row>
    <row r="786" spans="1:21" s="94" customFormat="1" ht="16.5" hidden="1" x14ac:dyDescent="0.3">
      <c r="A786" s="95" t="s">
        <v>47</v>
      </c>
      <c r="B786" s="102">
        <f>VLOOKUP('Datos Monitoreo 2019'!$A786,info!$D$3:$E$118,2,FALSE)</f>
        <v>5</v>
      </c>
      <c r="C786" s="96">
        <v>24</v>
      </c>
      <c r="D786" s="96" t="s">
        <v>9</v>
      </c>
      <c r="E786" s="97">
        <v>3.0876058959827692</v>
      </c>
      <c r="F786" s="103">
        <f t="shared" si="17"/>
        <v>7.4874442977582135E-4</v>
      </c>
      <c r="G786" s="95"/>
      <c r="H786" s="104"/>
      <c r="I786" s="104"/>
      <c r="J786" s="104"/>
      <c r="K786" s="105">
        <f>VLOOKUP('Datos Monitoreo 2019'!$D786,info!$A$2:$B$20,2,FALSE)</f>
        <v>0.74</v>
      </c>
      <c r="M786" s="104">
        <v>1.1499999999999999</v>
      </c>
      <c r="N786" s="106">
        <f>(1.8894+0.00853085*'Datos Monitoreo 2019'!$E786^3.32222)/1000</f>
        <v>2.250496972025244E-3</v>
      </c>
      <c r="O786" s="106">
        <f>'Datos Monitoreo 2019'!$N786*'Datos Monitoreo 2019'!$S786</f>
        <v>4.500993944050488E-4</v>
      </c>
      <c r="P786" s="106">
        <f>'Datos Monitoreo 2019'!$O786+'Datos Monitoreo 2019'!$N786</f>
        <v>2.7005963664302928E-3</v>
      </c>
      <c r="Q786" s="104">
        <v>0.47</v>
      </c>
      <c r="R786" s="106">
        <f>'Datos Monitoreo 2019'!$Q786*'Datos Monitoreo 2019'!$N786</f>
        <v>1.0577335768518646E-3</v>
      </c>
      <c r="S786" s="104">
        <v>0.2</v>
      </c>
      <c r="T786" s="106">
        <f>'Datos Monitoreo 2019'!$R786*'Datos Monitoreo 2019'!$S786</f>
        <v>2.1154671537037292E-4</v>
      </c>
      <c r="U786" s="106">
        <f>'Datos Monitoreo 2019'!$T786+'Datos Monitoreo 2019'!$R786</f>
        <v>1.2692802922222375E-3</v>
      </c>
    </row>
    <row r="787" spans="1:21" s="94" customFormat="1" ht="16.5" hidden="1" x14ac:dyDescent="0.3">
      <c r="A787" s="95" t="s">
        <v>47</v>
      </c>
      <c r="B787" s="102">
        <f>VLOOKUP('Datos Monitoreo 2019'!$A787,info!$D$3:$E$118,2,FALSE)</f>
        <v>5</v>
      </c>
      <c r="C787" s="96">
        <v>25</v>
      </c>
      <c r="D787" s="96" t="s">
        <v>9</v>
      </c>
      <c r="E787" s="97">
        <v>10.440564266828334</v>
      </c>
      <c r="F787" s="103">
        <f t="shared" si="17"/>
        <v>8.5612626987992321E-3</v>
      </c>
      <c r="G787" s="95"/>
      <c r="H787" s="104"/>
      <c r="I787" s="104"/>
      <c r="J787" s="104"/>
      <c r="K787" s="105">
        <f>VLOOKUP('Datos Monitoreo 2019'!$D787,info!$A$2:$B$20,2,FALSE)</f>
        <v>0.74</v>
      </c>
      <c r="M787" s="104">
        <v>1.1499999999999999</v>
      </c>
      <c r="N787" s="106">
        <f>(1.8894+0.00853085*'Datos Monitoreo 2019'!$E787^3.32222)/1000</f>
        <v>2.2563064148293274E-2</v>
      </c>
      <c r="O787" s="106">
        <f>'Datos Monitoreo 2019'!$N787*'Datos Monitoreo 2019'!$S787</f>
        <v>4.5126128296586552E-3</v>
      </c>
      <c r="P787" s="106">
        <f>'Datos Monitoreo 2019'!$O787+'Datos Monitoreo 2019'!$N787</f>
        <v>2.7075676977951928E-2</v>
      </c>
      <c r="Q787" s="104">
        <v>0.47</v>
      </c>
      <c r="R787" s="106">
        <f>'Datos Monitoreo 2019'!$Q787*'Datos Monitoreo 2019'!$N787</f>
        <v>1.0604640149697838E-2</v>
      </c>
      <c r="S787" s="104">
        <v>0.2</v>
      </c>
      <c r="T787" s="106">
        <f>'Datos Monitoreo 2019'!$R787*'Datos Monitoreo 2019'!$S787</f>
        <v>2.1209280299395675E-3</v>
      </c>
      <c r="U787" s="106">
        <f>'Datos Monitoreo 2019'!$T787+'Datos Monitoreo 2019'!$R787</f>
        <v>1.2725568179637405E-2</v>
      </c>
    </row>
    <row r="788" spans="1:21" s="94" customFormat="1" ht="16.5" hidden="1" x14ac:dyDescent="0.3">
      <c r="A788" s="95" t="s">
        <v>47</v>
      </c>
      <c r="B788" s="102">
        <f>VLOOKUP('Datos Monitoreo 2019'!$A788,info!$D$3:$E$118,2,FALSE)</f>
        <v>5</v>
      </c>
      <c r="C788" s="96">
        <v>25</v>
      </c>
      <c r="D788" s="96" t="s">
        <v>9</v>
      </c>
      <c r="E788" s="97">
        <v>4.6791553269017232</v>
      </c>
      <c r="F788" s="103">
        <f t="shared" si="17"/>
        <v>1.7195895826363833E-3</v>
      </c>
      <c r="G788" s="95"/>
      <c r="H788" s="104"/>
      <c r="I788" s="104"/>
      <c r="J788" s="104"/>
      <c r="K788" s="105">
        <f>VLOOKUP('Datos Monitoreo 2019'!$D788,info!$A$2:$B$20,2,FALSE)</f>
        <v>0.74</v>
      </c>
      <c r="M788" s="104">
        <v>1.1499999999999999</v>
      </c>
      <c r="N788" s="106">
        <f>(1.8894+0.00853085*'Datos Monitoreo 2019'!$E788^3.32222)/1000</f>
        <v>3.3263314541409632E-3</v>
      </c>
      <c r="O788" s="106">
        <f>'Datos Monitoreo 2019'!$N788*'Datos Monitoreo 2019'!$S788</f>
        <v>6.6526629082819266E-4</v>
      </c>
      <c r="P788" s="106">
        <f>'Datos Monitoreo 2019'!$O788+'Datos Monitoreo 2019'!$N788</f>
        <v>3.9915977449691562E-3</v>
      </c>
      <c r="Q788" s="104">
        <v>0.47</v>
      </c>
      <c r="R788" s="106">
        <f>'Datos Monitoreo 2019'!$Q788*'Datos Monitoreo 2019'!$N788</f>
        <v>1.5633757834462526E-3</v>
      </c>
      <c r="S788" s="104">
        <v>0.2</v>
      </c>
      <c r="T788" s="106">
        <f>'Datos Monitoreo 2019'!$R788*'Datos Monitoreo 2019'!$S788</f>
        <v>3.1267515668925055E-4</v>
      </c>
      <c r="U788" s="106">
        <f>'Datos Monitoreo 2019'!$T788+'Datos Monitoreo 2019'!$R788</f>
        <v>1.8760509401355031E-3</v>
      </c>
    </row>
    <row r="789" spans="1:21" s="94" customFormat="1" ht="16.5" hidden="1" x14ac:dyDescent="0.3">
      <c r="A789" s="95" t="s">
        <v>47</v>
      </c>
      <c r="B789" s="102">
        <f>VLOOKUP('Datos Monitoreo 2019'!$A789,info!$D$3:$E$118,2,FALSE)</f>
        <v>5</v>
      </c>
      <c r="C789" s="96">
        <v>26</v>
      </c>
      <c r="D789" s="96" t="s">
        <v>9</v>
      </c>
      <c r="E789" s="97">
        <v>6.9391555188066372</v>
      </c>
      <c r="F789" s="103">
        <f t="shared" si="17"/>
        <v>3.7818397577496182E-3</v>
      </c>
      <c r="G789" s="95"/>
      <c r="H789" s="104"/>
      <c r="I789" s="104"/>
      <c r="J789" s="104"/>
      <c r="K789" s="105">
        <f>VLOOKUP('Datos Monitoreo 2019'!$D789,info!$A$2:$B$20,2,FALSE)</f>
        <v>0.74</v>
      </c>
      <c r="M789" s="104">
        <v>1.1499999999999999</v>
      </c>
      <c r="N789" s="106">
        <f>(1.8894+0.00853085*'Datos Monitoreo 2019'!$E789^3.32222)/1000</f>
        <v>7.2104579392406895E-3</v>
      </c>
      <c r="O789" s="106">
        <f>'Datos Monitoreo 2019'!$N789*'Datos Monitoreo 2019'!$S789</f>
        <v>1.442091587848138E-3</v>
      </c>
      <c r="P789" s="106">
        <f>'Datos Monitoreo 2019'!$O789+'Datos Monitoreo 2019'!$N789</f>
        <v>8.6525495270888281E-3</v>
      </c>
      <c r="Q789" s="104">
        <v>0.47</v>
      </c>
      <c r="R789" s="106">
        <f>'Datos Monitoreo 2019'!$Q789*'Datos Monitoreo 2019'!$N789</f>
        <v>3.3889152314431239E-3</v>
      </c>
      <c r="S789" s="104">
        <v>0.2</v>
      </c>
      <c r="T789" s="106">
        <f>'Datos Monitoreo 2019'!$R789*'Datos Monitoreo 2019'!$S789</f>
        <v>6.7778304628862479E-4</v>
      </c>
      <c r="U789" s="106">
        <f>'Datos Monitoreo 2019'!$T789+'Datos Monitoreo 2019'!$R789</f>
        <v>4.0666982777317487E-3</v>
      </c>
    </row>
    <row r="790" spans="1:21" s="94" customFormat="1" ht="16.5" hidden="1" x14ac:dyDescent="0.3">
      <c r="A790" s="95" t="s">
        <v>47</v>
      </c>
      <c r="B790" s="102">
        <f>VLOOKUP('Datos Monitoreo 2019'!$A790,info!$D$3:$E$118,2,FALSE)</f>
        <v>5</v>
      </c>
      <c r="C790" s="96">
        <v>26</v>
      </c>
      <c r="D790" s="96" t="s">
        <v>9</v>
      </c>
      <c r="E790" s="97">
        <v>6.5890146440044672</v>
      </c>
      <c r="F790" s="103">
        <f t="shared" si="17"/>
        <v>3.4098150782723123E-3</v>
      </c>
      <c r="G790" s="95"/>
      <c r="H790" s="104"/>
      <c r="I790" s="104"/>
      <c r="J790" s="104"/>
      <c r="K790" s="105">
        <f>VLOOKUP('Datos Monitoreo 2019'!$D790,info!$A$2:$B$20,2,FALSE)</f>
        <v>0.74</v>
      </c>
      <c r="M790" s="104">
        <v>1.1499999999999999</v>
      </c>
      <c r="N790" s="106">
        <f>(1.8894+0.00853085*'Datos Monitoreo 2019'!$E790^3.32222)/1000</f>
        <v>6.3695654932661603E-3</v>
      </c>
      <c r="O790" s="106">
        <f>'Datos Monitoreo 2019'!$N790*'Datos Monitoreo 2019'!$S790</f>
        <v>1.2739130986532321E-3</v>
      </c>
      <c r="P790" s="106">
        <f>'Datos Monitoreo 2019'!$O790+'Datos Monitoreo 2019'!$N790</f>
        <v>7.6434785919193924E-3</v>
      </c>
      <c r="Q790" s="104">
        <v>0.47</v>
      </c>
      <c r="R790" s="106">
        <f>'Datos Monitoreo 2019'!$Q790*'Datos Monitoreo 2019'!$N790</f>
        <v>2.9936957818350951E-3</v>
      </c>
      <c r="S790" s="104">
        <v>0.2</v>
      </c>
      <c r="T790" s="106">
        <f>'Datos Monitoreo 2019'!$R790*'Datos Monitoreo 2019'!$S790</f>
        <v>5.9873915636701909E-4</v>
      </c>
      <c r="U790" s="106">
        <f>'Datos Monitoreo 2019'!$T790+'Datos Monitoreo 2019'!$R790</f>
        <v>3.5924349382021143E-3</v>
      </c>
    </row>
    <row r="791" spans="1:21" s="94" customFormat="1" ht="16.5" hidden="1" x14ac:dyDescent="0.3">
      <c r="A791" s="95" t="s">
        <v>47</v>
      </c>
      <c r="B791" s="102">
        <f>VLOOKUP('Datos Monitoreo 2019'!$A791,info!$D$3:$E$118,2,FALSE)</f>
        <v>5</v>
      </c>
      <c r="C791" s="96">
        <v>27</v>
      </c>
      <c r="D791" s="96" t="s">
        <v>9</v>
      </c>
      <c r="E791" s="97">
        <v>10.758874153012124</v>
      </c>
      <c r="F791" s="103">
        <f t="shared" si="17"/>
        <v>9.0912486592952431E-3</v>
      </c>
      <c r="G791" s="95"/>
      <c r="H791" s="104"/>
      <c r="I791" s="104"/>
      <c r="J791" s="104"/>
      <c r="K791" s="105">
        <f>VLOOKUP('Datos Monitoreo 2019'!$D791,info!$A$2:$B$20,2,FALSE)</f>
        <v>0.74</v>
      </c>
      <c r="M791" s="104">
        <v>1.1499999999999999</v>
      </c>
      <c r="N791" s="106">
        <f>(1.8894+0.00853085*'Datos Monitoreo 2019'!$E791^3.32222)/1000</f>
        <v>2.4732166250184019E-2</v>
      </c>
      <c r="O791" s="106">
        <f>'Datos Monitoreo 2019'!$N791*'Datos Monitoreo 2019'!$S791</f>
        <v>4.9464332500368038E-3</v>
      </c>
      <c r="P791" s="106">
        <f>'Datos Monitoreo 2019'!$O791+'Datos Monitoreo 2019'!$N791</f>
        <v>2.9678599500220823E-2</v>
      </c>
      <c r="Q791" s="104">
        <v>0.47</v>
      </c>
      <c r="R791" s="106">
        <f>'Datos Monitoreo 2019'!$Q791*'Datos Monitoreo 2019'!$N791</f>
        <v>1.1624118137586488E-2</v>
      </c>
      <c r="S791" s="104">
        <v>0.2</v>
      </c>
      <c r="T791" s="106">
        <f>'Datos Monitoreo 2019'!$R791*'Datos Monitoreo 2019'!$S791</f>
        <v>2.3248236275172978E-3</v>
      </c>
      <c r="U791" s="106">
        <f>'Datos Monitoreo 2019'!$T791+'Datos Monitoreo 2019'!$R791</f>
        <v>1.3948941765103785E-2</v>
      </c>
    </row>
    <row r="792" spans="1:21" s="94" customFormat="1" ht="16.5" hidden="1" x14ac:dyDescent="0.3">
      <c r="A792" s="96" t="s">
        <v>47</v>
      </c>
      <c r="B792" s="102">
        <f>VLOOKUP('Datos Monitoreo 2019'!$A792,info!$D$3:$E$118,2,FALSE)</f>
        <v>5</v>
      </c>
      <c r="C792" s="96">
        <v>28</v>
      </c>
      <c r="D792" s="96" t="s">
        <v>13</v>
      </c>
      <c r="E792" s="97">
        <v>9.8676064716975116</v>
      </c>
      <c r="F792" s="103">
        <f t="shared" si="17"/>
        <v>7.6473950155655709E-3</v>
      </c>
      <c r="G792" s="95"/>
      <c r="H792" s="104"/>
      <c r="I792" s="104"/>
      <c r="J792" s="104"/>
      <c r="K792" s="105">
        <f>VLOOKUP('Datos Monitoreo 2019'!$D792,info!$A$2:$B$20,2,FALSE)</f>
        <v>0.87</v>
      </c>
      <c r="M792" s="104">
        <v>1.1499999999999999</v>
      </c>
      <c r="N792" s="106">
        <f>(0.193936*'Datos Monitoreo 2019'!$E792^2.24268)/1000</f>
        <v>3.2912236940707176E-2</v>
      </c>
      <c r="O792" s="106">
        <f>'Datos Monitoreo 2019'!$N792*'Datos Monitoreo 2019'!$S792</f>
        <v>6.5824473881414356E-3</v>
      </c>
      <c r="P792" s="106">
        <f>'Datos Monitoreo 2019'!$O792+'Datos Monitoreo 2019'!$N792</f>
        <v>3.949468432884861E-2</v>
      </c>
      <c r="Q792" s="104">
        <v>0.47</v>
      </c>
      <c r="R792" s="106">
        <f>'Datos Monitoreo 2019'!$Q792*'Datos Monitoreo 2019'!$N792</f>
        <v>1.5468751362132372E-2</v>
      </c>
      <c r="S792" s="104">
        <v>0.2</v>
      </c>
      <c r="T792" s="106">
        <f>'Datos Monitoreo 2019'!$R792*'Datos Monitoreo 2019'!$S792</f>
        <v>3.0937502724264748E-3</v>
      </c>
      <c r="U792" s="106">
        <f>'Datos Monitoreo 2019'!$T792+'Datos Monitoreo 2019'!$R792</f>
        <v>1.8562501634558845E-2</v>
      </c>
    </row>
    <row r="793" spans="1:21" s="94" customFormat="1" ht="16.5" hidden="1" x14ac:dyDescent="0.3">
      <c r="A793" s="95" t="s">
        <v>47</v>
      </c>
      <c r="B793" s="102">
        <f>VLOOKUP('Datos Monitoreo 2019'!$A793,info!$D$3:$E$118,2,FALSE)</f>
        <v>5</v>
      </c>
      <c r="C793" s="96">
        <v>30</v>
      </c>
      <c r="D793" s="96" t="s">
        <v>13</v>
      </c>
      <c r="E793" s="97">
        <v>7.5121133139374603</v>
      </c>
      <c r="F793" s="103">
        <f t="shared" si="17"/>
        <v>4.4321468552231021E-3</v>
      </c>
      <c r="G793" s="95"/>
      <c r="H793" s="104"/>
      <c r="I793" s="104"/>
      <c r="J793" s="104"/>
      <c r="K793" s="105">
        <f>VLOOKUP('Datos Monitoreo 2019'!$D793,info!$A$2:$B$20,2,FALSE)</f>
        <v>0.87</v>
      </c>
      <c r="M793" s="104">
        <v>1.1499999999999999</v>
      </c>
      <c r="N793" s="106">
        <f>(0.193936*'Datos Monitoreo 2019'!$E793^2.24268)/1000</f>
        <v>1.7853059328427835E-2</v>
      </c>
      <c r="O793" s="106">
        <f>'Datos Monitoreo 2019'!$N793*'Datos Monitoreo 2019'!$S793</f>
        <v>3.5706118656855671E-3</v>
      </c>
      <c r="P793" s="106">
        <f>'Datos Monitoreo 2019'!$O793+'Datos Monitoreo 2019'!$N793</f>
        <v>2.1423671194113401E-2</v>
      </c>
      <c r="Q793" s="104">
        <v>0.47</v>
      </c>
      <c r="R793" s="106">
        <f>'Datos Monitoreo 2019'!$Q793*'Datos Monitoreo 2019'!$N793</f>
        <v>8.390937884361082E-3</v>
      </c>
      <c r="S793" s="104">
        <v>0.2</v>
      </c>
      <c r="T793" s="106">
        <f>'Datos Monitoreo 2019'!$R793*'Datos Monitoreo 2019'!$S793</f>
        <v>1.6781875768722165E-3</v>
      </c>
      <c r="U793" s="106">
        <f>'Datos Monitoreo 2019'!$T793+'Datos Monitoreo 2019'!$R793</f>
        <v>1.0069125461233298E-2</v>
      </c>
    </row>
    <row r="794" spans="1:21" s="94" customFormat="1" ht="16.5" hidden="1" x14ac:dyDescent="0.3">
      <c r="A794" s="95" t="s">
        <v>47</v>
      </c>
      <c r="B794" s="102">
        <f>VLOOKUP('Datos Monitoreo 2019'!$A794,info!$D$3:$E$118,2,FALSE)</f>
        <v>5</v>
      </c>
      <c r="C794" s="96">
        <v>30</v>
      </c>
      <c r="D794" s="96" t="s">
        <v>13</v>
      </c>
      <c r="E794" s="97">
        <v>7.0983104618985324</v>
      </c>
      <c r="F794" s="103">
        <f t="shared" si="17"/>
        <v>3.957308082508432E-3</v>
      </c>
      <c r="G794" s="95"/>
      <c r="H794" s="104"/>
      <c r="I794" s="104"/>
      <c r="J794" s="104"/>
      <c r="K794" s="105">
        <f>VLOOKUP('Datos Monitoreo 2019'!$D794,info!$A$2:$B$20,2,FALSE)</f>
        <v>0.87</v>
      </c>
      <c r="M794" s="104">
        <v>1.1499999999999999</v>
      </c>
      <c r="N794" s="106">
        <f>(0.193936*'Datos Monitoreo 2019'!$E794^2.24268)/1000</f>
        <v>1.5722684787251973E-2</v>
      </c>
      <c r="O794" s="106">
        <f>'Datos Monitoreo 2019'!$N794*'Datos Monitoreo 2019'!$S794</f>
        <v>3.1445369574503949E-3</v>
      </c>
      <c r="P794" s="106">
        <f>'Datos Monitoreo 2019'!$O794+'Datos Monitoreo 2019'!$N794</f>
        <v>1.8867221744702366E-2</v>
      </c>
      <c r="Q794" s="104">
        <v>0.47</v>
      </c>
      <c r="R794" s="106">
        <f>'Datos Monitoreo 2019'!$Q794*'Datos Monitoreo 2019'!$N794</f>
        <v>7.389661850008427E-3</v>
      </c>
      <c r="S794" s="104">
        <v>0.2</v>
      </c>
      <c r="T794" s="106">
        <f>'Datos Monitoreo 2019'!$R794*'Datos Monitoreo 2019'!$S794</f>
        <v>1.4779323700016855E-3</v>
      </c>
      <c r="U794" s="106">
        <f>'Datos Monitoreo 2019'!$T794+'Datos Monitoreo 2019'!$R794</f>
        <v>8.867594220010112E-3</v>
      </c>
    </row>
    <row r="795" spans="1:21" s="94" customFormat="1" ht="16.5" hidden="1" x14ac:dyDescent="0.3">
      <c r="A795" s="95" t="s">
        <v>47</v>
      </c>
      <c r="B795" s="102">
        <f>VLOOKUP('Datos Monitoreo 2019'!$A795,info!$D$3:$E$118,2,FALSE)</f>
        <v>5</v>
      </c>
      <c r="C795" s="96">
        <v>31</v>
      </c>
      <c r="D795" s="96" t="s">
        <v>21</v>
      </c>
      <c r="E795" s="97">
        <v>5.9205638830185068</v>
      </c>
      <c r="F795" s="103">
        <f t="shared" si="17"/>
        <v>2.7530622056036055E-3</v>
      </c>
      <c r="G795" s="95">
        <v>4.3</v>
      </c>
      <c r="H795" s="104">
        <f>0.000107384*E795^1.88222*G795^0.67717</f>
        <v>8.1971452699269275E-3</v>
      </c>
      <c r="I795" s="104">
        <f>0.0000949251*E795^1.21565*G795^1.5574</f>
        <v>7.9959119659713043E-3</v>
      </c>
      <c r="J795" s="104">
        <f>IF(H795&lt;I795,H795,I795)</f>
        <v>7.9959119659713043E-3</v>
      </c>
      <c r="K795" s="105">
        <f>VLOOKUP('Datos Monitoreo 2019'!$D795,info!$A$2:$B$20,2,FALSE)</f>
        <v>0.6</v>
      </c>
      <c r="L795" s="94">
        <f>K795*J795</f>
        <v>4.7975471795827828E-3</v>
      </c>
      <c r="M795" s="104">
        <v>1.1499999999999999</v>
      </c>
      <c r="N795" s="106">
        <f>M795*L795</f>
        <v>5.5171792565201997E-3</v>
      </c>
      <c r="O795" s="106">
        <f>'Datos Monitoreo 2019'!$N795*'Datos Monitoreo 2019'!$S795</f>
        <v>1.1034358513040399E-3</v>
      </c>
      <c r="P795" s="106">
        <f>'Datos Monitoreo 2019'!$O795+'Datos Monitoreo 2019'!$N795</f>
        <v>6.6206151078242398E-3</v>
      </c>
      <c r="Q795" s="104">
        <v>0.47</v>
      </c>
      <c r="R795" s="106">
        <f>'Datos Monitoreo 2019'!$Q795*'Datos Monitoreo 2019'!$N795</f>
        <v>2.5930742505644935E-3</v>
      </c>
      <c r="S795" s="104">
        <v>0.2</v>
      </c>
      <c r="T795" s="106">
        <f>'Datos Monitoreo 2019'!$R795*'Datos Monitoreo 2019'!$S795</f>
        <v>5.1861485011289873E-4</v>
      </c>
      <c r="U795" s="106">
        <f>'Datos Monitoreo 2019'!$T795+'Datos Monitoreo 2019'!$R795</f>
        <v>3.1116891006773922E-3</v>
      </c>
    </row>
    <row r="796" spans="1:21" s="94" customFormat="1" ht="16.5" hidden="1" x14ac:dyDescent="0.3">
      <c r="A796" s="95" t="s">
        <v>47</v>
      </c>
      <c r="B796" s="102">
        <f>VLOOKUP('Datos Monitoreo 2019'!$A796,info!$D$3:$E$118,2,FALSE)</f>
        <v>5</v>
      </c>
      <c r="C796" s="96">
        <v>32</v>
      </c>
      <c r="D796" s="96" t="s">
        <v>15</v>
      </c>
      <c r="E796" s="97">
        <v>3.8197186342054881</v>
      </c>
      <c r="F796" s="103">
        <f t="shared" si="17"/>
        <v>1.1459155902616462E-3</v>
      </c>
      <c r="G796" s="95"/>
      <c r="H796" s="104"/>
      <c r="I796" s="104"/>
      <c r="J796" s="104"/>
      <c r="K796" s="105">
        <f>VLOOKUP('Datos Monitoreo 2019'!$D796,info!$A$2:$B$20,2,FALSE)</f>
        <v>0.89</v>
      </c>
      <c r="M796" s="104">
        <v>1.1499999999999999</v>
      </c>
      <c r="N796" s="106">
        <f>(0.193936*'Datos Monitoreo 2019'!$E796^2.24268)/1000</f>
        <v>3.9171351349615684E-3</v>
      </c>
      <c r="O796" s="106">
        <f>'Datos Monitoreo 2019'!$N796*'Datos Monitoreo 2019'!$S796</f>
        <v>7.8342702699231372E-4</v>
      </c>
      <c r="P796" s="106">
        <f>'Datos Monitoreo 2019'!$O796+'Datos Monitoreo 2019'!$N796</f>
        <v>4.7005621619538819E-3</v>
      </c>
      <c r="Q796" s="104">
        <v>0.47</v>
      </c>
      <c r="R796" s="106">
        <f>'Datos Monitoreo 2019'!$Q796*'Datos Monitoreo 2019'!$N796</f>
        <v>1.841053513431937E-3</v>
      </c>
      <c r="S796" s="104">
        <v>0.2</v>
      </c>
      <c r="T796" s="106">
        <f>'Datos Monitoreo 2019'!$R796*'Datos Monitoreo 2019'!$S796</f>
        <v>3.6821070268638743E-4</v>
      </c>
      <c r="U796" s="106">
        <f>'Datos Monitoreo 2019'!$T796+'Datos Monitoreo 2019'!$R796</f>
        <v>2.2092642161183245E-3</v>
      </c>
    </row>
    <row r="797" spans="1:21" s="94" customFormat="1" ht="16.5" hidden="1" x14ac:dyDescent="0.3">
      <c r="A797" s="95" t="s">
        <v>47</v>
      </c>
      <c r="B797" s="102">
        <f>VLOOKUP('Datos Monitoreo 2019'!$A797,info!$D$3:$E$118,2,FALSE)</f>
        <v>5</v>
      </c>
      <c r="C797" s="96">
        <v>34</v>
      </c>
      <c r="D797" s="96" t="s">
        <v>9</v>
      </c>
      <c r="E797" s="97">
        <v>12.032113697747286</v>
      </c>
      <c r="F797" s="103">
        <f t="shared" si="17"/>
        <v>1.1370347444371183E-2</v>
      </c>
      <c r="G797" s="95"/>
      <c r="H797" s="104"/>
      <c r="I797" s="104"/>
      <c r="J797" s="104"/>
      <c r="K797" s="105">
        <f>VLOOKUP('Datos Monitoreo 2019'!$D797,info!$A$2:$B$20,2,FALSE)</f>
        <v>0.74</v>
      </c>
      <c r="M797" s="104">
        <v>1.1499999999999999</v>
      </c>
      <c r="N797" s="106">
        <f>(1.8894+0.00853085*'Datos Monitoreo 2019'!$E797^3.32222)/1000</f>
        <v>3.5012110052130431E-2</v>
      </c>
      <c r="O797" s="106">
        <f>'Datos Monitoreo 2019'!$N797*'Datos Monitoreo 2019'!$S797</f>
        <v>7.0024220104260865E-3</v>
      </c>
      <c r="P797" s="106">
        <f>'Datos Monitoreo 2019'!$O797+'Datos Monitoreo 2019'!$N797</f>
        <v>4.2014532062556516E-2</v>
      </c>
      <c r="Q797" s="104">
        <v>0.47</v>
      </c>
      <c r="R797" s="106">
        <f>'Datos Monitoreo 2019'!$Q797*'Datos Monitoreo 2019'!$N797</f>
        <v>1.6455691724501301E-2</v>
      </c>
      <c r="S797" s="104">
        <v>0.2</v>
      </c>
      <c r="T797" s="106">
        <f>'Datos Monitoreo 2019'!$R797*'Datos Monitoreo 2019'!$S797</f>
        <v>3.2911383449002601E-3</v>
      </c>
      <c r="U797" s="106">
        <f>'Datos Monitoreo 2019'!$T797+'Datos Monitoreo 2019'!$R797</f>
        <v>1.9746830069401561E-2</v>
      </c>
    </row>
    <row r="798" spans="1:21" s="94" customFormat="1" ht="16.5" hidden="1" x14ac:dyDescent="0.3">
      <c r="A798" s="95" t="s">
        <v>47</v>
      </c>
      <c r="B798" s="102">
        <f>VLOOKUP('Datos Monitoreo 2019'!$A798,info!$D$3:$E$118,2,FALSE)</f>
        <v>5</v>
      </c>
      <c r="C798" s="96">
        <v>34</v>
      </c>
      <c r="D798" s="96" t="s">
        <v>9</v>
      </c>
      <c r="E798" s="97">
        <v>3.3104228163114233</v>
      </c>
      <c r="F798" s="103">
        <f t="shared" si="17"/>
        <v>8.6070993224096994E-4</v>
      </c>
      <c r="G798" s="95"/>
      <c r="H798" s="104"/>
      <c r="I798" s="104"/>
      <c r="J798" s="104"/>
      <c r="K798" s="105">
        <f>VLOOKUP('Datos Monitoreo 2019'!$D798,info!$A$2:$B$20,2,FALSE)</f>
        <v>0.74</v>
      </c>
      <c r="M798" s="104">
        <v>1.1499999999999999</v>
      </c>
      <c r="N798" s="106">
        <f>(1.8894+0.00853085*'Datos Monitoreo 2019'!$E798^3.32222)/1000</f>
        <v>2.3445552496484581E-3</v>
      </c>
      <c r="O798" s="106">
        <f>'Datos Monitoreo 2019'!$N798*'Datos Monitoreo 2019'!$S798</f>
        <v>4.6891104992969164E-4</v>
      </c>
      <c r="P798" s="106">
        <f>'Datos Monitoreo 2019'!$O798+'Datos Monitoreo 2019'!$N798</f>
        <v>2.8134662995781498E-3</v>
      </c>
      <c r="Q798" s="104">
        <v>0.47</v>
      </c>
      <c r="R798" s="106">
        <f>'Datos Monitoreo 2019'!$Q798*'Datos Monitoreo 2019'!$N798</f>
        <v>1.1019409673347753E-3</v>
      </c>
      <c r="S798" s="104">
        <v>0.2</v>
      </c>
      <c r="T798" s="106">
        <f>'Datos Monitoreo 2019'!$R798*'Datos Monitoreo 2019'!$S798</f>
        <v>2.2038819346695507E-4</v>
      </c>
      <c r="U798" s="106">
        <f>'Datos Monitoreo 2019'!$T798+'Datos Monitoreo 2019'!$R798</f>
        <v>1.3223291608017303E-3</v>
      </c>
    </row>
    <row r="799" spans="1:21" s="94" customFormat="1" ht="16.5" hidden="1" x14ac:dyDescent="0.3">
      <c r="A799" s="95" t="s">
        <v>47</v>
      </c>
      <c r="B799" s="102">
        <f>VLOOKUP('Datos Monitoreo 2019'!$A799,info!$D$3:$E$118,2,FALSE)</f>
        <v>5</v>
      </c>
      <c r="C799" s="96">
        <v>38</v>
      </c>
      <c r="D799" s="96" t="s">
        <v>9</v>
      </c>
      <c r="E799" s="97">
        <v>9.5811275741321005</v>
      </c>
      <c r="F799" s="103">
        <f t="shared" si="17"/>
        <v>7.2097984995344068E-3</v>
      </c>
      <c r="G799" s="95"/>
      <c r="H799" s="104"/>
      <c r="I799" s="104"/>
      <c r="J799" s="104"/>
      <c r="K799" s="105">
        <f>VLOOKUP('Datos Monitoreo 2019'!$D799,info!$A$2:$B$20,2,FALSE)</f>
        <v>0.74</v>
      </c>
      <c r="M799" s="104">
        <v>1.1499999999999999</v>
      </c>
      <c r="N799" s="106">
        <f>(1.8894+0.00853085*'Datos Monitoreo 2019'!$E799^3.32222)/1000</f>
        <v>1.7430231033948935E-2</v>
      </c>
      <c r="O799" s="106">
        <f>'Datos Monitoreo 2019'!$N799*'Datos Monitoreo 2019'!$S799</f>
        <v>3.4860462067897871E-3</v>
      </c>
      <c r="P799" s="106">
        <f>'Datos Monitoreo 2019'!$O799+'Datos Monitoreo 2019'!$N799</f>
        <v>2.0916277240738721E-2</v>
      </c>
      <c r="Q799" s="104">
        <v>0.47</v>
      </c>
      <c r="R799" s="106">
        <f>'Datos Monitoreo 2019'!$Q799*'Datos Monitoreo 2019'!$N799</f>
        <v>8.1922085859559984E-3</v>
      </c>
      <c r="S799" s="104">
        <v>0.2</v>
      </c>
      <c r="T799" s="106">
        <f>'Datos Monitoreo 2019'!$R799*'Datos Monitoreo 2019'!$S799</f>
        <v>1.6384417171911997E-3</v>
      </c>
      <c r="U799" s="106">
        <f>'Datos Monitoreo 2019'!$T799+'Datos Monitoreo 2019'!$R799</f>
        <v>9.8306503031471981E-3</v>
      </c>
    </row>
    <row r="800" spans="1:21" s="94" customFormat="1" ht="16.5" hidden="1" x14ac:dyDescent="0.3">
      <c r="A800" s="95" t="s">
        <v>47</v>
      </c>
      <c r="B800" s="102">
        <f>VLOOKUP('Datos Monitoreo 2019'!$A800,info!$D$3:$E$118,2,FALSE)</f>
        <v>5</v>
      </c>
      <c r="C800" s="96">
        <v>38</v>
      </c>
      <c r="D800" s="96" t="s">
        <v>9</v>
      </c>
      <c r="E800" s="97">
        <v>6.0797188261104029</v>
      </c>
      <c r="F800" s="103">
        <f t="shared" si="17"/>
        <v>2.9030657394677178E-3</v>
      </c>
      <c r="G800" s="95"/>
      <c r="H800" s="104"/>
      <c r="I800" s="104"/>
      <c r="J800" s="104"/>
      <c r="K800" s="105">
        <f>VLOOKUP('Datos Monitoreo 2019'!$D800,info!$A$2:$B$20,2,FALSE)</f>
        <v>0.74</v>
      </c>
      <c r="M800" s="104">
        <v>1.1499999999999999</v>
      </c>
      <c r="N800" s="106">
        <f>(1.8894+0.00853085*'Datos Monitoreo 2019'!$E800^3.32222)/1000</f>
        <v>5.3188598991306272E-3</v>
      </c>
      <c r="O800" s="106">
        <f>'Datos Monitoreo 2019'!$N800*'Datos Monitoreo 2019'!$S800</f>
        <v>1.0637719798261254E-3</v>
      </c>
      <c r="P800" s="106">
        <f>'Datos Monitoreo 2019'!$O800+'Datos Monitoreo 2019'!$N800</f>
        <v>6.3826318789567526E-3</v>
      </c>
      <c r="Q800" s="104">
        <v>0.47</v>
      </c>
      <c r="R800" s="106">
        <f>'Datos Monitoreo 2019'!$Q800*'Datos Monitoreo 2019'!$N800</f>
        <v>2.4998641525913945E-3</v>
      </c>
      <c r="S800" s="104">
        <v>0.2</v>
      </c>
      <c r="T800" s="106">
        <f>'Datos Monitoreo 2019'!$R800*'Datos Monitoreo 2019'!$S800</f>
        <v>4.9997283051827894E-4</v>
      </c>
      <c r="U800" s="106">
        <f>'Datos Monitoreo 2019'!$T800+'Datos Monitoreo 2019'!$R800</f>
        <v>2.9998369831096732E-3</v>
      </c>
    </row>
    <row r="801" spans="1:21" s="94" customFormat="1" ht="16.5" hidden="1" x14ac:dyDescent="0.3">
      <c r="A801" s="95" t="s">
        <v>47</v>
      </c>
      <c r="B801" s="102">
        <f>VLOOKUP('Datos Monitoreo 2019'!$A801,info!$D$3:$E$118,2,FALSE)</f>
        <v>5</v>
      </c>
      <c r="C801" s="96">
        <v>39</v>
      </c>
      <c r="D801" s="96" t="s">
        <v>9</v>
      </c>
      <c r="E801" s="97">
        <v>10.376902289591577</v>
      </c>
      <c r="F801" s="103">
        <f t="shared" si="17"/>
        <v>8.4571753660171375E-3</v>
      </c>
      <c r="G801" s="95"/>
      <c r="H801" s="104"/>
      <c r="I801" s="104"/>
      <c r="J801" s="104"/>
      <c r="K801" s="105">
        <f>VLOOKUP('Datos Monitoreo 2019'!$D801,info!$A$2:$B$20,2,FALSE)</f>
        <v>0.74</v>
      </c>
      <c r="M801" s="104">
        <v>1.1499999999999999</v>
      </c>
      <c r="N801" s="106">
        <f>(1.8894+0.00853085*'Datos Monitoreo 2019'!$E801^3.32222)/1000</f>
        <v>2.2147225739473184E-2</v>
      </c>
      <c r="O801" s="106">
        <f>'Datos Monitoreo 2019'!$N801*'Datos Monitoreo 2019'!$S801</f>
        <v>4.4294451478946372E-3</v>
      </c>
      <c r="P801" s="106">
        <f>'Datos Monitoreo 2019'!$O801+'Datos Monitoreo 2019'!$N801</f>
        <v>2.6576670887367822E-2</v>
      </c>
      <c r="Q801" s="104">
        <v>0.47</v>
      </c>
      <c r="R801" s="106">
        <f>'Datos Monitoreo 2019'!$Q801*'Datos Monitoreo 2019'!$N801</f>
        <v>1.0409196097552396E-2</v>
      </c>
      <c r="S801" s="104">
        <v>0.2</v>
      </c>
      <c r="T801" s="106">
        <f>'Datos Monitoreo 2019'!$R801*'Datos Monitoreo 2019'!$S801</f>
        <v>2.0818392195104791E-3</v>
      </c>
      <c r="U801" s="106">
        <f>'Datos Monitoreo 2019'!$T801+'Datos Monitoreo 2019'!$R801</f>
        <v>1.2491035317062875E-2</v>
      </c>
    </row>
    <row r="802" spans="1:21" s="94" customFormat="1" ht="16.5" hidden="1" x14ac:dyDescent="0.3">
      <c r="A802" s="95" t="s">
        <v>47</v>
      </c>
      <c r="B802" s="102">
        <f>VLOOKUP('Datos Monitoreo 2019'!$A802,info!$D$3:$E$118,2,FALSE)</f>
        <v>5</v>
      </c>
      <c r="C802" s="96">
        <v>40</v>
      </c>
      <c r="D802" s="96" t="s">
        <v>21</v>
      </c>
      <c r="E802" s="97">
        <v>12.764226435970008</v>
      </c>
      <c r="F802" s="103">
        <f t="shared" si="17"/>
        <v>1.2796137002059936E-2</v>
      </c>
      <c r="G802" s="95">
        <v>8.16</v>
      </c>
      <c r="H802" s="104">
        <f>0.000107384*E802^1.88222*G802^0.67717</f>
        <v>5.3707355621967455E-2</v>
      </c>
      <c r="I802" s="104">
        <f>0.0000949251*E802^1.21565*G802^1.5574</f>
        <v>5.517591328032892E-2</v>
      </c>
      <c r="J802" s="104">
        <f>IF(H802&lt;I802,H802,I802)</f>
        <v>5.3707355621967455E-2</v>
      </c>
      <c r="K802" s="105">
        <f>VLOOKUP('Datos Monitoreo 2019'!$D802,info!$A$2:$B$20,2,FALSE)</f>
        <v>0.6</v>
      </c>
      <c r="L802" s="94">
        <f>K802*J802</f>
        <v>3.2224413373180473E-2</v>
      </c>
      <c r="M802" s="104">
        <v>1.1499999999999999</v>
      </c>
      <c r="N802" s="106">
        <f>M802*L802</f>
        <v>3.7058075379157542E-2</v>
      </c>
      <c r="O802" s="106">
        <f>'Datos Monitoreo 2019'!$N802*'Datos Monitoreo 2019'!$S802</f>
        <v>7.4116150758315085E-3</v>
      </c>
      <c r="P802" s="106">
        <f>'Datos Monitoreo 2019'!$O802+'Datos Monitoreo 2019'!$N802</f>
        <v>4.4469690454989053E-2</v>
      </c>
      <c r="Q802" s="104">
        <v>0.47</v>
      </c>
      <c r="R802" s="106">
        <f>'Datos Monitoreo 2019'!$Q802*'Datos Monitoreo 2019'!$N802</f>
        <v>1.7417295428204044E-2</v>
      </c>
      <c r="S802" s="104">
        <v>0.2</v>
      </c>
      <c r="T802" s="106">
        <f>'Datos Monitoreo 2019'!$R802*'Datos Monitoreo 2019'!$S802</f>
        <v>3.4834590856408091E-3</v>
      </c>
      <c r="U802" s="106">
        <f>'Datos Monitoreo 2019'!$T802+'Datos Monitoreo 2019'!$R802</f>
        <v>2.0900754513844853E-2</v>
      </c>
    </row>
    <row r="803" spans="1:21" s="94" customFormat="1" ht="16.5" hidden="1" x14ac:dyDescent="0.3">
      <c r="A803" s="95" t="s">
        <v>47</v>
      </c>
      <c r="B803" s="102">
        <f>VLOOKUP('Datos Monitoreo 2019'!$A803,info!$D$3:$E$118,2,FALSE)</f>
        <v>5</v>
      </c>
      <c r="C803" s="96">
        <v>41</v>
      </c>
      <c r="D803" s="96" t="s">
        <v>15</v>
      </c>
      <c r="E803" s="97">
        <v>9.1354937334747923</v>
      </c>
      <c r="F803" s="103">
        <f t="shared" si="17"/>
        <v>6.554716753768162E-3</v>
      </c>
      <c r="G803" s="95"/>
      <c r="H803" s="104"/>
      <c r="I803" s="104"/>
      <c r="J803" s="104"/>
      <c r="K803" s="105">
        <f>VLOOKUP('Datos Monitoreo 2019'!$D803,info!$A$2:$B$20,2,FALSE)</f>
        <v>0.89</v>
      </c>
      <c r="M803" s="104">
        <v>1.1499999999999999</v>
      </c>
      <c r="N803" s="106">
        <f>(0.193936*'Datos Monitoreo 2019'!$E803^2.24268)/1000</f>
        <v>2.7686810585066432E-2</v>
      </c>
      <c r="O803" s="106">
        <f>'Datos Monitoreo 2019'!$N803*'Datos Monitoreo 2019'!$S803</f>
        <v>5.5373621170132867E-3</v>
      </c>
      <c r="P803" s="106">
        <f>'Datos Monitoreo 2019'!$O803+'Datos Monitoreo 2019'!$N803</f>
        <v>3.3224172702079717E-2</v>
      </c>
      <c r="Q803" s="104">
        <v>0.47</v>
      </c>
      <c r="R803" s="106">
        <f>'Datos Monitoreo 2019'!$Q803*'Datos Monitoreo 2019'!$N803</f>
        <v>1.3012800974981222E-2</v>
      </c>
      <c r="S803" s="104">
        <v>0.2</v>
      </c>
      <c r="T803" s="106">
        <f>'Datos Monitoreo 2019'!$R803*'Datos Monitoreo 2019'!$S803</f>
        <v>2.6025601949962447E-3</v>
      </c>
      <c r="U803" s="106">
        <f>'Datos Monitoreo 2019'!$T803+'Datos Monitoreo 2019'!$R803</f>
        <v>1.5615361169977467E-2</v>
      </c>
    </row>
    <row r="804" spans="1:21" s="94" customFormat="1" ht="16.5" hidden="1" x14ac:dyDescent="0.3">
      <c r="A804" s="95" t="s">
        <v>47</v>
      </c>
      <c r="B804" s="102">
        <f>VLOOKUP('Datos Monitoreo 2019'!$A804,info!$D$3:$E$118,2,FALSE)</f>
        <v>5</v>
      </c>
      <c r="C804" s="96">
        <v>41</v>
      </c>
      <c r="D804" s="96" t="s">
        <v>15</v>
      </c>
      <c r="E804" s="97">
        <v>6.9391555188066372</v>
      </c>
      <c r="F804" s="103">
        <f t="shared" si="17"/>
        <v>3.7818397577496182E-3</v>
      </c>
      <c r="G804" s="95"/>
      <c r="H804" s="104"/>
      <c r="I804" s="104"/>
      <c r="J804" s="104"/>
      <c r="K804" s="105">
        <f>VLOOKUP('Datos Monitoreo 2019'!$D804,info!$A$2:$B$20,2,FALSE)</f>
        <v>0.89</v>
      </c>
      <c r="M804" s="104">
        <v>1.1499999999999999</v>
      </c>
      <c r="N804" s="106">
        <f>(0.193936*'Datos Monitoreo 2019'!$E804^2.24268)/1000</f>
        <v>1.4943074665127162E-2</v>
      </c>
      <c r="O804" s="106">
        <f>'Datos Monitoreo 2019'!$N804*'Datos Monitoreo 2019'!$S804</f>
        <v>2.9886149330254326E-3</v>
      </c>
      <c r="P804" s="106">
        <f>'Datos Monitoreo 2019'!$O804+'Datos Monitoreo 2019'!$N804</f>
        <v>1.7931689598152594E-2</v>
      </c>
      <c r="Q804" s="104">
        <v>0.47</v>
      </c>
      <c r="R804" s="106">
        <f>'Datos Monitoreo 2019'!$Q804*'Datos Monitoreo 2019'!$N804</f>
        <v>7.0232450926097662E-3</v>
      </c>
      <c r="S804" s="104">
        <v>0.2</v>
      </c>
      <c r="T804" s="106">
        <f>'Datos Monitoreo 2019'!$R804*'Datos Monitoreo 2019'!$S804</f>
        <v>1.4046490185219533E-3</v>
      </c>
      <c r="U804" s="106">
        <f>'Datos Monitoreo 2019'!$T804+'Datos Monitoreo 2019'!$R804</f>
        <v>8.4278941111317202E-3</v>
      </c>
    </row>
    <row r="805" spans="1:21" s="94" customFormat="1" ht="16.5" hidden="1" x14ac:dyDescent="0.3">
      <c r="A805" s="95" t="s">
        <v>47</v>
      </c>
      <c r="B805" s="102">
        <f>VLOOKUP('Datos Monitoreo 2019'!$A805,info!$D$3:$E$118,2,FALSE)</f>
        <v>5</v>
      </c>
      <c r="C805" s="96">
        <v>41</v>
      </c>
      <c r="D805" s="96" t="s">
        <v>15</v>
      </c>
      <c r="E805" s="97">
        <v>4.3290144520995533</v>
      </c>
      <c r="F805" s="103">
        <f t="shared" si="17"/>
        <v>1.4718649137138483E-3</v>
      </c>
      <c r="G805" s="95"/>
      <c r="H805" s="104"/>
      <c r="I805" s="104"/>
      <c r="J805" s="104"/>
      <c r="K805" s="105">
        <f>VLOOKUP('Datos Monitoreo 2019'!$D805,info!$A$2:$B$20,2,FALSE)</f>
        <v>0.89</v>
      </c>
      <c r="M805" s="104">
        <v>1.1499999999999999</v>
      </c>
      <c r="N805" s="106">
        <f>(0.193936*'Datos Monitoreo 2019'!$E805^2.24268)/1000</f>
        <v>5.1865121117684746E-3</v>
      </c>
      <c r="O805" s="106">
        <f>'Datos Monitoreo 2019'!$N805*'Datos Monitoreo 2019'!$S805</f>
        <v>1.0373024223536949E-3</v>
      </c>
      <c r="P805" s="106">
        <f>'Datos Monitoreo 2019'!$O805+'Datos Monitoreo 2019'!$N805</f>
        <v>6.2238145341221695E-3</v>
      </c>
      <c r="Q805" s="104">
        <v>0.47</v>
      </c>
      <c r="R805" s="106">
        <f>'Datos Monitoreo 2019'!$Q805*'Datos Monitoreo 2019'!$N805</f>
        <v>2.4376606925311829E-3</v>
      </c>
      <c r="S805" s="104">
        <v>0.2</v>
      </c>
      <c r="T805" s="106">
        <f>'Datos Monitoreo 2019'!$R805*'Datos Monitoreo 2019'!$S805</f>
        <v>4.8753213850623658E-4</v>
      </c>
      <c r="U805" s="106">
        <f>'Datos Monitoreo 2019'!$T805+'Datos Monitoreo 2019'!$R805</f>
        <v>2.9251928310374195E-3</v>
      </c>
    </row>
    <row r="806" spans="1:21" s="94" customFormat="1" ht="16.5" hidden="1" x14ac:dyDescent="0.3">
      <c r="A806" s="95" t="s">
        <v>47</v>
      </c>
      <c r="B806" s="102">
        <f>VLOOKUP('Datos Monitoreo 2019'!$A806,info!$D$3:$E$118,2,FALSE)</f>
        <v>5</v>
      </c>
      <c r="C806" s="96">
        <v>41</v>
      </c>
      <c r="D806" s="96" t="s">
        <v>15</v>
      </c>
      <c r="E806" s="97">
        <v>2.7056340325622208</v>
      </c>
      <c r="F806" s="103">
        <f t="shared" si="17"/>
        <v>5.7494723191947193E-4</v>
      </c>
      <c r="G806" s="95"/>
      <c r="H806" s="104"/>
      <c r="I806" s="104"/>
      <c r="J806" s="104"/>
      <c r="K806" s="105">
        <f>VLOOKUP('Datos Monitoreo 2019'!$D806,info!$A$2:$B$20,2,FALSE)</f>
        <v>0.89</v>
      </c>
      <c r="M806" s="104">
        <v>1.1499999999999999</v>
      </c>
      <c r="N806" s="106">
        <f>(0.193936*'Datos Monitoreo 2019'!$E806^2.24268)/1000</f>
        <v>1.8075886001247704E-3</v>
      </c>
      <c r="O806" s="106">
        <f>'Datos Monitoreo 2019'!$N806*'Datos Monitoreo 2019'!$S806</f>
        <v>3.615177200249541E-4</v>
      </c>
      <c r="P806" s="106">
        <f>'Datos Monitoreo 2019'!$O806+'Datos Monitoreo 2019'!$N806</f>
        <v>2.1691063201497245E-3</v>
      </c>
      <c r="Q806" s="104">
        <v>0.47</v>
      </c>
      <c r="R806" s="106">
        <f>'Datos Monitoreo 2019'!$Q806*'Datos Monitoreo 2019'!$N806</f>
        <v>8.4956664205864199E-4</v>
      </c>
      <c r="S806" s="104">
        <v>0.2</v>
      </c>
      <c r="T806" s="106">
        <f>'Datos Monitoreo 2019'!$R806*'Datos Monitoreo 2019'!$S806</f>
        <v>1.6991332841172842E-4</v>
      </c>
      <c r="U806" s="106">
        <f>'Datos Monitoreo 2019'!$T806+'Datos Monitoreo 2019'!$R806</f>
        <v>1.0194799704703705E-3</v>
      </c>
    </row>
    <row r="807" spans="1:21" x14ac:dyDescent="0.2">
      <c r="A807" s="143" t="s">
        <v>48</v>
      </c>
      <c r="B807" s="142">
        <f>VLOOKUP('Datos Monitoreo 2019'!$A807,info!$D$3:$E$118,2,FALSE)</f>
        <v>6</v>
      </c>
      <c r="C807" s="143">
        <v>4</v>
      </c>
      <c r="D807" s="143" t="s">
        <v>9</v>
      </c>
      <c r="E807" s="144">
        <v>5.4112680651244416</v>
      </c>
      <c r="F807" s="145">
        <f t="shared" si="17"/>
        <v>2.2997889276778877E-3</v>
      </c>
      <c r="G807" s="141"/>
      <c r="H807" s="146"/>
      <c r="I807" s="146"/>
      <c r="J807" s="146"/>
      <c r="K807" s="147">
        <f>VLOOKUP('Datos Monitoreo 2019'!$D807,info!$A$2:$B$20,2,FALSE)</f>
        <v>0.74</v>
      </c>
      <c r="M807" s="146">
        <v>1.1499999999999999</v>
      </c>
      <c r="N807" s="148">
        <f>(1.8894+0.00853085*'Datos Monitoreo 2019'!$E807^3.32222)/1000</f>
        <v>4.2184192131150249E-3</v>
      </c>
      <c r="O807" s="148">
        <f>'Datos Monitoreo 2019'!$N807*'Datos Monitoreo 2019'!$S807</f>
        <v>8.4368384262300503E-4</v>
      </c>
      <c r="P807" s="148">
        <f>'Datos Monitoreo 2019'!$O807+'Datos Monitoreo 2019'!$N807</f>
        <v>5.0621030557380297E-3</v>
      </c>
      <c r="Q807" s="146">
        <v>0.47</v>
      </c>
      <c r="R807" s="148">
        <f>'Datos Monitoreo 2019'!$Q807*'Datos Monitoreo 2019'!$N807</f>
        <v>1.9826570301640614E-3</v>
      </c>
      <c r="S807" s="146">
        <v>0.2</v>
      </c>
      <c r="T807" s="148">
        <f>'Datos Monitoreo 2019'!$R807*'Datos Monitoreo 2019'!$S807</f>
        <v>3.9653140603281229E-4</v>
      </c>
      <c r="U807" s="148">
        <f>'Datos Monitoreo 2019'!$T807+'Datos Monitoreo 2019'!$R807</f>
        <v>2.3791884361968737E-3</v>
      </c>
    </row>
    <row r="808" spans="1:21" x14ac:dyDescent="0.2">
      <c r="A808" s="141" t="s">
        <v>48</v>
      </c>
      <c r="B808" s="142">
        <f>VLOOKUP('Datos Monitoreo 2019'!$A808,info!$D$3:$E$118,2,FALSE)</f>
        <v>6</v>
      </c>
      <c r="C808" s="143">
        <v>5</v>
      </c>
      <c r="D808" s="143" t="s">
        <v>9</v>
      </c>
      <c r="E808" s="144">
        <v>4.9338032358487558</v>
      </c>
      <c r="F808" s="145">
        <f t="shared" si="17"/>
        <v>1.9118487538913927E-3</v>
      </c>
      <c r="G808" s="141"/>
      <c r="H808" s="146"/>
      <c r="I808" s="146"/>
      <c r="J808" s="146"/>
      <c r="K808" s="147">
        <f>VLOOKUP('Datos Monitoreo 2019'!$D808,info!$A$2:$B$20,2,FALSE)</f>
        <v>0.74</v>
      </c>
      <c r="M808" s="146">
        <v>1.1499999999999999</v>
      </c>
      <c r="N808" s="148">
        <f>(1.8894+0.00853085*'Datos Monitoreo 2019'!$E808^3.32222)/1000</f>
        <v>3.6029423007416352E-3</v>
      </c>
      <c r="O808" s="148">
        <f>'Datos Monitoreo 2019'!$N808*'Datos Monitoreo 2019'!$S808</f>
        <v>7.2058846014832708E-4</v>
      </c>
      <c r="P808" s="148">
        <f>'Datos Monitoreo 2019'!$O808+'Datos Monitoreo 2019'!$N808</f>
        <v>4.3235307608899621E-3</v>
      </c>
      <c r="Q808" s="146">
        <v>0.47</v>
      </c>
      <c r="R808" s="148">
        <f>'Datos Monitoreo 2019'!$Q808*'Datos Monitoreo 2019'!$N808</f>
        <v>1.6933828813485683E-3</v>
      </c>
      <c r="S808" s="146">
        <v>0.2</v>
      </c>
      <c r="T808" s="148">
        <f>'Datos Monitoreo 2019'!$R808*'Datos Monitoreo 2019'!$S808</f>
        <v>3.3867657626971369E-4</v>
      </c>
      <c r="U808" s="148">
        <f>'Datos Monitoreo 2019'!$T808+'Datos Monitoreo 2019'!$R808</f>
        <v>2.0320594576182819E-3</v>
      </c>
    </row>
    <row r="809" spans="1:21" x14ac:dyDescent="0.2">
      <c r="A809" s="141" t="s">
        <v>48</v>
      </c>
      <c r="B809" s="142">
        <f>VLOOKUP('Datos Monitoreo 2019'!$A809,info!$D$3:$E$118,2,FALSE)</f>
        <v>6</v>
      </c>
      <c r="C809" s="143">
        <v>6</v>
      </c>
      <c r="D809" s="143" t="s">
        <v>10</v>
      </c>
      <c r="E809" s="144">
        <v>24.828171122335672</v>
      </c>
      <c r="F809" s="145">
        <f t="shared" si="17"/>
        <v>4.8414933688554554E-2</v>
      </c>
      <c r="G809" s="141"/>
      <c r="H809" s="146"/>
      <c r="I809" s="146"/>
      <c r="J809" s="146"/>
      <c r="K809" s="147">
        <f>VLOOKUP('Datos Monitoreo 2019'!$D809,info!$A$2:$B$20,2,FALSE)</f>
        <v>0.54</v>
      </c>
      <c r="M809" s="146">
        <v>1.1499999999999999</v>
      </c>
      <c r="N809" s="148">
        <f>(0.214828*'Datos Monitoreo 2019'!$E809^2.0402)/1000</f>
        <v>0.15068052455612629</v>
      </c>
      <c r="O809" s="148">
        <f>'Datos Monitoreo 2019'!$N809*'Datos Monitoreo 2019'!$S809</f>
        <v>3.0136104911225259E-2</v>
      </c>
      <c r="P809" s="148">
        <f>'Datos Monitoreo 2019'!$O809+'Datos Monitoreo 2019'!$N809</f>
        <v>0.18081662946735155</v>
      </c>
      <c r="Q809" s="146">
        <v>0.47</v>
      </c>
      <c r="R809" s="148">
        <f>'Datos Monitoreo 2019'!$Q809*'Datos Monitoreo 2019'!$N809</f>
        <v>7.081984654137935E-2</v>
      </c>
      <c r="S809" s="146">
        <v>0.2</v>
      </c>
      <c r="T809" s="148">
        <f>'Datos Monitoreo 2019'!$R809*'Datos Monitoreo 2019'!$S809</f>
        <v>1.416396930827587E-2</v>
      </c>
      <c r="U809" s="148">
        <f>'Datos Monitoreo 2019'!$T809+'Datos Monitoreo 2019'!$R809</f>
        <v>8.4983815849655225E-2</v>
      </c>
    </row>
    <row r="810" spans="1:21" x14ac:dyDescent="0.2">
      <c r="A810" s="141" t="s">
        <v>48</v>
      </c>
      <c r="B810" s="142">
        <f>VLOOKUP('Datos Monitoreo 2019'!$A810,info!$D$3:$E$118,2,FALSE)</f>
        <v>6</v>
      </c>
      <c r="C810" s="143">
        <v>7</v>
      </c>
      <c r="D810" s="143" t="s">
        <v>10</v>
      </c>
      <c r="E810" s="144">
        <v>33.422538049298019</v>
      </c>
      <c r="F810" s="145">
        <f t="shared" si="17"/>
        <v>8.7734162379407288E-2</v>
      </c>
      <c r="G810" s="141"/>
      <c r="H810" s="146"/>
      <c r="I810" s="146"/>
      <c r="J810" s="146"/>
      <c r="K810" s="147">
        <f>VLOOKUP('Datos Monitoreo 2019'!$D810,info!$A$2:$B$20,2,FALSE)</f>
        <v>0.54</v>
      </c>
      <c r="M810" s="146">
        <v>1.1499999999999999</v>
      </c>
      <c r="N810" s="148">
        <f>(0.214828*'Datos Monitoreo 2019'!$E810^2.0402)/1000</f>
        <v>0.2763351449222996</v>
      </c>
      <c r="O810" s="148">
        <f>'Datos Monitoreo 2019'!$N810*'Datos Monitoreo 2019'!$S810</f>
        <v>5.5267028984459926E-2</v>
      </c>
      <c r="P810" s="148">
        <f>'Datos Monitoreo 2019'!$O810+'Datos Monitoreo 2019'!$N810</f>
        <v>0.3316021739067595</v>
      </c>
      <c r="Q810" s="146">
        <v>0.47</v>
      </c>
      <c r="R810" s="148">
        <f>'Datos Monitoreo 2019'!$Q810*'Datos Monitoreo 2019'!$N810</f>
        <v>0.12987751811348081</v>
      </c>
      <c r="S810" s="146">
        <v>0.2</v>
      </c>
      <c r="T810" s="148">
        <f>'Datos Monitoreo 2019'!$R810*'Datos Monitoreo 2019'!$S810</f>
        <v>2.5975503622696162E-2</v>
      </c>
      <c r="U810" s="148">
        <f>'Datos Monitoreo 2019'!$T810+'Datos Monitoreo 2019'!$R810</f>
        <v>0.15585302173617696</v>
      </c>
    </row>
    <row r="811" spans="1:21" x14ac:dyDescent="0.2">
      <c r="A811" s="141" t="s">
        <v>48</v>
      </c>
      <c r="B811" s="142">
        <f>VLOOKUP('Datos Monitoreo 2019'!$A811,info!$D$3:$E$118,2,FALSE)</f>
        <v>6</v>
      </c>
      <c r="C811" s="143">
        <v>8</v>
      </c>
      <c r="D811" s="143" t="s">
        <v>9</v>
      </c>
      <c r="E811" s="144">
        <v>7.6394372684109761</v>
      </c>
      <c r="F811" s="145">
        <f t="shared" si="17"/>
        <v>4.5836623610465846E-3</v>
      </c>
      <c r="G811" s="141"/>
      <c r="H811" s="146"/>
      <c r="I811" s="146"/>
      <c r="J811" s="146"/>
      <c r="K811" s="147">
        <f>VLOOKUP('Datos Monitoreo 2019'!$D811,info!$A$2:$B$20,2,FALSE)</f>
        <v>0.74</v>
      </c>
      <c r="M811" s="146">
        <v>1.1499999999999999</v>
      </c>
      <c r="N811" s="148">
        <f>(1.8894+0.00853085*'Datos Monitoreo 2019'!$E811^3.32222)/1000</f>
        <v>9.212862247255163E-3</v>
      </c>
      <c r="O811" s="148">
        <f>'Datos Monitoreo 2019'!$N811*'Datos Monitoreo 2019'!$S811</f>
        <v>1.8425724494510326E-3</v>
      </c>
      <c r="P811" s="148">
        <f>'Datos Monitoreo 2019'!$O811+'Datos Monitoreo 2019'!$N811</f>
        <v>1.1055434696706196E-2</v>
      </c>
      <c r="Q811" s="146">
        <v>0.47</v>
      </c>
      <c r="R811" s="148">
        <f>'Datos Monitoreo 2019'!$Q811*'Datos Monitoreo 2019'!$N811</f>
        <v>4.3300452562099268E-3</v>
      </c>
      <c r="S811" s="146">
        <v>0.2</v>
      </c>
      <c r="T811" s="148">
        <f>'Datos Monitoreo 2019'!$R811*'Datos Monitoreo 2019'!$S811</f>
        <v>8.6600905124198542E-4</v>
      </c>
      <c r="U811" s="148">
        <f>'Datos Monitoreo 2019'!$T811+'Datos Monitoreo 2019'!$R811</f>
        <v>5.1960543074519123E-3</v>
      </c>
    </row>
    <row r="812" spans="1:21" x14ac:dyDescent="0.2">
      <c r="A812" s="141" t="s">
        <v>48</v>
      </c>
      <c r="B812" s="142">
        <f>VLOOKUP('Datos Monitoreo 2019'!$A812,info!$D$3:$E$118,2,FALSE)</f>
        <v>6</v>
      </c>
      <c r="C812" s="143">
        <v>10</v>
      </c>
      <c r="D812" s="143" t="s">
        <v>10</v>
      </c>
      <c r="E812" s="144">
        <v>28.329579870357371</v>
      </c>
      <c r="F812" s="145">
        <f t="shared" si="17"/>
        <v>6.3033315211545135E-2</v>
      </c>
      <c r="G812" s="141"/>
      <c r="H812" s="146"/>
      <c r="I812" s="146"/>
      <c r="J812" s="146"/>
      <c r="K812" s="147">
        <f>VLOOKUP('Datos Monitoreo 2019'!$D812,info!$A$2:$B$20,2,FALSE)</f>
        <v>0.54</v>
      </c>
      <c r="M812" s="146">
        <v>1.1499999999999999</v>
      </c>
      <c r="N812" s="148">
        <f>(0.214828*'Datos Monitoreo 2019'!$E812^2.0402)/1000</f>
        <v>0.19722011448390406</v>
      </c>
      <c r="O812" s="148">
        <f>'Datos Monitoreo 2019'!$N812*'Datos Monitoreo 2019'!$S812</f>
        <v>3.9444022896780812E-2</v>
      </c>
      <c r="P812" s="148">
        <f>'Datos Monitoreo 2019'!$O812+'Datos Monitoreo 2019'!$N812</f>
        <v>0.23666413738068487</v>
      </c>
      <c r="Q812" s="146">
        <v>0.47</v>
      </c>
      <c r="R812" s="148">
        <f>'Datos Monitoreo 2019'!$Q812*'Datos Monitoreo 2019'!$N812</f>
        <v>9.2693453807434906E-2</v>
      </c>
      <c r="S812" s="146">
        <v>0.2</v>
      </c>
      <c r="T812" s="148">
        <f>'Datos Monitoreo 2019'!$R812*'Datos Monitoreo 2019'!$S812</f>
        <v>1.8538690761486981E-2</v>
      </c>
      <c r="U812" s="148">
        <f>'Datos Monitoreo 2019'!$T812+'Datos Monitoreo 2019'!$R812</f>
        <v>0.11123214456892189</v>
      </c>
    </row>
    <row r="813" spans="1:21" x14ac:dyDescent="0.2">
      <c r="A813" s="141" t="s">
        <v>48</v>
      </c>
      <c r="B813" s="142">
        <f>VLOOKUP('Datos Monitoreo 2019'!$A813,info!$D$3:$E$118,2,FALSE)</f>
        <v>6</v>
      </c>
      <c r="C813" s="143">
        <v>11</v>
      </c>
      <c r="D813" s="143" t="s">
        <v>10</v>
      </c>
      <c r="E813" s="144">
        <v>30.557749073643905</v>
      </c>
      <c r="F813" s="145">
        <f t="shared" si="17"/>
        <v>7.3338597776745354E-2</v>
      </c>
      <c r="G813" s="141"/>
      <c r="H813" s="146"/>
      <c r="I813" s="146"/>
      <c r="J813" s="146"/>
      <c r="K813" s="147">
        <f>VLOOKUP('Datos Monitoreo 2019'!$D813,info!$A$2:$B$20,2,FALSE)</f>
        <v>0.54</v>
      </c>
      <c r="M813" s="146">
        <v>1.1499999999999999</v>
      </c>
      <c r="N813" s="148">
        <f>(0.214828*'Datos Monitoreo 2019'!$E813^2.0402)/1000</f>
        <v>0.23016298677214159</v>
      </c>
      <c r="O813" s="148">
        <f>'Datos Monitoreo 2019'!$N813*'Datos Monitoreo 2019'!$S813</f>
        <v>4.6032597354428322E-2</v>
      </c>
      <c r="P813" s="148">
        <f>'Datos Monitoreo 2019'!$O813+'Datos Monitoreo 2019'!$N813</f>
        <v>0.27619558412656992</v>
      </c>
      <c r="Q813" s="146">
        <v>0.47</v>
      </c>
      <c r="R813" s="148">
        <f>'Datos Monitoreo 2019'!$Q813*'Datos Monitoreo 2019'!$N813</f>
        <v>0.10817660378290654</v>
      </c>
      <c r="S813" s="146">
        <v>0.2</v>
      </c>
      <c r="T813" s="148">
        <f>'Datos Monitoreo 2019'!$R813*'Datos Monitoreo 2019'!$S813</f>
        <v>2.1635320756581311E-2</v>
      </c>
      <c r="U813" s="148">
        <f>'Datos Monitoreo 2019'!$T813+'Datos Monitoreo 2019'!$R813</f>
        <v>0.12981192453948787</v>
      </c>
    </row>
    <row r="814" spans="1:21" x14ac:dyDescent="0.2">
      <c r="A814" s="141" t="s">
        <v>48</v>
      </c>
      <c r="B814" s="142">
        <f>VLOOKUP('Datos Monitoreo 2019'!$A814,info!$D$3:$E$118,2,FALSE)</f>
        <v>6</v>
      </c>
      <c r="C814" s="143">
        <v>12</v>
      </c>
      <c r="D814" s="143" t="s">
        <v>9</v>
      </c>
      <c r="E814" s="144">
        <v>4.0107045659157627</v>
      </c>
      <c r="F814" s="145">
        <f t="shared" si="17"/>
        <v>1.2633719382634653E-3</v>
      </c>
      <c r="G814" s="141"/>
      <c r="H814" s="146"/>
      <c r="I814" s="146"/>
      <c r="J814" s="146"/>
      <c r="K814" s="147">
        <f>VLOOKUP('Datos Monitoreo 2019'!$D814,info!$A$2:$B$20,2,FALSE)</f>
        <v>0.74</v>
      </c>
      <c r="M814" s="146">
        <v>1.1499999999999999</v>
      </c>
      <c r="N814" s="148">
        <f>(1.8894+0.00853085*'Datos Monitoreo 2019'!$E814^3.32222)/1000</f>
        <v>2.7504415083558376E-3</v>
      </c>
      <c r="O814" s="148">
        <f>'Datos Monitoreo 2019'!$N814*'Datos Monitoreo 2019'!$S814</f>
        <v>5.5008830167116755E-4</v>
      </c>
      <c r="P814" s="148">
        <f>'Datos Monitoreo 2019'!$O814+'Datos Monitoreo 2019'!$N814</f>
        <v>3.3005298100270051E-3</v>
      </c>
      <c r="Q814" s="146">
        <v>0.47</v>
      </c>
      <c r="R814" s="148">
        <f>'Datos Monitoreo 2019'!$Q814*'Datos Monitoreo 2019'!$N814</f>
        <v>1.2927075089272436E-3</v>
      </c>
      <c r="S814" s="146">
        <v>0.2</v>
      </c>
      <c r="T814" s="148">
        <f>'Datos Monitoreo 2019'!$R814*'Datos Monitoreo 2019'!$S814</f>
        <v>2.5854150178544874E-4</v>
      </c>
      <c r="U814" s="148">
        <f>'Datos Monitoreo 2019'!$T814+'Datos Monitoreo 2019'!$R814</f>
        <v>1.5512490107126922E-3</v>
      </c>
    </row>
    <row r="815" spans="1:21" x14ac:dyDescent="0.2">
      <c r="A815" s="141" t="s">
        <v>48</v>
      </c>
      <c r="B815" s="142">
        <f>VLOOKUP('Datos Monitoreo 2019'!$A815,info!$D$3:$E$118,2,FALSE)</f>
        <v>6</v>
      </c>
      <c r="C815" s="143">
        <v>15</v>
      </c>
      <c r="D815" s="143" t="s">
        <v>9</v>
      </c>
      <c r="E815" s="144">
        <v>6.0478878374920226</v>
      </c>
      <c r="F815" s="145">
        <f t="shared" si="17"/>
        <v>2.8727467228087103E-3</v>
      </c>
      <c r="G815" s="141"/>
      <c r="H815" s="146"/>
      <c r="I815" s="146"/>
      <c r="J815" s="146"/>
      <c r="K815" s="147">
        <f>VLOOKUP('Datos Monitoreo 2019'!$D815,info!$A$2:$B$20,2,FALSE)</f>
        <v>0.74</v>
      </c>
      <c r="M815" s="146">
        <v>1.1499999999999999</v>
      </c>
      <c r="N815" s="148">
        <f>(1.8894+0.00853085*'Datos Monitoreo 2019'!$E815^3.32222)/1000</f>
        <v>5.25957027521122E-3</v>
      </c>
      <c r="O815" s="148">
        <f>'Datos Monitoreo 2019'!$N815*'Datos Monitoreo 2019'!$S815</f>
        <v>1.0519140550422441E-3</v>
      </c>
      <c r="P815" s="148">
        <f>'Datos Monitoreo 2019'!$O815+'Datos Monitoreo 2019'!$N815</f>
        <v>6.3114843302534644E-3</v>
      </c>
      <c r="Q815" s="146">
        <v>0.47</v>
      </c>
      <c r="R815" s="148">
        <f>'Datos Monitoreo 2019'!$Q815*'Datos Monitoreo 2019'!$N815</f>
        <v>2.4719980293492734E-3</v>
      </c>
      <c r="S815" s="146">
        <v>0.2</v>
      </c>
      <c r="T815" s="148">
        <f>'Datos Monitoreo 2019'!$R815*'Datos Monitoreo 2019'!$S815</f>
        <v>4.9439960586985469E-4</v>
      </c>
      <c r="U815" s="148">
        <f>'Datos Monitoreo 2019'!$T815+'Datos Monitoreo 2019'!$R815</f>
        <v>2.9663976352191281E-3</v>
      </c>
    </row>
    <row r="816" spans="1:21" x14ac:dyDescent="0.2">
      <c r="A816" s="141" t="s">
        <v>48</v>
      </c>
      <c r="B816" s="142">
        <f>VLOOKUP('Datos Monitoreo 2019'!$A816,info!$D$3:$E$118,2,FALSE)</f>
        <v>6</v>
      </c>
      <c r="C816" s="143">
        <v>17</v>
      </c>
      <c r="D816" s="143" t="s">
        <v>9</v>
      </c>
      <c r="E816" s="144">
        <v>3.3422538049298023</v>
      </c>
      <c r="F816" s="145">
        <f t="shared" si="17"/>
        <v>8.7734162379407327E-4</v>
      </c>
      <c r="G816" s="141"/>
      <c r="H816" s="146"/>
      <c r="I816" s="146"/>
      <c r="J816" s="146"/>
      <c r="K816" s="147">
        <f>VLOOKUP('Datos Monitoreo 2019'!$D816,info!$A$2:$B$20,2,FALSE)</f>
        <v>0.74</v>
      </c>
      <c r="M816" s="146">
        <v>1.1499999999999999</v>
      </c>
      <c r="N816" s="148">
        <f>(1.8894+0.00853085*'Datos Monitoreo 2019'!$E816^3.32222)/1000</f>
        <v>2.3592579384163854E-3</v>
      </c>
      <c r="O816" s="148">
        <f>'Datos Monitoreo 2019'!$N816*'Datos Monitoreo 2019'!$S816</f>
        <v>4.7185158768327712E-4</v>
      </c>
      <c r="P816" s="148">
        <f>'Datos Monitoreo 2019'!$O816+'Datos Monitoreo 2019'!$N816</f>
        <v>2.8311095260996626E-3</v>
      </c>
      <c r="Q816" s="146">
        <v>0.47</v>
      </c>
      <c r="R816" s="148">
        <f>'Datos Monitoreo 2019'!$Q816*'Datos Monitoreo 2019'!$N816</f>
        <v>1.1088512310557012E-3</v>
      </c>
      <c r="S816" s="146">
        <v>0.2</v>
      </c>
      <c r="T816" s="148">
        <f>'Datos Monitoreo 2019'!$R816*'Datos Monitoreo 2019'!$S816</f>
        <v>2.2177024621114025E-4</v>
      </c>
      <c r="U816" s="148">
        <f>'Datos Monitoreo 2019'!$T816+'Datos Monitoreo 2019'!$R816</f>
        <v>1.3306214772668414E-3</v>
      </c>
    </row>
    <row r="817" spans="1:21" x14ac:dyDescent="0.2">
      <c r="A817" s="141" t="s">
        <v>48</v>
      </c>
      <c r="B817" s="142">
        <f>VLOOKUP('Datos Monitoreo 2019'!$A817,info!$D$3:$E$118,2,FALSE)</f>
        <v>6</v>
      </c>
      <c r="C817" s="143">
        <v>18</v>
      </c>
      <c r="D817" s="143" t="s">
        <v>9</v>
      </c>
      <c r="E817" s="144">
        <v>4.9656342244671343</v>
      </c>
      <c r="F817" s="145">
        <f t="shared" si="17"/>
        <v>1.9365973475421825E-3</v>
      </c>
      <c r="G817" s="141"/>
      <c r="H817" s="146"/>
      <c r="I817" s="146"/>
      <c r="J817" s="146"/>
      <c r="K817" s="147">
        <f>VLOOKUP('Datos Monitoreo 2019'!$D817,info!$A$2:$B$20,2,FALSE)</f>
        <v>0.74</v>
      </c>
      <c r="M817" s="146">
        <v>1.1499999999999999</v>
      </c>
      <c r="N817" s="148">
        <f>(1.8894+0.00853085*'Datos Monitoreo 2019'!$E817^3.32222)/1000</f>
        <v>3.6399457233695465E-3</v>
      </c>
      <c r="O817" s="148">
        <f>'Datos Monitoreo 2019'!$N817*'Datos Monitoreo 2019'!$S817</f>
        <v>7.2798914467390931E-4</v>
      </c>
      <c r="P817" s="148">
        <f>'Datos Monitoreo 2019'!$O817+'Datos Monitoreo 2019'!$N817</f>
        <v>4.3679348680434561E-3</v>
      </c>
      <c r="Q817" s="146">
        <v>0.47</v>
      </c>
      <c r="R817" s="148">
        <f>'Datos Monitoreo 2019'!$Q817*'Datos Monitoreo 2019'!$N817</f>
        <v>1.7107744899836866E-3</v>
      </c>
      <c r="S817" s="146">
        <v>0.2</v>
      </c>
      <c r="T817" s="148">
        <f>'Datos Monitoreo 2019'!$R817*'Datos Monitoreo 2019'!$S817</f>
        <v>3.4215489799673736E-4</v>
      </c>
      <c r="U817" s="148">
        <f>'Datos Monitoreo 2019'!$T817+'Datos Monitoreo 2019'!$R817</f>
        <v>2.052929387980424E-3</v>
      </c>
    </row>
    <row r="818" spans="1:21" x14ac:dyDescent="0.2">
      <c r="A818" s="141" t="s">
        <v>48</v>
      </c>
      <c r="B818" s="142">
        <f>VLOOKUP('Datos Monitoreo 2019'!$A818,info!$D$3:$E$118,2,FALSE)</f>
        <v>6</v>
      </c>
      <c r="C818" s="143">
        <v>20</v>
      </c>
      <c r="D818" s="143" t="s">
        <v>10</v>
      </c>
      <c r="E818" s="144">
        <v>25.783100780887047</v>
      </c>
      <c r="F818" s="145">
        <f t="shared" si="17"/>
        <v>5.2210779081296281E-2</v>
      </c>
      <c r="G818" s="141"/>
      <c r="H818" s="146"/>
      <c r="I818" s="146"/>
      <c r="J818" s="146"/>
      <c r="K818" s="147">
        <f>VLOOKUP('Datos Monitoreo 2019'!$D818,info!$A$2:$B$20,2,FALSE)</f>
        <v>0.54</v>
      </c>
      <c r="M818" s="146">
        <v>1.1499999999999999</v>
      </c>
      <c r="N818" s="148">
        <f>(0.214828*'Datos Monitoreo 2019'!$E818^2.0402)/1000</f>
        <v>0.16274095137414996</v>
      </c>
      <c r="O818" s="148">
        <f>'Datos Monitoreo 2019'!$N818*'Datos Monitoreo 2019'!$S818</f>
        <v>3.254819027482999E-2</v>
      </c>
      <c r="P818" s="148">
        <f>'Datos Monitoreo 2019'!$O818+'Datos Monitoreo 2019'!$N818</f>
        <v>0.19528914164897995</v>
      </c>
      <c r="Q818" s="146">
        <v>0.47</v>
      </c>
      <c r="R818" s="148">
        <f>'Datos Monitoreo 2019'!$Q818*'Datos Monitoreo 2019'!$N818</f>
        <v>7.648824714585048E-2</v>
      </c>
      <c r="S818" s="146">
        <v>0.2</v>
      </c>
      <c r="T818" s="148">
        <f>'Datos Monitoreo 2019'!$R818*'Datos Monitoreo 2019'!$S818</f>
        <v>1.5297649429170097E-2</v>
      </c>
      <c r="U818" s="148">
        <f>'Datos Monitoreo 2019'!$T818+'Datos Monitoreo 2019'!$R818</f>
        <v>9.1785896575020579E-2</v>
      </c>
    </row>
    <row r="819" spans="1:21" x14ac:dyDescent="0.2">
      <c r="A819" s="141" t="s">
        <v>48</v>
      </c>
      <c r="B819" s="142">
        <f>VLOOKUP('Datos Monitoreo 2019'!$A819,info!$D$3:$E$118,2,FALSE)</f>
        <v>6</v>
      </c>
      <c r="C819" s="143">
        <v>21</v>
      </c>
      <c r="D819" s="143" t="s">
        <v>10</v>
      </c>
      <c r="E819" s="144">
        <v>33.74084793548181</v>
      </c>
      <c r="F819" s="145">
        <f t="shared" si="17"/>
        <v>8.9413247029026796E-2</v>
      </c>
      <c r="G819" s="141"/>
      <c r="H819" s="146"/>
      <c r="I819" s="146"/>
      <c r="J819" s="146"/>
      <c r="K819" s="147">
        <f>VLOOKUP('Datos Monitoreo 2019'!$D819,info!$A$2:$B$20,2,FALSE)</f>
        <v>0.54</v>
      </c>
      <c r="M819" s="146">
        <v>1.1499999999999999</v>
      </c>
      <c r="N819" s="148">
        <f>(0.214828*'Datos Monitoreo 2019'!$E819^2.0402)/1000</f>
        <v>0.28173106781158125</v>
      </c>
      <c r="O819" s="148">
        <f>'Datos Monitoreo 2019'!$N819*'Datos Monitoreo 2019'!$S819</f>
        <v>5.6346213562316255E-2</v>
      </c>
      <c r="P819" s="148">
        <f>'Datos Monitoreo 2019'!$O819+'Datos Monitoreo 2019'!$N819</f>
        <v>0.33807728137389748</v>
      </c>
      <c r="Q819" s="146">
        <v>0.47</v>
      </c>
      <c r="R819" s="148">
        <f>'Datos Monitoreo 2019'!$Q819*'Datos Monitoreo 2019'!$N819</f>
        <v>0.13241360187144319</v>
      </c>
      <c r="S819" s="146">
        <v>0.2</v>
      </c>
      <c r="T819" s="148">
        <f>'Datos Monitoreo 2019'!$R819*'Datos Monitoreo 2019'!$S819</f>
        <v>2.648272037428864E-2</v>
      </c>
      <c r="U819" s="148">
        <f>'Datos Monitoreo 2019'!$T819+'Datos Monitoreo 2019'!$R819</f>
        <v>0.15889632224573183</v>
      </c>
    </row>
    <row r="820" spans="1:21" x14ac:dyDescent="0.2">
      <c r="A820" s="141" t="s">
        <v>48</v>
      </c>
      <c r="B820" s="142">
        <f>VLOOKUP('Datos Monitoreo 2019'!$A820,info!$D$3:$E$118,2,FALSE)</f>
        <v>6</v>
      </c>
      <c r="C820" s="143">
        <v>24</v>
      </c>
      <c r="D820" s="143" t="s">
        <v>10</v>
      </c>
      <c r="E820" s="144">
        <v>28.966199642724952</v>
      </c>
      <c r="F820" s="145">
        <f t="shared" si="17"/>
        <v>6.5898104187199269E-2</v>
      </c>
      <c r="G820" s="141"/>
      <c r="H820" s="146"/>
      <c r="I820" s="146"/>
      <c r="J820" s="146"/>
      <c r="K820" s="147">
        <f>VLOOKUP('Datos Monitoreo 2019'!$D820,info!$A$2:$B$20,2,FALSE)</f>
        <v>0.54</v>
      </c>
      <c r="M820" s="146">
        <v>1.1499999999999999</v>
      </c>
      <c r="N820" s="148">
        <f>(0.214828*'Datos Monitoreo 2019'!$E820^2.0402)/1000</f>
        <v>0.20636781390413272</v>
      </c>
      <c r="O820" s="148">
        <f>'Datos Monitoreo 2019'!$N820*'Datos Monitoreo 2019'!$S820</f>
        <v>4.1273562780826549E-2</v>
      </c>
      <c r="P820" s="148">
        <f>'Datos Monitoreo 2019'!$O820+'Datos Monitoreo 2019'!$N820</f>
        <v>0.24764137668495928</v>
      </c>
      <c r="Q820" s="146">
        <v>0.47</v>
      </c>
      <c r="R820" s="148">
        <f>'Datos Monitoreo 2019'!$Q820*'Datos Monitoreo 2019'!$N820</f>
        <v>9.6992872534942376E-2</v>
      </c>
      <c r="S820" s="146">
        <v>0.2</v>
      </c>
      <c r="T820" s="148">
        <f>'Datos Monitoreo 2019'!$R820*'Datos Monitoreo 2019'!$S820</f>
        <v>1.9398574506988477E-2</v>
      </c>
      <c r="U820" s="148">
        <f>'Datos Monitoreo 2019'!$T820+'Datos Monitoreo 2019'!$R820</f>
        <v>0.11639144704193086</v>
      </c>
    </row>
    <row r="821" spans="1:21" x14ac:dyDescent="0.2">
      <c r="A821" s="141" t="s">
        <v>48</v>
      </c>
      <c r="B821" s="142">
        <f>VLOOKUP('Datos Monitoreo 2019'!$A821,info!$D$3:$E$118,2,FALSE)</f>
        <v>6</v>
      </c>
      <c r="C821" s="143">
        <v>26</v>
      </c>
      <c r="D821" s="143" t="s">
        <v>10</v>
      </c>
      <c r="E821" s="144">
        <v>32.785918276930438</v>
      </c>
      <c r="F821" s="145">
        <f t="shared" si="17"/>
        <v>8.4423739563095873E-2</v>
      </c>
      <c r="G821" s="141"/>
      <c r="H821" s="146"/>
      <c r="I821" s="146"/>
      <c r="J821" s="146"/>
      <c r="K821" s="147">
        <f>VLOOKUP('Datos Monitoreo 2019'!$D821,info!$A$2:$B$20,2,FALSE)</f>
        <v>0.54</v>
      </c>
      <c r="M821" s="146">
        <v>1.1499999999999999</v>
      </c>
      <c r="N821" s="148">
        <f>(0.214828*'Datos Monitoreo 2019'!$E821^2.0402)/1000</f>
        <v>0.26570285493132101</v>
      </c>
      <c r="O821" s="148">
        <f>'Datos Monitoreo 2019'!$N821*'Datos Monitoreo 2019'!$S821</f>
        <v>5.3140570986264207E-2</v>
      </c>
      <c r="P821" s="148">
        <f>'Datos Monitoreo 2019'!$O821+'Datos Monitoreo 2019'!$N821</f>
        <v>0.31884342591758519</v>
      </c>
      <c r="Q821" s="146">
        <v>0.47</v>
      </c>
      <c r="R821" s="148">
        <f>'Datos Monitoreo 2019'!$Q821*'Datos Monitoreo 2019'!$N821</f>
        <v>0.12488034181772087</v>
      </c>
      <c r="S821" s="146">
        <v>0.2</v>
      </c>
      <c r="T821" s="148">
        <f>'Datos Monitoreo 2019'!$R821*'Datos Monitoreo 2019'!$S821</f>
        <v>2.4976068363544175E-2</v>
      </c>
      <c r="U821" s="148">
        <f>'Datos Monitoreo 2019'!$T821+'Datos Monitoreo 2019'!$R821</f>
        <v>0.14985641018126505</v>
      </c>
    </row>
    <row r="822" spans="1:21" x14ac:dyDescent="0.2">
      <c r="A822" s="141" t="s">
        <v>48</v>
      </c>
      <c r="B822" s="142">
        <f>VLOOKUP('Datos Monitoreo 2019'!$A822,info!$D$3:$E$118,2,FALSE)</f>
        <v>6</v>
      </c>
      <c r="C822" s="143">
        <v>32</v>
      </c>
      <c r="D822" s="143" t="s">
        <v>9</v>
      </c>
      <c r="E822" s="144">
        <v>3.9152116000606259</v>
      </c>
      <c r="F822" s="145">
        <f t="shared" si="17"/>
        <v>1.2039275670186426E-3</v>
      </c>
      <c r="G822" s="141"/>
      <c r="H822" s="146"/>
      <c r="I822" s="146"/>
      <c r="J822" s="146"/>
      <c r="K822" s="147">
        <f>VLOOKUP('Datos Monitoreo 2019'!$D822,info!$A$2:$B$20,2,FALSE)</f>
        <v>0.74</v>
      </c>
      <c r="M822" s="146">
        <v>1.1499999999999999</v>
      </c>
      <c r="N822" s="148">
        <f>(1.8894+0.00853085*'Datos Monitoreo 2019'!$E822^3.32222)/1000</f>
        <v>2.6841958942753355E-3</v>
      </c>
      <c r="O822" s="148">
        <f>'Datos Monitoreo 2019'!$N822*'Datos Monitoreo 2019'!$S822</f>
        <v>5.3683917885506715E-4</v>
      </c>
      <c r="P822" s="148">
        <f>'Datos Monitoreo 2019'!$O822+'Datos Monitoreo 2019'!$N822</f>
        <v>3.2210350731304025E-3</v>
      </c>
      <c r="Q822" s="146">
        <v>0.47</v>
      </c>
      <c r="R822" s="148">
        <f>'Datos Monitoreo 2019'!$Q822*'Datos Monitoreo 2019'!$N822</f>
        <v>1.2615720703094077E-3</v>
      </c>
      <c r="S822" s="146">
        <v>0.2</v>
      </c>
      <c r="T822" s="148">
        <f>'Datos Monitoreo 2019'!$R822*'Datos Monitoreo 2019'!$S822</f>
        <v>2.5231441406188153E-4</v>
      </c>
      <c r="U822" s="148">
        <f>'Datos Monitoreo 2019'!$T822+'Datos Monitoreo 2019'!$R822</f>
        <v>1.5138864843712893E-3</v>
      </c>
    </row>
    <row r="823" spans="1:21" x14ac:dyDescent="0.2">
      <c r="A823" s="141" t="s">
        <v>48</v>
      </c>
      <c r="B823" s="142">
        <f>VLOOKUP('Datos Monitoreo 2019'!$A823,info!$D$3:$E$118,2,FALSE)</f>
        <v>6</v>
      </c>
      <c r="C823" s="143">
        <v>34</v>
      </c>
      <c r="D823" s="143" t="s">
        <v>9</v>
      </c>
      <c r="E823" s="144">
        <v>4.7746482927568605</v>
      </c>
      <c r="F823" s="145">
        <f t="shared" si="17"/>
        <v>1.7904931097838226E-3</v>
      </c>
      <c r="G823" s="141"/>
      <c r="H823" s="146"/>
      <c r="I823" s="146"/>
      <c r="J823" s="146"/>
      <c r="K823" s="147">
        <f>VLOOKUP('Datos Monitoreo 2019'!$D823,info!$A$2:$B$20,2,FALSE)</f>
        <v>0.74</v>
      </c>
      <c r="M823" s="146">
        <v>1.1499999999999999</v>
      </c>
      <c r="N823" s="148">
        <f>(1.8894+0.00853085*'Datos Monitoreo 2019'!$E823^3.32222)/1000</f>
        <v>3.4260853760902299E-3</v>
      </c>
      <c r="O823" s="148">
        <f>'Datos Monitoreo 2019'!$N823*'Datos Monitoreo 2019'!$S823</f>
        <v>6.8521707521804599E-4</v>
      </c>
      <c r="P823" s="148">
        <f>'Datos Monitoreo 2019'!$O823+'Datos Monitoreo 2019'!$N823</f>
        <v>4.1113024513082762E-3</v>
      </c>
      <c r="Q823" s="146">
        <v>0.47</v>
      </c>
      <c r="R823" s="148">
        <f>'Datos Monitoreo 2019'!$Q823*'Datos Monitoreo 2019'!$N823</f>
        <v>1.6102601267624079E-3</v>
      </c>
      <c r="S823" s="146">
        <v>0.2</v>
      </c>
      <c r="T823" s="148">
        <f>'Datos Monitoreo 2019'!$R823*'Datos Monitoreo 2019'!$S823</f>
        <v>3.2205202535248159E-4</v>
      </c>
      <c r="U823" s="148">
        <f>'Datos Monitoreo 2019'!$T823+'Datos Monitoreo 2019'!$R823</f>
        <v>1.9323121521148895E-3</v>
      </c>
    </row>
    <row r="824" spans="1:21" x14ac:dyDescent="0.2">
      <c r="A824" s="141" t="s">
        <v>48</v>
      </c>
      <c r="B824" s="142">
        <f>VLOOKUP('Datos Monitoreo 2019'!$A824,info!$D$3:$E$118,2,FALSE)</f>
        <v>6</v>
      </c>
      <c r="C824" s="143">
        <v>40</v>
      </c>
      <c r="D824" s="143" t="s">
        <v>9</v>
      </c>
      <c r="E824" s="144">
        <v>14.483099821362476</v>
      </c>
      <c r="F824" s="145">
        <f t="shared" si="17"/>
        <v>1.6474526046799817E-2</v>
      </c>
      <c r="G824" s="141"/>
      <c r="H824" s="146"/>
      <c r="I824" s="146"/>
      <c r="J824" s="146"/>
      <c r="K824" s="147">
        <f>VLOOKUP('Datos Monitoreo 2019'!$D824,info!$A$2:$B$20,2,FALSE)</f>
        <v>0.74</v>
      </c>
      <c r="M824" s="146">
        <v>1.1499999999999999</v>
      </c>
      <c r="N824" s="148">
        <f>(1.8894+0.00853085*'Datos Monitoreo 2019'!$E824^3.32222)/1000</f>
        <v>6.3213287444975952E-2</v>
      </c>
      <c r="O824" s="148">
        <f>'Datos Monitoreo 2019'!$N824*'Datos Monitoreo 2019'!$S824</f>
        <v>1.2642657488995191E-2</v>
      </c>
      <c r="P824" s="148">
        <f>'Datos Monitoreo 2019'!$O824+'Datos Monitoreo 2019'!$N824</f>
        <v>7.5855944933971145E-2</v>
      </c>
      <c r="Q824" s="146">
        <v>0.47</v>
      </c>
      <c r="R824" s="148">
        <f>'Datos Monitoreo 2019'!$Q824*'Datos Monitoreo 2019'!$N824</f>
        <v>2.9710245099138697E-2</v>
      </c>
      <c r="S824" s="146">
        <v>0.2</v>
      </c>
      <c r="T824" s="148">
        <f>'Datos Monitoreo 2019'!$R824*'Datos Monitoreo 2019'!$S824</f>
        <v>5.9420490198277397E-3</v>
      </c>
      <c r="U824" s="148">
        <f>'Datos Monitoreo 2019'!$T824+'Datos Monitoreo 2019'!$R824</f>
        <v>3.5652294118966435E-2</v>
      </c>
    </row>
    <row r="825" spans="1:21" x14ac:dyDescent="0.2">
      <c r="A825" s="141" t="s">
        <v>48</v>
      </c>
      <c r="B825" s="142">
        <f>VLOOKUP('Datos Monitoreo 2019'!$A825,info!$D$3:$E$118,2,FALSE)</f>
        <v>6</v>
      </c>
      <c r="C825" s="143">
        <v>42</v>
      </c>
      <c r="D825" s="143" t="s">
        <v>9</v>
      </c>
      <c r="E825" s="144">
        <v>15.915494309189533</v>
      </c>
      <c r="F825" s="145">
        <f t="shared" si="17"/>
        <v>1.9894367886486918E-2</v>
      </c>
      <c r="G825" s="141"/>
      <c r="H825" s="146"/>
      <c r="I825" s="146"/>
      <c r="J825" s="146"/>
      <c r="K825" s="147">
        <f>VLOOKUP('Datos Monitoreo 2019'!$D825,info!$A$2:$B$20,2,FALSE)</f>
        <v>0.74</v>
      </c>
      <c r="M825" s="146">
        <v>1.1499999999999999</v>
      </c>
      <c r="N825" s="148">
        <f>(1.8894+0.00853085*'Datos Monitoreo 2019'!$E825^3.32222)/1000</f>
        <v>8.5778045751650309E-2</v>
      </c>
      <c r="O825" s="148">
        <f>'Datos Monitoreo 2019'!$N825*'Datos Monitoreo 2019'!$S825</f>
        <v>1.7155609150330063E-2</v>
      </c>
      <c r="P825" s="148">
        <f>'Datos Monitoreo 2019'!$O825+'Datos Monitoreo 2019'!$N825</f>
        <v>0.10293365490198036</v>
      </c>
      <c r="Q825" s="146">
        <v>0.47</v>
      </c>
      <c r="R825" s="148">
        <f>'Datos Monitoreo 2019'!$Q825*'Datos Monitoreo 2019'!$N825</f>
        <v>4.0315681503275642E-2</v>
      </c>
      <c r="S825" s="146">
        <v>0.2</v>
      </c>
      <c r="T825" s="148">
        <f>'Datos Monitoreo 2019'!$R825*'Datos Monitoreo 2019'!$S825</f>
        <v>8.0631363006551295E-3</v>
      </c>
      <c r="U825" s="148">
        <f>'Datos Monitoreo 2019'!$T825+'Datos Monitoreo 2019'!$R825</f>
        <v>4.8378817803930774E-2</v>
      </c>
    </row>
    <row r="826" spans="1:21" x14ac:dyDescent="0.2">
      <c r="A826" s="141" t="s">
        <v>48</v>
      </c>
      <c r="B826" s="142">
        <f>VLOOKUP('Datos Monitoreo 2019'!$A826,info!$D$3:$E$118,2,FALSE)</f>
        <v>6</v>
      </c>
      <c r="C826" s="143">
        <v>44</v>
      </c>
      <c r="D826" s="143" t="s">
        <v>9</v>
      </c>
      <c r="E826" s="144">
        <v>12.414085561167836</v>
      </c>
      <c r="F826" s="145">
        <f t="shared" si="17"/>
        <v>1.2103733422138638E-2</v>
      </c>
      <c r="G826" s="141"/>
      <c r="H826" s="146"/>
      <c r="I826" s="146"/>
      <c r="J826" s="146"/>
      <c r="K826" s="147">
        <f>VLOOKUP('Datos Monitoreo 2019'!$D826,info!$A$2:$B$20,2,FALSE)</f>
        <v>0.74</v>
      </c>
      <c r="M826" s="146">
        <v>1.1499999999999999</v>
      </c>
      <c r="N826" s="148">
        <f>(1.8894+0.00853085*'Datos Monitoreo 2019'!$E826^3.32222)/1000</f>
        <v>3.8636046746230841E-2</v>
      </c>
      <c r="O826" s="148">
        <f>'Datos Monitoreo 2019'!$N826*'Datos Monitoreo 2019'!$S826</f>
        <v>7.727209349246169E-3</v>
      </c>
      <c r="P826" s="148">
        <f>'Datos Monitoreo 2019'!$O826+'Datos Monitoreo 2019'!$N826</f>
        <v>4.6363256095477007E-2</v>
      </c>
      <c r="Q826" s="146">
        <v>0.47</v>
      </c>
      <c r="R826" s="148">
        <f>'Datos Monitoreo 2019'!$Q826*'Datos Monitoreo 2019'!$N826</f>
        <v>1.8158941970728495E-2</v>
      </c>
      <c r="S826" s="146">
        <v>0.2</v>
      </c>
      <c r="T826" s="148">
        <f>'Datos Monitoreo 2019'!$R826*'Datos Monitoreo 2019'!$S826</f>
        <v>3.6317883941456991E-3</v>
      </c>
      <c r="U826" s="148">
        <f>'Datos Monitoreo 2019'!$T826+'Datos Monitoreo 2019'!$R826</f>
        <v>2.1790730364874195E-2</v>
      </c>
    </row>
    <row r="827" spans="1:21" x14ac:dyDescent="0.2">
      <c r="A827" s="141" t="s">
        <v>48</v>
      </c>
      <c r="B827" s="142">
        <f>VLOOKUP('Datos Monitoreo 2019'!$A827,info!$D$3:$E$118,2,FALSE)</f>
        <v>6</v>
      </c>
      <c r="C827" s="143">
        <v>46</v>
      </c>
      <c r="D827" s="143" t="s">
        <v>9</v>
      </c>
      <c r="E827" s="144">
        <v>14.960564650638162</v>
      </c>
      <c r="F827" s="145">
        <f t="shared" si="17"/>
        <v>1.7578663464499839E-2</v>
      </c>
      <c r="G827" s="141"/>
      <c r="H827" s="146"/>
      <c r="I827" s="146"/>
      <c r="J827" s="146"/>
      <c r="K827" s="147">
        <f>VLOOKUP('Datos Monitoreo 2019'!$D827,info!$A$2:$B$20,2,FALSE)</f>
        <v>0.74</v>
      </c>
      <c r="M827" s="146">
        <v>1.1499999999999999</v>
      </c>
      <c r="N827" s="148">
        <f>(1.8894+0.00853085*'Datos Monitoreo 2019'!$E827^3.32222)/1000</f>
        <v>7.0190547672768805E-2</v>
      </c>
      <c r="O827" s="148">
        <f>'Datos Monitoreo 2019'!$N827*'Datos Monitoreo 2019'!$S827</f>
        <v>1.4038109534553762E-2</v>
      </c>
      <c r="P827" s="148">
        <f>'Datos Monitoreo 2019'!$O827+'Datos Monitoreo 2019'!$N827</f>
        <v>8.422865720732256E-2</v>
      </c>
      <c r="Q827" s="146">
        <v>0.47</v>
      </c>
      <c r="R827" s="148">
        <f>'Datos Monitoreo 2019'!$Q827*'Datos Monitoreo 2019'!$N827</f>
        <v>3.2989557406201339E-2</v>
      </c>
      <c r="S827" s="146">
        <v>0.2</v>
      </c>
      <c r="T827" s="148">
        <f>'Datos Monitoreo 2019'!$R827*'Datos Monitoreo 2019'!$S827</f>
        <v>6.5979114812402678E-3</v>
      </c>
      <c r="U827" s="148">
        <f>'Datos Monitoreo 2019'!$T827+'Datos Monitoreo 2019'!$R827</f>
        <v>3.9587468887441607E-2</v>
      </c>
    </row>
    <row r="828" spans="1:21" x14ac:dyDescent="0.2">
      <c r="A828" s="141" t="s">
        <v>48</v>
      </c>
      <c r="B828" s="142">
        <f>VLOOKUP('Datos Monitoreo 2019'!$A828,info!$D$3:$E$118,2,FALSE)</f>
        <v>6</v>
      </c>
      <c r="C828" s="143">
        <v>50</v>
      </c>
      <c r="D828" s="143" t="s">
        <v>9</v>
      </c>
      <c r="E828" s="144">
        <v>3.3422538049298023</v>
      </c>
      <c r="F828" s="145">
        <f t="shared" si="17"/>
        <v>8.7734162379407327E-4</v>
      </c>
      <c r="G828" s="141"/>
      <c r="H828" s="146"/>
      <c r="I828" s="146"/>
      <c r="J828" s="146"/>
      <c r="K828" s="147">
        <f>VLOOKUP('Datos Monitoreo 2019'!$D828,info!$A$2:$B$20,2,FALSE)</f>
        <v>0.74</v>
      </c>
      <c r="M828" s="146">
        <v>1.1499999999999999</v>
      </c>
      <c r="N828" s="148">
        <f>(1.8894+0.00853085*'Datos Monitoreo 2019'!$E828^3.32222)/1000</f>
        <v>2.3592579384163854E-3</v>
      </c>
      <c r="O828" s="148">
        <f>'Datos Monitoreo 2019'!$N828*'Datos Monitoreo 2019'!$S828</f>
        <v>4.7185158768327712E-4</v>
      </c>
      <c r="P828" s="148">
        <f>'Datos Monitoreo 2019'!$O828+'Datos Monitoreo 2019'!$N828</f>
        <v>2.8311095260996626E-3</v>
      </c>
      <c r="Q828" s="146">
        <v>0.47</v>
      </c>
      <c r="R828" s="148">
        <f>'Datos Monitoreo 2019'!$Q828*'Datos Monitoreo 2019'!$N828</f>
        <v>1.1088512310557012E-3</v>
      </c>
      <c r="S828" s="146">
        <v>0.2</v>
      </c>
      <c r="T828" s="148">
        <f>'Datos Monitoreo 2019'!$R828*'Datos Monitoreo 2019'!$S828</f>
        <v>2.2177024621114025E-4</v>
      </c>
      <c r="U828" s="148">
        <f>'Datos Monitoreo 2019'!$T828+'Datos Monitoreo 2019'!$R828</f>
        <v>1.3306214772668414E-3</v>
      </c>
    </row>
    <row r="829" spans="1:21" x14ac:dyDescent="0.2">
      <c r="A829" s="141" t="s">
        <v>48</v>
      </c>
      <c r="B829" s="142">
        <f>VLOOKUP('Datos Monitoreo 2019'!$A829,info!$D$3:$E$118,2,FALSE)</f>
        <v>6</v>
      </c>
      <c r="C829" s="143">
        <v>51</v>
      </c>
      <c r="D829" s="143" t="s">
        <v>9</v>
      </c>
      <c r="E829" s="144">
        <v>2.228169203286535</v>
      </c>
      <c r="F829" s="145">
        <f t="shared" si="17"/>
        <v>3.8992961057514373E-4</v>
      </c>
      <c r="G829" s="154"/>
      <c r="H829" s="146"/>
      <c r="I829" s="146"/>
      <c r="J829" s="146"/>
      <c r="K829" s="147">
        <f>VLOOKUP('Datos Monitoreo 2019'!$D829,info!$A$2:$B$20,2,FALSE)</f>
        <v>0.74</v>
      </c>
      <c r="M829" s="146">
        <v>1.1499999999999999</v>
      </c>
      <c r="N829" s="148">
        <f>(1.8894+0.00853085*'Datos Monitoreo 2019'!$E829^3.32222)/1000</f>
        <v>2.0115666503218053E-3</v>
      </c>
      <c r="O829" s="148">
        <f>'Datos Monitoreo 2019'!$N829*'Datos Monitoreo 2019'!$S829</f>
        <v>4.0231333006436111E-4</v>
      </c>
      <c r="P829" s="148">
        <f>'Datos Monitoreo 2019'!$O829+'Datos Monitoreo 2019'!$N829</f>
        <v>2.4138799803861662E-3</v>
      </c>
      <c r="Q829" s="146">
        <v>0.47</v>
      </c>
      <c r="R829" s="148">
        <f>'Datos Monitoreo 2019'!$Q829*'Datos Monitoreo 2019'!$N829</f>
        <v>9.4543632565124839E-4</v>
      </c>
      <c r="S829" s="146">
        <v>0.2</v>
      </c>
      <c r="T829" s="148">
        <f>'Datos Monitoreo 2019'!$R829*'Datos Monitoreo 2019'!$S829</f>
        <v>1.8908726513024968E-4</v>
      </c>
      <c r="U829" s="148">
        <f>'Datos Monitoreo 2019'!$T829+'Datos Monitoreo 2019'!$R829</f>
        <v>1.1345235907814981E-3</v>
      </c>
    </row>
    <row r="830" spans="1:21" x14ac:dyDescent="0.2">
      <c r="A830" s="141" t="s">
        <v>48</v>
      </c>
      <c r="B830" s="142">
        <f>VLOOKUP('Datos Monitoreo 2019'!$A830,info!$D$3:$E$118,2,FALSE)</f>
        <v>6</v>
      </c>
      <c r="C830" s="143">
        <v>53</v>
      </c>
      <c r="D830" s="143" t="s">
        <v>9</v>
      </c>
      <c r="E830" s="144">
        <v>5.2521131220325463</v>
      </c>
      <c r="F830" s="145">
        <f t="shared" si="17"/>
        <v>2.1664966628384252E-3</v>
      </c>
      <c r="G830" s="141"/>
      <c r="H830" s="146"/>
      <c r="I830" s="146"/>
      <c r="J830" s="146"/>
      <c r="K830" s="147">
        <f>VLOOKUP('Datos Monitoreo 2019'!$D830,info!$A$2:$B$20,2,FALSE)</f>
        <v>0.74</v>
      </c>
      <c r="M830" s="146">
        <v>1.1499999999999999</v>
      </c>
      <c r="N830" s="148">
        <f>(1.8894+0.00853085*'Datos Monitoreo 2019'!$E830^3.32222)/1000</f>
        <v>3.9985164783282994E-3</v>
      </c>
      <c r="O830" s="148">
        <f>'Datos Monitoreo 2019'!$N830*'Datos Monitoreo 2019'!$S830</f>
        <v>7.9970329566565995E-4</v>
      </c>
      <c r="P830" s="148">
        <f>'Datos Monitoreo 2019'!$O830+'Datos Monitoreo 2019'!$N830</f>
        <v>4.7982197739939595E-3</v>
      </c>
      <c r="Q830" s="146">
        <v>0.47</v>
      </c>
      <c r="R830" s="148">
        <f>'Datos Monitoreo 2019'!$Q830*'Datos Monitoreo 2019'!$N830</f>
        <v>1.8793027448143005E-3</v>
      </c>
      <c r="S830" s="146">
        <v>0.2</v>
      </c>
      <c r="T830" s="148">
        <f>'Datos Monitoreo 2019'!$R830*'Datos Monitoreo 2019'!$S830</f>
        <v>3.7586054896286014E-4</v>
      </c>
      <c r="U830" s="148">
        <f>'Datos Monitoreo 2019'!$T830+'Datos Monitoreo 2019'!$R830</f>
        <v>2.2551632937771607E-3</v>
      </c>
    </row>
    <row r="831" spans="1:21" x14ac:dyDescent="0.2">
      <c r="A831" s="141" t="s">
        <v>48</v>
      </c>
      <c r="B831" s="142">
        <f>VLOOKUP('Datos Monitoreo 2019'!$A831,info!$D$3:$E$118,2,FALSE)</f>
        <v>6</v>
      </c>
      <c r="C831" s="143">
        <v>54</v>
      </c>
      <c r="D831" s="143" t="s">
        <v>9</v>
      </c>
      <c r="E831" s="144">
        <v>14.00563499208679</v>
      </c>
      <c r="F831" s="145">
        <f t="shared" si="17"/>
        <v>1.5406198491295472E-2</v>
      </c>
      <c r="G831" s="141"/>
      <c r="H831" s="146"/>
      <c r="I831" s="146"/>
      <c r="J831" s="146"/>
      <c r="K831" s="147">
        <f>VLOOKUP('Datos Monitoreo 2019'!$D831,info!$A$2:$B$20,2,FALSE)</f>
        <v>0.74</v>
      </c>
      <c r="M831" s="146">
        <v>1.1499999999999999</v>
      </c>
      <c r="N831" s="148">
        <f>(1.8894+0.00853085*'Datos Monitoreo 2019'!$E831^3.32222)/1000</f>
        <v>5.6750234129428999E-2</v>
      </c>
      <c r="O831" s="148">
        <f>'Datos Monitoreo 2019'!$N831*'Datos Monitoreo 2019'!$S831</f>
        <v>1.13500468258858E-2</v>
      </c>
      <c r="P831" s="148">
        <f>'Datos Monitoreo 2019'!$O831+'Datos Monitoreo 2019'!$N831</f>
        <v>6.8100280955314799E-2</v>
      </c>
      <c r="Q831" s="146">
        <v>0.47</v>
      </c>
      <c r="R831" s="148">
        <f>'Datos Monitoreo 2019'!$Q831*'Datos Monitoreo 2019'!$N831</f>
        <v>2.6672610040831629E-2</v>
      </c>
      <c r="S831" s="146">
        <v>0.2</v>
      </c>
      <c r="T831" s="148">
        <f>'Datos Monitoreo 2019'!$R831*'Datos Monitoreo 2019'!$S831</f>
        <v>5.3345220081663265E-3</v>
      </c>
      <c r="U831" s="148">
        <f>'Datos Monitoreo 2019'!$T831+'Datos Monitoreo 2019'!$R831</f>
        <v>3.2007132048997952E-2</v>
      </c>
    </row>
    <row r="832" spans="1:21" x14ac:dyDescent="0.2">
      <c r="A832" s="141" t="s">
        <v>48</v>
      </c>
      <c r="B832" s="142">
        <f>VLOOKUP('Datos Monitoreo 2019'!$A832,info!$D$3:$E$118,2,FALSE)</f>
        <v>6</v>
      </c>
      <c r="C832" s="143">
        <v>55</v>
      </c>
      <c r="D832" s="143" t="s">
        <v>10</v>
      </c>
      <c r="E832" s="144">
        <v>31.194368846011486</v>
      </c>
      <c r="F832" s="145">
        <f t="shared" si="17"/>
        <v>7.6426203672728135E-2</v>
      </c>
      <c r="G832" s="141"/>
      <c r="H832" s="146"/>
      <c r="I832" s="146"/>
      <c r="J832" s="146"/>
      <c r="K832" s="147">
        <f>VLOOKUP('Datos Monitoreo 2019'!$D832,info!$A$2:$B$20,2,FALSE)</f>
        <v>0.54</v>
      </c>
      <c r="M832" s="146">
        <v>1.1499999999999999</v>
      </c>
      <c r="N832" s="148">
        <f>(0.214828*'Datos Monitoreo 2019'!$E832^2.0402)/1000</f>
        <v>0.24005190381326799</v>
      </c>
      <c r="O832" s="148">
        <f>'Datos Monitoreo 2019'!$N832*'Datos Monitoreo 2019'!$S832</f>
        <v>4.8010380762653598E-2</v>
      </c>
      <c r="P832" s="148">
        <f>'Datos Monitoreo 2019'!$O832+'Datos Monitoreo 2019'!$N832</f>
        <v>0.28806228457592159</v>
      </c>
      <c r="Q832" s="146">
        <v>0.47</v>
      </c>
      <c r="R832" s="148">
        <f>'Datos Monitoreo 2019'!$Q832*'Datos Monitoreo 2019'!$N832</f>
        <v>0.11282439479223595</v>
      </c>
      <c r="S832" s="146">
        <v>0.2</v>
      </c>
      <c r="T832" s="148">
        <f>'Datos Monitoreo 2019'!$R832*'Datos Monitoreo 2019'!$S832</f>
        <v>2.2564878958447193E-2</v>
      </c>
      <c r="U832" s="148">
        <f>'Datos Monitoreo 2019'!$T832+'Datos Monitoreo 2019'!$R832</f>
        <v>0.13538927375068316</v>
      </c>
    </row>
    <row r="833" spans="1:21" x14ac:dyDescent="0.2">
      <c r="A833" s="141" t="s">
        <v>48</v>
      </c>
      <c r="B833" s="142">
        <f>VLOOKUP('Datos Monitoreo 2019'!$A833,info!$D$3:$E$118,2,FALSE)</f>
        <v>6</v>
      </c>
      <c r="C833" s="143">
        <v>56</v>
      </c>
      <c r="D833" s="143" t="s">
        <v>9</v>
      </c>
      <c r="E833" s="144">
        <v>10.185916357881302</v>
      </c>
      <c r="F833" s="145">
        <f t="shared" si="17"/>
        <v>8.148733086305043E-3</v>
      </c>
      <c r="G833" s="141"/>
      <c r="H833" s="146"/>
      <c r="I833" s="146"/>
      <c r="J833" s="146"/>
      <c r="K833" s="147">
        <f>VLOOKUP('Datos Monitoreo 2019'!$D833,info!$A$2:$B$20,2,FALSE)</f>
        <v>0.74</v>
      </c>
      <c r="M833" s="146">
        <v>1.1499999999999999</v>
      </c>
      <c r="N833" s="148">
        <f>(1.8894+0.00853085*'Datos Monitoreo 2019'!$E833^3.32222)/1000</f>
        <v>2.0934813958222859E-2</v>
      </c>
      <c r="O833" s="148">
        <f>'Datos Monitoreo 2019'!$N833*'Datos Monitoreo 2019'!$S833</f>
        <v>4.1869627916445717E-3</v>
      </c>
      <c r="P833" s="148">
        <f>'Datos Monitoreo 2019'!$O833+'Datos Monitoreo 2019'!$N833</f>
        <v>2.512177674986743E-2</v>
      </c>
      <c r="Q833" s="146">
        <v>0.47</v>
      </c>
      <c r="R833" s="148">
        <f>'Datos Monitoreo 2019'!$Q833*'Datos Monitoreo 2019'!$N833</f>
        <v>9.8393625603647433E-3</v>
      </c>
      <c r="S833" s="146">
        <v>0.2</v>
      </c>
      <c r="T833" s="148">
        <f>'Datos Monitoreo 2019'!$R833*'Datos Monitoreo 2019'!$S833</f>
        <v>1.9678725120729486E-3</v>
      </c>
      <c r="U833" s="148">
        <f>'Datos Monitoreo 2019'!$T833+'Datos Monitoreo 2019'!$R833</f>
        <v>1.1807235072437692E-2</v>
      </c>
    </row>
    <row r="834" spans="1:21" x14ac:dyDescent="0.2">
      <c r="A834" s="141" t="s">
        <v>48</v>
      </c>
      <c r="B834" s="142">
        <f>VLOOKUP('Datos Monitoreo 2019'!$A834,info!$D$3:$E$118,2,FALSE)</f>
        <v>6</v>
      </c>
      <c r="C834" s="143">
        <v>59</v>
      </c>
      <c r="D834" s="143" t="s">
        <v>9</v>
      </c>
      <c r="E834" s="144">
        <v>16.552114081557114</v>
      </c>
      <c r="F834" s="145">
        <f t="shared" si="17"/>
        <v>2.1517748306024247E-2</v>
      </c>
      <c r="G834" s="141"/>
      <c r="H834" s="146"/>
      <c r="I834" s="146"/>
      <c r="J834" s="146"/>
      <c r="K834" s="147">
        <f>VLOOKUP('Datos Monitoreo 2019'!$D834,info!$A$2:$B$20,2,FALSE)</f>
        <v>0.74</v>
      </c>
      <c r="M834" s="146">
        <v>1.1499999999999999</v>
      </c>
      <c r="N834" s="148">
        <f>(1.8894+0.00853085*'Datos Monitoreo 2019'!$E834^3.32222)/1000</f>
        <v>9.7452820036862287E-2</v>
      </c>
      <c r="O834" s="148">
        <f>'Datos Monitoreo 2019'!$N834*'Datos Monitoreo 2019'!$S834</f>
        <v>1.9490564007372459E-2</v>
      </c>
      <c r="P834" s="148">
        <f>'Datos Monitoreo 2019'!$O834+'Datos Monitoreo 2019'!$N834</f>
        <v>0.11694338404423474</v>
      </c>
      <c r="Q834" s="146">
        <v>0.47</v>
      </c>
      <c r="R834" s="148">
        <f>'Datos Monitoreo 2019'!$Q834*'Datos Monitoreo 2019'!$N834</f>
        <v>4.580282541732527E-2</v>
      </c>
      <c r="S834" s="146">
        <v>0.2</v>
      </c>
      <c r="T834" s="148">
        <f>'Datos Monitoreo 2019'!$R834*'Datos Monitoreo 2019'!$S834</f>
        <v>9.160565083465055E-3</v>
      </c>
      <c r="U834" s="148">
        <f>'Datos Monitoreo 2019'!$T834+'Datos Monitoreo 2019'!$R834</f>
        <v>5.4963390500790327E-2</v>
      </c>
    </row>
    <row r="835" spans="1:21" x14ac:dyDescent="0.2">
      <c r="A835" s="141" t="s">
        <v>48</v>
      </c>
      <c r="B835" s="142">
        <f>VLOOKUP('Datos Monitoreo 2019'!$A835,info!$D$3:$E$118,2,FALSE)</f>
        <v>6</v>
      </c>
      <c r="C835" s="143">
        <v>60</v>
      </c>
      <c r="D835" s="143" t="s">
        <v>9</v>
      </c>
      <c r="E835" s="144">
        <v>2.8647889756541161</v>
      </c>
      <c r="F835" s="145">
        <f t="shared" ref="F835:F898" si="18">+(PI()*(((E835/100)^2))/4)</f>
        <v>6.4457751952217606E-4</v>
      </c>
      <c r="G835" s="141"/>
      <c r="H835" s="146"/>
      <c r="I835" s="146"/>
      <c r="J835" s="146"/>
      <c r="K835" s="147">
        <f>VLOOKUP('Datos Monitoreo 2019'!$D835,info!$A$2:$B$20,2,FALSE)</f>
        <v>0.74</v>
      </c>
      <c r="M835" s="146">
        <v>1.1499999999999999</v>
      </c>
      <c r="N835" s="148">
        <f>(1.8894+0.00853085*'Datos Monitoreo 2019'!$E835^3.32222)/1000</f>
        <v>2.1709493994797897E-3</v>
      </c>
      <c r="O835" s="148">
        <f>'Datos Monitoreo 2019'!$N835*'Datos Monitoreo 2019'!$S835</f>
        <v>4.3418987989595793E-4</v>
      </c>
      <c r="P835" s="148">
        <f>'Datos Monitoreo 2019'!$O835+'Datos Monitoreo 2019'!$N835</f>
        <v>2.6051392793757476E-3</v>
      </c>
      <c r="Q835" s="146">
        <v>0.47</v>
      </c>
      <c r="R835" s="148">
        <f>'Datos Monitoreo 2019'!$Q835*'Datos Monitoreo 2019'!$N835</f>
        <v>1.020346217755501E-3</v>
      </c>
      <c r="S835" s="146">
        <v>0.2</v>
      </c>
      <c r="T835" s="148">
        <f>'Datos Monitoreo 2019'!$R835*'Datos Monitoreo 2019'!$S835</f>
        <v>2.0406924355110021E-4</v>
      </c>
      <c r="U835" s="148">
        <f>'Datos Monitoreo 2019'!$T835+'Datos Monitoreo 2019'!$R835</f>
        <v>1.2244154613066012E-3</v>
      </c>
    </row>
    <row r="836" spans="1:21" x14ac:dyDescent="0.2">
      <c r="A836" s="141" t="s">
        <v>48</v>
      </c>
      <c r="B836" s="142">
        <f>VLOOKUP('Datos Monitoreo 2019'!$A836,info!$D$3:$E$118,2,FALSE)</f>
        <v>6</v>
      </c>
      <c r="C836" s="143">
        <v>62</v>
      </c>
      <c r="D836" s="143" t="s">
        <v>9</v>
      </c>
      <c r="E836" s="144">
        <v>3.183098861837907</v>
      </c>
      <c r="F836" s="145">
        <f t="shared" si="18"/>
        <v>7.9577471545947667E-4</v>
      </c>
      <c r="G836" s="141"/>
      <c r="H836" s="146"/>
      <c r="I836" s="146"/>
      <c r="J836" s="146"/>
      <c r="K836" s="147">
        <f>VLOOKUP('Datos Monitoreo 2019'!$D836,info!$A$2:$B$20,2,FALSE)</f>
        <v>0.74</v>
      </c>
      <c r="M836" s="146">
        <v>1.1499999999999999</v>
      </c>
      <c r="N836" s="148">
        <f>(1.8894+0.00853085*'Datos Monitoreo 2019'!$E836^3.32222)/1000</f>
        <v>2.2889499270017243E-3</v>
      </c>
      <c r="O836" s="148">
        <f>'Datos Monitoreo 2019'!$N836*'Datos Monitoreo 2019'!$S836</f>
        <v>4.5778998540034488E-4</v>
      </c>
      <c r="P836" s="148">
        <f>'Datos Monitoreo 2019'!$O836+'Datos Monitoreo 2019'!$N836</f>
        <v>2.746739912402069E-3</v>
      </c>
      <c r="Q836" s="146">
        <v>0.47</v>
      </c>
      <c r="R836" s="148">
        <f>'Datos Monitoreo 2019'!$Q836*'Datos Monitoreo 2019'!$N836</f>
        <v>1.0758064656908102E-3</v>
      </c>
      <c r="S836" s="146">
        <v>0.2</v>
      </c>
      <c r="T836" s="148">
        <f>'Datos Monitoreo 2019'!$R836*'Datos Monitoreo 2019'!$S836</f>
        <v>2.1516129313816205E-4</v>
      </c>
      <c r="U836" s="148">
        <f>'Datos Monitoreo 2019'!$T836+'Datos Monitoreo 2019'!$R836</f>
        <v>1.2909677588289724E-3</v>
      </c>
    </row>
    <row r="837" spans="1:21" s="94" customFormat="1" ht="16.5" hidden="1" x14ac:dyDescent="0.3">
      <c r="A837" s="95" t="s">
        <v>49</v>
      </c>
      <c r="B837" s="102">
        <f>VLOOKUP('Datos Monitoreo 2019'!$A837,info!$D$3:$E$118,2,FALSE)</f>
        <v>3</v>
      </c>
      <c r="C837" s="96">
        <v>1</v>
      </c>
      <c r="D837" s="96" t="s">
        <v>10</v>
      </c>
      <c r="E837" s="97">
        <v>24.191551349968091</v>
      </c>
      <c r="F837" s="103">
        <f t="shared" si="18"/>
        <v>4.5963947564939364E-2</v>
      </c>
      <c r="G837" s="96"/>
      <c r="H837" s="104"/>
      <c r="I837" s="104"/>
      <c r="J837" s="104"/>
      <c r="K837" s="105">
        <f>VLOOKUP('Datos Monitoreo 2019'!$D837,info!$A$2:$B$20,2,FALSE)</f>
        <v>0.54</v>
      </c>
      <c r="M837" s="104">
        <v>1.1499999999999999</v>
      </c>
      <c r="N837" s="106">
        <f>(0.214828*'Datos Monitoreo 2019'!$E837^2.0402)/1000</f>
        <v>0.14290308549883846</v>
      </c>
      <c r="O837" s="106">
        <f>'Datos Monitoreo 2019'!$N837*'Datos Monitoreo 2019'!$S837</f>
        <v>2.8580617099767693E-2</v>
      </c>
      <c r="P837" s="106">
        <f>'Datos Monitoreo 2019'!$O837+'Datos Monitoreo 2019'!$N837</f>
        <v>0.17148370259860615</v>
      </c>
      <c r="Q837" s="104">
        <v>0.47</v>
      </c>
      <c r="R837" s="106">
        <f>'Datos Monitoreo 2019'!$Q837*'Datos Monitoreo 2019'!$N837</f>
        <v>6.7164450184454064E-2</v>
      </c>
      <c r="S837" s="104">
        <v>0.2</v>
      </c>
      <c r="T837" s="106">
        <f>'Datos Monitoreo 2019'!$R837*'Datos Monitoreo 2019'!$S837</f>
        <v>1.3432890036890813E-2</v>
      </c>
      <c r="U837" s="106">
        <f>'Datos Monitoreo 2019'!$T837+'Datos Monitoreo 2019'!$R837</f>
        <v>8.0597340221344876E-2</v>
      </c>
    </row>
    <row r="838" spans="1:21" s="94" customFormat="1" ht="16.5" hidden="1" x14ac:dyDescent="0.3">
      <c r="A838" s="95" t="s">
        <v>49</v>
      </c>
      <c r="B838" s="102">
        <f>VLOOKUP('Datos Monitoreo 2019'!$A838,info!$D$3:$E$118,2,FALSE)</f>
        <v>3</v>
      </c>
      <c r="C838" s="96">
        <v>2</v>
      </c>
      <c r="D838" s="96" t="s">
        <v>10</v>
      </c>
      <c r="E838" s="97">
        <v>17.82535362629228</v>
      </c>
      <c r="F838" s="103">
        <f t="shared" si="18"/>
        <v>2.4955495076809199E-2</v>
      </c>
      <c r="G838" s="96"/>
      <c r="H838" s="104"/>
      <c r="I838" s="104"/>
      <c r="J838" s="104"/>
      <c r="K838" s="105">
        <f>VLOOKUP('Datos Monitoreo 2019'!$D838,info!$A$2:$B$20,2,FALSE)</f>
        <v>0.54</v>
      </c>
      <c r="M838" s="104">
        <v>1.1499999999999999</v>
      </c>
      <c r="N838" s="106">
        <f>(0.214828*'Datos Monitoreo 2019'!$E838^2.0402)/1000</f>
        <v>7.6640605584086544E-2</v>
      </c>
      <c r="O838" s="106">
        <f>'Datos Monitoreo 2019'!$N838*'Datos Monitoreo 2019'!$S838</f>
        <v>1.5328121116817309E-2</v>
      </c>
      <c r="P838" s="106">
        <f>'Datos Monitoreo 2019'!$O838+'Datos Monitoreo 2019'!$N838</f>
        <v>9.1968726700903849E-2</v>
      </c>
      <c r="Q838" s="104">
        <v>0.47</v>
      </c>
      <c r="R838" s="106">
        <f>'Datos Monitoreo 2019'!$Q838*'Datos Monitoreo 2019'!$N838</f>
        <v>3.6021084624520673E-2</v>
      </c>
      <c r="S838" s="104">
        <v>0.2</v>
      </c>
      <c r="T838" s="106">
        <f>'Datos Monitoreo 2019'!$R838*'Datos Monitoreo 2019'!$S838</f>
        <v>7.2042169249041353E-3</v>
      </c>
      <c r="U838" s="106">
        <f>'Datos Monitoreo 2019'!$T838+'Datos Monitoreo 2019'!$R838</f>
        <v>4.3225301549424805E-2</v>
      </c>
    </row>
    <row r="839" spans="1:21" s="94" customFormat="1" ht="16.5" hidden="1" x14ac:dyDescent="0.3">
      <c r="A839" s="95" t="s">
        <v>49</v>
      </c>
      <c r="B839" s="102">
        <f>VLOOKUP('Datos Monitoreo 2019'!$A839,info!$D$3:$E$118,2,FALSE)</f>
        <v>3</v>
      </c>
      <c r="C839" s="96">
        <v>3</v>
      </c>
      <c r="D839" s="96" t="s">
        <v>10</v>
      </c>
      <c r="E839" s="97">
        <v>15.438029479913848</v>
      </c>
      <c r="F839" s="103">
        <f t="shared" si="18"/>
        <v>1.8718610744395542E-2</v>
      </c>
      <c r="G839" s="96"/>
      <c r="H839" s="104"/>
      <c r="I839" s="104"/>
      <c r="J839" s="104"/>
      <c r="K839" s="105">
        <f>VLOOKUP('Datos Monitoreo 2019'!$D839,info!$A$2:$B$20,2,FALSE)</f>
        <v>0.54</v>
      </c>
      <c r="M839" s="104">
        <v>1.1499999999999999</v>
      </c>
      <c r="N839" s="106">
        <f>(0.214828*'Datos Monitoreo 2019'!$E839^2.0402)/1000</f>
        <v>5.715523439035048E-2</v>
      </c>
      <c r="O839" s="106">
        <f>'Datos Monitoreo 2019'!$N839*'Datos Monitoreo 2019'!$S839</f>
        <v>1.1431046878070096E-2</v>
      </c>
      <c r="P839" s="106">
        <f>'Datos Monitoreo 2019'!$O839+'Datos Monitoreo 2019'!$N839</f>
        <v>6.8586281268420576E-2</v>
      </c>
      <c r="Q839" s="104">
        <v>0.47</v>
      </c>
      <c r="R839" s="106">
        <f>'Datos Monitoreo 2019'!$Q839*'Datos Monitoreo 2019'!$N839</f>
        <v>2.6862960163464723E-2</v>
      </c>
      <c r="S839" s="104">
        <v>0.2</v>
      </c>
      <c r="T839" s="106">
        <f>'Datos Monitoreo 2019'!$R839*'Datos Monitoreo 2019'!$S839</f>
        <v>5.3725920326929445E-3</v>
      </c>
      <c r="U839" s="106">
        <f>'Datos Monitoreo 2019'!$T839+'Datos Monitoreo 2019'!$R839</f>
        <v>3.2235552196157667E-2</v>
      </c>
    </row>
    <row r="840" spans="1:21" s="94" customFormat="1" ht="16.5" hidden="1" x14ac:dyDescent="0.3">
      <c r="A840" s="95" t="s">
        <v>49</v>
      </c>
      <c r="B840" s="102">
        <f>VLOOKUP('Datos Monitoreo 2019'!$A840,info!$D$3:$E$118,2,FALSE)</f>
        <v>3</v>
      </c>
      <c r="C840" s="96">
        <v>3</v>
      </c>
      <c r="D840" s="96" t="s">
        <v>10</v>
      </c>
      <c r="E840" s="97">
        <v>15.438029479913848</v>
      </c>
      <c r="F840" s="103">
        <f t="shared" si="18"/>
        <v>1.8718610744395542E-2</v>
      </c>
      <c r="G840" s="96"/>
      <c r="H840" s="104"/>
      <c r="I840" s="104"/>
      <c r="J840" s="104"/>
      <c r="K840" s="105">
        <f>VLOOKUP('Datos Monitoreo 2019'!$D840,info!$A$2:$B$20,2,FALSE)</f>
        <v>0.54</v>
      </c>
      <c r="M840" s="104">
        <v>1.1499999999999999</v>
      </c>
      <c r="N840" s="106">
        <f>(0.214828*'Datos Monitoreo 2019'!$E840^2.0402)/1000</f>
        <v>5.715523439035048E-2</v>
      </c>
      <c r="O840" s="106">
        <f>'Datos Monitoreo 2019'!$N840*'Datos Monitoreo 2019'!$S840</f>
        <v>1.1431046878070096E-2</v>
      </c>
      <c r="P840" s="106">
        <f>'Datos Monitoreo 2019'!$O840+'Datos Monitoreo 2019'!$N840</f>
        <v>6.8586281268420576E-2</v>
      </c>
      <c r="Q840" s="104">
        <v>0.47</v>
      </c>
      <c r="R840" s="106">
        <f>'Datos Monitoreo 2019'!$Q840*'Datos Monitoreo 2019'!$N840</f>
        <v>2.6862960163464723E-2</v>
      </c>
      <c r="S840" s="104">
        <v>0.2</v>
      </c>
      <c r="T840" s="106">
        <f>'Datos Monitoreo 2019'!$R840*'Datos Monitoreo 2019'!$S840</f>
        <v>5.3725920326929445E-3</v>
      </c>
      <c r="U840" s="106">
        <f>'Datos Monitoreo 2019'!$T840+'Datos Monitoreo 2019'!$R840</f>
        <v>3.2235552196157667E-2</v>
      </c>
    </row>
    <row r="841" spans="1:21" s="94" customFormat="1" ht="16.5" hidden="1" x14ac:dyDescent="0.3">
      <c r="A841" s="95" t="s">
        <v>49</v>
      </c>
      <c r="B841" s="102">
        <f>VLOOKUP('Datos Monitoreo 2019'!$A841,info!$D$3:$E$118,2,FALSE)</f>
        <v>3</v>
      </c>
      <c r="C841" s="96">
        <v>4</v>
      </c>
      <c r="D841" s="96" t="s">
        <v>10</v>
      </c>
      <c r="E841" s="97">
        <v>28.329579870357371</v>
      </c>
      <c r="F841" s="103">
        <f t="shared" si="18"/>
        <v>6.3033315211545135E-2</v>
      </c>
      <c r="G841" s="96"/>
      <c r="H841" s="104"/>
      <c r="I841" s="104"/>
      <c r="J841" s="104"/>
      <c r="K841" s="105">
        <f>VLOOKUP('Datos Monitoreo 2019'!$D841,info!$A$2:$B$20,2,FALSE)</f>
        <v>0.54</v>
      </c>
      <c r="M841" s="104">
        <v>1.1499999999999999</v>
      </c>
      <c r="N841" s="106">
        <f>(0.214828*'Datos Monitoreo 2019'!$E841^2.0402)/1000</f>
        <v>0.19722011448390406</v>
      </c>
      <c r="O841" s="106">
        <f>'Datos Monitoreo 2019'!$N841*'Datos Monitoreo 2019'!$S841</f>
        <v>3.9444022896780812E-2</v>
      </c>
      <c r="P841" s="106">
        <f>'Datos Monitoreo 2019'!$O841+'Datos Monitoreo 2019'!$N841</f>
        <v>0.23666413738068487</v>
      </c>
      <c r="Q841" s="104">
        <v>0.47</v>
      </c>
      <c r="R841" s="106">
        <f>'Datos Monitoreo 2019'!$Q841*'Datos Monitoreo 2019'!$N841</f>
        <v>9.2693453807434906E-2</v>
      </c>
      <c r="S841" s="104">
        <v>0.2</v>
      </c>
      <c r="T841" s="106">
        <f>'Datos Monitoreo 2019'!$R841*'Datos Monitoreo 2019'!$S841</f>
        <v>1.8538690761486981E-2</v>
      </c>
      <c r="U841" s="106">
        <f>'Datos Monitoreo 2019'!$T841+'Datos Monitoreo 2019'!$R841</f>
        <v>0.11123214456892189</v>
      </c>
    </row>
    <row r="842" spans="1:21" s="94" customFormat="1" ht="16.5" hidden="1" x14ac:dyDescent="0.3">
      <c r="A842" s="95" t="s">
        <v>49</v>
      </c>
      <c r="B842" s="102">
        <f>VLOOKUP('Datos Monitoreo 2019'!$A842,info!$D$3:$E$118,2,FALSE)</f>
        <v>3</v>
      </c>
      <c r="C842" s="96">
        <v>6</v>
      </c>
      <c r="D842" s="96" t="s">
        <v>10</v>
      </c>
      <c r="E842" s="97">
        <v>20.690142601946395</v>
      </c>
      <c r="F842" s="103">
        <f t="shared" si="18"/>
        <v>3.3621481728162893E-2</v>
      </c>
      <c r="G842" s="96"/>
      <c r="H842" s="104"/>
      <c r="I842" s="104"/>
      <c r="J842" s="104"/>
      <c r="K842" s="105">
        <f>VLOOKUP('Datos Monitoreo 2019'!$D842,info!$A$2:$B$20,2,FALSE)</f>
        <v>0.54</v>
      </c>
      <c r="M842" s="104">
        <v>1.1499999999999999</v>
      </c>
      <c r="N842" s="106">
        <f>(0.214828*'Datos Monitoreo 2019'!$E842^2.0402)/1000</f>
        <v>0.10387512160967872</v>
      </c>
      <c r="O842" s="106">
        <f>'Datos Monitoreo 2019'!$N842*'Datos Monitoreo 2019'!$S842</f>
        <v>2.0775024321935745E-2</v>
      </c>
      <c r="P842" s="106">
        <f>'Datos Monitoreo 2019'!$O842+'Datos Monitoreo 2019'!$N842</f>
        <v>0.12465014593161447</v>
      </c>
      <c r="Q842" s="104">
        <v>0.47</v>
      </c>
      <c r="R842" s="106">
        <f>'Datos Monitoreo 2019'!$Q842*'Datos Monitoreo 2019'!$N842</f>
        <v>4.8821307156548997E-2</v>
      </c>
      <c r="S842" s="104">
        <v>0.2</v>
      </c>
      <c r="T842" s="106">
        <f>'Datos Monitoreo 2019'!$R842*'Datos Monitoreo 2019'!$S842</f>
        <v>9.7642614313098001E-3</v>
      </c>
      <c r="U842" s="106">
        <f>'Datos Monitoreo 2019'!$T842+'Datos Monitoreo 2019'!$R842</f>
        <v>5.8585568587858794E-2</v>
      </c>
    </row>
    <row r="843" spans="1:21" s="94" customFormat="1" ht="16.5" hidden="1" x14ac:dyDescent="0.3">
      <c r="A843" s="95" t="s">
        <v>49</v>
      </c>
      <c r="B843" s="102">
        <f>VLOOKUP('Datos Monitoreo 2019'!$A843,info!$D$3:$E$118,2,FALSE)</f>
        <v>3</v>
      </c>
      <c r="C843" s="96">
        <v>6</v>
      </c>
      <c r="D843" s="96" t="s">
        <v>10</v>
      </c>
      <c r="E843" s="97">
        <v>15.915494309189533</v>
      </c>
      <c r="F843" s="103">
        <f t="shared" si="18"/>
        <v>1.9894367886486918E-2</v>
      </c>
      <c r="G843" s="96"/>
      <c r="H843" s="104"/>
      <c r="I843" s="104"/>
      <c r="J843" s="104"/>
      <c r="K843" s="105">
        <f>VLOOKUP('Datos Monitoreo 2019'!$D843,info!$A$2:$B$20,2,FALSE)</f>
        <v>0.54</v>
      </c>
      <c r="M843" s="104">
        <v>1.1499999999999999</v>
      </c>
      <c r="N843" s="106">
        <f>(0.214828*'Datos Monitoreo 2019'!$E843^2.0402)/1000</f>
        <v>6.0819706196933263E-2</v>
      </c>
      <c r="O843" s="106">
        <f>'Datos Monitoreo 2019'!$N843*'Datos Monitoreo 2019'!$S843</f>
        <v>1.2163941239386654E-2</v>
      </c>
      <c r="P843" s="106">
        <f>'Datos Monitoreo 2019'!$O843+'Datos Monitoreo 2019'!$N843</f>
        <v>7.2983647436319909E-2</v>
      </c>
      <c r="Q843" s="104">
        <v>0.47</v>
      </c>
      <c r="R843" s="106">
        <f>'Datos Monitoreo 2019'!$Q843*'Datos Monitoreo 2019'!$N843</f>
        <v>2.858526191255863E-2</v>
      </c>
      <c r="S843" s="104">
        <v>0.2</v>
      </c>
      <c r="T843" s="106">
        <f>'Datos Monitoreo 2019'!$R843*'Datos Monitoreo 2019'!$S843</f>
        <v>5.7170523825117265E-3</v>
      </c>
      <c r="U843" s="106">
        <f>'Datos Monitoreo 2019'!$T843+'Datos Monitoreo 2019'!$R843</f>
        <v>3.4302314295070357E-2</v>
      </c>
    </row>
    <row r="844" spans="1:21" s="94" customFormat="1" ht="16.5" hidden="1" x14ac:dyDescent="0.3">
      <c r="A844" s="95" t="s">
        <v>49</v>
      </c>
      <c r="B844" s="102">
        <f>VLOOKUP('Datos Monitoreo 2019'!$A844,info!$D$3:$E$118,2,FALSE)</f>
        <v>3</v>
      </c>
      <c r="C844" s="96">
        <v>7</v>
      </c>
      <c r="D844" s="96" t="s">
        <v>10</v>
      </c>
      <c r="E844" s="97">
        <v>26.419720553254628</v>
      </c>
      <c r="F844" s="103">
        <f t="shared" si="18"/>
        <v>5.4820920148003355E-2</v>
      </c>
      <c r="G844" s="96"/>
      <c r="H844" s="104"/>
      <c r="I844" s="104"/>
      <c r="J844" s="104"/>
      <c r="K844" s="105">
        <f>VLOOKUP('Datos Monitoreo 2019'!$D844,info!$A$2:$B$20,2,FALSE)</f>
        <v>0.54</v>
      </c>
      <c r="M844" s="104">
        <v>1.1499999999999999</v>
      </c>
      <c r="N844" s="106">
        <f>(0.214828*'Datos Monitoreo 2019'!$E844^2.0402)/1000</f>
        <v>0.17104439178456021</v>
      </c>
      <c r="O844" s="106">
        <f>'Datos Monitoreo 2019'!$N844*'Datos Monitoreo 2019'!$S844</f>
        <v>3.4208878356912047E-2</v>
      </c>
      <c r="P844" s="106">
        <f>'Datos Monitoreo 2019'!$O844+'Datos Monitoreo 2019'!$N844</f>
        <v>0.20525327014147227</v>
      </c>
      <c r="Q844" s="104">
        <v>0.47</v>
      </c>
      <c r="R844" s="106">
        <f>'Datos Monitoreo 2019'!$Q844*'Datos Monitoreo 2019'!$N844</f>
        <v>8.0390864138743301E-2</v>
      </c>
      <c r="S844" s="104">
        <v>0.2</v>
      </c>
      <c r="T844" s="106">
        <f>'Datos Monitoreo 2019'!$R844*'Datos Monitoreo 2019'!$S844</f>
        <v>1.6078172827748659E-2</v>
      </c>
      <c r="U844" s="106">
        <f>'Datos Monitoreo 2019'!$T844+'Datos Monitoreo 2019'!$R844</f>
        <v>9.6469036966491964E-2</v>
      </c>
    </row>
    <row r="845" spans="1:21" s="94" customFormat="1" ht="16.5" hidden="1" x14ac:dyDescent="0.3">
      <c r="A845" s="95" t="s">
        <v>49</v>
      </c>
      <c r="B845" s="102">
        <f>VLOOKUP('Datos Monitoreo 2019'!$A845,info!$D$3:$E$118,2,FALSE)</f>
        <v>3</v>
      </c>
      <c r="C845" s="96">
        <v>8</v>
      </c>
      <c r="D845" s="96" t="s">
        <v>10</v>
      </c>
      <c r="E845" s="97">
        <v>21.326762374313976</v>
      </c>
      <c r="F845" s="103">
        <f t="shared" si="18"/>
        <v>3.5722326976975909E-2</v>
      </c>
      <c r="G845" s="96"/>
      <c r="H845" s="104"/>
      <c r="I845" s="104"/>
      <c r="J845" s="104"/>
      <c r="K845" s="105">
        <f>VLOOKUP('Datos Monitoreo 2019'!$D845,info!$A$2:$B$20,2,FALSE)</f>
        <v>0.54</v>
      </c>
      <c r="M845" s="104">
        <v>1.1499999999999999</v>
      </c>
      <c r="N845" s="106">
        <f>(0.214828*'Datos Monitoreo 2019'!$E845^2.0402)/1000</f>
        <v>0.11050031790768119</v>
      </c>
      <c r="O845" s="106">
        <f>'Datos Monitoreo 2019'!$N845*'Datos Monitoreo 2019'!$S845</f>
        <v>2.2100063581536239E-2</v>
      </c>
      <c r="P845" s="106">
        <f>'Datos Monitoreo 2019'!$O845+'Datos Monitoreo 2019'!$N845</f>
        <v>0.13260038148921743</v>
      </c>
      <c r="Q845" s="104">
        <v>0.47</v>
      </c>
      <c r="R845" s="106">
        <f>'Datos Monitoreo 2019'!$Q845*'Datos Monitoreo 2019'!$N845</f>
        <v>5.1935149416610156E-2</v>
      </c>
      <c r="S845" s="104">
        <v>0.2</v>
      </c>
      <c r="T845" s="106">
        <f>'Datos Monitoreo 2019'!$R845*'Datos Monitoreo 2019'!$S845</f>
        <v>1.0387029883322033E-2</v>
      </c>
      <c r="U845" s="106">
        <f>'Datos Monitoreo 2019'!$T845+'Datos Monitoreo 2019'!$R845</f>
        <v>6.2322179299932189E-2</v>
      </c>
    </row>
    <row r="846" spans="1:21" s="94" customFormat="1" ht="16.5" hidden="1" x14ac:dyDescent="0.3">
      <c r="A846" s="95" t="s">
        <v>49</v>
      </c>
      <c r="B846" s="102">
        <f>VLOOKUP('Datos Monitoreo 2019'!$A846,info!$D$3:$E$118,2,FALSE)</f>
        <v>3</v>
      </c>
      <c r="C846" s="96">
        <v>9</v>
      </c>
      <c r="D846" s="96" t="s">
        <v>10</v>
      </c>
      <c r="E846" s="97">
        <v>23.8732414637843</v>
      </c>
      <c r="F846" s="103">
        <f t="shared" si="18"/>
        <v>4.4762327744595563E-2</v>
      </c>
      <c r="G846" s="96"/>
      <c r="H846" s="104"/>
      <c r="I846" s="104"/>
      <c r="J846" s="104"/>
      <c r="K846" s="105">
        <f>VLOOKUP('Datos Monitoreo 2019'!$D846,info!$A$2:$B$20,2,FALSE)</f>
        <v>0.54</v>
      </c>
      <c r="M846" s="104">
        <v>1.1499999999999999</v>
      </c>
      <c r="N846" s="106">
        <f>(0.214828*'Datos Monitoreo 2019'!$E846^2.0402)/1000</f>
        <v>0.13909313783382199</v>
      </c>
      <c r="O846" s="106">
        <f>'Datos Monitoreo 2019'!$N846*'Datos Monitoreo 2019'!$S846</f>
        <v>2.7818627566764398E-2</v>
      </c>
      <c r="P846" s="106">
        <f>'Datos Monitoreo 2019'!$O846+'Datos Monitoreo 2019'!$N846</f>
        <v>0.16691176540058639</v>
      </c>
      <c r="Q846" s="104">
        <v>0.47</v>
      </c>
      <c r="R846" s="106">
        <f>'Datos Monitoreo 2019'!$Q846*'Datos Monitoreo 2019'!$N846</f>
        <v>6.5373774781896335E-2</v>
      </c>
      <c r="S846" s="104">
        <v>0.2</v>
      </c>
      <c r="T846" s="106">
        <f>'Datos Monitoreo 2019'!$R846*'Datos Monitoreo 2019'!$S846</f>
        <v>1.3074754956379268E-2</v>
      </c>
      <c r="U846" s="106">
        <f>'Datos Monitoreo 2019'!$T846+'Datos Monitoreo 2019'!$R846</f>
        <v>7.8448529738275596E-2</v>
      </c>
    </row>
    <row r="847" spans="1:21" s="94" customFormat="1" ht="16.5" hidden="1" x14ac:dyDescent="0.3">
      <c r="A847" s="95" t="s">
        <v>49</v>
      </c>
      <c r="B847" s="102">
        <f>VLOOKUP('Datos Monitoreo 2019'!$A847,info!$D$3:$E$118,2,FALSE)</f>
        <v>3</v>
      </c>
      <c r="C847" s="96">
        <v>10</v>
      </c>
      <c r="D847" s="96" t="s">
        <v>10</v>
      </c>
      <c r="E847" s="97">
        <v>25.146481008519466</v>
      </c>
      <c r="F847" s="103">
        <f t="shared" si="18"/>
        <v>4.966429999182595E-2</v>
      </c>
      <c r="G847" s="96"/>
      <c r="H847" s="104"/>
      <c r="I847" s="104"/>
      <c r="J847" s="104"/>
      <c r="K847" s="105">
        <f>VLOOKUP('Datos Monitoreo 2019'!$D847,info!$A$2:$B$20,2,FALSE)</f>
        <v>0.54</v>
      </c>
      <c r="M847" s="104">
        <v>1.1499999999999999</v>
      </c>
      <c r="N847" s="106">
        <f>(0.214828*'Datos Monitoreo 2019'!$E847^2.0402)/1000</f>
        <v>0.15464807080539222</v>
      </c>
      <c r="O847" s="106">
        <f>'Datos Monitoreo 2019'!$N847*'Datos Monitoreo 2019'!$S847</f>
        <v>3.0929614161078447E-2</v>
      </c>
      <c r="P847" s="106">
        <f>'Datos Monitoreo 2019'!$O847+'Datos Monitoreo 2019'!$N847</f>
        <v>0.18557768496647067</v>
      </c>
      <c r="Q847" s="104">
        <v>0.47</v>
      </c>
      <c r="R847" s="106">
        <f>'Datos Monitoreo 2019'!$Q847*'Datos Monitoreo 2019'!$N847</f>
        <v>7.268459327853434E-2</v>
      </c>
      <c r="S847" s="104">
        <v>0.2</v>
      </c>
      <c r="T847" s="106">
        <f>'Datos Monitoreo 2019'!$R847*'Datos Monitoreo 2019'!$S847</f>
        <v>1.4536918655706868E-2</v>
      </c>
      <c r="U847" s="106">
        <f>'Datos Monitoreo 2019'!$T847+'Datos Monitoreo 2019'!$R847</f>
        <v>8.7221511934241214E-2</v>
      </c>
    </row>
    <row r="848" spans="1:21" s="94" customFormat="1" ht="16.5" hidden="1" x14ac:dyDescent="0.3">
      <c r="A848" s="95" t="s">
        <v>49</v>
      </c>
      <c r="B848" s="102">
        <f>VLOOKUP('Datos Monitoreo 2019'!$A848,info!$D$3:$E$118,2,FALSE)</f>
        <v>3</v>
      </c>
      <c r="C848" s="96">
        <v>11</v>
      </c>
      <c r="D848" s="96" t="s">
        <v>10</v>
      </c>
      <c r="E848" s="97">
        <v>25.783100780887047</v>
      </c>
      <c r="F848" s="103">
        <f t="shared" si="18"/>
        <v>5.2210779081296281E-2</v>
      </c>
      <c r="G848" s="96"/>
      <c r="H848" s="104"/>
      <c r="I848" s="104"/>
      <c r="J848" s="104"/>
      <c r="K848" s="105">
        <f>VLOOKUP('Datos Monitoreo 2019'!$D848,info!$A$2:$B$20,2,FALSE)</f>
        <v>0.54</v>
      </c>
      <c r="M848" s="104">
        <v>1.1499999999999999</v>
      </c>
      <c r="N848" s="106">
        <f>(0.214828*'Datos Monitoreo 2019'!$E848^2.0402)/1000</f>
        <v>0.16274095137414996</v>
      </c>
      <c r="O848" s="106">
        <f>'Datos Monitoreo 2019'!$N848*'Datos Monitoreo 2019'!$S848</f>
        <v>3.254819027482999E-2</v>
      </c>
      <c r="P848" s="106">
        <f>'Datos Monitoreo 2019'!$O848+'Datos Monitoreo 2019'!$N848</f>
        <v>0.19528914164897995</v>
      </c>
      <c r="Q848" s="104">
        <v>0.47</v>
      </c>
      <c r="R848" s="106">
        <f>'Datos Monitoreo 2019'!$Q848*'Datos Monitoreo 2019'!$N848</f>
        <v>7.648824714585048E-2</v>
      </c>
      <c r="S848" s="104">
        <v>0.2</v>
      </c>
      <c r="T848" s="106">
        <f>'Datos Monitoreo 2019'!$R848*'Datos Monitoreo 2019'!$S848</f>
        <v>1.5297649429170097E-2</v>
      </c>
      <c r="U848" s="106">
        <f>'Datos Monitoreo 2019'!$T848+'Datos Monitoreo 2019'!$R848</f>
        <v>9.1785896575020579E-2</v>
      </c>
    </row>
    <row r="849" spans="1:21" s="94" customFormat="1" ht="16.5" hidden="1" x14ac:dyDescent="0.3">
      <c r="A849" s="95" t="s">
        <v>49</v>
      </c>
      <c r="B849" s="102">
        <f>VLOOKUP('Datos Monitoreo 2019'!$A849,info!$D$3:$E$118,2,FALSE)</f>
        <v>3</v>
      </c>
      <c r="C849" s="96">
        <v>12</v>
      </c>
      <c r="D849" s="96" t="s">
        <v>10</v>
      </c>
      <c r="E849" s="97">
        <v>23.8732414637843</v>
      </c>
      <c r="F849" s="103">
        <f t="shared" si="18"/>
        <v>4.4762327744595563E-2</v>
      </c>
      <c r="G849" s="96"/>
      <c r="H849" s="104"/>
      <c r="I849" s="104"/>
      <c r="J849" s="104"/>
      <c r="K849" s="105">
        <f>VLOOKUP('Datos Monitoreo 2019'!$D849,info!$A$2:$B$20,2,FALSE)</f>
        <v>0.54</v>
      </c>
      <c r="M849" s="104">
        <v>1.1499999999999999</v>
      </c>
      <c r="N849" s="106">
        <f>(0.214828*'Datos Monitoreo 2019'!$E849^2.0402)/1000</f>
        <v>0.13909313783382199</v>
      </c>
      <c r="O849" s="106">
        <f>'Datos Monitoreo 2019'!$N849*'Datos Monitoreo 2019'!$S849</f>
        <v>2.7818627566764398E-2</v>
      </c>
      <c r="P849" s="106">
        <f>'Datos Monitoreo 2019'!$O849+'Datos Monitoreo 2019'!$N849</f>
        <v>0.16691176540058639</v>
      </c>
      <c r="Q849" s="104">
        <v>0.47</v>
      </c>
      <c r="R849" s="106">
        <f>'Datos Monitoreo 2019'!$Q849*'Datos Monitoreo 2019'!$N849</f>
        <v>6.5373774781896335E-2</v>
      </c>
      <c r="S849" s="104">
        <v>0.2</v>
      </c>
      <c r="T849" s="106">
        <f>'Datos Monitoreo 2019'!$R849*'Datos Monitoreo 2019'!$S849</f>
        <v>1.3074754956379268E-2</v>
      </c>
      <c r="U849" s="106">
        <f>'Datos Monitoreo 2019'!$T849+'Datos Monitoreo 2019'!$R849</f>
        <v>7.8448529738275596E-2</v>
      </c>
    </row>
    <row r="850" spans="1:21" s="94" customFormat="1" ht="16.5" hidden="1" x14ac:dyDescent="0.3">
      <c r="A850" s="95" t="s">
        <v>49</v>
      </c>
      <c r="B850" s="102">
        <f>VLOOKUP('Datos Monitoreo 2019'!$A850,info!$D$3:$E$118,2,FALSE)</f>
        <v>3</v>
      </c>
      <c r="C850" s="96">
        <v>13</v>
      </c>
      <c r="D850" s="96" t="s">
        <v>10</v>
      </c>
      <c r="E850" s="97">
        <v>25.146481008519466</v>
      </c>
      <c r="F850" s="103">
        <f t="shared" si="18"/>
        <v>4.966429999182595E-2</v>
      </c>
      <c r="G850" s="96"/>
      <c r="H850" s="104"/>
      <c r="I850" s="104"/>
      <c r="J850" s="104"/>
      <c r="K850" s="105">
        <f>VLOOKUP('Datos Monitoreo 2019'!$D850,info!$A$2:$B$20,2,FALSE)</f>
        <v>0.54</v>
      </c>
      <c r="M850" s="104">
        <v>1.1499999999999999</v>
      </c>
      <c r="N850" s="106">
        <f>(0.214828*'Datos Monitoreo 2019'!$E850^2.0402)/1000</f>
        <v>0.15464807080539222</v>
      </c>
      <c r="O850" s="106">
        <f>'Datos Monitoreo 2019'!$N850*'Datos Monitoreo 2019'!$S850</f>
        <v>3.0929614161078447E-2</v>
      </c>
      <c r="P850" s="106">
        <f>'Datos Monitoreo 2019'!$O850+'Datos Monitoreo 2019'!$N850</f>
        <v>0.18557768496647067</v>
      </c>
      <c r="Q850" s="104">
        <v>0.47</v>
      </c>
      <c r="R850" s="106">
        <f>'Datos Monitoreo 2019'!$Q850*'Datos Monitoreo 2019'!$N850</f>
        <v>7.268459327853434E-2</v>
      </c>
      <c r="S850" s="104">
        <v>0.2</v>
      </c>
      <c r="T850" s="106">
        <f>'Datos Monitoreo 2019'!$R850*'Datos Monitoreo 2019'!$S850</f>
        <v>1.4536918655706868E-2</v>
      </c>
      <c r="U850" s="106">
        <f>'Datos Monitoreo 2019'!$T850+'Datos Monitoreo 2019'!$R850</f>
        <v>8.7221511934241214E-2</v>
      </c>
    </row>
    <row r="851" spans="1:21" s="94" customFormat="1" ht="16.5" hidden="1" x14ac:dyDescent="0.3">
      <c r="A851" s="95" t="s">
        <v>49</v>
      </c>
      <c r="B851" s="102">
        <f>VLOOKUP('Datos Monitoreo 2019'!$A851,info!$D$3:$E$118,2,FALSE)</f>
        <v>3</v>
      </c>
      <c r="C851" s="96">
        <v>14</v>
      </c>
      <c r="D851" s="96" t="s">
        <v>10</v>
      </c>
      <c r="E851" s="97">
        <v>27.69296009798979</v>
      </c>
      <c r="F851" s="103">
        <f t="shared" si="18"/>
        <v>6.0232188213127785E-2</v>
      </c>
      <c r="G851" s="96"/>
      <c r="H851" s="104"/>
      <c r="I851" s="104"/>
      <c r="J851" s="104"/>
      <c r="K851" s="105">
        <f>VLOOKUP('Datos Monitoreo 2019'!$D851,info!$A$2:$B$20,2,FALSE)</f>
        <v>0.54</v>
      </c>
      <c r="M851" s="104">
        <v>1.1499999999999999</v>
      </c>
      <c r="N851" s="106">
        <f>(0.214828*'Datos Monitoreo 2019'!$E851^2.0402)/1000</f>
        <v>0.18828377373592026</v>
      </c>
      <c r="O851" s="106">
        <f>'Datos Monitoreo 2019'!$N851*'Datos Monitoreo 2019'!$S851</f>
        <v>3.7656754747184051E-2</v>
      </c>
      <c r="P851" s="106">
        <f>'Datos Monitoreo 2019'!$O851+'Datos Monitoreo 2019'!$N851</f>
        <v>0.22594052848310431</v>
      </c>
      <c r="Q851" s="104">
        <v>0.47</v>
      </c>
      <c r="R851" s="106">
        <f>'Datos Monitoreo 2019'!$Q851*'Datos Monitoreo 2019'!$N851</f>
        <v>8.8493373655882515E-2</v>
      </c>
      <c r="S851" s="104">
        <v>0.2</v>
      </c>
      <c r="T851" s="106">
        <f>'Datos Monitoreo 2019'!$R851*'Datos Monitoreo 2019'!$S851</f>
        <v>1.7698674731176502E-2</v>
      </c>
      <c r="U851" s="106">
        <f>'Datos Monitoreo 2019'!$T851+'Datos Monitoreo 2019'!$R851</f>
        <v>0.10619204838705902</v>
      </c>
    </row>
    <row r="852" spans="1:21" s="94" customFormat="1" ht="16.5" hidden="1" x14ac:dyDescent="0.3">
      <c r="A852" s="95" t="s">
        <v>49</v>
      </c>
      <c r="B852" s="102">
        <f>VLOOKUP('Datos Monitoreo 2019'!$A852,info!$D$3:$E$118,2,FALSE)</f>
        <v>3</v>
      </c>
      <c r="C852" s="96">
        <v>15</v>
      </c>
      <c r="D852" s="96" t="s">
        <v>10</v>
      </c>
      <c r="E852" s="97">
        <v>24.828171122335672</v>
      </c>
      <c r="F852" s="103">
        <f t="shared" si="18"/>
        <v>4.8414933688554554E-2</v>
      </c>
      <c r="G852" s="96"/>
      <c r="H852" s="104"/>
      <c r="I852" s="104"/>
      <c r="J852" s="104"/>
      <c r="K852" s="105">
        <f>VLOOKUP('Datos Monitoreo 2019'!$D852,info!$A$2:$B$20,2,FALSE)</f>
        <v>0.54</v>
      </c>
      <c r="M852" s="104">
        <v>1.1499999999999999</v>
      </c>
      <c r="N852" s="106">
        <f>(0.214828*'Datos Monitoreo 2019'!$E852^2.0402)/1000</f>
        <v>0.15068052455612629</v>
      </c>
      <c r="O852" s="106">
        <f>'Datos Monitoreo 2019'!$N852*'Datos Monitoreo 2019'!$S852</f>
        <v>3.0136104911225259E-2</v>
      </c>
      <c r="P852" s="106">
        <f>'Datos Monitoreo 2019'!$O852+'Datos Monitoreo 2019'!$N852</f>
        <v>0.18081662946735155</v>
      </c>
      <c r="Q852" s="104">
        <v>0.47</v>
      </c>
      <c r="R852" s="106">
        <f>'Datos Monitoreo 2019'!$Q852*'Datos Monitoreo 2019'!$N852</f>
        <v>7.081984654137935E-2</v>
      </c>
      <c r="S852" s="104">
        <v>0.2</v>
      </c>
      <c r="T852" s="106">
        <f>'Datos Monitoreo 2019'!$R852*'Datos Monitoreo 2019'!$S852</f>
        <v>1.416396930827587E-2</v>
      </c>
      <c r="U852" s="106">
        <f>'Datos Monitoreo 2019'!$T852+'Datos Monitoreo 2019'!$R852</f>
        <v>8.4983815849655225E-2</v>
      </c>
    </row>
    <row r="853" spans="1:21" s="94" customFormat="1" ht="16.5" hidden="1" x14ac:dyDescent="0.3">
      <c r="A853" s="95" t="s">
        <v>49</v>
      </c>
      <c r="B853" s="102">
        <f>VLOOKUP('Datos Monitoreo 2019'!$A853,info!$D$3:$E$118,2,FALSE)</f>
        <v>3</v>
      </c>
      <c r="C853" s="96">
        <v>16</v>
      </c>
      <c r="D853" s="96" t="s">
        <v>10</v>
      </c>
      <c r="E853" s="97">
        <v>26.101410667070837</v>
      </c>
      <c r="F853" s="103">
        <f t="shared" si="18"/>
        <v>5.3507891867495209E-2</v>
      </c>
      <c r="G853" s="96"/>
      <c r="H853" s="104"/>
      <c r="I853" s="104"/>
      <c r="J853" s="104"/>
      <c r="K853" s="105">
        <f>VLOOKUP('Datos Monitoreo 2019'!$D853,info!$A$2:$B$20,2,FALSE)</f>
        <v>0.54</v>
      </c>
      <c r="M853" s="104">
        <v>1.1499999999999999</v>
      </c>
      <c r="N853" s="106">
        <f>(0.214828*'Datos Monitoreo 2019'!$E853^2.0402)/1000</f>
        <v>0.16686633857437916</v>
      </c>
      <c r="O853" s="106">
        <f>'Datos Monitoreo 2019'!$N853*'Datos Monitoreo 2019'!$S853</f>
        <v>3.337326771487583E-2</v>
      </c>
      <c r="P853" s="106">
        <f>'Datos Monitoreo 2019'!$O853+'Datos Monitoreo 2019'!$N853</f>
        <v>0.200239606289255</v>
      </c>
      <c r="Q853" s="104">
        <v>0.47</v>
      </c>
      <c r="R853" s="106">
        <f>'Datos Monitoreo 2019'!$Q853*'Datos Monitoreo 2019'!$N853</f>
        <v>7.8427179129958197E-2</v>
      </c>
      <c r="S853" s="104">
        <v>0.2</v>
      </c>
      <c r="T853" s="106">
        <f>'Datos Monitoreo 2019'!$R853*'Datos Monitoreo 2019'!$S853</f>
        <v>1.5685435825991641E-2</v>
      </c>
      <c r="U853" s="106">
        <f>'Datos Monitoreo 2019'!$T853+'Datos Monitoreo 2019'!$R853</f>
        <v>9.411261495594983E-2</v>
      </c>
    </row>
    <row r="854" spans="1:21" s="94" customFormat="1" ht="16.5" hidden="1" x14ac:dyDescent="0.3">
      <c r="A854" s="95" t="s">
        <v>49</v>
      </c>
      <c r="B854" s="102">
        <f>VLOOKUP('Datos Monitoreo 2019'!$A854,info!$D$3:$E$118,2,FALSE)</f>
        <v>3</v>
      </c>
      <c r="C854" s="96">
        <v>18</v>
      </c>
      <c r="D854" s="96" t="s">
        <v>10</v>
      </c>
      <c r="E854" s="97">
        <v>29.921129301276324</v>
      </c>
      <c r="F854" s="103">
        <f t="shared" si="18"/>
        <v>7.0314653857999357E-2</v>
      </c>
      <c r="G854" s="96"/>
      <c r="H854" s="104"/>
      <c r="I854" s="104"/>
      <c r="J854" s="104"/>
      <c r="K854" s="105">
        <f>VLOOKUP('Datos Monitoreo 2019'!$D854,info!$A$2:$B$20,2,FALSE)</f>
        <v>0.54</v>
      </c>
      <c r="M854" s="104">
        <v>1.1499999999999999</v>
      </c>
      <c r="N854" s="106">
        <f>(0.214828*'Datos Monitoreo 2019'!$E854^2.0402)/1000</f>
        <v>0.2204860727260779</v>
      </c>
      <c r="O854" s="106">
        <f>'Datos Monitoreo 2019'!$N854*'Datos Monitoreo 2019'!$S854</f>
        <v>4.4097214545215584E-2</v>
      </c>
      <c r="P854" s="106">
        <f>'Datos Monitoreo 2019'!$O854+'Datos Monitoreo 2019'!$N854</f>
        <v>0.26458328727129349</v>
      </c>
      <c r="Q854" s="104">
        <v>0.47</v>
      </c>
      <c r="R854" s="106">
        <f>'Datos Monitoreo 2019'!$Q854*'Datos Monitoreo 2019'!$N854</f>
        <v>0.1036284541812566</v>
      </c>
      <c r="S854" s="104">
        <v>0.2</v>
      </c>
      <c r="T854" s="106">
        <f>'Datos Monitoreo 2019'!$R854*'Datos Monitoreo 2019'!$S854</f>
        <v>2.0725690836251323E-2</v>
      </c>
      <c r="U854" s="106">
        <f>'Datos Monitoreo 2019'!$T854+'Datos Monitoreo 2019'!$R854</f>
        <v>0.12435414501750792</v>
      </c>
    </row>
    <row r="855" spans="1:21" s="94" customFormat="1" ht="16.5" hidden="1" x14ac:dyDescent="0.3">
      <c r="A855" s="95" t="s">
        <v>49</v>
      </c>
      <c r="B855" s="102">
        <f>VLOOKUP('Datos Monitoreo 2019'!$A855,info!$D$3:$E$118,2,FALSE)</f>
        <v>3</v>
      </c>
      <c r="C855" s="96">
        <v>19</v>
      </c>
      <c r="D855" s="96" t="s">
        <v>10</v>
      </c>
      <c r="E855" s="97">
        <v>20.053522829578814</v>
      </c>
      <c r="F855" s="103">
        <f t="shared" si="18"/>
        <v>3.1584298456586626E-2</v>
      </c>
      <c r="G855" s="96"/>
      <c r="H855" s="104"/>
      <c r="I855" s="104"/>
      <c r="J855" s="104"/>
      <c r="K855" s="105">
        <f>VLOOKUP('Datos Monitoreo 2019'!$D855,info!$A$2:$B$20,2,FALSE)</f>
        <v>0.54</v>
      </c>
      <c r="M855" s="104">
        <v>1.1499999999999999</v>
      </c>
      <c r="N855" s="106">
        <f>(0.214828*'Datos Monitoreo 2019'!$E855^2.0402)/1000</f>
        <v>9.7458630426995735E-2</v>
      </c>
      <c r="O855" s="106">
        <f>'Datos Monitoreo 2019'!$N855*'Datos Monitoreo 2019'!$S855</f>
        <v>1.9491726085399147E-2</v>
      </c>
      <c r="P855" s="106">
        <f>'Datos Monitoreo 2019'!$O855+'Datos Monitoreo 2019'!$N855</f>
        <v>0.11695035651239488</v>
      </c>
      <c r="Q855" s="104">
        <v>0.47</v>
      </c>
      <c r="R855" s="106">
        <f>'Datos Monitoreo 2019'!$Q855*'Datos Monitoreo 2019'!$N855</f>
        <v>4.5805556300687993E-2</v>
      </c>
      <c r="S855" s="104">
        <v>0.2</v>
      </c>
      <c r="T855" s="106">
        <f>'Datos Monitoreo 2019'!$R855*'Datos Monitoreo 2019'!$S855</f>
        <v>9.1611112601375985E-3</v>
      </c>
      <c r="U855" s="106">
        <f>'Datos Monitoreo 2019'!$T855+'Datos Monitoreo 2019'!$R855</f>
        <v>5.4966667560825591E-2</v>
      </c>
    </row>
    <row r="856" spans="1:21" s="94" customFormat="1" ht="16.5" hidden="1" x14ac:dyDescent="0.3">
      <c r="A856" s="95" t="s">
        <v>49</v>
      </c>
      <c r="B856" s="102">
        <f>VLOOKUP('Datos Monitoreo 2019'!$A856,info!$D$3:$E$118,2,FALSE)</f>
        <v>3</v>
      </c>
      <c r="C856" s="96">
        <v>20</v>
      </c>
      <c r="D856" s="96" t="s">
        <v>10</v>
      </c>
      <c r="E856" s="97">
        <v>21.008452488130185</v>
      </c>
      <c r="F856" s="103">
        <f t="shared" si="18"/>
        <v>3.4663946605414803E-2</v>
      </c>
      <c r="G856" s="96"/>
      <c r="H856" s="104"/>
      <c r="I856" s="104"/>
      <c r="J856" s="104"/>
      <c r="K856" s="105">
        <f>VLOOKUP('Datos Monitoreo 2019'!$D856,info!$A$2:$B$20,2,FALSE)</f>
        <v>0.54</v>
      </c>
      <c r="M856" s="104">
        <v>1.1499999999999999</v>
      </c>
      <c r="N856" s="106">
        <f>(0.214828*'Datos Monitoreo 2019'!$E856^2.0402)/1000</f>
        <v>0.10716161554248373</v>
      </c>
      <c r="O856" s="106">
        <f>'Datos Monitoreo 2019'!$N856*'Datos Monitoreo 2019'!$S856</f>
        <v>2.1432323108496746E-2</v>
      </c>
      <c r="P856" s="106">
        <f>'Datos Monitoreo 2019'!$O856+'Datos Monitoreo 2019'!$N856</f>
        <v>0.12859393865098048</v>
      </c>
      <c r="Q856" s="104">
        <v>0.47</v>
      </c>
      <c r="R856" s="106">
        <f>'Datos Monitoreo 2019'!$Q856*'Datos Monitoreo 2019'!$N856</f>
        <v>5.0365959304967352E-2</v>
      </c>
      <c r="S856" s="104">
        <v>0.2</v>
      </c>
      <c r="T856" s="106">
        <f>'Datos Monitoreo 2019'!$R856*'Datos Monitoreo 2019'!$S856</f>
        <v>1.0073191860993471E-2</v>
      </c>
      <c r="U856" s="106">
        <f>'Datos Monitoreo 2019'!$T856+'Datos Monitoreo 2019'!$R856</f>
        <v>6.0439151165960825E-2</v>
      </c>
    </row>
    <row r="857" spans="1:21" s="94" customFormat="1" ht="16.5" hidden="1" x14ac:dyDescent="0.3">
      <c r="A857" s="95" t="s">
        <v>49</v>
      </c>
      <c r="B857" s="102">
        <f>VLOOKUP('Datos Monitoreo 2019'!$A857,info!$D$3:$E$118,2,FALSE)</f>
        <v>3</v>
      </c>
      <c r="C857" s="96">
        <v>22</v>
      </c>
      <c r="D857" s="96" t="s">
        <v>10</v>
      </c>
      <c r="E857" s="97">
        <v>22.918311805232928</v>
      </c>
      <c r="F857" s="103">
        <f t="shared" si="18"/>
        <v>4.1252961249419268E-2</v>
      </c>
      <c r="G857" s="96"/>
      <c r="H857" s="104"/>
      <c r="I857" s="104"/>
      <c r="J857" s="104"/>
      <c r="K857" s="105">
        <f>VLOOKUP('Datos Monitoreo 2019'!$D857,info!$A$2:$B$20,2,FALSE)</f>
        <v>0.54</v>
      </c>
      <c r="M857" s="104">
        <v>1.1499999999999999</v>
      </c>
      <c r="N857" s="106">
        <f>(0.214828*'Datos Monitoreo 2019'!$E857^2.0402)/1000</f>
        <v>0.12797804578208355</v>
      </c>
      <c r="O857" s="106">
        <f>'Datos Monitoreo 2019'!$N857*'Datos Monitoreo 2019'!$S857</f>
        <v>2.5595609156416711E-2</v>
      </c>
      <c r="P857" s="106">
        <f>'Datos Monitoreo 2019'!$O857+'Datos Monitoreo 2019'!$N857</f>
        <v>0.15357365493850025</v>
      </c>
      <c r="Q857" s="104">
        <v>0.47</v>
      </c>
      <c r="R857" s="106">
        <f>'Datos Monitoreo 2019'!$Q857*'Datos Monitoreo 2019'!$N857</f>
        <v>6.0149681517579268E-2</v>
      </c>
      <c r="S857" s="104">
        <v>0.2</v>
      </c>
      <c r="T857" s="106">
        <f>'Datos Monitoreo 2019'!$R857*'Datos Monitoreo 2019'!$S857</f>
        <v>1.2029936303515855E-2</v>
      </c>
      <c r="U857" s="106">
        <f>'Datos Monitoreo 2019'!$T857+'Datos Monitoreo 2019'!$R857</f>
        <v>7.2179617821095124E-2</v>
      </c>
    </row>
    <row r="858" spans="1:21" s="94" customFormat="1" ht="16.5" hidden="1" x14ac:dyDescent="0.3">
      <c r="A858" s="95" t="s">
        <v>49</v>
      </c>
      <c r="B858" s="102">
        <f>VLOOKUP('Datos Monitoreo 2019'!$A858,info!$D$3:$E$118,2,FALSE)</f>
        <v>3</v>
      </c>
      <c r="C858" s="96">
        <v>22</v>
      </c>
      <c r="D858" s="96" t="s">
        <v>10</v>
      </c>
      <c r="E858" s="97">
        <v>12.732395447351628</v>
      </c>
      <c r="F858" s="103">
        <f t="shared" si="18"/>
        <v>1.2732395447351627E-2</v>
      </c>
      <c r="G858" s="96"/>
      <c r="H858" s="104"/>
      <c r="I858" s="104"/>
      <c r="J858" s="104"/>
      <c r="K858" s="105">
        <f>VLOOKUP('Datos Monitoreo 2019'!$D858,info!$A$2:$B$20,2,FALSE)</f>
        <v>0.54</v>
      </c>
      <c r="M858" s="104">
        <v>1.1499999999999999</v>
      </c>
      <c r="N858" s="106">
        <f>(0.214828*'Datos Monitoreo 2019'!$E858^2.0402)/1000</f>
        <v>3.8577005176711691E-2</v>
      </c>
      <c r="O858" s="106">
        <f>'Datos Monitoreo 2019'!$N858*'Datos Monitoreo 2019'!$S858</f>
        <v>7.7154010353423386E-3</v>
      </c>
      <c r="P858" s="106">
        <f>'Datos Monitoreo 2019'!$O858+'Datos Monitoreo 2019'!$N858</f>
        <v>4.6292406212054028E-2</v>
      </c>
      <c r="Q858" s="104">
        <v>0.47</v>
      </c>
      <c r="R858" s="106">
        <f>'Datos Monitoreo 2019'!$Q858*'Datos Monitoreo 2019'!$N858</f>
        <v>1.8131192433054492E-2</v>
      </c>
      <c r="S858" s="104">
        <v>0.2</v>
      </c>
      <c r="T858" s="106">
        <f>'Datos Monitoreo 2019'!$R858*'Datos Monitoreo 2019'!$S858</f>
        <v>3.6262384866108987E-3</v>
      </c>
      <c r="U858" s="106">
        <f>'Datos Monitoreo 2019'!$T858+'Datos Monitoreo 2019'!$R858</f>
        <v>2.175743091966539E-2</v>
      </c>
    </row>
    <row r="859" spans="1:21" s="94" customFormat="1" ht="16.5" hidden="1" x14ac:dyDescent="0.3">
      <c r="A859" s="95" t="s">
        <v>49</v>
      </c>
      <c r="B859" s="102">
        <f>VLOOKUP('Datos Monitoreo 2019'!$A859,info!$D$3:$E$118,2,FALSE)</f>
        <v>3</v>
      </c>
      <c r="C859" s="96">
        <v>23</v>
      </c>
      <c r="D859" s="96" t="s">
        <v>10</v>
      </c>
      <c r="E859" s="97">
        <v>25.464790894703256</v>
      </c>
      <c r="F859" s="103">
        <f t="shared" si="18"/>
        <v>5.0929581789406507E-2</v>
      </c>
      <c r="G859" s="96"/>
      <c r="H859" s="104"/>
      <c r="I859" s="104"/>
      <c r="J859" s="104"/>
      <c r="K859" s="105">
        <f>VLOOKUP('Datos Monitoreo 2019'!$D859,info!$A$2:$B$20,2,FALSE)</f>
        <v>0.54</v>
      </c>
      <c r="M859" s="104">
        <v>1.1499999999999999</v>
      </c>
      <c r="N859" s="106">
        <f>(0.214828*'Datos Monitoreo 2019'!$E859^2.0402)/1000</f>
        <v>0.15866820421173675</v>
      </c>
      <c r="O859" s="106">
        <f>'Datos Monitoreo 2019'!$N859*'Datos Monitoreo 2019'!$S859</f>
        <v>3.1733640842347352E-2</v>
      </c>
      <c r="P859" s="106">
        <f>'Datos Monitoreo 2019'!$O859+'Datos Monitoreo 2019'!$N859</f>
        <v>0.19040184505408408</v>
      </c>
      <c r="Q859" s="104">
        <v>0.47</v>
      </c>
      <c r="R859" s="106">
        <f>'Datos Monitoreo 2019'!$Q859*'Datos Monitoreo 2019'!$N859</f>
        <v>7.457405597951626E-2</v>
      </c>
      <c r="S859" s="104">
        <v>0.2</v>
      </c>
      <c r="T859" s="106">
        <f>'Datos Monitoreo 2019'!$R859*'Datos Monitoreo 2019'!$S859</f>
        <v>1.4914811195903252E-2</v>
      </c>
      <c r="U859" s="106">
        <f>'Datos Monitoreo 2019'!$T859+'Datos Monitoreo 2019'!$R859</f>
        <v>8.9488867175419512E-2</v>
      </c>
    </row>
    <row r="860" spans="1:21" s="94" customFormat="1" ht="16.5" hidden="1" x14ac:dyDescent="0.3">
      <c r="A860" s="95" t="s">
        <v>49</v>
      </c>
      <c r="B860" s="102">
        <f>VLOOKUP('Datos Monitoreo 2019'!$A860,info!$D$3:$E$118,2,FALSE)</f>
        <v>3</v>
      </c>
      <c r="C860" s="96">
        <v>24</v>
      </c>
      <c r="D860" s="96" t="s">
        <v>10</v>
      </c>
      <c r="E860" s="97">
        <v>28.647889756541161</v>
      </c>
      <c r="F860" s="103">
        <f t="shared" si="18"/>
        <v>6.4457751952217604E-2</v>
      </c>
      <c r="G860" s="96"/>
      <c r="H860" s="104"/>
      <c r="I860" s="104"/>
      <c r="J860" s="104"/>
      <c r="K860" s="105">
        <f>VLOOKUP('Datos Monitoreo 2019'!$D860,info!$A$2:$B$20,2,FALSE)</f>
        <v>0.54</v>
      </c>
      <c r="M860" s="104">
        <v>1.1499999999999999</v>
      </c>
      <c r="N860" s="106">
        <f>(0.214828*'Datos Monitoreo 2019'!$E860^2.0402)/1000</f>
        <v>0.20176753245798407</v>
      </c>
      <c r="O860" s="106">
        <f>'Datos Monitoreo 2019'!$N860*'Datos Monitoreo 2019'!$S860</f>
        <v>4.0353506491596816E-2</v>
      </c>
      <c r="P860" s="106">
        <f>'Datos Monitoreo 2019'!$O860+'Datos Monitoreo 2019'!$N860</f>
        <v>0.24212103894958087</v>
      </c>
      <c r="Q860" s="104">
        <v>0.47</v>
      </c>
      <c r="R860" s="106">
        <f>'Datos Monitoreo 2019'!$Q860*'Datos Monitoreo 2019'!$N860</f>
        <v>9.483074025525251E-2</v>
      </c>
      <c r="S860" s="104">
        <v>0.2</v>
      </c>
      <c r="T860" s="106">
        <f>'Datos Monitoreo 2019'!$R860*'Datos Monitoreo 2019'!$S860</f>
        <v>1.8966148051050503E-2</v>
      </c>
      <c r="U860" s="106">
        <f>'Datos Monitoreo 2019'!$T860+'Datos Monitoreo 2019'!$R860</f>
        <v>0.11379688830630301</v>
      </c>
    </row>
    <row r="861" spans="1:21" s="94" customFormat="1" ht="16.5" hidden="1" x14ac:dyDescent="0.3">
      <c r="A861" s="95" t="s">
        <v>49</v>
      </c>
      <c r="B861" s="102">
        <f>VLOOKUP('Datos Monitoreo 2019'!$A861,info!$D$3:$E$118,2,FALSE)</f>
        <v>3</v>
      </c>
      <c r="C861" s="96">
        <v>25</v>
      </c>
      <c r="D861" s="96" t="s">
        <v>10</v>
      </c>
      <c r="E861" s="97">
        <v>24.828171122335672</v>
      </c>
      <c r="F861" s="103">
        <f t="shared" si="18"/>
        <v>4.8414933688554554E-2</v>
      </c>
      <c r="G861" s="96"/>
      <c r="H861" s="104"/>
      <c r="I861" s="104"/>
      <c r="J861" s="104"/>
      <c r="K861" s="105">
        <f>VLOOKUP('Datos Monitoreo 2019'!$D861,info!$A$2:$B$20,2,FALSE)</f>
        <v>0.54</v>
      </c>
      <c r="M861" s="104">
        <v>1.1499999999999999</v>
      </c>
      <c r="N861" s="106">
        <f>(0.214828*'Datos Monitoreo 2019'!$E861^2.0402)/1000</f>
        <v>0.15068052455612629</v>
      </c>
      <c r="O861" s="106">
        <f>'Datos Monitoreo 2019'!$N861*'Datos Monitoreo 2019'!$S861</f>
        <v>3.0136104911225259E-2</v>
      </c>
      <c r="P861" s="106">
        <f>'Datos Monitoreo 2019'!$O861+'Datos Monitoreo 2019'!$N861</f>
        <v>0.18081662946735155</v>
      </c>
      <c r="Q861" s="104">
        <v>0.47</v>
      </c>
      <c r="R861" s="106">
        <f>'Datos Monitoreo 2019'!$Q861*'Datos Monitoreo 2019'!$N861</f>
        <v>7.081984654137935E-2</v>
      </c>
      <c r="S861" s="104">
        <v>0.2</v>
      </c>
      <c r="T861" s="106">
        <f>'Datos Monitoreo 2019'!$R861*'Datos Monitoreo 2019'!$S861</f>
        <v>1.416396930827587E-2</v>
      </c>
      <c r="U861" s="106">
        <f>'Datos Monitoreo 2019'!$T861+'Datos Monitoreo 2019'!$R861</f>
        <v>8.4983815849655225E-2</v>
      </c>
    </row>
    <row r="862" spans="1:21" s="94" customFormat="1" ht="16.5" hidden="1" x14ac:dyDescent="0.3">
      <c r="A862" s="95" t="s">
        <v>49</v>
      </c>
      <c r="B862" s="102">
        <f>VLOOKUP('Datos Monitoreo 2019'!$A862,info!$D$3:$E$118,2,FALSE)</f>
        <v>3</v>
      </c>
      <c r="C862" s="96">
        <v>26</v>
      </c>
      <c r="D862" s="96" t="s">
        <v>10</v>
      </c>
      <c r="E862" s="97">
        <v>24.032396406876195</v>
      </c>
      <c r="F862" s="103">
        <f t="shared" si="18"/>
        <v>4.5361148217978813E-2</v>
      </c>
      <c r="G862" s="96"/>
      <c r="H862" s="104"/>
      <c r="I862" s="104"/>
      <c r="J862" s="104"/>
      <c r="K862" s="105">
        <f>VLOOKUP('Datos Monitoreo 2019'!$D862,info!$A$2:$B$20,2,FALSE)</f>
        <v>0.54</v>
      </c>
      <c r="M862" s="104">
        <v>1.1499999999999999</v>
      </c>
      <c r="N862" s="106">
        <f>(0.214828*'Datos Monitoreo 2019'!$E862^2.0402)/1000</f>
        <v>0.14099155023290164</v>
      </c>
      <c r="O862" s="106">
        <f>'Datos Monitoreo 2019'!$N862*'Datos Monitoreo 2019'!$S862</f>
        <v>2.8198310046580327E-2</v>
      </c>
      <c r="P862" s="106">
        <f>'Datos Monitoreo 2019'!$O862+'Datos Monitoreo 2019'!$N862</f>
        <v>0.16918986027948196</v>
      </c>
      <c r="Q862" s="104">
        <v>0.47</v>
      </c>
      <c r="R862" s="106">
        <f>'Datos Monitoreo 2019'!$Q862*'Datos Monitoreo 2019'!$N862</f>
        <v>6.6266028609463762E-2</v>
      </c>
      <c r="S862" s="104">
        <v>0.2</v>
      </c>
      <c r="T862" s="106">
        <f>'Datos Monitoreo 2019'!$R862*'Datos Monitoreo 2019'!$S862</f>
        <v>1.3253205721892753E-2</v>
      </c>
      <c r="U862" s="106">
        <f>'Datos Monitoreo 2019'!$T862+'Datos Monitoreo 2019'!$R862</f>
        <v>7.951923433135652E-2</v>
      </c>
    </row>
    <row r="863" spans="1:21" s="94" customFormat="1" ht="16.5" hidden="1" x14ac:dyDescent="0.3">
      <c r="A863" s="95" t="s">
        <v>50</v>
      </c>
      <c r="B863" s="102">
        <f>VLOOKUP('Datos Monitoreo 2019'!$A863,info!$D$3:$E$118,2,FALSE)</f>
        <v>3</v>
      </c>
      <c r="C863" s="96">
        <v>1</v>
      </c>
      <c r="D863" s="96" t="s">
        <v>10</v>
      </c>
      <c r="E863" s="97">
        <v>25.36929792884812</v>
      </c>
      <c r="F863" s="103">
        <f t="shared" si="18"/>
        <v>5.0548326123229896E-2</v>
      </c>
      <c r="G863" s="95"/>
      <c r="H863" s="104"/>
      <c r="I863" s="104"/>
      <c r="J863" s="104"/>
      <c r="K863" s="105">
        <f>VLOOKUP('Datos Monitoreo 2019'!$D863,info!$A$2:$B$20,2,FALSE)</f>
        <v>0.54</v>
      </c>
      <c r="M863" s="104">
        <v>1.1499999999999999</v>
      </c>
      <c r="N863" s="106">
        <f>(0.214828*'Datos Monitoreo 2019'!$E863^2.0402)/1000</f>
        <v>0.15745664094949624</v>
      </c>
      <c r="O863" s="106">
        <f>'Datos Monitoreo 2019'!$N863*'Datos Monitoreo 2019'!$S863</f>
        <v>3.1491328189899248E-2</v>
      </c>
      <c r="P863" s="106">
        <f>'Datos Monitoreo 2019'!$O863+'Datos Monitoreo 2019'!$N863</f>
        <v>0.18894796913939549</v>
      </c>
      <c r="Q863" s="104">
        <v>0.47</v>
      </c>
      <c r="R863" s="106">
        <f>'Datos Monitoreo 2019'!$Q863*'Datos Monitoreo 2019'!$N863</f>
        <v>7.4004621246263225E-2</v>
      </c>
      <c r="S863" s="104">
        <v>0.2</v>
      </c>
      <c r="T863" s="106">
        <f>'Datos Monitoreo 2019'!$R863*'Datos Monitoreo 2019'!$S863</f>
        <v>1.4800924249252646E-2</v>
      </c>
      <c r="U863" s="106">
        <f>'Datos Monitoreo 2019'!$T863+'Datos Monitoreo 2019'!$R863</f>
        <v>8.8805545495515864E-2</v>
      </c>
    </row>
    <row r="864" spans="1:21" s="94" customFormat="1" ht="16.5" hidden="1" x14ac:dyDescent="0.3">
      <c r="A864" s="95" t="s">
        <v>50</v>
      </c>
      <c r="B864" s="102">
        <f>VLOOKUP('Datos Monitoreo 2019'!$A864,info!$D$3:$E$118,2,FALSE)</f>
        <v>3</v>
      </c>
      <c r="C864" s="96">
        <v>3</v>
      </c>
      <c r="D864" s="96" t="s">
        <v>10</v>
      </c>
      <c r="E864" s="97">
        <v>23.236621691416719</v>
      </c>
      <c r="F864" s="103">
        <f t="shared" si="18"/>
        <v>4.2406834586835515E-2</v>
      </c>
      <c r="G864" s="95"/>
      <c r="H864" s="104"/>
      <c r="I864" s="104"/>
      <c r="J864" s="104"/>
      <c r="K864" s="105">
        <f>VLOOKUP('Datos Monitoreo 2019'!$D864,info!$A$2:$B$20,2,FALSE)</f>
        <v>0.54</v>
      </c>
      <c r="M864" s="104">
        <v>1.1499999999999999</v>
      </c>
      <c r="N864" s="106">
        <f>(0.214828*'Datos Monitoreo 2019'!$E864^2.0402)/1000</f>
        <v>0.13163064647053621</v>
      </c>
      <c r="O864" s="106">
        <f>'Datos Monitoreo 2019'!$N864*'Datos Monitoreo 2019'!$S864</f>
        <v>2.6326129294107242E-2</v>
      </c>
      <c r="P864" s="106">
        <f>'Datos Monitoreo 2019'!$O864+'Datos Monitoreo 2019'!$N864</f>
        <v>0.15795677576464345</v>
      </c>
      <c r="Q864" s="104">
        <v>0.47</v>
      </c>
      <c r="R864" s="106">
        <f>'Datos Monitoreo 2019'!$Q864*'Datos Monitoreo 2019'!$N864</f>
        <v>6.1866403841152016E-2</v>
      </c>
      <c r="S864" s="104">
        <v>0.2</v>
      </c>
      <c r="T864" s="106">
        <f>'Datos Monitoreo 2019'!$R864*'Datos Monitoreo 2019'!$S864</f>
        <v>1.2373280768230403E-2</v>
      </c>
      <c r="U864" s="106">
        <f>'Datos Monitoreo 2019'!$T864+'Datos Monitoreo 2019'!$R864</f>
        <v>7.423968460938242E-2</v>
      </c>
    </row>
    <row r="865" spans="1:21" s="94" customFormat="1" ht="16.5" hidden="1" x14ac:dyDescent="0.3">
      <c r="A865" s="95" t="s">
        <v>50</v>
      </c>
      <c r="B865" s="102">
        <f>VLOOKUP('Datos Monitoreo 2019'!$A865,info!$D$3:$E$118,2,FALSE)</f>
        <v>3</v>
      </c>
      <c r="C865" s="96">
        <v>4</v>
      </c>
      <c r="D865" s="96" t="s">
        <v>10</v>
      </c>
      <c r="E865" s="97">
        <v>23.077466748324824</v>
      </c>
      <c r="F865" s="103">
        <f t="shared" si="18"/>
        <v>4.1827908481338744E-2</v>
      </c>
      <c r="G865" s="95"/>
      <c r="H865" s="104"/>
      <c r="I865" s="104"/>
      <c r="J865" s="104"/>
      <c r="K865" s="105">
        <f>VLOOKUP('Datos Monitoreo 2019'!$D865,info!$A$2:$B$20,2,FALSE)</f>
        <v>0.54</v>
      </c>
      <c r="M865" s="104">
        <v>1.1499999999999999</v>
      </c>
      <c r="N865" s="106">
        <f>(0.214828*'Datos Monitoreo 2019'!$E865^2.0402)/1000</f>
        <v>0.12979779537907596</v>
      </c>
      <c r="O865" s="106">
        <f>'Datos Monitoreo 2019'!$N865*'Datos Monitoreo 2019'!$S865</f>
        <v>2.5959559075815195E-2</v>
      </c>
      <c r="P865" s="106">
        <f>'Datos Monitoreo 2019'!$O865+'Datos Monitoreo 2019'!$N865</f>
        <v>0.15575735445489114</v>
      </c>
      <c r="Q865" s="104">
        <v>0.47</v>
      </c>
      <c r="R865" s="106">
        <f>'Datos Monitoreo 2019'!$Q865*'Datos Monitoreo 2019'!$N865</f>
        <v>6.1004963828165698E-2</v>
      </c>
      <c r="S865" s="104">
        <v>0.2</v>
      </c>
      <c r="T865" s="106">
        <f>'Datos Monitoreo 2019'!$R865*'Datos Monitoreo 2019'!$S865</f>
        <v>1.2200992765633141E-2</v>
      </c>
      <c r="U865" s="106">
        <f>'Datos Monitoreo 2019'!$T865+'Datos Monitoreo 2019'!$R865</f>
        <v>7.3205956593798832E-2</v>
      </c>
    </row>
    <row r="866" spans="1:21" s="94" customFormat="1" ht="16.5" hidden="1" x14ac:dyDescent="0.3">
      <c r="A866" s="95" t="s">
        <v>50</v>
      </c>
      <c r="B866" s="102">
        <f>VLOOKUP('Datos Monitoreo 2019'!$A866,info!$D$3:$E$118,2,FALSE)</f>
        <v>3</v>
      </c>
      <c r="C866" s="96">
        <v>6</v>
      </c>
      <c r="D866" s="96" t="s">
        <v>10</v>
      </c>
      <c r="E866" s="97">
        <v>28.01126998417358</v>
      </c>
      <c r="F866" s="103">
        <f t="shared" si="18"/>
        <v>6.162479396518189E-2</v>
      </c>
      <c r="G866" s="95"/>
      <c r="H866" s="104"/>
      <c r="I866" s="104"/>
      <c r="J866" s="104"/>
      <c r="K866" s="105">
        <f>VLOOKUP('Datos Monitoreo 2019'!$D866,info!$A$2:$B$20,2,FALSE)</f>
        <v>0.54</v>
      </c>
      <c r="M866" s="104">
        <v>1.1499999999999999</v>
      </c>
      <c r="N866" s="106">
        <f>(0.214828*'Datos Monitoreo 2019'!$E866^2.0402)/1000</f>
        <v>0.19272553624224006</v>
      </c>
      <c r="O866" s="106">
        <f>'Datos Monitoreo 2019'!$N866*'Datos Monitoreo 2019'!$S866</f>
        <v>3.8545107248448014E-2</v>
      </c>
      <c r="P866" s="106">
        <f>'Datos Monitoreo 2019'!$O866+'Datos Monitoreo 2019'!$N866</f>
        <v>0.23127064349068807</v>
      </c>
      <c r="Q866" s="104">
        <v>0.47</v>
      </c>
      <c r="R866" s="106">
        <f>'Datos Monitoreo 2019'!$Q866*'Datos Monitoreo 2019'!$N866</f>
        <v>9.0581002033852831E-2</v>
      </c>
      <c r="S866" s="104">
        <v>0.2</v>
      </c>
      <c r="T866" s="106">
        <f>'Datos Monitoreo 2019'!$R866*'Datos Monitoreo 2019'!$S866</f>
        <v>1.8116200406770568E-2</v>
      </c>
      <c r="U866" s="106">
        <f>'Datos Monitoreo 2019'!$T866+'Datos Monitoreo 2019'!$R866</f>
        <v>0.10869720244062339</v>
      </c>
    </row>
    <row r="867" spans="1:21" s="94" customFormat="1" ht="16.5" hidden="1" x14ac:dyDescent="0.3">
      <c r="A867" s="95" t="s">
        <v>50</v>
      </c>
      <c r="B867" s="102">
        <f>VLOOKUP('Datos Monitoreo 2019'!$A867,info!$D$3:$E$118,2,FALSE)</f>
        <v>3</v>
      </c>
      <c r="C867" s="96">
        <v>7</v>
      </c>
      <c r="D867" s="96" t="s">
        <v>10</v>
      </c>
      <c r="E867" s="97">
        <v>26.101410667070837</v>
      </c>
      <c r="F867" s="103">
        <f t="shared" si="18"/>
        <v>5.3507891867495209E-2</v>
      </c>
      <c r="G867" s="95"/>
      <c r="H867" s="104"/>
      <c r="I867" s="104"/>
      <c r="J867" s="104"/>
      <c r="K867" s="105">
        <f>VLOOKUP('Datos Monitoreo 2019'!$D867,info!$A$2:$B$20,2,FALSE)</f>
        <v>0.54</v>
      </c>
      <c r="M867" s="104">
        <v>1.1499999999999999</v>
      </c>
      <c r="N867" s="106">
        <f>(0.214828*'Datos Monitoreo 2019'!$E867^2.0402)/1000</f>
        <v>0.16686633857437916</v>
      </c>
      <c r="O867" s="106">
        <f>'Datos Monitoreo 2019'!$N867*'Datos Monitoreo 2019'!$S867</f>
        <v>3.337326771487583E-2</v>
      </c>
      <c r="P867" s="106">
        <f>'Datos Monitoreo 2019'!$O867+'Datos Monitoreo 2019'!$N867</f>
        <v>0.200239606289255</v>
      </c>
      <c r="Q867" s="104">
        <v>0.47</v>
      </c>
      <c r="R867" s="106">
        <f>'Datos Monitoreo 2019'!$Q867*'Datos Monitoreo 2019'!$N867</f>
        <v>7.8427179129958197E-2</v>
      </c>
      <c r="S867" s="104">
        <v>0.2</v>
      </c>
      <c r="T867" s="106">
        <f>'Datos Monitoreo 2019'!$R867*'Datos Monitoreo 2019'!$S867</f>
        <v>1.5685435825991641E-2</v>
      </c>
      <c r="U867" s="106">
        <f>'Datos Monitoreo 2019'!$T867+'Datos Monitoreo 2019'!$R867</f>
        <v>9.411261495594983E-2</v>
      </c>
    </row>
    <row r="868" spans="1:21" s="94" customFormat="1" ht="16.5" hidden="1" x14ac:dyDescent="0.3">
      <c r="A868" s="95" t="s">
        <v>50</v>
      </c>
      <c r="B868" s="102">
        <f>VLOOKUP('Datos Monitoreo 2019'!$A868,info!$D$3:$E$118,2,FALSE)</f>
        <v>3</v>
      </c>
      <c r="C868" s="96">
        <v>8</v>
      </c>
      <c r="D868" s="96" t="s">
        <v>10</v>
      </c>
      <c r="E868" s="97">
        <v>21.963382146681557</v>
      </c>
      <c r="F868" s="103">
        <f t="shared" si="18"/>
        <v>3.7886834203025681E-2</v>
      </c>
      <c r="G868" s="95"/>
      <c r="H868" s="104"/>
      <c r="I868" s="104"/>
      <c r="J868" s="104"/>
      <c r="K868" s="105">
        <f>VLOOKUP('Datos Monitoreo 2019'!$D868,info!$A$2:$B$20,2,FALSE)</f>
        <v>0.54</v>
      </c>
      <c r="M868" s="104">
        <v>1.1499999999999999</v>
      </c>
      <c r="N868" s="106">
        <f>(0.214828*'Datos Monitoreo 2019'!$E868^2.0402)/1000</f>
        <v>0.11733447377360282</v>
      </c>
      <c r="O868" s="106">
        <f>'Datos Monitoreo 2019'!$N868*'Datos Monitoreo 2019'!$S868</f>
        <v>2.3466894754720566E-2</v>
      </c>
      <c r="P868" s="106">
        <f>'Datos Monitoreo 2019'!$O868+'Datos Monitoreo 2019'!$N868</f>
        <v>0.14080136852832337</v>
      </c>
      <c r="Q868" s="104">
        <v>0.47</v>
      </c>
      <c r="R868" s="106">
        <f>'Datos Monitoreo 2019'!$Q868*'Datos Monitoreo 2019'!$N868</f>
        <v>5.5147202673593319E-2</v>
      </c>
      <c r="S868" s="104">
        <v>0.2</v>
      </c>
      <c r="T868" s="106">
        <f>'Datos Monitoreo 2019'!$R868*'Datos Monitoreo 2019'!$S868</f>
        <v>1.1029440534718665E-2</v>
      </c>
      <c r="U868" s="106">
        <f>'Datos Monitoreo 2019'!$T868+'Datos Monitoreo 2019'!$R868</f>
        <v>6.6176643208311986E-2</v>
      </c>
    </row>
    <row r="869" spans="1:21" s="94" customFormat="1" ht="16.5" hidden="1" x14ac:dyDescent="0.3">
      <c r="A869" s="95" t="s">
        <v>50</v>
      </c>
      <c r="B869" s="102">
        <f>VLOOKUP('Datos Monitoreo 2019'!$A869,info!$D$3:$E$118,2,FALSE)</f>
        <v>3</v>
      </c>
      <c r="C869" s="96">
        <v>9</v>
      </c>
      <c r="D869" s="96" t="s">
        <v>9</v>
      </c>
      <c r="E869" s="97">
        <v>3.0239439187460113</v>
      </c>
      <c r="F869" s="103">
        <f t="shared" si="18"/>
        <v>7.1818668070217757E-4</v>
      </c>
      <c r="G869" s="95"/>
      <c r="H869" s="104"/>
      <c r="I869" s="104"/>
      <c r="J869" s="104"/>
      <c r="K869" s="105">
        <f>VLOOKUP('Datos Monitoreo 2019'!$D869,info!$A$2:$B$20,2,FALSE)</f>
        <v>0.74</v>
      </c>
      <c r="M869" s="104">
        <v>1.1499999999999999</v>
      </c>
      <c r="N869" s="106">
        <f>(1.8894+0.00853085*'Datos Monitoreo 2019'!$E869^3.32222)/1000</f>
        <v>2.2263488446835878E-3</v>
      </c>
      <c r="O869" s="106">
        <f>'Datos Monitoreo 2019'!$N869*'Datos Monitoreo 2019'!$S869</f>
        <v>4.4526976893671756E-4</v>
      </c>
      <c r="P869" s="106">
        <f>'Datos Monitoreo 2019'!$O869+'Datos Monitoreo 2019'!$N869</f>
        <v>2.6716186136203053E-3</v>
      </c>
      <c r="Q869" s="104">
        <v>0.47</v>
      </c>
      <c r="R869" s="106">
        <f>'Datos Monitoreo 2019'!$Q869*'Datos Monitoreo 2019'!$N869</f>
        <v>1.0463839570012863E-3</v>
      </c>
      <c r="S869" s="104">
        <v>0.2</v>
      </c>
      <c r="T869" s="106">
        <f>'Datos Monitoreo 2019'!$R869*'Datos Monitoreo 2019'!$S869</f>
        <v>2.0927679140025728E-4</v>
      </c>
      <c r="U869" s="106">
        <f>'Datos Monitoreo 2019'!$T869+'Datos Monitoreo 2019'!$R869</f>
        <v>1.2556607484015435E-3</v>
      </c>
    </row>
    <row r="870" spans="1:21" s="94" customFormat="1" ht="16.5" hidden="1" x14ac:dyDescent="0.3">
      <c r="A870" s="95" t="s">
        <v>50</v>
      </c>
      <c r="B870" s="102">
        <f>VLOOKUP('Datos Monitoreo 2019'!$A870,info!$D$3:$E$118,2,FALSE)</f>
        <v>3</v>
      </c>
      <c r="C870" s="96">
        <v>10</v>
      </c>
      <c r="D870" s="96" t="s">
        <v>10</v>
      </c>
      <c r="E870" s="97">
        <v>21.645072260497766</v>
      </c>
      <c r="F870" s="103">
        <f t="shared" si="18"/>
        <v>3.6796622842846204E-2</v>
      </c>
      <c r="G870" s="95"/>
      <c r="H870" s="104"/>
      <c r="I870" s="104"/>
      <c r="J870" s="104"/>
      <c r="K870" s="105">
        <f>VLOOKUP('Datos Monitoreo 2019'!$D870,info!$A$2:$B$20,2,FALSE)</f>
        <v>0.54</v>
      </c>
      <c r="M870" s="104">
        <v>1.1499999999999999</v>
      </c>
      <c r="N870" s="106">
        <f>(0.214828*'Datos Monitoreo 2019'!$E870^2.0402)/1000</f>
        <v>0.11389126027713642</v>
      </c>
      <c r="O870" s="106">
        <f>'Datos Monitoreo 2019'!$N870*'Datos Monitoreo 2019'!$S870</f>
        <v>2.2778252055427287E-2</v>
      </c>
      <c r="P870" s="106">
        <f>'Datos Monitoreo 2019'!$O870+'Datos Monitoreo 2019'!$N870</f>
        <v>0.13666951233256369</v>
      </c>
      <c r="Q870" s="104">
        <v>0.47</v>
      </c>
      <c r="R870" s="106">
        <f>'Datos Monitoreo 2019'!$Q870*'Datos Monitoreo 2019'!$N870</f>
        <v>5.3528892330254117E-2</v>
      </c>
      <c r="S870" s="104">
        <v>0.2</v>
      </c>
      <c r="T870" s="106">
        <f>'Datos Monitoreo 2019'!$R870*'Datos Monitoreo 2019'!$S870</f>
        <v>1.0705778466050824E-2</v>
      </c>
      <c r="U870" s="106">
        <f>'Datos Monitoreo 2019'!$T870+'Datos Monitoreo 2019'!$R870</f>
        <v>6.4234670796304946E-2</v>
      </c>
    </row>
    <row r="871" spans="1:21" s="94" customFormat="1" ht="16.5" hidden="1" x14ac:dyDescent="0.3">
      <c r="A871" s="95" t="s">
        <v>50</v>
      </c>
      <c r="B871" s="102">
        <f>VLOOKUP('Datos Monitoreo 2019'!$A871,info!$D$3:$E$118,2,FALSE)</f>
        <v>3</v>
      </c>
      <c r="C871" s="96">
        <v>11</v>
      </c>
      <c r="D871" s="96" t="s">
        <v>10</v>
      </c>
      <c r="E871" s="97">
        <v>25.623945837795151</v>
      </c>
      <c r="F871" s="103">
        <f t="shared" si="18"/>
        <v>5.1568190998562753E-2</v>
      </c>
      <c r="G871" s="95"/>
      <c r="H871" s="104"/>
      <c r="I871" s="104"/>
      <c r="J871" s="104"/>
      <c r="K871" s="105">
        <f>VLOOKUP('Datos Monitoreo 2019'!$D871,info!$A$2:$B$20,2,FALSE)</f>
        <v>0.54</v>
      </c>
      <c r="M871" s="104">
        <v>1.1499999999999999</v>
      </c>
      <c r="N871" s="106">
        <f>(0.214828*'Datos Monitoreo 2019'!$E871^2.0402)/1000</f>
        <v>0.16069799942348104</v>
      </c>
      <c r="O871" s="106">
        <f>'Datos Monitoreo 2019'!$N871*'Datos Monitoreo 2019'!$S871</f>
        <v>3.213959988469621E-2</v>
      </c>
      <c r="P871" s="106">
        <f>'Datos Monitoreo 2019'!$O871+'Datos Monitoreo 2019'!$N871</f>
        <v>0.19283759930817723</v>
      </c>
      <c r="Q871" s="104">
        <v>0.47</v>
      </c>
      <c r="R871" s="106">
        <f>'Datos Monitoreo 2019'!$Q871*'Datos Monitoreo 2019'!$N871</f>
        <v>7.5528059729036076E-2</v>
      </c>
      <c r="S871" s="104">
        <v>0.2</v>
      </c>
      <c r="T871" s="106">
        <f>'Datos Monitoreo 2019'!$R871*'Datos Monitoreo 2019'!$S871</f>
        <v>1.5105611945807215E-2</v>
      </c>
      <c r="U871" s="106">
        <f>'Datos Monitoreo 2019'!$T871+'Datos Monitoreo 2019'!$R871</f>
        <v>9.0633671674843291E-2</v>
      </c>
    </row>
    <row r="872" spans="1:21" s="94" customFormat="1" ht="16.5" hidden="1" x14ac:dyDescent="0.3">
      <c r="A872" s="95" t="s">
        <v>50</v>
      </c>
      <c r="B872" s="102">
        <f>VLOOKUP('Datos Monitoreo 2019'!$A872,info!$D$3:$E$118,2,FALSE)</f>
        <v>3</v>
      </c>
      <c r="C872" s="96">
        <v>12</v>
      </c>
      <c r="D872" s="96" t="s">
        <v>10</v>
      </c>
      <c r="E872" s="97">
        <v>18.780283284843652</v>
      </c>
      <c r="F872" s="103">
        <f t="shared" si="18"/>
        <v>2.770091784514439E-2</v>
      </c>
      <c r="G872" s="95"/>
      <c r="H872" s="104"/>
      <c r="I872" s="104"/>
      <c r="J872" s="104"/>
      <c r="K872" s="105">
        <f>VLOOKUP('Datos Monitoreo 2019'!$D872,info!$A$2:$B$20,2,FALSE)</f>
        <v>0.54</v>
      </c>
      <c r="M872" s="104">
        <v>1.1499999999999999</v>
      </c>
      <c r="N872" s="106">
        <f>(0.214828*'Datos Monitoreo 2019'!$E872^2.0402)/1000</f>
        <v>8.5250706960519562E-2</v>
      </c>
      <c r="O872" s="106">
        <f>'Datos Monitoreo 2019'!$N872*'Datos Monitoreo 2019'!$S872</f>
        <v>1.7050141392103913E-2</v>
      </c>
      <c r="P872" s="106">
        <f>'Datos Monitoreo 2019'!$O872+'Datos Monitoreo 2019'!$N872</f>
        <v>0.10230084835262347</v>
      </c>
      <c r="Q872" s="104">
        <v>0.47</v>
      </c>
      <c r="R872" s="106">
        <f>'Datos Monitoreo 2019'!$Q872*'Datos Monitoreo 2019'!$N872</f>
        <v>4.0067832271444191E-2</v>
      </c>
      <c r="S872" s="104">
        <v>0.2</v>
      </c>
      <c r="T872" s="106">
        <f>'Datos Monitoreo 2019'!$R872*'Datos Monitoreo 2019'!$S872</f>
        <v>8.0135664542888389E-3</v>
      </c>
      <c r="U872" s="106">
        <f>'Datos Monitoreo 2019'!$T872+'Datos Monitoreo 2019'!$R872</f>
        <v>4.8081398725733027E-2</v>
      </c>
    </row>
    <row r="873" spans="1:21" s="94" customFormat="1" ht="16.5" hidden="1" x14ac:dyDescent="0.3">
      <c r="A873" s="95" t="s">
        <v>50</v>
      </c>
      <c r="B873" s="102">
        <f>VLOOKUP('Datos Monitoreo 2019'!$A873,info!$D$3:$E$118,2,FALSE)</f>
        <v>3</v>
      </c>
      <c r="C873" s="96">
        <v>14</v>
      </c>
      <c r="D873" s="96" t="s">
        <v>10</v>
      </c>
      <c r="E873" s="97">
        <v>24.191551349968091</v>
      </c>
      <c r="F873" s="103">
        <f t="shared" si="18"/>
        <v>4.5963947564939364E-2</v>
      </c>
      <c r="G873" s="95"/>
      <c r="H873" s="104"/>
      <c r="I873" s="104"/>
      <c r="J873" s="104"/>
      <c r="K873" s="105">
        <f>VLOOKUP('Datos Monitoreo 2019'!$D873,info!$A$2:$B$20,2,FALSE)</f>
        <v>0.54</v>
      </c>
      <c r="M873" s="104">
        <v>1.1499999999999999</v>
      </c>
      <c r="N873" s="106">
        <f>(0.214828*'Datos Monitoreo 2019'!$E873^2.0402)/1000</f>
        <v>0.14290308549883846</v>
      </c>
      <c r="O873" s="106">
        <f>'Datos Monitoreo 2019'!$N873*'Datos Monitoreo 2019'!$S873</f>
        <v>2.8580617099767693E-2</v>
      </c>
      <c r="P873" s="106">
        <f>'Datos Monitoreo 2019'!$O873+'Datos Monitoreo 2019'!$N873</f>
        <v>0.17148370259860615</v>
      </c>
      <c r="Q873" s="104">
        <v>0.47</v>
      </c>
      <c r="R873" s="106">
        <f>'Datos Monitoreo 2019'!$Q873*'Datos Monitoreo 2019'!$N873</f>
        <v>6.7164450184454064E-2</v>
      </c>
      <c r="S873" s="104">
        <v>0.2</v>
      </c>
      <c r="T873" s="106">
        <f>'Datos Monitoreo 2019'!$R873*'Datos Monitoreo 2019'!$S873</f>
        <v>1.3432890036890813E-2</v>
      </c>
      <c r="U873" s="106">
        <f>'Datos Monitoreo 2019'!$T873+'Datos Monitoreo 2019'!$R873</f>
        <v>8.0597340221344876E-2</v>
      </c>
    </row>
    <row r="874" spans="1:21" s="94" customFormat="1" ht="16.5" hidden="1" x14ac:dyDescent="0.3">
      <c r="A874" s="95" t="s">
        <v>50</v>
      </c>
      <c r="B874" s="102">
        <f>VLOOKUP('Datos Monitoreo 2019'!$A874,info!$D$3:$E$118,2,FALSE)</f>
        <v>3</v>
      </c>
      <c r="C874" s="96">
        <v>15</v>
      </c>
      <c r="D874" s="96" t="s">
        <v>10</v>
      </c>
      <c r="E874" s="97">
        <v>23.554931577600509</v>
      </c>
      <c r="F874" s="103">
        <f t="shared" si="18"/>
        <v>4.3576623418560945E-2</v>
      </c>
      <c r="G874" s="95"/>
      <c r="H874" s="104"/>
      <c r="I874" s="104"/>
      <c r="J874" s="104"/>
      <c r="K874" s="105">
        <f>VLOOKUP('Datos Monitoreo 2019'!$D874,info!$A$2:$B$20,2,FALSE)</f>
        <v>0.54</v>
      </c>
      <c r="M874" s="104">
        <v>1.1499999999999999</v>
      </c>
      <c r="N874" s="106">
        <f>(0.214828*'Datos Monitoreo 2019'!$E874^2.0402)/1000</f>
        <v>0.13533566759448121</v>
      </c>
      <c r="O874" s="106">
        <f>'Datos Monitoreo 2019'!$N874*'Datos Monitoreo 2019'!$S874</f>
        <v>2.7067133518896242E-2</v>
      </c>
      <c r="P874" s="106">
        <f>'Datos Monitoreo 2019'!$O874+'Datos Monitoreo 2019'!$N874</f>
        <v>0.16240280111337746</v>
      </c>
      <c r="Q874" s="104">
        <v>0.47</v>
      </c>
      <c r="R874" s="106">
        <f>'Datos Monitoreo 2019'!$Q874*'Datos Monitoreo 2019'!$N874</f>
        <v>6.3607763769406162E-2</v>
      </c>
      <c r="S874" s="104">
        <v>0.2</v>
      </c>
      <c r="T874" s="106">
        <f>'Datos Monitoreo 2019'!$R874*'Datos Monitoreo 2019'!$S874</f>
        <v>1.2721552753881232E-2</v>
      </c>
      <c r="U874" s="106">
        <f>'Datos Monitoreo 2019'!$T874+'Datos Monitoreo 2019'!$R874</f>
        <v>7.6329316523287394E-2</v>
      </c>
    </row>
    <row r="875" spans="1:21" s="94" customFormat="1" ht="16.5" hidden="1" x14ac:dyDescent="0.3">
      <c r="A875" s="95" t="s">
        <v>50</v>
      </c>
      <c r="B875" s="102">
        <f>VLOOKUP('Datos Monitoreo 2019'!$A875,info!$D$3:$E$118,2,FALSE)</f>
        <v>3</v>
      </c>
      <c r="C875" s="96">
        <v>16</v>
      </c>
      <c r="D875" s="96" t="s">
        <v>10</v>
      </c>
      <c r="E875" s="97">
        <v>19.098593171027442</v>
      </c>
      <c r="F875" s="103">
        <f t="shared" si="18"/>
        <v>2.8647889756541162E-2</v>
      </c>
      <c r="G875" s="95"/>
      <c r="H875" s="104"/>
      <c r="I875" s="104"/>
      <c r="J875" s="104"/>
      <c r="K875" s="105">
        <f>VLOOKUP('Datos Monitoreo 2019'!$D875,info!$A$2:$B$20,2,FALSE)</f>
        <v>0.54</v>
      </c>
      <c r="M875" s="104">
        <v>1.1499999999999999</v>
      </c>
      <c r="N875" s="106">
        <f>(0.214828*'Datos Monitoreo 2019'!$E875^2.0402)/1000</f>
        <v>8.8224640232329593E-2</v>
      </c>
      <c r="O875" s="106">
        <f>'Datos Monitoreo 2019'!$N875*'Datos Monitoreo 2019'!$S875</f>
        <v>1.7644928046465919E-2</v>
      </c>
      <c r="P875" s="106">
        <f>'Datos Monitoreo 2019'!$O875+'Datos Monitoreo 2019'!$N875</f>
        <v>0.10586956827879551</v>
      </c>
      <c r="Q875" s="104">
        <v>0.47</v>
      </c>
      <c r="R875" s="106">
        <f>'Datos Monitoreo 2019'!$Q875*'Datos Monitoreo 2019'!$N875</f>
        <v>4.1465580909194909E-2</v>
      </c>
      <c r="S875" s="104">
        <v>0.2</v>
      </c>
      <c r="T875" s="106">
        <f>'Datos Monitoreo 2019'!$R875*'Datos Monitoreo 2019'!$S875</f>
        <v>8.2931161818389828E-3</v>
      </c>
      <c r="U875" s="106">
        <f>'Datos Monitoreo 2019'!$T875+'Datos Monitoreo 2019'!$R875</f>
        <v>4.9758697091033893E-2</v>
      </c>
    </row>
    <row r="876" spans="1:21" s="94" customFormat="1" ht="16.5" hidden="1" x14ac:dyDescent="0.3">
      <c r="A876" s="95" t="s">
        <v>50</v>
      </c>
      <c r="B876" s="102">
        <f>VLOOKUP('Datos Monitoreo 2019'!$A876,info!$D$3:$E$118,2,FALSE)</f>
        <v>3</v>
      </c>
      <c r="C876" s="96">
        <v>17</v>
      </c>
      <c r="D876" s="96" t="s">
        <v>10</v>
      </c>
      <c r="E876" s="97">
        <v>21.645072260497766</v>
      </c>
      <c r="F876" s="103">
        <f t="shared" si="18"/>
        <v>3.6796622842846204E-2</v>
      </c>
      <c r="G876" s="95"/>
      <c r="H876" s="104"/>
      <c r="I876" s="104"/>
      <c r="J876" s="104"/>
      <c r="K876" s="105">
        <f>VLOOKUP('Datos Monitoreo 2019'!$D876,info!$A$2:$B$20,2,FALSE)</f>
        <v>0.54</v>
      </c>
      <c r="M876" s="104">
        <v>1.1499999999999999</v>
      </c>
      <c r="N876" s="106">
        <f>(0.214828*'Datos Monitoreo 2019'!$E876^2.0402)/1000</f>
        <v>0.11389126027713642</v>
      </c>
      <c r="O876" s="106">
        <f>'Datos Monitoreo 2019'!$N876*'Datos Monitoreo 2019'!$S876</f>
        <v>2.2778252055427287E-2</v>
      </c>
      <c r="P876" s="106">
        <f>'Datos Monitoreo 2019'!$O876+'Datos Monitoreo 2019'!$N876</f>
        <v>0.13666951233256369</v>
      </c>
      <c r="Q876" s="104">
        <v>0.47</v>
      </c>
      <c r="R876" s="106">
        <f>'Datos Monitoreo 2019'!$Q876*'Datos Monitoreo 2019'!$N876</f>
        <v>5.3528892330254117E-2</v>
      </c>
      <c r="S876" s="104">
        <v>0.2</v>
      </c>
      <c r="T876" s="106">
        <f>'Datos Monitoreo 2019'!$R876*'Datos Monitoreo 2019'!$S876</f>
        <v>1.0705778466050824E-2</v>
      </c>
      <c r="U876" s="106">
        <f>'Datos Monitoreo 2019'!$T876+'Datos Monitoreo 2019'!$R876</f>
        <v>6.4234670796304946E-2</v>
      </c>
    </row>
    <row r="877" spans="1:21" s="94" customFormat="1" ht="16.5" hidden="1" x14ac:dyDescent="0.3">
      <c r="A877" s="95" t="s">
        <v>50</v>
      </c>
      <c r="B877" s="102">
        <f>VLOOKUP('Datos Monitoreo 2019'!$A877,info!$D$3:$E$118,2,FALSE)</f>
        <v>3</v>
      </c>
      <c r="C877" s="96">
        <v>18</v>
      </c>
      <c r="D877" s="96" t="s">
        <v>10</v>
      </c>
      <c r="E877" s="97">
        <v>25.464790894703256</v>
      </c>
      <c r="F877" s="103">
        <f t="shared" si="18"/>
        <v>5.0929581789406507E-2</v>
      </c>
      <c r="G877" s="95"/>
      <c r="H877" s="104"/>
      <c r="I877" s="104"/>
      <c r="J877" s="104"/>
      <c r="K877" s="105">
        <f>VLOOKUP('Datos Monitoreo 2019'!$D877,info!$A$2:$B$20,2,FALSE)</f>
        <v>0.54</v>
      </c>
      <c r="M877" s="104">
        <v>1.1499999999999999</v>
      </c>
      <c r="N877" s="106">
        <f>(0.214828*'Datos Monitoreo 2019'!$E877^2.0402)/1000</f>
        <v>0.15866820421173675</v>
      </c>
      <c r="O877" s="106">
        <f>'Datos Monitoreo 2019'!$N877*'Datos Monitoreo 2019'!$S877</f>
        <v>3.1733640842347352E-2</v>
      </c>
      <c r="P877" s="106">
        <f>'Datos Monitoreo 2019'!$O877+'Datos Monitoreo 2019'!$N877</f>
        <v>0.19040184505408408</v>
      </c>
      <c r="Q877" s="104">
        <v>0.47</v>
      </c>
      <c r="R877" s="106">
        <f>'Datos Monitoreo 2019'!$Q877*'Datos Monitoreo 2019'!$N877</f>
        <v>7.457405597951626E-2</v>
      </c>
      <c r="S877" s="104">
        <v>0.2</v>
      </c>
      <c r="T877" s="106">
        <f>'Datos Monitoreo 2019'!$R877*'Datos Monitoreo 2019'!$S877</f>
        <v>1.4914811195903252E-2</v>
      </c>
      <c r="U877" s="106">
        <f>'Datos Monitoreo 2019'!$T877+'Datos Monitoreo 2019'!$R877</f>
        <v>8.9488867175419512E-2</v>
      </c>
    </row>
    <row r="878" spans="1:21" s="94" customFormat="1" ht="16.5" hidden="1" x14ac:dyDescent="0.3">
      <c r="A878" s="95" t="s">
        <v>50</v>
      </c>
      <c r="B878" s="102">
        <f>VLOOKUP('Datos Monitoreo 2019'!$A878,info!$D$3:$E$118,2,FALSE)</f>
        <v>3</v>
      </c>
      <c r="C878" s="96">
        <v>20</v>
      </c>
      <c r="D878" s="96" t="s">
        <v>10</v>
      </c>
      <c r="E878" s="97">
        <v>25.623945837795151</v>
      </c>
      <c r="F878" s="103">
        <f t="shared" si="18"/>
        <v>5.1568190998562753E-2</v>
      </c>
      <c r="G878" s="95"/>
      <c r="H878" s="104"/>
      <c r="I878" s="104"/>
      <c r="J878" s="104"/>
      <c r="K878" s="105">
        <f>VLOOKUP('Datos Monitoreo 2019'!$D878,info!$A$2:$B$20,2,FALSE)</f>
        <v>0.54</v>
      </c>
      <c r="M878" s="104">
        <v>1.1499999999999999</v>
      </c>
      <c r="N878" s="106">
        <f>(0.214828*'Datos Monitoreo 2019'!$E878^2.0402)/1000</f>
        <v>0.16069799942348104</v>
      </c>
      <c r="O878" s="106">
        <f>'Datos Monitoreo 2019'!$N878*'Datos Monitoreo 2019'!$S878</f>
        <v>3.213959988469621E-2</v>
      </c>
      <c r="P878" s="106">
        <f>'Datos Monitoreo 2019'!$O878+'Datos Monitoreo 2019'!$N878</f>
        <v>0.19283759930817723</v>
      </c>
      <c r="Q878" s="104">
        <v>0.47</v>
      </c>
      <c r="R878" s="106">
        <f>'Datos Monitoreo 2019'!$Q878*'Datos Monitoreo 2019'!$N878</f>
        <v>7.5528059729036076E-2</v>
      </c>
      <c r="S878" s="104">
        <v>0.2</v>
      </c>
      <c r="T878" s="106">
        <f>'Datos Monitoreo 2019'!$R878*'Datos Monitoreo 2019'!$S878</f>
        <v>1.5105611945807215E-2</v>
      </c>
      <c r="U878" s="106">
        <f>'Datos Monitoreo 2019'!$T878+'Datos Monitoreo 2019'!$R878</f>
        <v>9.0633671674843291E-2</v>
      </c>
    </row>
    <row r="879" spans="1:21" s="94" customFormat="1" ht="16.5" hidden="1" x14ac:dyDescent="0.3">
      <c r="A879" s="95" t="s">
        <v>50</v>
      </c>
      <c r="B879" s="102">
        <f>VLOOKUP('Datos Monitoreo 2019'!$A879,info!$D$3:$E$118,2,FALSE)</f>
        <v>3</v>
      </c>
      <c r="C879" s="96">
        <v>21</v>
      </c>
      <c r="D879" s="96" t="s">
        <v>10</v>
      </c>
      <c r="E879" s="97">
        <v>21.231269408458839</v>
      </c>
      <c r="F879" s="103">
        <f t="shared" si="18"/>
        <v>3.5403141738605114E-2</v>
      </c>
      <c r="G879" s="95"/>
      <c r="H879" s="104"/>
      <c r="I879" s="104"/>
      <c r="J879" s="104"/>
      <c r="K879" s="105">
        <f>VLOOKUP('Datos Monitoreo 2019'!$D879,info!$A$2:$B$20,2,FALSE)</f>
        <v>0.54</v>
      </c>
      <c r="M879" s="104">
        <v>1.1499999999999999</v>
      </c>
      <c r="N879" s="106">
        <f>(0.214828*'Datos Monitoreo 2019'!$E879^2.0402)/1000</f>
        <v>0.10949322342539296</v>
      </c>
      <c r="O879" s="106">
        <f>'Datos Monitoreo 2019'!$N879*'Datos Monitoreo 2019'!$S879</f>
        <v>2.1898644685078593E-2</v>
      </c>
      <c r="P879" s="106">
        <f>'Datos Monitoreo 2019'!$O879+'Datos Monitoreo 2019'!$N879</f>
        <v>0.13139186811047154</v>
      </c>
      <c r="Q879" s="104">
        <v>0.47</v>
      </c>
      <c r="R879" s="106">
        <f>'Datos Monitoreo 2019'!$Q879*'Datos Monitoreo 2019'!$N879</f>
        <v>5.1461815009934686E-2</v>
      </c>
      <c r="S879" s="104">
        <v>0.2</v>
      </c>
      <c r="T879" s="106">
        <f>'Datos Monitoreo 2019'!$R879*'Datos Monitoreo 2019'!$S879</f>
        <v>1.0292363001986937E-2</v>
      </c>
      <c r="U879" s="106">
        <f>'Datos Monitoreo 2019'!$T879+'Datos Monitoreo 2019'!$R879</f>
        <v>6.1754178011921623E-2</v>
      </c>
    </row>
    <row r="880" spans="1:21" s="94" customFormat="1" ht="16.5" hidden="1" x14ac:dyDescent="0.3">
      <c r="A880" s="95" t="s">
        <v>50</v>
      </c>
      <c r="B880" s="102">
        <f>VLOOKUP('Datos Monitoreo 2019'!$A880,info!$D$3:$E$118,2,FALSE)</f>
        <v>3</v>
      </c>
      <c r="C880" s="96">
        <v>22</v>
      </c>
      <c r="D880" s="96" t="s">
        <v>10</v>
      </c>
      <c r="E880" s="97">
        <v>28.329579870357371</v>
      </c>
      <c r="F880" s="103">
        <f t="shared" si="18"/>
        <v>6.3033315211545135E-2</v>
      </c>
      <c r="G880" s="95"/>
      <c r="H880" s="104"/>
      <c r="I880" s="104"/>
      <c r="J880" s="104"/>
      <c r="K880" s="105">
        <f>VLOOKUP('Datos Monitoreo 2019'!$D880,info!$A$2:$B$20,2,FALSE)</f>
        <v>0.54</v>
      </c>
      <c r="M880" s="104">
        <v>1.1499999999999999</v>
      </c>
      <c r="N880" s="106">
        <f>(0.214828*'Datos Monitoreo 2019'!$E880^2.0402)/1000</f>
        <v>0.19722011448390406</v>
      </c>
      <c r="O880" s="106">
        <f>'Datos Monitoreo 2019'!$N880*'Datos Monitoreo 2019'!$S880</f>
        <v>3.9444022896780812E-2</v>
      </c>
      <c r="P880" s="106">
        <f>'Datos Monitoreo 2019'!$O880+'Datos Monitoreo 2019'!$N880</f>
        <v>0.23666413738068487</v>
      </c>
      <c r="Q880" s="104">
        <v>0.47</v>
      </c>
      <c r="R880" s="106">
        <f>'Datos Monitoreo 2019'!$Q880*'Datos Monitoreo 2019'!$N880</f>
        <v>9.2693453807434906E-2</v>
      </c>
      <c r="S880" s="104">
        <v>0.2</v>
      </c>
      <c r="T880" s="106">
        <f>'Datos Monitoreo 2019'!$R880*'Datos Monitoreo 2019'!$S880</f>
        <v>1.8538690761486981E-2</v>
      </c>
      <c r="U880" s="106">
        <f>'Datos Monitoreo 2019'!$T880+'Datos Monitoreo 2019'!$R880</f>
        <v>0.11123214456892189</v>
      </c>
    </row>
    <row r="881" spans="1:21" s="94" customFormat="1" ht="16.5" hidden="1" x14ac:dyDescent="0.3">
      <c r="A881" s="96" t="s">
        <v>50</v>
      </c>
      <c r="B881" s="102">
        <f>VLOOKUP('Datos Monitoreo 2019'!$A881,info!$D$3:$E$118,2,FALSE)</f>
        <v>3</v>
      </c>
      <c r="C881" s="96">
        <v>23</v>
      </c>
      <c r="D881" s="96" t="s">
        <v>10</v>
      </c>
      <c r="E881" s="97">
        <v>23.332114657271855</v>
      </c>
      <c r="F881" s="103">
        <f t="shared" si="18"/>
        <v>4.2756100109450669E-2</v>
      </c>
      <c r="G881" s="95"/>
      <c r="H881" s="104"/>
      <c r="I881" s="104"/>
      <c r="J881" s="104"/>
      <c r="K881" s="105">
        <f>VLOOKUP('Datos Monitoreo 2019'!$D881,info!$A$2:$B$20,2,FALSE)</f>
        <v>0.54</v>
      </c>
      <c r="M881" s="104">
        <v>1.1499999999999999</v>
      </c>
      <c r="N881" s="106">
        <f>(0.214828*'Datos Monitoreo 2019'!$E881^2.0402)/1000</f>
        <v>0.13273664734980703</v>
      </c>
      <c r="O881" s="106">
        <f>'Datos Monitoreo 2019'!$N881*'Datos Monitoreo 2019'!$S881</f>
        <v>2.6547329469961408E-2</v>
      </c>
      <c r="P881" s="106">
        <f>'Datos Monitoreo 2019'!$O881+'Datos Monitoreo 2019'!$N881</f>
        <v>0.15928397681976844</v>
      </c>
      <c r="Q881" s="104">
        <v>0.47</v>
      </c>
      <c r="R881" s="106">
        <f>'Datos Monitoreo 2019'!$Q881*'Datos Monitoreo 2019'!$N881</f>
        <v>6.2386224254409303E-2</v>
      </c>
      <c r="S881" s="104">
        <v>0.2</v>
      </c>
      <c r="T881" s="106">
        <f>'Datos Monitoreo 2019'!$R881*'Datos Monitoreo 2019'!$S881</f>
        <v>1.2477244850881862E-2</v>
      </c>
      <c r="U881" s="106">
        <f>'Datos Monitoreo 2019'!$T881+'Datos Monitoreo 2019'!$R881</f>
        <v>7.4863469105291167E-2</v>
      </c>
    </row>
    <row r="882" spans="1:21" s="94" customFormat="1" ht="16.5" hidden="1" x14ac:dyDescent="0.3">
      <c r="A882" s="96" t="s">
        <v>50</v>
      </c>
      <c r="B882" s="102">
        <f>VLOOKUP('Datos Monitoreo 2019'!$A882,info!$D$3:$E$118,2,FALSE)</f>
        <v>3</v>
      </c>
      <c r="C882" s="96">
        <v>24</v>
      </c>
      <c r="D882" s="96" t="s">
        <v>10</v>
      </c>
      <c r="E882" s="97">
        <v>32.785918276930438</v>
      </c>
      <c r="F882" s="103">
        <f t="shared" si="18"/>
        <v>8.4423739563095873E-2</v>
      </c>
      <c r="G882" s="95"/>
      <c r="H882" s="104"/>
      <c r="I882" s="104"/>
      <c r="J882" s="104"/>
      <c r="K882" s="105">
        <f>VLOOKUP('Datos Monitoreo 2019'!$D882,info!$A$2:$B$20,2,FALSE)</f>
        <v>0.54</v>
      </c>
      <c r="M882" s="104">
        <v>1.1499999999999999</v>
      </c>
      <c r="N882" s="106">
        <f>(0.214828*'Datos Monitoreo 2019'!$E882^2.0402)/1000</f>
        <v>0.26570285493132101</v>
      </c>
      <c r="O882" s="106">
        <f>'Datos Monitoreo 2019'!$N882*'Datos Monitoreo 2019'!$S882</f>
        <v>5.3140570986264207E-2</v>
      </c>
      <c r="P882" s="106">
        <f>'Datos Monitoreo 2019'!$O882+'Datos Monitoreo 2019'!$N882</f>
        <v>0.31884342591758519</v>
      </c>
      <c r="Q882" s="104">
        <v>0.47</v>
      </c>
      <c r="R882" s="106">
        <f>'Datos Monitoreo 2019'!$Q882*'Datos Monitoreo 2019'!$N882</f>
        <v>0.12488034181772087</v>
      </c>
      <c r="S882" s="104">
        <v>0.2</v>
      </c>
      <c r="T882" s="106">
        <f>'Datos Monitoreo 2019'!$R882*'Datos Monitoreo 2019'!$S882</f>
        <v>2.4976068363544175E-2</v>
      </c>
      <c r="U882" s="106">
        <f>'Datos Monitoreo 2019'!$T882+'Datos Monitoreo 2019'!$R882</f>
        <v>0.14985641018126505</v>
      </c>
    </row>
    <row r="883" spans="1:21" s="94" customFormat="1" ht="16.5" hidden="1" x14ac:dyDescent="0.3">
      <c r="A883" s="95" t="s">
        <v>50</v>
      </c>
      <c r="B883" s="102">
        <f>VLOOKUP('Datos Monitoreo 2019'!$A883,info!$D$3:$E$118,2,FALSE)</f>
        <v>3</v>
      </c>
      <c r="C883" s="96">
        <v>25</v>
      </c>
      <c r="D883" s="96" t="s">
        <v>10</v>
      </c>
      <c r="E883" s="97">
        <v>26.674368462201659</v>
      </c>
      <c r="F883" s="103">
        <f t="shared" si="18"/>
        <v>5.5882801928312471E-2</v>
      </c>
      <c r="G883" s="95"/>
      <c r="H883" s="104"/>
      <c r="I883" s="104"/>
      <c r="J883" s="104"/>
      <c r="K883" s="105">
        <f>VLOOKUP('Datos Monitoreo 2019'!$D883,info!$A$2:$B$20,2,FALSE)</f>
        <v>0.54</v>
      </c>
      <c r="M883" s="104">
        <v>1.1499999999999999</v>
      </c>
      <c r="N883" s="106">
        <f>(0.214828*'Datos Monitoreo 2019'!$E883^2.0402)/1000</f>
        <v>0.17442477114000379</v>
      </c>
      <c r="O883" s="106">
        <f>'Datos Monitoreo 2019'!$N883*'Datos Monitoreo 2019'!$S883</f>
        <v>3.488495422800076E-2</v>
      </c>
      <c r="P883" s="106">
        <f>'Datos Monitoreo 2019'!$O883+'Datos Monitoreo 2019'!$N883</f>
        <v>0.20930972536800455</v>
      </c>
      <c r="Q883" s="104">
        <v>0.47</v>
      </c>
      <c r="R883" s="106">
        <f>'Datos Monitoreo 2019'!$Q883*'Datos Monitoreo 2019'!$N883</f>
        <v>8.1979642435801775E-2</v>
      </c>
      <c r="S883" s="104">
        <v>0.2</v>
      </c>
      <c r="T883" s="106">
        <f>'Datos Monitoreo 2019'!$R883*'Datos Monitoreo 2019'!$S883</f>
        <v>1.6395928487160354E-2</v>
      </c>
      <c r="U883" s="106">
        <f>'Datos Monitoreo 2019'!$T883+'Datos Monitoreo 2019'!$R883</f>
        <v>9.8375570922962133E-2</v>
      </c>
    </row>
    <row r="884" spans="1:21" s="94" customFormat="1" ht="16.5" hidden="1" x14ac:dyDescent="0.3">
      <c r="A884" s="95" t="s">
        <v>50</v>
      </c>
      <c r="B884" s="102">
        <f>VLOOKUP('Datos Monitoreo 2019'!$A884,info!$D$3:$E$118,2,FALSE)</f>
        <v>3</v>
      </c>
      <c r="C884" s="96">
        <v>27</v>
      </c>
      <c r="D884" s="96" t="s">
        <v>10</v>
      </c>
      <c r="E884" s="97">
        <v>25.783100780887047</v>
      </c>
      <c r="F884" s="103">
        <f t="shared" si="18"/>
        <v>5.2210779081296281E-2</v>
      </c>
      <c r="G884" s="95"/>
      <c r="H884" s="104"/>
      <c r="I884" s="104"/>
      <c r="J884" s="104"/>
      <c r="K884" s="105">
        <f>VLOOKUP('Datos Monitoreo 2019'!$D884,info!$A$2:$B$20,2,FALSE)</f>
        <v>0.54</v>
      </c>
      <c r="M884" s="104">
        <v>1.1499999999999999</v>
      </c>
      <c r="N884" s="106">
        <f>(0.214828*'Datos Monitoreo 2019'!$E884^2.0402)/1000</f>
        <v>0.16274095137414996</v>
      </c>
      <c r="O884" s="106">
        <f>'Datos Monitoreo 2019'!$N884*'Datos Monitoreo 2019'!$S884</f>
        <v>3.254819027482999E-2</v>
      </c>
      <c r="P884" s="106">
        <f>'Datos Monitoreo 2019'!$O884+'Datos Monitoreo 2019'!$N884</f>
        <v>0.19528914164897995</v>
      </c>
      <c r="Q884" s="104">
        <v>0.47</v>
      </c>
      <c r="R884" s="106">
        <f>'Datos Monitoreo 2019'!$Q884*'Datos Monitoreo 2019'!$N884</f>
        <v>7.648824714585048E-2</v>
      </c>
      <c r="S884" s="104">
        <v>0.2</v>
      </c>
      <c r="T884" s="106">
        <f>'Datos Monitoreo 2019'!$R884*'Datos Monitoreo 2019'!$S884</f>
        <v>1.5297649429170097E-2</v>
      </c>
      <c r="U884" s="106">
        <f>'Datos Monitoreo 2019'!$T884+'Datos Monitoreo 2019'!$R884</f>
        <v>9.1785896575020579E-2</v>
      </c>
    </row>
    <row r="885" spans="1:21" s="94" customFormat="1" ht="16.5" hidden="1" x14ac:dyDescent="0.3">
      <c r="A885" s="95" t="s">
        <v>50</v>
      </c>
      <c r="B885" s="102">
        <f>VLOOKUP('Datos Monitoreo 2019'!$A885,info!$D$3:$E$118,2,FALSE)</f>
        <v>3</v>
      </c>
      <c r="C885" s="96">
        <v>28</v>
      </c>
      <c r="D885" s="96" t="s">
        <v>10</v>
      </c>
      <c r="E885" s="97">
        <v>27.374650211805999</v>
      </c>
      <c r="F885" s="103">
        <f t="shared" si="18"/>
        <v>5.8855497955382904E-2</v>
      </c>
      <c r="G885" s="95"/>
      <c r="H885" s="104"/>
      <c r="I885" s="104"/>
      <c r="J885" s="104"/>
      <c r="K885" s="105">
        <f>VLOOKUP('Datos Monitoreo 2019'!$D885,info!$A$2:$B$20,2,FALSE)</f>
        <v>0.54</v>
      </c>
      <c r="M885" s="104">
        <v>1.1499999999999999</v>
      </c>
      <c r="N885" s="106">
        <f>(0.214828*'Datos Monitoreo 2019'!$E885^2.0402)/1000</f>
        <v>0.18389480270468919</v>
      </c>
      <c r="O885" s="106">
        <f>'Datos Monitoreo 2019'!$N885*'Datos Monitoreo 2019'!$S885</f>
        <v>3.6778960540937843E-2</v>
      </c>
      <c r="P885" s="106">
        <f>'Datos Monitoreo 2019'!$O885+'Datos Monitoreo 2019'!$N885</f>
        <v>0.22067376324562704</v>
      </c>
      <c r="Q885" s="104">
        <v>0.47</v>
      </c>
      <c r="R885" s="106">
        <f>'Datos Monitoreo 2019'!$Q885*'Datos Monitoreo 2019'!$N885</f>
        <v>8.6430557271203912E-2</v>
      </c>
      <c r="S885" s="104">
        <v>0.2</v>
      </c>
      <c r="T885" s="106">
        <f>'Datos Monitoreo 2019'!$R885*'Datos Monitoreo 2019'!$S885</f>
        <v>1.7286111454240784E-2</v>
      </c>
      <c r="U885" s="106">
        <f>'Datos Monitoreo 2019'!$T885+'Datos Monitoreo 2019'!$R885</f>
        <v>0.10371666872544469</v>
      </c>
    </row>
    <row r="886" spans="1:21" s="94" customFormat="1" ht="16.5" hidden="1" x14ac:dyDescent="0.3">
      <c r="A886" s="95" t="s">
        <v>50</v>
      </c>
      <c r="B886" s="102">
        <f>VLOOKUP('Datos Monitoreo 2019'!$A886,info!$D$3:$E$118,2,FALSE)</f>
        <v>3</v>
      </c>
      <c r="C886" s="96">
        <v>29</v>
      </c>
      <c r="D886" s="96" t="s">
        <v>10</v>
      </c>
      <c r="E886" s="97">
        <v>28.966199642724952</v>
      </c>
      <c r="F886" s="103">
        <f t="shared" si="18"/>
        <v>6.5898104187199269E-2</v>
      </c>
      <c r="G886" s="95"/>
      <c r="H886" s="104"/>
      <c r="I886" s="104"/>
      <c r="J886" s="104"/>
      <c r="K886" s="105">
        <f>VLOOKUP('Datos Monitoreo 2019'!$D886,info!$A$2:$B$20,2,FALSE)</f>
        <v>0.54</v>
      </c>
      <c r="M886" s="104">
        <v>1.1499999999999999</v>
      </c>
      <c r="N886" s="106">
        <f>(0.214828*'Datos Monitoreo 2019'!$E886^2.0402)/1000</f>
        <v>0.20636781390413272</v>
      </c>
      <c r="O886" s="106">
        <f>'Datos Monitoreo 2019'!$N886*'Datos Monitoreo 2019'!$S886</f>
        <v>4.1273562780826549E-2</v>
      </c>
      <c r="P886" s="106">
        <f>'Datos Monitoreo 2019'!$O886+'Datos Monitoreo 2019'!$N886</f>
        <v>0.24764137668495928</v>
      </c>
      <c r="Q886" s="104">
        <v>0.47</v>
      </c>
      <c r="R886" s="106">
        <f>'Datos Monitoreo 2019'!$Q886*'Datos Monitoreo 2019'!$N886</f>
        <v>9.6992872534942376E-2</v>
      </c>
      <c r="S886" s="104">
        <v>0.2</v>
      </c>
      <c r="T886" s="106">
        <f>'Datos Monitoreo 2019'!$R886*'Datos Monitoreo 2019'!$S886</f>
        <v>1.9398574506988477E-2</v>
      </c>
      <c r="U886" s="106">
        <f>'Datos Monitoreo 2019'!$T886+'Datos Monitoreo 2019'!$R886</f>
        <v>0.11639144704193086</v>
      </c>
    </row>
    <row r="887" spans="1:21" s="94" customFormat="1" ht="16.5" hidden="1" x14ac:dyDescent="0.3">
      <c r="A887" s="95" t="s">
        <v>50</v>
      </c>
      <c r="B887" s="102">
        <f>VLOOKUP('Datos Monitoreo 2019'!$A887,info!$D$3:$E$118,2,FALSE)</f>
        <v>3</v>
      </c>
      <c r="C887" s="96">
        <v>30</v>
      </c>
      <c r="D887" s="96" t="s">
        <v>10</v>
      </c>
      <c r="E887" s="97">
        <v>30.7169040167358</v>
      </c>
      <c r="F887" s="103">
        <f t="shared" si="18"/>
        <v>7.4104530940375127E-2</v>
      </c>
      <c r="G887" s="95"/>
      <c r="H887" s="104"/>
      <c r="I887" s="104"/>
      <c r="J887" s="104"/>
      <c r="K887" s="105">
        <f>VLOOKUP('Datos Monitoreo 2019'!$D887,info!$A$2:$B$20,2,FALSE)</f>
        <v>0.54</v>
      </c>
      <c r="M887" s="104">
        <v>1.1499999999999999</v>
      </c>
      <c r="N887" s="106">
        <f>(0.214828*'Datos Monitoreo 2019'!$E887^2.0402)/1000</f>
        <v>0.23261533382434915</v>
      </c>
      <c r="O887" s="106">
        <f>'Datos Monitoreo 2019'!$N887*'Datos Monitoreo 2019'!$S887</f>
        <v>4.6523066764869836E-2</v>
      </c>
      <c r="P887" s="106">
        <f>'Datos Monitoreo 2019'!$O887+'Datos Monitoreo 2019'!$N887</f>
        <v>0.27913840058921902</v>
      </c>
      <c r="Q887" s="104">
        <v>0.47</v>
      </c>
      <c r="R887" s="106">
        <f>'Datos Monitoreo 2019'!$Q887*'Datos Monitoreo 2019'!$N887</f>
        <v>0.10932920689744409</v>
      </c>
      <c r="S887" s="104">
        <v>0.2</v>
      </c>
      <c r="T887" s="106">
        <f>'Datos Monitoreo 2019'!$R887*'Datos Monitoreo 2019'!$S887</f>
        <v>2.1865841379488819E-2</v>
      </c>
      <c r="U887" s="106">
        <f>'Datos Monitoreo 2019'!$T887+'Datos Monitoreo 2019'!$R887</f>
        <v>0.1311950482769329</v>
      </c>
    </row>
    <row r="888" spans="1:21" s="94" customFormat="1" ht="16.5" hidden="1" x14ac:dyDescent="0.3">
      <c r="A888" s="95" t="s">
        <v>50</v>
      </c>
      <c r="B888" s="102">
        <f>VLOOKUP('Datos Monitoreo 2019'!$A888,info!$D$3:$E$118,2,FALSE)</f>
        <v>3</v>
      </c>
      <c r="C888" s="96">
        <v>32</v>
      </c>
      <c r="D888" s="96" t="s">
        <v>10</v>
      </c>
      <c r="E888" s="97">
        <v>26.483382530491387</v>
      </c>
      <c r="F888" s="103">
        <f t="shared" si="18"/>
        <v>5.5085435663422076E-2</v>
      </c>
      <c r="G888" s="95"/>
      <c r="H888" s="104"/>
      <c r="I888" s="104"/>
      <c r="J888" s="104"/>
      <c r="K888" s="105">
        <f>VLOOKUP('Datos Monitoreo 2019'!$D888,info!$A$2:$B$20,2,FALSE)</f>
        <v>0.54</v>
      </c>
      <c r="M888" s="104">
        <v>1.1499999999999999</v>
      </c>
      <c r="N888" s="106">
        <f>(0.214828*'Datos Monitoreo 2019'!$E888^2.0402)/1000</f>
        <v>0.17188632461197911</v>
      </c>
      <c r="O888" s="106">
        <f>'Datos Monitoreo 2019'!$N888*'Datos Monitoreo 2019'!$S888</f>
        <v>3.4377264922395824E-2</v>
      </c>
      <c r="P888" s="106">
        <f>'Datos Monitoreo 2019'!$O888+'Datos Monitoreo 2019'!$N888</f>
        <v>0.20626358953437493</v>
      </c>
      <c r="Q888" s="104">
        <v>0.47</v>
      </c>
      <c r="R888" s="106">
        <f>'Datos Monitoreo 2019'!$Q888*'Datos Monitoreo 2019'!$N888</f>
        <v>8.078657256763018E-2</v>
      </c>
      <c r="S888" s="104">
        <v>0.2</v>
      </c>
      <c r="T888" s="106">
        <f>'Datos Monitoreo 2019'!$R888*'Datos Monitoreo 2019'!$S888</f>
        <v>1.6157314513526037E-2</v>
      </c>
      <c r="U888" s="106">
        <f>'Datos Monitoreo 2019'!$T888+'Datos Monitoreo 2019'!$R888</f>
        <v>9.6943887081156213E-2</v>
      </c>
    </row>
    <row r="889" spans="1:21" s="94" customFormat="1" ht="16.5" hidden="1" x14ac:dyDescent="0.3">
      <c r="A889" s="95" t="s">
        <v>50</v>
      </c>
      <c r="B889" s="102">
        <f>VLOOKUP('Datos Monitoreo 2019'!$A889,info!$D$3:$E$118,2,FALSE)</f>
        <v>3</v>
      </c>
      <c r="C889" s="96">
        <v>34</v>
      </c>
      <c r="D889" s="96" t="s">
        <v>9</v>
      </c>
      <c r="E889" s="97">
        <v>2.2600001919049135</v>
      </c>
      <c r="F889" s="103">
        <f t="shared" si="18"/>
        <v>4.0115003406312219E-4</v>
      </c>
      <c r="G889" s="95"/>
      <c r="H889" s="104"/>
      <c r="I889" s="104"/>
      <c r="J889" s="104"/>
      <c r="K889" s="105">
        <f>VLOOKUP('Datos Monitoreo 2019'!$D889,info!$A$2:$B$20,2,FALSE)</f>
        <v>0.74</v>
      </c>
      <c r="M889" s="104">
        <v>1.1499999999999999</v>
      </c>
      <c r="N889" s="106">
        <f>(1.8894+0.00853085*'Datos Monitoreo 2019'!$E889^3.32222)/1000</f>
        <v>2.0174614948325399E-3</v>
      </c>
      <c r="O889" s="106">
        <f>'Datos Monitoreo 2019'!$N889*'Datos Monitoreo 2019'!$S889</f>
        <v>4.03492298966508E-4</v>
      </c>
      <c r="P889" s="106">
        <f>'Datos Monitoreo 2019'!$O889+'Datos Monitoreo 2019'!$N889</f>
        <v>2.4209537937990478E-3</v>
      </c>
      <c r="Q889" s="104">
        <v>0.47</v>
      </c>
      <c r="R889" s="106">
        <f>'Datos Monitoreo 2019'!$Q889*'Datos Monitoreo 2019'!$N889</f>
        <v>9.4820690257129369E-4</v>
      </c>
      <c r="S889" s="104">
        <v>0.2</v>
      </c>
      <c r="T889" s="106">
        <f>'Datos Monitoreo 2019'!$R889*'Datos Monitoreo 2019'!$S889</f>
        <v>1.8964138051425874E-4</v>
      </c>
      <c r="U889" s="106">
        <f>'Datos Monitoreo 2019'!$T889+'Datos Monitoreo 2019'!$R889</f>
        <v>1.1378482830855525E-3</v>
      </c>
    </row>
    <row r="890" spans="1:21" s="94" customFormat="1" ht="16.5" hidden="1" x14ac:dyDescent="0.3">
      <c r="A890" s="95" t="s">
        <v>50</v>
      </c>
      <c r="B890" s="102">
        <f>VLOOKUP('Datos Monitoreo 2019'!$A890,info!$D$3:$E$118,2,FALSE)</f>
        <v>3</v>
      </c>
      <c r="C890" s="96">
        <v>38</v>
      </c>
      <c r="D890" s="96" t="s">
        <v>9</v>
      </c>
      <c r="E890" s="97">
        <v>3.5014087480216975</v>
      </c>
      <c r="F890" s="103">
        <f t="shared" si="18"/>
        <v>9.6288740570596703E-4</v>
      </c>
      <c r="G890" s="95"/>
      <c r="H890" s="104"/>
      <c r="I890" s="104"/>
      <c r="J890" s="104"/>
      <c r="K890" s="105">
        <f>VLOOKUP('Datos Monitoreo 2019'!$D890,info!$A$2:$B$20,2,FALSE)</f>
        <v>0.74</v>
      </c>
      <c r="M890" s="104">
        <v>1.1499999999999999</v>
      </c>
      <c r="N890" s="106">
        <f>(1.8894+0.00853085*'Datos Monitoreo 2019'!$E890^3.32222)/1000</f>
        <v>2.4377863828380216E-3</v>
      </c>
      <c r="O890" s="106">
        <f>'Datos Monitoreo 2019'!$N890*'Datos Monitoreo 2019'!$S890</f>
        <v>4.8755727656760433E-4</v>
      </c>
      <c r="P890" s="106">
        <f>'Datos Monitoreo 2019'!$O890+'Datos Monitoreo 2019'!$N890</f>
        <v>2.925343659405626E-3</v>
      </c>
      <c r="Q890" s="104">
        <v>0.47</v>
      </c>
      <c r="R890" s="106">
        <f>'Datos Monitoreo 2019'!$Q890*'Datos Monitoreo 2019'!$N890</f>
        <v>1.14575959993387E-3</v>
      </c>
      <c r="S890" s="104">
        <v>0.2</v>
      </c>
      <c r="T890" s="106">
        <f>'Datos Monitoreo 2019'!$R890*'Datos Monitoreo 2019'!$S890</f>
        <v>2.2915191998677402E-4</v>
      </c>
      <c r="U890" s="106">
        <f>'Datos Monitoreo 2019'!$T890+'Datos Monitoreo 2019'!$R890</f>
        <v>1.374911519920644E-3</v>
      </c>
    </row>
    <row r="891" spans="1:21" s="94" customFormat="1" ht="16.5" hidden="1" x14ac:dyDescent="0.3">
      <c r="A891" s="95" t="s">
        <v>50</v>
      </c>
      <c r="B891" s="102">
        <f>VLOOKUP('Datos Monitoreo 2019'!$A891,info!$D$3:$E$118,2,FALSE)</f>
        <v>3</v>
      </c>
      <c r="C891" s="96">
        <v>38</v>
      </c>
      <c r="D891" s="96" t="s">
        <v>9</v>
      </c>
      <c r="E891" s="97">
        <v>2.7056340325622208</v>
      </c>
      <c r="F891" s="103">
        <f t="shared" si="18"/>
        <v>5.7494723191947193E-4</v>
      </c>
      <c r="G891" s="95"/>
      <c r="H891" s="104"/>
      <c r="I891" s="104"/>
      <c r="J891" s="104"/>
      <c r="K891" s="105">
        <f>VLOOKUP('Datos Monitoreo 2019'!$D891,info!$A$2:$B$20,2,FALSE)</f>
        <v>0.74</v>
      </c>
      <c r="M891" s="104">
        <v>1.1499999999999999</v>
      </c>
      <c r="N891" s="106">
        <f>(1.8894+0.00853085*'Datos Monitoreo 2019'!$E891^3.32222)/1000</f>
        <v>2.1222548022861551E-3</v>
      </c>
      <c r="O891" s="106">
        <f>'Datos Monitoreo 2019'!$N891*'Datos Monitoreo 2019'!$S891</f>
        <v>4.2445096045723104E-4</v>
      </c>
      <c r="P891" s="106">
        <f>'Datos Monitoreo 2019'!$O891+'Datos Monitoreo 2019'!$N891</f>
        <v>2.546705762743386E-3</v>
      </c>
      <c r="Q891" s="104">
        <v>0.47</v>
      </c>
      <c r="R891" s="106">
        <f>'Datos Monitoreo 2019'!$Q891*'Datos Monitoreo 2019'!$N891</f>
        <v>9.9745975707449274E-4</v>
      </c>
      <c r="S891" s="104">
        <v>0.2</v>
      </c>
      <c r="T891" s="106">
        <f>'Datos Monitoreo 2019'!$R891*'Datos Monitoreo 2019'!$S891</f>
        <v>1.9949195141489857E-4</v>
      </c>
      <c r="U891" s="106">
        <f>'Datos Monitoreo 2019'!$T891+'Datos Monitoreo 2019'!$R891</f>
        <v>1.1969517084893912E-3</v>
      </c>
    </row>
    <row r="892" spans="1:21" s="94" customFormat="1" ht="16.5" hidden="1" x14ac:dyDescent="0.3">
      <c r="A892" s="95" t="s">
        <v>50</v>
      </c>
      <c r="B892" s="102">
        <f>VLOOKUP('Datos Monitoreo 2019'!$A892,info!$D$3:$E$118,2,FALSE)</f>
        <v>3</v>
      </c>
      <c r="C892" s="96">
        <v>38</v>
      </c>
      <c r="D892" s="96" t="s">
        <v>9</v>
      </c>
      <c r="E892" s="97">
        <v>2.3873241463784303</v>
      </c>
      <c r="F892" s="103">
        <f t="shared" si="18"/>
        <v>4.4762327744595566E-4</v>
      </c>
      <c r="G892" s="95"/>
      <c r="H892" s="104"/>
      <c r="I892" s="104"/>
      <c r="J892" s="104"/>
      <c r="K892" s="105">
        <f>VLOOKUP('Datos Monitoreo 2019'!$D892,info!$A$2:$B$20,2,FALSE)</f>
        <v>0.74</v>
      </c>
      <c r="M892" s="104">
        <v>1.1499999999999999</v>
      </c>
      <c r="N892" s="106">
        <f>(1.8894+0.00853085*'Datos Monitoreo 2019'!$E892^3.32222)/1000</f>
        <v>2.0430374485064604E-3</v>
      </c>
      <c r="O892" s="106">
        <f>'Datos Monitoreo 2019'!$N892*'Datos Monitoreo 2019'!$S892</f>
        <v>4.0860748970129212E-4</v>
      </c>
      <c r="P892" s="106">
        <f>'Datos Monitoreo 2019'!$O892+'Datos Monitoreo 2019'!$N892</f>
        <v>2.4516449382077526E-3</v>
      </c>
      <c r="Q892" s="104">
        <v>0.47</v>
      </c>
      <c r="R892" s="106">
        <f>'Datos Monitoreo 2019'!$Q892*'Datos Monitoreo 2019'!$N892</f>
        <v>9.6022760079803634E-4</v>
      </c>
      <c r="S892" s="104">
        <v>0.2</v>
      </c>
      <c r="T892" s="106">
        <f>'Datos Monitoreo 2019'!$R892*'Datos Monitoreo 2019'!$S892</f>
        <v>1.9204552015960729E-4</v>
      </c>
      <c r="U892" s="106">
        <f>'Datos Monitoreo 2019'!$T892+'Datos Monitoreo 2019'!$R892</f>
        <v>1.1522731209576437E-3</v>
      </c>
    </row>
    <row r="893" spans="1:21" s="94" customFormat="1" ht="16.5" hidden="1" x14ac:dyDescent="0.3">
      <c r="A893" s="95" t="s">
        <v>51</v>
      </c>
      <c r="B893" s="102">
        <f>VLOOKUP('Datos Monitoreo 2019'!$A893,info!$D$3:$E$118,2,FALSE)</f>
        <v>4</v>
      </c>
      <c r="C893" s="96">
        <v>1</v>
      </c>
      <c r="D893" s="96" t="s">
        <v>10</v>
      </c>
      <c r="E893" s="97">
        <v>10.440564266828334</v>
      </c>
      <c r="F893" s="103">
        <f t="shared" si="18"/>
        <v>8.5612626987992321E-3</v>
      </c>
      <c r="G893" s="95"/>
      <c r="H893" s="104"/>
      <c r="I893" s="104"/>
      <c r="J893" s="104"/>
      <c r="K893" s="105">
        <f>VLOOKUP('Datos Monitoreo 2019'!$D893,info!$A$2:$B$20,2,FALSE)</f>
        <v>0.54</v>
      </c>
      <c r="M893" s="104">
        <v>1.1499999999999999</v>
      </c>
      <c r="N893" s="106">
        <f>(0.214828*'Datos Monitoreo 2019'!$E893^2.0402)/1000</f>
        <v>2.5733065826457898E-2</v>
      </c>
      <c r="O893" s="106">
        <f>'Datos Monitoreo 2019'!$N893*'Datos Monitoreo 2019'!$S893</f>
        <v>5.1466131652915803E-3</v>
      </c>
      <c r="P893" s="106">
        <f>'Datos Monitoreo 2019'!$O893+'Datos Monitoreo 2019'!$N893</f>
        <v>3.0879678991749478E-2</v>
      </c>
      <c r="Q893" s="104">
        <v>0.47</v>
      </c>
      <c r="R893" s="106">
        <f>'Datos Monitoreo 2019'!$Q893*'Datos Monitoreo 2019'!$N893</f>
        <v>1.2094540938435211E-2</v>
      </c>
      <c r="S893" s="104">
        <v>0.2</v>
      </c>
      <c r="T893" s="106">
        <f>'Datos Monitoreo 2019'!$R893*'Datos Monitoreo 2019'!$S893</f>
        <v>2.4189081876870421E-3</v>
      </c>
      <c r="U893" s="106">
        <f>'Datos Monitoreo 2019'!$T893+'Datos Monitoreo 2019'!$R893</f>
        <v>1.4513449126122253E-2</v>
      </c>
    </row>
    <row r="894" spans="1:21" s="94" customFormat="1" ht="16.5" hidden="1" x14ac:dyDescent="0.3">
      <c r="A894" s="95" t="s">
        <v>51</v>
      </c>
      <c r="B894" s="102">
        <f>VLOOKUP('Datos Monitoreo 2019'!$A894,info!$D$3:$E$118,2,FALSE)</f>
        <v>4</v>
      </c>
      <c r="C894" s="96">
        <v>3</v>
      </c>
      <c r="D894" s="96" t="s">
        <v>10</v>
      </c>
      <c r="E894" s="97">
        <v>28.329579870357371</v>
      </c>
      <c r="F894" s="103">
        <f t="shared" si="18"/>
        <v>6.3033315211545135E-2</v>
      </c>
      <c r="G894" s="95"/>
      <c r="H894" s="104"/>
      <c r="I894" s="104"/>
      <c r="J894" s="104"/>
      <c r="K894" s="105">
        <f>VLOOKUP('Datos Monitoreo 2019'!$D894,info!$A$2:$B$20,2,FALSE)</f>
        <v>0.54</v>
      </c>
      <c r="M894" s="104">
        <v>1.1499999999999999</v>
      </c>
      <c r="N894" s="106">
        <f>(0.214828*'Datos Monitoreo 2019'!$E894^2.0402)/1000</f>
        <v>0.19722011448390406</v>
      </c>
      <c r="O894" s="106">
        <f>'Datos Monitoreo 2019'!$N894*'Datos Monitoreo 2019'!$S894</f>
        <v>3.9444022896780812E-2</v>
      </c>
      <c r="P894" s="106">
        <f>'Datos Monitoreo 2019'!$O894+'Datos Monitoreo 2019'!$N894</f>
        <v>0.23666413738068487</v>
      </c>
      <c r="Q894" s="104">
        <v>0.47</v>
      </c>
      <c r="R894" s="106">
        <f>'Datos Monitoreo 2019'!$Q894*'Datos Monitoreo 2019'!$N894</f>
        <v>9.2693453807434906E-2</v>
      </c>
      <c r="S894" s="104">
        <v>0.2</v>
      </c>
      <c r="T894" s="106">
        <f>'Datos Monitoreo 2019'!$R894*'Datos Monitoreo 2019'!$S894</f>
        <v>1.8538690761486981E-2</v>
      </c>
      <c r="U894" s="106">
        <f>'Datos Monitoreo 2019'!$T894+'Datos Monitoreo 2019'!$R894</f>
        <v>0.11123214456892189</v>
      </c>
    </row>
    <row r="895" spans="1:21" s="94" customFormat="1" ht="16.5" hidden="1" x14ac:dyDescent="0.3">
      <c r="A895" s="95" t="s">
        <v>51</v>
      </c>
      <c r="B895" s="102">
        <f>VLOOKUP('Datos Monitoreo 2019'!$A895,info!$D$3:$E$118,2,FALSE)</f>
        <v>4</v>
      </c>
      <c r="C895" s="96">
        <v>6</v>
      </c>
      <c r="D895" s="96" t="s">
        <v>10</v>
      </c>
      <c r="E895" s="97">
        <v>17.347888797016591</v>
      </c>
      <c r="F895" s="103">
        <f t="shared" si="18"/>
        <v>2.3636498485935107E-2</v>
      </c>
      <c r="G895" s="95"/>
      <c r="H895" s="104"/>
      <c r="I895" s="104"/>
      <c r="J895" s="104"/>
      <c r="K895" s="105">
        <f>VLOOKUP('Datos Monitoreo 2019'!$D895,info!$A$2:$B$20,2,FALSE)</f>
        <v>0.54</v>
      </c>
      <c r="M895" s="104">
        <v>1.1499999999999999</v>
      </c>
      <c r="N895" s="106">
        <f>(0.214828*'Datos Monitoreo 2019'!$E895^2.0402)/1000</f>
        <v>7.2510660135988725E-2</v>
      </c>
      <c r="O895" s="106">
        <f>'Datos Monitoreo 2019'!$N895*'Datos Monitoreo 2019'!$S895</f>
        <v>1.4502132027197745E-2</v>
      </c>
      <c r="P895" s="106">
        <f>'Datos Monitoreo 2019'!$O895+'Datos Monitoreo 2019'!$N895</f>
        <v>8.701279216318647E-2</v>
      </c>
      <c r="Q895" s="104">
        <v>0.47</v>
      </c>
      <c r="R895" s="106">
        <f>'Datos Monitoreo 2019'!$Q895*'Datos Monitoreo 2019'!$N895</f>
        <v>3.4080010263914697E-2</v>
      </c>
      <c r="S895" s="104">
        <v>0.2</v>
      </c>
      <c r="T895" s="106">
        <f>'Datos Monitoreo 2019'!$R895*'Datos Monitoreo 2019'!$S895</f>
        <v>6.8160020527829393E-3</v>
      </c>
      <c r="U895" s="106">
        <f>'Datos Monitoreo 2019'!$T895+'Datos Monitoreo 2019'!$R895</f>
        <v>4.0896012316697636E-2</v>
      </c>
    </row>
    <row r="896" spans="1:21" s="94" customFormat="1" ht="16.5" hidden="1" x14ac:dyDescent="0.3">
      <c r="A896" s="96" t="s">
        <v>51</v>
      </c>
      <c r="B896" s="102">
        <f>VLOOKUP('Datos Monitoreo 2019'!$A896,info!$D$3:$E$118,2,FALSE)</f>
        <v>4</v>
      </c>
      <c r="C896" s="96">
        <v>7</v>
      </c>
      <c r="D896" s="96" t="s">
        <v>10</v>
      </c>
      <c r="E896" s="97">
        <v>12.223099629457561</v>
      </c>
      <c r="F896" s="103">
        <f t="shared" si="18"/>
        <v>1.1734175644279258E-2</v>
      </c>
      <c r="G896" s="95"/>
      <c r="H896" s="104"/>
      <c r="I896" s="104"/>
      <c r="J896" s="104"/>
      <c r="K896" s="105">
        <f>VLOOKUP('Datos Monitoreo 2019'!$D896,info!$A$2:$B$20,2,FALSE)</f>
        <v>0.54</v>
      </c>
      <c r="M896" s="104">
        <v>1.1499999999999999</v>
      </c>
      <c r="N896" s="106">
        <f>(0.214828*'Datos Monitoreo 2019'!$E896^2.0402)/1000</f>
        <v>3.5494272481934021E-2</v>
      </c>
      <c r="O896" s="106">
        <f>'Datos Monitoreo 2019'!$N896*'Datos Monitoreo 2019'!$S896</f>
        <v>7.0988544963868049E-3</v>
      </c>
      <c r="P896" s="106">
        <f>'Datos Monitoreo 2019'!$O896+'Datos Monitoreo 2019'!$N896</f>
        <v>4.2593126978320822E-2</v>
      </c>
      <c r="Q896" s="104">
        <v>0.47</v>
      </c>
      <c r="R896" s="106">
        <f>'Datos Monitoreo 2019'!$Q896*'Datos Monitoreo 2019'!$N896</f>
        <v>1.6682308066508989E-2</v>
      </c>
      <c r="S896" s="104">
        <v>0.2</v>
      </c>
      <c r="T896" s="106">
        <f>'Datos Monitoreo 2019'!$R896*'Datos Monitoreo 2019'!$S896</f>
        <v>3.336461613301798E-3</v>
      </c>
      <c r="U896" s="106">
        <f>'Datos Monitoreo 2019'!$T896+'Datos Monitoreo 2019'!$R896</f>
        <v>2.0018769679810786E-2</v>
      </c>
    </row>
    <row r="897" spans="1:21" s="94" customFormat="1" ht="16.5" hidden="1" x14ac:dyDescent="0.3">
      <c r="A897" s="95" t="s">
        <v>51</v>
      </c>
      <c r="B897" s="102">
        <f>VLOOKUP('Datos Monitoreo 2019'!$A897,info!$D$3:$E$118,2,FALSE)</f>
        <v>4</v>
      </c>
      <c r="C897" s="96">
        <v>8</v>
      </c>
      <c r="D897" s="96" t="s">
        <v>10</v>
      </c>
      <c r="E897" s="97">
        <v>11.204507993669433</v>
      </c>
      <c r="F897" s="103">
        <f t="shared" si="18"/>
        <v>9.8599670344291009E-3</v>
      </c>
      <c r="G897" s="95"/>
      <c r="H897" s="104"/>
      <c r="I897" s="104"/>
      <c r="J897" s="104"/>
      <c r="K897" s="105">
        <f>VLOOKUP('Datos Monitoreo 2019'!$D897,info!$A$2:$B$20,2,FALSE)</f>
        <v>0.54</v>
      </c>
      <c r="M897" s="104">
        <v>1.1499999999999999</v>
      </c>
      <c r="N897" s="106">
        <f>(0.214828*'Datos Monitoreo 2019'!$E897^2.0402)/1000</f>
        <v>2.9720906882308926E-2</v>
      </c>
      <c r="O897" s="106">
        <f>'Datos Monitoreo 2019'!$N897*'Datos Monitoreo 2019'!$S897</f>
        <v>5.9441813764617851E-3</v>
      </c>
      <c r="P897" s="106">
        <f>'Datos Monitoreo 2019'!$O897+'Datos Monitoreo 2019'!$N897</f>
        <v>3.5665088258770711E-2</v>
      </c>
      <c r="Q897" s="104">
        <v>0.47</v>
      </c>
      <c r="R897" s="106">
        <f>'Datos Monitoreo 2019'!$Q897*'Datos Monitoreo 2019'!$N897</f>
        <v>1.3968826234685195E-2</v>
      </c>
      <c r="S897" s="104">
        <v>0.2</v>
      </c>
      <c r="T897" s="106">
        <f>'Datos Monitoreo 2019'!$R897*'Datos Monitoreo 2019'!$S897</f>
        <v>2.7937652469370391E-3</v>
      </c>
      <c r="U897" s="106">
        <f>'Datos Monitoreo 2019'!$T897+'Datos Monitoreo 2019'!$R897</f>
        <v>1.6762591481622235E-2</v>
      </c>
    </row>
    <row r="898" spans="1:21" s="94" customFormat="1" ht="16.5" hidden="1" x14ac:dyDescent="0.3">
      <c r="A898" s="95" t="s">
        <v>51</v>
      </c>
      <c r="B898" s="102">
        <f>VLOOKUP('Datos Monitoreo 2019'!$A898,info!$D$3:$E$118,2,FALSE)</f>
        <v>4</v>
      </c>
      <c r="C898" s="96">
        <v>9</v>
      </c>
      <c r="D898" s="96" t="s">
        <v>10</v>
      </c>
      <c r="E898" s="97">
        <v>20.467325681617741</v>
      </c>
      <c r="F898" s="103">
        <f t="shared" si="18"/>
        <v>3.2901226033200517E-2</v>
      </c>
      <c r="G898" s="95"/>
      <c r="H898" s="104"/>
      <c r="I898" s="104"/>
      <c r="J898" s="104"/>
      <c r="K898" s="105">
        <f>VLOOKUP('Datos Monitoreo 2019'!$D898,info!$A$2:$B$20,2,FALSE)</f>
        <v>0.54</v>
      </c>
      <c r="M898" s="104">
        <v>1.1499999999999999</v>
      </c>
      <c r="N898" s="106">
        <f>(0.214828*'Datos Monitoreo 2019'!$E898^2.0402)/1000</f>
        <v>0.10160562273855134</v>
      </c>
      <c r="O898" s="106">
        <f>'Datos Monitoreo 2019'!$N898*'Datos Monitoreo 2019'!$S898</f>
        <v>2.0321124547710269E-2</v>
      </c>
      <c r="P898" s="106">
        <f>'Datos Monitoreo 2019'!$O898+'Datos Monitoreo 2019'!$N898</f>
        <v>0.1219267472862616</v>
      </c>
      <c r="Q898" s="104">
        <v>0.47</v>
      </c>
      <c r="R898" s="106">
        <f>'Datos Monitoreo 2019'!$Q898*'Datos Monitoreo 2019'!$N898</f>
        <v>4.7754642687119125E-2</v>
      </c>
      <c r="S898" s="104">
        <v>0.2</v>
      </c>
      <c r="T898" s="106">
        <f>'Datos Monitoreo 2019'!$R898*'Datos Monitoreo 2019'!$S898</f>
        <v>9.5509285374238261E-3</v>
      </c>
      <c r="U898" s="106">
        <f>'Datos Monitoreo 2019'!$T898+'Datos Monitoreo 2019'!$R898</f>
        <v>5.7305571224542953E-2</v>
      </c>
    </row>
    <row r="899" spans="1:21" s="94" customFormat="1" ht="16.5" hidden="1" x14ac:dyDescent="0.3">
      <c r="A899" s="95" t="s">
        <v>51</v>
      </c>
      <c r="B899" s="102">
        <f>VLOOKUP('Datos Monitoreo 2019'!$A899,info!$D$3:$E$118,2,FALSE)</f>
        <v>4</v>
      </c>
      <c r="C899" s="96">
        <v>12</v>
      </c>
      <c r="D899" s="96" t="s">
        <v>10</v>
      </c>
      <c r="E899" s="97">
        <v>24.573523213388643</v>
      </c>
      <c r="F899" s="103">
        <f t="shared" ref="F899:F962" si="19">+(PI()*(((E899/100)^2))/4)</f>
        <v>4.7426899801840082E-2</v>
      </c>
      <c r="G899" s="95"/>
      <c r="H899" s="104"/>
      <c r="I899" s="104"/>
      <c r="J899" s="104"/>
      <c r="K899" s="105">
        <f>VLOOKUP('Datos Monitoreo 2019'!$D899,info!$A$2:$B$20,2,FALSE)</f>
        <v>0.54</v>
      </c>
      <c r="M899" s="104">
        <v>1.1499999999999999</v>
      </c>
      <c r="N899" s="106">
        <f>(0.214828*'Datos Monitoreo 2019'!$E899^2.0402)/1000</f>
        <v>0.14754433222791402</v>
      </c>
      <c r="O899" s="106">
        <f>'Datos Monitoreo 2019'!$N899*'Datos Monitoreo 2019'!$S899</f>
        <v>2.9508866445582805E-2</v>
      </c>
      <c r="P899" s="106">
        <f>'Datos Monitoreo 2019'!$O899+'Datos Monitoreo 2019'!$N899</f>
        <v>0.17705319867349684</v>
      </c>
      <c r="Q899" s="104">
        <v>0.47</v>
      </c>
      <c r="R899" s="106">
        <f>'Datos Monitoreo 2019'!$Q899*'Datos Monitoreo 2019'!$N899</f>
        <v>6.9345836147119588E-2</v>
      </c>
      <c r="S899" s="104">
        <v>0.2</v>
      </c>
      <c r="T899" s="106">
        <f>'Datos Monitoreo 2019'!$R899*'Datos Monitoreo 2019'!$S899</f>
        <v>1.3869167229423919E-2</v>
      </c>
      <c r="U899" s="106">
        <f>'Datos Monitoreo 2019'!$T899+'Datos Monitoreo 2019'!$R899</f>
        <v>8.32150033765435E-2</v>
      </c>
    </row>
    <row r="900" spans="1:21" s="94" customFormat="1" ht="16.5" hidden="1" x14ac:dyDescent="0.3">
      <c r="A900" s="95" t="s">
        <v>51</v>
      </c>
      <c r="B900" s="102">
        <f>VLOOKUP('Datos Monitoreo 2019'!$A900,info!$D$3:$E$118,2,FALSE)</f>
        <v>4</v>
      </c>
      <c r="C900" s="96">
        <v>13</v>
      </c>
      <c r="D900" s="96" t="s">
        <v>10</v>
      </c>
      <c r="E900" s="97">
        <v>19.098593171027442</v>
      </c>
      <c r="F900" s="103">
        <f t="shared" si="19"/>
        <v>2.8647889756541162E-2</v>
      </c>
      <c r="G900" s="95"/>
      <c r="H900" s="104"/>
      <c r="I900" s="104"/>
      <c r="J900" s="104"/>
      <c r="K900" s="105">
        <f>VLOOKUP('Datos Monitoreo 2019'!$D900,info!$A$2:$B$20,2,FALSE)</f>
        <v>0.54</v>
      </c>
      <c r="M900" s="104">
        <v>1.1499999999999999</v>
      </c>
      <c r="N900" s="106">
        <f>(0.214828*'Datos Monitoreo 2019'!$E900^2.0402)/1000</f>
        <v>8.8224640232329593E-2</v>
      </c>
      <c r="O900" s="106">
        <f>'Datos Monitoreo 2019'!$N900*'Datos Monitoreo 2019'!$S900</f>
        <v>1.7644928046465919E-2</v>
      </c>
      <c r="P900" s="106">
        <f>'Datos Monitoreo 2019'!$O900+'Datos Monitoreo 2019'!$N900</f>
        <v>0.10586956827879551</v>
      </c>
      <c r="Q900" s="104">
        <v>0.47</v>
      </c>
      <c r="R900" s="106">
        <f>'Datos Monitoreo 2019'!$Q900*'Datos Monitoreo 2019'!$N900</f>
        <v>4.1465580909194909E-2</v>
      </c>
      <c r="S900" s="104">
        <v>0.2</v>
      </c>
      <c r="T900" s="106">
        <f>'Datos Monitoreo 2019'!$R900*'Datos Monitoreo 2019'!$S900</f>
        <v>8.2931161818389828E-3</v>
      </c>
      <c r="U900" s="106">
        <f>'Datos Monitoreo 2019'!$T900+'Datos Monitoreo 2019'!$R900</f>
        <v>4.9758697091033893E-2</v>
      </c>
    </row>
    <row r="901" spans="1:21" s="94" customFormat="1" ht="16.5" hidden="1" x14ac:dyDescent="0.3">
      <c r="A901" s="95" t="s">
        <v>51</v>
      </c>
      <c r="B901" s="102">
        <f>VLOOKUP('Datos Monitoreo 2019'!$A901,info!$D$3:$E$118,2,FALSE)</f>
        <v>4</v>
      </c>
      <c r="C901" s="96">
        <v>19</v>
      </c>
      <c r="D901" s="96" t="s">
        <v>10</v>
      </c>
      <c r="E901" s="97">
        <v>20.976621499511808</v>
      </c>
      <c r="F901" s="103">
        <f t="shared" si="19"/>
        <v>3.4558983920445707E-2</v>
      </c>
      <c r="G901" s="95"/>
      <c r="H901" s="104"/>
      <c r="I901" s="104"/>
      <c r="J901" s="104"/>
      <c r="K901" s="105">
        <f>VLOOKUP('Datos Monitoreo 2019'!$D901,info!$A$2:$B$20,2,FALSE)</f>
        <v>0.54</v>
      </c>
      <c r="M901" s="104">
        <v>1.1499999999999999</v>
      </c>
      <c r="N901" s="106">
        <f>(0.214828*'Datos Monitoreo 2019'!$E901^2.0402)/1000</f>
        <v>0.10683061729464285</v>
      </c>
      <c r="O901" s="106">
        <f>'Datos Monitoreo 2019'!$N901*'Datos Monitoreo 2019'!$S901</f>
        <v>2.1366123458928573E-2</v>
      </c>
      <c r="P901" s="106">
        <f>'Datos Monitoreo 2019'!$O901+'Datos Monitoreo 2019'!$N901</f>
        <v>0.12819674075357143</v>
      </c>
      <c r="Q901" s="104">
        <v>0.47</v>
      </c>
      <c r="R901" s="106">
        <f>'Datos Monitoreo 2019'!$Q901*'Datos Monitoreo 2019'!$N901</f>
        <v>5.0210390128482142E-2</v>
      </c>
      <c r="S901" s="104">
        <v>0.2</v>
      </c>
      <c r="T901" s="106">
        <f>'Datos Monitoreo 2019'!$R901*'Datos Monitoreo 2019'!$S901</f>
        <v>1.0042078025696429E-2</v>
      </c>
      <c r="U901" s="106">
        <f>'Datos Monitoreo 2019'!$T901+'Datos Monitoreo 2019'!$R901</f>
        <v>6.0252468154178569E-2</v>
      </c>
    </row>
    <row r="902" spans="1:21" s="94" customFormat="1" ht="16.5" hidden="1" x14ac:dyDescent="0.3">
      <c r="A902" s="95" t="s">
        <v>51</v>
      </c>
      <c r="B902" s="102">
        <f>VLOOKUP('Datos Monitoreo 2019'!$A902,info!$D$3:$E$118,2,FALSE)</f>
        <v>4</v>
      </c>
      <c r="C902" s="96">
        <v>20</v>
      </c>
      <c r="D902" s="96" t="s">
        <v>10</v>
      </c>
      <c r="E902" s="97">
        <v>21.135776442603703</v>
      </c>
      <c r="F902" s="103">
        <f t="shared" si="19"/>
        <v>3.5085388894722153E-2</v>
      </c>
      <c r="G902" s="95"/>
      <c r="H902" s="104"/>
      <c r="I902" s="104"/>
      <c r="J902" s="104"/>
      <c r="K902" s="105">
        <f>VLOOKUP('Datos Monitoreo 2019'!$D902,info!$A$2:$B$20,2,FALSE)</f>
        <v>0.54</v>
      </c>
      <c r="M902" s="104">
        <v>1.1499999999999999</v>
      </c>
      <c r="N902" s="106">
        <f>(0.214828*'Datos Monitoreo 2019'!$E902^2.0402)/1000</f>
        <v>0.10849082969843746</v>
      </c>
      <c r="O902" s="106">
        <f>'Datos Monitoreo 2019'!$N902*'Datos Monitoreo 2019'!$S902</f>
        <v>2.1698165939687493E-2</v>
      </c>
      <c r="P902" s="106">
        <f>'Datos Monitoreo 2019'!$O902+'Datos Monitoreo 2019'!$N902</f>
        <v>0.13018899563812494</v>
      </c>
      <c r="Q902" s="104">
        <v>0.47</v>
      </c>
      <c r="R902" s="106">
        <f>'Datos Monitoreo 2019'!$Q902*'Datos Monitoreo 2019'!$N902</f>
        <v>5.0990689958265605E-2</v>
      </c>
      <c r="S902" s="104">
        <v>0.2</v>
      </c>
      <c r="T902" s="106">
        <f>'Datos Monitoreo 2019'!$R902*'Datos Monitoreo 2019'!$S902</f>
        <v>1.0198137991653122E-2</v>
      </c>
      <c r="U902" s="106">
        <f>'Datos Monitoreo 2019'!$T902+'Datos Monitoreo 2019'!$R902</f>
        <v>6.1188827949918728E-2</v>
      </c>
    </row>
    <row r="903" spans="1:21" s="94" customFormat="1" ht="16.5" hidden="1" x14ac:dyDescent="0.3">
      <c r="A903" s="95" t="s">
        <v>51</v>
      </c>
      <c r="B903" s="102">
        <f>VLOOKUP('Datos Monitoreo 2019'!$A903,info!$D$3:$E$118,2,FALSE)</f>
        <v>4</v>
      </c>
      <c r="C903" s="96">
        <v>23</v>
      </c>
      <c r="D903" s="96" t="s">
        <v>10</v>
      </c>
      <c r="E903" s="97">
        <v>25.401128917466497</v>
      </c>
      <c r="F903" s="103">
        <f t="shared" si="19"/>
        <v>5.0675252190345667E-2</v>
      </c>
      <c r="G903" s="95"/>
      <c r="H903" s="104"/>
      <c r="I903" s="104"/>
      <c r="J903" s="104"/>
      <c r="K903" s="105">
        <f>VLOOKUP('Datos Monitoreo 2019'!$D903,info!$A$2:$B$20,2,FALSE)</f>
        <v>0.54</v>
      </c>
      <c r="M903" s="104">
        <v>1.1499999999999999</v>
      </c>
      <c r="N903" s="106">
        <f>(0.214828*'Datos Monitoreo 2019'!$E903^2.0402)/1000</f>
        <v>0.15785996927653237</v>
      </c>
      <c r="O903" s="106">
        <f>'Datos Monitoreo 2019'!$N903*'Datos Monitoreo 2019'!$S903</f>
        <v>3.1571993855306478E-2</v>
      </c>
      <c r="P903" s="106">
        <f>'Datos Monitoreo 2019'!$O903+'Datos Monitoreo 2019'!$N903</f>
        <v>0.18943196313183885</v>
      </c>
      <c r="Q903" s="104">
        <v>0.47</v>
      </c>
      <c r="R903" s="106">
        <f>'Datos Monitoreo 2019'!$Q903*'Datos Monitoreo 2019'!$N903</f>
        <v>7.4194185559970205E-2</v>
      </c>
      <c r="S903" s="104">
        <v>0.2</v>
      </c>
      <c r="T903" s="106">
        <f>'Datos Monitoreo 2019'!$R903*'Datos Monitoreo 2019'!$S903</f>
        <v>1.4838837111994041E-2</v>
      </c>
      <c r="U903" s="106">
        <f>'Datos Monitoreo 2019'!$T903+'Datos Monitoreo 2019'!$R903</f>
        <v>8.9033022671964251E-2</v>
      </c>
    </row>
    <row r="904" spans="1:21" s="94" customFormat="1" ht="16.5" hidden="1" x14ac:dyDescent="0.3">
      <c r="A904" s="95" t="s">
        <v>51</v>
      </c>
      <c r="B904" s="102">
        <f>VLOOKUP('Datos Monitoreo 2019'!$A904,info!$D$3:$E$118,2,FALSE)</f>
        <v>4</v>
      </c>
      <c r="C904" s="96">
        <v>25</v>
      </c>
      <c r="D904" s="96" t="s">
        <v>10</v>
      </c>
      <c r="E904" s="97">
        <v>20.721973590564772</v>
      </c>
      <c r="F904" s="103">
        <f t="shared" si="19"/>
        <v>3.3725012018644161E-2</v>
      </c>
      <c r="G904" s="95"/>
      <c r="H904" s="104"/>
      <c r="I904" s="104"/>
      <c r="J904" s="104"/>
      <c r="K904" s="105">
        <f>VLOOKUP('Datos Monitoreo 2019'!$D904,info!$A$2:$B$20,2,FALSE)</f>
        <v>0.54</v>
      </c>
      <c r="M904" s="104">
        <v>1.1499999999999999</v>
      </c>
      <c r="N904" s="106">
        <f>(0.214828*'Datos Monitoreo 2019'!$E904^2.0402)/1000</f>
        <v>0.10420142253279423</v>
      </c>
      <c r="O904" s="106">
        <f>'Datos Monitoreo 2019'!$N904*'Datos Monitoreo 2019'!$S904</f>
        <v>2.0840284506558848E-2</v>
      </c>
      <c r="P904" s="106">
        <f>'Datos Monitoreo 2019'!$O904+'Datos Monitoreo 2019'!$N904</f>
        <v>0.12504170703935308</v>
      </c>
      <c r="Q904" s="104">
        <v>0.47</v>
      </c>
      <c r="R904" s="106">
        <f>'Datos Monitoreo 2019'!$Q904*'Datos Monitoreo 2019'!$N904</f>
        <v>4.8974668590413287E-2</v>
      </c>
      <c r="S904" s="104">
        <v>0.2</v>
      </c>
      <c r="T904" s="106">
        <f>'Datos Monitoreo 2019'!$R904*'Datos Monitoreo 2019'!$S904</f>
        <v>9.794933718082658E-3</v>
      </c>
      <c r="U904" s="106">
        <f>'Datos Monitoreo 2019'!$T904+'Datos Monitoreo 2019'!$R904</f>
        <v>5.8769602308495941E-2</v>
      </c>
    </row>
    <row r="905" spans="1:21" s="94" customFormat="1" ht="16.5" hidden="1" x14ac:dyDescent="0.3">
      <c r="A905" s="95" t="s">
        <v>51</v>
      </c>
      <c r="B905" s="102">
        <f>VLOOKUP('Datos Monitoreo 2019'!$A905,info!$D$3:$E$118,2,FALSE)</f>
        <v>4</v>
      </c>
      <c r="C905" s="96">
        <v>25</v>
      </c>
      <c r="D905" s="96" t="s">
        <v>10</v>
      </c>
      <c r="E905" s="97">
        <v>19.098593171027442</v>
      </c>
      <c r="F905" s="103">
        <f t="shared" si="19"/>
        <v>2.8647889756541162E-2</v>
      </c>
      <c r="G905" s="95"/>
      <c r="H905" s="104"/>
      <c r="I905" s="104"/>
      <c r="J905" s="104"/>
      <c r="K905" s="105">
        <f>VLOOKUP('Datos Monitoreo 2019'!$D905,info!$A$2:$B$20,2,FALSE)</f>
        <v>0.54</v>
      </c>
      <c r="M905" s="104">
        <v>1.1499999999999999</v>
      </c>
      <c r="N905" s="106">
        <f>(0.214828*'Datos Monitoreo 2019'!$E905^2.0402)/1000</f>
        <v>8.8224640232329593E-2</v>
      </c>
      <c r="O905" s="106">
        <f>'Datos Monitoreo 2019'!$N905*'Datos Monitoreo 2019'!$S905</f>
        <v>1.7644928046465919E-2</v>
      </c>
      <c r="P905" s="106">
        <f>'Datos Monitoreo 2019'!$O905+'Datos Monitoreo 2019'!$N905</f>
        <v>0.10586956827879551</v>
      </c>
      <c r="Q905" s="104">
        <v>0.47</v>
      </c>
      <c r="R905" s="106">
        <f>'Datos Monitoreo 2019'!$Q905*'Datos Monitoreo 2019'!$N905</f>
        <v>4.1465580909194909E-2</v>
      </c>
      <c r="S905" s="104">
        <v>0.2</v>
      </c>
      <c r="T905" s="106">
        <f>'Datos Monitoreo 2019'!$R905*'Datos Monitoreo 2019'!$S905</f>
        <v>8.2931161818389828E-3</v>
      </c>
      <c r="U905" s="106">
        <f>'Datos Monitoreo 2019'!$T905+'Datos Monitoreo 2019'!$R905</f>
        <v>4.9758697091033893E-2</v>
      </c>
    </row>
    <row r="906" spans="1:21" s="94" customFormat="1" ht="16.5" hidden="1" x14ac:dyDescent="0.3">
      <c r="A906" s="95" t="s">
        <v>51</v>
      </c>
      <c r="B906" s="102">
        <f>VLOOKUP('Datos Monitoreo 2019'!$A906,info!$D$3:$E$118,2,FALSE)</f>
        <v>4</v>
      </c>
      <c r="C906" s="96">
        <v>26</v>
      </c>
      <c r="D906" s="96" t="s">
        <v>10</v>
      </c>
      <c r="E906" s="97">
        <v>12.764226435970008</v>
      </c>
      <c r="F906" s="103">
        <f t="shared" si="19"/>
        <v>1.2796137002059936E-2</v>
      </c>
      <c r="G906" s="95"/>
      <c r="H906" s="104"/>
      <c r="I906" s="104"/>
      <c r="J906" s="104"/>
      <c r="K906" s="105">
        <f>VLOOKUP('Datos Monitoreo 2019'!$D906,info!$A$2:$B$20,2,FALSE)</f>
        <v>0.54</v>
      </c>
      <c r="M906" s="104">
        <v>1.1499999999999999</v>
      </c>
      <c r="N906" s="106">
        <f>(0.214828*'Datos Monitoreo 2019'!$E906^2.0402)/1000</f>
        <v>3.8774023039990883E-2</v>
      </c>
      <c r="O906" s="106">
        <f>'Datos Monitoreo 2019'!$N906*'Datos Monitoreo 2019'!$S906</f>
        <v>7.7548046079981767E-3</v>
      </c>
      <c r="P906" s="106">
        <f>'Datos Monitoreo 2019'!$O906+'Datos Monitoreo 2019'!$N906</f>
        <v>4.652882764798906E-2</v>
      </c>
      <c r="Q906" s="104">
        <v>0.47</v>
      </c>
      <c r="R906" s="106">
        <f>'Datos Monitoreo 2019'!$Q906*'Datos Monitoreo 2019'!$N906</f>
        <v>1.8223790828795713E-2</v>
      </c>
      <c r="S906" s="104">
        <v>0.2</v>
      </c>
      <c r="T906" s="106">
        <f>'Datos Monitoreo 2019'!$R906*'Datos Monitoreo 2019'!$S906</f>
        <v>3.6447581657591426E-3</v>
      </c>
      <c r="U906" s="106">
        <f>'Datos Monitoreo 2019'!$T906+'Datos Monitoreo 2019'!$R906</f>
        <v>2.1868548994554857E-2</v>
      </c>
    </row>
    <row r="907" spans="1:21" s="94" customFormat="1" ht="16.5" hidden="1" x14ac:dyDescent="0.3">
      <c r="A907" s="95" t="s">
        <v>51</v>
      </c>
      <c r="B907" s="102">
        <f>VLOOKUP('Datos Monitoreo 2019'!$A907,info!$D$3:$E$118,2,FALSE)</f>
        <v>4</v>
      </c>
      <c r="C907" s="96">
        <v>27</v>
      </c>
      <c r="D907" s="96" t="s">
        <v>10</v>
      </c>
      <c r="E907" s="97">
        <v>15.979156286426294</v>
      </c>
      <c r="F907" s="103">
        <f t="shared" si="19"/>
        <v>2.0053841139464998E-2</v>
      </c>
      <c r="G907" s="95"/>
      <c r="H907" s="104"/>
      <c r="I907" s="104"/>
      <c r="J907" s="104"/>
      <c r="K907" s="105">
        <f>VLOOKUP('Datos Monitoreo 2019'!$D907,info!$A$2:$B$20,2,FALSE)</f>
        <v>0.54</v>
      </c>
      <c r="M907" s="104">
        <v>1.1499999999999999</v>
      </c>
      <c r="N907" s="106">
        <f>(0.214828*'Datos Monitoreo 2019'!$E907^2.0402)/1000</f>
        <v>6.1317076291006758E-2</v>
      </c>
      <c r="O907" s="106">
        <f>'Datos Monitoreo 2019'!$N907*'Datos Monitoreo 2019'!$S907</f>
        <v>1.2263415258201352E-2</v>
      </c>
      <c r="P907" s="106">
        <f>'Datos Monitoreo 2019'!$O907+'Datos Monitoreo 2019'!$N907</f>
        <v>7.3580491549208107E-2</v>
      </c>
      <c r="Q907" s="104">
        <v>0.47</v>
      </c>
      <c r="R907" s="106">
        <f>'Datos Monitoreo 2019'!$Q907*'Datos Monitoreo 2019'!$N907</f>
        <v>2.8819025856773175E-2</v>
      </c>
      <c r="S907" s="104">
        <v>0.2</v>
      </c>
      <c r="T907" s="106">
        <f>'Datos Monitoreo 2019'!$R907*'Datos Monitoreo 2019'!$S907</f>
        <v>5.7638051713546357E-3</v>
      </c>
      <c r="U907" s="106">
        <f>'Datos Monitoreo 2019'!$T907+'Datos Monitoreo 2019'!$R907</f>
        <v>3.4582831028127814E-2</v>
      </c>
    </row>
    <row r="908" spans="1:21" s="94" customFormat="1" ht="16.5" hidden="1" x14ac:dyDescent="0.3">
      <c r="A908" s="95" t="s">
        <v>51</v>
      </c>
      <c r="B908" s="102">
        <f>VLOOKUP('Datos Monitoreo 2019'!$A908,info!$D$3:$E$118,2,FALSE)</f>
        <v>4</v>
      </c>
      <c r="C908" s="96">
        <v>29</v>
      </c>
      <c r="D908" s="96" t="s">
        <v>10</v>
      </c>
      <c r="E908" s="97">
        <v>9.1354937334747923</v>
      </c>
      <c r="F908" s="103">
        <f t="shared" si="19"/>
        <v>6.554716753768162E-3</v>
      </c>
      <c r="G908" s="95"/>
      <c r="H908" s="104"/>
      <c r="I908" s="104"/>
      <c r="J908" s="104"/>
      <c r="K908" s="105">
        <f>VLOOKUP('Datos Monitoreo 2019'!$D908,info!$A$2:$B$20,2,FALSE)</f>
        <v>0.54</v>
      </c>
      <c r="M908" s="104">
        <v>1.1499999999999999</v>
      </c>
      <c r="N908" s="106">
        <f>(0.214828*'Datos Monitoreo 2019'!$E908^2.0402)/1000</f>
        <v>1.9596402936208995E-2</v>
      </c>
      <c r="O908" s="106">
        <f>'Datos Monitoreo 2019'!$N908*'Datos Monitoreo 2019'!$S908</f>
        <v>3.9192805872417993E-3</v>
      </c>
      <c r="P908" s="106">
        <f>'Datos Monitoreo 2019'!$O908+'Datos Monitoreo 2019'!$N908</f>
        <v>2.3515683523450792E-2</v>
      </c>
      <c r="Q908" s="104">
        <v>0.47</v>
      </c>
      <c r="R908" s="106">
        <f>'Datos Monitoreo 2019'!$Q908*'Datos Monitoreo 2019'!$N908</f>
        <v>9.2103093800182268E-3</v>
      </c>
      <c r="S908" s="104">
        <v>0.2</v>
      </c>
      <c r="T908" s="106">
        <f>'Datos Monitoreo 2019'!$R908*'Datos Monitoreo 2019'!$S908</f>
        <v>1.8420618760036454E-3</v>
      </c>
      <c r="U908" s="106">
        <f>'Datos Monitoreo 2019'!$T908+'Datos Monitoreo 2019'!$R908</f>
        <v>1.1052371256021872E-2</v>
      </c>
    </row>
    <row r="909" spans="1:21" s="94" customFormat="1" ht="16.5" hidden="1" x14ac:dyDescent="0.3">
      <c r="A909" s="95" t="s">
        <v>51</v>
      </c>
      <c r="B909" s="102">
        <f>VLOOKUP('Datos Monitoreo 2019'!$A909,info!$D$3:$E$118,2,FALSE)</f>
        <v>4</v>
      </c>
      <c r="C909" s="96">
        <v>30</v>
      </c>
      <c r="D909" s="96" t="s">
        <v>10</v>
      </c>
      <c r="E909" s="97">
        <v>11.395493925379705</v>
      </c>
      <c r="F909" s="103">
        <f t="shared" si="19"/>
        <v>1.0198967063214836E-2</v>
      </c>
      <c r="G909" s="95"/>
      <c r="H909" s="104"/>
      <c r="I909" s="104"/>
      <c r="J909" s="104"/>
      <c r="K909" s="105">
        <f>VLOOKUP('Datos Monitoreo 2019'!$D909,info!$A$2:$B$20,2,FALSE)</f>
        <v>0.54</v>
      </c>
      <c r="M909" s="104">
        <v>1.1499999999999999</v>
      </c>
      <c r="N909" s="106">
        <f>(0.214828*'Datos Monitoreo 2019'!$E909^2.0402)/1000</f>
        <v>3.0763650301393223E-2</v>
      </c>
      <c r="O909" s="106">
        <f>'Datos Monitoreo 2019'!$N909*'Datos Monitoreo 2019'!$S909</f>
        <v>6.1527300602786453E-3</v>
      </c>
      <c r="P909" s="106">
        <f>'Datos Monitoreo 2019'!$O909+'Datos Monitoreo 2019'!$N909</f>
        <v>3.6916380361671872E-2</v>
      </c>
      <c r="Q909" s="104">
        <v>0.47</v>
      </c>
      <c r="R909" s="106">
        <f>'Datos Monitoreo 2019'!$Q909*'Datos Monitoreo 2019'!$N909</f>
        <v>1.4458915641654814E-2</v>
      </c>
      <c r="S909" s="104">
        <v>0.2</v>
      </c>
      <c r="T909" s="106">
        <f>'Datos Monitoreo 2019'!$R909*'Datos Monitoreo 2019'!$S909</f>
        <v>2.8917831283309628E-3</v>
      </c>
      <c r="U909" s="106">
        <f>'Datos Monitoreo 2019'!$T909+'Datos Monitoreo 2019'!$R909</f>
        <v>1.7350698769985778E-2</v>
      </c>
    </row>
    <row r="910" spans="1:21" s="94" customFormat="1" ht="16.5" hidden="1" x14ac:dyDescent="0.3">
      <c r="A910" s="95" t="s">
        <v>51</v>
      </c>
      <c r="B910" s="102">
        <f>VLOOKUP('Datos Monitoreo 2019'!$A910,info!$D$3:$E$118,2,FALSE)</f>
        <v>4</v>
      </c>
      <c r="C910" s="96">
        <v>31</v>
      </c>
      <c r="D910" s="96" t="s">
        <v>10</v>
      </c>
      <c r="E910" s="97">
        <v>27.438312189042758</v>
      </c>
      <c r="F910" s="103">
        <f t="shared" si="19"/>
        <v>5.9129562767387144E-2</v>
      </c>
      <c r="G910" s="95"/>
      <c r="H910" s="104"/>
      <c r="I910" s="104"/>
      <c r="J910" s="104"/>
      <c r="K910" s="105">
        <f>VLOOKUP('Datos Monitoreo 2019'!$D910,info!$A$2:$B$20,2,FALSE)</f>
        <v>0.54</v>
      </c>
      <c r="M910" s="104">
        <v>1.1499999999999999</v>
      </c>
      <c r="N910" s="106">
        <f>(0.214828*'Datos Monitoreo 2019'!$E910^2.0402)/1000</f>
        <v>0.18476837476641489</v>
      </c>
      <c r="O910" s="106">
        <f>'Datos Monitoreo 2019'!$N910*'Datos Monitoreo 2019'!$S910</f>
        <v>3.6953674953282979E-2</v>
      </c>
      <c r="P910" s="106">
        <f>'Datos Monitoreo 2019'!$O910+'Datos Monitoreo 2019'!$N910</f>
        <v>0.22172204971969786</v>
      </c>
      <c r="Q910" s="104">
        <v>0.47</v>
      </c>
      <c r="R910" s="106">
        <f>'Datos Monitoreo 2019'!$Q910*'Datos Monitoreo 2019'!$N910</f>
        <v>8.6841136140214992E-2</v>
      </c>
      <c r="S910" s="104">
        <v>0.2</v>
      </c>
      <c r="T910" s="106">
        <f>'Datos Monitoreo 2019'!$R910*'Datos Monitoreo 2019'!$S910</f>
        <v>1.7368227228042998E-2</v>
      </c>
      <c r="U910" s="106">
        <f>'Datos Monitoreo 2019'!$T910+'Datos Monitoreo 2019'!$R910</f>
        <v>0.10420936336825799</v>
      </c>
    </row>
    <row r="911" spans="1:21" s="94" customFormat="1" ht="16.5" hidden="1" x14ac:dyDescent="0.3">
      <c r="A911" s="95" t="s">
        <v>51</v>
      </c>
      <c r="B911" s="102">
        <f>VLOOKUP('Datos Monitoreo 2019'!$A911,info!$D$3:$E$118,2,FALSE)</f>
        <v>4</v>
      </c>
      <c r="C911" s="96">
        <v>32</v>
      </c>
      <c r="D911" s="96" t="s">
        <v>10</v>
      </c>
      <c r="E911" s="97">
        <v>14.801409707546267</v>
      </c>
      <c r="F911" s="103">
        <f t="shared" si="19"/>
        <v>1.7206638785022536E-2</v>
      </c>
      <c r="G911" s="95"/>
      <c r="H911" s="104"/>
      <c r="I911" s="104"/>
      <c r="J911" s="104"/>
      <c r="K911" s="105">
        <f>VLOOKUP('Datos Monitoreo 2019'!$D911,info!$A$2:$B$20,2,FALSE)</f>
        <v>0.54</v>
      </c>
      <c r="M911" s="104">
        <v>1.1499999999999999</v>
      </c>
      <c r="N911" s="106">
        <f>(0.214828*'Datos Monitoreo 2019'!$E911^2.0402)/1000</f>
        <v>5.2449726692960601E-2</v>
      </c>
      <c r="O911" s="106">
        <f>'Datos Monitoreo 2019'!$N911*'Datos Monitoreo 2019'!$S911</f>
        <v>1.048994533859212E-2</v>
      </c>
      <c r="P911" s="106">
        <f>'Datos Monitoreo 2019'!$O911+'Datos Monitoreo 2019'!$N911</f>
        <v>6.2939672031552721E-2</v>
      </c>
      <c r="Q911" s="104">
        <v>0.47</v>
      </c>
      <c r="R911" s="106">
        <f>'Datos Monitoreo 2019'!$Q911*'Datos Monitoreo 2019'!$N911</f>
        <v>2.465137154569148E-2</v>
      </c>
      <c r="S911" s="104">
        <v>0.2</v>
      </c>
      <c r="T911" s="106">
        <f>'Datos Monitoreo 2019'!$R911*'Datos Monitoreo 2019'!$S911</f>
        <v>4.9302743091382967E-3</v>
      </c>
      <c r="U911" s="106">
        <f>'Datos Monitoreo 2019'!$T911+'Datos Monitoreo 2019'!$R911</f>
        <v>2.9581645854829777E-2</v>
      </c>
    </row>
    <row r="912" spans="1:21" s="94" customFormat="1" ht="16.5" hidden="1" x14ac:dyDescent="0.3">
      <c r="A912" s="95" t="s">
        <v>51</v>
      </c>
      <c r="B912" s="102">
        <f>VLOOKUP('Datos Monitoreo 2019'!$A912,info!$D$3:$E$118,2,FALSE)</f>
        <v>4</v>
      </c>
      <c r="C912" s="96">
        <v>33</v>
      </c>
      <c r="D912" s="96" t="s">
        <v>10</v>
      </c>
      <c r="E912" s="97">
        <v>7.9577471545947667</v>
      </c>
      <c r="F912" s="103">
        <f t="shared" si="19"/>
        <v>4.9735919716217296E-3</v>
      </c>
      <c r="G912" s="95"/>
      <c r="H912" s="104"/>
      <c r="I912" s="104"/>
      <c r="J912" s="104"/>
      <c r="K912" s="105">
        <f>VLOOKUP('Datos Monitoreo 2019'!$D912,info!$A$2:$B$20,2,FALSE)</f>
        <v>0.54</v>
      </c>
      <c r="M912" s="104">
        <v>1.1499999999999999</v>
      </c>
      <c r="N912" s="106">
        <f>(0.214828*'Datos Monitoreo 2019'!$E912^2.0402)/1000</f>
        <v>1.4787096964141648E-2</v>
      </c>
      <c r="O912" s="106">
        <f>'Datos Monitoreo 2019'!$N912*'Datos Monitoreo 2019'!$S912</f>
        <v>2.95741939282833E-3</v>
      </c>
      <c r="P912" s="106">
        <f>'Datos Monitoreo 2019'!$O912+'Datos Monitoreo 2019'!$N912</f>
        <v>1.7744516356969976E-2</v>
      </c>
      <c r="Q912" s="104">
        <v>0.47</v>
      </c>
      <c r="R912" s="106">
        <f>'Datos Monitoreo 2019'!$Q912*'Datos Monitoreo 2019'!$N912</f>
        <v>6.9499355731465744E-3</v>
      </c>
      <c r="S912" s="104">
        <v>0.2</v>
      </c>
      <c r="T912" s="106">
        <f>'Datos Monitoreo 2019'!$R912*'Datos Monitoreo 2019'!$S912</f>
        <v>1.389987114629315E-3</v>
      </c>
      <c r="U912" s="106">
        <f>'Datos Monitoreo 2019'!$T912+'Datos Monitoreo 2019'!$R912</f>
        <v>8.3399226877758897E-3</v>
      </c>
    </row>
    <row r="913" spans="1:21" s="94" customFormat="1" ht="16.5" hidden="1" x14ac:dyDescent="0.3">
      <c r="A913" s="95" t="s">
        <v>51</v>
      </c>
      <c r="B913" s="102">
        <f>VLOOKUP('Datos Monitoreo 2019'!$A913,info!$D$3:$E$118,2,FALSE)</f>
        <v>4</v>
      </c>
      <c r="C913" s="96">
        <v>35</v>
      </c>
      <c r="D913" s="96" t="s">
        <v>10</v>
      </c>
      <c r="E913" s="97">
        <v>21.326762374313976</v>
      </c>
      <c r="F913" s="103">
        <f t="shared" si="19"/>
        <v>3.5722326976975909E-2</v>
      </c>
      <c r="G913" s="95"/>
      <c r="H913" s="104"/>
      <c r="I913" s="104"/>
      <c r="J913" s="104"/>
      <c r="K913" s="105">
        <f>VLOOKUP('Datos Monitoreo 2019'!$D913,info!$A$2:$B$20,2,FALSE)</f>
        <v>0.54</v>
      </c>
      <c r="M913" s="104">
        <v>1.1499999999999999</v>
      </c>
      <c r="N913" s="106">
        <f>(0.214828*'Datos Monitoreo 2019'!$E913^2.0402)/1000</f>
        <v>0.11050031790768119</v>
      </c>
      <c r="O913" s="106">
        <f>'Datos Monitoreo 2019'!$N913*'Datos Monitoreo 2019'!$S913</f>
        <v>2.2100063581536239E-2</v>
      </c>
      <c r="P913" s="106">
        <f>'Datos Monitoreo 2019'!$O913+'Datos Monitoreo 2019'!$N913</f>
        <v>0.13260038148921743</v>
      </c>
      <c r="Q913" s="104">
        <v>0.47</v>
      </c>
      <c r="R913" s="106">
        <f>'Datos Monitoreo 2019'!$Q913*'Datos Monitoreo 2019'!$N913</f>
        <v>5.1935149416610156E-2</v>
      </c>
      <c r="S913" s="104">
        <v>0.2</v>
      </c>
      <c r="T913" s="106">
        <f>'Datos Monitoreo 2019'!$R913*'Datos Monitoreo 2019'!$S913</f>
        <v>1.0387029883322033E-2</v>
      </c>
      <c r="U913" s="106">
        <f>'Datos Monitoreo 2019'!$T913+'Datos Monitoreo 2019'!$R913</f>
        <v>6.2322179299932189E-2</v>
      </c>
    </row>
    <row r="914" spans="1:21" s="94" customFormat="1" ht="16.5" hidden="1" x14ac:dyDescent="0.3">
      <c r="A914" s="95" t="s">
        <v>51</v>
      </c>
      <c r="B914" s="102">
        <f>VLOOKUP('Datos Monitoreo 2019'!$A914,info!$D$3:$E$118,2,FALSE)</f>
        <v>4</v>
      </c>
      <c r="C914" s="96">
        <v>36</v>
      </c>
      <c r="D914" s="96" t="s">
        <v>10</v>
      </c>
      <c r="E914" s="97">
        <v>12.796057424588387</v>
      </c>
      <c r="F914" s="103">
        <f t="shared" si="19"/>
        <v>1.2860037711711328E-2</v>
      </c>
      <c r="G914" s="95"/>
      <c r="H914" s="104"/>
      <c r="I914" s="104"/>
      <c r="J914" s="104"/>
      <c r="K914" s="105">
        <f>VLOOKUP('Datos Monitoreo 2019'!$D914,info!$A$2:$B$20,2,FALSE)</f>
        <v>0.54</v>
      </c>
      <c r="M914" s="104">
        <v>1.1499999999999999</v>
      </c>
      <c r="N914" s="106">
        <f>(0.214828*'Datos Monitoreo 2019'!$E914^2.0402)/1000</f>
        <v>3.8971552634241818E-2</v>
      </c>
      <c r="O914" s="106">
        <f>'Datos Monitoreo 2019'!$N914*'Datos Monitoreo 2019'!$S914</f>
        <v>7.794310526848364E-3</v>
      </c>
      <c r="P914" s="106">
        <f>'Datos Monitoreo 2019'!$O914+'Datos Monitoreo 2019'!$N914</f>
        <v>4.6765863161090181E-2</v>
      </c>
      <c r="Q914" s="104">
        <v>0.47</v>
      </c>
      <c r="R914" s="106">
        <f>'Datos Monitoreo 2019'!$Q914*'Datos Monitoreo 2019'!$N914</f>
        <v>1.8316629738093653E-2</v>
      </c>
      <c r="S914" s="104">
        <v>0.2</v>
      </c>
      <c r="T914" s="106">
        <f>'Datos Monitoreo 2019'!$R914*'Datos Monitoreo 2019'!$S914</f>
        <v>3.6633259476187307E-3</v>
      </c>
      <c r="U914" s="106">
        <f>'Datos Monitoreo 2019'!$T914+'Datos Monitoreo 2019'!$R914</f>
        <v>2.1979955685712385E-2</v>
      </c>
    </row>
    <row r="915" spans="1:21" s="94" customFormat="1" ht="16.5" hidden="1" x14ac:dyDescent="0.3">
      <c r="A915" s="95" t="s">
        <v>51</v>
      </c>
      <c r="B915" s="102">
        <f>VLOOKUP('Datos Monitoreo 2019'!$A915,info!$D$3:$E$118,2,FALSE)</f>
        <v>4</v>
      </c>
      <c r="C915" s="96">
        <v>37</v>
      </c>
      <c r="D915" s="96" t="s">
        <v>10</v>
      </c>
      <c r="E915" s="97">
        <v>27.088171314240586</v>
      </c>
      <c r="F915" s="103">
        <f t="shared" si="19"/>
        <v>5.7630084471046859E-2</v>
      </c>
      <c r="G915" s="95"/>
      <c r="H915" s="104"/>
      <c r="I915" s="104"/>
      <c r="J915" s="104"/>
      <c r="K915" s="105">
        <f>VLOOKUP('Datos Monitoreo 2019'!$D915,info!$A$2:$B$20,2,FALSE)</f>
        <v>0.54</v>
      </c>
      <c r="M915" s="104">
        <v>1.1499999999999999</v>
      </c>
      <c r="N915" s="106">
        <f>(0.214828*'Datos Monitoreo 2019'!$E915^2.0402)/1000</f>
        <v>0.17998984521989222</v>
      </c>
      <c r="O915" s="106">
        <f>'Datos Monitoreo 2019'!$N915*'Datos Monitoreo 2019'!$S915</f>
        <v>3.5997969043978444E-2</v>
      </c>
      <c r="P915" s="106">
        <f>'Datos Monitoreo 2019'!$O915+'Datos Monitoreo 2019'!$N915</f>
        <v>0.21598781426387068</v>
      </c>
      <c r="Q915" s="104">
        <v>0.47</v>
      </c>
      <c r="R915" s="106">
        <f>'Datos Monitoreo 2019'!$Q915*'Datos Monitoreo 2019'!$N915</f>
        <v>8.4595227253349337E-2</v>
      </c>
      <c r="S915" s="104">
        <v>0.2</v>
      </c>
      <c r="T915" s="106">
        <f>'Datos Monitoreo 2019'!$R915*'Datos Monitoreo 2019'!$S915</f>
        <v>1.6919045450669867E-2</v>
      </c>
      <c r="U915" s="106">
        <f>'Datos Monitoreo 2019'!$T915+'Datos Monitoreo 2019'!$R915</f>
        <v>0.10151427270401921</v>
      </c>
    </row>
    <row r="916" spans="1:21" s="94" customFormat="1" ht="16.5" hidden="1" x14ac:dyDescent="0.3">
      <c r="A916" s="95" t="s">
        <v>51</v>
      </c>
      <c r="B916" s="102">
        <f>VLOOKUP('Datos Monitoreo 2019'!$A916,info!$D$3:$E$118,2,FALSE)</f>
        <v>4</v>
      </c>
      <c r="C916" s="96">
        <v>39</v>
      </c>
      <c r="D916" s="96" t="s">
        <v>10</v>
      </c>
      <c r="E916" s="97">
        <v>18.907607239317166</v>
      </c>
      <c r="F916" s="103">
        <f t="shared" si="19"/>
        <v>2.8077796750385985E-2</v>
      </c>
      <c r="G916" s="95"/>
      <c r="H916" s="104"/>
      <c r="I916" s="104"/>
      <c r="J916" s="104"/>
      <c r="K916" s="105">
        <f>VLOOKUP('Datos Monitoreo 2019'!$D916,info!$A$2:$B$20,2,FALSE)</f>
        <v>0.54</v>
      </c>
      <c r="M916" s="104">
        <v>1.1499999999999999</v>
      </c>
      <c r="N916" s="106">
        <f>(0.214828*'Datos Monitoreo 2019'!$E916^2.0402)/1000</f>
        <v>8.6434041452166183E-2</v>
      </c>
      <c r="O916" s="106">
        <f>'Datos Monitoreo 2019'!$N916*'Datos Monitoreo 2019'!$S916</f>
        <v>1.7286808290433237E-2</v>
      </c>
      <c r="P916" s="106">
        <f>'Datos Monitoreo 2019'!$O916+'Datos Monitoreo 2019'!$N916</f>
        <v>0.10372084974259942</v>
      </c>
      <c r="Q916" s="104">
        <v>0.47</v>
      </c>
      <c r="R916" s="106">
        <f>'Datos Monitoreo 2019'!$Q916*'Datos Monitoreo 2019'!$N916</f>
        <v>4.0623999482518103E-2</v>
      </c>
      <c r="S916" s="104">
        <v>0.2</v>
      </c>
      <c r="T916" s="106">
        <f>'Datos Monitoreo 2019'!$R916*'Datos Monitoreo 2019'!$S916</f>
        <v>8.1247998965036216E-3</v>
      </c>
      <c r="U916" s="106">
        <f>'Datos Monitoreo 2019'!$T916+'Datos Monitoreo 2019'!$R916</f>
        <v>4.8748799379021726E-2</v>
      </c>
    </row>
    <row r="917" spans="1:21" s="94" customFormat="1" ht="16.5" hidden="1" x14ac:dyDescent="0.3">
      <c r="A917" s="95" t="s">
        <v>51</v>
      </c>
      <c r="B917" s="102">
        <f>VLOOKUP('Datos Monitoreo 2019'!$A917,info!$D$3:$E$118,2,FALSE)</f>
        <v>4</v>
      </c>
      <c r="C917" s="96">
        <v>40</v>
      </c>
      <c r="D917" s="96" t="s">
        <v>10</v>
      </c>
      <c r="E917" s="97">
        <v>11.459155902616464</v>
      </c>
      <c r="F917" s="103">
        <f t="shared" si="19"/>
        <v>1.0313240312354817E-2</v>
      </c>
      <c r="G917" s="95"/>
      <c r="H917" s="104"/>
      <c r="I917" s="104"/>
      <c r="J917" s="104"/>
      <c r="K917" s="105">
        <f>VLOOKUP('Datos Monitoreo 2019'!$D917,info!$A$2:$B$20,2,FALSE)</f>
        <v>0.54</v>
      </c>
      <c r="M917" s="104">
        <v>1.1499999999999999</v>
      </c>
      <c r="N917" s="106">
        <f>(0.214828*'Datos Monitoreo 2019'!$E917^2.0402)/1000</f>
        <v>3.1115306051189916E-2</v>
      </c>
      <c r="O917" s="106">
        <f>'Datos Monitoreo 2019'!$N917*'Datos Monitoreo 2019'!$S917</f>
        <v>6.2230612102379835E-3</v>
      </c>
      <c r="P917" s="106">
        <f>'Datos Monitoreo 2019'!$O917+'Datos Monitoreo 2019'!$N917</f>
        <v>3.7338367261427897E-2</v>
      </c>
      <c r="Q917" s="104">
        <v>0.47</v>
      </c>
      <c r="R917" s="106">
        <f>'Datos Monitoreo 2019'!$Q917*'Datos Monitoreo 2019'!$N917</f>
        <v>1.4624193844059259E-2</v>
      </c>
      <c r="S917" s="104">
        <v>0.2</v>
      </c>
      <c r="T917" s="106">
        <f>'Datos Monitoreo 2019'!$R917*'Datos Monitoreo 2019'!$S917</f>
        <v>2.9248387688118518E-3</v>
      </c>
      <c r="U917" s="106">
        <f>'Datos Monitoreo 2019'!$T917+'Datos Monitoreo 2019'!$R917</f>
        <v>1.7549032612871111E-2</v>
      </c>
    </row>
    <row r="918" spans="1:21" s="94" customFormat="1" ht="16.5" hidden="1" x14ac:dyDescent="0.3">
      <c r="A918" s="95" t="s">
        <v>51</v>
      </c>
      <c r="B918" s="102">
        <f>VLOOKUP('Datos Monitoreo 2019'!$A918,info!$D$3:$E$118,2,FALSE)</f>
        <v>4</v>
      </c>
      <c r="C918" s="96">
        <v>41</v>
      </c>
      <c r="D918" s="96" t="s">
        <v>10</v>
      </c>
      <c r="E918" s="97">
        <v>22.027044123918316</v>
      </c>
      <c r="F918" s="103">
        <f t="shared" si="19"/>
        <v>3.8106786334378688E-2</v>
      </c>
      <c r="G918" s="95"/>
      <c r="H918" s="104"/>
      <c r="I918" s="104"/>
      <c r="J918" s="104"/>
      <c r="K918" s="105">
        <f>VLOOKUP('Datos Monitoreo 2019'!$D918,info!$A$2:$B$20,2,FALSE)</f>
        <v>0.54</v>
      </c>
      <c r="M918" s="104">
        <v>1.1499999999999999</v>
      </c>
      <c r="N918" s="106">
        <f>(0.214828*'Datos Monitoreo 2019'!$E918^2.0402)/1000</f>
        <v>0.1180293917160868</v>
      </c>
      <c r="O918" s="106">
        <f>'Datos Monitoreo 2019'!$N918*'Datos Monitoreo 2019'!$S918</f>
        <v>2.3605878343217361E-2</v>
      </c>
      <c r="P918" s="106">
        <f>'Datos Monitoreo 2019'!$O918+'Datos Monitoreo 2019'!$N918</f>
        <v>0.14163527005930415</v>
      </c>
      <c r="Q918" s="104">
        <v>0.47</v>
      </c>
      <c r="R918" s="106">
        <f>'Datos Monitoreo 2019'!$Q918*'Datos Monitoreo 2019'!$N918</f>
        <v>5.5473814106560791E-2</v>
      </c>
      <c r="S918" s="104">
        <v>0.2</v>
      </c>
      <c r="T918" s="106">
        <f>'Datos Monitoreo 2019'!$R918*'Datos Monitoreo 2019'!$S918</f>
        <v>1.1094762821312158E-2</v>
      </c>
      <c r="U918" s="106">
        <f>'Datos Monitoreo 2019'!$T918+'Datos Monitoreo 2019'!$R918</f>
        <v>6.6568576927872949E-2</v>
      </c>
    </row>
    <row r="919" spans="1:21" s="94" customFormat="1" ht="16.5" hidden="1" x14ac:dyDescent="0.3">
      <c r="A919" s="95" t="s">
        <v>51</v>
      </c>
      <c r="B919" s="102">
        <f>VLOOKUP('Datos Monitoreo 2019'!$A919,info!$D$3:$E$118,2,FALSE)</f>
        <v>4</v>
      </c>
      <c r="C919" s="96">
        <v>42</v>
      </c>
      <c r="D919" s="96" t="s">
        <v>10</v>
      </c>
      <c r="E919" s="97">
        <v>20.912959522275049</v>
      </c>
      <c r="F919" s="103">
        <f t="shared" si="19"/>
        <v>3.4349536015336773E-2</v>
      </c>
      <c r="G919" s="95"/>
      <c r="H919" s="104"/>
      <c r="I919" s="104"/>
      <c r="J919" s="104"/>
      <c r="K919" s="105">
        <f>VLOOKUP('Datos Monitoreo 2019'!$D919,info!$A$2:$B$20,2,FALSE)</f>
        <v>0.54</v>
      </c>
      <c r="M919" s="104">
        <v>1.1499999999999999</v>
      </c>
      <c r="N919" s="106">
        <f>(0.214828*'Datos Monitoreo 2019'!$E919^2.0402)/1000</f>
        <v>0.10617018692573979</v>
      </c>
      <c r="O919" s="106">
        <f>'Datos Monitoreo 2019'!$N919*'Datos Monitoreo 2019'!$S919</f>
        <v>2.1234037385147959E-2</v>
      </c>
      <c r="P919" s="106">
        <f>'Datos Monitoreo 2019'!$O919+'Datos Monitoreo 2019'!$N919</f>
        <v>0.12740422431088774</v>
      </c>
      <c r="Q919" s="104">
        <v>0.47</v>
      </c>
      <c r="R919" s="106">
        <f>'Datos Monitoreo 2019'!$Q919*'Datos Monitoreo 2019'!$N919</f>
        <v>4.9899987855097701E-2</v>
      </c>
      <c r="S919" s="104">
        <v>0.2</v>
      </c>
      <c r="T919" s="106">
        <f>'Datos Monitoreo 2019'!$R919*'Datos Monitoreo 2019'!$S919</f>
        <v>9.9799975710195415E-3</v>
      </c>
      <c r="U919" s="106">
        <f>'Datos Monitoreo 2019'!$T919+'Datos Monitoreo 2019'!$R919</f>
        <v>5.9879985426117242E-2</v>
      </c>
    </row>
    <row r="920" spans="1:21" s="94" customFormat="1" ht="16.5" hidden="1" x14ac:dyDescent="0.3">
      <c r="A920" s="95" t="s">
        <v>51</v>
      </c>
      <c r="B920" s="102">
        <f>VLOOKUP('Datos Monitoreo 2019'!$A920,info!$D$3:$E$118,2,FALSE)</f>
        <v>4</v>
      </c>
      <c r="C920" s="96">
        <v>43</v>
      </c>
      <c r="D920" s="96" t="s">
        <v>10</v>
      </c>
      <c r="E920" s="97">
        <v>23.109297736943201</v>
      </c>
      <c r="F920" s="103">
        <f t="shared" si="19"/>
        <v>4.1943375392551913E-2</v>
      </c>
      <c r="G920" s="95"/>
      <c r="H920" s="104"/>
      <c r="I920" s="104"/>
      <c r="J920" s="104"/>
      <c r="K920" s="105">
        <f>VLOOKUP('Datos Monitoreo 2019'!$D920,info!$A$2:$B$20,2,FALSE)</f>
        <v>0.54</v>
      </c>
      <c r="M920" s="104">
        <v>1.1499999999999999</v>
      </c>
      <c r="N920" s="106">
        <f>(0.214828*'Datos Monitoreo 2019'!$E920^2.0402)/1000</f>
        <v>0.13016331736161563</v>
      </c>
      <c r="O920" s="106">
        <f>'Datos Monitoreo 2019'!$N920*'Datos Monitoreo 2019'!$S920</f>
        <v>2.6032663472323126E-2</v>
      </c>
      <c r="P920" s="106">
        <f>'Datos Monitoreo 2019'!$O920+'Datos Monitoreo 2019'!$N920</f>
        <v>0.15619598083393876</v>
      </c>
      <c r="Q920" s="104">
        <v>0.47</v>
      </c>
      <c r="R920" s="106">
        <f>'Datos Monitoreo 2019'!$Q920*'Datos Monitoreo 2019'!$N920</f>
        <v>6.1176759159959342E-2</v>
      </c>
      <c r="S920" s="104">
        <v>0.2</v>
      </c>
      <c r="T920" s="106">
        <f>'Datos Monitoreo 2019'!$R920*'Datos Monitoreo 2019'!$S920</f>
        <v>1.223535183199187E-2</v>
      </c>
      <c r="U920" s="106">
        <f>'Datos Monitoreo 2019'!$T920+'Datos Monitoreo 2019'!$R920</f>
        <v>7.3412110991951218E-2</v>
      </c>
    </row>
    <row r="921" spans="1:21" s="94" customFormat="1" ht="16.5" hidden="1" x14ac:dyDescent="0.3">
      <c r="A921" s="95" t="s">
        <v>51</v>
      </c>
      <c r="B921" s="102">
        <f>VLOOKUP('Datos Monitoreo 2019'!$A921,info!$D$3:$E$118,2,FALSE)</f>
        <v>4</v>
      </c>
      <c r="C921" s="96">
        <v>45</v>
      </c>
      <c r="D921" s="96" t="s">
        <v>10</v>
      </c>
      <c r="E921" s="97">
        <v>8.1487330863050413</v>
      </c>
      <c r="F921" s="103">
        <f t="shared" si="19"/>
        <v>5.2151891752352268E-3</v>
      </c>
      <c r="G921" s="95"/>
      <c r="H921" s="104"/>
      <c r="I921" s="104"/>
      <c r="J921" s="104"/>
      <c r="K921" s="105">
        <f>VLOOKUP('Datos Monitoreo 2019'!$D921,info!$A$2:$B$20,2,FALSE)</f>
        <v>0.54</v>
      </c>
      <c r="M921" s="104">
        <v>1.1499999999999999</v>
      </c>
      <c r="N921" s="106">
        <f>(0.214828*'Datos Monitoreo 2019'!$E921^2.0402)/1000</f>
        <v>1.5520184946896748E-2</v>
      </c>
      <c r="O921" s="106">
        <f>'Datos Monitoreo 2019'!$N921*'Datos Monitoreo 2019'!$S921</f>
        <v>3.1040369893793498E-3</v>
      </c>
      <c r="P921" s="106">
        <f>'Datos Monitoreo 2019'!$O921+'Datos Monitoreo 2019'!$N921</f>
        <v>1.8624221936276098E-2</v>
      </c>
      <c r="Q921" s="104">
        <v>0.47</v>
      </c>
      <c r="R921" s="106">
        <f>'Datos Monitoreo 2019'!$Q921*'Datos Monitoreo 2019'!$N921</f>
        <v>7.2944869250414707E-3</v>
      </c>
      <c r="S921" s="104">
        <v>0.2</v>
      </c>
      <c r="T921" s="106">
        <f>'Datos Monitoreo 2019'!$R921*'Datos Monitoreo 2019'!$S921</f>
        <v>1.4588973850082941E-3</v>
      </c>
      <c r="U921" s="106">
        <f>'Datos Monitoreo 2019'!$T921+'Datos Monitoreo 2019'!$R921</f>
        <v>8.7533843100497648E-3</v>
      </c>
    </row>
    <row r="922" spans="1:21" s="94" customFormat="1" ht="16.5" hidden="1" x14ac:dyDescent="0.3">
      <c r="A922" s="95" t="s">
        <v>51</v>
      </c>
      <c r="B922" s="102">
        <f>VLOOKUP('Datos Monitoreo 2019'!$A922,info!$D$3:$E$118,2,FALSE)</f>
        <v>4</v>
      </c>
      <c r="C922" s="96">
        <v>46</v>
      </c>
      <c r="D922" s="96" t="s">
        <v>10</v>
      </c>
      <c r="E922" s="97">
        <v>24.923664088190808</v>
      </c>
      <c r="F922" s="103">
        <f t="shared" si="19"/>
        <v>4.8788072452633509E-2</v>
      </c>
      <c r="G922" s="95"/>
      <c r="H922" s="104"/>
      <c r="I922" s="104"/>
      <c r="J922" s="104"/>
      <c r="K922" s="105">
        <f>VLOOKUP('Datos Monitoreo 2019'!$D922,info!$A$2:$B$20,2,FALSE)</f>
        <v>0.54</v>
      </c>
      <c r="M922" s="104">
        <v>1.1499999999999999</v>
      </c>
      <c r="N922" s="106">
        <f>(0.214828*'Datos Monitoreo 2019'!$E922^2.0402)/1000</f>
        <v>0.15186526837502748</v>
      </c>
      <c r="O922" s="106">
        <f>'Datos Monitoreo 2019'!$N922*'Datos Monitoreo 2019'!$S922</f>
        <v>3.0373053675005496E-2</v>
      </c>
      <c r="P922" s="106">
        <f>'Datos Monitoreo 2019'!$O922+'Datos Monitoreo 2019'!$N922</f>
        <v>0.18223832205003299</v>
      </c>
      <c r="Q922" s="104">
        <v>0.47</v>
      </c>
      <c r="R922" s="106">
        <f>'Datos Monitoreo 2019'!$Q922*'Datos Monitoreo 2019'!$N922</f>
        <v>7.1376676136262918E-2</v>
      </c>
      <c r="S922" s="104">
        <v>0.2</v>
      </c>
      <c r="T922" s="106">
        <f>'Datos Monitoreo 2019'!$R922*'Datos Monitoreo 2019'!$S922</f>
        <v>1.4275335227252585E-2</v>
      </c>
      <c r="U922" s="106">
        <f>'Datos Monitoreo 2019'!$T922+'Datos Monitoreo 2019'!$R922</f>
        <v>8.5652011363515496E-2</v>
      </c>
    </row>
    <row r="923" spans="1:21" s="94" customFormat="1" ht="16.5" hidden="1" x14ac:dyDescent="0.3">
      <c r="A923" s="95" t="s">
        <v>51</v>
      </c>
      <c r="B923" s="102">
        <f>VLOOKUP('Datos Monitoreo 2019'!$A923,info!$D$3:$E$118,2,FALSE)</f>
        <v>4</v>
      </c>
      <c r="C923" s="96">
        <v>47</v>
      </c>
      <c r="D923" s="96" t="s">
        <v>10</v>
      </c>
      <c r="E923" s="97">
        <v>23.045635759706446</v>
      </c>
      <c r="F923" s="103">
        <f t="shared" si="19"/>
        <v>4.1712600725068667E-2</v>
      </c>
      <c r="G923" s="95"/>
      <c r="H923" s="104"/>
      <c r="I923" s="104"/>
      <c r="J923" s="104"/>
      <c r="K923" s="105">
        <f>VLOOKUP('Datos Monitoreo 2019'!$D923,info!$A$2:$B$20,2,FALSE)</f>
        <v>0.54</v>
      </c>
      <c r="M923" s="104">
        <v>1.1499999999999999</v>
      </c>
      <c r="N923" s="106">
        <f>(0.214828*'Datos Monitoreo 2019'!$E923^2.0402)/1000</f>
        <v>0.12943279745639205</v>
      </c>
      <c r="O923" s="106">
        <f>'Datos Monitoreo 2019'!$N923*'Datos Monitoreo 2019'!$S923</f>
        <v>2.588655949127841E-2</v>
      </c>
      <c r="P923" s="106">
        <f>'Datos Monitoreo 2019'!$O923+'Datos Monitoreo 2019'!$N923</f>
        <v>0.15531935694767046</v>
      </c>
      <c r="Q923" s="104">
        <v>0.47</v>
      </c>
      <c r="R923" s="106">
        <f>'Datos Monitoreo 2019'!$Q923*'Datos Monitoreo 2019'!$N923</f>
        <v>6.0833414804504264E-2</v>
      </c>
      <c r="S923" s="104">
        <v>0.2</v>
      </c>
      <c r="T923" s="106">
        <f>'Datos Monitoreo 2019'!$R923*'Datos Monitoreo 2019'!$S923</f>
        <v>1.2166682960900854E-2</v>
      </c>
      <c r="U923" s="106">
        <f>'Datos Monitoreo 2019'!$T923+'Datos Monitoreo 2019'!$R923</f>
        <v>7.3000097765405114E-2</v>
      </c>
    </row>
    <row r="924" spans="1:21" s="94" customFormat="1" ht="16.5" hidden="1" x14ac:dyDescent="0.3">
      <c r="A924" s="95" t="s">
        <v>51</v>
      </c>
      <c r="B924" s="102">
        <f>VLOOKUP('Datos Monitoreo 2019'!$A924,info!$D$3:$E$118,2,FALSE)</f>
        <v>4</v>
      </c>
      <c r="C924" s="96">
        <v>50</v>
      </c>
      <c r="D924" s="96" t="s">
        <v>10</v>
      </c>
      <c r="E924" s="97">
        <v>28.234086904502234</v>
      </c>
      <c r="F924" s="103">
        <f t="shared" si="19"/>
        <v>6.2609087710733716E-2</v>
      </c>
      <c r="G924" s="95"/>
      <c r="H924" s="104"/>
      <c r="I924" s="104"/>
      <c r="J924" s="104"/>
      <c r="K924" s="105">
        <f>VLOOKUP('Datos Monitoreo 2019'!$D924,info!$A$2:$B$20,2,FALSE)</f>
        <v>0.54</v>
      </c>
      <c r="M924" s="104">
        <v>1.1499999999999999</v>
      </c>
      <c r="N924" s="106">
        <f>(0.214828*'Datos Monitoreo 2019'!$E924^2.0402)/1000</f>
        <v>0.19586619392633961</v>
      </c>
      <c r="O924" s="106">
        <f>'Datos Monitoreo 2019'!$N924*'Datos Monitoreo 2019'!$S924</f>
        <v>3.9173238785267926E-2</v>
      </c>
      <c r="P924" s="106">
        <f>'Datos Monitoreo 2019'!$O924+'Datos Monitoreo 2019'!$N924</f>
        <v>0.23503943271160754</v>
      </c>
      <c r="Q924" s="104">
        <v>0.47</v>
      </c>
      <c r="R924" s="106">
        <f>'Datos Monitoreo 2019'!$Q924*'Datos Monitoreo 2019'!$N924</f>
        <v>9.2057111145379608E-2</v>
      </c>
      <c r="S924" s="104">
        <v>0.2</v>
      </c>
      <c r="T924" s="106">
        <f>'Datos Monitoreo 2019'!$R924*'Datos Monitoreo 2019'!$S924</f>
        <v>1.8411422229075922E-2</v>
      </c>
      <c r="U924" s="106">
        <f>'Datos Monitoreo 2019'!$T924+'Datos Monitoreo 2019'!$R924</f>
        <v>0.11046853337445553</v>
      </c>
    </row>
    <row r="925" spans="1:21" s="94" customFormat="1" ht="16.5" hidden="1" x14ac:dyDescent="0.3">
      <c r="A925" s="95" t="s">
        <v>51</v>
      </c>
      <c r="B925" s="102">
        <f>VLOOKUP('Datos Monitoreo 2019'!$A925,info!$D$3:$E$118,2,FALSE)</f>
        <v>4</v>
      </c>
      <c r="C925" s="96">
        <v>51</v>
      </c>
      <c r="D925" s="96" t="s">
        <v>10</v>
      </c>
      <c r="E925" s="97">
        <v>20.276339749907468</v>
      </c>
      <c r="F925" s="103">
        <f t="shared" si="19"/>
        <v>3.2290071051727647E-2</v>
      </c>
      <c r="G925" s="95"/>
      <c r="H925" s="104"/>
      <c r="I925" s="104"/>
      <c r="J925" s="104"/>
      <c r="K925" s="105">
        <f>VLOOKUP('Datos Monitoreo 2019'!$D925,info!$A$2:$B$20,2,FALSE)</f>
        <v>0.54</v>
      </c>
      <c r="M925" s="104">
        <v>1.1499999999999999</v>
      </c>
      <c r="N925" s="106">
        <f>(0.214828*'Datos Monitoreo 2019'!$E925^2.0402)/1000</f>
        <v>9.9680678364335445E-2</v>
      </c>
      <c r="O925" s="106">
        <f>'Datos Monitoreo 2019'!$N925*'Datos Monitoreo 2019'!$S925</f>
        <v>1.9936135672867089E-2</v>
      </c>
      <c r="P925" s="106">
        <f>'Datos Monitoreo 2019'!$O925+'Datos Monitoreo 2019'!$N925</f>
        <v>0.11961681403720253</v>
      </c>
      <c r="Q925" s="104">
        <v>0.47</v>
      </c>
      <c r="R925" s="106">
        <f>'Datos Monitoreo 2019'!$Q925*'Datos Monitoreo 2019'!$N925</f>
        <v>4.6849918831237659E-2</v>
      </c>
      <c r="S925" s="104">
        <v>0.2</v>
      </c>
      <c r="T925" s="106">
        <f>'Datos Monitoreo 2019'!$R925*'Datos Monitoreo 2019'!$S925</f>
        <v>9.3699837662475326E-3</v>
      </c>
      <c r="U925" s="106">
        <f>'Datos Monitoreo 2019'!$T925+'Datos Monitoreo 2019'!$R925</f>
        <v>5.6219902597485188E-2</v>
      </c>
    </row>
    <row r="926" spans="1:21" s="94" customFormat="1" ht="16.5" hidden="1" x14ac:dyDescent="0.3">
      <c r="A926" s="95" t="s">
        <v>51</v>
      </c>
      <c r="B926" s="102">
        <f>VLOOKUP('Datos Monitoreo 2019'!$A926,info!$D$3:$E$118,2,FALSE)</f>
        <v>4</v>
      </c>
      <c r="C926" s="96">
        <v>52</v>
      </c>
      <c r="D926" s="96" t="s">
        <v>10</v>
      </c>
      <c r="E926" s="97">
        <v>22.56817093043076</v>
      </c>
      <c r="F926" s="103">
        <f t="shared" si="19"/>
        <v>4.000208297418853E-2</v>
      </c>
      <c r="G926" s="95"/>
      <c r="H926" s="104"/>
      <c r="I926" s="104"/>
      <c r="J926" s="104"/>
      <c r="K926" s="105">
        <f>VLOOKUP('Datos Monitoreo 2019'!$D926,info!$A$2:$B$20,2,FALSE)</f>
        <v>0.54</v>
      </c>
      <c r="M926" s="104">
        <v>1.1499999999999999</v>
      </c>
      <c r="N926" s="106">
        <f>(0.214828*'Datos Monitoreo 2019'!$E926^2.0402)/1000</f>
        <v>0.12402069593366823</v>
      </c>
      <c r="O926" s="106">
        <f>'Datos Monitoreo 2019'!$N926*'Datos Monitoreo 2019'!$S926</f>
        <v>2.4804139186733645E-2</v>
      </c>
      <c r="P926" s="106">
        <f>'Datos Monitoreo 2019'!$O926+'Datos Monitoreo 2019'!$N926</f>
        <v>0.14882483512040187</v>
      </c>
      <c r="Q926" s="104">
        <v>0.47</v>
      </c>
      <c r="R926" s="106">
        <f>'Datos Monitoreo 2019'!$Q926*'Datos Monitoreo 2019'!$N926</f>
        <v>5.8289727088824066E-2</v>
      </c>
      <c r="S926" s="104">
        <v>0.2</v>
      </c>
      <c r="T926" s="106">
        <f>'Datos Monitoreo 2019'!$R926*'Datos Monitoreo 2019'!$S926</f>
        <v>1.1657945417764813E-2</v>
      </c>
      <c r="U926" s="106">
        <f>'Datos Monitoreo 2019'!$T926+'Datos Monitoreo 2019'!$R926</f>
        <v>6.9947672506588884E-2</v>
      </c>
    </row>
    <row r="927" spans="1:21" x14ac:dyDescent="0.2">
      <c r="A927" s="141" t="s">
        <v>86</v>
      </c>
      <c r="B927" s="142">
        <f>VLOOKUP('Datos Monitoreo 2019'!$A927,info!$D$3:$E$118,2,FALSE)</f>
        <v>6</v>
      </c>
      <c r="C927" s="143">
        <v>1</v>
      </c>
      <c r="D927" s="141" t="s">
        <v>9</v>
      </c>
      <c r="E927" s="144">
        <v>4.45633840657307</v>
      </c>
      <c r="F927" s="145">
        <f t="shared" si="19"/>
        <v>1.5597184423005749E-3</v>
      </c>
      <c r="G927" s="141"/>
      <c r="H927" s="146"/>
      <c r="I927" s="146"/>
      <c r="J927" s="146"/>
      <c r="K927" s="147">
        <f>VLOOKUP('Datos Monitoreo 2019'!$D927,info!$A$2:$B$20,2,FALSE)</f>
        <v>0.74</v>
      </c>
      <c r="M927" s="146">
        <v>1.1499999999999999</v>
      </c>
      <c r="N927" s="148">
        <f>(1.8894+0.00853085*'Datos Monitoreo 2019'!$E927^3.32222)/1000</f>
        <v>3.1113137119265135E-3</v>
      </c>
      <c r="O927" s="148">
        <f>'Datos Monitoreo 2019'!$N927*'Datos Monitoreo 2019'!$S927</f>
        <v>6.222627423853027E-4</v>
      </c>
      <c r="P927" s="148">
        <f>'Datos Monitoreo 2019'!$O927+'Datos Monitoreo 2019'!$N927</f>
        <v>3.7335764543118162E-3</v>
      </c>
      <c r="Q927" s="146">
        <v>0.47</v>
      </c>
      <c r="R927" s="148">
        <f>'Datos Monitoreo 2019'!$Q927*'Datos Monitoreo 2019'!$N927</f>
        <v>1.4623174446054613E-3</v>
      </c>
      <c r="S927" s="146">
        <v>0.2</v>
      </c>
      <c r="T927" s="148">
        <f>'Datos Monitoreo 2019'!$R927*'Datos Monitoreo 2019'!$S927</f>
        <v>2.9246348892109227E-4</v>
      </c>
      <c r="U927" s="148">
        <f>'Datos Monitoreo 2019'!$T927+'Datos Monitoreo 2019'!$R927</f>
        <v>1.7547809335265534E-3</v>
      </c>
    </row>
    <row r="928" spans="1:21" x14ac:dyDescent="0.2">
      <c r="A928" s="141" t="s">
        <v>86</v>
      </c>
      <c r="B928" s="142">
        <f>VLOOKUP('Datos Monitoreo 2019'!$A928,info!$D$3:$E$118,2,FALSE)</f>
        <v>6</v>
      </c>
      <c r="C928" s="143">
        <v>4</v>
      </c>
      <c r="D928" s="141" t="s">
        <v>9</v>
      </c>
      <c r="E928" s="144">
        <v>4.2971834634811739</v>
      </c>
      <c r="F928" s="145">
        <f t="shared" si="19"/>
        <v>1.450299418924896E-3</v>
      </c>
      <c r="G928" s="141"/>
      <c r="H928" s="146"/>
      <c r="I928" s="146"/>
      <c r="J928" s="146"/>
      <c r="K928" s="147">
        <f>VLOOKUP('Datos Monitoreo 2019'!$D928,info!$A$2:$B$20,2,FALSE)</f>
        <v>0.74</v>
      </c>
      <c r="M928" s="146">
        <v>1.1499999999999999</v>
      </c>
      <c r="N928" s="148">
        <f>(1.8894+0.00853085*'Datos Monitoreo 2019'!$E928^3.32222)/1000</f>
        <v>2.9722505165155769E-3</v>
      </c>
      <c r="O928" s="148">
        <f>'Datos Monitoreo 2019'!$N928*'Datos Monitoreo 2019'!$S928</f>
        <v>5.9445010330311547E-4</v>
      </c>
      <c r="P928" s="148">
        <f>'Datos Monitoreo 2019'!$O928+'Datos Monitoreo 2019'!$N928</f>
        <v>3.5667006198186924E-3</v>
      </c>
      <c r="Q928" s="146">
        <v>0.47</v>
      </c>
      <c r="R928" s="148">
        <f>'Datos Monitoreo 2019'!$Q928*'Datos Monitoreo 2019'!$N928</f>
        <v>1.3969577427623212E-3</v>
      </c>
      <c r="S928" s="146">
        <v>0.2</v>
      </c>
      <c r="T928" s="148">
        <f>'Datos Monitoreo 2019'!$R928*'Datos Monitoreo 2019'!$S928</f>
        <v>2.7939154855246423E-4</v>
      </c>
      <c r="U928" s="148">
        <f>'Datos Monitoreo 2019'!$T928+'Datos Monitoreo 2019'!$R928</f>
        <v>1.6763492913147854E-3</v>
      </c>
    </row>
    <row r="929" spans="1:21" x14ac:dyDescent="0.2">
      <c r="A929" s="143" t="s">
        <v>86</v>
      </c>
      <c r="B929" s="142">
        <f>VLOOKUP('Datos Monitoreo 2019'!$A929,info!$D$3:$E$118,2,FALSE)</f>
        <v>6</v>
      </c>
      <c r="C929" s="143">
        <v>6</v>
      </c>
      <c r="D929" s="143" t="s">
        <v>10</v>
      </c>
      <c r="E929" s="144">
        <v>18.780283284843652</v>
      </c>
      <c r="F929" s="145">
        <f t="shared" si="19"/>
        <v>2.770091784514439E-2</v>
      </c>
      <c r="G929" s="155"/>
      <c r="H929" s="146"/>
      <c r="I929" s="146"/>
      <c r="J929" s="146"/>
      <c r="K929" s="147">
        <f>VLOOKUP('Datos Monitoreo 2019'!$D929,info!$A$2:$B$20,2,FALSE)</f>
        <v>0.54</v>
      </c>
      <c r="M929" s="146">
        <v>1.1499999999999999</v>
      </c>
      <c r="N929" s="148">
        <f>(0.214828*'Datos Monitoreo 2019'!$E929^2.0402)/1000</f>
        <v>8.5250706960519562E-2</v>
      </c>
      <c r="O929" s="148">
        <f>'Datos Monitoreo 2019'!$N929*'Datos Monitoreo 2019'!$S929</f>
        <v>1.7050141392103913E-2</v>
      </c>
      <c r="P929" s="148">
        <f>'Datos Monitoreo 2019'!$O929+'Datos Monitoreo 2019'!$N929</f>
        <v>0.10230084835262347</v>
      </c>
      <c r="Q929" s="146">
        <v>0.47</v>
      </c>
      <c r="R929" s="148">
        <f>'Datos Monitoreo 2019'!$Q929*'Datos Monitoreo 2019'!$N929</f>
        <v>4.0067832271444191E-2</v>
      </c>
      <c r="S929" s="146">
        <v>0.2</v>
      </c>
      <c r="T929" s="148">
        <f>'Datos Monitoreo 2019'!$R929*'Datos Monitoreo 2019'!$S929</f>
        <v>8.0135664542888389E-3</v>
      </c>
      <c r="U929" s="148">
        <f>'Datos Monitoreo 2019'!$T929+'Datos Monitoreo 2019'!$R929</f>
        <v>4.8081398725733027E-2</v>
      </c>
    </row>
    <row r="930" spans="1:21" x14ac:dyDescent="0.2">
      <c r="A930" s="141" t="s">
        <v>86</v>
      </c>
      <c r="B930" s="142">
        <f>VLOOKUP('Datos Monitoreo 2019'!$A930,info!$D$3:$E$118,2,FALSE)</f>
        <v>6</v>
      </c>
      <c r="C930" s="143">
        <v>7</v>
      </c>
      <c r="D930" s="141" t="s">
        <v>10</v>
      </c>
      <c r="E930" s="144">
        <v>23.714086520692405</v>
      </c>
      <c r="F930" s="145">
        <f t="shared" si="19"/>
        <v>4.4167486144789596E-2</v>
      </c>
      <c r="G930" s="141"/>
      <c r="H930" s="146"/>
      <c r="I930" s="146"/>
      <c r="J930" s="146"/>
      <c r="K930" s="147">
        <f>VLOOKUP('Datos Monitoreo 2019'!$D930,info!$A$2:$B$20,2,FALSE)</f>
        <v>0.54</v>
      </c>
      <c r="M930" s="146">
        <v>1.1499999999999999</v>
      </c>
      <c r="N930" s="148">
        <f>(0.214828*'Datos Monitoreo 2019'!$E930^2.0402)/1000</f>
        <v>0.13720784479678613</v>
      </c>
      <c r="O930" s="148">
        <f>'Datos Monitoreo 2019'!$N930*'Datos Monitoreo 2019'!$S930</f>
        <v>2.7441568959357229E-2</v>
      </c>
      <c r="P930" s="148">
        <f>'Datos Monitoreo 2019'!$O930+'Datos Monitoreo 2019'!$N930</f>
        <v>0.16464941375614336</v>
      </c>
      <c r="Q930" s="146">
        <v>0.47</v>
      </c>
      <c r="R930" s="148">
        <f>'Datos Monitoreo 2019'!$Q930*'Datos Monitoreo 2019'!$N930</f>
        <v>6.4487687054489484E-2</v>
      </c>
      <c r="S930" s="146">
        <v>0.2</v>
      </c>
      <c r="T930" s="148">
        <f>'Datos Monitoreo 2019'!$R930*'Datos Monitoreo 2019'!$S930</f>
        <v>1.2897537410897898E-2</v>
      </c>
      <c r="U930" s="148">
        <f>'Datos Monitoreo 2019'!$T930+'Datos Monitoreo 2019'!$R930</f>
        <v>7.7385224465387384E-2</v>
      </c>
    </row>
    <row r="931" spans="1:21" x14ac:dyDescent="0.2">
      <c r="A931" s="141" t="s">
        <v>86</v>
      </c>
      <c r="B931" s="142">
        <f>VLOOKUP('Datos Monitoreo 2019'!$A931,info!$D$3:$E$118,2,FALSE)</f>
        <v>6</v>
      </c>
      <c r="C931" s="143">
        <v>10</v>
      </c>
      <c r="D931" s="141" t="s">
        <v>10</v>
      </c>
      <c r="E931" s="144">
        <v>24.828171122335672</v>
      </c>
      <c r="F931" s="145">
        <f t="shared" si="19"/>
        <v>4.8414933688554554E-2</v>
      </c>
      <c r="G931" s="141"/>
      <c r="H931" s="146"/>
      <c r="I931" s="146"/>
      <c r="J931" s="146"/>
      <c r="K931" s="147">
        <f>VLOOKUP('Datos Monitoreo 2019'!$D931,info!$A$2:$B$20,2,FALSE)</f>
        <v>0.54</v>
      </c>
      <c r="M931" s="146">
        <v>1.1499999999999999</v>
      </c>
      <c r="N931" s="148">
        <f>(0.214828*'Datos Monitoreo 2019'!$E931^2.0402)/1000</f>
        <v>0.15068052455612629</v>
      </c>
      <c r="O931" s="148">
        <f>'Datos Monitoreo 2019'!$N931*'Datos Monitoreo 2019'!$S931</f>
        <v>3.0136104911225259E-2</v>
      </c>
      <c r="P931" s="148">
        <f>'Datos Monitoreo 2019'!$O931+'Datos Monitoreo 2019'!$N931</f>
        <v>0.18081662946735155</v>
      </c>
      <c r="Q931" s="146">
        <v>0.47</v>
      </c>
      <c r="R931" s="148">
        <f>'Datos Monitoreo 2019'!$Q931*'Datos Monitoreo 2019'!$N931</f>
        <v>7.081984654137935E-2</v>
      </c>
      <c r="S931" s="146">
        <v>0.2</v>
      </c>
      <c r="T931" s="148">
        <f>'Datos Monitoreo 2019'!$R931*'Datos Monitoreo 2019'!$S931</f>
        <v>1.416396930827587E-2</v>
      </c>
      <c r="U931" s="148">
        <f>'Datos Monitoreo 2019'!$T931+'Datos Monitoreo 2019'!$R931</f>
        <v>8.4983815849655225E-2</v>
      </c>
    </row>
    <row r="932" spans="1:21" x14ac:dyDescent="0.2">
      <c r="A932" s="143" t="s">
        <v>86</v>
      </c>
      <c r="B932" s="142">
        <f>VLOOKUP('Datos Monitoreo 2019'!$A932,info!$D$3:$E$118,2,FALSE)</f>
        <v>6</v>
      </c>
      <c r="C932" s="143">
        <v>12</v>
      </c>
      <c r="D932" s="143" t="s">
        <v>9</v>
      </c>
      <c r="E932" s="144">
        <v>3.5014087480216975</v>
      </c>
      <c r="F932" s="145">
        <f t="shared" si="19"/>
        <v>9.6288740570596703E-4</v>
      </c>
      <c r="G932" s="155"/>
      <c r="H932" s="146"/>
      <c r="I932" s="146"/>
      <c r="J932" s="146"/>
      <c r="K932" s="147">
        <f>VLOOKUP('Datos Monitoreo 2019'!$D932,info!$A$2:$B$20,2,FALSE)</f>
        <v>0.74</v>
      </c>
      <c r="M932" s="146">
        <v>1.1499999999999999</v>
      </c>
      <c r="N932" s="148">
        <f>(1.8894+0.00853085*'Datos Monitoreo 2019'!$E932^3.32222)/1000</f>
        <v>2.4377863828380216E-3</v>
      </c>
      <c r="O932" s="148">
        <f>'Datos Monitoreo 2019'!$N932*'Datos Monitoreo 2019'!$S932</f>
        <v>4.8755727656760433E-4</v>
      </c>
      <c r="P932" s="148">
        <f>'Datos Monitoreo 2019'!$O932+'Datos Monitoreo 2019'!$N932</f>
        <v>2.925343659405626E-3</v>
      </c>
      <c r="Q932" s="146">
        <v>0.47</v>
      </c>
      <c r="R932" s="148">
        <f>'Datos Monitoreo 2019'!$Q932*'Datos Monitoreo 2019'!$N932</f>
        <v>1.14575959993387E-3</v>
      </c>
      <c r="S932" s="146">
        <v>0.2</v>
      </c>
      <c r="T932" s="148">
        <f>'Datos Monitoreo 2019'!$R932*'Datos Monitoreo 2019'!$S932</f>
        <v>2.2915191998677402E-4</v>
      </c>
      <c r="U932" s="148">
        <f>'Datos Monitoreo 2019'!$T932+'Datos Monitoreo 2019'!$R932</f>
        <v>1.374911519920644E-3</v>
      </c>
    </row>
    <row r="933" spans="1:21" x14ac:dyDescent="0.2">
      <c r="A933" s="143" t="s">
        <v>86</v>
      </c>
      <c r="B933" s="142">
        <f>VLOOKUP('Datos Monitoreo 2019'!$A933,info!$D$3:$E$118,2,FALSE)</f>
        <v>6</v>
      </c>
      <c r="C933" s="143">
        <v>14</v>
      </c>
      <c r="D933" s="143" t="s">
        <v>9</v>
      </c>
      <c r="E933" s="144">
        <v>3.8197186342054881</v>
      </c>
      <c r="F933" s="145">
        <f t="shared" si="19"/>
        <v>1.1459155902616462E-3</v>
      </c>
      <c r="G933" s="155"/>
      <c r="H933" s="146"/>
      <c r="I933" s="146"/>
      <c r="J933" s="146"/>
      <c r="K933" s="147">
        <f>VLOOKUP('Datos Monitoreo 2019'!$D933,info!$A$2:$B$20,2,FALSE)</f>
        <v>0.74</v>
      </c>
      <c r="M933" s="146">
        <v>1.1499999999999999</v>
      </c>
      <c r="N933" s="148">
        <f>(1.8894+0.00853085*'Datos Monitoreo 2019'!$E933^3.32222)/1000</f>
        <v>2.6215980617557504E-3</v>
      </c>
      <c r="O933" s="148">
        <f>'Datos Monitoreo 2019'!$N933*'Datos Monitoreo 2019'!$S933</f>
        <v>5.2431961235115013E-4</v>
      </c>
      <c r="P933" s="148">
        <f>'Datos Monitoreo 2019'!$O933+'Datos Monitoreo 2019'!$N933</f>
        <v>3.1459176741069003E-3</v>
      </c>
      <c r="Q933" s="146">
        <v>0.47</v>
      </c>
      <c r="R933" s="148">
        <f>'Datos Monitoreo 2019'!$Q933*'Datos Monitoreo 2019'!$N933</f>
        <v>1.2321510890252027E-3</v>
      </c>
      <c r="S933" s="146">
        <v>0.2</v>
      </c>
      <c r="T933" s="148">
        <f>'Datos Monitoreo 2019'!$R933*'Datos Monitoreo 2019'!$S933</f>
        <v>2.4643021780504056E-4</v>
      </c>
      <c r="U933" s="148">
        <f>'Datos Monitoreo 2019'!$T933+'Datos Monitoreo 2019'!$R933</f>
        <v>1.4785813068302431E-3</v>
      </c>
    </row>
    <row r="934" spans="1:21" x14ac:dyDescent="0.2">
      <c r="A934" s="143" t="s">
        <v>86</v>
      </c>
      <c r="B934" s="142">
        <f>VLOOKUP('Datos Monitoreo 2019'!$A934,info!$D$3:$E$118,2,FALSE)</f>
        <v>6</v>
      </c>
      <c r="C934" s="143">
        <v>15</v>
      </c>
      <c r="D934" s="143" t="s">
        <v>9</v>
      </c>
      <c r="E934" s="144">
        <v>4.0425355545341413</v>
      </c>
      <c r="F934" s="145">
        <f t="shared" si="19"/>
        <v>1.2835050385645898E-3</v>
      </c>
      <c r="G934" s="155"/>
      <c r="H934" s="146"/>
      <c r="I934" s="146"/>
      <c r="J934" s="146"/>
      <c r="K934" s="147">
        <f>VLOOKUP('Datos Monitoreo 2019'!$D934,info!$A$2:$B$20,2,FALSE)</f>
        <v>0.74</v>
      </c>
      <c r="M934" s="146">
        <v>1.1499999999999999</v>
      </c>
      <c r="N934" s="148">
        <f>(1.8894+0.00853085*'Datos Monitoreo 2019'!$E934^3.32222)/1000</f>
        <v>2.7733543828544504E-3</v>
      </c>
      <c r="O934" s="148">
        <f>'Datos Monitoreo 2019'!$N934*'Datos Monitoreo 2019'!$S934</f>
        <v>5.5467087657089015E-4</v>
      </c>
      <c r="P934" s="148">
        <f>'Datos Monitoreo 2019'!$O934+'Datos Monitoreo 2019'!$N934</f>
        <v>3.3280252594253407E-3</v>
      </c>
      <c r="Q934" s="146">
        <v>0.47</v>
      </c>
      <c r="R934" s="148">
        <f>'Datos Monitoreo 2019'!$Q934*'Datos Monitoreo 2019'!$N934</f>
        <v>1.3034765599415916E-3</v>
      </c>
      <c r="S934" s="146">
        <v>0.2</v>
      </c>
      <c r="T934" s="148">
        <f>'Datos Monitoreo 2019'!$R934*'Datos Monitoreo 2019'!$S934</f>
        <v>2.6069531198831834E-4</v>
      </c>
      <c r="U934" s="148">
        <f>'Datos Monitoreo 2019'!$T934+'Datos Monitoreo 2019'!$R934</f>
        <v>1.5641718719299098E-3</v>
      </c>
    </row>
    <row r="935" spans="1:21" x14ac:dyDescent="0.2">
      <c r="A935" s="143" t="s">
        <v>86</v>
      </c>
      <c r="B935" s="142">
        <f>VLOOKUP('Datos Monitoreo 2019'!$A935,info!$D$3:$E$118,2,FALSE)</f>
        <v>6</v>
      </c>
      <c r="C935" s="143">
        <v>20</v>
      </c>
      <c r="D935" s="143" t="s">
        <v>10</v>
      </c>
      <c r="E935" s="144">
        <v>23.554931577600509</v>
      </c>
      <c r="F935" s="145">
        <f t="shared" si="19"/>
        <v>4.3576623418560945E-2</v>
      </c>
      <c r="G935" s="155"/>
      <c r="H935" s="146"/>
      <c r="I935" s="146"/>
      <c r="J935" s="146"/>
      <c r="K935" s="147">
        <f>VLOOKUP('Datos Monitoreo 2019'!$D935,info!$A$2:$B$20,2,FALSE)</f>
        <v>0.54</v>
      </c>
      <c r="M935" s="146">
        <v>1.1499999999999999</v>
      </c>
      <c r="N935" s="148">
        <f>(0.214828*'Datos Monitoreo 2019'!$E935^2.0402)/1000</f>
        <v>0.13533566759448121</v>
      </c>
      <c r="O935" s="148">
        <f>'Datos Monitoreo 2019'!$N935*'Datos Monitoreo 2019'!$S935</f>
        <v>2.7067133518896242E-2</v>
      </c>
      <c r="P935" s="148">
        <f>'Datos Monitoreo 2019'!$O935+'Datos Monitoreo 2019'!$N935</f>
        <v>0.16240280111337746</v>
      </c>
      <c r="Q935" s="146">
        <v>0.47</v>
      </c>
      <c r="R935" s="148">
        <f>'Datos Monitoreo 2019'!$Q935*'Datos Monitoreo 2019'!$N935</f>
        <v>6.3607763769406162E-2</v>
      </c>
      <c r="S935" s="146">
        <v>0.2</v>
      </c>
      <c r="T935" s="148">
        <f>'Datos Monitoreo 2019'!$R935*'Datos Monitoreo 2019'!$S935</f>
        <v>1.2721552753881232E-2</v>
      </c>
      <c r="U935" s="148">
        <f>'Datos Monitoreo 2019'!$T935+'Datos Monitoreo 2019'!$R935</f>
        <v>7.6329316523287394E-2</v>
      </c>
    </row>
    <row r="936" spans="1:21" x14ac:dyDescent="0.2">
      <c r="A936" s="143" t="s">
        <v>86</v>
      </c>
      <c r="B936" s="142">
        <f>VLOOKUP('Datos Monitoreo 2019'!$A936,info!$D$3:$E$118,2,FALSE)</f>
        <v>6</v>
      </c>
      <c r="C936" s="143">
        <v>21</v>
      </c>
      <c r="D936" s="143" t="s">
        <v>10</v>
      </c>
      <c r="E936" s="144">
        <v>23.395776634508614</v>
      </c>
      <c r="F936" s="145">
        <f t="shared" si="19"/>
        <v>4.2989739565909575E-2</v>
      </c>
      <c r="G936" s="155"/>
      <c r="H936" s="146"/>
      <c r="I936" s="146"/>
      <c r="J936" s="146"/>
      <c r="K936" s="147">
        <f>VLOOKUP('Datos Monitoreo 2019'!$D936,info!$A$2:$B$20,2,FALSE)</f>
        <v>0.54</v>
      </c>
      <c r="M936" s="146">
        <v>1.1499999999999999</v>
      </c>
      <c r="N936" s="148">
        <f>(0.214828*'Datos Monitoreo 2019'!$E936^2.0402)/1000</f>
        <v>0.13347660267680006</v>
      </c>
      <c r="O936" s="148">
        <f>'Datos Monitoreo 2019'!$N936*'Datos Monitoreo 2019'!$S936</f>
        <v>2.6695320535360015E-2</v>
      </c>
      <c r="P936" s="148">
        <f>'Datos Monitoreo 2019'!$O936+'Datos Monitoreo 2019'!$N936</f>
        <v>0.16017192321216006</v>
      </c>
      <c r="Q936" s="146">
        <v>0.47</v>
      </c>
      <c r="R936" s="148">
        <f>'Datos Monitoreo 2019'!$Q936*'Datos Monitoreo 2019'!$N936</f>
        <v>6.2734003258096027E-2</v>
      </c>
      <c r="S936" s="146">
        <v>0.2</v>
      </c>
      <c r="T936" s="148">
        <f>'Datos Monitoreo 2019'!$R936*'Datos Monitoreo 2019'!$S936</f>
        <v>1.2546800651619207E-2</v>
      </c>
      <c r="U936" s="148">
        <f>'Datos Monitoreo 2019'!$T936+'Datos Monitoreo 2019'!$R936</f>
        <v>7.5280803909715227E-2</v>
      </c>
    </row>
    <row r="937" spans="1:21" x14ac:dyDescent="0.2">
      <c r="A937" s="143" t="s">
        <v>86</v>
      </c>
      <c r="B937" s="142">
        <f>VLOOKUP('Datos Monitoreo 2019'!$A937,info!$D$3:$E$118,2,FALSE)</f>
        <v>6</v>
      </c>
      <c r="C937" s="143">
        <v>24</v>
      </c>
      <c r="D937" s="143" t="s">
        <v>10</v>
      </c>
      <c r="E937" s="144">
        <v>28.647889756541161</v>
      </c>
      <c r="F937" s="145">
        <f t="shared" si="19"/>
        <v>6.4457751952217604E-2</v>
      </c>
      <c r="G937" s="155"/>
      <c r="H937" s="146"/>
      <c r="I937" s="146"/>
      <c r="J937" s="146"/>
      <c r="K937" s="147">
        <f>VLOOKUP('Datos Monitoreo 2019'!$D937,info!$A$2:$B$20,2,FALSE)</f>
        <v>0.54</v>
      </c>
      <c r="M937" s="146">
        <v>1.1499999999999999</v>
      </c>
      <c r="N937" s="148">
        <f>(0.214828*'Datos Monitoreo 2019'!$E937^2.0402)/1000</f>
        <v>0.20176753245798407</v>
      </c>
      <c r="O937" s="148">
        <f>'Datos Monitoreo 2019'!$N937*'Datos Monitoreo 2019'!$S937</f>
        <v>4.0353506491596816E-2</v>
      </c>
      <c r="P937" s="148">
        <f>'Datos Monitoreo 2019'!$O937+'Datos Monitoreo 2019'!$N937</f>
        <v>0.24212103894958087</v>
      </c>
      <c r="Q937" s="146">
        <v>0.47</v>
      </c>
      <c r="R937" s="148">
        <f>'Datos Monitoreo 2019'!$Q937*'Datos Monitoreo 2019'!$N937</f>
        <v>9.483074025525251E-2</v>
      </c>
      <c r="S937" s="146">
        <v>0.2</v>
      </c>
      <c r="T937" s="148">
        <f>'Datos Monitoreo 2019'!$R937*'Datos Monitoreo 2019'!$S937</f>
        <v>1.8966148051050503E-2</v>
      </c>
      <c r="U937" s="148">
        <f>'Datos Monitoreo 2019'!$T937+'Datos Monitoreo 2019'!$R937</f>
        <v>0.11379688830630301</v>
      </c>
    </row>
    <row r="938" spans="1:21" x14ac:dyDescent="0.2">
      <c r="A938" s="143" t="s">
        <v>86</v>
      </c>
      <c r="B938" s="142">
        <f>VLOOKUP('Datos Monitoreo 2019'!$A938,info!$D$3:$E$118,2,FALSE)</f>
        <v>6</v>
      </c>
      <c r="C938" s="143">
        <v>26</v>
      </c>
      <c r="D938" s="143" t="s">
        <v>10</v>
      </c>
      <c r="E938" s="144">
        <v>27.374650211805999</v>
      </c>
      <c r="F938" s="145">
        <f t="shared" si="19"/>
        <v>5.8855497955382904E-2</v>
      </c>
      <c r="G938" s="155"/>
      <c r="H938" s="146"/>
      <c r="I938" s="146"/>
      <c r="J938" s="146"/>
      <c r="K938" s="147">
        <f>VLOOKUP('Datos Monitoreo 2019'!$D938,info!$A$2:$B$20,2,FALSE)</f>
        <v>0.54</v>
      </c>
      <c r="M938" s="146">
        <v>1.1499999999999999</v>
      </c>
      <c r="N938" s="148">
        <f>(0.214828*'Datos Monitoreo 2019'!$E938^2.0402)/1000</f>
        <v>0.18389480270468919</v>
      </c>
      <c r="O938" s="148">
        <f>'Datos Monitoreo 2019'!$N938*'Datos Monitoreo 2019'!$S938</f>
        <v>3.6778960540937843E-2</v>
      </c>
      <c r="P938" s="148">
        <f>'Datos Monitoreo 2019'!$O938+'Datos Monitoreo 2019'!$N938</f>
        <v>0.22067376324562704</v>
      </c>
      <c r="Q938" s="146">
        <v>0.47</v>
      </c>
      <c r="R938" s="148">
        <f>'Datos Monitoreo 2019'!$Q938*'Datos Monitoreo 2019'!$N938</f>
        <v>8.6430557271203912E-2</v>
      </c>
      <c r="S938" s="146">
        <v>0.2</v>
      </c>
      <c r="T938" s="148">
        <f>'Datos Monitoreo 2019'!$R938*'Datos Monitoreo 2019'!$S938</f>
        <v>1.7286111454240784E-2</v>
      </c>
      <c r="U938" s="148">
        <f>'Datos Monitoreo 2019'!$T938+'Datos Monitoreo 2019'!$R938</f>
        <v>0.10371666872544469</v>
      </c>
    </row>
    <row r="939" spans="1:21" x14ac:dyDescent="0.2">
      <c r="A939" s="143" t="s">
        <v>86</v>
      </c>
      <c r="B939" s="142">
        <f>VLOOKUP('Datos Monitoreo 2019'!$A939,info!$D$3:$E$118,2,FALSE)</f>
        <v>6</v>
      </c>
      <c r="C939" s="143">
        <v>27</v>
      </c>
      <c r="D939" s="143" t="s">
        <v>20</v>
      </c>
      <c r="E939" s="144">
        <v>11.93662073189215</v>
      </c>
      <c r="F939" s="145">
        <f t="shared" si="19"/>
        <v>1.1190581936148891E-2</v>
      </c>
      <c r="G939" s="155">
        <v>9.8000000000000007</v>
      </c>
      <c r="H939" s="146">
        <f>0.000107384*E939^1.88222*G939^0.67717</f>
        <v>5.3591490783514259E-2</v>
      </c>
      <c r="I939" s="146">
        <f>0.0000949251*E939^1.21565*G939^1.5574</f>
        <v>6.7643710389835979E-2</v>
      </c>
      <c r="J939" s="146">
        <f>IF(H939&lt;I939,H939,I939)</f>
        <v>5.3591490783514259E-2</v>
      </c>
      <c r="K939" s="147">
        <f>VLOOKUP('Datos Monitoreo 2019'!$D939,info!$A$2:$B$20,2,FALSE)</f>
        <v>0.47</v>
      </c>
      <c r="L939" s="140">
        <f>K939*J939</f>
        <v>2.5188000668251699E-2</v>
      </c>
      <c r="M939" s="146">
        <v>1.1499999999999999</v>
      </c>
      <c r="N939" s="148">
        <f>M939*L939</f>
        <v>2.896620076848945E-2</v>
      </c>
      <c r="O939" s="148">
        <f>'Datos Monitoreo 2019'!$N939*'Datos Monitoreo 2019'!$S939</f>
        <v>5.7932401536978902E-3</v>
      </c>
      <c r="P939" s="148">
        <f>'Datos Monitoreo 2019'!$O939+'Datos Monitoreo 2019'!$N939</f>
        <v>3.4759440922187343E-2</v>
      </c>
      <c r="Q939" s="146">
        <v>0.47</v>
      </c>
      <c r="R939" s="148">
        <f>'Datos Monitoreo 2019'!$Q939*'Datos Monitoreo 2019'!$N939</f>
        <v>1.3614114361190041E-2</v>
      </c>
      <c r="S939" s="146">
        <v>0.2</v>
      </c>
      <c r="T939" s="148">
        <f>'Datos Monitoreo 2019'!$R939*'Datos Monitoreo 2019'!$S939</f>
        <v>2.7228228722380086E-3</v>
      </c>
      <c r="U939" s="148">
        <f>'Datos Monitoreo 2019'!$T939+'Datos Monitoreo 2019'!$R939</f>
        <v>1.633693723342805E-2</v>
      </c>
    </row>
    <row r="940" spans="1:21" x14ac:dyDescent="0.2">
      <c r="A940" s="141" t="s">
        <v>86</v>
      </c>
      <c r="B940" s="142">
        <f>VLOOKUP('Datos Monitoreo 2019'!$A940,info!$D$3:$E$118,2,FALSE)</f>
        <v>6</v>
      </c>
      <c r="C940" s="143">
        <v>28</v>
      </c>
      <c r="D940" s="141" t="s">
        <v>10</v>
      </c>
      <c r="E940" s="144">
        <v>29.921129301276324</v>
      </c>
      <c r="F940" s="145">
        <f t="shared" si="19"/>
        <v>7.0314653857999357E-2</v>
      </c>
      <c r="G940" s="141"/>
      <c r="H940" s="146"/>
      <c r="I940" s="146"/>
      <c r="J940" s="146"/>
      <c r="K940" s="147">
        <f>VLOOKUP('Datos Monitoreo 2019'!$D940,info!$A$2:$B$20,2,FALSE)</f>
        <v>0.54</v>
      </c>
      <c r="M940" s="146">
        <v>1.1499999999999999</v>
      </c>
      <c r="N940" s="148">
        <f>(0.214828*'Datos Monitoreo 2019'!$E940^2.0402)/1000</f>
        <v>0.2204860727260779</v>
      </c>
      <c r="O940" s="148">
        <f>'Datos Monitoreo 2019'!$N940*'Datos Monitoreo 2019'!$S940</f>
        <v>4.4097214545215584E-2</v>
      </c>
      <c r="P940" s="148">
        <f>'Datos Monitoreo 2019'!$O940+'Datos Monitoreo 2019'!$N940</f>
        <v>0.26458328727129349</v>
      </c>
      <c r="Q940" s="146">
        <v>0.47</v>
      </c>
      <c r="R940" s="148">
        <f>'Datos Monitoreo 2019'!$Q940*'Datos Monitoreo 2019'!$N940</f>
        <v>0.1036284541812566</v>
      </c>
      <c r="S940" s="146">
        <v>0.2</v>
      </c>
      <c r="T940" s="148">
        <f>'Datos Monitoreo 2019'!$R940*'Datos Monitoreo 2019'!$S940</f>
        <v>2.0725690836251323E-2</v>
      </c>
      <c r="U940" s="148">
        <f>'Datos Monitoreo 2019'!$T940+'Datos Monitoreo 2019'!$R940</f>
        <v>0.12435414501750792</v>
      </c>
    </row>
    <row r="941" spans="1:21" x14ac:dyDescent="0.2">
      <c r="A941" s="143" t="s">
        <v>86</v>
      </c>
      <c r="B941" s="142">
        <f>VLOOKUP('Datos Monitoreo 2019'!$A941,info!$D$3:$E$118,2,FALSE)</f>
        <v>6</v>
      </c>
      <c r="C941" s="143">
        <v>30</v>
      </c>
      <c r="D941" s="143" t="s">
        <v>9</v>
      </c>
      <c r="E941" s="144">
        <v>3.6605636911135928</v>
      </c>
      <c r="F941" s="145">
        <f t="shared" si="19"/>
        <v>1.0524120611951578E-3</v>
      </c>
      <c r="G941" s="155"/>
      <c r="H941" s="146"/>
      <c r="I941" s="146"/>
      <c r="J941" s="146"/>
      <c r="K941" s="147">
        <f>VLOOKUP('Datos Monitoreo 2019'!$D941,info!$A$2:$B$20,2,FALSE)</f>
        <v>0.74</v>
      </c>
      <c r="M941" s="146">
        <v>1.1499999999999999</v>
      </c>
      <c r="N941" s="148">
        <f>(1.8894+0.00853085*'Datos Monitoreo 2019'!$E941^3.32222)/1000</f>
        <v>2.5250567086350915E-3</v>
      </c>
      <c r="O941" s="148">
        <f>'Datos Monitoreo 2019'!$N941*'Datos Monitoreo 2019'!$S941</f>
        <v>5.050113417270183E-4</v>
      </c>
      <c r="P941" s="148">
        <f>'Datos Monitoreo 2019'!$O941+'Datos Monitoreo 2019'!$N941</f>
        <v>3.0300680503621098E-3</v>
      </c>
      <c r="Q941" s="146">
        <v>0.47</v>
      </c>
      <c r="R941" s="148">
        <f>'Datos Monitoreo 2019'!$Q941*'Datos Monitoreo 2019'!$N941</f>
        <v>1.186776653058493E-3</v>
      </c>
      <c r="S941" s="146">
        <v>0.2</v>
      </c>
      <c r="T941" s="148">
        <f>'Datos Monitoreo 2019'!$R941*'Datos Monitoreo 2019'!$S941</f>
        <v>2.373553306116986E-4</v>
      </c>
      <c r="U941" s="148">
        <f>'Datos Monitoreo 2019'!$T941+'Datos Monitoreo 2019'!$R941</f>
        <v>1.4241319836701917E-3</v>
      </c>
    </row>
    <row r="942" spans="1:21" x14ac:dyDescent="0.2">
      <c r="A942" s="141" t="s">
        <v>86</v>
      </c>
      <c r="B942" s="142">
        <f>VLOOKUP('Datos Monitoreo 2019'!$A942,info!$D$3:$E$118,2,FALSE)</f>
        <v>6</v>
      </c>
      <c r="C942" s="143">
        <v>31</v>
      </c>
      <c r="D942" s="141" t="s">
        <v>9</v>
      </c>
      <c r="E942" s="144">
        <v>7.9577471545947667</v>
      </c>
      <c r="F942" s="145">
        <f t="shared" si="19"/>
        <v>4.9735919716217296E-3</v>
      </c>
      <c r="G942" s="141"/>
      <c r="H942" s="146"/>
      <c r="I942" s="146"/>
      <c r="J942" s="146"/>
      <c r="K942" s="147">
        <f>VLOOKUP('Datos Monitoreo 2019'!$D942,info!$A$2:$B$20,2,FALSE)</f>
        <v>0.74</v>
      </c>
      <c r="M942" s="146">
        <v>1.1499999999999999</v>
      </c>
      <c r="N942" s="148">
        <f>(1.8894+0.00853085*'Datos Monitoreo 2019'!$E942^3.32222)/1000</f>
        <v>1.0276567401005526E-2</v>
      </c>
      <c r="O942" s="148">
        <f>'Datos Monitoreo 2019'!$N942*'Datos Monitoreo 2019'!$S942</f>
        <v>2.0553134802011055E-3</v>
      </c>
      <c r="P942" s="148">
        <f>'Datos Monitoreo 2019'!$O942+'Datos Monitoreo 2019'!$N942</f>
        <v>1.2331880881206632E-2</v>
      </c>
      <c r="Q942" s="146">
        <v>0.47</v>
      </c>
      <c r="R942" s="148">
        <f>'Datos Monitoreo 2019'!$Q942*'Datos Monitoreo 2019'!$N942</f>
        <v>4.8299866784725972E-3</v>
      </c>
      <c r="S942" s="146">
        <v>0.2</v>
      </c>
      <c r="T942" s="148">
        <f>'Datos Monitoreo 2019'!$R942*'Datos Monitoreo 2019'!$S942</f>
        <v>9.6599733569451951E-4</v>
      </c>
      <c r="U942" s="148">
        <f>'Datos Monitoreo 2019'!$T942+'Datos Monitoreo 2019'!$R942</f>
        <v>5.7959840141671168E-3</v>
      </c>
    </row>
    <row r="943" spans="1:21" x14ac:dyDescent="0.2">
      <c r="A943" s="143" t="s">
        <v>86</v>
      </c>
      <c r="B943" s="142">
        <f>VLOOKUP('Datos Monitoreo 2019'!$A943,info!$D$3:$E$118,2,FALSE)</f>
        <v>6</v>
      </c>
      <c r="C943" s="143">
        <v>32</v>
      </c>
      <c r="D943" s="143" t="s">
        <v>9</v>
      </c>
      <c r="E943" s="144">
        <v>5.8887328944001274</v>
      </c>
      <c r="F943" s="145">
        <f t="shared" si="19"/>
        <v>2.723538963660059E-3</v>
      </c>
      <c r="G943" s="155"/>
      <c r="H943" s="146"/>
      <c r="I943" s="146"/>
      <c r="J943" s="146"/>
      <c r="K943" s="147">
        <f>VLOOKUP('Datos Monitoreo 2019'!$D943,info!$A$2:$B$20,2,FALSE)</f>
        <v>0.74</v>
      </c>
      <c r="M943" s="146">
        <v>1.1499999999999999</v>
      </c>
      <c r="N943" s="148">
        <f>(1.8894+0.00853085*'Datos Monitoreo 2019'!$E943^3.32222)/1000</f>
        <v>4.9738257149312855E-3</v>
      </c>
      <c r="O943" s="148">
        <f>'Datos Monitoreo 2019'!$N943*'Datos Monitoreo 2019'!$S943</f>
        <v>9.9476514298625705E-4</v>
      </c>
      <c r="P943" s="148">
        <f>'Datos Monitoreo 2019'!$O943+'Datos Monitoreo 2019'!$N943</f>
        <v>5.9685908579175427E-3</v>
      </c>
      <c r="Q943" s="146">
        <v>0.47</v>
      </c>
      <c r="R943" s="148">
        <f>'Datos Monitoreo 2019'!$Q943*'Datos Monitoreo 2019'!$N943</f>
        <v>2.3376980860177038E-3</v>
      </c>
      <c r="S943" s="146">
        <v>0.2</v>
      </c>
      <c r="T943" s="148">
        <f>'Datos Monitoreo 2019'!$R943*'Datos Monitoreo 2019'!$S943</f>
        <v>4.6753961720354077E-4</v>
      </c>
      <c r="U943" s="148">
        <f>'Datos Monitoreo 2019'!$T943+'Datos Monitoreo 2019'!$R943</f>
        <v>2.8052377032212446E-3</v>
      </c>
    </row>
    <row r="944" spans="1:21" x14ac:dyDescent="0.2">
      <c r="A944" s="143" t="s">
        <v>86</v>
      </c>
      <c r="B944" s="142">
        <f>VLOOKUP('Datos Monitoreo 2019'!$A944,info!$D$3:$E$118,2,FALSE)</f>
        <v>6</v>
      </c>
      <c r="C944" s="143">
        <v>33</v>
      </c>
      <c r="D944" s="143" t="s">
        <v>9</v>
      </c>
      <c r="E944" s="144">
        <v>6.9073245301882578</v>
      </c>
      <c r="F944" s="145">
        <f t="shared" si="19"/>
        <v>3.7472235576271298E-3</v>
      </c>
      <c r="G944" s="155"/>
      <c r="H944" s="146"/>
      <c r="I944" s="146"/>
      <c r="J944" s="146"/>
      <c r="K944" s="147">
        <f>VLOOKUP('Datos Monitoreo 2019'!$D944,info!$A$2:$B$20,2,FALSE)</f>
        <v>0.74</v>
      </c>
      <c r="M944" s="146">
        <v>1.1499999999999999</v>
      </c>
      <c r="N944" s="148">
        <f>(1.8894+0.00853085*'Datos Monitoreo 2019'!$E944^3.32222)/1000</f>
        <v>7.129798487754622E-3</v>
      </c>
      <c r="O944" s="148">
        <f>'Datos Monitoreo 2019'!$N944*'Datos Monitoreo 2019'!$S944</f>
        <v>1.4259596975509244E-3</v>
      </c>
      <c r="P944" s="148">
        <f>'Datos Monitoreo 2019'!$O944+'Datos Monitoreo 2019'!$N944</f>
        <v>8.5557581853055471E-3</v>
      </c>
      <c r="Q944" s="146">
        <v>0.47</v>
      </c>
      <c r="R944" s="148">
        <f>'Datos Monitoreo 2019'!$Q944*'Datos Monitoreo 2019'!$N944</f>
        <v>3.3510052892446723E-3</v>
      </c>
      <c r="S944" s="146">
        <v>0.2</v>
      </c>
      <c r="T944" s="148">
        <f>'Datos Monitoreo 2019'!$R944*'Datos Monitoreo 2019'!$S944</f>
        <v>6.7020105784893445E-4</v>
      </c>
      <c r="U944" s="148">
        <f>'Datos Monitoreo 2019'!$T944+'Datos Monitoreo 2019'!$R944</f>
        <v>4.0212063470936067E-3</v>
      </c>
    </row>
    <row r="945" spans="1:21" x14ac:dyDescent="0.2">
      <c r="A945" s="143" t="s">
        <v>86</v>
      </c>
      <c r="B945" s="142">
        <f>VLOOKUP('Datos Monitoreo 2019'!$A945,info!$D$3:$E$118,2,FALSE)</f>
        <v>6</v>
      </c>
      <c r="C945" s="143">
        <v>38</v>
      </c>
      <c r="D945" s="143" t="s">
        <v>10</v>
      </c>
      <c r="E945" s="144">
        <v>21.008452488130185</v>
      </c>
      <c r="F945" s="145">
        <f t="shared" si="19"/>
        <v>3.4663946605414803E-2</v>
      </c>
      <c r="G945" s="155"/>
      <c r="H945" s="146"/>
      <c r="I945" s="146"/>
      <c r="J945" s="146"/>
      <c r="K945" s="147">
        <f>VLOOKUP('Datos Monitoreo 2019'!$D945,info!$A$2:$B$20,2,FALSE)</f>
        <v>0.54</v>
      </c>
      <c r="M945" s="146">
        <v>1.1499999999999999</v>
      </c>
      <c r="N945" s="148">
        <f>(0.214828*'Datos Monitoreo 2019'!$E945^2.0402)/1000</f>
        <v>0.10716161554248373</v>
      </c>
      <c r="O945" s="148">
        <f>'Datos Monitoreo 2019'!$N945*'Datos Monitoreo 2019'!$S945</f>
        <v>2.1432323108496746E-2</v>
      </c>
      <c r="P945" s="148">
        <f>'Datos Monitoreo 2019'!$O945+'Datos Monitoreo 2019'!$N945</f>
        <v>0.12859393865098048</v>
      </c>
      <c r="Q945" s="146">
        <v>0.47</v>
      </c>
      <c r="R945" s="148">
        <f>'Datos Monitoreo 2019'!$Q945*'Datos Monitoreo 2019'!$N945</f>
        <v>5.0365959304967352E-2</v>
      </c>
      <c r="S945" s="146">
        <v>0.2</v>
      </c>
      <c r="T945" s="148">
        <f>'Datos Monitoreo 2019'!$R945*'Datos Monitoreo 2019'!$S945</f>
        <v>1.0073191860993471E-2</v>
      </c>
      <c r="U945" s="148">
        <f>'Datos Monitoreo 2019'!$T945+'Datos Monitoreo 2019'!$R945</f>
        <v>6.0439151165960825E-2</v>
      </c>
    </row>
    <row r="946" spans="1:21" x14ac:dyDescent="0.2">
      <c r="A946" s="143" t="s">
        <v>86</v>
      </c>
      <c r="B946" s="142">
        <f>VLOOKUP('Datos Monitoreo 2019'!$A946,info!$D$3:$E$118,2,FALSE)</f>
        <v>6</v>
      </c>
      <c r="C946" s="143">
        <v>39</v>
      </c>
      <c r="D946" s="143" t="s">
        <v>10</v>
      </c>
      <c r="E946" s="144">
        <v>23.554931577600509</v>
      </c>
      <c r="F946" s="145">
        <f t="shared" si="19"/>
        <v>4.3576623418560945E-2</v>
      </c>
      <c r="G946" s="155"/>
      <c r="H946" s="146"/>
      <c r="I946" s="146"/>
      <c r="J946" s="146"/>
      <c r="K946" s="147">
        <f>VLOOKUP('Datos Monitoreo 2019'!$D946,info!$A$2:$B$20,2,FALSE)</f>
        <v>0.54</v>
      </c>
      <c r="M946" s="146">
        <v>1.1499999999999999</v>
      </c>
      <c r="N946" s="148">
        <f>(0.214828*'Datos Monitoreo 2019'!$E946^2.0402)/1000</f>
        <v>0.13533566759448121</v>
      </c>
      <c r="O946" s="148">
        <f>'Datos Monitoreo 2019'!$N946*'Datos Monitoreo 2019'!$S946</f>
        <v>2.7067133518896242E-2</v>
      </c>
      <c r="P946" s="148">
        <f>'Datos Monitoreo 2019'!$O946+'Datos Monitoreo 2019'!$N946</f>
        <v>0.16240280111337746</v>
      </c>
      <c r="Q946" s="146">
        <v>0.47</v>
      </c>
      <c r="R946" s="148">
        <f>'Datos Monitoreo 2019'!$Q946*'Datos Monitoreo 2019'!$N946</f>
        <v>6.3607763769406162E-2</v>
      </c>
      <c r="S946" s="146">
        <v>0.2</v>
      </c>
      <c r="T946" s="148">
        <f>'Datos Monitoreo 2019'!$R946*'Datos Monitoreo 2019'!$S946</f>
        <v>1.2721552753881232E-2</v>
      </c>
      <c r="U946" s="148">
        <f>'Datos Monitoreo 2019'!$T946+'Datos Monitoreo 2019'!$R946</f>
        <v>7.6329316523287394E-2</v>
      </c>
    </row>
    <row r="947" spans="1:21" x14ac:dyDescent="0.2">
      <c r="A947" s="141" t="s">
        <v>86</v>
      </c>
      <c r="B947" s="142">
        <f>VLOOKUP('Datos Monitoreo 2019'!$A947,info!$D$3:$E$118,2,FALSE)</f>
        <v>6</v>
      </c>
      <c r="C947" s="143">
        <v>40</v>
      </c>
      <c r="D947" s="141" t="s">
        <v>10</v>
      </c>
      <c r="E947" s="144">
        <v>24.98732606542757</v>
      </c>
      <c r="F947" s="145">
        <f t="shared" si="19"/>
        <v>4.9037627403401611E-2</v>
      </c>
      <c r="G947" s="141"/>
      <c r="H947" s="146"/>
      <c r="I947" s="146"/>
      <c r="J947" s="146"/>
      <c r="K947" s="147">
        <f>VLOOKUP('Datos Monitoreo 2019'!$D947,info!$A$2:$B$20,2,FALSE)</f>
        <v>0.54</v>
      </c>
      <c r="M947" s="146">
        <v>1.1499999999999999</v>
      </c>
      <c r="N947" s="148">
        <f>(0.214828*'Datos Monitoreo 2019'!$E947^2.0402)/1000</f>
        <v>0.15265772596116825</v>
      </c>
      <c r="O947" s="148">
        <f>'Datos Monitoreo 2019'!$N947*'Datos Monitoreo 2019'!$S947</f>
        <v>3.0531545192233653E-2</v>
      </c>
      <c r="P947" s="148">
        <f>'Datos Monitoreo 2019'!$O947+'Datos Monitoreo 2019'!$N947</f>
        <v>0.18318927115340189</v>
      </c>
      <c r="Q947" s="146">
        <v>0.47</v>
      </c>
      <c r="R947" s="148">
        <f>'Datos Monitoreo 2019'!$Q947*'Datos Monitoreo 2019'!$N947</f>
        <v>7.174913120174907E-2</v>
      </c>
      <c r="S947" s="146">
        <v>0.2</v>
      </c>
      <c r="T947" s="148">
        <f>'Datos Monitoreo 2019'!$R947*'Datos Monitoreo 2019'!$S947</f>
        <v>1.4349826240349814E-2</v>
      </c>
      <c r="U947" s="148">
        <f>'Datos Monitoreo 2019'!$T947+'Datos Monitoreo 2019'!$R947</f>
        <v>8.6098957442098889E-2</v>
      </c>
    </row>
    <row r="948" spans="1:21" x14ac:dyDescent="0.2">
      <c r="A948" s="143" t="s">
        <v>86</v>
      </c>
      <c r="B948" s="142">
        <f>VLOOKUP('Datos Monitoreo 2019'!$A948,info!$D$3:$E$118,2,FALSE)</f>
        <v>6</v>
      </c>
      <c r="C948" s="143">
        <v>42</v>
      </c>
      <c r="D948" s="143" t="s">
        <v>10</v>
      </c>
      <c r="E948" s="144">
        <v>26.738030439438418</v>
      </c>
      <c r="F948" s="145">
        <f t="shared" si="19"/>
        <v>5.6149863922820689E-2</v>
      </c>
      <c r="G948" s="155"/>
      <c r="H948" s="146"/>
      <c r="I948" s="146"/>
      <c r="J948" s="146"/>
      <c r="K948" s="147">
        <f>VLOOKUP('Datos Monitoreo 2019'!$D948,info!$A$2:$B$20,2,FALSE)</f>
        <v>0.54</v>
      </c>
      <c r="M948" s="146">
        <v>1.1499999999999999</v>
      </c>
      <c r="N948" s="148">
        <f>(0.214828*'Datos Monitoreo 2019'!$E948^2.0402)/1000</f>
        <v>0.17527513667457439</v>
      </c>
      <c r="O948" s="148">
        <f>'Datos Monitoreo 2019'!$N948*'Datos Monitoreo 2019'!$S948</f>
        <v>3.5055027334914883E-2</v>
      </c>
      <c r="P948" s="148">
        <f>'Datos Monitoreo 2019'!$O948+'Datos Monitoreo 2019'!$N948</f>
        <v>0.21033016400948928</v>
      </c>
      <c r="Q948" s="146">
        <v>0.47</v>
      </c>
      <c r="R948" s="148">
        <f>'Datos Monitoreo 2019'!$Q948*'Datos Monitoreo 2019'!$N948</f>
        <v>8.2379314237049958E-2</v>
      </c>
      <c r="S948" s="146">
        <v>0.2</v>
      </c>
      <c r="T948" s="148">
        <f>'Datos Monitoreo 2019'!$R948*'Datos Monitoreo 2019'!$S948</f>
        <v>1.6475862847409994E-2</v>
      </c>
      <c r="U948" s="148">
        <f>'Datos Monitoreo 2019'!$T948+'Datos Monitoreo 2019'!$R948</f>
        <v>9.8855177084459955E-2</v>
      </c>
    </row>
    <row r="949" spans="1:21" x14ac:dyDescent="0.2">
      <c r="A949" s="141" t="s">
        <v>86</v>
      </c>
      <c r="B949" s="142">
        <f>VLOOKUP('Datos Monitoreo 2019'!$A949,info!$D$3:$E$118,2,FALSE)</f>
        <v>6</v>
      </c>
      <c r="C949" s="143">
        <v>43</v>
      </c>
      <c r="D949" s="141" t="s">
        <v>20</v>
      </c>
      <c r="E949" s="144">
        <v>13.846480048994895</v>
      </c>
      <c r="F949" s="145">
        <f t="shared" si="19"/>
        <v>1.5058047053281946E-2</v>
      </c>
      <c r="G949" s="141">
        <v>10.8</v>
      </c>
      <c r="H949" s="146">
        <f>0.000107384*E949^1.88222*G949^0.67717</f>
        <v>7.5682410769212324E-2</v>
      </c>
      <c r="I949" s="146">
        <f>0.0000949251*E949^1.21565*G949^1.5574</f>
        <v>9.4255009730492292E-2</v>
      </c>
      <c r="J949" s="146">
        <f>IF(H949&lt;I949,H949,I949)</f>
        <v>7.5682410769212324E-2</v>
      </c>
      <c r="K949" s="147">
        <f>VLOOKUP('Datos Monitoreo 2019'!$D949,info!$A$2:$B$20,2,FALSE)</f>
        <v>0.47</v>
      </c>
      <c r="L949" s="140">
        <f>K949*J949</f>
        <v>3.5570733061529788E-2</v>
      </c>
      <c r="M949" s="146">
        <v>1.1499999999999999</v>
      </c>
      <c r="N949" s="148">
        <f>M949*L949</f>
        <v>4.0906343020759253E-2</v>
      </c>
      <c r="O949" s="148">
        <f>'Datos Monitoreo 2019'!$N949*'Datos Monitoreo 2019'!$S949</f>
        <v>8.1812686041518503E-3</v>
      </c>
      <c r="P949" s="148">
        <f>'Datos Monitoreo 2019'!$O949+'Datos Monitoreo 2019'!$N949</f>
        <v>4.9087611624911105E-2</v>
      </c>
      <c r="Q949" s="146">
        <v>0.47</v>
      </c>
      <c r="R949" s="148">
        <f>'Datos Monitoreo 2019'!$Q949*'Datos Monitoreo 2019'!$N949</f>
        <v>1.9225981219756848E-2</v>
      </c>
      <c r="S949" s="146">
        <v>0.2</v>
      </c>
      <c r="T949" s="148">
        <f>'Datos Monitoreo 2019'!$R949*'Datos Monitoreo 2019'!$S949</f>
        <v>3.8451962439513699E-3</v>
      </c>
      <c r="U949" s="148">
        <f>'Datos Monitoreo 2019'!$T949+'Datos Monitoreo 2019'!$R949</f>
        <v>2.3071177463708216E-2</v>
      </c>
    </row>
    <row r="950" spans="1:21" x14ac:dyDescent="0.2">
      <c r="A950" s="143" t="s">
        <v>86</v>
      </c>
      <c r="B950" s="142">
        <f>VLOOKUP('Datos Monitoreo 2019'!$A950,info!$D$3:$E$118,2,FALSE)</f>
        <v>6</v>
      </c>
      <c r="C950" s="143">
        <v>45</v>
      </c>
      <c r="D950" s="143" t="s">
        <v>10</v>
      </c>
      <c r="E950" s="144">
        <v>32.149298504562857</v>
      </c>
      <c r="F950" s="145">
        <f t="shared" si="19"/>
        <v>8.1176978724021215E-2</v>
      </c>
      <c r="G950" s="155"/>
      <c r="H950" s="146"/>
      <c r="I950" s="146"/>
      <c r="J950" s="146"/>
      <c r="K950" s="147">
        <f>VLOOKUP('Datos Monitoreo 2019'!$D950,info!$A$2:$B$20,2,FALSE)</f>
        <v>0.54</v>
      </c>
      <c r="M950" s="146">
        <v>1.1499999999999999</v>
      </c>
      <c r="N950" s="148">
        <f>(0.214828*'Datos Monitoreo 2019'!$E950^2.0402)/1000</f>
        <v>0.255283168645486</v>
      </c>
      <c r="O950" s="148">
        <f>'Datos Monitoreo 2019'!$N950*'Datos Monitoreo 2019'!$S950</f>
        <v>5.1056633729097203E-2</v>
      </c>
      <c r="P950" s="148">
        <f>'Datos Monitoreo 2019'!$O950+'Datos Monitoreo 2019'!$N950</f>
        <v>0.30633980237458319</v>
      </c>
      <c r="Q950" s="146">
        <v>0.47</v>
      </c>
      <c r="R950" s="148">
        <f>'Datos Monitoreo 2019'!$Q950*'Datos Monitoreo 2019'!$N950</f>
        <v>0.11998308926337842</v>
      </c>
      <c r="S950" s="146">
        <v>0.2</v>
      </c>
      <c r="T950" s="148">
        <f>'Datos Monitoreo 2019'!$R950*'Datos Monitoreo 2019'!$S950</f>
        <v>2.3996617852675685E-2</v>
      </c>
      <c r="U950" s="148">
        <f>'Datos Monitoreo 2019'!$T950+'Datos Monitoreo 2019'!$R950</f>
        <v>0.1439797071160541</v>
      </c>
    </row>
    <row r="951" spans="1:21" x14ac:dyDescent="0.2">
      <c r="A951" s="143" t="s">
        <v>86</v>
      </c>
      <c r="B951" s="142">
        <f>VLOOKUP('Datos Monitoreo 2019'!$A951,info!$D$3:$E$118,2,FALSE)</f>
        <v>6</v>
      </c>
      <c r="C951" s="143">
        <v>53</v>
      </c>
      <c r="D951" s="143" t="s">
        <v>10</v>
      </c>
      <c r="E951" s="144">
        <v>29.761974358184428</v>
      </c>
      <c r="F951" s="145">
        <f t="shared" si="19"/>
        <v>6.9568615062256103E-2</v>
      </c>
      <c r="G951" s="155"/>
      <c r="H951" s="146"/>
      <c r="I951" s="146"/>
      <c r="J951" s="146"/>
      <c r="K951" s="147">
        <f>VLOOKUP('Datos Monitoreo 2019'!$D951,info!$A$2:$B$20,2,FALSE)</f>
        <v>0.54</v>
      </c>
      <c r="M951" s="146">
        <v>1.1499999999999999</v>
      </c>
      <c r="N951" s="148">
        <f>(0.214828*'Datos Monitoreo 2019'!$E951^2.0402)/1000</f>
        <v>0.21809994874335528</v>
      </c>
      <c r="O951" s="148">
        <f>'Datos Monitoreo 2019'!$N951*'Datos Monitoreo 2019'!$S951</f>
        <v>4.3619989748671061E-2</v>
      </c>
      <c r="P951" s="148">
        <f>'Datos Monitoreo 2019'!$O951+'Datos Monitoreo 2019'!$N951</f>
        <v>0.26171993849202635</v>
      </c>
      <c r="Q951" s="146">
        <v>0.47</v>
      </c>
      <c r="R951" s="148">
        <f>'Datos Monitoreo 2019'!$Q951*'Datos Monitoreo 2019'!$N951</f>
        <v>0.10250697590937698</v>
      </c>
      <c r="S951" s="146">
        <v>0.2</v>
      </c>
      <c r="T951" s="148">
        <f>'Datos Monitoreo 2019'!$R951*'Datos Monitoreo 2019'!$S951</f>
        <v>2.0501395181875395E-2</v>
      </c>
      <c r="U951" s="148">
        <f>'Datos Monitoreo 2019'!$T951+'Datos Monitoreo 2019'!$R951</f>
        <v>0.12300837109125237</v>
      </c>
    </row>
    <row r="952" spans="1:21" x14ac:dyDescent="0.2">
      <c r="A952" s="141" t="s">
        <v>86</v>
      </c>
      <c r="B952" s="142">
        <f>VLOOKUP('Datos Monitoreo 2019'!$A952,info!$D$3:$E$118,2,FALSE)</f>
        <v>6</v>
      </c>
      <c r="C952" s="143">
        <v>55</v>
      </c>
      <c r="D952" s="141" t="s">
        <v>10</v>
      </c>
      <c r="E952" s="144">
        <v>7.3211273822271856</v>
      </c>
      <c r="F952" s="145">
        <f t="shared" si="19"/>
        <v>4.2096482447806314E-3</v>
      </c>
      <c r="G952" s="141"/>
      <c r="H952" s="146"/>
      <c r="I952" s="146"/>
      <c r="J952" s="146"/>
      <c r="K952" s="147">
        <f>VLOOKUP('Datos Monitoreo 2019'!$D952,info!$A$2:$B$20,2,FALSE)</f>
        <v>0.54</v>
      </c>
      <c r="M952" s="146">
        <v>1.1499999999999999</v>
      </c>
      <c r="N952" s="148">
        <f>(0.214828*'Datos Monitoreo 2019'!$E952^2.0402)/1000</f>
        <v>1.2473916887256428E-2</v>
      </c>
      <c r="O952" s="148">
        <f>'Datos Monitoreo 2019'!$N952*'Datos Monitoreo 2019'!$S952</f>
        <v>2.4947833774512859E-3</v>
      </c>
      <c r="P952" s="148">
        <f>'Datos Monitoreo 2019'!$O952+'Datos Monitoreo 2019'!$N952</f>
        <v>1.4968700264707714E-2</v>
      </c>
      <c r="Q952" s="146">
        <v>0.47</v>
      </c>
      <c r="R952" s="148">
        <f>'Datos Monitoreo 2019'!$Q952*'Datos Monitoreo 2019'!$N952</f>
        <v>5.8627409370105204E-3</v>
      </c>
      <c r="S952" s="146">
        <v>0.2</v>
      </c>
      <c r="T952" s="148">
        <f>'Datos Monitoreo 2019'!$R952*'Datos Monitoreo 2019'!$S952</f>
        <v>1.1725481874021041E-3</v>
      </c>
      <c r="U952" s="148">
        <f>'Datos Monitoreo 2019'!$T952+'Datos Monitoreo 2019'!$R952</f>
        <v>7.0352891244126244E-3</v>
      </c>
    </row>
    <row r="953" spans="1:21" x14ac:dyDescent="0.2">
      <c r="A953" s="143" t="s">
        <v>86</v>
      </c>
      <c r="B953" s="142">
        <f>VLOOKUP('Datos Monitoreo 2019'!$A953,info!$D$3:$E$118,2,FALSE)</f>
        <v>6</v>
      </c>
      <c r="C953" s="143">
        <v>56</v>
      </c>
      <c r="D953" s="143" t="s">
        <v>10</v>
      </c>
      <c r="E953" s="144">
        <v>25.146481008519466</v>
      </c>
      <c r="F953" s="145">
        <f t="shared" si="19"/>
        <v>4.966429999182595E-2</v>
      </c>
      <c r="G953" s="155"/>
      <c r="H953" s="146"/>
      <c r="I953" s="146"/>
      <c r="J953" s="146"/>
      <c r="K953" s="147">
        <f>VLOOKUP('Datos Monitoreo 2019'!$D953,info!$A$2:$B$20,2,FALSE)</f>
        <v>0.54</v>
      </c>
      <c r="M953" s="146">
        <v>1.1499999999999999</v>
      </c>
      <c r="N953" s="148">
        <f>(0.214828*'Datos Monitoreo 2019'!$E953^2.0402)/1000</f>
        <v>0.15464807080539222</v>
      </c>
      <c r="O953" s="148">
        <f>'Datos Monitoreo 2019'!$N953*'Datos Monitoreo 2019'!$S953</f>
        <v>3.0929614161078447E-2</v>
      </c>
      <c r="P953" s="148">
        <f>'Datos Monitoreo 2019'!$O953+'Datos Monitoreo 2019'!$N953</f>
        <v>0.18557768496647067</v>
      </c>
      <c r="Q953" s="146">
        <v>0.47</v>
      </c>
      <c r="R953" s="148">
        <f>'Datos Monitoreo 2019'!$Q953*'Datos Monitoreo 2019'!$N953</f>
        <v>7.268459327853434E-2</v>
      </c>
      <c r="S953" s="146">
        <v>0.2</v>
      </c>
      <c r="T953" s="148">
        <f>'Datos Monitoreo 2019'!$R953*'Datos Monitoreo 2019'!$S953</f>
        <v>1.4536918655706868E-2</v>
      </c>
      <c r="U953" s="148">
        <f>'Datos Monitoreo 2019'!$T953+'Datos Monitoreo 2019'!$R953</f>
        <v>8.7221511934241214E-2</v>
      </c>
    </row>
    <row r="954" spans="1:21" x14ac:dyDescent="0.2">
      <c r="A954" s="143" t="s">
        <v>86</v>
      </c>
      <c r="B954" s="142">
        <f>VLOOKUP('Datos Monitoreo 2019'!$A954,info!$D$3:$E$118,2,FALSE)</f>
        <v>6</v>
      </c>
      <c r="C954" s="143">
        <v>57</v>
      </c>
      <c r="D954" s="143" t="s">
        <v>10</v>
      </c>
      <c r="E954" s="144">
        <v>29.602819415092533</v>
      </c>
      <c r="F954" s="145">
        <f t="shared" si="19"/>
        <v>6.8826555140090145E-2</v>
      </c>
      <c r="G954" s="155"/>
      <c r="H954" s="146"/>
      <c r="I954" s="146"/>
      <c r="J954" s="146"/>
      <c r="K954" s="147">
        <f>VLOOKUP('Datos Monitoreo 2019'!$D954,info!$A$2:$B$20,2,FALSE)</f>
        <v>0.54</v>
      </c>
      <c r="M954" s="146">
        <v>1.1499999999999999</v>
      </c>
      <c r="N954" s="148">
        <f>(0.214828*'Datos Monitoreo 2019'!$E954^2.0402)/1000</f>
        <v>0.21572706091742863</v>
      </c>
      <c r="O954" s="148">
        <f>'Datos Monitoreo 2019'!$N954*'Datos Monitoreo 2019'!$S954</f>
        <v>4.3145412183485728E-2</v>
      </c>
      <c r="P954" s="148">
        <f>'Datos Monitoreo 2019'!$O954+'Datos Monitoreo 2019'!$N954</f>
        <v>0.25887247310091438</v>
      </c>
      <c r="Q954" s="146">
        <v>0.47</v>
      </c>
      <c r="R954" s="148">
        <f>'Datos Monitoreo 2019'!$Q954*'Datos Monitoreo 2019'!$N954</f>
        <v>0.10139171863119145</v>
      </c>
      <c r="S954" s="146">
        <v>0.2</v>
      </c>
      <c r="T954" s="148">
        <f>'Datos Monitoreo 2019'!$R954*'Datos Monitoreo 2019'!$S954</f>
        <v>2.0278343726238292E-2</v>
      </c>
      <c r="U954" s="148">
        <f>'Datos Monitoreo 2019'!$T954+'Datos Monitoreo 2019'!$R954</f>
        <v>0.12167006235742975</v>
      </c>
    </row>
    <row r="955" spans="1:21" x14ac:dyDescent="0.2">
      <c r="A955" s="143" t="s">
        <v>86</v>
      </c>
      <c r="B955" s="142">
        <f>VLOOKUP('Datos Monitoreo 2019'!$A955,info!$D$3:$E$118,2,FALSE)</f>
        <v>6</v>
      </c>
      <c r="C955" s="143">
        <v>59</v>
      </c>
      <c r="D955" s="143" t="s">
        <v>9</v>
      </c>
      <c r="E955" s="144">
        <v>3.0239439187460113</v>
      </c>
      <c r="F955" s="145">
        <f t="shared" si="19"/>
        <v>7.1818668070217757E-4</v>
      </c>
      <c r="G955" s="155"/>
      <c r="H955" s="146"/>
      <c r="I955" s="146"/>
      <c r="J955" s="146"/>
      <c r="K955" s="147">
        <f>VLOOKUP('Datos Monitoreo 2019'!$D955,info!$A$2:$B$20,2,FALSE)</f>
        <v>0.74</v>
      </c>
      <c r="M955" s="146">
        <v>1.1499999999999999</v>
      </c>
      <c r="N955" s="148">
        <f>(1.8894+0.00853085*'Datos Monitoreo 2019'!$E955^3.32222)/1000</f>
        <v>2.2263488446835878E-3</v>
      </c>
      <c r="O955" s="148">
        <f>'Datos Monitoreo 2019'!$N955*'Datos Monitoreo 2019'!$S955</f>
        <v>4.4526976893671756E-4</v>
      </c>
      <c r="P955" s="148">
        <f>'Datos Monitoreo 2019'!$O955+'Datos Monitoreo 2019'!$N955</f>
        <v>2.6716186136203053E-3</v>
      </c>
      <c r="Q955" s="146">
        <v>0.47</v>
      </c>
      <c r="R955" s="148">
        <f>'Datos Monitoreo 2019'!$Q955*'Datos Monitoreo 2019'!$N955</f>
        <v>1.0463839570012863E-3</v>
      </c>
      <c r="S955" s="146">
        <v>0.2</v>
      </c>
      <c r="T955" s="148">
        <f>'Datos Monitoreo 2019'!$R955*'Datos Monitoreo 2019'!$S955</f>
        <v>2.0927679140025728E-4</v>
      </c>
      <c r="U955" s="148">
        <f>'Datos Monitoreo 2019'!$T955+'Datos Monitoreo 2019'!$R955</f>
        <v>1.2556607484015435E-3</v>
      </c>
    </row>
    <row r="956" spans="1:21" x14ac:dyDescent="0.2">
      <c r="A956" s="141" t="s">
        <v>86</v>
      </c>
      <c r="B956" s="142">
        <f>VLOOKUP('Datos Monitoreo 2019'!$A956,info!$D$3:$E$118,2,FALSE)</f>
        <v>6</v>
      </c>
      <c r="C956" s="143">
        <v>61</v>
      </c>
      <c r="D956" s="143" t="s">
        <v>9</v>
      </c>
      <c r="E956" s="144">
        <v>2.7056340325622208</v>
      </c>
      <c r="F956" s="145">
        <f t="shared" si="19"/>
        <v>5.7494723191947193E-4</v>
      </c>
      <c r="G956" s="141"/>
      <c r="H956" s="146"/>
      <c r="I956" s="146"/>
      <c r="J956" s="146"/>
      <c r="K956" s="147">
        <f>VLOOKUP('Datos Monitoreo 2019'!$D956,info!$A$2:$B$20,2,FALSE)</f>
        <v>0.74</v>
      </c>
      <c r="M956" s="146">
        <v>1.1499999999999999</v>
      </c>
      <c r="N956" s="148">
        <f>(1.8894+0.00853085*'Datos Monitoreo 2019'!$E956^3.32222)/1000</f>
        <v>2.1222548022861551E-3</v>
      </c>
      <c r="O956" s="148">
        <f>'Datos Monitoreo 2019'!$N956*'Datos Monitoreo 2019'!$S956</f>
        <v>4.2445096045723104E-4</v>
      </c>
      <c r="P956" s="148">
        <f>'Datos Monitoreo 2019'!$O956+'Datos Monitoreo 2019'!$N956</f>
        <v>2.546705762743386E-3</v>
      </c>
      <c r="Q956" s="146">
        <v>0.47</v>
      </c>
      <c r="R956" s="148">
        <f>'Datos Monitoreo 2019'!$Q956*'Datos Monitoreo 2019'!$N956</f>
        <v>9.9745975707449274E-4</v>
      </c>
      <c r="S956" s="146">
        <v>0.2</v>
      </c>
      <c r="T956" s="148">
        <f>'Datos Monitoreo 2019'!$R956*'Datos Monitoreo 2019'!$S956</f>
        <v>1.9949195141489857E-4</v>
      </c>
      <c r="U956" s="148">
        <f>'Datos Monitoreo 2019'!$T956+'Datos Monitoreo 2019'!$R956</f>
        <v>1.1969517084893912E-3</v>
      </c>
    </row>
    <row r="957" spans="1:21" s="94" customFormat="1" ht="16.5" hidden="1" x14ac:dyDescent="0.3">
      <c r="A957" s="96" t="s">
        <v>60</v>
      </c>
      <c r="B957" s="102">
        <f>VLOOKUP('Datos Monitoreo 2019'!$A957,info!$D$3:$E$118,2,FALSE)</f>
        <v>3</v>
      </c>
      <c r="C957" s="96">
        <v>1</v>
      </c>
      <c r="D957" s="96" t="s">
        <v>10</v>
      </c>
      <c r="E957" s="97">
        <v>26.738030439438418</v>
      </c>
      <c r="F957" s="103">
        <f t="shared" si="19"/>
        <v>5.6149863922820689E-2</v>
      </c>
      <c r="G957" s="98"/>
      <c r="H957" s="104"/>
      <c r="I957" s="104"/>
      <c r="J957" s="104"/>
      <c r="K957" s="105">
        <f>VLOOKUP('Datos Monitoreo 2019'!$D957,info!$A$2:$B$20,2,FALSE)</f>
        <v>0.54</v>
      </c>
      <c r="M957" s="104">
        <v>1.1499999999999999</v>
      </c>
      <c r="N957" s="106">
        <f>(0.214828*'Datos Monitoreo 2019'!$E957^2.0402)/1000</f>
        <v>0.17527513667457439</v>
      </c>
      <c r="O957" s="106">
        <f>'Datos Monitoreo 2019'!$N957*'Datos Monitoreo 2019'!$S957</f>
        <v>3.5055027334914883E-2</v>
      </c>
      <c r="P957" s="106">
        <f>'Datos Monitoreo 2019'!$O957+'Datos Monitoreo 2019'!$N957</f>
        <v>0.21033016400948928</v>
      </c>
      <c r="Q957" s="104">
        <v>0.47</v>
      </c>
      <c r="R957" s="106">
        <f>'Datos Monitoreo 2019'!$Q957*'Datos Monitoreo 2019'!$N957</f>
        <v>8.2379314237049958E-2</v>
      </c>
      <c r="S957" s="104">
        <v>0.2</v>
      </c>
      <c r="T957" s="106">
        <f>'Datos Monitoreo 2019'!$R957*'Datos Monitoreo 2019'!$S957</f>
        <v>1.6475862847409994E-2</v>
      </c>
      <c r="U957" s="106">
        <f>'Datos Monitoreo 2019'!$T957+'Datos Monitoreo 2019'!$R957</f>
        <v>9.8855177084459955E-2</v>
      </c>
    </row>
    <row r="958" spans="1:21" s="94" customFormat="1" ht="16.5" hidden="1" x14ac:dyDescent="0.3">
      <c r="A958" s="95" t="s">
        <v>60</v>
      </c>
      <c r="B958" s="102">
        <f>VLOOKUP('Datos Monitoreo 2019'!$A958,info!$D$3:$E$118,2,FALSE)</f>
        <v>3</v>
      </c>
      <c r="C958" s="96">
        <v>2</v>
      </c>
      <c r="D958" s="95" t="s">
        <v>10</v>
      </c>
      <c r="E958" s="97">
        <v>24.350706293059986</v>
      </c>
      <c r="F958" s="103">
        <f t="shared" si="19"/>
        <v>4.6570725785477225E-2</v>
      </c>
      <c r="G958" s="95"/>
      <c r="H958" s="104"/>
      <c r="I958" s="104"/>
      <c r="J958" s="104"/>
      <c r="K958" s="105">
        <f>VLOOKUP('Datos Monitoreo 2019'!$D958,info!$A$2:$B$20,2,FALSE)</f>
        <v>0.54</v>
      </c>
      <c r="M958" s="104">
        <v>1.1499999999999999</v>
      </c>
      <c r="N958" s="106">
        <f>(0.214828*'Datos Monitoreo 2019'!$E958^2.0402)/1000</f>
        <v>0.14482774711423901</v>
      </c>
      <c r="O958" s="106">
        <f>'Datos Monitoreo 2019'!$N958*'Datos Monitoreo 2019'!$S958</f>
        <v>2.8965549422847806E-2</v>
      </c>
      <c r="P958" s="106">
        <f>'Datos Monitoreo 2019'!$O958+'Datos Monitoreo 2019'!$N958</f>
        <v>0.17379329653708681</v>
      </c>
      <c r="Q958" s="104">
        <v>0.47</v>
      </c>
      <c r="R958" s="106">
        <f>'Datos Monitoreo 2019'!$Q958*'Datos Monitoreo 2019'!$N958</f>
        <v>6.8069041143692333E-2</v>
      </c>
      <c r="S958" s="104">
        <v>0.2</v>
      </c>
      <c r="T958" s="106">
        <f>'Datos Monitoreo 2019'!$R958*'Datos Monitoreo 2019'!$S958</f>
        <v>1.3613808228738467E-2</v>
      </c>
      <c r="U958" s="106">
        <f>'Datos Monitoreo 2019'!$T958+'Datos Monitoreo 2019'!$R958</f>
        <v>8.1682849372430796E-2</v>
      </c>
    </row>
    <row r="959" spans="1:21" s="94" customFormat="1" ht="16.5" hidden="1" x14ac:dyDescent="0.3">
      <c r="A959" s="95" t="s">
        <v>60</v>
      </c>
      <c r="B959" s="102">
        <f>VLOOKUP('Datos Monitoreo 2019'!$A959,info!$D$3:$E$118,2,FALSE)</f>
        <v>3</v>
      </c>
      <c r="C959" s="96">
        <v>3</v>
      </c>
      <c r="D959" s="96" t="s">
        <v>10</v>
      </c>
      <c r="E959" s="97">
        <v>21.326762374313976</v>
      </c>
      <c r="F959" s="103">
        <f t="shared" si="19"/>
        <v>3.5722326976975909E-2</v>
      </c>
      <c r="G959" s="98"/>
      <c r="H959" s="104"/>
      <c r="I959" s="104"/>
      <c r="J959" s="104"/>
      <c r="K959" s="105">
        <f>VLOOKUP('Datos Monitoreo 2019'!$D959,info!$A$2:$B$20,2,FALSE)</f>
        <v>0.54</v>
      </c>
      <c r="M959" s="104">
        <v>1.1499999999999999</v>
      </c>
      <c r="N959" s="106">
        <f>(0.214828*'Datos Monitoreo 2019'!$E959^2.0402)/1000</f>
        <v>0.11050031790768119</v>
      </c>
      <c r="O959" s="106">
        <f>'Datos Monitoreo 2019'!$N959*'Datos Monitoreo 2019'!$S959</f>
        <v>2.2100063581536239E-2</v>
      </c>
      <c r="P959" s="106">
        <f>'Datos Monitoreo 2019'!$O959+'Datos Monitoreo 2019'!$N959</f>
        <v>0.13260038148921743</v>
      </c>
      <c r="Q959" s="104">
        <v>0.47</v>
      </c>
      <c r="R959" s="106">
        <f>'Datos Monitoreo 2019'!$Q959*'Datos Monitoreo 2019'!$N959</f>
        <v>5.1935149416610156E-2</v>
      </c>
      <c r="S959" s="104">
        <v>0.2</v>
      </c>
      <c r="T959" s="106">
        <f>'Datos Monitoreo 2019'!$R959*'Datos Monitoreo 2019'!$S959</f>
        <v>1.0387029883322033E-2</v>
      </c>
      <c r="U959" s="106">
        <f>'Datos Monitoreo 2019'!$T959+'Datos Monitoreo 2019'!$R959</f>
        <v>6.2322179299932189E-2</v>
      </c>
    </row>
    <row r="960" spans="1:21" s="94" customFormat="1" ht="16.5" hidden="1" x14ac:dyDescent="0.3">
      <c r="A960" s="95" t="s">
        <v>60</v>
      </c>
      <c r="B960" s="102">
        <f>VLOOKUP('Datos Monitoreo 2019'!$A960,info!$D$3:$E$118,2,FALSE)</f>
        <v>3</v>
      </c>
      <c r="C960" s="96">
        <v>4</v>
      </c>
      <c r="D960" s="95" t="s">
        <v>10</v>
      </c>
      <c r="E960" s="97">
        <v>25.305635951611361</v>
      </c>
      <c r="F960" s="103">
        <f t="shared" si="19"/>
        <v>5.0294951453827584E-2</v>
      </c>
      <c r="G960" s="95"/>
      <c r="H960" s="104"/>
      <c r="I960" s="104"/>
      <c r="J960" s="104"/>
      <c r="K960" s="105">
        <f>VLOOKUP('Datos Monitoreo 2019'!$D960,info!$A$2:$B$20,2,FALSE)</f>
        <v>0.54</v>
      </c>
      <c r="M960" s="104">
        <v>1.1499999999999999</v>
      </c>
      <c r="N960" s="106">
        <f>(0.214828*'Datos Monitoreo 2019'!$E960^2.0402)/1000</f>
        <v>0.15665156244396608</v>
      </c>
      <c r="O960" s="106">
        <f>'Datos Monitoreo 2019'!$N960*'Datos Monitoreo 2019'!$S960</f>
        <v>3.133031248879322E-2</v>
      </c>
      <c r="P960" s="106">
        <f>'Datos Monitoreo 2019'!$O960+'Datos Monitoreo 2019'!$N960</f>
        <v>0.18798187493275931</v>
      </c>
      <c r="Q960" s="104">
        <v>0.47</v>
      </c>
      <c r="R960" s="106">
        <f>'Datos Monitoreo 2019'!$Q960*'Datos Monitoreo 2019'!$N960</f>
        <v>7.3626234348664055E-2</v>
      </c>
      <c r="S960" s="104">
        <v>0.2</v>
      </c>
      <c r="T960" s="106">
        <f>'Datos Monitoreo 2019'!$R960*'Datos Monitoreo 2019'!$S960</f>
        <v>1.4725246869732811E-2</v>
      </c>
      <c r="U960" s="106">
        <f>'Datos Monitoreo 2019'!$T960+'Datos Monitoreo 2019'!$R960</f>
        <v>8.8351481218396866E-2</v>
      </c>
    </row>
    <row r="961" spans="1:21" s="94" customFormat="1" ht="16.5" hidden="1" x14ac:dyDescent="0.3">
      <c r="A961" s="95" t="s">
        <v>60</v>
      </c>
      <c r="B961" s="102">
        <f>VLOOKUP('Datos Monitoreo 2019'!$A961,info!$D$3:$E$118,2,FALSE)</f>
        <v>3</v>
      </c>
      <c r="C961" s="96">
        <v>5</v>
      </c>
      <c r="D961" s="96" t="s">
        <v>10</v>
      </c>
      <c r="E961" s="97">
        <v>21.804227203589662</v>
      </c>
      <c r="F961" s="103">
        <f t="shared" si="19"/>
        <v>3.7339739086147301E-2</v>
      </c>
      <c r="G961" s="98"/>
      <c r="H961" s="104"/>
      <c r="I961" s="104"/>
      <c r="J961" s="104"/>
      <c r="K961" s="105">
        <f>VLOOKUP('Datos Monitoreo 2019'!$D961,info!$A$2:$B$20,2,FALSE)</f>
        <v>0.54</v>
      </c>
      <c r="M961" s="104">
        <v>1.1499999999999999</v>
      </c>
      <c r="N961" s="106">
        <f>(0.214828*'Datos Monitoreo 2019'!$E961^2.0402)/1000</f>
        <v>0.11560633120650916</v>
      </c>
      <c r="O961" s="106">
        <f>'Datos Monitoreo 2019'!$N961*'Datos Monitoreo 2019'!$S961</f>
        <v>2.3121266241301834E-2</v>
      </c>
      <c r="P961" s="106">
        <f>'Datos Monitoreo 2019'!$O961+'Datos Monitoreo 2019'!$N961</f>
        <v>0.13872759744781099</v>
      </c>
      <c r="Q961" s="104">
        <v>0.47</v>
      </c>
      <c r="R961" s="106">
        <f>'Datos Monitoreo 2019'!$Q961*'Datos Monitoreo 2019'!$N961</f>
        <v>5.4334975667059304E-2</v>
      </c>
      <c r="S961" s="104">
        <v>0.2</v>
      </c>
      <c r="T961" s="106">
        <f>'Datos Monitoreo 2019'!$R961*'Datos Monitoreo 2019'!$S961</f>
        <v>1.0866995133411862E-2</v>
      </c>
      <c r="U961" s="106">
        <f>'Datos Monitoreo 2019'!$T961+'Datos Monitoreo 2019'!$R961</f>
        <v>6.520197080047116E-2</v>
      </c>
    </row>
    <row r="962" spans="1:21" s="94" customFormat="1" ht="16.5" hidden="1" x14ac:dyDescent="0.3">
      <c r="A962" s="95" t="s">
        <v>60</v>
      </c>
      <c r="B962" s="102">
        <f>VLOOKUP('Datos Monitoreo 2019'!$A962,info!$D$3:$E$118,2,FALSE)</f>
        <v>3</v>
      </c>
      <c r="C962" s="96">
        <v>6</v>
      </c>
      <c r="D962" s="95" t="s">
        <v>10</v>
      </c>
      <c r="E962" s="97">
        <v>23.714086520692405</v>
      </c>
      <c r="F962" s="103">
        <f t="shared" si="19"/>
        <v>4.4167486144789596E-2</v>
      </c>
      <c r="G962" s="95"/>
      <c r="H962" s="104"/>
      <c r="I962" s="104"/>
      <c r="J962" s="104"/>
      <c r="K962" s="105">
        <f>VLOOKUP('Datos Monitoreo 2019'!$D962,info!$A$2:$B$20,2,FALSE)</f>
        <v>0.54</v>
      </c>
      <c r="M962" s="104">
        <v>1.1499999999999999</v>
      </c>
      <c r="N962" s="106">
        <f>(0.214828*'Datos Monitoreo 2019'!$E962^2.0402)/1000</f>
        <v>0.13720784479678613</v>
      </c>
      <c r="O962" s="106">
        <f>'Datos Monitoreo 2019'!$N962*'Datos Monitoreo 2019'!$S962</f>
        <v>2.7441568959357229E-2</v>
      </c>
      <c r="P962" s="106">
        <f>'Datos Monitoreo 2019'!$O962+'Datos Monitoreo 2019'!$N962</f>
        <v>0.16464941375614336</v>
      </c>
      <c r="Q962" s="104">
        <v>0.47</v>
      </c>
      <c r="R962" s="106">
        <f>'Datos Monitoreo 2019'!$Q962*'Datos Monitoreo 2019'!$N962</f>
        <v>6.4487687054489484E-2</v>
      </c>
      <c r="S962" s="104">
        <v>0.2</v>
      </c>
      <c r="T962" s="106">
        <f>'Datos Monitoreo 2019'!$R962*'Datos Monitoreo 2019'!$S962</f>
        <v>1.2897537410897898E-2</v>
      </c>
      <c r="U962" s="106">
        <f>'Datos Monitoreo 2019'!$T962+'Datos Monitoreo 2019'!$R962</f>
        <v>7.7385224465387384E-2</v>
      </c>
    </row>
    <row r="963" spans="1:21" s="94" customFormat="1" ht="16.5" hidden="1" x14ac:dyDescent="0.3">
      <c r="A963" s="95" t="s">
        <v>60</v>
      </c>
      <c r="B963" s="102">
        <f>VLOOKUP('Datos Monitoreo 2019'!$A963,info!$D$3:$E$118,2,FALSE)</f>
        <v>3</v>
      </c>
      <c r="C963" s="96">
        <v>7</v>
      </c>
      <c r="D963" s="96" t="s">
        <v>10</v>
      </c>
      <c r="E963" s="97">
        <v>27.374650211805999</v>
      </c>
      <c r="F963" s="103">
        <f t="shared" ref="F963:F1026" si="20">+(PI()*(((E963/100)^2))/4)</f>
        <v>5.8855497955382904E-2</v>
      </c>
      <c r="G963" s="98"/>
      <c r="H963" s="104"/>
      <c r="I963" s="104"/>
      <c r="J963" s="104"/>
      <c r="K963" s="105">
        <f>VLOOKUP('Datos Monitoreo 2019'!$D963,info!$A$2:$B$20,2,FALSE)</f>
        <v>0.54</v>
      </c>
      <c r="M963" s="104">
        <v>1.1499999999999999</v>
      </c>
      <c r="N963" s="106">
        <f>(0.214828*'Datos Monitoreo 2019'!$E963^2.0402)/1000</f>
        <v>0.18389480270468919</v>
      </c>
      <c r="O963" s="106">
        <f>'Datos Monitoreo 2019'!$N963*'Datos Monitoreo 2019'!$S963</f>
        <v>3.6778960540937843E-2</v>
      </c>
      <c r="P963" s="106">
        <f>'Datos Monitoreo 2019'!$O963+'Datos Monitoreo 2019'!$N963</f>
        <v>0.22067376324562704</v>
      </c>
      <c r="Q963" s="104">
        <v>0.47</v>
      </c>
      <c r="R963" s="106">
        <f>'Datos Monitoreo 2019'!$Q963*'Datos Monitoreo 2019'!$N963</f>
        <v>8.6430557271203912E-2</v>
      </c>
      <c r="S963" s="104">
        <v>0.2</v>
      </c>
      <c r="T963" s="106">
        <f>'Datos Monitoreo 2019'!$R963*'Datos Monitoreo 2019'!$S963</f>
        <v>1.7286111454240784E-2</v>
      </c>
      <c r="U963" s="106">
        <f>'Datos Monitoreo 2019'!$T963+'Datos Monitoreo 2019'!$R963</f>
        <v>0.10371666872544469</v>
      </c>
    </row>
    <row r="964" spans="1:21" s="94" customFormat="1" ht="16.5" hidden="1" x14ac:dyDescent="0.3">
      <c r="A964" s="95" t="s">
        <v>60</v>
      </c>
      <c r="B964" s="102">
        <f>VLOOKUP('Datos Monitoreo 2019'!$A964,info!$D$3:$E$118,2,FALSE)</f>
        <v>3</v>
      </c>
      <c r="C964" s="96">
        <v>8</v>
      </c>
      <c r="D964" s="95" t="s">
        <v>10</v>
      </c>
      <c r="E964" s="97">
        <v>25.146481008519466</v>
      </c>
      <c r="F964" s="103">
        <f t="shared" si="20"/>
        <v>4.966429999182595E-2</v>
      </c>
      <c r="G964" s="95"/>
      <c r="H964" s="104"/>
      <c r="I964" s="104"/>
      <c r="J964" s="104"/>
      <c r="K964" s="105">
        <f>VLOOKUP('Datos Monitoreo 2019'!$D964,info!$A$2:$B$20,2,FALSE)</f>
        <v>0.54</v>
      </c>
      <c r="M964" s="104">
        <v>1.1499999999999999</v>
      </c>
      <c r="N964" s="106">
        <f>(0.214828*'Datos Monitoreo 2019'!$E964^2.0402)/1000</f>
        <v>0.15464807080539222</v>
      </c>
      <c r="O964" s="106">
        <f>'Datos Monitoreo 2019'!$N964*'Datos Monitoreo 2019'!$S964</f>
        <v>3.0929614161078447E-2</v>
      </c>
      <c r="P964" s="106">
        <f>'Datos Monitoreo 2019'!$O964+'Datos Monitoreo 2019'!$N964</f>
        <v>0.18557768496647067</v>
      </c>
      <c r="Q964" s="104">
        <v>0.47</v>
      </c>
      <c r="R964" s="106">
        <f>'Datos Monitoreo 2019'!$Q964*'Datos Monitoreo 2019'!$N964</f>
        <v>7.268459327853434E-2</v>
      </c>
      <c r="S964" s="104">
        <v>0.2</v>
      </c>
      <c r="T964" s="106">
        <f>'Datos Monitoreo 2019'!$R964*'Datos Monitoreo 2019'!$S964</f>
        <v>1.4536918655706868E-2</v>
      </c>
      <c r="U964" s="106">
        <f>'Datos Monitoreo 2019'!$T964+'Datos Monitoreo 2019'!$R964</f>
        <v>8.7221511934241214E-2</v>
      </c>
    </row>
    <row r="965" spans="1:21" s="94" customFormat="1" ht="16.5" hidden="1" x14ac:dyDescent="0.3">
      <c r="A965" s="95" t="s">
        <v>60</v>
      </c>
      <c r="B965" s="102">
        <f>VLOOKUP('Datos Monitoreo 2019'!$A965,info!$D$3:$E$118,2,FALSE)</f>
        <v>3</v>
      </c>
      <c r="C965" s="96">
        <v>9</v>
      </c>
      <c r="D965" s="96" t="s">
        <v>10</v>
      </c>
      <c r="E965" s="97">
        <v>22.281692032865347</v>
      </c>
      <c r="F965" s="103">
        <f t="shared" si="20"/>
        <v>3.8992961057514354E-2</v>
      </c>
      <c r="G965" s="98"/>
      <c r="H965" s="104"/>
      <c r="I965" s="104"/>
      <c r="J965" s="104"/>
      <c r="K965" s="105">
        <f>VLOOKUP('Datos Monitoreo 2019'!$D965,info!$A$2:$B$20,2,FALSE)</f>
        <v>0.54</v>
      </c>
      <c r="M965" s="104">
        <v>1.1499999999999999</v>
      </c>
      <c r="N965" s="106">
        <f>(0.214828*'Datos Monitoreo 2019'!$E965^2.0402)/1000</f>
        <v>0.12082998908357739</v>
      </c>
      <c r="O965" s="106">
        <f>'Datos Monitoreo 2019'!$N965*'Datos Monitoreo 2019'!$S965</f>
        <v>2.4165997816715482E-2</v>
      </c>
      <c r="P965" s="106">
        <f>'Datos Monitoreo 2019'!$O965+'Datos Monitoreo 2019'!$N965</f>
        <v>0.14499598690029286</v>
      </c>
      <c r="Q965" s="104">
        <v>0.47</v>
      </c>
      <c r="R965" s="106">
        <f>'Datos Monitoreo 2019'!$Q965*'Datos Monitoreo 2019'!$N965</f>
        <v>5.6790094869281368E-2</v>
      </c>
      <c r="S965" s="104">
        <v>0.2</v>
      </c>
      <c r="T965" s="106">
        <f>'Datos Monitoreo 2019'!$R965*'Datos Monitoreo 2019'!$S965</f>
        <v>1.1358018973856274E-2</v>
      </c>
      <c r="U965" s="106">
        <f>'Datos Monitoreo 2019'!$T965+'Datos Monitoreo 2019'!$R965</f>
        <v>6.8148113843137639E-2</v>
      </c>
    </row>
    <row r="966" spans="1:21" s="94" customFormat="1" ht="16.5" hidden="1" x14ac:dyDescent="0.3">
      <c r="A966" s="95" t="s">
        <v>60</v>
      </c>
      <c r="B966" s="102">
        <f>VLOOKUP('Datos Monitoreo 2019'!$A966,info!$D$3:$E$118,2,FALSE)</f>
        <v>3</v>
      </c>
      <c r="C966" s="96">
        <v>10</v>
      </c>
      <c r="D966" s="95" t="s">
        <v>10</v>
      </c>
      <c r="E966" s="97">
        <v>31.194368846011486</v>
      </c>
      <c r="F966" s="103">
        <f t="shared" si="20"/>
        <v>7.6426203672728135E-2</v>
      </c>
      <c r="G966" s="95"/>
      <c r="H966" s="104"/>
      <c r="I966" s="104"/>
      <c r="J966" s="104"/>
      <c r="K966" s="105">
        <f>VLOOKUP('Datos Monitoreo 2019'!$D966,info!$A$2:$B$20,2,FALSE)</f>
        <v>0.54</v>
      </c>
      <c r="M966" s="104">
        <v>1.1499999999999999</v>
      </c>
      <c r="N966" s="106">
        <f>(0.214828*'Datos Monitoreo 2019'!$E966^2.0402)/1000</f>
        <v>0.24005190381326799</v>
      </c>
      <c r="O966" s="106">
        <f>'Datos Monitoreo 2019'!$N966*'Datos Monitoreo 2019'!$S966</f>
        <v>4.8010380762653598E-2</v>
      </c>
      <c r="P966" s="106">
        <f>'Datos Monitoreo 2019'!$O966+'Datos Monitoreo 2019'!$N966</f>
        <v>0.28806228457592159</v>
      </c>
      <c r="Q966" s="104">
        <v>0.47</v>
      </c>
      <c r="R966" s="106">
        <f>'Datos Monitoreo 2019'!$Q966*'Datos Monitoreo 2019'!$N966</f>
        <v>0.11282439479223595</v>
      </c>
      <c r="S966" s="104">
        <v>0.2</v>
      </c>
      <c r="T966" s="106">
        <f>'Datos Monitoreo 2019'!$R966*'Datos Monitoreo 2019'!$S966</f>
        <v>2.2564878958447193E-2</v>
      </c>
      <c r="U966" s="106">
        <f>'Datos Monitoreo 2019'!$T966+'Datos Monitoreo 2019'!$R966</f>
        <v>0.13538927375068316</v>
      </c>
    </row>
    <row r="967" spans="1:21" s="94" customFormat="1" ht="16.5" hidden="1" x14ac:dyDescent="0.3">
      <c r="A967" s="95" t="s">
        <v>60</v>
      </c>
      <c r="B967" s="102">
        <f>VLOOKUP('Datos Monitoreo 2019'!$A967,info!$D$3:$E$118,2,FALSE)</f>
        <v>3</v>
      </c>
      <c r="C967" s="96">
        <v>11</v>
      </c>
      <c r="D967" s="96" t="s">
        <v>10</v>
      </c>
      <c r="E967" s="97">
        <v>22.122537089773452</v>
      </c>
      <c r="F967" s="103">
        <f t="shared" si="20"/>
        <v>3.8437908193481377E-2</v>
      </c>
      <c r="G967" s="98"/>
      <c r="H967" s="104"/>
      <c r="I967" s="104"/>
      <c r="J967" s="104"/>
      <c r="K967" s="105">
        <f>VLOOKUP('Datos Monitoreo 2019'!$D967,info!$A$2:$B$20,2,FALSE)</f>
        <v>0.54</v>
      </c>
      <c r="M967" s="104">
        <v>1.1499999999999999</v>
      </c>
      <c r="N967" s="106">
        <f>(0.214828*'Datos Monitoreo 2019'!$E967^2.0402)/1000</f>
        <v>0.11907569180069658</v>
      </c>
      <c r="O967" s="106">
        <f>'Datos Monitoreo 2019'!$N967*'Datos Monitoreo 2019'!$S967</f>
        <v>2.3815138360139317E-2</v>
      </c>
      <c r="P967" s="106">
        <f>'Datos Monitoreo 2019'!$O967+'Datos Monitoreo 2019'!$N967</f>
        <v>0.1428908301608359</v>
      </c>
      <c r="Q967" s="104">
        <v>0.47</v>
      </c>
      <c r="R967" s="106">
        <f>'Datos Monitoreo 2019'!$Q967*'Datos Monitoreo 2019'!$N967</f>
        <v>5.5965575146327384E-2</v>
      </c>
      <c r="S967" s="104">
        <v>0.2</v>
      </c>
      <c r="T967" s="106">
        <f>'Datos Monitoreo 2019'!$R967*'Datos Monitoreo 2019'!$S967</f>
        <v>1.1193115029265477E-2</v>
      </c>
      <c r="U967" s="106">
        <f>'Datos Monitoreo 2019'!$T967+'Datos Monitoreo 2019'!$R967</f>
        <v>6.7158690175592867E-2</v>
      </c>
    </row>
    <row r="968" spans="1:21" s="94" customFormat="1" ht="16.5" hidden="1" x14ac:dyDescent="0.3">
      <c r="A968" s="95" t="s">
        <v>60</v>
      </c>
      <c r="B968" s="102">
        <f>VLOOKUP('Datos Monitoreo 2019'!$A968,info!$D$3:$E$118,2,FALSE)</f>
        <v>3</v>
      </c>
      <c r="C968" s="96">
        <v>13</v>
      </c>
      <c r="D968" s="96" t="s">
        <v>10</v>
      </c>
      <c r="E968" s="97">
        <v>30.239439187460114</v>
      </c>
      <c r="F968" s="103">
        <f t="shared" si="20"/>
        <v>7.1818668070217778E-2</v>
      </c>
      <c r="G968" s="98"/>
      <c r="H968" s="104"/>
      <c r="I968" s="104"/>
      <c r="J968" s="104"/>
      <c r="K968" s="105">
        <f>VLOOKUP('Datos Monitoreo 2019'!$D968,info!$A$2:$B$20,2,FALSE)</f>
        <v>0.54</v>
      </c>
      <c r="M968" s="104">
        <v>1.1499999999999999</v>
      </c>
      <c r="N968" s="106">
        <f>(0.214828*'Datos Monitoreo 2019'!$E968^2.0402)/1000</f>
        <v>0.22529804050008009</v>
      </c>
      <c r="O968" s="106">
        <f>'Datos Monitoreo 2019'!$N968*'Datos Monitoreo 2019'!$S968</f>
        <v>4.5059608100016024E-2</v>
      </c>
      <c r="P968" s="106">
        <f>'Datos Monitoreo 2019'!$O968+'Datos Monitoreo 2019'!$N968</f>
        <v>0.27035764860009615</v>
      </c>
      <c r="Q968" s="104">
        <v>0.47</v>
      </c>
      <c r="R968" s="106">
        <f>'Datos Monitoreo 2019'!$Q968*'Datos Monitoreo 2019'!$N968</f>
        <v>0.10589007903503764</v>
      </c>
      <c r="S968" s="104">
        <v>0.2</v>
      </c>
      <c r="T968" s="106">
        <f>'Datos Monitoreo 2019'!$R968*'Datos Monitoreo 2019'!$S968</f>
        <v>2.1178015807007528E-2</v>
      </c>
      <c r="U968" s="106">
        <f>'Datos Monitoreo 2019'!$T968+'Datos Monitoreo 2019'!$R968</f>
        <v>0.12706809484204518</v>
      </c>
    </row>
    <row r="969" spans="1:21" s="94" customFormat="1" ht="16.5" hidden="1" x14ac:dyDescent="0.3">
      <c r="A969" s="95" t="s">
        <v>60</v>
      </c>
      <c r="B969" s="102">
        <f>VLOOKUP('Datos Monitoreo 2019'!$A969,info!$D$3:$E$118,2,FALSE)</f>
        <v>3</v>
      </c>
      <c r="C969" s="96">
        <v>14</v>
      </c>
      <c r="D969" s="95" t="s">
        <v>10</v>
      </c>
      <c r="E969" s="97">
        <v>19.576058000303128</v>
      </c>
      <c r="F969" s="103">
        <f t="shared" si="20"/>
        <v>3.0098189175466066E-2</v>
      </c>
      <c r="G969" s="95"/>
      <c r="H969" s="104"/>
      <c r="I969" s="104"/>
      <c r="J969" s="104"/>
      <c r="K969" s="105">
        <f>VLOOKUP('Datos Monitoreo 2019'!$D969,info!$A$2:$B$20,2,FALSE)</f>
        <v>0.54</v>
      </c>
      <c r="M969" s="104">
        <v>1.1499999999999999</v>
      </c>
      <c r="N969" s="106">
        <f>(0.214828*'Datos Monitoreo 2019'!$E969^2.0402)/1000</f>
        <v>9.2783067412580883E-2</v>
      </c>
      <c r="O969" s="106">
        <f>'Datos Monitoreo 2019'!$N969*'Datos Monitoreo 2019'!$S969</f>
        <v>1.8556613482516176E-2</v>
      </c>
      <c r="P969" s="106">
        <f>'Datos Monitoreo 2019'!$O969+'Datos Monitoreo 2019'!$N969</f>
        <v>0.11133968089509706</v>
      </c>
      <c r="Q969" s="104">
        <v>0.47</v>
      </c>
      <c r="R969" s="106">
        <f>'Datos Monitoreo 2019'!$Q969*'Datos Monitoreo 2019'!$N969</f>
        <v>4.360804168391301E-2</v>
      </c>
      <c r="S969" s="104">
        <v>0.2</v>
      </c>
      <c r="T969" s="106">
        <f>'Datos Monitoreo 2019'!$R969*'Datos Monitoreo 2019'!$S969</f>
        <v>8.7216083367826023E-3</v>
      </c>
      <c r="U969" s="106">
        <f>'Datos Monitoreo 2019'!$T969+'Datos Monitoreo 2019'!$R969</f>
        <v>5.232965002069561E-2</v>
      </c>
    </row>
    <row r="970" spans="1:21" s="94" customFormat="1" ht="16.5" hidden="1" x14ac:dyDescent="0.3">
      <c r="A970" s="95" t="s">
        <v>60</v>
      </c>
      <c r="B970" s="102">
        <f>VLOOKUP('Datos Monitoreo 2019'!$A970,info!$D$3:$E$118,2,FALSE)</f>
        <v>3</v>
      </c>
      <c r="C970" s="96">
        <v>15</v>
      </c>
      <c r="D970" s="96" t="s">
        <v>10</v>
      </c>
      <c r="E970" s="97">
        <v>26.419720553254628</v>
      </c>
      <c r="F970" s="103">
        <f t="shared" si="20"/>
        <v>5.4820920148003355E-2</v>
      </c>
      <c r="G970" s="98"/>
      <c r="H970" s="104"/>
      <c r="I970" s="104"/>
      <c r="J970" s="104"/>
      <c r="K970" s="105">
        <f>VLOOKUP('Datos Monitoreo 2019'!$D970,info!$A$2:$B$20,2,FALSE)</f>
        <v>0.54</v>
      </c>
      <c r="M970" s="104">
        <v>1.1499999999999999</v>
      </c>
      <c r="N970" s="106">
        <f>(0.214828*'Datos Monitoreo 2019'!$E970^2.0402)/1000</f>
        <v>0.17104439178456021</v>
      </c>
      <c r="O970" s="106">
        <f>'Datos Monitoreo 2019'!$N970*'Datos Monitoreo 2019'!$S970</f>
        <v>3.4208878356912047E-2</v>
      </c>
      <c r="P970" s="106">
        <f>'Datos Monitoreo 2019'!$O970+'Datos Monitoreo 2019'!$N970</f>
        <v>0.20525327014147227</v>
      </c>
      <c r="Q970" s="104">
        <v>0.47</v>
      </c>
      <c r="R970" s="106">
        <f>'Datos Monitoreo 2019'!$Q970*'Datos Monitoreo 2019'!$N970</f>
        <v>8.0390864138743301E-2</v>
      </c>
      <c r="S970" s="104">
        <v>0.2</v>
      </c>
      <c r="T970" s="106">
        <f>'Datos Monitoreo 2019'!$R970*'Datos Monitoreo 2019'!$S970</f>
        <v>1.6078172827748659E-2</v>
      </c>
      <c r="U970" s="106">
        <f>'Datos Monitoreo 2019'!$T970+'Datos Monitoreo 2019'!$R970</f>
        <v>9.6469036966491964E-2</v>
      </c>
    </row>
    <row r="971" spans="1:21" s="94" customFormat="1" ht="16.5" hidden="1" x14ac:dyDescent="0.3">
      <c r="A971" s="95" t="s">
        <v>60</v>
      </c>
      <c r="B971" s="102">
        <f>VLOOKUP('Datos Monitoreo 2019'!$A971,info!$D$3:$E$118,2,FALSE)</f>
        <v>3</v>
      </c>
      <c r="C971" s="96">
        <v>16</v>
      </c>
      <c r="D971" s="95" t="s">
        <v>10</v>
      </c>
      <c r="E971" s="97">
        <v>22.281692032865347</v>
      </c>
      <c r="F971" s="103">
        <f t="shared" si="20"/>
        <v>3.8992961057514354E-2</v>
      </c>
      <c r="G971" s="95"/>
      <c r="H971" s="104"/>
      <c r="I971" s="104"/>
      <c r="J971" s="104"/>
      <c r="K971" s="105">
        <f>VLOOKUP('Datos Monitoreo 2019'!$D971,info!$A$2:$B$20,2,FALSE)</f>
        <v>0.54</v>
      </c>
      <c r="M971" s="104">
        <v>1.1499999999999999</v>
      </c>
      <c r="N971" s="106">
        <f>(0.214828*'Datos Monitoreo 2019'!$E971^2.0402)/1000</f>
        <v>0.12082998908357739</v>
      </c>
      <c r="O971" s="106">
        <f>'Datos Monitoreo 2019'!$N971*'Datos Monitoreo 2019'!$S971</f>
        <v>2.4165997816715482E-2</v>
      </c>
      <c r="P971" s="106">
        <f>'Datos Monitoreo 2019'!$O971+'Datos Monitoreo 2019'!$N971</f>
        <v>0.14499598690029286</v>
      </c>
      <c r="Q971" s="104">
        <v>0.47</v>
      </c>
      <c r="R971" s="106">
        <f>'Datos Monitoreo 2019'!$Q971*'Datos Monitoreo 2019'!$N971</f>
        <v>5.6790094869281368E-2</v>
      </c>
      <c r="S971" s="104">
        <v>0.2</v>
      </c>
      <c r="T971" s="106">
        <f>'Datos Monitoreo 2019'!$R971*'Datos Monitoreo 2019'!$S971</f>
        <v>1.1358018973856274E-2</v>
      </c>
      <c r="U971" s="106">
        <f>'Datos Monitoreo 2019'!$T971+'Datos Monitoreo 2019'!$R971</f>
        <v>6.8148113843137639E-2</v>
      </c>
    </row>
    <row r="972" spans="1:21" s="94" customFormat="1" ht="16.5" hidden="1" x14ac:dyDescent="0.3">
      <c r="A972" s="95" t="s">
        <v>60</v>
      </c>
      <c r="B972" s="102">
        <f>VLOOKUP('Datos Monitoreo 2019'!$A972,info!$D$3:$E$118,2,FALSE)</f>
        <v>3</v>
      </c>
      <c r="C972" s="96">
        <v>17</v>
      </c>
      <c r="D972" s="96" t="s">
        <v>10</v>
      </c>
      <c r="E972" s="97">
        <v>28.170424927265476</v>
      </c>
      <c r="F972" s="103">
        <f t="shared" si="20"/>
        <v>6.2327065151574858E-2</v>
      </c>
      <c r="G972" s="98"/>
      <c r="H972" s="104"/>
      <c r="I972" s="104"/>
      <c r="J972" s="104"/>
      <c r="K972" s="105">
        <f>VLOOKUP('Datos Monitoreo 2019'!$D972,info!$A$2:$B$20,2,FALSE)</f>
        <v>0.54</v>
      </c>
      <c r="M972" s="104">
        <v>1.1499999999999999</v>
      </c>
      <c r="N972" s="106">
        <f>(0.214828*'Datos Monitoreo 2019'!$E972^2.0402)/1000</f>
        <v>0.19496622189023702</v>
      </c>
      <c r="O972" s="106">
        <f>'Datos Monitoreo 2019'!$N972*'Datos Monitoreo 2019'!$S972</f>
        <v>3.8993244378047409E-2</v>
      </c>
      <c r="P972" s="106">
        <f>'Datos Monitoreo 2019'!$O972+'Datos Monitoreo 2019'!$N972</f>
        <v>0.23395946626828443</v>
      </c>
      <c r="Q972" s="104">
        <v>0.47</v>
      </c>
      <c r="R972" s="106">
        <f>'Datos Monitoreo 2019'!$Q972*'Datos Monitoreo 2019'!$N972</f>
        <v>9.1634124288411389E-2</v>
      </c>
      <c r="S972" s="104">
        <v>0.2</v>
      </c>
      <c r="T972" s="106">
        <f>'Datos Monitoreo 2019'!$R972*'Datos Monitoreo 2019'!$S972</f>
        <v>1.8326824857682278E-2</v>
      </c>
      <c r="U972" s="106">
        <f>'Datos Monitoreo 2019'!$T972+'Datos Monitoreo 2019'!$R972</f>
        <v>0.10996094914609367</v>
      </c>
    </row>
    <row r="973" spans="1:21" s="94" customFormat="1" ht="16.5" hidden="1" x14ac:dyDescent="0.3">
      <c r="A973" s="95" t="s">
        <v>60</v>
      </c>
      <c r="B973" s="102">
        <f>VLOOKUP('Datos Monitoreo 2019'!$A973,info!$D$3:$E$118,2,FALSE)</f>
        <v>3</v>
      </c>
      <c r="C973" s="96">
        <v>18</v>
      </c>
      <c r="D973" s="95" t="s">
        <v>10</v>
      </c>
      <c r="E973" s="97">
        <v>25.464790894703256</v>
      </c>
      <c r="F973" s="103">
        <f t="shared" si="20"/>
        <v>5.0929581789406507E-2</v>
      </c>
      <c r="G973" s="95"/>
      <c r="H973" s="104"/>
      <c r="I973" s="104"/>
      <c r="J973" s="104"/>
      <c r="K973" s="105">
        <f>VLOOKUP('Datos Monitoreo 2019'!$D973,info!$A$2:$B$20,2,FALSE)</f>
        <v>0.54</v>
      </c>
      <c r="M973" s="104">
        <v>1.1499999999999999</v>
      </c>
      <c r="N973" s="106">
        <f>(0.214828*'Datos Monitoreo 2019'!$E973^2.0402)/1000</f>
        <v>0.15866820421173675</v>
      </c>
      <c r="O973" s="106">
        <f>'Datos Monitoreo 2019'!$N973*'Datos Monitoreo 2019'!$S973</f>
        <v>3.1733640842347352E-2</v>
      </c>
      <c r="P973" s="106">
        <f>'Datos Monitoreo 2019'!$O973+'Datos Monitoreo 2019'!$N973</f>
        <v>0.19040184505408408</v>
      </c>
      <c r="Q973" s="104">
        <v>0.47</v>
      </c>
      <c r="R973" s="106">
        <f>'Datos Monitoreo 2019'!$Q973*'Datos Monitoreo 2019'!$N973</f>
        <v>7.457405597951626E-2</v>
      </c>
      <c r="S973" s="104">
        <v>0.2</v>
      </c>
      <c r="T973" s="106">
        <f>'Datos Monitoreo 2019'!$R973*'Datos Monitoreo 2019'!$S973</f>
        <v>1.4914811195903252E-2</v>
      </c>
      <c r="U973" s="106">
        <f>'Datos Monitoreo 2019'!$T973+'Datos Monitoreo 2019'!$R973</f>
        <v>8.9488867175419512E-2</v>
      </c>
    </row>
    <row r="974" spans="1:21" s="94" customFormat="1" ht="16.5" hidden="1" x14ac:dyDescent="0.3">
      <c r="A974" s="95" t="s">
        <v>60</v>
      </c>
      <c r="B974" s="102">
        <f>VLOOKUP('Datos Monitoreo 2019'!$A974,info!$D$3:$E$118,2,FALSE)</f>
        <v>3</v>
      </c>
      <c r="C974" s="96">
        <v>19</v>
      </c>
      <c r="D974" s="96" t="s">
        <v>10</v>
      </c>
      <c r="E974" s="97">
        <v>22.600001919049138</v>
      </c>
      <c r="F974" s="103">
        <f t="shared" si="20"/>
        <v>4.0115003406312216E-2</v>
      </c>
      <c r="G974" s="98"/>
      <c r="H974" s="104"/>
      <c r="I974" s="104"/>
      <c r="J974" s="104"/>
      <c r="K974" s="105">
        <f>VLOOKUP('Datos Monitoreo 2019'!$D974,info!$A$2:$B$20,2,FALSE)</f>
        <v>0.54</v>
      </c>
      <c r="M974" s="104">
        <v>1.1499999999999999</v>
      </c>
      <c r="N974" s="106">
        <f>(0.214828*'Datos Monitoreo 2019'!$E974^2.0402)/1000</f>
        <v>0.12437783646960797</v>
      </c>
      <c r="O974" s="106">
        <f>'Datos Monitoreo 2019'!$N974*'Datos Monitoreo 2019'!$S974</f>
        <v>2.4875567293921597E-2</v>
      </c>
      <c r="P974" s="106">
        <f>'Datos Monitoreo 2019'!$O974+'Datos Monitoreo 2019'!$N974</f>
        <v>0.14925340376352958</v>
      </c>
      <c r="Q974" s="104">
        <v>0.47</v>
      </c>
      <c r="R974" s="106">
        <f>'Datos Monitoreo 2019'!$Q974*'Datos Monitoreo 2019'!$N974</f>
        <v>5.8457583140715745E-2</v>
      </c>
      <c r="S974" s="104">
        <v>0.2</v>
      </c>
      <c r="T974" s="106">
        <f>'Datos Monitoreo 2019'!$R974*'Datos Monitoreo 2019'!$S974</f>
        <v>1.1691516628143149E-2</v>
      </c>
      <c r="U974" s="106">
        <f>'Datos Monitoreo 2019'!$T974+'Datos Monitoreo 2019'!$R974</f>
        <v>7.01490997688589E-2</v>
      </c>
    </row>
    <row r="975" spans="1:21" s="94" customFormat="1" ht="16.5" hidden="1" x14ac:dyDescent="0.3">
      <c r="A975" s="95" t="s">
        <v>60</v>
      </c>
      <c r="B975" s="102">
        <f>VLOOKUP('Datos Monitoreo 2019'!$A975,info!$D$3:$E$118,2,FALSE)</f>
        <v>3</v>
      </c>
      <c r="C975" s="96">
        <v>20</v>
      </c>
      <c r="D975" s="95" t="s">
        <v>10</v>
      </c>
      <c r="E975" s="97">
        <v>21.326762374313976</v>
      </c>
      <c r="F975" s="103">
        <f t="shared" si="20"/>
        <v>3.5722326976975909E-2</v>
      </c>
      <c r="G975" s="95"/>
      <c r="H975" s="104"/>
      <c r="I975" s="104"/>
      <c r="J975" s="104"/>
      <c r="K975" s="105">
        <f>VLOOKUP('Datos Monitoreo 2019'!$D975,info!$A$2:$B$20,2,FALSE)</f>
        <v>0.54</v>
      </c>
      <c r="M975" s="104">
        <v>1.1499999999999999</v>
      </c>
      <c r="N975" s="106">
        <f>(0.214828*'Datos Monitoreo 2019'!$E975^2.0402)/1000</f>
        <v>0.11050031790768119</v>
      </c>
      <c r="O975" s="106">
        <f>'Datos Monitoreo 2019'!$N975*'Datos Monitoreo 2019'!$S975</f>
        <v>2.2100063581536239E-2</v>
      </c>
      <c r="P975" s="106">
        <f>'Datos Monitoreo 2019'!$O975+'Datos Monitoreo 2019'!$N975</f>
        <v>0.13260038148921743</v>
      </c>
      <c r="Q975" s="104">
        <v>0.47</v>
      </c>
      <c r="R975" s="106">
        <f>'Datos Monitoreo 2019'!$Q975*'Datos Monitoreo 2019'!$N975</f>
        <v>5.1935149416610156E-2</v>
      </c>
      <c r="S975" s="104">
        <v>0.2</v>
      </c>
      <c r="T975" s="106">
        <f>'Datos Monitoreo 2019'!$R975*'Datos Monitoreo 2019'!$S975</f>
        <v>1.0387029883322033E-2</v>
      </c>
      <c r="U975" s="106">
        <f>'Datos Monitoreo 2019'!$T975+'Datos Monitoreo 2019'!$R975</f>
        <v>6.2322179299932189E-2</v>
      </c>
    </row>
    <row r="976" spans="1:21" s="94" customFormat="1" ht="16.5" hidden="1" x14ac:dyDescent="0.3">
      <c r="A976" s="95" t="s">
        <v>60</v>
      </c>
      <c r="B976" s="102">
        <f>VLOOKUP('Datos Monitoreo 2019'!$A976,info!$D$3:$E$118,2,FALSE)</f>
        <v>3</v>
      </c>
      <c r="C976" s="96">
        <v>21</v>
      </c>
      <c r="D976" s="96" t="s">
        <v>10</v>
      </c>
      <c r="E976" s="97">
        <v>23.554931577600509</v>
      </c>
      <c r="F976" s="103">
        <f t="shared" si="20"/>
        <v>4.3576623418560945E-2</v>
      </c>
      <c r="G976" s="98"/>
      <c r="H976" s="104"/>
      <c r="I976" s="104"/>
      <c r="J976" s="104"/>
      <c r="K976" s="105">
        <f>VLOOKUP('Datos Monitoreo 2019'!$D976,info!$A$2:$B$20,2,FALSE)</f>
        <v>0.54</v>
      </c>
      <c r="M976" s="104">
        <v>1.1499999999999999</v>
      </c>
      <c r="N976" s="106">
        <f>(0.214828*'Datos Monitoreo 2019'!$E976^2.0402)/1000</f>
        <v>0.13533566759448121</v>
      </c>
      <c r="O976" s="106">
        <f>'Datos Monitoreo 2019'!$N976*'Datos Monitoreo 2019'!$S976</f>
        <v>2.7067133518896242E-2</v>
      </c>
      <c r="P976" s="106">
        <f>'Datos Monitoreo 2019'!$O976+'Datos Monitoreo 2019'!$N976</f>
        <v>0.16240280111337746</v>
      </c>
      <c r="Q976" s="104">
        <v>0.47</v>
      </c>
      <c r="R976" s="106">
        <f>'Datos Monitoreo 2019'!$Q976*'Datos Monitoreo 2019'!$N976</f>
        <v>6.3607763769406162E-2</v>
      </c>
      <c r="S976" s="104">
        <v>0.2</v>
      </c>
      <c r="T976" s="106">
        <f>'Datos Monitoreo 2019'!$R976*'Datos Monitoreo 2019'!$S976</f>
        <v>1.2721552753881232E-2</v>
      </c>
      <c r="U976" s="106">
        <f>'Datos Monitoreo 2019'!$T976+'Datos Monitoreo 2019'!$R976</f>
        <v>7.6329316523287394E-2</v>
      </c>
    </row>
    <row r="977" spans="1:21" s="94" customFormat="1" ht="16.5" hidden="1" x14ac:dyDescent="0.3">
      <c r="A977" s="95" t="s">
        <v>60</v>
      </c>
      <c r="B977" s="102">
        <f>VLOOKUP('Datos Monitoreo 2019'!$A977,info!$D$3:$E$118,2,FALSE)</f>
        <v>3</v>
      </c>
      <c r="C977" s="96">
        <v>22</v>
      </c>
      <c r="D977" s="95" t="s">
        <v>10</v>
      </c>
      <c r="E977" s="97">
        <v>29.443664472000638</v>
      </c>
      <c r="F977" s="103">
        <f t="shared" si="20"/>
        <v>6.8088474091501455E-2</v>
      </c>
      <c r="G977" s="95"/>
      <c r="H977" s="104"/>
      <c r="I977" s="104"/>
      <c r="J977" s="104"/>
      <c r="K977" s="105">
        <f>VLOOKUP('Datos Monitoreo 2019'!$D977,info!$A$2:$B$20,2,FALSE)</f>
        <v>0.54</v>
      </c>
      <c r="M977" s="104">
        <v>1.1499999999999999</v>
      </c>
      <c r="N977" s="106">
        <f>(0.214828*'Datos Monitoreo 2019'!$E977^2.0402)/1000</f>
        <v>0.21336740639553697</v>
      </c>
      <c r="O977" s="106">
        <f>'Datos Monitoreo 2019'!$N977*'Datos Monitoreo 2019'!$S977</f>
        <v>4.2673481279107396E-2</v>
      </c>
      <c r="P977" s="106">
        <f>'Datos Monitoreo 2019'!$O977+'Datos Monitoreo 2019'!$N977</f>
        <v>0.25604088767464439</v>
      </c>
      <c r="Q977" s="104">
        <v>0.47</v>
      </c>
      <c r="R977" s="106">
        <f>'Datos Monitoreo 2019'!$Q977*'Datos Monitoreo 2019'!$N977</f>
        <v>0.10028268100590237</v>
      </c>
      <c r="S977" s="104">
        <v>0.2</v>
      </c>
      <c r="T977" s="106">
        <f>'Datos Monitoreo 2019'!$R977*'Datos Monitoreo 2019'!$S977</f>
        <v>2.0056536201180475E-2</v>
      </c>
      <c r="U977" s="106">
        <f>'Datos Monitoreo 2019'!$T977+'Datos Monitoreo 2019'!$R977</f>
        <v>0.12033921720708285</v>
      </c>
    </row>
    <row r="978" spans="1:21" s="94" customFormat="1" ht="16.5" hidden="1" x14ac:dyDescent="0.3">
      <c r="A978" s="95" t="s">
        <v>60</v>
      </c>
      <c r="B978" s="102">
        <f>VLOOKUP('Datos Monitoreo 2019'!$A978,info!$D$3:$E$118,2,FALSE)</f>
        <v>3</v>
      </c>
      <c r="C978" s="96">
        <v>23</v>
      </c>
      <c r="D978" s="96" t="s">
        <v>10</v>
      </c>
      <c r="E978" s="97">
        <v>24.669016179243776</v>
      </c>
      <c r="F978" s="103">
        <f t="shared" si="20"/>
        <v>4.7796218847284813E-2</v>
      </c>
      <c r="G978" s="98"/>
      <c r="H978" s="104"/>
      <c r="I978" s="104"/>
      <c r="J978" s="104"/>
      <c r="K978" s="105">
        <f>VLOOKUP('Datos Monitoreo 2019'!$D978,info!$A$2:$B$20,2,FALSE)</f>
        <v>0.54</v>
      </c>
      <c r="M978" s="104">
        <v>1.1499999999999999</v>
      </c>
      <c r="N978" s="106">
        <f>(0.214828*'Datos Monitoreo 2019'!$E978^2.0402)/1000</f>
        <v>0.14871646321452472</v>
      </c>
      <c r="O978" s="106">
        <f>'Datos Monitoreo 2019'!$N978*'Datos Monitoreo 2019'!$S978</f>
        <v>2.9743292642904946E-2</v>
      </c>
      <c r="P978" s="106">
        <f>'Datos Monitoreo 2019'!$O978+'Datos Monitoreo 2019'!$N978</f>
        <v>0.17845975585742968</v>
      </c>
      <c r="Q978" s="104">
        <v>0.47</v>
      </c>
      <c r="R978" s="106">
        <f>'Datos Monitoreo 2019'!$Q978*'Datos Monitoreo 2019'!$N978</f>
        <v>6.989673771082662E-2</v>
      </c>
      <c r="S978" s="104">
        <v>0.2</v>
      </c>
      <c r="T978" s="106">
        <f>'Datos Monitoreo 2019'!$R978*'Datos Monitoreo 2019'!$S978</f>
        <v>1.3979347542165324E-2</v>
      </c>
      <c r="U978" s="106">
        <f>'Datos Monitoreo 2019'!$T978+'Datos Monitoreo 2019'!$R978</f>
        <v>8.387608525299195E-2</v>
      </c>
    </row>
    <row r="979" spans="1:21" s="94" customFormat="1" ht="16.5" hidden="1" x14ac:dyDescent="0.3">
      <c r="A979" s="95" t="s">
        <v>60</v>
      </c>
      <c r="B979" s="102">
        <f>VLOOKUP('Datos Monitoreo 2019'!$A979,info!$D$3:$E$118,2,FALSE)</f>
        <v>3</v>
      </c>
      <c r="C979" s="96">
        <v>24</v>
      </c>
      <c r="D979" s="95" t="s">
        <v>10</v>
      </c>
      <c r="E979" s="97">
        <v>24.350706293059986</v>
      </c>
      <c r="F979" s="103">
        <f t="shared" si="20"/>
        <v>4.6570725785477225E-2</v>
      </c>
      <c r="G979" s="95"/>
      <c r="H979" s="104"/>
      <c r="I979" s="104"/>
      <c r="J979" s="104"/>
      <c r="K979" s="105">
        <f>VLOOKUP('Datos Monitoreo 2019'!$D979,info!$A$2:$B$20,2,FALSE)</f>
        <v>0.54</v>
      </c>
      <c r="M979" s="104">
        <v>1.1499999999999999</v>
      </c>
      <c r="N979" s="106">
        <f>(0.214828*'Datos Monitoreo 2019'!$E979^2.0402)/1000</f>
        <v>0.14482774711423901</v>
      </c>
      <c r="O979" s="106">
        <f>'Datos Monitoreo 2019'!$N979*'Datos Monitoreo 2019'!$S979</f>
        <v>2.8965549422847806E-2</v>
      </c>
      <c r="P979" s="106">
        <f>'Datos Monitoreo 2019'!$O979+'Datos Monitoreo 2019'!$N979</f>
        <v>0.17379329653708681</v>
      </c>
      <c r="Q979" s="104">
        <v>0.47</v>
      </c>
      <c r="R979" s="106">
        <f>'Datos Monitoreo 2019'!$Q979*'Datos Monitoreo 2019'!$N979</f>
        <v>6.8069041143692333E-2</v>
      </c>
      <c r="S979" s="104">
        <v>0.2</v>
      </c>
      <c r="T979" s="106">
        <f>'Datos Monitoreo 2019'!$R979*'Datos Monitoreo 2019'!$S979</f>
        <v>1.3613808228738467E-2</v>
      </c>
      <c r="U979" s="106">
        <f>'Datos Monitoreo 2019'!$T979+'Datos Monitoreo 2019'!$R979</f>
        <v>8.1682849372430796E-2</v>
      </c>
    </row>
    <row r="980" spans="1:21" s="94" customFormat="1" ht="16.5" hidden="1" x14ac:dyDescent="0.3">
      <c r="A980" s="95" t="s">
        <v>60</v>
      </c>
      <c r="B980" s="102">
        <f>VLOOKUP('Datos Monitoreo 2019'!$A980,info!$D$3:$E$118,2,FALSE)</f>
        <v>3</v>
      </c>
      <c r="C980" s="96">
        <v>26</v>
      </c>
      <c r="D980" s="95" t="s">
        <v>10</v>
      </c>
      <c r="E980" s="97">
        <v>13.209860276627314</v>
      </c>
      <c r="F980" s="103">
        <f t="shared" si="20"/>
        <v>1.3705230037000839E-2</v>
      </c>
      <c r="G980" s="95"/>
      <c r="H980" s="104"/>
      <c r="I980" s="104"/>
      <c r="J980" s="104"/>
      <c r="K980" s="105">
        <f>VLOOKUP('Datos Monitoreo 2019'!$D980,info!$A$2:$B$20,2,FALSE)</f>
        <v>0.54</v>
      </c>
      <c r="M980" s="104">
        <v>1.1499999999999999</v>
      </c>
      <c r="N980" s="106">
        <f>(0.214828*'Datos Monitoreo 2019'!$E980^2.0402)/1000</f>
        <v>4.1586028026857812E-2</v>
      </c>
      <c r="O980" s="106">
        <f>'Datos Monitoreo 2019'!$N980*'Datos Monitoreo 2019'!$S980</f>
        <v>8.317205605371563E-3</v>
      </c>
      <c r="P980" s="106">
        <f>'Datos Monitoreo 2019'!$O980+'Datos Monitoreo 2019'!$N980</f>
        <v>4.9903233632229371E-2</v>
      </c>
      <c r="Q980" s="104">
        <v>0.47</v>
      </c>
      <c r="R980" s="106">
        <f>'Datos Monitoreo 2019'!$Q980*'Datos Monitoreo 2019'!$N980</f>
        <v>1.954543317262317E-2</v>
      </c>
      <c r="S980" s="104">
        <v>0.2</v>
      </c>
      <c r="T980" s="106">
        <f>'Datos Monitoreo 2019'!$R980*'Datos Monitoreo 2019'!$S980</f>
        <v>3.9090866345246342E-3</v>
      </c>
      <c r="U980" s="106">
        <f>'Datos Monitoreo 2019'!$T980+'Datos Monitoreo 2019'!$R980</f>
        <v>2.3454519807147804E-2</v>
      </c>
    </row>
    <row r="981" spans="1:21" s="94" customFormat="1" ht="16.5" hidden="1" x14ac:dyDescent="0.3">
      <c r="A981" s="95" t="s">
        <v>60</v>
      </c>
      <c r="B981" s="102">
        <f>VLOOKUP('Datos Monitoreo 2019'!$A981,info!$D$3:$E$118,2,FALSE)</f>
        <v>3</v>
      </c>
      <c r="C981" s="96">
        <v>26</v>
      </c>
      <c r="D981" s="96" t="s">
        <v>10</v>
      </c>
      <c r="E981" s="97">
        <v>6.6845076098596046</v>
      </c>
      <c r="F981" s="103">
        <f t="shared" si="20"/>
        <v>3.5093664951762931E-3</v>
      </c>
      <c r="G981" s="98"/>
      <c r="H981" s="104"/>
      <c r="I981" s="104"/>
      <c r="J981" s="104"/>
      <c r="K981" s="105">
        <f>VLOOKUP('Datos Monitoreo 2019'!$D981,info!$A$2:$B$20,2,FALSE)</f>
        <v>0.54</v>
      </c>
      <c r="M981" s="104">
        <v>1.1499999999999999</v>
      </c>
      <c r="N981" s="106">
        <f>(0.214828*'Datos Monitoreo 2019'!$E981^2.0402)/1000</f>
        <v>1.0360900908268996E-2</v>
      </c>
      <c r="O981" s="106">
        <f>'Datos Monitoreo 2019'!$N981*'Datos Monitoreo 2019'!$S981</f>
        <v>2.0721801816537991E-3</v>
      </c>
      <c r="P981" s="106">
        <f>'Datos Monitoreo 2019'!$O981+'Datos Monitoreo 2019'!$N981</f>
        <v>1.2433081089922795E-2</v>
      </c>
      <c r="Q981" s="104">
        <v>0.47</v>
      </c>
      <c r="R981" s="106">
        <f>'Datos Monitoreo 2019'!$Q981*'Datos Monitoreo 2019'!$N981</f>
        <v>4.8696234268864281E-3</v>
      </c>
      <c r="S981" s="104">
        <v>0.2</v>
      </c>
      <c r="T981" s="106">
        <f>'Datos Monitoreo 2019'!$R981*'Datos Monitoreo 2019'!$S981</f>
        <v>9.7392468537728567E-4</v>
      </c>
      <c r="U981" s="106">
        <f>'Datos Monitoreo 2019'!$T981+'Datos Monitoreo 2019'!$R981</f>
        <v>5.8435481122637136E-3</v>
      </c>
    </row>
    <row r="982" spans="1:21" s="94" customFormat="1" ht="16.5" hidden="1" x14ac:dyDescent="0.3">
      <c r="A982" s="95" t="s">
        <v>60</v>
      </c>
      <c r="B982" s="102">
        <f>VLOOKUP('Datos Monitoreo 2019'!$A982,info!$D$3:$E$118,2,FALSE)</f>
        <v>3</v>
      </c>
      <c r="C982" s="96">
        <v>26</v>
      </c>
      <c r="D982" s="95" t="s">
        <v>10</v>
      </c>
      <c r="E982" s="97">
        <v>4.1380285203892786</v>
      </c>
      <c r="F982" s="103">
        <f t="shared" si="20"/>
        <v>1.3448592691265155E-3</v>
      </c>
      <c r="G982" s="95"/>
      <c r="H982" s="104"/>
      <c r="I982" s="104"/>
      <c r="J982" s="104"/>
      <c r="K982" s="105">
        <f>VLOOKUP('Datos Monitoreo 2019'!$D982,info!$A$2:$B$20,2,FALSE)</f>
        <v>0.54</v>
      </c>
      <c r="M982" s="104">
        <v>1.1499999999999999</v>
      </c>
      <c r="N982" s="106">
        <f>(0.214828*'Datos Monitoreo 2019'!$E982^2.0402)/1000</f>
        <v>3.8946904207023364E-3</v>
      </c>
      <c r="O982" s="106">
        <f>'Datos Monitoreo 2019'!$N982*'Datos Monitoreo 2019'!$S982</f>
        <v>7.7893808414046734E-4</v>
      </c>
      <c r="P982" s="106">
        <f>'Datos Monitoreo 2019'!$O982+'Datos Monitoreo 2019'!$N982</f>
        <v>4.6736285048428038E-3</v>
      </c>
      <c r="Q982" s="104">
        <v>0.47</v>
      </c>
      <c r="R982" s="106">
        <f>'Datos Monitoreo 2019'!$Q982*'Datos Monitoreo 2019'!$N982</f>
        <v>1.830504497730098E-3</v>
      </c>
      <c r="S982" s="104">
        <v>0.2</v>
      </c>
      <c r="T982" s="106">
        <f>'Datos Monitoreo 2019'!$R982*'Datos Monitoreo 2019'!$S982</f>
        <v>3.661008995460196E-4</v>
      </c>
      <c r="U982" s="106">
        <f>'Datos Monitoreo 2019'!$T982+'Datos Monitoreo 2019'!$R982</f>
        <v>2.1966053972761177E-3</v>
      </c>
    </row>
    <row r="983" spans="1:21" s="94" customFormat="1" ht="16.5" hidden="1" x14ac:dyDescent="0.3">
      <c r="A983" s="95" t="s">
        <v>60</v>
      </c>
      <c r="B983" s="102">
        <f>VLOOKUP('Datos Monitoreo 2019'!$A983,info!$D$3:$E$118,2,FALSE)</f>
        <v>3</v>
      </c>
      <c r="C983" s="96">
        <v>27</v>
      </c>
      <c r="D983" s="96" t="s">
        <v>10</v>
      </c>
      <c r="E983" s="97">
        <v>29.125354585816847</v>
      </c>
      <c r="F983" s="103">
        <f t="shared" si="20"/>
        <v>6.6624248615056045E-2</v>
      </c>
      <c r="G983" s="98"/>
      <c r="H983" s="104"/>
      <c r="I983" s="104"/>
      <c r="J983" s="104"/>
      <c r="K983" s="105">
        <f>VLOOKUP('Datos Monitoreo 2019'!$D983,info!$A$2:$B$20,2,FALSE)</f>
        <v>0.54</v>
      </c>
      <c r="M983" s="104">
        <v>1.1499999999999999</v>
      </c>
      <c r="N983" s="106">
        <f>(0.214828*'Datos Monitoreo 2019'!$E983^2.0402)/1000</f>
        <v>0.20868778577886246</v>
      </c>
      <c r="O983" s="106">
        <f>'Datos Monitoreo 2019'!$N983*'Datos Monitoreo 2019'!$S983</f>
        <v>4.1737557155772494E-2</v>
      </c>
      <c r="P983" s="106">
        <f>'Datos Monitoreo 2019'!$O983+'Datos Monitoreo 2019'!$N983</f>
        <v>0.25042534293463498</v>
      </c>
      <c r="Q983" s="104">
        <v>0.47</v>
      </c>
      <c r="R983" s="106">
        <f>'Datos Monitoreo 2019'!$Q983*'Datos Monitoreo 2019'!$N983</f>
        <v>9.8083259316065347E-2</v>
      </c>
      <c r="S983" s="104">
        <v>0.2</v>
      </c>
      <c r="T983" s="106">
        <f>'Datos Monitoreo 2019'!$R983*'Datos Monitoreo 2019'!$S983</f>
        <v>1.9616651863213069E-2</v>
      </c>
      <c r="U983" s="106">
        <f>'Datos Monitoreo 2019'!$T983+'Datos Monitoreo 2019'!$R983</f>
        <v>0.11769991117927842</v>
      </c>
    </row>
    <row r="984" spans="1:21" s="94" customFormat="1" ht="16.5" hidden="1" x14ac:dyDescent="0.3">
      <c r="A984" s="95" t="s">
        <v>60</v>
      </c>
      <c r="B984" s="102">
        <f>VLOOKUP('Datos Monitoreo 2019'!$A984,info!$D$3:$E$118,2,FALSE)</f>
        <v>3</v>
      </c>
      <c r="C984" s="96">
        <v>28</v>
      </c>
      <c r="D984" s="95" t="s">
        <v>10</v>
      </c>
      <c r="E984" s="97">
        <v>25.464790894703256</v>
      </c>
      <c r="F984" s="103">
        <f t="shared" si="20"/>
        <v>5.0929581789406507E-2</v>
      </c>
      <c r="G984" s="95"/>
      <c r="H984" s="104"/>
      <c r="I984" s="104"/>
      <c r="J984" s="104"/>
      <c r="K984" s="105">
        <f>VLOOKUP('Datos Monitoreo 2019'!$D984,info!$A$2:$B$20,2,FALSE)</f>
        <v>0.54</v>
      </c>
      <c r="M984" s="104">
        <v>1.1499999999999999</v>
      </c>
      <c r="N984" s="106">
        <f>(0.214828*'Datos Monitoreo 2019'!$E984^2.0402)/1000</f>
        <v>0.15866820421173675</v>
      </c>
      <c r="O984" s="106">
        <f>'Datos Monitoreo 2019'!$N984*'Datos Monitoreo 2019'!$S984</f>
        <v>3.1733640842347352E-2</v>
      </c>
      <c r="P984" s="106">
        <f>'Datos Monitoreo 2019'!$O984+'Datos Monitoreo 2019'!$N984</f>
        <v>0.19040184505408408</v>
      </c>
      <c r="Q984" s="104">
        <v>0.47</v>
      </c>
      <c r="R984" s="106">
        <f>'Datos Monitoreo 2019'!$Q984*'Datos Monitoreo 2019'!$N984</f>
        <v>7.457405597951626E-2</v>
      </c>
      <c r="S984" s="104">
        <v>0.2</v>
      </c>
      <c r="T984" s="106">
        <f>'Datos Monitoreo 2019'!$R984*'Datos Monitoreo 2019'!$S984</f>
        <v>1.4914811195903252E-2</v>
      </c>
      <c r="U984" s="106">
        <f>'Datos Monitoreo 2019'!$T984+'Datos Monitoreo 2019'!$R984</f>
        <v>8.9488867175419512E-2</v>
      </c>
    </row>
    <row r="985" spans="1:21" s="94" customFormat="1" ht="16.5" hidden="1" x14ac:dyDescent="0.3">
      <c r="A985" s="95" t="s">
        <v>60</v>
      </c>
      <c r="B985" s="102">
        <f>VLOOKUP('Datos Monitoreo 2019'!$A985,info!$D$3:$E$118,2,FALSE)</f>
        <v>3</v>
      </c>
      <c r="C985" s="96">
        <v>29</v>
      </c>
      <c r="D985" s="96" t="s">
        <v>10</v>
      </c>
      <c r="E985" s="97">
        <v>22.600001919049138</v>
      </c>
      <c r="F985" s="103">
        <f t="shared" si="20"/>
        <v>4.0115003406312216E-2</v>
      </c>
      <c r="G985" s="98"/>
      <c r="H985" s="104"/>
      <c r="I985" s="104"/>
      <c r="J985" s="104"/>
      <c r="K985" s="105">
        <f>VLOOKUP('Datos Monitoreo 2019'!$D985,info!$A$2:$B$20,2,FALSE)</f>
        <v>0.54</v>
      </c>
      <c r="M985" s="104">
        <v>1.1499999999999999</v>
      </c>
      <c r="N985" s="106">
        <f>(0.214828*'Datos Monitoreo 2019'!$E985^2.0402)/1000</f>
        <v>0.12437783646960797</v>
      </c>
      <c r="O985" s="106">
        <f>'Datos Monitoreo 2019'!$N985*'Datos Monitoreo 2019'!$S985</f>
        <v>2.4875567293921597E-2</v>
      </c>
      <c r="P985" s="106">
        <f>'Datos Monitoreo 2019'!$O985+'Datos Monitoreo 2019'!$N985</f>
        <v>0.14925340376352958</v>
      </c>
      <c r="Q985" s="104">
        <v>0.47</v>
      </c>
      <c r="R985" s="106">
        <f>'Datos Monitoreo 2019'!$Q985*'Datos Monitoreo 2019'!$N985</f>
        <v>5.8457583140715745E-2</v>
      </c>
      <c r="S985" s="104">
        <v>0.2</v>
      </c>
      <c r="T985" s="106">
        <f>'Datos Monitoreo 2019'!$R985*'Datos Monitoreo 2019'!$S985</f>
        <v>1.1691516628143149E-2</v>
      </c>
      <c r="U985" s="106">
        <f>'Datos Monitoreo 2019'!$T985+'Datos Monitoreo 2019'!$R985</f>
        <v>7.01490997688589E-2</v>
      </c>
    </row>
    <row r="986" spans="1:21" s="94" customFormat="1" ht="16.5" hidden="1" x14ac:dyDescent="0.3">
      <c r="A986" s="95" t="s">
        <v>60</v>
      </c>
      <c r="B986" s="102">
        <f>VLOOKUP('Datos Monitoreo 2019'!$A986,info!$D$3:$E$118,2,FALSE)</f>
        <v>3</v>
      </c>
      <c r="C986" s="96">
        <v>30</v>
      </c>
      <c r="D986" s="95" t="s">
        <v>10</v>
      </c>
      <c r="E986" s="97">
        <v>25.464790894703256</v>
      </c>
      <c r="F986" s="103">
        <f t="shared" si="20"/>
        <v>5.0929581789406507E-2</v>
      </c>
      <c r="G986" s="95"/>
      <c r="H986" s="104"/>
      <c r="I986" s="104"/>
      <c r="J986" s="104"/>
      <c r="K986" s="105">
        <f>VLOOKUP('Datos Monitoreo 2019'!$D986,info!$A$2:$B$20,2,FALSE)</f>
        <v>0.54</v>
      </c>
      <c r="M986" s="104">
        <v>1.1499999999999999</v>
      </c>
      <c r="N986" s="106">
        <f>(0.214828*'Datos Monitoreo 2019'!$E986^2.0402)/1000</f>
        <v>0.15866820421173675</v>
      </c>
      <c r="O986" s="106">
        <f>'Datos Monitoreo 2019'!$N986*'Datos Monitoreo 2019'!$S986</f>
        <v>3.1733640842347352E-2</v>
      </c>
      <c r="P986" s="106">
        <f>'Datos Monitoreo 2019'!$O986+'Datos Monitoreo 2019'!$N986</f>
        <v>0.19040184505408408</v>
      </c>
      <c r="Q986" s="104">
        <v>0.47</v>
      </c>
      <c r="R986" s="106">
        <f>'Datos Monitoreo 2019'!$Q986*'Datos Monitoreo 2019'!$N986</f>
        <v>7.457405597951626E-2</v>
      </c>
      <c r="S986" s="104">
        <v>0.2</v>
      </c>
      <c r="T986" s="106">
        <f>'Datos Monitoreo 2019'!$R986*'Datos Monitoreo 2019'!$S986</f>
        <v>1.4914811195903252E-2</v>
      </c>
      <c r="U986" s="106">
        <f>'Datos Monitoreo 2019'!$T986+'Datos Monitoreo 2019'!$R986</f>
        <v>8.9488867175419512E-2</v>
      </c>
    </row>
    <row r="987" spans="1:21" s="94" customFormat="1" ht="16.5" hidden="1" x14ac:dyDescent="0.3">
      <c r="A987" s="95" t="s">
        <v>60</v>
      </c>
      <c r="B987" s="102">
        <f>VLOOKUP('Datos Monitoreo 2019'!$A987,info!$D$3:$E$118,2,FALSE)</f>
        <v>3</v>
      </c>
      <c r="C987" s="96">
        <v>31</v>
      </c>
      <c r="D987" s="96" t="s">
        <v>10</v>
      </c>
      <c r="E987" s="97">
        <v>31.41718576634014</v>
      </c>
      <c r="F987" s="103">
        <f t="shared" si="20"/>
        <v>7.7521905878444278E-2</v>
      </c>
      <c r="G987" s="98"/>
      <c r="H987" s="104"/>
      <c r="I987" s="104"/>
      <c r="J987" s="104"/>
      <c r="K987" s="105">
        <f>VLOOKUP('Datos Monitoreo 2019'!$D987,info!$A$2:$B$20,2,FALSE)</f>
        <v>0.54</v>
      </c>
      <c r="M987" s="104">
        <v>1.1499999999999999</v>
      </c>
      <c r="N987" s="106">
        <f>(0.214828*'Datos Monitoreo 2019'!$E987^2.0402)/1000</f>
        <v>0.24356314312558908</v>
      </c>
      <c r="O987" s="106">
        <f>'Datos Monitoreo 2019'!$N987*'Datos Monitoreo 2019'!$S987</f>
        <v>4.8712628625117819E-2</v>
      </c>
      <c r="P987" s="106">
        <f>'Datos Monitoreo 2019'!$O987+'Datos Monitoreo 2019'!$N987</f>
        <v>0.2922757717507069</v>
      </c>
      <c r="Q987" s="104">
        <v>0.47</v>
      </c>
      <c r="R987" s="106">
        <f>'Datos Monitoreo 2019'!$Q987*'Datos Monitoreo 2019'!$N987</f>
        <v>0.11447467726902685</v>
      </c>
      <c r="S987" s="104">
        <v>0.2</v>
      </c>
      <c r="T987" s="106">
        <f>'Datos Monitoreo 2019'!$R987*'Datos Monitoreo 2019'!$S987</f>
        <v>2.2894935453805373E-2</v>
      </c>
      <c r="U987" s="106">
        <f>'Datos Monitoreo 2019'!$T987+'Datos Monitoreo 2019'!$R987</f>
        <v>0.13736961272283221</v>
      </c>
    </row>
    <row r="988" spans="1:21" s="94" customFormat="1" ht="16.5" hidden="1" x14ac:dyDescent="0.3">
      <c r="A988" s="95" t="s">
        <v>60</v>
      </c>
      <c r="B988" s="102">
        <f>VLOOKUP('Datos Monitoreo 2019'!$A988,info!$D$3:$E$118,2,FALSE)</f>
        <v>3</v>
      </c>
      <c r="C988" s="96">
        <v>32</v>
      </c>
      <c r="D988" s="96" t="s">
        <v>10</v>
      </c>
      <c r="E988" s="97">
        <v>22.440846975957243</v>
      </c>
      <c r="F988" s="103">
        <f t="shared" si="20"/>
        <v>3.9551992795124641E-2</v>
      </c>
      <c r="G988" s="95"/>
      <c r="H988" s="104"/>
      <c r="I988" s="104"/>
      <c r="J988" s="104"/>
      <c r="K988" s="105">
        <f>VLOOKUP('Datos Monitoreo 2019'!$D988,info!$A$2:$B$20,2,FALSE)</f>
        <v>0.54</v>
      </c>
      <c r="M988" s="104">
        <v>1.1499999999999999</v>
      </c>
      <c r="N988" s="106">
        <f>(0.214828*'Datos Monitoreo 2019'!$E988^2.0402)/1000</f>
        <v>0.1225973693919112</v>
      </c>
      <c r="O988" s="106">
        <f>'Datos Monitoreo 2019'!$N988*'Datos Monitoreo 2019'!$S988</f>
        <v>2.4519473878382242E-2</v>
      </c>
      <c r="P988" s="106">
        <f>'Datos Monitoreo 2019'!$O988+'Datos Monitoreo 2019'!$N988</f>
        <v>0.14711684327029345</v>
      </c>
      <c r="Q988" s="104">
        <v>0.47</v>
      </c>
      <c r="R988" s="106">
        <f>'Datos Monitoreo 2019'!$Q988*'Datos Monitoreo 2019'!$N988</f>
        <v>5.762076361419826E-2</v>
      </c>
      <c r="S988" s="104">
        <v>0.2</v>
      </c>
      <c r="T988" s="106">
        <f>'Datos Monitoreo 2019'!$R988*'Datos Monitoreo 2019'!$S988</f>
        <v>1.1524152722839652E-2</v>
      </c>
      <c r="U988" s="106">
        <f>'Datos Monitoreo 2019'!$T988+'Datos Monitoreo 2019'!$R988</f>
        <v>6.9144916337037912E-2</v>
      </c>
    </row>
    <row r="989" spans="1:21" s="94" customFormat="1" ht="16.5" hidden="1" x14ac:dyDescent="0.3">
      <c r="A989" s="95" t="s">
        <v>54</v>
      </c>
      <c r="B989" s="102">
        <f>VLOOKUP('Datos Monitoreo 2019'!$A989,info!$D$3:$E$118,2,FALSE)</f>
        <v>4</v>
      </c>
      <c r="C989" s="96">
        <v>1</v>
      </c>
      <c r="D989" s="96" t="s">
        <v>10</v>
      </c>
      <c r="E989" s="97">
        <v>21.199438419840458</v>
      </c>
      <c r="F989" s="103">
        <f t="shared" si="20"/>
        <v>3.5297064969034363E-2</v>
      </c>
      <c r="G989" s="95"/>
      <c r="H989" s="104"/>
      <c r="I989" s="104"/>
      <c r="J989" s="104"/>
      <c r="K989" s="105">
        <f>VLOOKUP('Datos Monitoreo 2019'!$D989,info!$A$2:$B$20,2,FALSE)</f>
        <v>0.54</v>
      </c>
      <c r="M989" s="104">
        <v>1.1499999999999999</v>
      </c>
      <c r="N989" s="106">
        <f>(0.214828*'Datos Monitoreo 2019'!$E989^2.0402)/1000</f>
        <v>0.10915856991891401</v>
      </c>
      <c r="O989" s="106">
        <f>'Datos Monitoreo 2019'!$N989*'Datos Monitoreo 2019'!$S989</f>
        <v>2.1831713983782804E-2</v>
      </c>
      <c r="P989" s="106">
        <f>'Datos Monitoreo 2019'!$O989+'Datos Monitoreo 2019'!$N989</f>
        <v>0.13099028390269682</v>
      </c>
      <c r="Q989" s="104">
        <v>0.47</v>
      </c>
      <c r="R989" s="106">
        <f>'Datos Monitoreo 2019'!$Q989*'Datos Monitoreo 2019'!$N989</f>
        <v>5.1304527861889583E-2</v>
      </c>
      <c r="S989" s="104">
        <v>0.2</v>
      </c>
      <c r="T989" s="106">
        <f>'Datos Monitoreo 2019'!$R989*'Datos Monitoreo 2019'!$S989</f>
        <v>1.0260905572377917E-2</v>
      </c>
      <c r="U989" s="106">
        <f>'Datos Monitoreo 2019'!$T989+'Datos Monitoreo 2019'!$R989</f>
        <v>6.15654334342675E-2</v>
      </c>
    </row>
    <row r="990" spans="1:21" s="94" customFormat="1" ht="16.5" hidden="1" x14ac:dyDescent="0.3">
      <c r="A990" s="95" t="s">
        <v>54</v>
      </c>
      <c r="B990" s="102">
        <f>VLOOKUP('Datos Monitoreo 2019'!$A990,info!$D$3:$E$118,2,FALSE)</f>
        <v>4</v>
      </c>
      <c r="C990" s="96">
        <v>2</v>
      </c>
      <c r="D990" s="96" t="s">
        <v>10</v>
      </c>
      <c r="E990" s="97">
        <v>23.141128725561583</v>
      </c>
      <c r="F990" s="103">
        <f t="shared" si="20"/>
        <v>4.2059001458708181E-2</v>
      </c>
      <c r="G990" s="95"/>
      <c r="H990" s="104"/>
      <c r="I990" s="104"/>
      <c r="J990" s="104"/>
      <c r="K990" s="105">
        <f>VLOOKUP('Datos Monitoreo 2019'!$D990,info!$A$2:$B$20,2,FALSE)</f>
        <v>0.54</v>
      </c>
      <c r="M990" s="104">
        <v>1.1499999999999999</v>
      </c>
      <c r="N990" s="106">
        <f>(0.214828*'Datos Monitoreo 2019'!$E990^2.0402)/1000</f>
        <v>0.13052936343304997</v>
      </c>
      <c r="O990" s="106">
        <f>'Datos Monitoreo 2019'!$N990*'Datos Monitoreo 2019'!$S990</f>
        <v>2.6105872686609993E-2</v>
      </c>
      <c r="P990" s="106">
        <f>'Datos Monitoreo 2019'!$O990+'Datos Monitoreo 2019'!$N990</f>
        <v>0.15663523611965996</v>
      </c>
      <c r="Q990" s="104">
        <v>0.47</v>
      </c>
      <c r="R990" s="106">
        <f>'Datos Monitoreo 2019'!$Q990*'Datos Monitoreo 2019'!$N990</f>
        <v>6.1348800813533479E-2</v>
      </c>
      <c r="S990" s="104">
        <v>0.2</v>
      </c>
      <c r="T990" s="106">
        <f>'Datos Monitoreo 2019'!$R990*'Datos Monitoreo 2019'!$S990</f>
        <v>1.2269760162706696E-2</v>
      </c>
      <c r="U990" s="106">
        <f>'Datos Monitoreo 2019'!$T990+'Datos Monitoreo 2019'!$R990</f>
        <v>7.3618560976240172E-2</v>
      </c>
    </row>
    <row r="991" spans="1:21" s="94" customFormat="1" ht="16.5" hidden="1" x14ac:dyDescent="0.3">
      <c r="A991" s="95" t="s">
        <v>54</v>
      </c>
      <c r="B991" s="102">
        <f>VLOOKUP('Datos Monitoreo 2019'!$A991,info!$D$3:$E$118,2,FALSE)</f>
        <v>4</v>
      </c>
      <c r="C991" s="96">
        <v>4</v>
      </c>
      <c r="D991" s="96" t="s">
        <v>9</v>
      </c>
      <c r="E991" s="97">
        <v>5.1884511447957884</v>
      </c>
      <c r="F991" s="103">
        <f t="shared" si="20"/>
        <v>2.1142938415042844E-3</v>
      </c>
      <c r="G991" s="95"/>
      <c r="H991" s="104"/>
      <c r="I991" s="104"/>
      <c r="J991" s="104"/>
      <c r="K991" s="105">
        <f>VLOOKUP('Datos Monitoreo 2019'!$D991,info!$A$2:$B$20,2,FALSE)</f>
        <v>0.74</v>
      </c>
      <c r="M991" s="104">
        <v>1.1499999999999999</v>
      </c>
      <c r="N991" s="106">
        <f>(1.8894+0.00853085*'Datos Monitoreo 2019'!$E991^3.32222)/1000</f>
        <v>3.9147727323285272E-3</v>
      </c>
      <c r="O991" s="106">
        <f>'Datos Monitoreo 2019'!$N991*'Datos Monitoreo 2019'!$S991</f>
        <v>7.8295454646570546E-4</v>
      </c>
      <c r="P991" s="106">
        <f>'Datos Monitoreo 2019'!$O991+'Datos Monitoreo 2019'!$N991</f>
        <v>4.697727278794233E-3</v>
      </c>
      <c r="Q991" s="104">
        <v>0.47</v>
      </c>
      <c r="R991" s="106">
        <f>'Datos Monitoreo 2019'!$Q991*'Datos Monitoreo 2019'!$N991</f>
        <v>1.8399431841944077E-3</v>
      </c>
      <c r="S991" s="104">
        <v>0.2</v>
      </c>
      <c r="T991" s="106">
        <f>'Datos Monitoreo 2019'!$R991*'Datos Monitoreo 2019'!$S991</f>
        <v>3.6798863683888157E-4</v>
      </c>
      <c r="U991" s="106">
        <f>'Datos Monitoreo 2019'!$T991+'Datos Monitoreo 2019'!$R991</f>
        <v>2.2079318210332893E-3</v>
      </c>
    </row>
    <row r="992" spans="1:21" s="94" customFormat="1" ht="16.5" hidden="1" x14ac:dyDescent="0.3">
      <c r="A992" s="95" t="s">
        <v>54</v>
      </c>
      <c r="B992" s="102">
        <f>VLOOKUP('Datos Monitoreo 2019'!$A992,info!$D$3:$E$118,2,FALSE)</f>
        <v>4</v>
      </c>
      <c r="C992" s="96">
        <v>4</v>
      </c>
      <c r="D992" s="96" t="s">
        <v>9</v>
      </c>
      <c r="E992" s="97">
        <v>5.1884511447957884</v>
      </c>
      <c r="F992" s="103">
        <f t="shared" si="20"/>
        <v>2.1142938415042844E-3</v>
      </c>
      <c r="G992" s="95"/>
      <c r="H992" s="104"/>
      <c r="I992" s="104"/>
      <c r="J992" s="104"/>
      <c r="K992" s="105">
        <f>VLOOKUP('Datos Monitoreo 2019'!$D992,info!$A$2:$B$20,2,FALSE)</f>
        <v>0.74</v>
      </c>
      <c r="M992" s="104">
        <v>1.1499999999999999</v>
      </c>
      <c r="N992" s="106">
        <f>(1.8894+0.00853085*'Datos Monitoreo 2019'!$E992^3.32222)/1000</f>
        <v>3.9147727323285272E-3</v>
      </c>
      <c r="O992" s="106">
        <f>'Datos Monitoreo 2019'!$N992*'Datos Monitoreo 2019'!$S992</f>
        <v>7.8295454646570546E-4</v>
      </c>
      <c r="P992" s="106">
        <f>'Datos Monitoreo 2019'!$O992+'Datos Monitoreo 2019'!$N992</f>
        <v>4.697727278794233E-3</v>
      </c>
      <c r="Q992" s="104">
        <v>0.47</v>
      </c>
      <c r="R992" s="106">
        <f>'Datos Monitoreo 2019'!$Q992*'Datos Monitoreo 2019'!$N992</f>
        <v>1.8399431841944077E-3</v>
      </c>
      <c r="S992" s="104">
        <v>0.2</v>
      </c>
      <c r="T992" s="106">
        <f>'Datos Monitoreo 2019'!$R992*'Datos Monitoreo 2019'!$S992</f>
        <v>3.6798863683888157E-4</v>
      </c>
      <c r="U992" s="106">
        <f>'Datos Monitoreo 2019'!$T992+'Datos Monitoreo 2019'!$R992</f>
        <v>2.2079318210332893E-3</v>
      </c>
    </row>
    <row r="993" spans="1:21" s="94" customFormat="1" ht="16.5" hidden="1" x14ac:dyDescent="0.3">
      <c r="A993" s="95" t="s">
        <v>54</v>
      </c>
      <c r="B993" s="102">
        <f>VLOOKUP('Datos Monitoreo 2019'!$A993,info!$D$3:$E$118,2,FALSE)</f>
        <v>4</v>
      </c>
      <c r="C993" s="96">
        <v>5</v>
      </c>
      <c r="D993" s="96" t="s">
        <v>10</v>
      </c>
      <c r="E993" s="97">
        <v>22.918311805232928</v>
      </c>
      <c r="F993" s="103">
        <f t="shared" si="20"/>
        <v>4.1252961249419268E-2</v>
      </c>
      <c r="G993" s="95"/>
      <c r="H993" s="110"/>
      <c r="I993" s="110"/>
      <c r="J993" s="110"/>
      <c r="K993" s="105">
        <f>VLOOKUP('Datos Monitoreo 2019'!$D993,info!$A$2:$B$20,2,FALSE)</f>
        <v>0.54</v>
      </c>
      <c r="M993" s="104">
        <v>1.1499999999999999</v>
      </c>
      <c r="N993" s="106">
        <f>(0.214828*'Datos Monitoreo 2019'!$E993^2.0402)/1000</f>
        <v>0.12797804578208355</v>
      </c>
      <c r="O993" s="106">
        <f>'Datos Monitoreo 2019'!$N993*'Datos Monitoreo 2019'!$S993</f>
        <v>2.5595609156416711E-2</v>
      </c>
      <c r="P993" s="106">
        <f>'Datos Monitoreo 2019'!$O993+'Datos Monitoreo 2019'!$N993</f>
        <v>0.15357365493850025</v>
      </c>
      <c r="Q993" s="104">
        <v>0.47</v>
      </c>
      <c r="R993" s="106">
        <f>'Datos Monitoreo 2019'!$Q993*'Datos Monitoreo 2019'!$N993</f>
        <v>6.0149681517579268E-2</v>
      </c>
      <c r="S993" s="104">
        <v>0.2</v>
      </c>
      <c r="T993" s="106">
        <f>'Datos Monitoreo 2019'!$R993*'Datos Monitoreo 2019'!$S993</f>
        <v>1.2029936303515855E-2</v>
      </c>
      <c r="U993" s="106">
        <f>'Datos Monitoreo 2019'!$T993+'Datos Monitoreo 2019'!$R993</f>
        <v>7.2179617821095124E-2</v>
      </c>
    </row>
    <row r="994" spans="1:21" s="94" customFormat="1" ht="16.5" hidden="1" x14ac:dyDescent="0.3">
      <c r="A994" s="95" t="s">
        <v>54</v>
      </c>
      <c r="B994" s="102">
        <f>VLOOKUP('Datos Monitoreo 2019'!$A994,info!$D$3:$E$118,2,FALSE)</f>
        <v>4</v>
      </c>
      <c r="C994" s="96">
        <v>6</v>
      </c>
      <c r="D994" s="96" t="s">
        <v>10</v>
      </c>
      <c r="E994" s="97">
        <v>23.491269600363751</v>
      </c>
      <c r="F994" s="103">
        <f t="shared" si="20"/>
        <v>4.3341392412671119E-2</v>
      </c>
      <c r="G994" s="95"/>
      <c r="H994" s="104"/>
      <c r="I994" s="104"/>
      <c r="J994" s="104"/>
      <c r="K994" s="105">
        <f>VLOOKUP('Datos Monitoreo 2019'!$D994,info!$A$2:$B$20,2,FALSE)</f>
        <v>0.54</v>
      </c>
      <c r="M994" s="104">
        <v>1.1499999999999999</v>
      </c>
      <c r="N994" s="106">
        <f>(0.214828*'Datos Monitoreo 2019'!$E994^2.0402)/1000</f>
        <v>0.13459046835283286</v>
      </c>
      <c r="O994" s="106">
        <f>'Datos Monitoreo 2019'!$N994*'Datos Monitoreo 2019'!$S994</f>
        <v>2.6918093670566575E-2</v>
      </c>
      <c r="P994" s="106">
        <f>'Datos Monitoreo 2019'!$O994+'Datos Monitoreo 2019'!$N994</f>
        <v>0.16150856202339944</v>
      </c>
      <c r="Q994" s="104">
        <v>0.47</v>
      </c>
      <c r="R994" s="106">
        <f>'Datos Monitoreo 2019'!$Q994*'Datos Monitoreo 2019'!$N994</f>
        <v>6.325752012583144E-2</v>
      </c>
      <c r="S994" s="104">
        <v>0.2</v>
      </c>
      <c r="T994" s="106">
        <f>'Datos Monitoreo 2019'!$R994*'Datos Monitoreo 2019'!$S994</f>
        <v>1.2651504025166288E-2</v>
      </c>
      <c r="U994" s="106">
        <f>'Datos Monitoreo 2019'!$T994+'Datos Monitoreo 2019'!$R994</f>
        <v>7.5909024150997734E-2</v>
      </c>
    </row>
    <row r="995" spans="1:21" s="94" customFormat="1" ht="16.5" hidden="1" x14ac:dyDescent="0.3">
      <c r="A995" s="95" t="s">
        <v>54</v>
      </c>
      <c r="B995" s="102">
        <f>VLOOKUP('Datos Monitoreo 2019'!$A995,info!$D$3:$E$118,2,FALSE)</f>
        <v>4</v>
      </c>
      <c r="C995" s="96">
        <v>8</v>
      </c>
      <c r="D995" s="96" t="s">
        <v>10</v>
      </c>
      <c r="E995" s="97">
        <v>25.783100780887047</v>
      </c>
      <c r="F995" s="103">
        <f t="shared" si="20"/>
        <v>5.2210779081296281E-2</v>
      </c>
      <c r="G995" s="95"/>
      <c r="H995" s="104"/>
      <c r="I995" s="104"/>
      <c r="J995" s="104"/>
      <c r="K995" s="105">
        <f>VLOOKUP('Datos Monitoreo 2019'!$D995,info!$A$2:$B$20,2,FALSE)</f>
        <v>0.54</v>
      </c>
      <c r="M995" s="104">
        <v>1.1499999999999999</v>
      </c>
      <c r="N995" s="106">
        <f>(0.214828*'Datos Monitoreo 2019'!$E995^2.0402)/1000</f>
        <v>0.16274095137414996</v>
      </c>
      <c r="O995" s="106">
        <f>'Datos Monitoreo 2019'!$N995*'Datos Monitoreo 2019'!$S995</f>
        <v>3.254819027482999E-2</v>
      </c>
      <c r="P995" s="106">
        <f>'Datos Monitoreo 2019'!$O995+'Datos Monitoreo 2019'!$N995</f>
        <v>0.19528914164897995</v>
      </c>
      <c r="Q995" s="104">
        <v>0.47</v>
      </c>
      <c r="R995" s="106">
        <f>'Datos Monitoreo 2019'!$Q995*'Datos Monitoreo 2019'!$N995</f>
        <v>7.648824714585048E-2</v>
      </c>
      <c r="S995" s="104">
        <v>0.2</v>
      </c>
      <c r="T995" s="106">
        <f>'Datos Monitoreo 2019'!$R995*'Datos Monitoreo 2019'!$S995</f>
        <v>1.5297649429170097E-2</v>
      </c>
      <c r="U995" s="106">
        <f>'Datos Monitoreo 2019'!$T995+'Datos Monitoreo 2019'!$R995</f>
        <v>9.1785896575020579E-2</v>
      </c>
    </row>
    <row r="996" spans="1:21" s="94" customFormat="1" ht="16.5" hidden="1" x14ac:dyDescent="0.3">
      <c r="A996" s="95" t="s">
        <v>54</v>
      </c>
      <c r="B996" s="102">
        <f>VLOOKUP('Datos Monitoreo 2019'!$A996,info!$D$3:$E$118,2,FALSE)</f>
        <v>4</v>
      </c>
      <c r="C996" s="96">
        <v>9</v>
      </c>
      <c r="D996" s="96" t="s">
        <v>10</v>
      </c>
      <c r="E996" s="97">
        <v>22.281692032865347</v>
      </c>
      <c r="F996" s="103">
        <f t="shared" si="20"/>
        <v>3.8992961057514354E-2</v>
      </c>
      <c r="G996" s="95"/>
      <c r="H996" s="104"/>
      <c r="I996" s="104"/>
      <c r="J996" s="104"/>
      <c r="K996" s="105">
        <f>VLOOKUP('Datos Monitoreo 2019'!$D996,info!$A$2:$B$20,2,FALSE)</f>
        <v>0.54</v>
      </c>
      <c r="M996" s="104">
        <v>1.1499999999999999</v>
      </c>
      <c r="N996" s="106">
        <f>(0.214828*'Datos Monitoreo 2019'!$E996^2.0402)/1000</f>
        <v>0.12082998908357739</v>
      </c>
      <c r="O996" s="106">
        <f>'Datos Monitoreo 2019'!$N996*'Datos Monitoreo 2019'!$S996</f>
        <v>2.4165997816715482E-2</v>
      </c>
      <c r="P996" s="106">
        <f>'Datos Monitoreo 2019'!$O996+'Datos Monitoreo 2019'!$N996</f>
        <v>0.14499598690029286</v>
      </c>
      <c r="Q996" s="104">
        <v>0.47</v>
      </c>
      <c r="R996" s="106">
        <f>'Datos Monitoreo 2019'!$Q996*'Datos Monitoreo 2019'!$N996</f>
        <v>5.6790094869281368E-2</v>
      </c>
      <c r="S996" s="104">
        <v>0.2</v>
      </c>
      <c r="T996" s="106">
        <f>'Datos Monitoreo 2019'!$R996*'Datos Monitoreo 2019'!$S996</f>
        <v>1.1358018973856274E-2</v>
      </c>
      <c r="U996" s="106">
        <f>'Datos Monitoreo 2019'!$T996+'Datos Monitoreo 2019'!$R996</f>
        <v>6.8148113843137639E-2</v>
      </c>
    </row>
    <row r="997" spans="1:21" s="94" customFormat="1" ht="16.5" hidden="1" x14ac:dyDescent="0.3">
      <c r="A997" s="95" t="s">
        <v>54</v>
      </c>
      <c r="B997" s="102">
        <f>VLOOKUP('Datos Monitoreo 2019'!$A997,info!$D$3:$E$118,2,FALSE)</f>
        <v>4</v>
      </c>
      <c r="C997" s="96">
        <v>11</v>
      </c>
      <c r="D997" s="96" t="s">
        <v>10</v>
      </c>
      <c r="E997" s="97">
        <v>25.783100780887047</v>
      </c>
      <c r="F997" s="103">
        <f t="shared" si="20"/>
        <v>5.2210779081296281E-2</v>
      </c>
      <c r="G997" s="95"/>
      <c r="H997" s="104"/>
      <c r="I997" s="104"/>
      <c r="J997" s="104"/>
      <c r="K997" s="105">
        <f>VLOOKUP('Datos Monitoreo 2019'!$D997,info!$A$2:$B$20,2,FALSE)</f>
        <v>0.54</v>
      </c>
      <c r="M997" s="104">
        <v>1.1499999999999999</v>
      </c>
      <c r="N997" s="106">
        <f>(0.214828*'Datos Monitoreo 2019'!$E997^2.0402)/1000</f>
        <v>0.16274095137414996</v>
      </c>
      <c r="O997" s="106">
        <f>'Datos Monitoreo 2019'!$N997*'Datos Monitoreo 2019'!$S997</f>
        <v>3.254819027482999E-2</v>
      </c>
      <c r="P997" s="106">
        <f>'Datos Monitoreo 2019'!$O997+'Datos Monitoreo 2019'!$N997</f>
        <v>0.19528914164897995</v>
      </c>
      <c r="Q997" s="104">
        <v>0.47</v>
      </c>
      <c r="R997" s="106">
        <f>'Datos Monitoreo 2019'!$Q997*'Datos Monitoreo 2019'!$N997</f>
        <v>7.648824714585048E-2</v>
      </c>
      <c r="S997" s="104">
        <v>0.2</v>
      </c>
      <c r="T997" s="106">
        <f>'Datos Monitoreo 2019'!$R997*'Datos Monitoreo 2019'!$S997</f>
        <v>1.5297649429170097E-2</v>
      </c>
      <c r="U997" s="106">
        <f>'Datos Monitoreo 2019'!$T997+'Datos Monitoreo 2019'!$R997</f>
        <v>9.1785896575020579E-2</v>
      </c>
    </row>
    <row r="998" spans="1:21" s="94" customFormat="1" ht="16.5" hidden="1" x14ac:dyDescent="0.3">
      <c r="A998" s="95" t="s">
        <v>54</v>
      </c>
      <c r="B998" s="102">
        <f>VLOOKUP('Datos Monitoreo 2019'!$A998,info!$D$3:$E$118,2,FALSE)</f>
        <v>4</v>
      </c>
      <c r="C998" s="96">
        <v>13</v>
      </c>
      <c r="D998" s="96" t="s">
        <v>10</v>
      </c>
      <c r="E998" s="97">
        <v>26.451551541873005</v>
      </c>
      <c r="F998" s="103">
        <f t="shared" si="20"/>
        <v>5.4953098328241162E-2</v>
      </c>
      <c r="G998" s="95"/>
      <c r="H998" s="104"/>
      <c r="I998" s="104"/>
      <c r="J998" s="104"/>
      <c r="K998" s="105">
        <f>VLOOKUP('Datos Monitoreo 2019'!$D998,info!$A$2:$B$20,2,FALSE)</f>
        <v>0.54</v>
      </c>
      <c r="M998" s="104">
        <v>1.1499999999999999</v>
      </c>
      <c r="N998" s="106">
        <f>(0.214828*'Datos Monitoreo 2019'!$E998^2.0402)/1000</f>
        <v>0.17146509472699575</v>
      </c>
      <c r="O998" s="106">
        <f>'Datos Monitoreo 2019'!$N998*'Datos Monitoreo 2019'!$S998</f>
        <v>3.4293018945399149E-2</v>
      </c>
      <c r="P998" s="106">
        <f>'Datos Monitoreo 2019'!$O998+'Datos Monitoreo 2019'!$N998</f>
        <v>0.20575811367239491</v>
      </c>
      <c r="Q998" s="104">
        <v>0.47</v>
      </c>
      <c r="R998" s="106">
        <f>'Datos Monitoreo 2019'!$Q998*'Datos Monitoreo 2019'!$N998</f>
        <v>8.0588594521687998E-2</v>
      </c>
      <c r="S998" s="104">
        <v>0.2</v>
      </c>
      <c r="T998" s="106">
        <f>'Datos Monitoreo 2019'!$R998*'Datos Monitoreo 2019'!$S998</f>
        <v>1.6117718904337601E-2</v>
      </c>
      <c r="U998" s="106">
        <f>'Datos Monitoreo 2019'!$T998+'Datos Monitoreo 2019'!$R998</f>
        <v>9.6706313426025592E-2</v>
      </c>
    </row>
    <row r="999" spans="1:21" s="94" customFormat="1" ht="16.5" hidden="1" x14ac:dyDescent="0.3">
      <c r="A999" s="95" t="s">
        <v>54</v>
      </c>
      <c r="B999" s="102">
        <f>VLOOKUP('Datos Monitoreo 2019'!$A999,info!$D$3:$E$118,2,FALSE)</f>
        <v>4</v>
      </c>
      <c r="C999" s="96">
        <v>14</v>
      </c>
      <c r="D999" s="96" t="s">
        <v>10</v>
      </c>
      <c r="E999" s="97">
        <v>25.464790894703256</v>
      </c>
      <c r="F999" s="103">
        <f t="shared" si="20"/>
        <v>5.0929581789406507E-2</v>
      </c>
      <c r="G999" s="95"/>
      <c r="H999" s="104"/>
      <c r="I999" s="104"/>
      <c r="J999" s="104"/>
      <c r="K999" s="105">
        <f>VLOOKUP('Datos Monitoreo 2019'!$D999,info!$A$2:$B$20,2,FALSE)</f>
        <v>0.54</v>
      </c>
      <c r="M999" s="104">
        <v>1.1499999999999999</v>
      </c>
      <c r="N999" s="106">
        <f>(0.214828*'Datos Monitoreo 2019'!$E999^2.0402)/1000</f>
        <v>0.15866820421173675</v>
      </c>
      <c r="O999" s="106">
        <f>'Datos Monitoreo 2019'!$N999*'Datos Monitoreo 2019'!$S999</f>
        <v>3.1733640842347352E-2</v>
      </c>
      <c r="P999" s="106">
        <f>'Datos Monitoreo 2019'!$O999+'Datos Monitoreo 2019'!$N999</f>
        <v>0.19040184505408408</v>
      </c>
      <c r="Q999" s="104">
        <v>0.47</v>
      </c>
      <c r="R999" s="106">
        <f>'Datos Monitoreo 2019'!$Q999*'Datos Monitoreo 2019'!$N999</f>
        <v>7.457405597951626E-2</v>
      </c>
      <c r="S999" s="104">
        <v>0.2</v>
      </c>
      <c r="T999" s="106">
        <f>'Datos Monitoreo 2019'!$R999*'Datos Monitoreo 2019'!$S999</f>
        <v>1.4914811195903252E-2</v>
      </c>
      <c r="U999" s="106">
        <f>'Datos Monitoreo 2019'!$T999+'Datos Monitoreo 2019'!$R999</f>
        <v>8.9488867175419512E-2</v>
      </c>
    </row>
    <row r="1000" spans="1:21" s="94" customFormat="1" ht="16.5" hidden="1" x14ac:dyDescent="0.3">
      <c r="A1000" s="95" t="s">
        <v>54</v>
      </c>
      <c r="B1000" s="102">
        <f>VLOOKUP('Datos Monitoreo 2019'!$A1000,info!$D$3:$E$118,2,FALSE)</f>
        <v>4</v>
      </c>
      <c r="C1000" s="96">
        <v>16</v>
      </c>
      <c r="D1000" s="96" t="s">
        <v>10</v>
      </c>
      <c r="E1000" s="97">
        <v>25.846762758123806</v>
      </c>
      <c r="F1000" s="103">
        <f t="shared" si="20"/>
        <v>5.2468928398991317E-2</v>
      </c>
      <c r="G1000" s="95"/>
      <c r="H1000" s="104"/>
      <c r="I1000" s="104"/>
      <c r="J1000" s="104"/>
      <c r="K1000" s="105">
        <f>VLOOKUP('Datos Monitoreo 2019'!$D1000,info!$A$2:$B$20,2,FALSE)</f>
        <v>0.54</v>
      </c>
      <c r="M1000" s="104">
        <v>1.1499999999999999</v>
      </c>
      <c r="N1000" s="106">
        <f>(0.214828*'Datos Monitoreo 2019'!$E1000^2.0402)/1000</f>
        <v>0.1635618167756511</v>
      </c>
      <c r="O1000" s="106">
        <f>'Datos Monitoreo 2019'!$N1000*'Datos Monitoreo 2019'!$S1000</f>
        <v>3.2712363355130218E-2</v>
      </c>
      <c r="P1000" s="106">
        <f>'Datos Monitoreo 2019'!$O1000+'Datos Monitoreo 2019'!$N1000</f>
        <v>0.19627418013078132</v>
      </c>
      <c r="Q1000" s="104">
        <v>0.47</v>
      </c>
      <c r="R1000" s="106">
        <f>'Datos Monitoreo 2019'!$Q1000*'Datos Monitoreo 2019'!$N1000</f>
        <v>7.687405388455601E-2</v>
      </c>
      <c r="S1000" s="104">
        <v>0.2</v>
      </c>
      <c r="T1000" s="106">
        <f>'Datos Monitoreo 2019'!$R1000*'Datos Monitoreo 2019'!$S1000</f>
        <v>1.5374810776911203E-2</v>
      </c>
      <c r="U1000" s="106">
        <f>'Datos Monitoreo 2019'!$T1000+'Datos Monitoreo 2019'!$R1000</f>
        <v>9.2248864661467214E-2</v>
      </c>
    </row>
    <row r="1001" spans="1:21" s="94" customFormat="1" ht="16.5" hidden="1" x14ac:dyDescent="0.3">
      <c r="A1001" s="95" t="s">
        <v>54</v>
      </c>
      <c r="B1001" s="102">
        <f>VLOOKUP('Datos Monitoreo 2019'!$A1001,info!$D$3:$E$118,2,FALSE)</f>
        <v>4</v>
      </c>
      <c r="C1001" s="96">
        <v>18</v>
      </c>
      <c r="D1001" s="96" t="s">
        <v>10</v>
      </c>
      <c r="E1001" s="97">
        <v>21.390424351550735</v>
      </c>
      <c r="F1001" s="103">
        <f t="shared" si="20"/>
        <v>3.5935912910605237E-2</v>
      </c>
      <c r="G1001" s="95"/>
      <c r="H1001" s="104"/>
      <c r="I1001" s="104"/>
      <c r="J1001" s="104"/>
      <c r="K1001" s="105">
        <f>VLOOKUP('Datos Monitoreo 2019'!$D1001,info!$A$2:$B$20,2,FALSE)</f>
        <v>0.54</v>
      </c>
      <c r="M1001" s="104">
        <v>1.1499999999999999</v>
      </c>
      <c r="N1001" s="106">
        <f>(0.214828*'Datos Monitoreo 2019'!$E1001^2.0402)/1000</f>
        <v>0.11117432617891941</v>
      </c>
      <c r="O1001" s="106">
        <f>'Datos Monitoreo 2019'!$N1001*'Datos Monitoreo 2019'!$S1001</f>
        <v>2.2234865235783885E-2</v>
      </c>
      <c r="P1001" s="106">
        <f>'Datos Monitoreo 2019'!$O1001+'Datos Monitoreo 2019'!$N1001</f>
        <v>0.13340919141470331</v>
      </c>
      <c r="Q1001" s="104">
        <v>0.47</v>
      </c>
      <c r="R1001" s="106">
        <f>'Datos Monitoreo 2019'!$Q1001*'Datos Monitoreo 2019'!$N1001</f>
        <v>5.225193330409212E-2</v>
      </c>
      <c r="S1001" s="104">
        <v>0.2</v>
      </c>
      <c r="T1001" s="106">
        <f>'Datos Monitoreo 2019'!$R1001*'Datos Monitoreo 2019'!$S1001</f>
        <v>1.0450386660818425E-2</v>
      </c>
      <c r="U1001" s="106">
        <f>'Datos Monitoreo 2019'!$T1001+'Datos Monitoreo 2019'!$R1001</f>
        <v>6.2702319964910547E-2</v>
      </c>
    </row>
    <row r="1002" spans="1:21" s="94" customFormat="1" ht="16.5" hidden="1" x14ac:dyDescent="0.3">
      <c r="A1002" s="95" t="s">
        <v>54</v>
      </c>
      <c r="B1002" s="102">
        <f>VLOOKUP('Datos Monitoreo 2019'!$A1002,info!$D$3:$E$118,2,FALSE)</f>
        <v>4</v>
      </c>
      <c r="C1002" s="96">
        <v>19</v>
      </c>
      <c r="D1002" s="96" t="s">
        <v>10</v>
      </c>
      <c r="E1002" s="97">
        <v>19.576058000303128</v>
      </c>
      <c r="F1002" s="103">
        <f t="shared" si="20"/>
        <v>3.0098189175466066E-2</v>
      </c>
      <c r="G1002" s="95"/>
      <c r="H1002" s="104"/>
      <c r="I1002" s="104"/>
      <c r="J1002" s="104"/>
      <c r="K1002" s="105">
        <f>VLOOKUP('Datos Monitoreo 2019'!$D1002,info!$A$2:$B$20,2,FALSE)</f>
        <v>0.54</v>
      </c>
      <c r="M1002" s="104">
        <v>1.1499999999999999</v>
      </c>
      <c r="N1002" s="106">
        <f>(0.214828*'Datos Monitoreo 2019'!$E1002^2.0402)/1000</f>
        <v>9.2783067412580883E-2</v>
      </c>
      <c r="O1002" s="106">
        <f>'Datos Monitoreo 2019'!$N1002*'Datos Monitoreo 2019'!$S1002</f>
        <v>1.8556613482516176E-2</v>
      </c>
      <c r="P1002" s="106">
        <f>'Datos Monitoreo 2019'!$O1002+'Datos Monitoreo 2019'!$N1002</f>
        <v>0.11133968089509706</v>
      </c>
      <c r="Q1002" s="104">
        <v>0.47</v>
      </c>
      <c r="R1002" s="106">
        <f>'Datos Monitoreo 2019'!$Q1002*'Datos Monitoreo 2019'!$N1002</f>
        <v>4.360804168391301E-2</v>
      </c>
      <c r="S1002" s="104">
        <v>0.2</v>
      </c>
      <c r="T1002" s="106">
        <f>'Datos Monitoreo 2019'!$R1002*'Datos Monitoreo 2019'!$S1002</f>
        <v>8.7216083367826023E-3</v>
      </c>
      <c r="U1002" s="106">
        <f>'Datos Monitoreo 2019'!$T1002+'Datos Monitoreo 2019'!$R1002</f>
        <v>5.232965002069561E-2</v>
      </c>
    </row>
    <row r="1003" spans="1:21" s="94" customFormat="1" ht="16.5" hidden="1" x14ac:dyDescent="0.3">
      <c r="A1003" s="95" t="s">
        <v>54</v>
      </c>
      <c r="B1003" s="102">
        <f>VLOOKUP('Datos Monitoreo 2019'!$A1003,info!$D$3:$E$118,2,FALSE)</f>
        <v>4</v>
      </c>
      <c r="C1003" s="96">
        <v>21</v>
      </c>
      <c r="D1003" s="96" t="s">
        <v>9</v>
      </c>
      <c r="E1003" s="97">
        <v>5.8887328944001274</v>
      </c>
      <c r="F1003" s="103">
        <f t="shared" si="20"/>
        <v>2.723538963660059E-3</v>
      </c>
      <c r="G1003" s="95"/>
      <c r="H1003" s="104"/>
      <c r="I1003" s="104"/>
      <c r="J1003" s="104"/>
      <c r="K1003" s="105">
        <f>VLOOKUP('Datos Monitoreo 2019'!$D1003,info!$A$2:$B$20,2,FALSE)</f>
        <v>0.74</v>
      </c>
      <c r="M1003" s="104">
        <v>1.1499999999999999</v>
      </c>
      <c r="N1003" s="106">
        <f>(1.8894+0.00853085*'Datos Monitoreo 2019'!$E1003^3.32222)/1000</f>
        <v>4.9738257149312855E-3</v>
      </c>
      <c r="O1003" s="106">
        <f>'Datos Monitoreo 2019'!$N1003*'Datos Monitoreo 2019'!$S1003</f>
        <v>9.9476514298625705E-4</v>
      </c>
      <c r="P1003" s="106">
        <f>'Datos Monitoreo 2019'!$O1003+'Datos Monitoreo 2019'!$N1003</f>
        <v>5.9685908579175427E-3</v>
      </c>
      <c r="Q1003" s="104">
        <v>0.47</v>
      </c>
      <c r="R1003" s="106">
        <f>'Datos Monitoreo 2019'!$Q1003*'Datos Monitoreo 2019'!$N1003</f>
        <v>2.3376980860177038E-3</v>
      </c>
      <c r="S1003" s="104">
        <v>0.2</v>
      </c>
      <c r="T1003" s="106">
        <f>'Datos Monitoreo 2019'!$R1003*'Datos Monitoreo 2019'!$S1003</f>
        <v>4.6753961720354077E-4</v>
      </c>
      <c r="U1003" s="106">
        <f>'Datos Monitoreo 2019'!$T1003+'Datos Monitoreo 2019'!$R1003</f>
        <v>2.8052377032212446E-3</v>
      </c>
    </row>
    <row r="1004" spans="1:21" s="94" customFormat="1" ht="16.5" hidden="1" x14ac:dyDescent="0.3">
      <c r="A1004" s="95" t="s">
        <v>54</v>
      </c>
      <c r="B1004" s="102">
        <f>VLOOKUP('Datos Monitoreo 2019'!$A1004,info!$D$3:$E$118,2,FALSE)</f>
        <v>4</v>
      </c>
      <c r="C1004" s="96">
        <v>21</v>
      </c>
      <c r="D1004" s="96" t="s">
        <v>9</v>
      </c>
      <c r="E1004" s="97">
        <v>4.6154933496649653</v>
      </c>
      <c r="F1004" s="103">
        <f t="shared" si="20"/>
        <v>1.67311633925355E-3</v>
      </c>
      <c r="G1004" s="95"/>
      <c r="H1004" s="104"/>
      <c r="I1004" s="104"/>
      <c r="J1004" s="104"/>
      <c r="K1004" s="105">
        <f>VLOOKUP('Datos Monitoreo 2019'!$D1004,info!$A$2:$B$20,2,FALSE)</f>
        <v>0.74</v>
      </c>
      <c r="M1004" s="104">
        <v>1.1499999999999999</v>
      </c>
      <c r="N1004" s="106">
        <f>(1.8894+0.00853085*'Datos Monitoreo 2019'!$E1004^3.32222)/1000</f>
        <v>3.262401652821662E-3</v>
      </c>
      <c r="O1004" s="106">
        <f>'Datos Monitoreo 2019'!$N1004*'Datos Monitoreo 2019'!$S1004</f>
        <v>6.524803305643324E-4</v>
      </c>
      <c r="P1004" s="106">
        <f>'Datos Monitoreo 2019'!$O1004+'Datos Monitoreo 2019'!$N1004</f>
        <v>3.9148819833859944E-3</v>
      </c>
      <c r="Q1004" s="104">
        <v>0.47</v>
      </c>
      <c r="R1004" s="106">
        <f>'Datos Monitoreo 2019'!$Q1004*'Datos Monitoreo 2019'!$N1004</f>
        <v>1.5333287768261811E-3</v>
      </c>
      <c r="S1004" s="104">
        <v>0.2</v>
      </c>
      <c r="T1004" s="106">
        <f>'Datos Monitoreo 2019'!$R1004*'Datos Monitoreo 2019'!$S1004</f>
        <v>3.0666575536523625E-4</v>
      </c>
      <c r="U1004" s="106">
        <f>'Datos Monitoreo 2019'!$T1004+'Datos Monitoreo 2019'!$R1004</f>
        <v>1.8399945321914174E-3</v>
      </c>
    </row>
    <row r="1005" spans="1:21" s="94" customFormat="1" ht="16.5" hidden="1" x14ac:dyDescent="0.3">
      <c r="A1005" s="95" t="s">
        <v>54</v>
      </c>
      <c r="B1005" s="102">
        <f>VLOOKUP('Datos Monitoreo 2019'!$A1005,info!$D$3:$E$118,2,FALSE)</f>
        <v>4</v>
      </c>
      <c r="C1005" s="96">
        <v>21</v>
      </c>
      <c r="D1005" s="96" t="s">
        <v>9</v>
      </c>
      <c r="E1005" s="97">
        <v>2.5464790894703255</v>
      </c>
      <c r="F1005" s="103">
        <f t="shared" si="20"/>
        <v>5.0929581789406519E-4</v>
      </c>
      <c r="G1005" s="95"/>
      <c r="H1005" s="104"/>
      <c r="I1005" s="104"/>
      <c r="J1005" s="104"/>
      <c r="K1005" s="105">
        <f>VLOOKUP('Datos Monitoreo 2019'!$D1005,info!$A$2:$B$20,2,FALSE)</f>
        <v>0.74</v>
      </c>
      <c r="M1005" s="104">
        <v>1.1499999999999999</v>
      </c>
      <c r="N1005" s="106">
        <f>(1.8894+0.00853085*'Datos Monitoreo 2019'!$E1005^3.32222)/1000</f>
        <v>2.0797770847807797E-3</v>
      </c>
      <c r="O1005" s="106">
        <f>'Datos Monitoreo 2019'!$N1005*'Datos Monitoreo 2019'!$S1005</f>
        <v>4.1595541695615599E-4</v>
      </c>
      <c r="P1005" s="106">
        <f>'Datos Monitoreo 2019'!$O1005+'Datos Monitoreo 2019'!$N1005</f>
        <v>2.4957325017369355E-3</v>
      </c>
      <c r="Q1005" s="104">
        <v>0.47</v>
      </c>
      <c r="R1005" s="106">
        <f>'Datos Monitoreo 2019'!$Q1005*'Datos Monitoreo 2019'!$N1005</f>
        <v>9.7749522984696643E-4</v>
      </c>
      <c r="S1005" s="104">
        <v>0.2</v>
      </c>
      <c r="T1005" s="106">
        <f>'Datos Monitoreo 2019'!$R1005*'Datos Monitoreo 2019'!$S1005</f>
        <v>1.954990459693933E-4</v>
      </c>
      <c r="U1005" s="106">
        <f>'Datos Monitoreo 2019'!$T1005+'Datos Monitoreo 2019'!$R1005</f>
        <v>1.1729942758163597E-3</v>
      </c>
    </row>
    <row r="1006" spans="1:21" s="94" customFormat="1" ht="16.5" hidden="1" x14ac:dyDescent="0.3">
      <c r="A1006" s="95" t="s">
        <v>54</v>
      </c>
      <c r="B1006" s="102">
        <f>VLOOKUP('Datos Monitoreo 2019'!$A1006,info!$D$3:$E$118,2,FALSE)</f>
        <v>4</v>
      </c>
      <c r="C1006" s="96">
        <v>22</v>
      </c>
      <c r="D1006" s="96" t="s">
        <v>10</v>
      </c>
      <c r="E1006" s="97">
        <v>14.03746598070517</v>
      </c>
      <c r="F1006" s="103">
        <f t="shared" si="20"/>
        <v>1.5476306243727448E-2</v>
      </c>
      <c r="G1006" s="95"/>
      <c r="H1006" s="110"/>
      <c r="I1006" s="110"/>
      <c r="J1006" s="110"/>
      <c r="K1006" s="105">
        <f>VLOOKUP('Datos Monitoreo 2019'!$D1006,info!$A$2:$B$20,2,FALSE)</f>
        <v>0.54</v>
      </c>
      <c r="M1006" s="104">
        <v>1.1499999999999999</v>
      </c>
      <c r="N1006" s="106">
        <f>(0.214828*'Datos Monitoreo 2019'!$E1006^2.0402)/1000</f>
        <v>4.7074891232481292E-2</v>
      </c>
      <c r="O1006" s="106">
        <f>'Datos Monitoreo 2019'!$N1006*'Datos Monitoreo 2019'!$S1006</f>
        <v>9.4149782464962584E-3</v>
      </c>
      <c r="P1006" s="106">
        <f>'Datos Monitoreo 2019'!$O1006+'Datos Monitoreo 2019'!$N1006</f>
        <v>5.648986947897755E-2</v>
      </c>
      <c r="Q1006" s="104">
        <v>0.47</v>
      </c>
      <c r="R1006" s="106">
        <f>'Datos Monitoreo 2019'!$Q1006*'Datos Monitoreo 2019'!$N1006</f>
        <v>2.2125198879266207E-2</v>
      </c>
      <c r="S1006" s="104">
        <v>0.2</v>
      </c>
      <c r="T1006" s="106">
        <f>'Datos Monitoreo 2019'!$R1006*'Datos Monitoreo 2019'!$S1006</f>
        <v>4.4250397758532414E-3</v>
      </c>
      <c r="U1006" s="106">
        <f>'Datos Monitoreo 2019'!$T1006+'Datos Monitoreo 2019'!$R1006</f>
        <v>2.6550238655119449E-2</v>
      </c>
    </row>
    <row r="1007" spans="1:21" s="94" customFormat="1" ht="16.5" hidden="1" x14ac:dyDescent="0.3">
      <c r="A1007" s="95" t="s">
        <v>54</v>
      </c>
      <c r="B1007" s="102">
        <f>VLOOKUP('Datos Monitoreo 2019'!$A1007,info!$D$3:$E$118,2,FALSE)</f>
        <v>4</v>
      </c>
      <c r="C1007" s="96">
        <v>23</v>
      </c>
      <c r="D1007" s="96" t="s">
        <v>10</v>
      </c>
      <c r="E1007" s="97">
        <v>24.732678156480539</v>
      </c>
      <c r="F1007" s="103">
        <f t="shared" si="20"/>
        <v>4.8043227318963454E-2</v>
      </c>
      <c r="G1007" s="95"/>
      <c r="H1007" s="104"/>
      <c r="I1007" s="104"/>
      <c r="J1007" s="104"/>
      <c r="K1007" s="105">
        <f>VLOOKUP('Datos Monitoreo 2019'!$D1007,info!$A$2:$B$20,2,FALSE)</f>
        <v>0.54</v>
      </c>
      <c r="M1007" s="104">
        <v>1.1499999999999999</v>
      </c>
      <c r="N1007" s="106">
        <f>(0.214828*'Datos Monitoreo 2019'!$E1007^2.0402)/1000</f>
        <v>0.14950051116046373</v>
      </c>
      <c r="O1007" s="106">
        <f>'Datos Monitoreo 2019'!$N1007*'Datos Monitoreo 2019'!$S1007</f>
        <v>2.9900102232092746E-2</v>
      </c>
      <c r="P1007" s="106">
        <f>'Datos Monitoreo 2019'!$O1007+'Datos Monitoreo 2019'!$N1007</f>
        <v>0.17940061339255647</v>
      </c>
      <c r="Q1007" s="104">
        <v>0.47</v>
      </c>
      <c r="R1007" s="106">
        <f>'Datos Monitoreo 2019'!$Q1007*'Datos Monitoreo 2019'!$N1007</f>
        <v>7.0265240245417943E-2</v>
      </c>
      <c r="S1007" s="104">
        <v>0.2</v>
      </c>
      <c r="T1007" s="106">
        <f>'Datos Monitoreo 2019'!$R1007*'Datos Monitoreo 2019'!$S1007</f>
        <v>1.405304804908359E-2</v>
      </c>
      <c r="U1007" s="106">
        <f>'Datos Monitoreo 2019'!$T1007+'Datos Monitoreo 2019'!$R1007</f>
        <v>8.4318288294501526E-2</v>
      </c>
    </row>
    <row r="1008" spans="1:21" s="94" customFormat="1" ht="16.5" hidden="1" x14ac:dyDescent="0.3">
      <c r="A1008" s="95" t="s">
        <v>54</v>
      </c>
      <c r="B1008" s="102">
        <f>VLOOKUP('Datos Monitoreo 2019'!$A1008,info!$D$3:$E$118,2,FALSE)</f>
        <v>4</v>
      </c>
      <c r="C1008" s="96">
        <v>24</v>
      </c>
      <c r="D1008" s="96" t="s">
        <v>9</v>
      </c>
      <c r="E1008" s="97">
        <v>3.8197186342054881</v>
      </c>
      <c r="F1008" s="103">
        <f t="shared" si="20"/>
        <v>1.1459155902616462E-3</v>
      </c>
      <c r="G1008" s="95"/>
      <c r="H1008" s="104"/>
      <c r="I1008" s="104"/>
      <c r="J1008" s="104"/>
      <c r="K1008" s="105">
        <f>VLOOKUP('Datos Monitoreo 2019'!$D1008,info!$A$2:$B$20,2,FALSE)</f>
        <v>0.74</v>
      </c>
      <c r="M1008" s="104">
        <v>1.1499999999999999</v>
      </c>
      <c r="N1008" s="106">
        <f>(1.8894+0.00853085*'Datos Monitoreo 2019'!$E1008^3.32222)/1000</f>
        <v>2.6215980617557504E-3</v>
      </c>
      <c r="O1008" s="106">
        <f>'Datos Monitoreo 2019'!$N1008*'Datos Monitoreo 2019'!$S1008</f>
        <v>5.2431961235115013E-4</v>
      </c>
      <c r="P1008" s="106">
        <f>'Datos Monitoreo 2019'!$O1008+'Datos Monitoreo 2019'!$N1008</f>
        <v>3.1459176741069003E-3</v>
      </c>
      <c r="Q1008" s="104">
        <v>0.47</v>
      </c>
      <c r="R1008" s="106">
        <f>'Datos Monitoreo 2019'!$Q1008*'Datos Monitoreo 2019'!$N1008</f>
        <v>1.2321510890252027E-3</v>
      </c>
      <c r="S1008" s="104">
        <v>0.2</v>
      </c>
      <c r="T1008" s="106">
        <f>'Datos Monitoreo 2019'!$R1008*'Datos Monitoreo 2019'!$S1008</f>
        <v>2.4643021780504056E-4</v>
      </c>
      <c r="U1008" s="106">
        <f>'Datos Monitoreo 2019'!$T1008+'Datos Monitoreo 2019'!$R1008</f>
        <v>1.4785813068302431E-3</v>
      </c>
    </row>
    <row r="1009" spans="1:21" s="94" customFormat="1" ht="16.5" hidden="1" x14ac:dyDescent="0.3">
      <c r="A1009" s="95" t="s">
        <v>54</v>
      </c>
      <c r="B1009" s="102">
        <f>VLOOKUP('Datos Monitoreo 2019'!$A1009,info!$D$3:$E$118,2,FALSE)</f>
        <v>4</v>
      </c>
      <c r="C1009" s="96">
        <v>24</v>
      </c>
      <c r="D1009" s="96" t="s">
        <v>9</v>
      </c>
      <c r="E1009" s="97">
        <v>2.1008452488130183</v>
      </c>
      <c r="F1009" s="103">
        <f t="shared" si="20"/>
        <v>3.46639466054148E-4</v>
      </c>
      <c r="G1009" s="95"/>
      <c r="H1009" s="104"/>
      <c r="I1009" s="104"/>
      <c r="J1009" s="104"/>
      <c r="K1009" s="105">
        <f>VLOOKUP('Datos Monitoreo 2019'!$D1009,info!$A$2:$B$20,2,FALSE)</f>
        <v>0.74</v>
      </c>
      <c r="M1009" s="104">
        <v>1.1499999999999999</v>
      </c>
      <c r="N1009" s="106">
        <f>(1.8894+0.00853085*'Datos Monitoreo 2019'!$E1009^3.32222)/1000</f>
        <v>1.9898746053897977E-3</v>
      </c>
      <c r="O1009" s="106">
        <f>'Datos Monitoreo 2019'!$N1009*'Datos Monitoreo 2019'!$S1009</f>
        <v>3.9797492107795956E-4</v>
      </c>
      <c r="P1009" s="106">
        <f>'Datos Monitoreo 2019'!$O1009+'Datos Monitoreo 2019'!$N1009</f>
        <v>2.3878495264677575E-3</v>
      </c>
      <c r="Q1009" s="104">
        <v>0.47</v>
      </c>
      <c r="R1009" s="106">
        <f>'Datos Monitoreo 2019'!$Q1009*'Datos Monitoreo 2019'!$N1009</f>
        <v>9.3524106453320491E-4</v>
      </c>
      <c r="S1009" s="104">
        <v>0.2</v>
      </c>
      <c r="T1009" s="106">
        <f>'Datos Monitoreo 2019'!$R1009*'Datos Monitoreo 2019'!$S1009</f>
        <v>1.8704821290664098E-4</v>
      </c>
      <c r="U1009" s="106">
        <f>'Datos Monitoreo 2019'!$T1009+'Datos Monitoreo 2019'!$R1009</f>
        <v>1.1222892774398459E-3</v>
      </c>
    </row>
    <row r="1010" spans="1:21" s="94" customFormat="1" ht="16.5" hidden="1" x14ac:dyDescent="0.3">
      <c r="A1010" s="95" t="s">
        <v>54</v>
      </c>
      <c r="B1010" s="102">
        <f>VLOOKUP('Datos Monitoreo 2019'!$A1010,info!$D$3:$E$118,2,FALSE)</f>
        <v>4</v>
      </c>
      <c r="C1010" s="96">
        <v>26</v>
      </c>
      <c r="D1010" s="96" t="s">
        <v>10</v>
      </c>
      <c r="E1010" s="97">
        <v>25.337466940229735</v>
      </c>
      <c r="F1010" s="103">
        <f t="shared" si="20"/>
        <v>5.0421559211057169E-2</v>
      </c>
      <c r="G1010" s="95"/>
      <c r="H1010" s="104"/>
      <c r="I1010" s="104"/>
      <c r="J1010" s="104"/>
      <c r="K1010" s="105">
        <f>VLOOKUP('Datos Monitoreo 2019'!$D1010,info!$A$2:$B$20,2,FALSE)</f>
        <v>0.54</v>
      </c>
      <c r="M1010" s="104">
        <v>1.1499999999999999</v>
      </c>
      <c r="N1010" s="106">
        <f>(0.214828*'Datos Monitoreo 2019'!$E1010^2.0402)/1000</f>
        <v>0.15705383868082409</v>
      </c>
      <c r="O1010" s="106">
        <f>'Datos Monitoreo 2019'!$N1010*'Datos Monitoreo 2019'!$S1010</f>
        <v>3.1410767736164823E-2</v>
      </c>
      <c r="P1010" s="106">
        <f>'Datos Monitoreo 2019'!$O1010+'Datos Monitoreo 2019'!$N1010</f>
        <v>0.18846460641698892</v>
      </c>
      <c r="Q1010" s="104">
        <v>0.47</v>
      </c>
      <c r="R1010" s="106">
        <f>'Datos Monitoreo 2019'!$Q1010*'Datos Monitoreo 2019'!$N1010</f>
        <v>7.3815304179987315E-2</v>
      </c>
      <c r="S1010" s="104">
        <v>0.2</v>
      </c>
      <c r="T1010" s="106">
        <f>'Datos Monitoreo 2019'!$R1010*'Datos Monitoreo 2019'!$S1010</f>
        <v>1.4763060835997464E-2</v>
      </c>
      <c r="U1010" s="106">
        <f>'Datos Monitoreo 2019'!$T1010+'Datos Monitoreo 2019'!$R1010</f>
        <v>8.8578365015984775E-2</v>
      </c>
    </row>
    <row r="1011" spans="1:21" s="94" customFormat="1" ht="16.5" hidden="1" x14ac:dyDescent="0.3">
      <c r="A1011" s="95" t="s">
        <v>54</v>
      </c>
      <c r="B1011" s="102">
        <f>VLOOKUP('Datos Monitoreo 2019'!$A1011,info!$D$3:$E$118,2,FALSE)</f>
        <v>4</v>
      </c>
      <c r="C1011" s="96">
        <v>27</v>
      </c>
      <c r="D1011" s="96" t="s">
        <v>10</v>
      </c>
      <c r="E1011" s="97">
        <v>25.17831199713784</v>
      </c>
      <c r="F1011" s="103">
        <f t="shared" si="20"/>
        <v>4.9790111974340086E-2</v>
      </c>
      <c r="G1011" s="95"/>
      <c r="H1011" s="104"/>
      <c r="I1011" s="104"/>
      <c r="J1011" s="104"/>
      <c r="K1011" s="105">
        <f>VLOOKUP('Datos Monitoreo 2019'!$D1011,info!$A$2:$B$20,2,FALSE)</f>
        <v>0.54</v>
      </c>
      <c r="M1011" s="104">
        <v>1.1499999999999999</v>
      </c>
      <c r="N1011" s="106">
        <f>(0.214828*'Datos Monitoreo 2019'!$E1011^2.0402)/1000</f>
        <v>0.15504771728255279</v>
      </c>
      <c r="O1011" s="106">
        <f>'Datos Monitoreo 2019'!$N1011*'Datos Monitoreo 2019'!$S1011</f>
        <v>3.1009543456510559E-2</v>
      </c>
      <c r="P1011" s="106">
        <f>'Datos Monitoreo 2019'!$O1011+'Datos Monitoreo 2019'!$N1011</f>
        <v>0.18605726073906334</v>
      </c>
      <c r="Q1011" s="104">
        <v>0.47</v>
      </c>
      <c r="R1011" s="106">
        <f>'Datos Monitoreo 2019'!$Q1011*'Datos Monitoreo 2019'!$N1011</f>
        <v>7.2872427122799802E-2</v>
      </c>
      <c r="S1011" s="104">
        <v>0.2</v>
      </c>
      <c r="T1011" s="106">
        <f>'Datos Monitoreo 2019'!$R1011*'Datos Monitoreo 2019'!$S1011</f>
        <v>1.4574485424559962E-2</v>
      </c>
      <c r="U1011" s="106">
        <f>'Datos Monitoreo 2019'!$T1011+'Datos Monitoreo 2019'!$R1011</f>
        <v>8.7446912547359756E-2</v>
      </c>
    </row>
    <row r="1012" spans="1:21" s="94" customFormat="1" ht="16.5" hidden="1" x14ac:dyDescent="0.3">
      <c r="A1012" s="95" t="s">
        <v>54</v>
      </c>
      <c r="B1012" s="102">
        <f>VLOOKUP('Datos Monitoreo 2019'!$A1012,info!$D$3:$E$118,2,FALSE)</f>
        <v>4</v>
      </c>
      <c r="C1012" s="96">
        <v>29</v>
      </c>
      <c r="D1012" s="96" t="s">
        <v>10</v>
      </c>
      <c r="E1012" s="97">
        <v>22.409015987338865</v>
      </c>
      <c r="F1012" s="103">
        <f t="shared" si="20"/>
        <v>3.9439868137716404E-2</v>
      </c>
      <c r="G1012" s="95"/>
      <c r="H1012" s="104"/>
      <c r="I1012" s="104"/>
      <c r="J1012" s="104"/>
      <c r="K1012" s="105">
        <f>VLOOKUP('Datos Monitoreo 2019'!$D1012,info!$A$2:$B$20,2,FALSE)</f>
        <v>0.54</v>
      </c>
      <c r="M1012" s="104">
        <v>1.1499999999999999</v>
      </c>
      <c r="N1012" s="106">
        <f>(0.214828*'Datos Monitoreo 2019'!$E1012^2.0402)/1000</f>
        <v>0.12224284650813255</v>
      </c>
      <c r="O1012" s="106">
        <f>'Datos Monitoreo 2019'!$N1012*'Datos Monitoreo 2019'!$S1012</f>
        <v>2.4448569301626512E-2</v>
      </c>
      <c r="P1012" s="106">
        <f>'Datos Monitoreo 2019'!$O1012+'Datos Monitoreo 2019'!$N1012</f>
        <v>0.14669141580975906</v>
      </c>
      <c r="Q1012" s="104">
        <v>0.47</v>
      </c>
      <c r="R1012" s="106">
        <f>'Datos Monitoreo 2019'!$Q1012*'Datos Monitoreo 2019'!$N1012</f>
        <v>5.7454137858822293E-2</v>
      </c>
      <c r="S1012" s="104">
        <v>0.2</v>
      </c>
      <c r="T1012" s="106">
        <f>'Datos Monitoreo 2019'!$R1012*'Datos Monitoreo 2019'!$S1012</f>
        <v>1.1490827571764459E-2</v>
      </c>
      <c r="U1012" s="106">
        <f>'Datos Monitoreo 2019'!$T1012+'Datos Monitoreo 2019'!$R1012</f>
        <v>6.8944965430586758E-2</v>
      </c>
    </row>
    <row r="1013" spans="1:21" s="94" customFormat="1" ht="16.5" hidden="1" x14ac:dyDescent="0.3">
      <c r="A1013" s="95" t="s">
        <v>54</v>
      </c>
      <c r="B1013" s="102">
        <f>VLOOKUP('Datos Monitoreo 2019'!$A1013,info!$D$3:$E$118,2,FALSE)</f>
        <v>4</v>
      </c>
      <c r="C1013" s="96">
        <v>30</v>
      </c>
      <c r="D1013" s="96" t="s">
        <v>10</v>
      </c>
      <c r="E1013" s="97">
        <v>25.783100780887047</v>
      </c>
      <c r="F1013" s="103">
        <f t="shared" si="20"/>
        <v>5.2210779081296281E-2</v>
      </c>
      <c r="G1013" s="95"/>
      <c r="H1013" s="104"/>
      <c r="I1013" s="104"/>
      <c r="J1013" s="104"/>
      <c r="K1013" s="105">
        <f>VLOOKUP('Datos Monitoreo 2019'!$D1013,info!$A$2:$B$20,2,FALSE)</f>
        <v>0.54</v>
      </c>
      <c r="M1013" s="104">
        <v>1.1499999999999999</v>
      </c>
      <c r="N1013" s="106">
        <f>(0.214828*'Datos Monitoreo 2019'!$E1013^2.0402)/1000</f>
        <v>0.16274095137414996</v>
      </c>
      <c r="O1013" s="106">
        <f>'Datos Monitoreo 2019'!$N1013*'Datos Monitoreo 2019'!$S1013</f>
        <v>3.254819027482999E-2</v>
      </c>
      <c r="P1013" s="106">
        <f>'Datos Monitoreo 2019'!$O1013+'Datos Monitoreo 2019'!$N1013</f>
        <v>0.19528914164897995</v>
      </c>
      <c r="Q1013" s="104">
        <v>0.47</v>
      </c>
      <c r="R1013" s="106">
        <f>'Datos Monitoreo 2019'!$Q1013*'Datos Monitoreo 2019'!$N1013</f>
        <v>7.648824714585048E-2</v>
      </c>
      <c r="S1013" s="104">
        <v>0.2</v>
      </c>
      <c r="T1013" s="106">
        <f>'Datos Monitoreo 2019'!$R1013*'Datos Monitoreo 2019'!$S1013</f>
        <v>1.5297649429170097E-2</v>
      </c>
      <c r="U1013" s="106">
        <f>'Datos Monitoreo 2019'!$T1013+'Datos Monitoreo 2019'!$R1013</f>
        <v>9.1785896575020579E-2</v>
      </c>
    </row>
    <row r="1014" spans="1:21" s="94" customFormat="1" ht="16.5" hidden="1" x14ac:dyDescent="0.3">
      <c r="A1014" s="95" t="s">
        <v>54</v>
      </c>
      <c r="B1014" s="102">
        <f>VLOOKUP('Datos Monitoreo 2019'!$A1014,info!$D$3:$E$118,2,FALSE)</f>
        <v>4</v>
      </c>
      <c r="C1014" s="96">
        <v>31</v>
      </c>
      <c r="D1014" s="96" t="s">
        <v>9</v>
      </c>
      <c r="E1014" s="97">
        <v>4.2653524748627953</v>
      </c>
      <c r="F1014" s="103">
        <f t="shared" si="20"/>
        <v>1.4288930790790366E-3</v>
      </c>
      <c r="G1014" s="95"/>
      <c r="H1014" s="104"/>
      <c r="I1014" s="104"/>
      <c r="J1014" s="104"/>
      <c r="K1014" s="105">
        <f>VLOOKUP('Datos Monitoreo 2019'!$D1014,info!$A$2:$B$20,2,FALSE)</f>
        <v>0.74</v>
      </c>
      <c r="M1014" s="104">
        <v>1.1499999999999999</v>
      </c>
      <c r="N1014" s="106">
        <f>(1.8894+0.00853085*'Datos Monitoreo 2019'!$E1014^3.32222)/1000</f>
        <v>2.9458310539638363E-3</v>
      </c>
      <c r="O1014" s="106">
        <f>'Datos Monitoreo 2019'!$N1014*'Datos Monitoreo 2019'!$S1014</f>
        <v>5.8916621079276726E-4</v>
      </c>
      <c r="P1014" s="106">
        <f>'Datos Monitoreo 2019'!$O1014+'Datos Monitoreo 2019'!$N1014</f>
        <v>3.5349972647566036E-3</v>
      </c>
      <c r="Q1014" s="104">
        <v>0.47</v>
      </c>
      <c r="R1014" s="106">
        <f>'Datos Monitoreo 2019'!$Q1014*'Datos Monitoreo 2019'!$N1014</f>
        <v>1.3845405953630029E-3</v>
      </c>
      <c r="S1014" s="104">
        <v>0.2</v>
      </c>
      <c r="T1014" s="106">
        <f>'Datos Monitoreo 2019'!$R1014*'Datos Monitoreo 2019'!$S1014</f>
        <v>2.769081190726006E-4</v>
      </c>
      <c r="U1014" s="106">
        <f>'Datos Monitoreo 2019'!$T1014+'Datos Monitoreo 2019'!$R1014</f>
        <v>1.6614487144356034E-3</v>
      </c>
    </row>
    <row r="1015" spans="1:21" s="94" customFormat="1" ht="16.5" hidden="1" x14ac:dyDescent="0.3">
      <c r="A1015" s="95" t="s">
        <v>54</v>
      </c>
      <c r="B1015" s="102">
        <f>VLOOKUP('Datos Monitoreo 2019'!$A1015,info!$D$3:$E$118,2,FALSE)</f>
        <v>4</v>
      </c>
      <c r="C1015" s="96">
        <v>31</v>
      </c>
      <c r="D1015" s="96" t="s">
        <v>9</v>
      </c>
      <c r="E1015" s="97">
        <v>2.5464790894703255</v>
      </c>
      <c r="F1015" s="103">
        <f t="shared" si="20"/>
        <v>5.0929581789406519E-4</v>
      </c>
      <c r="G1015" s="95"/>
      <c r="H1015" s="104"/>
      <c r="I1015" s="104"/>
      <c r="J1015" s="104"/>
      <c r="K1015" s="105">
        <f>VLOOKUP('Datos Monitoreo 2019'!$D1015,info!$A$2:$B$20,2,FALSE)</f>
        <v>0.74</v>
      </c>
      <c r="M1015" s="104">
        <v>1.1499999999999999</v>
      </c>
      <c r="N1015" s="106">
        <f>(1.8894+0.00853085*'Datos Monitoreo 2019'!$E1015^3.32222)/1000</f>
        <v>2.0797770847807797E-3</v>
      </c>
      <c r="O1015" s="106">
        <f>'Datos Monitoreo 2019'!$N1015*'Datos Monitoreo 2019'!$S1015</f>
        <v>4.1595541695615599E-4</v>
      </c>
      <c r="P1015" s="106">
        <f>'Datos Monitoreo 2019'!$O1015+'Datos Monitoreo 2019'!$N1015</f>
        <v>2.4957325017369355E-3</v>
      </c>
      <c r="Q1015" s="104">
        <v>0.47</v>
      </c>
      <c r="R1015" s="106">
        <f>'Datos Monitoreo 2019'!$Q1015*'Datos Monitoreo 2019'!$N1015</f>
        <v>9.7749522984696643E-4</v>
      </c>
      <c r="S1015" s="104">
        <v>0.2</v>
      </c>
      <c r="T1015" s="106">
        <f>'Datos Monitoreo 2019'!$R1015*'Datos Monitoreo 2019'!$S1015</f>
        <v>1.954990459693933E-4</v>
      </c>
      <c r="U1015" s="106">
        <f>'Datos Monitoreo 2019'!$T1015+'Datos Monitoreo 2019'!$R1015</f>
        <v>1.1729942758163597E-3</v>
      </c>
    </row>
    <row r="1016" spans="1:21" s="94" customFormat="1" ht="16.5" hidden="1" x14ac:dyDescent="0.3">
      <c r="A1016" s="95" t="s">
        <v>54</v>
      </c>
      <c r="B1016" s="102">
        <f>VLOOKUP('Datos Monitoreo 2019'!$A1016,info!$D$3:$E$118,2,FALSE)</f>
        <v>4</v>
      </c>
      <c r="C1016" s="96">
        <v>33</v>
      </c>
      <c r="D1016" s="96" t="s">
        <v>10</v>
      </c>
      <c r="E1016" s="97">
        <v>19.958029863723677</v>
      </c>
      <c r="F1016" s="103">
        <f t="shared" si="20"/>
        <v>3.1284211811386867E-2</v>
      </c>
      <c r="G1016" s="95"/>
      <c r="H1016" s="111"/>
      <c r="I1016" s="104"/>
      <c r="J1016" s="104"/>
      <c r="K1016" s="105">
        <f>VLOOKUP('Datos Monitoreo 2019'!$D1016,info!$A$2:$B$20,2,FALSE)</f>
        <v>0.54</v>
      </c>
      <c r="M1016" s="104">
        <v>1.1499999999999999</v>
      </c>
      <c r="N1016" s="106">
        <f>(0.214828*'Datos Monitoreo 2019'!$E1016^2.0402)/1000</f>
        <v>9.6514141469866505E-2</v>
      </c>
      <c r="O1016" s="106">
        <f>'Datos Monitoreo 2019'!$N1016*'Datos Monitoreo 2019'!$S1016</f>
        <v>1.9302828293973302E-2</v>
      </c>
      <c r="P1016" s="106">
        <f>'Datos Monitoreo 2019'!$O1016+'Datos Monitoreo 2019'!$N1016</f>
        <v>0.1158169697638398</v>
      </c>
      <c r="Q1016" s="104">
        <v>0.47</v>
      </c>
      <c r="R1016" s="106">
        <f>'Datos Monitoreo 2019'!$Q1016*'Datos Monitoreo 2019'!$N1016</f>
        <v>4.5361646490837251E-2</v>
      </c>
      <c r="S1016" s="104">
        <v>0.2</v>
      </c>
      <c r="T1016" s="106">
        <f>'Datos Monitoreo 2019'!$R1016*'Datos Monitoreo 2019'!$S1016</f>
        <v>9.0723292981674513E-3</v>
      </c>
      <c r="U1016" s="106">
        <f>'Datos Monitoreo 2019'!$T1016+'Datos Monitoreo 2019'!$R1016</f>
        <v>5.4433975789004704E-2</v>
      </c>
    </row>
    <row r="1017" spans="1:21" s="94" customFormat="1" ht="16.5" hidden="1" x14ac:dyDescent="0.3">
      <c r="A1017" s="95" t="s">
        <v>54</v>
      </c>
      <c r="B1017" s="102">
        <f>VLOOKUP('Datos Monitoreo 2019'!$A1017,info!$D$3:$E$118,2,FALSE)</f>
        <v>4</v>
      </c>
      <c r="C1017" s="96">
        <v>34</v>
      </c>
      <c r="D1017" s="96" t="s">
        <v>10</v>
      </c>
      <c r="E1017" s="97">
        <v>23.491269600363751</v>
      </c>
      <c r="F1017" s="103">
        <f t="shared" si="20"/>
        <v>4.3341392412671119E-2</v>
      </c>
      <c r="G1017" s="95"/>
      <c r="H1017" s="104"/>
      <c r="I1017" s="104"/>
      <c r="J1017" s="104"/>
      <c r="K1017" s="105">
        <f>VLOOKUP('Datos Monitoreo 2019'!$D1017,info!$A$2:$B$20,2,FALSE)</f>
        <v>0.54</v>
      </c>
      <c r="M1017" s="104">
        <v>1.1499999999999999</v>
      </c>
      <c r="N1017" s="106">
        <f>(0.214828*'Datos Monitoreo 2019'!$E1017^2.0402)/1000</f>
        <v>0.13459046835283286</v>
      </c>
      <c r="O1017" s="106">
        <f>'Datos Monitoreo 2019'!$N1017*'Datos Monitoreo 2019'!$S1017</f>
        <v>2.6918093670566575E-2</v>
      </c>
      <c r="P1017" s="106">
        <f>'Datos Monitoreo 2019'!$O1017+'Datos Monitoreo 2019'!$N1017</f>
        <v>0.16150856202339944</v>
      </c>
      <c r="Q1017" s="104">
        <v>0.47</v>
      </c>
      <c r="R1017" s="106">
        <f>'Datos Monitoreo 2019'!$Q1017*'Datos Monitoreo 2019'!$N1017</f>
        <v>6.325752012583144E-2</v>
      </c>
      <c r="S1017" s="104">
        <v>0.2</v>
      </c>
      <c r="T1017" s="106">
        <f>'Datos Monitoreo 2019'!$R1017*'Datos Monitoreo 2019'!$S1017</f>
        <v>1.2651504025166288E-2</v>
      </c>
      <c r="U1017" s="106">
        <f>'Datos Monitoreo 2019'!$T1017+'Datos Monitoreo 2019'!$R1017</f>
        <v>7.5909024150997734E-2</v>
      </c>
    </row>
    <row r="1018" spans="1:21" s="94" customFormat="1" ht="16.5" hidden="1" x14ac:dyDescent="0.3">
      <c r="A1018" s="95" t="s">
        <v>54</v>
      </c>
      <c r="B1018" s="102">
        <f>VLOOKUP('Datos Monitoreo 2019'!$A1018,info!$D$3:$E$118,2,FALSE)</f>
        <v>4</v>
      </c>
      <c r="C1018" s="96">
        <v>35</v>
      </c>
      <c r="D1018" s="96" t="s">
        <v>10</v>
      </c>
      <c r="E1018" s="97">
        <v>21.613241271879389</v>
      </c>
      <c r="F1018" s="103">
        <f t="shared" si="20"/>
        <v>3.6688477059015262E-2</v>
      </c>
      <c r="G1018" s="95"/>
      <c r="H1018" s="104"/>
      <c r="I1018" s="104"/>
      <c r="J1018" s="104"/>
      <c r="K1018" s="105">
        <f>VLOOKUP('Datos Monitoreo 2019'!$D1018,info!$A$2:$B$20,2,FALSE)</f>
        <v>0.54</v>
      </c>
      <c r="M1018" s="104">
        <v>1.1499999999999999</v>
      </c>
      <c r="N1018" s="106">
        <f>(0.214828*'Datos Monitoreo 2019'!$E1018^2.0402)/1000</f>
        <v>0.11354981434954026</v>
      </c>
      <c r="O1018" s="106">
        <f>'Datos Monitoreo 2019'!$N1018*'Datos Monitoreo 2019'!$S1018</f>
        <v>2.2709962869908052E-2</v>
      </c>
      <c r="P1018" s="106">
        <f>'Datos Monitoreo 2019'!$O1018+'Datos Monitoreo 2019'!$N1018</f>
        <v>0.13625977721944832</v>
      </c>
      <c r="Q1018" s="104">
        <v>0.47</v>
      </c>
      <c r="R1018" s="106">
        <f>'Datos Monitoreo 2019'!$Q1018*'Datos Monitoreo 2019'!$N1018</f>
        <v>5.3368412744283916E-2</v>
      </c>
      <c r="S1018" s="104">
        <v>0.2</v>
      </c>
      <c r="T1018" s="106">
        <f>'Datos Monitoreo 2019'!$R1018*'Datos Monitoreo 2019'!$S1018</f>
        <v>1.0673682548856783E-2</v>
      </c>
      <c r="U1018" s="106">
        <f>'Datos Monitoreo 2019'!$T1018+'Datos Monitoreo 2019'!$R1018</f>
        <v>6.4042095293140699E-2</v>
      </c>
    </row>
    <row r="1019" spans="1:21" s="94" customFormat="1" ht="16.5" hidden="1" x14ac:dyDescent="0.3">
      <c r="A1019" s="95" t="s">
        <v>54</v>
      </c>
      <c r="B1019" s="102">
        <f>VLOOKUP('Datos Monitoreo 2019'!$A1019,info!$D$3:$E$118,2,FALSE)</f>
        <v>4</v>
      </c>
      <c r="C1019" s="96">
        <v>36</v>
      </c>
      <c r="D1019" s="96" t="s">
        <v>9</v>
      </c>
      <c r="E1019" s="97">
        <v>7.0346484846617745</v>
      </c>
      <c r="F1019" s="103">
        <f t="shared" si="20"/>
        <v>3.886643287775631E-3</v>
      </c>
      <c r="G1019" s="95"/>
      <c r="H1019" s="104"/>
      <c r="I1019" s="104"/>
      <c r="J1019" s="104"/>
      <c r="K1019" s="105">
        <f>VLOOKUP('Datos Monitoreo 2019'!$D1019,info!$A$2:$B$20,2,FALSE)</f>
        <v>0.74</v>
      </c>
      <c r="M1019" s="104">
        <v>1.1499999999999999</v>
      </c>
      <c r="N1019" s="106">
        <f>(1.8894+0.00853085*'Datos Monitoreo 2019'!$E1019^3.32222)/1000</f>
        <v>7.4576401198762727E-3</v>
      </c>
      <c r="O1019" s="106">
        <f>'Datos Monitoreo 2019'!$N1019*'Datos Monitoreo 2019'!$S1019</f>
        <v>1.4915280239752547E-3</v>
      </c>
      <c r="P1019" s="106">
        <f>'Datos Monitoreo 2019'!$O1019+'Datos Monitoreo 2019'!$N1019</f>
        <v>8.9491681438515283E-3</v>
      </c>
      <c r="Q1019" s="104">
        <v>0.47</v>
      </c>
      <c r="R1019" s="106">
        <f>'Datos Monitoreo 2019'!$Q1019*'Datos Monitoreo 2019'!$N1019</f>
        <v>3.5050908563418479E-3</v>
      </c>
      <c r="S1019" s="104">
        <v>0.2</v>
      </c>
      <c r="T1019" s="106">
        <f>'Datos Monitoreo 2019'!$R1019*'Datos Monitoreo 2019'!$S1019</f>
        <v>7.0101817126836958E-4</v>
      </c>
      <c r="U1019" s="106">
        <f>'Datos Monitoreo 2019'!$T1019+'Datos Monitoreo 2019'!$R1019</f>
        <v>4.2061090276102175E-3</v>
      </c>
    </row>
    <row r="1020" spans="1:21" s="94" customFormat="1" ht="16.5" hidden="1" x14ac:dyDescent="0.3">
      <c r="A1020" s="95" t="s">
        <v>54</v>
      </c>
      <c r="B1020" s="102">
        <f>VLOOKUP('Datos Monitoreo 2019'!$A1020,info!$D$3:$E$118,2,FALSE)</f>
        <v>4</v>
      </c>
      <c r="C1020" s="96">
        <v>36</v>
      </c>
      <c r="D1020" s="96" t="s">
        <v>9</v>
      </c>
      <c r="E1020" s="97">
        <v>6.0478878374920226</v>
      </c>
      <c r="F1020" s="103">
        <f t="shared" si="20"/>
        <v>2.8727467228087103E-3</v>
      </c>
      <c r="G1020" s="95"/>
      <c r="H1020" s="104"/>
      <c r="I1020" s="104"/>
      <c r="J1020" s="104"/>
      <c r="K1020" s="105">
        <f>VLOOKUP('Datos Monitoreo 2019'!$D1020,info!$A$2:$B$20,2,FALSE)</f>
        <v>0.74</v>
      </c>
      <c r="M1020" s="104">
        <v>1.1499999999999999</v>
      </c>
      <c r="N1020" s="106">
        <f>(1.8894+0.00853085*'Datos Monitoreo 2019'!$E1020^3.32222)/1000</f>
        <v>5.25957027521122E-3</v>
      </c>
      <c r="O1020" s="106">
        <f>'Datos Monitoreo 2019'!$N1020*'Datos Monitoreo 2019'!$S1020</f>
        <v>1.0519140550422441E-3</v>
      </c>
      <c r="P1020" s="106">
        <f>'Datos Monitoreo 2019'!$O1020+'Datos Monitoreo 2019'!$N1020</f>
        <v>6.3114843302534644E-3</v>
      </c>
      <c r="Q1020" s="104">
        <v>0.47</v>
      </c>
      <c r="R1020" s="106">
        <f>'Datos Monitoreo 2019'!$Q1020*'Datos Monitoreo 2019'!$N1020</f>
        <v>2.4719980293492734E-3</v>
      </c>
      <c r="S1020" s="104">
        <v>0.2</v>
      </c>
      <c r="T1020" s="106">
        <f>'Datos Monitoreo 2019'!$R1020*'Datos Monitoreo 2019'!$S1020</f>
        <v>4.9439960586985469E-4</v>
      </c>
      <c r="U1020" s="106">
        <f>'Datos Monitoreo 2019'!$T1020+'Datos Monitoreo 2019'!$R1020</f>
        <v>2.9663976352191281E-3</v>
      </c>
    </row>
    <row r="1021" spans="1:21" s="94" customFormat="1" ht="16.5" hidden="1" x14ac:dyDescent="0.3">
      <c r="A1021" s="95" t="s">
        <v>54</v>
      </c>
      <c r="B1021" s="102">
        <f>VLOOKUP('Datos Monitoreo 2019'!$A1021,info!$D$3:$E$118,2,FALSE)</f>
        <v>4</v>
      </c>
      <c r="C1021" s="96">
        <v>38</v>
      </c>
      <c r="D1021" s="96" t="s">
        <v>10</v>
      </c>
      <c r="E1021" s="97">
        <v>20.021691840960433</v>
      </c>
      <c r="F1021" s="103">
        <f t="shared" si="20"/>
        <v>3.1484110419910276E-2</v>
      </c>
      <c r="G1021" s="95"/>
      <c r="H1021" s="104"/>
      <c r="I1021" s="104"/>
      <c r="J1021" s="104"/>
      <c r="K1021" s="105">
        <f>VLOOKUP('Datos Monitoreo 2019'!$D1021,info!$A$2:$B$20,2,FALSE)</f>
        <v>0.54</v>
      </c>
      <c r="M1021" s="104">
        <v>1.1499999999999999</v>
      </c>
      <c r="N1021" s="106">
        <f>(0.214828*'Datos Monitoreo 2019'!$E1021^2.0402)/1000</f>
        <v>9.7143279709741293E-2</v>
      </c>
      <c r="O1021" s="106">
        <f>'Datos Monitoreo 2019'!$N1021*'Datos Monitoreo 2019'!$S1021</f>
        <v>1.9428655941948259E-2</v>
      </c>
      <c r="P1021" s="106">
        <f>'Datos Monitoreo 2019'!$O1021+'Datos Monitoreo 2019'!$N1021</f>
        <v>0.11657193565168955</v>
      </c>
      <c r="Q1021" s="104">
        <v>0.47</v>
      </c>
      <c r="R1021" s="106">
        <f>'Datos Monitoreo 2019'!$Q1021*'Datos Monitoreo 2019'!$N1021</f>
        <v>4.5657341463578402E-2</v>
      </c>
      <c r="S1021" s="104">
        <v>0.2</v>
      </c>
      <c r="T1021" s="106">
        <f>'Datos Monitoreo 2019'!$R1021*'Datos Monitoreo 2019'!$S1021</f>
        <v>9.13146829271568E-3</v>
      </c>
      <c r="U1021" s="106">
        <f>'Datos Monitoreo 2019'!$T1021+'Datos Monitoreo 2019'!$R1021</f>
        <v>5.4788809756294084E-2</v>
      </c>
    </row>
    <row r="1022" spans="1:21" s="94" customFormat="1" ht="16.5" hidden="1" x14ac:dyDescent="0.3">
      <c r="A1022" s="95" t="s">
        <v>54</v>
      </c>
      <c r="B1022" s="102">
        <f>VLOOKUP('Datos Monitoreo 2019'!$A1022,info!$D$3:$E$118,2,FALSE)</f>
        <v>4</v>
      </c>
      <c r="C1022" s="96">
        <v>39</v>
      </c>
      <c r="D1022" s="96" t="s">
        <v>10</v>
      </c>
      <c r="E1022" s="97">
        <v>23.650424543455646</v>
      </c>
      <c r="F1022" s="103">
        <f t="shared" si="20"/>
        <v>4.393066358946885E-2</v>
      </c>
      <c r="G1022" s="95"/>
      <c r="H1022" s="104"/>
      <c r="I1022" s="104"/>
      <c r="J1022" s="104"/>
      <c r="K1022" s="105">
        <f>VLOOKUP('Datos Monitoreo 2019'!$D1022,info!$A$2:$B$20,2,FALSE)</f>
        <v>0.54</v>
      </c>
      <c r="M1022" s="104">
        <v>1.1499999999999999</v>
      </c>
      <c r="N1022" s="106">
        <f>(0.214828*'Datos Monitoreo 2019'!$E1022^2.0402)/1000</f>
        <v>0.13645740021398861</v>
      </c>
      <c r="O1022" s="106">
        <f>'Datos Monitoreo 2019'!$N1022*'Datos Monitoreo 2019'!$S1022</f>
        <v>2.7291480042797724E-2</v>
      </c>
      <c r="P1022" s="106">
        <f>'Datos Monitoreo 2019'!$O1022+'Datos Monitoreo 2019'!$N1022</f>
        <v>0.16374888025678633</v>
      </c>
      <c r="Q1022" s="104">
        <v>0.47</v>
      </c>
      <c r="R1022" s="106">
        <f>'Datos Monitoreo 2019'!$Q1022*'Datos Monitoreo 2019'!$N1022</f>
        <v>6.4134978100574641E-2</v>
      </c>
      <c r="S1022" s="104">
        <v>0.2</v>
      </c>
      <c r="T1022" s="106">
        <f>'Datos Monitoreo 2019'!$R1022*'Datos Monitoreo 2019'!$S1022</f>
        <v>1.2826995620114929E-2</v>
      </c>
      <c r="U1022" s="106">
        <f>'Datos Monitoreo 2019'!$T1022+'Datos Monitoreo 2019'!$R1022</f>
        <v>7.6961973720689567E-2</v>
      </c>
    </row>
    <row r="1023" spans="1:21" s="94" customFormat="1" ht="16.5" hidden="1" x14ac:dyDescent="0.3">
      <c r="A1023" s="95" t="s">
        <v>54</v>
      </c>
      <c r="B1023" s="102">
        <f>VLOOKUP('Datos Monitoreo 2019'!$A1023,info!$D$3:$E$118,2,FALSE)</f>
        <v>4</v>
      </c>
      <c r="C1023" s="96">
        <v>40</v>
      </c>
      <c r="D1023" s="96" t="s">
        <v>9</v>
      </c>
      <c r="E1023" s="97">
        <v>8.8171838472910018</v>
      </c>
      <c r="F1023" s="103">
        <f t="shared" si="20"/>
        <v>6.1058998142490186E-3</v>
      </c>
      <c r="G1023" s="95"/>
      <c r="H1023" s="104"/>
      <c r="I1023" s="104"/>
      <c r="J1023" s="104"/>
      <c r="K1023" s="105">
        <f>VLOOKUP('Datos Monitoreo 2019'!$D1023,info!$A$2:$B$20,2,FALSE)</f>
        <v>0.74</v>
      </c>
      <c r="M1023" s="104">
        <v>1.1499999999999999</v>
      </c>
      <c r="N1023" s="106">
        <f>(1.8894+0.00853085*'Datos Monitoreo 2019'!$E1023^3.32222)/1000</f>
        <v>1.3681365341033459E-2</v>
      </c>
      <c r="O1023" s="106">
        <f>'Datos Monitoreo 2019'!$N1023*'Datos Monitoreo 2019'!$S1023</f>
        <v>2.736273068206692E-3</v>
      </c>
      <c r="P1023" s="106">
        <f>'Datos Monitoreo 2019'!$O1023+'Datos Monitoreo 2019'!$N1023</f>
        <v>1.641763840924015E-2</v>
      </c>
      <c r="Q1023" s="104">
        <v>0.47</v>
      </c>
      <c r="R1023" s="106">
        <f>'Datos Monitoreo 2019'!$Q1023*'Datos Monitoreo 2019'!$N1023</f>
        <v>6.4302417102857258E-3</v>
      </c>
      <c r="S1023" s="104">
        <v>0.2</v>
      </c>
      <c r="T1023" s="106">
        <f>'Datos Monitoreo 2019'!$R1023*'Datos Monitoreo 2019'!$S1023</f>
        <v>1.2860483420571453E-3</v>
      </c>
      <c r="U1023" s="106">
        <f>'Datos Monitoreo 2019'!$T1023+'Datos Monitoreo 2019'!$R1023</f>
        <v>7.7162900523428711E-3</v>
      </c>
    </row>
    <row r="1024" spans="1:21" s="94" customFormat="1" ht="16.5" hidden="1" x14ac:dyDescent="0.3">
      <c r="A1024" s="95" t="s">
        <v>54</v>
      </c>
      <c r="B1024" s="102">
        <f>VLOOKUP('Datos Monitoreo 2019'!$A1024,info!$D$3:$E$118,2,FALSE)</f>
        <v>4</v>
      </c>
      <c r="C1024" s="96">
        <v>42</v>
      </c>
      <c r="D1024" s="96" t="s">
        <v>10</v>
      </c>
      <c r="E1024" s="97">
        <v>23.141128725561583</v>
      </c>
      <c r="F1024" s="103">
        <f t="shared" si="20"/>
        <v>4.2059001458708181E-2</v>
      </c>
      <c r="G1024" s="95"/>
      <c r="H1024" s="104"/>
      <c r="I1024" s="104"/>
      <c r="J1024" s="104"/>
      <c r="K1024" s="105">
        <f>VLOOKUP('Datos Monitoreo 2019'!$D1024,info!$A$2:$B$20,2,FALSE)</f>
        <v>0.54</v>
      </c>
      <c r="M1024" s="104">
        <v>1.1499999999999999</v>
      </c>
      <c r="N1024" s="106">
        <f>(0.214828*'Datos Monitoreo 2019'!$E1024^2.0402)/1000</f>
        <v>0.13052936343304997</v>
      </c>
      <c r="O1024" s="106">
        <f>'Datos Monitoreo 2019'!$N1024*'Datos Monitoreo 2019'!$S1024</f>
        <v>2.6105872686609993E-2</v>
      </c>
      <c r="P1024" s="106">
        <f>'Datos Monitoreo 2019'!$O1024+'Datos Monitoreo 2019'!$N1024</f>
        <v>0.15663523611965996</v>
      </c>
      <c r="Q1024" s="104">
        <v>0.47</v>
      </c>
      <c r="R1024" s="106">
        <f>'Datos Monitoreo 2019'!$Q1024*'Datos Monitoreo 2019'!$N1024</f>
        <v>6.1348800813533479E-2</v>
      </c>
      <c r="S1024" s="104">
        <v>0.2</v>
      </c>
      <c r="T1024" s="106">
        <f>'Datos Monitoreo 2019'!$R1024*'Datos Monitoreo 2019'!$S1024</f>
        <v>1.2269760162706696E-2</v>
      </c>
      <c r="U1024" s="106">
        <f>'Datos Monitoreo 2019'!$T1024+'Datos Monitoreo 2019'!$R1024</f>
        <v>7.3618560976240172E-2</v>
      </c>
    </row>
    <row r="1025" spans="1:21" s="94" customFormat="1" ht="16.5" hidden="1" x14ac:dyDescent="0.3">
      <c r="A1025" s="95" t="s">
        <v>54</v>
      </c>
      <c r="B1025" s="102">
        <f>VLOOKUP('Datos Monitoreo 2019'!$A1025,info!$D$3:$E$118,2,FALSE)</f>
        <v>4</v>
      </c>
      <c r="C1025" s="96">
        <v>43</v>
      </c>
      <c r="D1025" s="96" t="s">
        <v>10</v>
      </c>
      <c r="E1025" s="97">
        <v>23.714086520692405</v>
      </c>
      <c r="F1025" s="103">
        <f t="shared" si="20"/>
        <v>4.4167486144789596E-2</v>
      </c>
      <c r="G1025" s="95"/>
      <c r="H1025" s="104"/>
      <c r="I1025" s="104"/>
      <c r="J1025" s="104"/>
      <c r="K1025" s="105">
        <f>VLOOKUP('Datos Monitoreo 2019'!$D1025,info!$A$2:$B$20,2,FALSE)</f>
        <v>0.54</v>
      </c>
      <c r="M1025" s="104">
        <v>1.1499999999999999</v>
      </c>
      <c r="N1025" s="106">
        <f>(0.214828*'Datos Monitoreo 2019'!$E1025^2.0402)/1000</f>
        <v>0.13720784479678613</v>
      </c>
      <c r="O1025" s="106">
        <f>'Datos Monitoreo 2019'!$N1025*'Datos Monitoreo 2019'!$S1025</f>
        <v>2.7441568959357229E-2</v>
      </c>
      <c r="P1025" s="106">
        <f>'Datos Monitoreo 2019'!$O1025+'Datos Monitoreo 2019'!$N1025</f>
        <v>0.16464941375614336</v>
      </c>
      <c r="Q1025" s="104">
        <v>0.47</v>
      </c>
      <c r="R1025" s="106">
        <f>'Datos Monitoreo 2019'!$Q1025*'Datos Monitoreo 2019'!$N1025</f>
        <v>6.4487687054489484E-2</v>
      </c>
      <c r="S1025" s="104">
        <v>0.2</v>
      </c>
      <c r="T1025" s="106">
        <f>'Datos Monitoreo 2019'!$R1025*'Datos Monitoreo 2019'!$S1025</f>
        <v>1.2897537410897898E-2</v>
      </c>
      <c r="U1025" s="106">
        <f>'Datos Monitoreo 2019'!$T1025+'Datos Monitoreo 2019'!$R1025</f>
        <v>7.7385224465387384E-2</v>
      </c>
    </row>
    <row r="1026" spans="1:21" s="94" customFormat="1" ht="16.5" hidden="1" x14ac:dyDescent="0.3">
      <c r="A1026" s="95" t="s">
        <v>54</v>
      </c>
      <c r="B1026" s="102">
        <f>VLOOKUP('Datos Monitoreo 2019'!$A1026,info!$D$3:$E$118,2,FALSE)</f>
        <v>4</v>
      </c>
      <c r="C1026" s="96">
        <v>45</v>
      </c>
      <c r="D1026" s="96" t="s">
        <v>9</v>
      </c>
      <c r="E1026" s="97">
        <v>5.2521131220325463</v>
      </c>
      <c r="F1026" s="103">
        <f t="shared" si="20"/>
        <v>2.1664966628384252E-3</v>
      </c>
      <c r="G1026" s="95"/>
      <c r="H1026" s="104"/>
      <c r="I1026" s="104"/>
      <c r="J1026" s="104"/>
      <c r="K1026" s="105">
        <f>VLOOKUP('Datos Monitoreo 2019'!$D1026,info!$A$2:$B$20,2,FALSE)</f>
        <v>0.74</v>
      </c>
      <c r="M1026" s="104">
        <v>1.1499999999999999</v>
      </c>
      <c r="N1026" s="106">
        <f>(1.8894+0.00853085*'Datos Monitoreo 2019'!$E1026^3.32222)/1000</f>
        <v>3.9985164783282994E-3</v>
      </c>
      <c r="O1026" s="106">
        <f>'Datos Monitoreo 2019'!$N1026*'Datos Monitoreo 2019'!$S1026</f>
        <v>7.9970329566565995E-4</v>
      </c>
      <c r="P1026" s="106">
        <f>'Datos Monitoreo 2019'!$O1026+'Datos Monitoreo 2019'!$N1026</f>
        <v>4.7982197739939595E-3</v>
      </c>
      <c r="Q1026" s="104">
        <v>0.47</v>
      </c>
      <c r="R1026" s="106">
        <f>'Datos Monitoreo 2019'!$Q1026*'Datos Monitoreo 2019'!$N1026</f>
        <v>1.8793027448143005E-3</v>
      </c>
      <c r="S1026" s="104">
        <v>0.2</v>
      </c>
      <c r="T1026" s="106">
        <f>'Datos Monitoreo 2019'!$R1026*'Datos Monitoreo 2019'!$S1026</f>
        <v>3.7586054896286014E-4</v>
      </c>
      <c r="U1026" s="106">
        <f>'Datos Monitoreo 2019'!$T1026+'Datos Monitoreo 2019'!$R1026</f>
        <v>2.2551632937771607E-3</v>
      </c>
    </row>
    <row r="1027" spans="1:21" s="94" customFormat="1" ht="16.5" hidden="1" x14ac:dyDescent="0.3">
      <c r="A1027" s="95" t="s">
        <v>54</v>
      </c>
      <c r="B1027" s="102">
        <f>VLOOKUP('Datos Monitoreo 2019'!$A1027,info!$D$3:$E$118,2,FALSE)</f>
        <v>4</v>
      </c>
      <c r="C1027" s="96">
        <v>45</v>
      </c>
      <c r="D1027" s="96" t="s">
        <v>9</v>
      </c>
      <c r="E1027" s="97">
        <v>2.928450952890874</v>
      </c>
      <c r="F1027" s="103">
        <f t="shared" ref="F1027:F1090" si="21">+(PI()*(((E1027/100)^2))/4)</f>
        <v>6.73543719164901E-4</v>
      </c>
      <c r="G1027" s="95"/>
      <c r="H1027" s="104"/>
      <c r="I1027" s="104"/>
      <c r="J1027" s="104"/>
      <c r="K1027" s="105">
        <f>VLOOKUP('Datos Monitoreo 2019'!$D1027,info!$A$2:$B$20,2,FALSE)</f>
        <v>0.74</v>
      </c>
      <c r="M1027" s="104">
        <v>1.1499999999999999</v>
      </c>
      <c r="N1027" s="106">
        <f>(1.8894+0.00853085*'Datos Monitoreo 2019'!$E1027^3.32222)/1000</f>
        <v>2.1922769696428247E-3</v>
      </c>
      <c r="O1027" s="106">
        <f>'Datos Monitoreo 2019'!$N1027*'Datos Monitoreo 2019'!$S1027</f>
        <v>4.3845539392856498E-4</v>
      </c>
      <c r="P1027" s="106">
        <f>'Datos Monitoreo 2019'!$O1027+'Datos Monitoreo 2019'!$N1027</f>
        <v>2.6307323635713898E-3</v>
      </c>
      <c r="Q1027" s="104">
        <v>0.47</v>
      </c>
      <c r="R1027" s="106">
        <f>'Datos Monitoreo 2019'!$Q1027*'Datos Monitoreo 2019'!$N1027</f>
        <v>1.0303701757321275E-3</v>
      </c>
      <c r="S1027" s="104">
        <v>0.2</v>
      </c>
      <c r="T1027" s="106">
        <f>'Datos Monitoreo 2019'!$R1027*'Datos Monitoreo 2019'!$S1027</f>
        <v>2.060740351464255E-4</v>
      </c>
      <c r="U1027" s="106">
        <f>'Datos Monitoreo 2019'!$T1027+'Datos Monitoreo 2019'!$R1027</f>
        <v>1.2364442108785531E-3</v>
      </c>
    </row>
    <row r="1028" spans="1:21" s="94" customFormat="1" ht="16.5" hidden="1" x14ac:dyDescent="0.3">
      <c r="A1028" s="95" t="s">
        <v>54</v>
      </c>
      <c r="B1028" s="102">
        <f>VLOOKUP('Datos Monitoreo 2019'!$A1028,info!$D$3:$E$118,2,FALSE)</f>
        <v>4</v>
      </c>
      <c r="C1028" s="96">
        <v>45</v>
      </c>
      <c r="D1028" s="96" t="s">
        <v>9</v>
      </c>
      <c r="E1028" s="97">
        <v>2.6738030439438418</v>
      </c>
      <c r="F1028" s="103">
        <f t="shared" si="21"/>
        <v>5.6149863922820684E-4</v>
      </c>
      <c r="G1028" s="95"/>
      <c r="H1028" s="104"/>
      <c r="I1028" s="104"/>
      <c r="J1028" s="104"/>
      <c r="K1028" s="105">
        <f>VLOOKUP('Datos Monitoreo 2019'!$D1028,info!$A$2:$B$20,2,FALSE)</f>
        <v>0.74</v>
      </c>
      <c r="M1028" s="104">
        <v>1.1499999999999999</v>
      </c>
      <c r="N1028" s="106">
        <f>(1.8894+0.00853085*'Datos Monitoreo 2019'!$E1028^3.32222)/1000</f>
        <v>2.1132773643335752E-3</v>
      </c>
      <c r="O1028" s="106">
        <f>'Datos Monitoreo 2019'!$N1028*'Datos Monitoreo 2019'!$S1028</f>
        <v>4.2265547286671505E-4</v>
      </c>
      <c r="P1028" s="106">
        <f>'Datos Monitoreo 2019'!$O1028+'Datos Monitoreo 2019'!$N1028</f>
        <v>2.5359328372002903E-3</v>
      </c>
      <c r="Q1028" s="104">
        <v>0.47</v>
      </c>
      <c r="R1028" s="106">
        <f>'Datos Monitoreo 2019'!$Q1028*'Datos Monitoreo 2019'!$N1028</f>
        <v>9.9324036123678034E-4</v>
      </c>
      <c r="S1028" s="104">
        <v>0.2</v>
      </c>
      <c r="T1028" s="106">
        <f>'Datos Monitoreo 2019'!$R1028*'Datos Monitoreo 2019'!$S1028</f>
        <v>1.9864807224735607E-4</v>
      </c>
      <c r="U1028" s="106">
        <f>'Datos Monitoreo 2019'!$T1028+'Datos Monitoreo 2019'!$R1028</f>
        <v>1.1918884334841365E-3</v>
      </c>
    </row>
    <row r="1029" spans="1:21" s="94" customFormat="1" ht="16.5" hidden="1" x14ac:dyDescent="0.3">
      <c r="A1029" s="95" t="s">
        <v>54</v>
      </c>
      <c r="B1029" s="102">
        <f>VLOOKUP('Datos Monitoreo 2019'!$A1029,info!$D$3:$E$118,2,FALSE)</f>
        <v>4</v>
      </c>
      <c r="C1029" s="96">
        <v>45</v>
      </c>
      <c r="D1029" s="96" t="s">
        <v>9</v>
      </c>
      <c r="E1029" s="97">
        <v>2.6101410667070835</v>
      </c>
      <c r="F1029" s="103">
        <f t="shared" si="21"/>
        <v>5.35078918674952E-4</v>
      </c>
      <c r="G1029" s="95"/>
      <c r="H1029" s="104"/>
      <c r="I1029" s="104"/>
      <c r="J1029" s="104"/>
      <c r="K1029" s="105">
        <f>VLOOKUP('Datos Monitoreo 2019'!$D1029,info!$A$2:$B$20,2,FALSE)</f>
        <v>0.74</v>
      </c>
      <c r="M1029" s="104">
        <v>1.1499999999999999</v>
      </c>
      <c r="N1029" s="106">
        <f>(1.8894+0.00853085*'Datos Monitoreo 2019'!$E1029^3.32222)/1000</f>
        <v>2.0960529990328575E-3</v>
      </c>
      <c r="O1029" s="106">
        <f>'Datos Monitoreo 2019'!$N1029*'Datos Monitoreo 2019'!$S1029</f>
        <v>4.1921059980657154E-4</v>
      </c>
      <c r="P1029" s="106">
        <f>'Datos Monitoreo 2019'!$O1029+'Datos Monitoreo 2019'!$N1029</f>
        <v>2.5152635988394288E-3</v>
      </c>
      <c r="Q1029" s="104">
        <v>0.47</v>
      </c>
      <c r="R1029" s="106">
        <f>'Datos Monitoreo 2019'!$Q1029*'Datos Monitoreo 2019'!$N1029</f>
        <v>9.8514490954544295E-4</v>
      </c>
      <c r="S1029" s="104">
        <v>0.2</v>
      </c>
      <c r="T1029" s="106">
        <f>'Datos Monitoreo 2019'!$R1029*'Datos Monitoreo 2019'!$S1029</f>
        <v>1.970289819090886E-4</v>
      </c>
      <c r="U1029" s="106">
        <f>'Datos Monitoreo 2019'!$T1029+'Datos Monitoreo 2019'!$R1029</f>
        <v>1.1821738914545316E-3</v>
      </c>
    </row>
    <row r="1030" spans="1:21" s="94" customFormat="1" ht="16.5" hidden="1" x14ac:dyDescent="0.3">
      <c r="A1030" s="95" t="s">
        <v>54</v>
      </c>
      <c r="B1030" s="102">
        <f>VLOOKUP('Datos Monitoreo 2019'!$A1030,info!$D$3:$E$118,2,FALSE)</f>
        <v>4</v>
      </c>
      <c r="C1030" s="96">
        <v>46</v>
      </c>
      <c r="D1030" s="96" t="s">
        <v>10</v>
      </c>
      <c r="E1030" s="97">
        <v>26.960847359767072</v>
      </c>
      <c r="F1030" s="103">
        <f t="shared" si="21"/>
        <v>5.7089594284306773E-2</v>
      </c>
      <c r="G1030" s="95"/>
      <c r="H1030" s="104"/>
      <c r="I1030" s="104"/>
      <c r="J1030" s="104"/>
      <c r="K1030" s="105">
        <f>VLOOKUP('Datos Monitoreo 2019'!$D1030,info!$A$2:$B$20,2,FALSE)</f>
        <v>0.54</v>
      </c>
      <c r="M1030" s="104">
        <v>1.1499999999999999</v>
      </c>
      <c r="N1030" s="106">
        <f>(0.214828*'Datos Monitoreo 2019'!$E1030^2.0402)/1000</f>
        <v>0.17826802324689903</v>
      </c>
      <c r="O1030" s="106">
        <f>'Datos Monitoreo 2019'!$N1030*'Datos Monitoreo 2019'!$S1030</f>
        <v>3.5653604649379805E-2</v>
      </c>
      <c r="P1030" s="106">
        <f>'Datos Monitoreo 2019'!$O1030+'Datos Monitoreo 2019'!$N1030</f>
        <v>0.21392162789627883</v>
      </c>
      <c r="Q1030" s="104">
        <v>0.47</v>
      </c>
      <c r="R1030" s="106">
        <f>'Datos Monitoreo 2019'!$Q1030*'Datos Monitoreo 2019'!$N1030</f>
        <v>8.3785970926042536E-2</v>
      </c>
      <c r="S1030" s="104">
        <v>0.2</v>
      </c>
      <c r="T1030" s="106">
        <f>'Datos Monitoreo 2019'!$R1030*'Datos Monitoreo 2019'!$S1030</f>
        <v>1.6757194185208508E-2</v>
      </c>
      <c r="U1030" s="106">
        <f>'Datos Monitoreo 2019'!$T1030+'Datos Monitoreo 2019'!$R1030</f>
        <v>0.10054316511125104</v>
      </c>
    </row>
    <row r="1031" spans="1:21" s="94" customFormat="1" ht="16.5" hidden="1" x14ac:dyDescent="0.3">
      <c r="A1031" s="95" t="s">
        <v>54</v>
      </c>
      <c r="B1031" s="102">
        <f>VLOOKUP('Datos Monitoreo 2019'!$A1031,info!$D$3:$E$118,2,FALSE)</f>
        <v>4</v>
      </c>
      <c r="C1031" s="96">
        <v>47</v>
      </c>
      <c r="D1031" s="96" t="s">
        <v>10</v>
      </c>
      <c r="E1031" s="97">
        <v>18.143663512476071</v>
      </c>
      <c r="F1031" s="103">
        <f t="shared" si="21"/>
        <v>2.5854720505278404E-2</v>
      </c>
      <c r="G1031" s="95"/>
      <c r="H1031" s="104"/>
      <c r="I1031" s="104"/>
      <c r="J1031" s="104"/>
      <c r="K1031" s="105">
        <f>VLOOKUP('Datos Monitoreo 2019'!$D1031,info!$A$2:$B$20,2,FALSE)</f>
        <v>0.54</v>
      </c>
      <c r="M1031" s="104">
        <v>1.1499999999999999</v>
      </c>
      <c r="N1031" s="106">
        <f>(0.214828*'Datos Monitoreo 2019'!$E1031^2.0402)/1000</f>
        <v>7.945872563982985E-2</v>
      </c>
      <c r="O1031" s="106">
        <f>'Datos Monitoreo 2019'!$N1031*'Datos Monitoreo 2019'!$S1031</f>
        <v>1.589174512796597E-2</v>
      </c>
      <c r="P1031" s="106">
        <f>'Datos Monitoreo 2019'!$O1031+'Datos Monitoreo 2019'!$N1031</f>
        <v>9.535047076779582E-2</v>
      </c>
      <c r="Q1031" s="104">
        <v>0.47</v>
      </c>
      <c r="R1031" s="106">
        <f>'Datos Monitoreo 2019'!$Q1031*'Datos Monitoreo 2019'!$N1031</f>
        <v>3.7345601050720025E-2</v>
      </c>
      <c r="S1031" s="104">
        <v>0.2</v>
      </c>
      <c r="T1031" s="106">
        <f>'Datos Monitoreo 2019'!$R1031*'Datos Monitoreo 2019'!$S1031</f>
        <v>7.4691202101440056E-3</v>
      </c>
      <c r="U1031" s="106">
        <f>'Datos Monitoreo 2019'!$T1031+'Datos Monitoreo 2019'!$R1031</f>
        <v>4.4814721260864027E-2</v>
      </c>
    </row>
    <row r="1032" spans="1:21" s="94" customFormat="1" ht="16.5" hidden="1" x14ac:dyDescent="0.3">
      <c r="A1032" s="95" t="s">
        <v>54</v>
      </c>
      <c r="B1032" s="102">
        <f>VLOOKUP('Datos Monitoreo 2019'!$A1032,info!$D$3:$E$118,2,FALSE)</f>
        <v>4</v>
      </c>
      <c r="C1032" s="96">
        <v>51</v>
      </c>
      <c r="D1032" s="96" t="s">
        <v>10</v>
      </c>
      <c r="E1032" s="97">
        <v>18.716621307606893</v>
      </c>
      <c r="F1032" s="103">
        <f t="shared" si="21"/>
        <v>2.7513433322182132E-2</v>
      </c>
      <c r="G1032" s="95"/>
      <c r="H1032" s="104"/>
      <c r="I1032" s="104"/>
      <c r="J1032" s="104"/>
      <c r="K1032" s="105">
        <f>VLOOKUP('Datos Monitoreo 2019'!$D1032,info!$A$2:$B$20,2,FALSE)</f>
        <v>0.54</v>
      </c>
      <c r="M1032" s="104">
        <v>1.1499999999999999</v>
      </c>
      <c r="N1032" s="106">
        <f>(0.214828*'Datos Monitoreo 2019'!$E1032^2.0402)/1000</f>
        <v>8.4662158277450592E-2</v>
      </c>
      <c r="O1032" s="106">
        <f>'Datos Monitoreo 2019'!$N1032*'Datos Monitoreo 2019'!$S1032</f>
        <v>1.6932431655490118E-2</v>
      </c>
      <c r="P1032" s="106">
        <f>'Datos Monitoreo 2019'!$O1032+'Datos Monitoreo 2019'!$N1032</f>
        <v>0.10159458993294071</v>
      </c>
      <c r="Q1032" s="104">
        <v>0.47</v>
      </c>
      <c r="R1032" s="106">
        <f>'Datos Monitoreo 2019'!$Q1032*'Datos Monitoreo 2019'!$N1032</f>
        <v>3.9791214390401779E-2</v>
      </c>
      <c r="S1032" s="104">
        <v>0.2</v>
      </c>
      <c r="T1032" s="106">
        <f>'Datos Monitoreo 2019'!$R1032*'Datos Monitoreo 2019'!$S1032</f>
        <v>7.9582428780803557E-3</v>
      </c>
      <c r="U1032" s="106">
        <f>'Datos Monitoreo 2019'!$T1032+'Datos Monitoreo 2019'!$R1032</f>
        <v>4.7749457268482134E-2</v>
      </c>
    </row>
    <row r="1033" spans="1:21" s="94" customFormat="1" ht="16.5" hidden="1" x14ac:dyDescent="0.3">
      <c r="A1033" s="95" t="s">
        <v>55</v>
      </c>
      <c r="B1033" s="102">
        <f>VLOOKUP('Datos Monitoreo 2019'!$A1033,info!$D$3:$E$118,2,FALSE)</f>
        <v>5</v>
      </c>
      <c r="C1033" s="96">
        <v>1</v>
      </c>
      <c r="D1033" s="96" t="s">
        <v>16</v>
      </c>
      <c r="E1033" s="97">
        <v>21.54957929464263</v>
      </c>
      <c r="F1033" s="103">
        <f t="shared" si="21"/>
        <v>3.647266295618265E-2</v>
      </c>
      <c r="G1033" s="95"/>
      <c r="H1033" s="104"/>
      <c r="I1033" s="104"/>
      <c r="J1033" s="104"/>
      <c r="K1033" s="105">
        <f>VLOOKUP('Datos Monitoreo 2019'!$D1033,info!$A$2:$B$20,2,FALSE)</f>
        <v>0.55000000000000004</v>
      </c>
      <c r="M1033" s="104">
        <v>1.1499999999999999</v>
      </c>
      <c r="N1033" s="106">
        <f>(0.0883215*'Datos Monitoreo 2019'!$E1033^2.37334)/1000</f>
        <v>0.12905358349708923</v>
      </c>
      <c r="O1033" s="106">
        <f>'Datos Monitoreo 2019'!$N1033*'Datos Monitoreo 2019'!$S1033</f>
        <v>2.5810716699417847E-2</v>
      </c>
      <c r="P1033" s="106">
        <f>'Datos Monitoreo 2019'!$O1033+'Datos Monitoreo 2019'!$N1033</f>
        <v>0.15486430019650707</v>
      </c>
      <c r="Q1033" s="104">
        <v>0.47</v>
      </c>
      <c r="R1033" s="106">
        <f>'Datos Monitoreo 2019'!$Q1033*'Datos Monitoreo 2019'!$N1033</f>
        <v>6.0655184243631935E-2</v>
      </c>
      <c r="S1033" s="104">
        <v>0.2</v>
      </c>
      <c r="T1033" s="106">
        <f>'Datos Monitoreo 2019'!$R1033*'Datos Monitoreo 2019'!$S1033</f>
        <v>1.2131036848726387E-2</v>
      </c>
      <c r="U1033" s="106">
        <f>'Datos Monitoreo 2019'!$T1033+'Datos Monitoreo 2019'!$R1033</f>
        <v>7.2786221092358327E-2</v>
      </c>
    </row>
    <row r="1034" spans="1:21" s="94" customFormat="1" ht="16.5" hidden="1" x14ac:dyDescent="0.3">
      <c r="A1034" s="95" t="s">
        <v>55</v>
      </c>
      <c r="B1034" s="102">
        <f>VLOOKUP('Datos Monitoreo 2019'!$A1034,info!$D$3:$E$118,2,FALSE)</f>
        <v>5</v>
      </c>
      <c r="C1034" s="96">
        <v>2</v>
      </c>
      <c r="D1034" s="96" t="s">
        <v>16</v>
      </c>
      <c r="E1034" s="97">
        <v>15.883663320571154</v>
      </c>
      <c r="F1034" s="103">
        <f t="shared" si="21"/>
        <v>1.9814869992412512E-2</v>
      </c>
      <c r="G1034" s="95"/>
      <c r="H1034" s="104"/>
      <c r="I1034" s="104"/>
      <c r="J1034" s="104"/>
      <c r="K1034" s="105">
        <f>VLOOKUP('Datos Monitoreo 2019'!$D1034,info!$A$2:$B$20,2,FALSE)</f>
        <v>0.55000000000000004</v>
      </c>
      <c r="M1034" s="104">
        <v>1.1499999999999999</v>
      </c>
      <c r="N1034" s="106">
        <f>(0.0883215*'Datos Monitoreo 2019'!$E1034^2.37334)/1000</f>
        <v>6.2564893025432541E-2</v>
      </c>
      <c r="O1034" s="106">
        <f>'Datos Monitoreo 2019'!$N1034*'Datos Monitoreo 2019'!$S1034</f>
        <v>1.251297860508651E-2</v>
      </c>
      <c r="P1034" s="106">
        <f>'Datos Monitoreo 2019'!$O1034+'Datos Monitoreo 2019'!$N1034</f>
        <v>7.5077871630519044E-2</v>
      </c>
      <c r="Q1034" s="104">
        <v>0.47</v>
      </c>
      <c r="R1034" s="106">
        <f>'Datos Monitoreo 2019'!$Q1034*'Datos Monitoreo 2019'!$N1034</f>
        <v>2.9405499721953294E-2</v>
      </c>
      <c r="S1034" s="104">
        <v>0.2</v>
      </c>
      <c r="T1034" s="106">
        <f>'Datos Monitoreo 2019'!$R1034*'Datos Monitoreo 2019'!$S1034</f>
        <v>5.8810999443906593E-3</v>
      </c>
      <c r="U1034" s="106">
        <f>'Datos Monitoreo 2019'!$T1034+'Datos Monitoreo 2019'!$R1034</f>
        <v>3.5286599666343954E-2</v>
      </c>
    </row>
    <row r="1035" spans="1:21" s="94" customFormat="1" ht="16.5" hidden="1" x14ac:dyDescent="0.3">
      <c r="A1035" s="95" t="s">
        <v>55</v>
      </c>
      <c r="B1035" s="102">
        <f>VLOOKUP('Datos Monitoreo 2019'!$A1035,info!$D$3:$E$118,2,FALSE)</f>
        <v>5</v>
      </c>
      <c r="C1035" s="96">
        <v>3</v>
      </c>
      <c r="D1035" s="96" t="s">
        <v>16</v>
      </c>
      <c r="E1035" s="97">
        <v>13.369015219719209</v>
      </c>
      <c r="F1035" s="103">
        <f t="shared" si="21"/>
        <v>1.4037465980705172E-2</v>
      </c>
      <c r="G1035" s="95"/>
      <c r="H1035" s="104"/>
      <c r="I1035" s="104"/>
      <c r="J1035" s="104"/>
      <c r="K1035" s="105">
        <f>VLOOKUP('Datos Monitoreo 2019'!$D1035,info!$A$2:$B$20,2,FALSE)</f>
        <v>0.55000000000000004</v>
      </c>
      <c r="M1035" s="104">
        <v>1.1499999999999999</v>
      </c>
      <c r="N1035" s="106">
        <f>(0.0883215*'Datos Monitoreo 2019'!$E1035^2.37334)/1000</f>
        <v>4.1560735844678974E-2</v>
      </c>
      <c r="O1035" s="106">
        <f>'Datos Monitoreo 2019'!$N1035*'Datos Monitoreo 2019'!$S1035</f>
        <v>8.3121471689357948E-3</v>
      </c>
      <c r="P1035" s="106">
        <f>'Datos Monitoreo 2019'!$O1035+'Datos Monitoreo 2019'!$N1035</f>
        <v>4.9872883013614769E-2</v>
      </c>
      <c r="Q1035" s="104">
        <v>0.47</v>
      </c>
      <c r="R1035" s="106">
        <f>'Datos Monitoreo 2019'!$Q1035*'Datos Monitoreo 2019'!$N1035</f>
        <v>1.9533545846999116E-2</v>
      </c>
      <c r="S1035" s="104">
        <v>0.2</v>
      </c>
      <c r="T1035" s="106">
        <f>'Datos Monitoreo 2019'!$R1035*'Datos Monitoreo 2019'!$S1035</f>
        <v>3.9067091693998236E-3</v>
      </c>
      <c r="U1035" s="106">
        <f>'Datos Monitoreo 2019'!$T1035+'Datos Monitoreo 2019'!$R1035</f>
        <v>2.3440255016398938E-2</v>
      </c>
    </row>
    <row r="1036" spans="1:21" s="94" customFormat="1" ht="16.5" hidden="1" x14ac:dyDescent="0.3">
      <c r="A1036" s="95" t="s">
        <v>55</v>
      </c>
      <c r="B1036" s="102">
        <f>VLOOKUP('Datos Monitoreo 2019'!$A1036,info!$D$3:$E$118,2,FALSE)</f>
        <v>5</v>
      </c>
      <c r="C1036" s="96">
        <v>5</v>
      </c>
      <c r="D1036" s="96" t="s">
        <v>16</v>
      </c>
      <c r="E1036" s="97">
        <v>20.212677772670709</v>
      </c>
      <c r="F1036" s="103">
        <f t="shared" si="21"/>
        <v>3.2087625964114755E-2</v>
      </c>
      <c r="G1036" s="95"/>
      <c r="H1036" s="104"/>
      <c r="I1036" s="104"/>
      <c r="J1036" s="104"/>
      <c r="K1036" s="105">
        <f>VLOOKUP('Datos Monitoreo 2019'!$D1036,info!$A$2:$B$20,2,FALSE)</f>
        <v>0.55000000000000004</v>
      </c>
      <c r="M1036" s="104">
        <v>1.1499999999999999</v>
      </c>
      <c r="N1036" s="106">
        <f>(0.0883215*'Datos Monitoreo 2019'!$E1036^2.37334)/1000</f>
        <v>0.11085511850822453</v>
      </c>
      <c r="O1036" s="106">
        <f>'Datos Monitoreo 2019'!$N1036*'Datos Monitoreo 2019'!$S1036</f>
        <v>2.2171023701644907E-2</v>
      </c>
      <c r="P1036" s="106">
        <f>'Datos Monitoreo 2019'!$O1036+'Datos Monitoreo 2019'!$N1036</f>
        <v>0.13302614220986944</v>
      </c>
      <c r="Q1036" s="104">
        <v>0.47</v>
      </c>
      <c r="R1036" s="106">
        <f>'Datos Monitoreo 2019'!$Q1036*'Datos Monitoreo 2019'!$N1036</f>
        <v>5.2101905698865525E-2</v>
      </c>
      <c r="S1036" s="104">
        <v>0.2</v>
      </c>
      <c r="T1036" s="106">
        <f>'Datos Monitoreo 2019'!$R1036*'Datos Monitoreo 2019'!$S1036</f>
        <v>1.0420381139773106E-2</v>
      </c>
      <c r="U1036" s="106">
        <f>'Datos Monitoreo 2019'!$T1036+'Datos Monitoreo 2019'!$R1036</f>
        <v>6.2522286838638627E-2</v>
      </c>
    </row>
    <row r="1037" spans="1:21" s="94" customFormat="1" ht="16.5" hidden="1" x14ac:dyDescent="0.3">
      <c r="A1037" s="95" t="s">
        <v>55</v>
      </c>
      <c r="B1037" s="102">
        <f>VLOOKUP('Datos Monitoreo 2019'!$A1037,info!$D$3:$E$118,2,FALSE)</f>
        <v>5</v>
      </c>
      <c r="C1037" s="96">
        <v>7</v>
      </c>
      <c r="D1037" s="96" t="s">
        <v>16</v>
      </c>
      <c r="E1037" s="97">
        <v>17.793522637673899</v>
      </c>
      <c r="F1037" s="103">
        <f t="shared" si="21"/>
        <v>2.4866447886149268E-2</v>
      </c>
      <c r="G1037" s="95"/>
      <c r="H1037" s="104"/>
      <c r="I1037" s="104"/>
      <c r="J1037" s="104"/>
      <c r="K1037" s="105">
        <f>VLOOKUP('Datos Monitoreo 2019'!$D1037,info!$A$2:$B$20,2,FALSE)</f>
        <v>0.55000000000000004</v>
      </c>
      <c r="M1037" s="104">
        <v>1.1499999999999999</v>
      </c>
      <c r="N1037" s="106">
        <f>(0.0883215*'Datos Monitoreo 2019'!$E1037^2.37334)/1000</f>
        <v>8.1914936233741215E-2</v>
      </c>
      <c r="O1037" s="106">
        <f>'Datos Monitoreo 2019'!$N1037*'Datos Monitoreo 2019'!$S1037</f>
        <v>1.6382987246748245E-2</v>
      </c>
      <c r="P1037" s="106">
        <f>'Datos Monitoreo 2019'!$O1037+'Datos Monitoreo 2019'!$N1037</f>
        <v>9.8297923480489463E-2</v>
      </c>
      <c r="Q1037" s="104">
        <v>0.47</v>
      </c>
      <c r="R1037" s="106">
        <f>'Datos Monitoreo 2019'!$Q1037*'Datos Monitoreo 2019'!$N1037</f>
        <v>3.8500020029858369E-2</v>
      </c>
      <c r="S1037" s="104">
        <v>0.2</v>
      </c>
      <c r="T1037" s="106">
        <f>'Datos Monitoreo 2019'!$R1037*'Datos Monitoreo 2019'!$S1037</f>
        <v>7.7000040059716744E-3</v>
      </c>
      <c r="U1037" s="106">
        <f>'Datos Monitoreo 2019'!$T1037+'Datos Monitoreo 2019'!$R1037</f>
        <v>4.620002403583004E-2</v>
      </c>
    </row>
    <row r="1038" spans="1:21" s="94" customFormat="1" ht="16.5" hidden="1" x14ac:dyDescent="0.3">
      <c r="A1038" s="95" t="s">
        <v>55</v>
      </c>
      <c r="B1038" s="102">
        <f>VLOOKUP('Datos Monitoreo 2019'!$A1038,info!$D$3:$E$118,2,FALSE)</f>
        <v>5</v>
      </c>
      <c r="C1038" s="96">
        <v>9</v>
      </c>
      <c r="D1038" s="96" t="s">
        <v>16</v>
      </c>
      <c r="E1038" s="97">
        <v>22.313523021483725</v>
      </c>
      <c r="F1038" s="103">
        <f t="shared" si="21"/>
        <v>3.9104449095150227E-2</v>
      </c>
      <c r="G1038" s="95"/>
      <c r="H1038" s="104"/>
      <c r="I1038" s="104"/>
      <c r="J1038" s="104"/>
      <c r="K1038" s="105">
        <f>VLOOKUP('Datos Monitoreo 2019'!$D1038,info!$A$2:$B$20,2,FALSE)</f>
        <v>0.55000000000000004</v>
      </c>
      <c r="M1038" s="104">
        <v>1.1499999999999999</v>
      </c>
      <c r="N1038" s="106">
        <f>(0.0883215*'Datos Monitoreo 2019'!$E1038^2.37334)/1000</f>
        <v>0.14017712812703167</v>
      </c>
      <c r="O1038" s="106">
        <f>'Datos Monitoreo 2019'!$N1038*'Datos Monitoreo 2019'!$S1038</f>
        <v>2.8035425625406337E-2</v>
      </c>
      <c r="P1038" s="106">
        <f>'Datos Monitoreo 2019'!$O1038+'Datos Monitoreo 2019'!$N1038</f>
        <v>0.16821255375243802</v>
      </c>
      <c r="Q1038" s="104">
        <v>0.47</v>
      </c>
      <c r="R1038" s="106">
        <f>'Datos Monitoreo 2019'!$Q1038*'Datos Monitoreo 2019'!$N1038</f>
        <v>6.5883250219704884E-2</v>
      </c>
      <c r="S1038" s="104">
        <v>0.2</v>
      </c>
      <c r="T1038" s="106">
        <f>'Datos Monitoreo 2019'!$R1038*'Datos Monitoreo 2019'!$S1038</f>
        <v>1.3176650043940977E-2</v>
      </c>
      <c r="U1038" s="106">
        <f>'Datos Monitoreo 2019'!$T1038+'Datos Monitoreo 2019'!$R1038</f>
        <v>7.9059900263645858E-2</v>
      </c>
    </row>
    <row r="1039" spans="1:21" s="94" customFormat="1" ht="16.5" hidden="1" x14ac:dyDescent="0.3">
      <c r="A1039" s="95" t="s">
        <v>55</v>
      </c>
      <c r="B1039" s="102">
        <f>VLOOKUP('Datos Monitoreo 2019'!$A1039,info!$D$3:$E$118,2,FALSE)</f>
        <v>5</v>
      </c>
      <c r="C1039" s="96">
        <v>10</v>
      </c>
      <c r="D1039" s="96" t="s">
        <v>16</v>
      </c>
      <c r="E1039" s="97">
        <v>12.700564458733249</v>
      </c>
      <c r="F1039" s="103">
        <f t="shared" si="21"/>
        <v>1.2668813047586417E-2</v>
      </c>
      <c r="G1039" s="95"/>
      <c r="H1039" s="104"/>
      <c r="I1039" s="104"/>
      <c r="J1039" s="104"/>
      <c r="K1039" s="105">
        <f>VLOOKUP('Datos Monitoreo 2019'!$D1039,info!$A$2:$B$20,2,FALSE)</f>
        <v>0.55000000000000004</v>
      </c>
      <c r="M1039" s="104">
        <v>1.1499999999999999</v>
      </c>
      <c r="N1039" s="106">
        <f>(0.0883215*'Datos Monitoreo 2019'!$E1039^2.37334)/1000</f>
        <v>3.6797114963519097E-2</v>
      </c>
      <c r="O1039" s="106">
        <f>'Datos Monitoreo 2019'!$N1039*'Datos Monitoreo 2019'!$S1039</f>
        <v>7.3594229927038193E-3</v>
      </c>
      <c r="P1039" s="106">
        <f>'Datos Monitoreo 2019'!$O1039+'Datos Monitoreo 2019'!$N1039</f>
        <v>4.4156537956222916E-2</v>
      </c>
      <c r="Q1039" s="104">
        <v>0.47</v>
      </c>
      <c r="R1039" s="106">
        <f>'Datos Monitoreo 2019'!$Q1039*'Datos Monitoreo 2019'!$N1039</f>
        <v>1.7294644032853974E-2</v>
      </c>
      <c r="S1039" s="104">
        <v>0.2</v>
      </c>
      <c r="T1039" s="106">
        <f>'Datos Monitoreo 2019'!$R1039*'Datos Monitoreo 2019'!$S1039</f>
        <v>3.458928806570795E-3</v>
      </c>
      <c r="U1039" s="106">
        <f>'Datos Monitoreo 2019'!$T1039+'Datos Monitoreo 2019'!$R1039</f>
        <v>2.0753572839424771E-2</v>
      </c>
    </row>
    <row r="1040" spans="1:21" s="94" customFormat="1" ht="16.5" hidden="1" x14ac:dyDescent="0.3">
      <c r="A1040" s="95" t="s">
        <v>55</v>
      </c>
      <c r="B1040" s="102">
        <f>VLOOKUP('Datos Monitoreo 2019'!$A1040,info!$D$3:$E$118,2,FALSE)</f>
        <v>5</v>
      </c>
      <c r="C1040" s="96">
        <v>12</v>
      </c>
      <c r="D1040" s="96" t="s">
        <v>9</v>
      </c>
      <c r="E1040" s="97">
        <v>12.382254572549456</v>
      </c>
      <c r="F1040" s="103">
        <f t="shared" si="21"/>
        <v>1.2041742571804345E-2</v>
      </c>
      <c r="G1040" s="95"/>
      <c r="H1040" s="104"/>
      <c r="I1040" s="104"/>
      <c r="J1040" s="104"/>
      <c r="K1040" s="105">
        <f>VLOOKUP('Datos Monitoreo 2019'!$D1040,info!$A$2:$B$20,2,FALSE)</f>
        <v>0.74</v>
      </c>
      <c r="M1040" s="104">
        <v>1.1499999999999999</v>
      </c>
      <c r="N1040" s="106">
        <f>(1.8894+0.00853085*'Datos Monitoreo 2019'!$E1040^3.32222)/1000</f>
        <v>3.8323950856775368E-2</v>
      </c>
      <c r="O1040" s="106">
        <f>'Datos Monitoreo 2019'!$N1040*'Datos Monitoreo 2019'!$S1040</f>
        <v>7.6647901713550737E-3</v>
      </c>
      <c r="P1040" s="106">
        <f>'Datos Monitoreo 2019'!$O1040+'Datos Monitoreo 2019'!$N1040</f>
        <v>4.5988741028130442E-2</v>
      </c>
      <c r="Q1040" s="104">
        <v>0.47</v>
      </c>
      <c r="R1040" s="106">
        <f>'Datos Monitoreo 2019'!$Q1040*'Datos Monitoreo 2019'!$N1040</f>
        <v>1.8012256902684421E-2</v>
      </c>
      <c r="S1040" s="104">
        <v>0.2</v>
      </c>
      <c r="T1040" s="106">
        <f>'Datos Monitoreo 2019'!$R1040*'Datos Monitoreo 2019'!$S1040</f>
        <v>3.6024513805368846E-3</v>
      </c>
      <c r="U1040" s="106">
        <f>'Datos Monitoreo 2019'!$T1040+'Datos Monitoreo 2019'!$R1040</f>
        <v>2.1614708283221304E-2</v>
      </c>
    </row>
    <row r="1041" spans="1:21" s="94" customFormat="1" ht="16.5" hidden="1" x14ac:dyDescent="0.3">
      <c r="A1041" s="95" t="s">
        <v>55</v>
      </c>
      <c r="B1041" s="102">
        <f>VLOOKUP('Datos Monitoreo 2019'!$A1041,info!$D$3:$E$118,2,FALSE)</f>
        <v>5</v>
      </c>
      <c r="C1041" s="96">
        <v>13</v>
      </c>
      <c r="D1041" s="96" t="s">
        <v>16</v>
      </c>
      <c r="E1041" s="97">
        <v>11.93662073189215</v>
      </c>
      <c r="F1041" s="103">
        <f t="shared" si="21"/>
        <v>1.1190581936148891E-2</v>
      </c>
      <c r="G1041" s="95"/>
      <c r="H1041" s="104"/>
      <c r="I1041" s="104"/>
      <c r="J1041" s="104"/>
      <c r="K1041" s="105">
        <f>VLOOKUP('Datos Monitoreo 2019'!$D1041,info!$A$2:$B$20,2,FALSE)</f>
        <v>0.55000000000000004</v>
      </c>
      <c r="M1041" s="104">
        <v>1.1499999999999999</v>
      </c>
      <c r="N1041" s="106">
        <f>(0.0883215*'Datos Monitoreo 2019'!$E1041^2.37334)/1000</f>
        <v>3.1759388095739444E-2</v>
      </c>
      <c r="O1041" s="106">
        <f>'Datos Monitoreo 2019'!$N1041*'Datos Monitoreo 2019'!$S1041</f>
        <v>6.3518776191478889E-3</v>
      </c>
      <c r="P1041" s="106">
        <f>'Datos Monitoreo 2019'!$O1041+'Datos Monitoreo 2019'!$N1041</f>
        <v>3.8111265714887335E-2</v>
      </c>
      <c r="Q1041" s="104">
        <v>0.47</v>
      </c>
      <c r="R1041" s="106">
        <f>'Datos Monitoreo 2019'!$Q1041*'Datos Monitoreo 2019'!$N1041</f>
        <v>1.4926912404997538E-2</v>
      </c>
      <c r="S1041" s="104">
        <v>0.2</v>
      </c>
      <c r="T1041" s="106">
        <f>'Datos Monitoreo 2019'!$R1041*'Datos Monitoreo 2019'!$S1041</f>
        <v>2.9853824809995076E-3</v>
      </c>
      <c r="U1041" s="106">
        <f>'Datos Monitoreo 2019'!$T1041+'Datos Monitoreo 2019'!$R1041</f>
        <v>1.7912294885997045E-2</v>
      </c>
    </row>
    <row r="1042" spans="1:21" s="94" customFormat="1" ht="16.5" hidden="1" x14ac:dyDescent="0.3">
      <c r="A1042" s="95" t="s">
        <v>55</v>
      </c>
      <c r="B1042" s="102">
        <f>VLOOKUP('Datos Monitoreo 2019'!$A1042,info!$D$3:$E$118,2,FALSE)</f>
        <v>5</v>
      </c>
      <c r="C1042" s="96">
        <v>13</v>
      </c>
      <c r="D1042" s="96" t="s">
        <v>16</v>
      </c>
      <c r="E1042" s="97">
        <v>10.376902289591577</v>
      </c>
      <c r="F1042" s="103">
        <f t="shared" si="21"/>
        <v>8.4571753660171375E-3</v>
      </c>
      <c r="G1042" s="95"/>
      <c r="H1042" s="104"/>
      <c r="I1042" s="104"/>
      <c r="J1042" s="104"/>
      <c r="K1042" s="105">
        <f>VLOOKUP('Datos Monitoreo 2019'!$D1042,info!$A$2:$B$20,2,FALSE)</f>
        <v>0.55000000000000004</v>
      </c>
      <c r="M1042" s="104">
        <v>1.1499999999999999</v>
      </c>
      <c r="N1042" s="106">
        <f>(0.0883215*'Datos Monitoreo 2019'!$E1042^2.37334)/1000</f>
        <v>2.2779312698669001E-2</v>
      </c>
      <c r="O1042" s="106">
        <f>'Datos Monitoreo 2019'!$N1042*'Datos Monitoreo 2019'!$S1042</f>
        <v>4.5558625397338001E-3</v>
      </c>
      <c r="P1042" s="106">
        <f>'Datos Monitoreo 2019'!$O1042+'Datos Monitoreo 2019'!$N1042</f>
        <v>2.7335175238402801E-2</v>
      </c>
      <c r="Q1042" s="104">
        <v>0.47</v>
      </c>
      <c r="R1042" s="106">
        <f>'Datos Monitoreo 2019'!$Q1042*'Datos Monitoreo 2019'!$N1042</f>
        <v>1.070627696837443E-2</v>
      </c>
      <c r="S1042" s="104">
        <v>0.2</v>
      </c>
      <c r="T1042" s="106">
        <f>'Datos Monitoreo 2019'!$R1042*'Datos Monitoreo 2019'!$S1042</f>
        <v>2.141255393674886E-3</v>
      </c>
      <c r="U1042" s="106">
        <f>'Datos Monitoreo 2019'!$T1042+'Datos Monitoreo 2019'!$R1042</f>
        <v>1.2847532362049316E-2</v>
      </c>
    </row>
    <row r="1043" spans="1:21" s="94" customFormat="1" ht="16.5" hidden="1" x14ac:dyDescent="0.3">
      <c r="A1043" s="95" t="s">
        <v>55</v>
      </c>
      <c r="B1043" s="102">
        <f>VLOOKUP('Datos Monitoreo 2019'!$A1043,info!$D$3:$E$118,2,FALSE)</f>
        <v>5</v>
      </c>
      <c r="C1043" s="96">
        <v>14</v>
      </c>
      <c r="D1043" s="96" t="s">
        <v>16</v>
      </c>
      <c r="E1043" s="97">
        <v>20.467325681617741</v>
      </c>
      <c r="F1043" s="103">
        <f t="shared" si="21"/>
        <v>3.2901226033200517E-2</v>
      </c>
      <c r="G1043" s="95"/>
      <c r="H1043" s="104"/>
      <c r="I1043" s="104"/>
      <c r="J1043" s="104"/>
      <c r="K1043" s="105">
        <f>VLOOKUP('Datos Monitoreo 2019'!$D1043,info!$A$2:$B$20,2,FALSE)</f>
        <v>0.55000000000000004</v>
      </c>
      <c r="M1043" s="104">
        <v>1.1499999999999999</v>
      </c>
      <c r="N1043" s="106">
        <f>(0.0883215*'Datos Monitoreo 2019'!$E1043^2.37334)/1000</f>
        <v>0.11419844435649505</v>
      </c>
      <c r="O1043" s="106">
        <f>'Datos Monitoreo 2019'!$N1043*'Datos Monitoreo 2019'!$S1043</f>
        <v>2.2839688871299012E-2</v>
      </c>
      <c r="P1043" s="106">
        <f>'Datos Monitoreo 2019'!$O1043+'Datos Monitoreo 2019'!$N1043</f>
        <v>0.13703813322779407</v>
      </c>
      <c r="Q1043" s="104">
        <v>0.47</v>
      </c>
      <c r="R1043" s="106">
        <f>'Datos Monitoreo 2019'!$Q1043*'Datos Monitoreo 2019'!$N1043</f>
        <v>5.367326884755267E-2</v>
      </c>
      <c r="S1043" s="104">
        <v>0.2</v>
      </c>
      <c r="T1043" s="106">
        <f>'Datos Monitoreo 2019'!$R1043*'Datos Monitoreo 2019'!$S1043</f>
        <v>1.0734653769510535E-2</v>
      </c>
      <c r="U1043" s="106">
        <f>'Datos Monitoreo 2019'!$T1043+'Datos Monitoreo 2019'!$R1043</f>
        <v>6.4407922617063212E-2</v>
      </c>
    </row>
    <row r="1044" spans="1:21" s="94" customFormat="1" ht="16.5" hidden="1" x14ac:dyDescent="0.3">
      <c r="A1044" s="95" t="s">
        <v>55</v>
      </c>
      <c r="B1044" s="102">
        <f>VLOOKUP('Datos Monitoreo 2019'!$A1044,info!$D$3:$E$118,2,FALSE)</f>
        <v>5</v>
      </c>
      <c r="C1044" s="96">
        <v>15</v>
      </c>
      <c r="D1044" s="96" t="s">
        <v>16</v>
      </c>
      <c r="E1044" s="97">
        <v>19.194086136882579</v>
      </c>
      <c r="F1044" s="103">
        <f t="shared" si="21"/>
        <v>2.893508485135049E-2</v>
      </c>
      <c r="G1044" s="95"/>
      <c r="H1044" s="104"/>
      <c r="I1044" s="104"/>
      <c r="J1044" s="104"/>
      <c r="K1044" s="105">
        <f>VLOOKUP('Datos Monitoreo 2019'!$D1044,info!$A$2:$B$20,2,FALSE)</f>
        <v>0.55000000000000004</v>
      </c>
      <c r="M1044" s="104">
        <v>1.1499999999999999</v>
      </c>
      <c r="N1044" s="106">
        <f>(0.0883215*'Datos Monitoreo 2019'!$E1044^2.37334)/1000</f>
        <v>9.8052584852479349E-2</v>
      </c>
      <c r="O1044" s="106">
        <f>'Datos Monitoreo 2019'!$N1044*'Datos Monitoreo 2019'!$S1044</f>
        <v>1.9610516970495873E-2</v>
      </c>
      <c r="P1044" s="106">
        <f>'Datos Monitoreo 2019'!$O1044+'Datos Monitoreo 2019'!$N1044</f>
        <v>0.11766310182297522</v>
      </c>
      <c r="Q1044" s="104">
        <v>0.47</v>
      </c>
      <c r="R1044" s="106">
        <f>'Datos Monitoreo 2019'!$Q1044*'Datos Monitoreo 2019'!$N1044</f>
        <v>4.608471488066529E-2</v>
      </c>
      <c r="S1044" s="104">
        <v>0.2</v>
      </c>
      <c r="T1044" s="106">
        <f>'Datos Monitoreo 2019'!$R1044*'Datos Monitoreo 2019'!$S1044</f>
        <v>9.2169429761330586E-3</v>
      </c>
      <c r="U1044" s="106">
        <f>'Datos Monitoreo 2019'!$T1044+'Datos Monitoreo 2019'!$R1044</f>
        <v>5.5301657856798345E-2</v>
      </c>
    </row>
    <row r="1045" spans="1:21" s="94" customFormat="1" ht="16.5" hidden="1" x14ac:dyDescent="0.3">
      <c r="A1045" s="95" t="s">
        <v>55</v>
      </c>
      <c r="B1045" s="102">
        <f>VLOOKUP('Datos Monitoreo 2019'!$A1045,info!$D$3:$E$118,2,FALSE)</f>
        <v>5</v>
      </c>
      <c r="C1045" s="96">
        <v>17</v>
      </c>
      <c r="D1045" s="96" t="s">
        <v>16</v>
      </c>
      <c r="E1045" s="97">
        <v>14.801409707546267</v>
      </c>
      <c r="F1045" s="103">
        <f t="shared" si="21"/>
        <v>1.7206638785022536E-2</v>
      </c>
      <c r="G1045" s="95"/>
      <c r="H1045" s="104"/>
      <c r="I1045" s="104"/>
      <c r="J1045" s="104"/>
      <c r="K1045" s="105">
        <f>VLOOKUP('Datos Monitoreo 2019'!$D1045,info!$A$2:$B$20,2,FALSE)</f>
        <v>0.55000000000000004</v>
      </c>
      <c r="M1045" s="104">
        <v>1.1499999999999999</v>
      </c>
      <c r="N1045" s="106">
        <f>(0.0883215*'Datos Monitoreo 2019'!$E1045^2.37334)/1000</f>
        <v>5.2916796962571268E-2</v>
      </c>
      <c r="O1045" s="106">
        <f>'Datos Monitoreo 2019'!$N1045*'Datos Monitoreo 2019'!$S1045</f>
        <v>1.0583359392514254E-2</v>
      </c>
      <c r="P1045" s="106">
        <f>'Datos Monitoreo 2019'!$O1045+'Datos Monitoreo 2019'!$N1045</f>
        <v>6.3500156355085519E-2</v>
      </c>
      <c r="Q1045" s="104">
        <v>0.47</v>
      </c>
      <c r="R1045" s="106">
        <f>'Datos Monitoreo 2019'!$Q1045*'Datos Monitoreo 2019'!$N1045</f>
        <v>2.4870894572408493E-2</v>
      </c>
      <c r="S1045" s="104">
        <v>0.2</v>
      </c>
      <c r="T1045" s="106">
        <f>'Datos Monitoreo 2019'!$R1045*'Datos Monitoreo 2019'!$S1045</f>
        <v>4.9741789144816988E-3</v>
      </c>
      <c r="U1045" s="106">
        <f>'Datos Monitoreo 2019'!$T1045+'Datos Monitoreo 2019'!$R1045</f>
        <v>2.9845073486890191E-2</v>
      </c>
    </row>
    <row r="1046" spans="1:21" s="94" customFormat="1" ht="16.5" hidden="1" x14ac:dyDescent="0.3">
      <c r="A1046" s="95" t="s">
        <v>55</v>
      </c>
      <c r="B1046" s="102">
        <f>VLOOKUP('Datos Monitoreo 2019'!$A1046,info!$D$3:$E$118,2,FALSE)</f>
        <v>5</v>
      </c>
      <c r="C1046" s="96">
        <v>19</v>
      </c>
      <c r="D1046" s="96" t="s">
        <v>16</v>
      </c>
      <c r="E1046" s="97">
        <v>23.491269600363751</v>
      </c>
      <c r="F1046" s="103">
        <f t="shared" si="21"/>
        <v>4.3341392412671119E-2</v>
      </c>
      <c r="G1046" s="95"/>
      <c r="H1046" s="104"/>
      <c r="I1046" s="104"/>
      <c r="J1046" s="104"/>
      <c r="K1046" s="105">
        <f>VLOOKUP('Datos Monitoreo 2019'!$D1046,info!$A$2:$B$20,2,FALSE)</f>
        <v>0.55000000000000004</v>
      </c>
      <c r="M1046" s="104">
        <v>1.1499999999999999</v>
      </c>
      <c r="N1046" s="106">
        <f>(0.0883215*'Datos Monitoreo 2019'!$E1046^2.37334)/1000</f>
        <v>0.15837755829095895</v>
      </c>
      <c r="O1046" s="106">
        <f>'Datos Monitoreo 2019'!$N1046*'Datos Monitoreo 2019'!$S1046</f>
        <v>3.1675511658191789E-2</v>
      </c>
      <c r="P1046" s="106">
        <f>'Datos Monitoreo 2019'!$O1046+'Datos Monitoreo 2019'!$N1046</f>
        <v>0.19005306994915075</v>
      </c>
      <c r="Q1046" s="104">
        <v>0.47</v>
      </c>
      <c r="R1046" s="106">
        <f>'Datos Monitoreo 2019'!$Q1046*'Datos Monitoreo 2019'!$N1046</f>
        <v>7.4437452396750703E-2</v>
      </c>
      <c r="S1046" s="104">
        <v>0.2</v>
      </c>
      <c r="T1046" s="106">
        <f>'Datos Monitoreo 2019'!$R1046*'Datos Monitoreo 2019'!$S1046</f>
        <v>1.4887490479350141E-2</v>
      </c>
      <c r="U1046" s="106">
        <f>'Datos Monitoreo 2019'!$T1046+'Datos Monitoreo 2019'!$R1046</f>
        <v>8.9324942876100849E-2</v>
      </c>
    </row>
    <row r="1047" spans="1:21" s="94" customFormat="1" ht="16.5" hidden="1" x14ac:dyDescent="0.3">
      <c r="A1047" s="95" t="s">
        <v>55</v>
      </c>
      <c r="B1047" s="102">
        <f>VLOOKUP('Datos Monitoreo 2019'!$A1047,info!$D$3:$E$118,2,FALSE)</f>
        <v>5</v>
      </c>
      <c r="C1047" s="96">
        <v>21</v>
      </c>
      <c r="D1047" s="96" t="s">
        <v>16</v>
      </c>
      <c r="E1047" s="97">
        <v>17.666198683200381</v>
      </c>
      <c r="F1047" s="103">
        <f t="shared" si="21"/>
        <v>2.4511850672940528E-2</v>
      </c>
      <c r="G1047" s="95"/>
      <c r="H1047" s="104"/>
      <c r="I1047" s="104"/>
      <c r="J1047" s="104"/>
      <c r="K1047" s="105">
        <f>VLOOKUP('Datos Monitoreo 2019'!$D1047,info!$A$2:$B$20,2,FALSE)</f>
        <v>0.55000000000000004</v>
      </c>
      <c r="M1047" s="104">
        <v>1.1499999999999999</v>
      </c>
      <c r="N1047" s="106">
        <f>(0.0883215*'Datos Monitoreo 2019'!$E1047^2.37334)/1000</f>
        <v>8.0530624309737744E-2</v>
      </c>
      <c r="O1047" s="106">
        <f>'Datos Monitoreo 2019'!$N1047*'Datos Monitoreo 2019'!$S1047</f>
        <v>1.6106124861947551E-2</v>
      </c>
      <c r="P1047" s="106">
        <f>'Datos Monitoreo 2019'!$O1047+'Datos Monitoreo 2019'!$N1047</f>
        <v>9.6636749171685299E-2</v>
      </c>
      <c r="Q1047" s="104">
        <v>0.47</v>
      </c>
      <c r="R1047" s="106">
        <f>'Datos Monitoreo 2019'!$Q1047*'Datos Monitoreo 2019'!$N1047</f>
        <v>3.7849393425576736E-2</v>
      </c>
      <c r="S1047" s="104">
        <v>0.2</v>
      </c>
      <c r="T1047" s="106">
        <f>'Datos Monitoreo 2019'!$R1047*'Datos Monitoreo 2019'!$S1047</f>
        <v>7.5698786851153476E-3</v>
      </c>
      <c r="U1047" s="106">
        <f>'Datos Monitoreo 2019'!$T1047+'Datos Monitoreo 2019'!$R1047</f>
        <v>4.5419272110692084E-2</v>
      </c>
    </row>
    <row r="1048" spans="1:21" s="94" customFormat="1" ht="16.5" hidden="1" x14ac:dyDescent="0.3">
      <c r="A1048" s="95" t="s">
        <v>55</v>
      </c>
      <c r="B1048" s="102">
        <f>VLOOKUP('Datos Monitoreo 2019'!$A1048,info!$D$3:$E$118,2,FALSE)</f>
        <v>5</v>
      </c>
      <c r="C1048" s="96">
        <v>22</v>
      </c>
      <c r="D1048" s="96" t="s">
        <v>16</v>
      </c>
      <c r="E1048" s="97">
        <v>19.066762182409061</v>
      </c>
      <c r="F1048" s="103">
        <f t="shared" si="21"/>
        <v>2.8552476368157567E-2</v>
      </c>
      <c r="G1048" s="95"/>
      <c r="H1048" s="104"/>
      <c r="I1048" s="104"/>
      <c r="J1048" s="104"/>
      <c r="K1048" s="105">
        <f>VLOOKUP('Datos Monitoreo 2019'!$D1048,info!$A$2:$B$20,2,FALSE)</f>
        <v>0.55000000000000004</v>
      </c>
      <c r="M1048" s="104">
        <v>1.1499999999999999</v>
      </c>
      <c r="N1048" s="106">
        <f>(0.0883215*'Datos Monitoreo 2019'!$E1048^2.37334)/1000</f>
        <v>9.6515914947354994E-2</v>
      </c>
      <c r="O1048" s="106">
        <f>'Datos Monitoreo 2019'!$N1048*'Datos Monitoreo 2019'!$S1048</f>
        <v>1.9303182989471E-2</v>
      </c>
      <c r="P1048" s="106">
        <f>'Datos Monitoreo 2019'!$O1048+'Datos Monitoreo 2019'!$N1048</f>
        <v>0.11581909793682599</v>
      </c>
      <c r="Q1048" s="104">
        <v>0.47</v>
      </c>
      <c r="R1048" s="106">
        <f>'Datos Monitoreo 2019'!$Q1048*'Datos Monitoreo 2019'!$N1048</f>
        <v>4.5362480025256842E-2</v>
      </c>
      <c r="S1048" s="104">
        <v>0.2</v>
      </c>
      <c r="T1048" s="106">
        <f>'Datos Monitoreo 2019'!$R1048*'Datos Monitoreo 2019'!$S1048</f>
        <v>9.0724960050513684E-3</v>
      </c>
      <c r="U1048" s="106">
        <f>'Datos Monitoreo 2019'!$T1048+'Datos Monitoreo 2019'!$R1048</f>
        <v>5.443497603030821E-2</v>
      </c>
    </row>
    <row r="1049" spans="1:21" s="94" customFormat="1" ht="16.5" hidden="1" x14ac:dyDescent="0.3">
      <c r="A1049" s="95" t="s">
        <v>55</v>
      </c>
      <c r="B1049" s="102">
        <f>VLOOKUP('Datos Monitoreo 2019'!$A1049,info!$D$3:$E$118,2,FALSE)</f>
        <v>5</v>
      </c>
      <c r="C1049" s="96">
        <v>24</v>
      </c>
      <c r="D1049" s="96" t="s">
        <v>16</v>
      </c>
      <c r="E1049" s="97">
        <v>24.828171122335672</v>
      </c>
      <c r="F1049" s="103">
        <f t="shared" si="21"/>
        <v>4.8414933688554554E-2</v>
      </c>
      <c r="G1049" s="95"/>
      <c r="H1049" s="104"/>
      <c r="I1049" s="104"/>
      <c r="J1049" s="104"/>
      <c r="K1049" s="105">
        <f>VLOOKUP('Datos Monitoreo 2019'!$D1049,info!$A$2:$B$20,2,FALSE)</f>
        <v>0.55000000000000004</v>
      </c>
      <c r="M1049" s="104">
        <v>1.1499999999999999</v>
      </c>
      <c r="N1049" s="106">
        <f>(0.0883215*'Datos Monitoreo 2019'!$E1049^2.37334)/1000</f>
        <v>0.18061115159401211</v>
      </c>
      <c r="O1049" s="106">
        <f>'Datos Monitoreo 2019'!$N1049*'Datos Monitoreo 2019'!$S1049</f>
        <v>3.6122230318802427E-2</v>
      </c>
      <c r="P1049" s="106">
        <f>'Datos Monitoreo 2019'!$O1049+'Datos Monitoreo 2019'!$N1049</f>
        <v>0.21673338191281455</v>
      </c>
      <c r="Q1049" s="104">
        <v>0.47</v>
      </c>
      <c r="R1049" s="106">
        <f>'Datos Monitoreo 2019'!$Q1049*'Datos Monitoreo 2019'!$N1049</f>
        <v>8.4887241249185688E-2</v>
      </c>
      <c r="S1049" s="104">
        <v>0.2</v>
      </c>
      <c r="T1049" s="106">
        <f>'Datos Monitoreo 2019'!$R1049*'Datos Monitoreo 2019'!$S1049</f>
        <v>1.697744824983714E-2</v>
      </c>
      <c r="U1049" s="106">
        <f>'Datos Monitoreo 2019'!$T1049+'Datos Monitoreo 2019'!$R1049</f>
        <v>0.10186468949902283</v>
      </c>
    </row>
    <row r="1050" spans="1:21" s="94" customFormat="1" ht="16.5" hidden="1" x14ac:dyDescent="0.3">
      <c r="A1050" s="95" t="s">
        <v>55</v>
      </c>
      <c r="B1050" s="102">
        <f>VLOOKUP('Datos Monitoreo 2019'!$A1050,info!$D$3:$E$118,2,FALSE)</f>
        <v>5</v>
      </c>
      <c r="C1050" s="96">
        <v>25</v>
      </c>
      <c r="D1050" s="96" t="s">
        <v>16</v>
      </c>
      <c r="E1050" s="97">
        <v>11.204507993669433</v>
      </c>
      <c r="F1050" s="103">
        <f t="shared" si="21"/>
        <v>9.8599670344291009E-3</v>
      </c>
      <c r="G1050" s="95"/>
      <c r="H1050" s="104"/>
      <c r="I1050" s="104"/>
      <c r="J1050" s="104"/>
      <c r="K1050" s="105">
        <f>VLOOKUP('Datos Monitoreo 2019'!$D1050,info!$A$2:$B$20,2,FALSE)</f>
        <v>0.55000000000000004</v>
      </c>
      <c r="M1050" s="104">
        <v>1.1499999999999999</v>
      </c>
      <c r="N1050" s="106">
        <f>(0.0883215*'Datos Monitoreo 2019'!$E1050^2.37334)/1000</f>
        <v>2.7329540028049052E-2</v>
      </c>
      <c r="O1050" s="106">
        <f>'Datos Monitoreo 2019'!$N1050*'Datos Monitoreo 2019'!$S1050</f>
        <v>5.4659080056098106E-3</v>
      </c>
      <c r="P1050" s="106">
        <f>'Datos Monitoreo 2019'!$O1050+'Datos Monitoreo 2019'!$N1050</f>
        <v>3.2795448033658865E-2</v>
      </c>
      <c r="Q1050" s="104">
        <v>0.47</v>
      </c>
      <c r="R1050" s="106">
        <f>'Datos Monitoreo 2019'!$Q1050*'Datos Monitoreo 2019'!$N1050</f>
        <v>1.2844883813183054E-2</v>
      </c>
      <c r="S1050" s="104">
        <v>0.2</v>
      </c>
      <c r="T1050" s="106">
        <f>'Datos Monitoreo 2019'!$R1050*'Datos Monitoreo 2019'!$S1050</f>
        <v>2.5689767626366107E-3</v>
      </c>
      <c r="U1050" s="106">
        <f>'Datos Monitoreo 2019'!$T1050+'Datos Monitoreo 2019'!$R1050</f>
        <v>1.5413860575819664E-2</v>
      </c>
    </row>
    <row r="1051" spans="1:21" s="94" customFormat="1" ht="16.5" hidden="1" x14ac:dyDescent="0.3">
      <c r="A1051" s="95" t="s">
        <v>55</v>
      </c>
      <c r="B1051" s="102">
        <f>VLOOKUP('Datos Monitoreo 2019'!$A1051,info!$D$3:$E$118,2,FALSE)</f>
        <v>5</v>
      </c>
      <c r="C1051" s="96">
        <v>27</v>
      </c>
      <c r="D1051" s="96" t="s">
        <v>16</v>
      </c>
      <c r="E1051" s="97">
        <v>21.740565226352903</v>
      </c>
      <c r="F1051" s="103">
        <f t="shared" si="21"/>
        <v>3.7122015123997584E-2</v>
      </c>
      <c r="G1051" s="95"/>
      <c r="H1051" s="104"/>
      <c r="I1051" s="104"/>
      <c r="J1051" s="104"/>
      <c r="K1051" s="105">
        <f>VLOOKUP('Datos Monitoreo 2019'!$D1051,info!$A$2:$B$20,2,FALSE)</f>
        <v>0.55000000000000004</v>
      </c>
      <c r="M1051" s="104">
        <v>1.1499999999999999</v>
      </c>
      <c r="N1051" s="106">
        <f>(0.0883215*'Datos Monitoreo 2019'!$E1051^2.37334)/1000</f>
        <v>0.13178463870309262</v>
      </c>
      <c r="O1051" s="106">
        <f>'Datos Monitoreo 2019'!$N1051*'Datos Monitoreo 2019'!$S1051</f>
        <v>2.6356927740618527E-2</v>
      </c>
      <c r="P1051" s="106">
        <f>'Datos Monitoreo 2019'!$O1051+'Datos Monitoreo 2019'!$N1051</f>
        <v>0.15814156644371113</v>
      </c>
      <c r="Q1051" s="104">
        <v>0.47</v>
      </c>
      <c r="R1051" s="106">
        <f>'Datos Monitoreo 2019'!$Q1051*'Datos Monitoreo 2019'!$N1051</f>
        <v>6.1938780190453527E-2</v>
      </c>
      <c r="S1051" s="104">
        <v>0.2</v>
      </c>
      <c r="T1051" s="106">
        <f>'Datos Monitoreo 2019'!$R1051*'Datos Monitoreo 2019'!$S1051</f>
        <v>1.2387756038090706E-2</v>
      </c>
      <c r="U1051" s="106">
        <f>'Datos Monitoreo 2019'!$T1051+'Datos Monitoreo 2019'!$R1051</f>
        <v>7.4326536228544238E-2</v>
      </c>
    </row>
    <row r="1052" spans="1:21" s="94" customFormat="1" ht="16.5" hidden="1" x14ac:dyDescent="0.3">
      <c r="A1052" s="95" t="s">
        <v>55</v>
      </c>
      <c r="B1052" s="102">
        <f>VLOOKUP('Datos Monitoreo 2019'!$A1052,info!$D$3:$E$118,2,FALSE)</f>
        <v>5</v>
      </c>
      <c r="C1052" s="96">
        <v>28</v>
      </c>
      <c r="D1052" s="96" t="s">
        <v>16</v>
      </c>
      <c r="E1052" s="97">
        <v>20.84929754503829</v>
      </c>
      <c r="F1052" s="103">
        <f t="shared" si="21"/>
        <v>3.4140724730000203E-2</v>
      </c>
      <c r="G1052" s="95"/>
      <c r="H1052" s="104"/>
      <c r="I1052" s="104"/>
      <c r="J1052" s="104"/>
      <c r="K1052" s="105">
        <f>VLOOKUP('Datos Monitoreo 2019'!$D1052,info!$A$2:$B$20,2,FALSE)</f>
        <v>0.55000000000000004</v>
      </c>
      <c r="M1052" s="104">
        <v>1.1499999999999999</v>
      </c>
      <c r="N1052" s="106">
        <f>(0.0883215*'Datos Monitoreo 2019'!$E1052^2.37334)/1000</f>
        <v>0.11932154946447601</v>
      </c>
      <c r="O1052" s="106">
        <f>'Datos Monitoreo 2019'!$N1052*'Datos Monitoreo 2019'!$S1052</f>
        <v>2.3864309892895202E-2</v>
      </c>
      <c r="P1052" s="106">
        <f>'Datos Monitoreo 2019'!$O1052+'Datos Monitoreo 2019'!$N1052</f>
        <v>0.14318585935737121</v>
      </c>
      <c r="Q1052" s="104">
        <v>0.47</v>
      </c>
      <c r="R1052" s="106">
        <f>'Datos Monitoreo 2019'!$Q1052*'Datos Monitoreo 2019'!$N1052</f>
        <v>5.6081128248303726E-2</v>
      </c>
      <c r="S1052" s="104">
        <v>0.2</v>
      </c>
      <c r="T1052" s="106">
        <f>'Datos Monitoreo 2019'!$R1052*'Datos Monitoreo 2019'!$S1052</f>
        <v>1.1216225649660745E-2</v>
      </c>
      <c r="U1052" s="106">
        <f>'Datos Monitoreo 2019'!$T1052+'Datos Monitoreo 2019'!$R1052</f>
        <v>6.7297353897964471E-2</v>
      </c>
    </row>
    <row r="1053" spans="1:21" s="94" customFormat="1" ht="16.5" hidden="1" x14ac:dyDescent="0.3">
      <c r="A1053" s="95" t="s">
        <v>55</v>
      </c>
      <c r="B1053" s="102">
        <f>VLOOKUP('Datos Monitoreo 2019'!$A1053,info!$D$3:$E$118,2,FALSE)</f>
        <v>5</v>
      </c>
      <c r="C1053" s="96">
        <v>30</v>
      </c>
      <c r="D1053" s="96" t="s">
        <v>15</v>
      </c>
      <c r="E1053" s="97">
        <v>7.4802823253190809</v>
      </c>
      <c r="F1053" s="103">
        <f t="shared" si="21"/>
        <v>4.3946658661249598E-3</v>
      </c>
      <c r="G1053" s="95"/>
      <c r="H1053" s="104"/>
      <c r="I1053" s="104"/>
      <c r="J1053" s="104"/>
      <c r="K1053" s="105">
        <f>VLOOKUP('Datos Monitoreo 2019'!$D1053,info!$A$2:$B$20,2,FALSE)</f>
        <v>0.89</v>
      </c>
      <c r="M1053" s="104">
        <v>1.1499999999999999</v>
      </c>
      <c r="N1053" s="106">
        <f>(0.193936*'Datos Monitoreo 2019'!$E1053^2.24268)/1000</f>
        <v>1.7683850339000048E-2</v>
      </c>
      <c r="O1053" s="106">
        <f>'Datos Monitoreo 2019'!$N1053*'Datos Monitoreo 2019'!$S1053</f>
        <v>3.5367700678000098E-3</v>
      </c>
      <c r="P1053" s="106">
        <f>'Datos Monitoreo 2019'!$O1053+'Datos Monitoreo 2019'!$N1053</f>
        <v>2.1220620406800058E-2</v>
      </c>
      <c r="Q1053" s="104">
        <v>0.47</v>
      </c>
      <c r="R1053" s="106">
        <f>'Datos Monitoreo 2019'!$Q1053*'Datos Monitoreo 2019'!$N1053</f>
        <v>8.3114096593300216E-3</v>
      </c>
      <c r="S1053" s="104">
        <v>0.2</v>
      </c>
      <c r="T1053" s="106">
        <f>'Datos Monitoreo 2019'!$R1053*'Datos Monitoreo 2019'!$S1053</f>
        <v>1.6622819318660043E-3</v>
      </c>
      <c r="U1053" s="106">
        <f>'Datos Monitoreo 2019'!$T1053+'Datos Monitoreo 2019'!$R1053</f>
        <v>9.973691591196026E-3</v>
      </c>
    </row>
    <row r="1054" spans="1:21" s="94" customFormat="1" ht="16.5" hidden="1" x14ac:dyDescent="0.3">
      <c r="A1054" s="95" t="s">
        <v>55</v>
      </c>
      <c r="B1054" s="102">
        <f>VLOOKUP('Datos Monitoreo 2019'!$A1054,info!$D$3:$E$118,2,FALSE)</f>
        <v>5</v>
      </c>
      <c r="C1054" s="96">
        <v>30</v>
      </c>
      <c r="D1054" s="96" t="s">
        <v>15</v>
      </c>
      <c r="E1054" s="97">
        <v>3.0876058959827692</v>
      </c>
      <c r="F1054" s="103">
        <f t="shared" si="21"/>
        <v>7.4874442977582135E-4</v>
      </c>
      <c r="G1054" s="95"/>
      <c r="H1054" s="104"/>
      <c r="I1054" s="104"/>
      <c r="J1054" s="104"/>
      <c r="K1054" s="105">
        <f>VLOOKUP('Datos Monitoreo 2019'!$D1054,info!$A$2:$B$20,2,FALSE)</f>
        <v>0.89</v>
      </c>
      <c r="M1054" s="104">
        <v>1.1499999999999999</v>
      </c>
      <c r="N1054" s="106">
        <f>(0.193936*'Datos Monitoreo 2019'!$E1054^2.24268)/1000</f>
        <v>2.4306565092115616E-3</v>
      </c>
      <c r="O1054" s="106">
        <f>'Datos Monitoreo 2019'!$N1054*'Datos Monitoreo 2019'!$S1054</f>
        <v>4.8613130184231232E-4</v>
      </c>
      <c r="P1054" s="106">
        <f>'Datos Monitoreo 2019'!$O1054+'Datos Monitoreo 2019'!$N1054</f>
        <v>2.9167878110538739E-3</v>
      </c>
      <c r="Q1054" s="104">
        <v>0.47</v>
      </c>
      <c r="R1054" s="106">
        <f>'Datos Monitoreo 2019'!$Q1054*'Datos Monitoreo 2019'!$N1054</f>
        <v>1.1424085593294338E-3</v>
      </c>
      <c r="S1054" s="104">
        <v>0.2</v>
      </c>
      <c r="T1054" s="106">
        <f>'Datos Monitoreo 2019'!$R1054*'Datos Monitoreo 2019'!$S1054</f>
        <v>2.2848171186588676E-4</v>
      </c>
      <c r="U1054" s="106">
        <f>'Datos Monitoreo 2019'!$T1054+'Datos Monitoreo 2019'!$R1054</f>
        <v>1.3708902711953206E-3</v>
      </c>
    </row>
    <row r="1055" spans="1:21" s="94" customFormat="1" ht="16.5" hidden="1" x14ac:dyDescent="0.3">
      <c r="A1055" s="95" t="s">
        <v>55</v>
      </c>
      <c r="B1055" s="102">
        <f>VLOOKUP('Datos Monitoreo 2019'!$A1055,info!$D$3:$E$118,2,FALSE)</f>
        <v>5</v>
      </c>
      <c r="C1055" s="96">
        <v>31</v>
      </c>
      <c r="D1055" s="96" t="s">
        <v>15</v>
      </c>
      <c r="E1055" s="97">
        <v>7.3847893594639435</v>
      </c>
      <c r="F1055" s="103">
        <f t="shared" si="21"/>
        <v>4.2831778284890864E-3</v>
      </c>
      <c r="G1055" s="95"/>
      <c r="H1055" s="104"/>
      <c r="I1055" s="104"/>
      <c r="J1055" s="104"/>
      <c r="K1055" s="105">
        <f>VLOOKUP('Datos Monitoreo 2019'!$D1055,info!$A$2:$B$20,2,FALSE)</f>
        <v>0.89</v>
      </c>
      <c r="M1055" s="104">
        <v>1.1499999999999999</v>
      </c>
      <c r="N1055" s="106">
        <f>(0.193936*'Datos Monitoreo 2019'!$E1055^2.24268)/1000</f>
        <v>1.718157417459789E-2</v>
      </c>
      <c r="O1055" s="106">
        <f>'Datos Monitoreo 2019'!$N1055*'Datos Monitoreo 2019'!$S1055</f>
        <v>3.4363148349195781E-3</v>
      </c>
      <c r="P1055" s="106">
        <f>'Datos Monitoreo 2019'!$O1055+'Datos Monitoreo 2019'!$N1055</f>
        <v>2.0617889009517467E-2</v>
      </c>
      <c r="Q1055" s="104">
        <v>0.47</v>
      </c>
      <c r="R1055" s="106">
        <f>'Datos Monitoreo 2019'!$Q1055*'Datos Monitoreo 2019'!$N1055</f>
        <v>8.0753398620610085E-3</v>
      </c>
      <c r="S1055" s="104">
        <v>0.2</v>
      </c>
      <c r="T1055" s="106">
        <f>'Datos Monitoreo 2019'!$R1055*'Datos Monitoreo 2019'!$S1055</f>
        <v>1.6150679724122017E-3</v>
      </c>
      <c r="U1055" s="106">
        <f>'Datos Monitoreo 2019'!$T1055+'Datos Monitoreo 2019'!$R1055</f>
        <v>9.6904078344732109E-3</v>
      </c>
    </row>
    <row r="1056" spans="1:21" s="94" customFormat="1" ht="16.5" hidden="1" x14ac:dyDescent="0.3">
      <c r="A1056" s="95" t="s">
        <v>55</v>
      </c>
      <c r="B1056" s="102">
        <f>VLOOKUP('Datos Monitoreo 2019'!$A1056,info!$D$3:$E$118,2,FALSE)</f>
        <v>5</v>
      </c>
      <c r="C1056" s="96">
        <v>31</v>
      </c>
      <c r="D1056" s="96" t="s">
        <v>15</v>
      </c>
      <c r="E1056" s="97">
        <v>5.1247891675590305</v>
      </c>
      <c r="F1056" s="103">
        <f t="shared" si="21"/>
        <v>2.0627276399425099E-3</v>
      </c>
      <c r="G1056" s="95"/>
      <c r="H1056" s="104"/>
      <c r="I1056" s="104"/>
      <c r="J1056" s="104"/>
      <c r="K1056" s="105">
        <f>VLOOKUP('Datos Monitoreo 2019'!$D1056,info!$A$2:$B$20,2,FALSE)</f>
        <v>0.89</v>
      </c>
      <c r="M1056" s="104">
        <v>1.1499999999999999</v>
      </c>
      <c r="N1056" s="106">
        <f>(0.193936*'Datos Monitoreo 2019'!$E1056^2.24268)/1000</f>
        <v>7.5724185910458226E-3</v>
      </c>
      <c r="O1056" s="106">
        <f>'Datos Monitoreo 2019'!$N1056*'Datos Monitoreo 2019'!$S1056</f>
        <v>1.5144837182091645E-3</v>
      </c>
      <c r="P1056" s="106">
        <f>'Datos Monitoreo 2019'!$O1056+'Datos Monitoreo 2019'!$N1056</f>
        <v>9.0869023092549871E-3</v>
      </c>
      <c r="Q1056" s="104">
        <v>0.47</v>
      </c>
      <c r="R1056" s="106">
        <f>'Datos Monitoreo 2019'!$Q1056*'Datos Monitoreo 2019'!$N1056</f>
        <v>3.5590367377915364E-3</v>
      </c>
      <c r="S1056" s="104">
        <v>0.2</v>
      </c>
      <c r="T1056" s="106">
        <f>'Datos Monitoreo 2019'!$R1056*'Datos Monitoreo 2019'!$S1056</f>
        <v>7.1180734755830729E-4</v>
      </c>
      <c r="U1056" s="106">
        <f>'Datos Monitoreo 2019'!$T1056+'Datos Monitoreo 2019'!$R1056</f>
        <v>4.2708440853498437E-3</v>
      </c>
    </row>
    <row r="1057" spans="1:21" s="94" customFormat="1" ht="16.5" hidden="1" x14ac:dyDescent="0.3">
      <c r="A1057" s="95" t="s">
        <v>55</v>
      </c>
      <c r="B1057" s="102">
        <f>VLOOKUP('Datos Monitoreo 2019'!$A1057,info!$D$3:$E$118,2,FALSE)</f>
        <v>5</v>
      </c>
      <c r="C1057" s="96">
        <v>31</v>
      </c>
      <c r="D1057" s="96" t="s">
        <v>15</v>
      </c>
      <c r="E1057" s="97">
        <v>3.3422538049298023</v>
      </c>
      <c r="F1057" s="103">
        <f t="shared" si="21"/>
        <v>8.7734162379407327E-4</v>
      </c>
      <c r="G1057" s="95"/>
      <c r="H1057" s="104"/>
      <c r="I1057" s="104"/>
      <c r="J1057" s="104"/>
      <c r="K1057" s="105">
        <f>VLOOKUP('Datos Monitoreo 2019'!$D1057,info!$A$2:$B$20,2,FALSE)</f>
        <v>0.89</v>
      </c>
      <c r="M1057" s="104">
        <v>1.1499999999999999</v>
      </c>
      <c r="N1057" s="106">
        <f>(0.193936*'Datos Monitoreo 2019'!$E1057^2.24268)/1000</f>
        <v>2.9034287613374926E-3</v>
      </c>
      <c r="O1057" s="106">
        <f>'Datos Monitoreo 2019'!$N1057*'Datos Monitoreo 2019'!$S1057</f>
        <v>5.8068575226749857E-4</v>
      </c>
      <c r="P1057" s="106">
        <f>'Datos Monitoreo 2019'!$O1057+'Datos Monitoreo 2019'!$N1057</f>
        <v>3.484114513604991E-3</v>
      </c>
      <c r="Q1057" s="104">
        <v>0.47</v>
      </c>
      <c r="R1057" s="106">
        <f>'Datos Monitoreo 2019'!$Q1057*'Datos Monitoreo 2019'!$N1057</f>
        <v>1.3646115178286215E-3</v>
      </c>
      <c r="S1057" s="104">
        <v>0.2</v>
      </c>
      <c r="T1057" s="106">
        <f>'Datos Monitoreo 2019'!$R1057*'Datos Monitoreo 2019'!$S1057</f>
        <v>2.729223035657243E-4</v>
      </c>
      <c r="U1057" s="106">
        <f>'Datos Monitoreo 2019'!$T1057+'Datos Monitoreo 2019'!$R1057</f>
        <v>1.6375338213943458E-3</v>
      </c>
    </row>
    <row r="1058" spans="1:21" s="94" customFormat="1" ht="16.5" hidden="1" x14ac:dyDescent="0.3">
      <c r="A1058" s="95" t="s">
        <v>55</v>
      </c>
      <c r="B1058" s="102">
        <f>VLOOKUP('Datos Monitoreo 2019'!$A1058,info!$D$3:$E$118,2,FALSE)</f>
        <v>5</v>
      </c>
      <c r="C1058" s="96">
        <v>35</v>
      </c>
      <c r="D1058" s="96" t="s">
        <v>15</v>
      </c>
      <c r="E1058" s="97">
        <v>12.796057424588387</v>
      </c>
      <c r="F1058" s="103">
        <f t="shared" si="21"/>
        <v>1.2860037711711328E-2</v>
      </c>
      <c r="G1058" s="95"/>
      <c r="H1058" s="104"/>
      <c r="I1058" s="104"/>
      <c r="J1058" s="104"/>
      <c r="K1058" s="105">
        <f>VLOOKUP('Datos Monitoreo 2019'!$D1058,info!$A$2:$B$20,2,FALSE)</f>
        <v>0.89</v>
      </c>
      <c r="M1058" s="104">
        <v>1.1499999999999999</v>
      </c>
      <c r="N1058" s="106">
        <f>(0.193936*'Datos Monitoreo 2019'!$E1058^2.24268)/1000</f>
        <v>5.894894569540584E-2</v>
      </c>
      <c r="O1058" s="106">
        <f>'Datos Monitoreo 2019'!$N1058*'Datos Monitoreo 2019'!$S1058</f>
        <v>1.1789789139081169E-2</v>
      </c>
      <c r="P1058" s="106">
        <f>'Datos Monitoreo 2019'!$O1058+'Datos Monitoreo 2019'!$N1058</f>
        <v>7.0738734834487005E-2</v>
      </c>
      <c r="Q1058" s="104">
        <v>0.47</v>
      </c>
      <c r="R1058" s="106">
        <f>'Datos Monitoreo 2019'!$Q1058*'Datos Monitoreo 2019'!$N1058</f>
        <v>2.7706004476840743E-2</v>
      </c>
      <c r="S1058" s="104">
        <v>0.2</v>
      </c>
      <c r="T1058" s="106">
        <f>'Datos Monitoreo 2019'!$R1058*'Datos Monitoreo 2019'!$S1058</f>
        <v>5.541200895368149E-3</v>
      </c>
      <c r="U1058" s="106">
        <f>'Datos Monitoreo 2019'!$T1058+'Datos Monitoreo 2019'!$R1058</f>
        <v>3.3247205372208891E-2</v>
      </c>
    </row>
    <row r="1059" spans="1:21" s="94" customFormat="1" ht="16.5" hidden="1" x14ac:dyDescent="0.3">
      <c r="A1059" s="95" t="s">
        <v>55</v>
      </c>
      <c r="B1059" s="102">
        <f>VLOOKUP('Datos Monitoreo 2019'!$A1059,info!$D$3:$E$118,2,FALSE)</f>
        <v>5</v>
      </c>
      <c r="C1059" s="96">
        <v>35</v>
      </c>
      <c r="D1059" s="96" t="s">
        <v>15</v>
      </c>
      <c r="E1059" s="97">
        <v>5.3794370765060622</v>
      </c>
      <c r="F1059" s="103">
        <f t="shared" si="21"/>
        <v>2.2728121648238108E-3</v>
      </c>
      <c r="G1059" s="95"/>
      <c r="H1059" s="104"/>
      <c r="I1059" s="104"/>
      <c r="J1059" s="104"/>
      <c r="K1059" s="105">
        <f>VLOOKUP('Datos Monitoreo 2019'!$D1059,info!$A$2:$B$20,2,FALSE)</f>
        <v>0.89</v>
      </c>
      <c r="M1059" s="104">
        <v>1.1499999999999999</v>
      </c>
      <c r="N1059" s="106">
        <f>(0.193936*'Datos Monitoreo 2019'!$E1059^2.24268)/1000</f>
        <v>8.4424269617114061E-3</v>
      </c>
      <c r="O1059" s="106">
        <f>'Datos Monitoreo 2019'!$N1059*'Datos Monitoreo 2019'!$S1059</f>
        <v>1.6884853923422813E-3</v>
      </c>
      <c r="P1059" s="106">
        <f>'Datos Monitoreo 2019'!$O1059+'Datos Monitoreo 2019'!$N1059</f>
        <v>1.0130912354053688E-2</v>
      </c>
      <c r="Q1059" s="104">
        <v>0.47</v>
      </c>
      <c r="R1059" s="106">
        <f>'Datos Monitoreo 2019'!$Q1059*'Datos Monitoreo 2019'!$N1059</f>
        <v>3.9679406720043607E-3</v>
      </c>
      <c r="S1059" s="104">
        <v>0.2</v>
      </c>
      <c r="T1059" s="106">
        <f>'Datos Monitoreo 2019'!$R1059*'Datos Monitoreo 2019'!$S1059</f>
        <v>7.9358813440087218E-4</v>
      </c>
      <c r="U1059" s="106">
        <f>'Datos Monitoreo 2019'!$T1059+'Datos Monitoreo 2019'!$R1059</f>
        <v>4.7615288064052326E-3</v>
      </c>
    </row>
    <row r="1060" spans="1:21" s="94" customFormat="1" ht="16.5" hidden="1" x14ac:dyDescent="0.3">
      <c r="A1060" s="95" t="s">
        <v>55</v>
      </c>
      <c r="B1060" s="102">
        <f>VLOOKUP('Datos Monitoreo 2019'!$A1060,info!$D$3:$E$118,2,FALSE)</f>
        <v>5</v>
      </c>
      <c r="C1060" s="96">
        <v>35</v>
      </c>
      <c r="D1060" s="96" t="s">
        <v>15</v>
      </c>
      <c r="E1060" s="97">
        <v>3.214929850456286</v>
      </c>
      <c r="F1060" s="103">
        <f t="shared" si="21"/>
        <v>8.1176978724021209E-4</v>
      </c>
      <c r="G1060" s="95"/>
      <c r="H1060" s="104"/>
      <c r="I1060" s="104"/>
      <c r="J1060" s="104"/>
      <c r="K1060" s="105">
        <f>VLOOKUP('Datos Monitoreo 2019'!$D1060,info!$A$2:$B$20,2,FALSE)</f>
        <v>0.89</v>
      </c>
      <c r="M1060" s="104">
        <v>1.1499999999999999</v>
      </c>
      <c r="N1060" s="106">
        <f>(0.193936*'Datos Monitoreo 2019'!$E1060^2.24268)/1000</f>
        <v>2.6612263561692729E-3</v>
      </c>
      <c r="O1060" s="106">
        <f>'Datos Monitoreo 2019'!$N1060*'Datos Monitoreo 2019'!$S1060</f>
        <v>5.3224527123385459E-4</v>
      </c>
      <c r="P1060" s="106">
        <f>'Datos Monitoreo 2019'!$O1060+'Datos Monitoreo 2019'!$N1060</f>
        <v>3.1934716274031275E-3</v>
      </c>
      <c r="Q1060" s="104">
        <v>0.47</v>
      </c>
      <c r="R1060" s="106">
        <f>'Datos Monitoreo 2019'!$Q1060*'Datos Monitoreo 2019'!$N1060</f>
        <v>1.2507763873995583E-3</v>
      </c>
      <c r="S1060" s="104">
        <v>0.2</v>
      </c>
      <c r="T1060" s="106">
        <f>'Datos Monitoreo 2019'!$R1060*'Datos Monitoreo 2019'!$S1060</f>
        <v>2.5015527747991167E-4</v>
      </c>
      <c r="U1060" s="106">
        <f>'Datos Monitoreo 2019'!$T1060+'Datos Monitoreo 2019'!$R1060</f>
        <v>1.5009316648794699E-3</v>
      </c>
    </row>
    <row r="1061" spans="1:21" s="94" customFormat="1" ht="16.5" hidden="1" x14ac:dyDescent="0.3">
      <c r="A1061" s="95" t="s">
        <v>55</v>
      </c>
      <c r="B1061" s="102">
        <f>VLOOKUP('Datos Monitoreo 2019'!$A1061,info!$D$3:$E$118,2,FALSE)</f>
        <v>5</v>
      </c>
      <c r="C1061" s="96">
        <v>36</v>
      </c>
      <c r="D1061" s="96" t="s">
        <v>15</v>
      </c>
      <c r="E1061" s="97">
        <v>4.45633840657307</v>
      </c>
      <c r="F1061" s="103">
        <f t="shared" si="21"/>
        <v>1.5597184423005749E-3</v>
      </c>
      <c r="G1061" s="95"/>
      <c r="H1061" s="104"/>
      <c r="I1061" s="104"/>
      <c r="J1061" s="104"/>
      <c r="K1061" s="105">
        <f>VLOOKUP('Datos Monitoreo 2019'!$D1061,info!$A$2:$B$20,2,FALSE)</f>
        <v>0.89</v>
      </c>
      <c r="M1061" s="104">
        <v>1.1499999999999999</v>
      </c>
      <c r="N1061" s="106">
        <f>(0.193936*'Datos Monitoreo 2019'!$E1061^2.24268)/1000</f>
        <v>5.5348872762801095E-3</v>
      </c>
      <c r="O1061" s="106">
        <f>'Datos Monitoreo 2019'!$N1061*'Datos Monitoreo 2019'!$S1061</f>
        <v>1.106977455256022E-3</v>
      </c>
      <c r="P1061" s="106">
        <f>'Datos Monitoreo 2019'!$O1061+'Datos Monitoreo 2019'!$N1061</f>
        <v>6.6418647315361311E-3</v>
      </c>
      <c r="Q1061" s="104">
        <v>0.47</v>
      </c>
      <c r="R1061" s="106">
        <f>'Datos Monitoreo 2019'!$Q1061*'Datos Monitoreo 2019'!$N1061</f>
        <v>2.6013970198516512E-3</v>
      </c>
      <c r="S1061" s="104">
        <v>0.2</v>
      </c>
      <c r="T1061" s="106">
        <f>'Datos Monitoreo 2019'!$R1061*'Datos Monitoreo 2019'!$S1061</f>
        <v>5.2027940397033029E-4</v>
      </c>
      <c r="U1061" s="106">
        <f>'Datos Monitoreo 2019'!$T1061+'Datos Monitoreo 2019'!$R1061</f>
        <v>3.1216764238219813E-3</v>
      </c>
    </row>
    <row r="1062" spans="1:21" s="94" customFormat="1" ht="16.5" hidden="1" x14ac:dyDescent="0.3">
      <c r="A1062" s="95" t="s">
        <v>55</v>
      </c>
      <c r="B1062" s="102">
        <f>VLOOKUP('Datos Monitoreo 2019'!$A1062,info!$D$3:$E$118,2,FALSE)</f>
        <v>5</v>
      </c>
      <c r="C1062" s="96">
        <v>37</v>
      </c>
      <c r="D1062" s="96" t="s">
        <v>15</v>
      </c>
      <c r="E1062" s="97">
        <v>12.095775674984045</v>
      </c>
      <c r="F1062" s="103">
        <f t="shared" si="21"/>
        <v>1.1490986891234841E-2</v>
      </c>
      <c r="G1062" s="95"/>
      <c r="H1062" s="104"/>
      <c r="I1062" s="104"/>
      <c r="J1062" s="104"/>
      <c r="K1062" s="105">
        <f>VLOOKUP('Datos Monitoreo 2019'!$D1062,info!$A$2:$B$20,2,FALSE)</f>
        <v>0.89</v>
      </c>
      <c r="M1062" s="104">
        <v>1.1499999999999999</v>
      </c>
      <c r="N1062" s="106">
        <f>(0.193936*'Datos Monitoreo 2019'!$E1062^2.24268)/1000</f>
        <v>5.1958838459760424E-2</v>
      </c>
      <c r="O1062" s="106">
        <f>'Datos Monitoreo 2019'!$N1062*'Datos Monitoreo 2019'!$S1062</f>
        <v>1.0391767691952086E-2</v>
      </c>
      <c r="P1062" s="106">
        <f>'Datos Monitoreo 2019'!$O1062+'Datos Monitoreo 2019'!$N1062</f>
        <v>6.2350606151712507E-2</v>
      </c>
      <c r="Q1062" s="104">
        <v>0.47</v>
      </c>
      <c r="R1062" s="106">
        <f>'Datos Monitoreo 2019'!$Q1062*'Datos Monitoreo 2019'!$N1062</f>
        <v>2.4420654076087397E-2</v>
      </c>
      <c r="S1062" s="104">
        <v>0.2</v>
      </c>
      <c r="T1062" s="106">
        <f>'Datos Monitoreo 2019'!$R1062*'Datos Monitoreo 2019'!$S1062</f>
        <v>4.8841308152174799E-3</v>
      </c>
      <c r="U1062" s="106">
        <f>'Datos Monitoreo 2019'!$T1062+'Datos Monitoreo 2019'!$R1062</f>
        <v>2.9304784891304878E-2</v>
      </c>
    </row>
    <row r="1063" spans="1:21" s="94" customFormat="1" ht="16.5" hidden="1" x14ac:dyDescent="0.3">
      <c r="A1063" s="95" t="s">
        <v>55</v>
      </c>
      <c r="B1063" s="102">
        <f>VLOOKUP('Datos Monitoreo 2019'!$A1063,info!$D$3:$E$118,2,FALSE)</f>
        <v>5</v>
      </c>
      <c r="C1063" s="96">
        <v>38</v>
      </c>
      <c r="D1063" s="96" t="s">
        <v>15</v>
      </c>
      <c r="E1063" s="97">
        <v>12.445916549786217</v>
      </c>
      <c r="F1063" s="103">
        <f t="shared" si="21"/>
        <v>1.2165883427416027E-2</v>
      </c>
      <c r="G1063" s="95"/>
      <c r="H1063" s="104"/>
      <c r="I1063" s="104"/>
      <c r="J1063" s="104"/>
      <c r="K1063" s="105">
        <f>VLOOKUP('Datos Monitoreo 2019'!$D1063,info!$A$2:$B$20,2,FALSE)</f>
        <v>0.89</v>
      </c>
      <c r="M1063" s="104">
        <v>1.1499999999999999</v>
      </c>
      <c r="N1063" s="106">
        <f>(0.193936*'Datos Monitoreo 2019'!$E1063^2.24268)/1000</f>
        <v>5.5392801175052915E-2</v>
      </c>
      <c r="O1063" s="106">
        <f>'Datos Monitoreo 2019'!$N1063*'Datos Monitoreo 2019'!$S1063</f>
        <v>1.1078560235010583E-2</v>
      </c>
      <c r="P1063" s="106">
        <f>'Datos Monitoreo 2019'!$O1063+'Datos Monitoreo 2019'!$N1063</f>
        <v>6.6471361410063504E-2</v>
      </c>
      <c r="Q1063" s="104">
        <v>0.47</v>
      </c>
      <c r="R1063" s="106">
        <f>'Datos Monitoreo 2019'!$Q1063*'Datos Monitoreo 2019'!$N1063</f>
        <v>2.6034616552274868E-2</v>
      </c>
      <c r="S1063" s="104">
        <v>0.2</v>
      </c>
      <c r="T1063" s="106">
        <f>'Datos Monitoreo 2019'!$R1063*'Datos Monitoreo 2019'!$S1063</f>
        <v>5.2069233104549738E-3</v>
      </c>
      <c r="U1063" s="106">
        <f>'Datos Monitoreo 2019'!$T1063+'Datos Monitoreo 2019'!$R1063</f>
        <v>3.1241539862729841E-2</v>
      </c>
    </row>
    <row r="1064" spans="1:21" s="94" customFormat="1" ht="16.5" hidden="1" x14ac:dyDescent="0.3">
      <c r="A1064" s="95" t="s">
        <v>55</v>
      </c>
      <c r="B1064" s="102">
        <f>VLOOKUP('Datos Monitoreo 2019'!$A1064,info!$D$3:$E$118,2,FALSE)</f>
        <v>5</v>
      </c>
      <c r="C1064" s="96">
        <v>39</v>
      </c>
      <c r="D1064" s="96" t="s">
        <v>15</v>
      </c>
      <c r="E1064" s="97">
        <v>8.753521870054243</v>
      </c>
      <c r="F1064" s="103">
        <f t="shared" si="21"/>
        <v>6.0180462856622907E-3</v>
      </c>
      <c r="G1064" s="95"/>
      <c r="H1064" s="104"/>
      <c r="I1064" s="104"/>
      <c r="J1064" s="104"/>
      <c r="K1064" s="105">
        <f>VLOOKUP('Datos Monitoreo 2019'!$D1064,info!$A$2:$B$20,2,FALSE)</f>
        <v>0.89</v>
      </c>
      <c r="M1064" s="104">
        <v>1.1499999999999999</v>
      </c>
      <c r="N1064" s="106">
        <f>(0.193936*'Datos Monitoreo 2019'!$E1064^2.24268)/1000</f>
        <v>2.5157819866637385E-2</v>
      </c>
      <c r="O1064" s="106">
        <f>'Datos Monitoreo 2019'!$N1064*'Datos Monitoreo 2019'!$S1064</f>
        <v>5.031563973327477E-3</v>
      </c>
      <c r="P1064" s="106">
        <f>'Datos Monitoreo 2019'!$O1064+'Datos Monitoreo 2019'!$N1064</f>
        <v>3.0189383839964862E-2</v>
      </c>
      <c r="Q1064" s="104">
        <v>0.47</v>
      </c>
      <c r="R1064" s="106">
        <f>'Datos Monitoreo 2019'!$Q1064*'Datos Monitoreo 2019'!$N1064</f>
        <v>1.1824175337319571E-2</v>
      </c>
      <c r="S1064" s="104">
        <v>0.2</v>
      </c>
      <c r="T1064" s="106">
        <f>'Datos Monitoreo 2019'!$R1064*'Datos Monitoreo 2019'!$S1064</f>
        <v>2.3648350674639143E-3</v>
      </c>
      <c r="U1064" s="106">
        <f>'Datos Monitoreo 2019'!$T1064+'Datos Monitoreo 2019'!$R1064</f>
        <v>1.4189010404783485E-2</v>
      </c>
    </row>
    <row r="1065" spans="1:21" s="94" customFormat="1" ht="16.5" hidden="1" x14ac:dyDescent="0.3">
      <c r="A1065" s="95" t="s">
        <v>55</v>
      </c>
      <c r="B1065" s="102">
        <f>VLOOKUP('Datos Monitoreo 2019'!$A1065,info!$D$3:$E$118,2,FALSE)</f>
        <v>5</v>
      </c>
      <c r="C1065" s="96">
        <v>39</v>
      </c>
      <c r="D1065" s="96" t="s">
        <v>15</v>
      </c>
      <c r="E1065" s="97">
        <v>3.3740847935481812</v>
      </c>
      <c r="F1065" s="103">
        <f t="shared" si="21"/>
        <v>8.9413247029026816E-4</v>
      </c>
      <c r="G1065" s="95"/>
      <c r="H1065" s="104"/>
      <c r="I1065" s="104"/>
      <c r="J1065" s="104"/>
      <c r="K1065" s="105">
        <f>VLOOKUP('Datos Monitoreo 2019'!$D1065,info!$A$2:$B$20,2,FALSE)</f>
        <v>0.89</v>
      </c>
      <c r="M1065" s="104">
        <v>1.1499999999999999</v>
      </c>
      <c r="N1065" s="106">
        <f>(0.193936*'Datos Monitoreo 2019'!$E1065^2.24268)/1000</f>
        <v>2.9658099325336803E-3</v>
      </c>
      <c r="O1065" s="106">
        <f>'Datos Monitoreo 2019'!$N1065*'Datos Monitoreo 2019'!$S1065</f>
        <v>5.9316198650673614E-4</v>
      </c>
      <c r="P1065" s="106">
        <f>'Datos Monitoreo 2019'!$O1065+'Datos Monitoreo 2019'!$N1065</f>
        <v>3.5589719190404164E-3</v>
      </c>
      <c r="Q1065" s="104">
        <v>0.47</v>
      </c>
      <c r="R1065" s="106">
        <f>'Datos Monitoreo 2019'!$Q1065*'Datos Monitoreo 2019'!$N1065</f>
        <v>1.3939306682908296E-3</v>
      </c>
      <c r="S1065" s="104">
        <v>0.2</v>
      </c>
      <c r="T1065" s="106">
        <f>'Datos Monitoreo 2019'!$R1065*'Datos Monitoreo 2019'!$S1065</f>
        <v>2.7878613365816591E-4</v>
      </c>
      <c r="U1065" s="106">
        <f>'Datos Monitoreo 2019'!$T1065+'Datos Monitoreo 2019'!$R1065</f>
        <v>1.6727168019489956E-3</v>
      </c>
    </row>
    <row r="1066" spans="1:21" s="94" customFormat="1" ht="16.5" hidden="1" x14ac:dyDescent="0.3">
      <c r="A1066" s="95" t="s">
        <v>55</v>
      </c>
      <c r="B1066" s="102">
        <f>VLOOKUP('Datos Monitoreo 2019'!$A1066,info!$D$3:$E$118,2,FALSE)</f>
        <v>5</v>
      </c>
      <c r="C1066" s="96">
        <v>40</v>
      </c>
      <c r="D1066" s="96" t="s">
        <v>16</v>
      </c>
      <c r="E1066" s="97">
        <v>22.313523021483725</v>
      </c>
      <c r="F1066" s="103">
        <f t="shared" si="21"/>
        <v>3.9104449095150227E-2</v>
      </c>
      <c r="G1066" s="95"/>
      <c r="H1066" s="104"/>
      <c r="I1066" s="104"/>
      <c r="J1066" s="104"/>
      <c r="K1066" s="105">
        <f>VLOOKUP('Datos Monitoreo 2019'!$D1066,info!$A$2:$B$20,2,FALSE)</f>
        <v>0.55000000000000004</v>
      </c>
      <c r="M1066" s="104">
        <v>1.1499999999999999</v>
      </c>
      <c r="N1066" s="106">
        <f>(0.0883215*'Datos Monitoreo 2019'!$E1066^2.37334)/1000</f>
        <v>0.14017712812703167</v>
      </c>
      <c r="O1066" s="106">
        <f>'Datos Monitoreo 2019'!$N1066*'Datos Monitoreo 2019'!$S1066</f>
        <v>2.8035425625406337E-2</v>
      </c>
      <c r="P1066" s="106">
        <f>'Datos Monitoreo 2019'!$O1066+'Datos Monitoreo 2019'!$N1066</f>
        <v>0.16821255375243802</v>
      </c>
      <c r="Q1066" s="104">
        <v>0.47</v>
      </c>
      <c r="R1066" s="106">
        <f>'Datos Monitoreo 2019'!$Q1066*'Datos Monitoreo 2019'!$N1066</f>
        <v>6.5883250219704884E-2</v>
      </c>
      <c r="S1066" s="104">
        <v>0.2</v>
      </c>
      <c r="T1066" s="106">
        <f>'Datos Monitoreo 2019'!$R1066*'Datos Monitoreo 2019'!$S1066</f>
        <v>1.3176650043940977E-2</v>
      </c>
      <c r="U1066" s="106">
        <f>'Datos Monitoreo 2019'!$T1066+'Datos Monitoreo 2019'!$R1066</f>
        <v>7.9059900263645858E-2</v>
      </c>
    </row>
    <row r="1067" spans="1:21" s="94" customFormat="1" ht="16.5" hidden="1" x14ac:dyDescent="0.3">
      <c r="A1067" s="95" t="s">
        <v>55</v>
      </c>
      <c r="B1067" s="102">
        <f>VLOOKUP('Datos Monitoreo 2019'!$A1067,info!$D$3:$E$118,2,FALSE)</f>
        <v>5</v>
      </c>
      <c r="C1067" s="96">
        <v>40</v>
      </c>
      <c r="D1067" s="96" t="s">
        <v>16</v>
      </c>
      <c r="E1067" s="97">
        <v>13.241691265245693</v>
      </c>
      <c r="F1067" s="103">
        <f t="shared" si="21"/>
        <v>1.3771358915855519E-2</v>
      </c>
      <c r="G1067" s="95"/>
      <c r="H1067" s="104"/>
      <c r="I1067" s="104"/>
      <c r="J1067" s="104"/>
      <c r="K1067" s="105">
        <f>VLOOKUP('Datos Monitoreo 2019'!$D1067,info!$A$2:$B$20,2,FALSE)</f>
        <v>0.55000000000000004</v>
      </c>
      <c r="M1067" s="104">
        <v>1.1499999999999999</v>
      </c>
      <c r="N1067" s="106">
        <f>(0.0883215*'Datos Monitoreo 2019'!$E1067^2.37334)/1000</f>
        <v>4.0627464799545418E-2</v>
      </c>
      <c r="O1067" s="106">
        <f>'Datos Monitoreo 2019'!$N1067*'Datos Monitoreo 2019'!$S1067</f>
        <v>8.1254929599090843E-3</v>
      </c>
      <c r="P1067" s="106">
        <f>'Datos Monitoreo 2019'!$O1067+'Datos Monitoreo 2019'!$N1067</f>
        <v>4.8752957759454499E-2</v>
      </c>
      <c r="Q1067" s="104">
        <v>0.47</v>
      </c>
      <c r="R1067" s="106">
        <f>'Datos Monitoreo 2019'!$Q1067*'Datos Monitoreo 2019'!$N1067</f>
        <v>1.9094908455786347E-2</v>
      </c>
      <c r="S1067" s="104">
        <v>0.2</v>
      </c>
      <c r="T1067" s="106">
        <f>'Datos Monitoreo 2019'!$R1067*'Datos Monitoreo 2019'!$S1067</f>
        <v>3.8189816911572694E-3</v>
      </c>
      <c r="U1067" s="106">
        <f>'Datos Monitoreo 2019'!$T1067+'Datos Monitoreo 2019'!$R1067</f>
        <v>2.2913890146943616E-2</v>
      </c>
    </row>
    <row r="1068" spans="1:21" s="94" customFormat="1" ht="16.5" hidden="1" x14ac:dyDescent="0.3">
      <c r="A1068" s="95" t="s">
        <v>55</v>
      </c>
      <c r="B1068" s="102">
        <f>VLOOKUP('Datos Monitoreo 2019'!$A1068,info!$D$3:$E$118,2,FALSE)</f>
        <v>5</v>
      </c>
      <c r="C1068" s="96">
        <v>41</v>
      </c>
      <c r="D1068" s="96" t="s">
        <v>16</v>
      </c>
      <c r="E1068" s="97">
        <v>22.663663896285897</v>
      </c>
      <c r="F1068" s="103">
        <f t="shared" si="21"/>
        <v>4.0341321735388888E-2</v>
      </c>
      <c r="G1068" s="95"/>
      <c r="H1068" s="104"/>
      <c r="I1068" s="104"/>
      <c r="J1068" s="104"/>
      <c r="K1068" s="105">
        <f>VLOOKUP('Datos Monitoreo 2019'!$D1068,info!$A$2:$B$20,2,FALSE)</f>
        <v>0.55000000000000004</v>
      </c>
      <c r="M1068" s="104">
        <v>1.1499999999999999</v>
      </c>
      <c r="N1068" s="106">
        <f>(0.0883215*'Datos Monitoreo 2019'!$E1068^2.37334)/1000</f>
        <v>0.14545398546300831</v>
      </c>
      <c r="O1068" s="106">
        <f>'Datos Monitoreo 2019'!$N1068*'Datos Monitoreo 2019'!$S1068</f>
        <v>2.9090797092601664E-2</v>
      </c>
      <c r="P1068" s="106">
        <f>'Datos Monitoreo 2019'!$O1068+'Datos Monitoreo 2019'!$N1068</f>
        <v>0.17454478255560996</v>
      </c>
      <c r="Q1068" s="104">
        <v>0.47</v>
      </c>
      <c r="R1068" s="106">
        <f>'Datos Monitoreo 2019'!$Q1068*'Datos Monitoreo 2019'!$N1068</f>
        <v>6.83633731676139E-2</v>
      </c>
      <c r="S1068" s="104">
        <v>0.2</v>
      </c>
      <c r="T1068" s="106">
        <f>'Datos Monitoreo 2019'!$R1068*'Datos Monitoreo 2019'!$S1068</f>
        <v>1.367267463352278E-2</v>
      </c>
      <c r="U1068" s="106">
        <f>'Datos Monitoreo 2019'!$T1068+'Datos Monitoreo 2019'!$R1068</f>
        <v>8.2036047801136686E-2</v>
      </c>
    </row>
    <row r="1069" spans="1:21" s="94" customFormat="1" ht="16.5" hidden="1" x14ac:dyDescent="0.3">
      <c r="A1069" s="95" t="s">
        <v>55</v>
      </c>
      <c r="B1069" s="102">
        <f>VLOOKUP('Datos Monitoreo 2019'!$A1069,info!$D$3:$E$118,2,FALSE)</f>
        <v>5</v>
      </c>
      <c r="C1069" s="96">
        <v>44</v>
      </c>
      <c r="D1069" s="96" t="s">
        <v>16</v>
      </c>
      <c r="E1069" s="97">
        <v>12.605071492878112</v>
      </c>
      <c r="F1069" s="103">
        <f t="shared" si="21"/>
        <v>1.2479020777949332E-2</v>
      </c>
      <c r="G1069" s="95"/>
      <c r="H1069" s="104"/>
      <c r="I1069" s="104"/>
      <c r="J1069" s="104"/>
      <c r="K1069" s="105">
        <f>VLOOKUP('Datos Monitoreo 2019'!$D1069,info!$A$2:$B$20,2,FALSE)</f>
        <v>0.55000000000000004</v>
      </c>
      <c r="M1069" s="104">
        <v>1.1499999999999999</v>
      </c>
      <c r="N1069" s="106">
        <f>(0.0883215*'Datos Monitoreo 2019'!$E1069^2.37334)/1000</f>
        <v>3.6143869868202061E-2</v>
      </c>
      <c r="O1069" s="106">
        <f>'Datos Monitoreo 2019'!$N1069*'Datos Monitoreo 2019'!$S1069</f>
        <v>7.2287739736404122E-3</v>
      </c>
      <c r="P1069" s="106">
        <f>'Datos Monitoreo 2019'!$O1069+'Datos Monitoreo 2019'!$N1069</f>
        <v>4.3372643841842473E-2</v>
      </c>
      <c r="Q1069" s="104">
        <v>0.47</v>
      </c>
      <c r="R1069" s="106">
        <f>'Datos Monitoreo 2019'!$Q1069*'Datos Monitoreo 2019'!$N1069</f>
        <v>1.6987618838054969E-2</v>
      </c>
      <c r="S1069" s="104">
        <v>0.2</v>
      </c>
      <c r="T1069" s="106">
        <f>'Datos Monitoreo 2019'!$R1069*'Datos Monitoreo 2019'!$S1069</f>
        <v>3.3975237676109938E-3</v>
      </c>
      <c r="U1069" s="106">
        <f>'Datos Monitoreo 2019'!$T1069+'Datos Monitoreo 2019'!$R1069</f>
        <v>2.0385142605665964E-2</v>
      </c>
    </row>
    <row r="1070" spans="1:21" s="94" customFormat="1" ht="16.5" hidden="1" x14ac:dyDescent="0.3">
      <c r="A1070" s="95" t="s">
        <v>55</v>
      </c>
      <c r="B1070" s="102">
        <f>VLOOKUP('Datos Monitoreo 2019'!$A1070,info!$D$3:$E$118,2,FALSE)</f>
        <v>5</v>
      </c>
      <c r="C1070" s="96">
        <v>45</v>
      </c>
      <c r="D1070" s="96" t="s">
        <v>9</v>
      </c>
      <c r="E1070" s="97">
        <v>2.9602819415092534</v>
      </c>
      <c r="F1070" s="103">
        <f t="shared" si="21"/>
        <v>6.8826555140090136E-4</v>
      </c>
      <c r="G1070" s="95"/>
      <c r="H1070" s="104"/>
      <c r="I1070" s="104"/>
      <c r="J1070" s="104"/>
      <c r="K1070" s="105">
        <f>VLOOKUP('Datos Monitoreo 2019'!$D1070,info!$A$2:$B$20,2,FALSE)</f>
        <v>0.74</v>
      </c>
      <c r="M1070" s="104">
        <v>1.1499999999999999</v>
      </c>
      <c r="N1070" s="106">
        <f>(1.8894+0.00853085*'Datos Monitoreo 2019'!$E1070^3.32222)/1000</f>
        <v>2.2033528840864664E-3</v>
      </c>
      <c r="O1070" s="106">
        <f>'Datos Monitoreo 2019'!$N1070*'Datos Monitoreo 2019'!$S1070</f>
        <v>4.4067057681729331E-4</v>
      </c>
      <c r="P1070" s="106">
        <f>'Datos Monitoreo 2019'!$O1070+'Datos Monitoreo 2019'!$N1070</f>
        <v>2.6440234609037597E-3</v>
      </c>
      <c r="Q1070" s="104">
        <v>0.47</v>
      </c>
      <c r="R1070" s="106">
        <f>'Datos Monitoreo 2019'!$Q1070*'Datos Monitoreo 2019'!$N1070</f>
        <v>1.0355758555206391E-3</v>
      </c>
      <c r="S1070" s="104">
        <v>0.2</v>
      </c>
      <c r="T1070" s="106">
        <f>'Datos Monitoreo 2019'!$R1070*'Datos Monitoreo 2019'!$S1070</f>
        <v>2.0711517110412784E-4</v>
      </c>
      <c r="U1070" s="106">
        <f>'Datos Monitoreo 2019'!$T1070+'Datos Monitoreo 2019'!$R1070</f>
        <v>1.2426910266247668E-3</v>
      </c>
    </row>
    <row r="1071" spans="1:21" s="94" customFormat="1" ht="16.5" hidden="1" x14ac:dyDescent="0.3">
      <c r="A1071" s="95" t="s">
        <v>55</v>
      </c>
      <c r="B1071" s="102">
        <f>VLOOKUP('Datos Monitoreo 2019'!$A1071,info!$D$3:$E$118,2,FALSE)</f>
        <v>5</v>
      </c>
      <c r="C1071" s="96">
        <v>46</v>
      </c>
      <c r="D1071" s="96" t="s">
        <v>16</v>
      </c>
      <c r="E1071" s="97">
        <v>18.621128341751756</v>
      </c>
      <c r="F1071" s="103">
        <f t="shared" si="21"/>
        <v>2.7233400199811946E-2</v>
      </c>
      <c r="G1071" s="95"/>
      <c r="H1071" s="104"/>
      <c r="I1071" s="104"/>
      <c r="J1071" s="104"/>
      <c r="K1071" s="105">
        <f>VLOOKUP('Datos Monitoreo 2019'!$D1071,info!$A$2:$B$20,2,FALSE)</f>
        <v>0.55000000000000004</v>
      </c>
      <c r="M1071" s="104">
        <v>1.1499999999999999</v>
      </c>
      <c r="N1071" s="106">
        <f>(0.0883215*'Datos Monitoreo 2019'!$E1071^2.37334)/1000</f>
        <v>9.1247812239625831E-2</v>
      </c>
      <c r="O1071" s="106">
        <f>'Datos Monitoreo 2019'!$N1071*'Datos Monitoreo 2019'!$S1071</f>
        <v>1.8249562447925166E-2</v>
      </c>
      <c r="P1071" s="106">
        <f>'Datos Monitoreo 2019'!$O1071+'Datos Monitoreo 2019'!$N1071</f>
        <v>0.109497374687551</v>
      </c>
      <c r="Q1071" s="104">
        <v>0.47</v>
      </c>
      <c r="R1071" s="106">
        <f>'Datos Monitoreo 2019'!$Q1071*'Datos Monitoreo 2019'!$N1071</f>
        <v>4.2886471752624139E-2</v>
      </c>
      <c r="S1071" s="104">
        <v>0.2</v>
      </c>
      <c r="T1071" s="106">
        <f>'Datos Monitoreo 2019'!$R1071*'Datos Monitoreo 2019'!$S1071</f>
        <v>8.5772943505248288E-3</v>
      </c>
      <c r="U1071" s="106">
        <f>'Datos Monitoreo 2019'!$T1071+'Datos Monitoreo 2019'!$R1071</f>
        <v>5.146376610314897E-2</v>
      </c>
    </row>
    <row r="1072" spans="1:21" s="94" customFormat="1" ht="16.5" hidden="1" x14ac:dyDescent="0.3">
      <c r="A1072" s="95" t="s">
        <v>55</v>
      </c>
      <c r="B1072" s="102">
        <f>VLOOKUP('Datos Monitoreo 2019'!$A1072,info!$D$3:$E$118,2,FALSE)</f>
        <v>5</v>
      </c>
      <c r="C1072" s="96">
        <v>48</v>
      </c>
      <c r="D1072" s="96" t="s">
        <v>15</v>
      </c>
      <c r="E1072" s="97">
        <v>9.3901416424218258</v>
      </c>
      <c r="F1072" s="103">
        <f t="shared" si="21"/>
        <v>6.9252294612860976E-3</v>
      </c>
      <c r="G1072" s="95"/>
      <c r="H1072" s="104"/>
      <c r="I1072" s="104"/>
      <c r="J1072" s="104"/>
      <c r="K1072" s="105">
        <f>VLOOKUP('Datos Monitoreo 2019'!$D1072,info!$A$2:$B$20,2,FALSE)</f>
        <v>0.89</v>
      </c>
      <c r="M1072" s="104">
        <v>1.1499999999999999</v>
      </c>
      <c r="N1072" s="106">
        <f>(0.193936*'Datos Monitoreo 2019'!$E1072^2.24268)/1000</f>
        <v>2.9447660409767869E-2</v>
      </c>
      <c r="O1072" s="106">
        <f>'Datos Monitoreo 2019'!$N1072*'Datos Monitoreo 2019'!$S1072</f>
        <v>5.8895320819535744E-3</v>
      </c>
      <c r="P1072" s="106">
        <f>'Datos Monitoreo 2019'!$O1072+'Datos Monitoreo 2019'!$N1072</f>
        <v>3.5337192491721445E-2</v>
      </c>
      <c r="Q1072" s="104">
        <v>0.47</v>
      </c>
      <c r="R1072" s="106">
        <f>'Datos Monitoreo 2019'!$Q1072*'Datos Monitoreo 2019'!$N1072</f>
        <v>1.3840400392590898E-2</v>
      </c>
      <c r="S1072" s="104">
        <v>0.2</v>
      </c>
      <c r="T1072" s="106">
        <f>'Datos Monitoreo 2019'!$R1072*'Datos Monitoreo 2019'!$S1072</f>
        <v>2.7680800785181798E-3</v>
      </c>
      <c r="U1072" s="106">
        <f>'Datos Monitoreo 2019'!$T1072+'Datos Monitoreo 2019'!$R1072</f>
        <v>1.6608480471109077E-2</v>
      </c>
    </row>
    <row r="1073" spans="1:21" s="94" customFormat="1" ht="16.5" hidden="1" x14ac:dyDescent="0.3">
      <c r="A1073" s="95" t="s">
        <v>55</v>
      </c>
      <c r="B1073" s="102">
        <f>VLOOKUP('Datos Monitoreo 2019'!$A1073,info!$D$3:$E$118,2,FALSE)</f>
        <v>5</v>
      </c>
      <c r="C1073" s="96">
        <v>49</v>
      </c>
      <c r="D1073" s="96" t="s">
        <v>15</v>
      </c>
      <c r="E1073" s="97">
        <v>10.376902289591577</v>
      </c>
      <c r="F1073" s="103">
        <f t="shared" si="21"/>
        <v>8.4571753660171375E-3</v>
      </c>
      <c r="G1073" s="95"/>
      <c r="H1073" s="104"/>
      <c r="I1073" s="104"/>
      <c r="J1073" s="104"/>
      <c r="K1073" s="105">
        <f>VLOOKUP('Datos Monitoreo 2019'!$D1073,info!$A$2:$B$20,2,FALSE)</f>
        <v>0.89</v>
      </c>
      <c r="M1073" s="104">
        <v>1.1499999999999999</v>
      </c>
      <c r="N1073" s="106">
        <f>(0.193936*'Datos Monitoreo 2019'!$E1073^2.24268)/1000</f>
        <v>3.684454559407755E-2</v>
      </c>
      <c r="O1073" s="106">
        <f>'Datos Monitoreo 2019'!$N1073*'Datos Monitoreo 2019'!$S1073</f>
        <v>7.3689091188155103E-3</v>
      </c>
      <c r="P1073" s="106">
        <f>'Datos Monitoreo 2019'!$O1073+'Datos Monitoreo 2019'!$N1073</f>
        <v>4.4213454712893063E-2</v>
      </c>
      <c r="Q1073" s="104">
        <v>0.47</v>
      </c>
      <c r="R1073" s="106">
        <f>'Datos Monitoreo 2019'!$Q1073*'Datos Monitoreo 2019'!$N1073</f>
        <v>1.7316936429216449E-2</v>
      </c>
      <c r="S1073" s="104">
        <v>0.2</v>
      </c>
      <c r="T1073" s="106">
        <f>'Datos Monitoreo 2019'!$R1073*'Datos Monitoreo 2019'!$S1073</f>
        <v>3.4633872858432901E-3</v>
      </c>
      <c r="U1073" s="106">
        <f>'Datos Monitoreo 2019'!$T1073+'Datos Monitoreo 2019'!$R1073</f>
        <v>2.0780323715059737E-2</v>
      </c>
    </row>
    <row r="1074" spans="1:21" s="94" customFormat="1" ht="16.5" hidden="1" x14ac:dyDescent="0.3">
      <c r="A1074" s="95" t="s">
        <v>55</v>
      </c>
      <c r="B1074" s="102">
        <f>VLOOKUP('Datos Monitoreo 2019'!$A1074,info!$D$3:$E$118,2,FALSE)</f>
        <v>5</v>
      </c>
      <c r="C1074" s="96">
        <v>49</v>
      </c>
      <c r="D1074" s="96" t="s">
        <v>15</v>
      </c>
      <c r="E1074" s="97">
        <v>8.1805640749234207</v>
      </c>
      <c r="F1074" s="103">
        <f t="shared" si="21"/>
        <v>5.2560124181382974E-3</v>
      </c>
      <c r="G1074" s="95"/>
      <c r="H1074" s="104"/>
      <c r="I1074" s="104"/>
      <c r="J1074" s="104"/>
      <c r="K1074" s="105">
        <f>VLOOKUP('Datos Monitoreo 2019'!$D1074,info!$A$2:$B$20,2,FALSE)</f>
        <v>0.89</v>
      </c>
      <c r="M1074" s="104">
        <v>1.1499999999999999</v>
      </c>
      <c r="N1074" s="106">
        <f>(0.193936*'Datos Monitoreo 2019'!$E1074^2.24268)/1000</f>
        <v>2.1614200431555042E-2</v>
      </c>
      <c r="O1074" s="106">
        <f>'Datos Monitoreo 2019'!$N1074*'Datos Monitoreo 2019'!$S1074</f>
        <v>4.3228400863110084E-3</v>
      </c>
      <c r="P1074" s="106">
        <f>'Datos Monitoreo 2019'!$O1074+'Datos Monitoreo 2019'!$N1074</f>
        <v>2.593704051786605E-2</v>
      </c>
      <c r="Q1074" s="104">
        <v>0.47</v>
      </c>
      <c r="R1074" s="106">
        <f>'Datos Monitoreo 2019'!$Q1074*'Datos Monitoreo 2019'!$N1074</f>
        <v>1.015867420283087E-2</v>
      </c>
      <c r="S1074" s="104">
        <v>0.2</v>
      </c>
      <c r="T1074" s="106">
        <f>'Datos Monitoreo 2019'!$R1074*'Datos Monitoreo 2019'!$S1074</f>
        <v>2.0317348405661738E-3</v>
      </c>
      <c r="U1074" s="106">
        <f>'Datos Monitoreo 2019'!$T1074+'Datos Monitoreo 2019'!$R1074</f>
        <v>1.2190409043397044E-2</v>
      </c>
    </row>
    <row r="1075" spans="1:21" s="94" customFormat="1" ht="16.5" hidden="1" x14ac:dyDescent="0.3">
      <c r="A1075" s="95" t="s">
        <v>55</v>
      </c>
      <c r="B1075" s="102">
        <f>VLOOKUP('Datos Monitoreo 2019'!$A1075,info!$D$3:$E$118,2,FALSE)</f>
        <v>5</v>
      </c>
      <c r="C1075" s="96">
        <v>50</v>
      </c>
      <c r="D1075" s="96" t="s">
        <v>15</v>
      </c>
      <c r="E1075" s="97">
        <v>3.4695777594033186</v>
      </c>
      <c r="F1075" s="103">
        <f t="shared" si="21"/>
        <v>9.4545993943740455E-4</v>
      </c>
      <c r="G1075" s="95"/>
      <c r="H1075" s="104"/>
      <c r="I1075" s="104"/>
      <c r="J1075" s="104"/>
      <c r="K1075" s="105">
        <f>VLOOKUP('Datos Monitoreo 2019'!$D1075,info!$A$2:$B$20,2,FALSE)</f>
        <v>0.89</v>
      </c>
      <c r="M1075" s="104">
        <v>1.1499999999999999</v>
      </c>
      <c r="N1075" s="106">
        <f>(0.193936*'Datos Monitoreo 2019'!$E1075^2.24268)/1000</f>
        <v>3.1573739086031669E-3</v>
      </c>
      <c r="O1075" s="106">
        <f>'Datos Monitoreo 2019'!$N1075*'Datos Monitoreo 2019'!$S1075</f>
        <v>6.3147478172063346E-4</v>
      </c>
      <c r="P1075" s="106">
        <f>'Datos Monitoreo 2019'!$O1075+'Datos Monitoreo 2019'!$N1075</f>
        <v>3.7888486903238003E-3</v>
      </c>
      <c r="Q1075" s="104">
        <v>0.47</v>
      </c>
      <c r="R1075" s="106">
        <f>'Datos Monitoreo 2019'!$Q1075*'Datos Monitoreo 2019'!$N1075</f>
        <v>1.4839657370434884E-3</v>
      </c>
      <c r="S1075" s="104">
        <v>0.2</v>
      </c>
      <c r="T1075" s="106">
        <f>'Datos Monitoreo 2019'!$R1075*'Datos Monitoreo 2019'!$S1075</f>
        <v>2.9679314740869772E-4</v>
      </c>
      <c r="U1075" s="106">
        <f>'Datos Monitoreo 2019'!$T1075+'Datos Monitoreo 2019'!$R1075</f>
        <v>1.7807588844521861E-3</v>
      </c>
    </row>
    <row r="1076" spans="1:21" s="94" customFormat="1" ht="16.5" hidden="1" x14ac:dyDescent="0.3">
      <c r="A1076" s="95" t="s">
        <v>55</v>
      </c>
      <c r="B1076" s="102">
        <f>VLOOKUP('Datos Monitoreo 2019'!$A1076,info!$D$3:$E$118,2,FALSE)</f>
        <v>5</v>
      </c>
      <c r="C1076" s="96">
        <v>51</v>
      </c>
      <c r="D1076" s="96" t="s">
        <v>15</v>
      </c>
      <c r="E1076" s="97">
        <v>6.1752117919655385</v>
      </c>
      <c r="F1076" s="103">
        <f t="shared" si="21"/>
        <v>2.9949777191032854E-3</v>
      </c>
      <c r="G1076" s="95"/>
      <c r="H1076" s="104"/>
      <c r="I1076" s="104"/>
      <c r="J1076" s="104"/>
      <c r="K1076" s="105">
        <f>VLOOKUP('Datos Monitoreo 2019'!$D1076,info!$A$2:$B$20,2,FALSE)</f>
        <v>0.89</v>
      </c>
      <c r="M1076" s="104">
        <v>1.1499999999999999</v>
      </c>
      <c r="N1076" s="106">
        <f>(0.193936*'Datos Monitoreo 2019'!$E1076^2.24268)/1000</f>
        <v>1.150369983214768E-2</v>
      </c>
      <c r="O1076" s="106">
        <f>'Datos Monitoreo 2019'!$N1076*'Datos Monitoreo 2019'!$S1076</f>
        <v>2.3007399664295362E-3</v>
      </c>
      <c r="P1076" s="106">
        <f>'Datos Monitoreo 2019'!$O1076+'Datos Monitoreo 2019'!$N1076</f>
        <v>1.3804439798577216E-2</v>
      </c>
      <c r="Q1076" s="104">
        <v>0.47</v>
      </c>
      <c r="R1076" s="106">
        <f>'Datos Monitoreo 2019'!$Q1076*'Datos Monitoreo 2019'!$N1076</f>
        <v>5.4067389211094096E-3</v>
      </c>
      <c r="S1076" s="104">
        <v>0.2</v>
      </c>
      <c r="T1076" s="106">
        <f>'Datos Monitoreo 2019'!$R1076*'Datos Monitoreo 2019'!$S1076</f>
        <v>1.081347784221882E-3</v>
      </c>
      <c r="U1076" s="106">
        <f>'Datos Monitoreo 2019'!$T1076+'Datos Monitoreo 2019'!$R1076</f>
        <v>6.4880867053312913E-3</v>
      </c>
    </row>
    <row r="1077" spans="1:21" s="94" customFormat="1" ht="16.5" hidden="1" x14ac:dyDescent="0.3">
      <c r="A1077" s="95" t="s">
        <v>55</v>
      </c>
      <c r="B1077" s="102">
        <f>VLOOKUP('Datos Monitoreo 2019'!$A1077,info!$D$3:$E$118,2,FALSE)</f>
        <v>5</v>
      </c>
      <c r="C1077" s="96">
        <v>52</v>
      </c>
      <c r="D1077" s="96" t="s">
        <v>15</v>
      </c>
      <c r="E1077" s="97">
        <v>5.8887328944001274</v>
      </c>
      <c r="F1077" s="103">
        <f t="shared" si="21"/>
        <v>2.723538963660059E-3</v>
      </c>
      <c r="G1077" s="95"/>
      <c r="H1077" s="104"/>
      <c r="I1077" s="104"/>
      <c r="J1077" s="104"/>
      <c r="K1077" s="105">
        <f>VLOOKUP('Datos Monitoreo 2019'!$D1077,info!$A$2:$B$20,2,FALSE)</f>
        <v>0.89</v>
      </c>
      <c r="M1077" s="104">
        <v>1.1499999999999999</v>
      </c>
      <c r="N1077" s="106">
        <f>(0.193936*'Datos Monitoreo 2019'!$E1077^2.24268)/1000</f>
        <v>1.0341202660531849E-2</v>
      </c>
      <c r="O1077" s="106">
        <f>'Datos Monitoreo 2019'!$N1077*'Datos Monitoreo 2019'!$S1077</f>
        <v>2.0682405321063697E-3</v>
      </c>
      <c r="P1077" s="106">
        <f>'Datos Monitoreo 2019'!$O1077+'Datos Monitoreo 2019'!$N1077</f>
        <v>1.2409443192638219E-2</v>
      </c>
      <c r="Q1077" s="104">
        <v>0.47</v>
      </c>
      <c r="R1077" s="106">
        <f>'Datos Monitoreo 2019'!$Q1077*'Datos Monitoreo 2019'!$N1077</f>
        <v>4.8603652504499682E-3</v>
      </c>
      <c r="S1077" s="104">
        <v>0.2</v>
      </c>
      <c r="T1077" s="106">
        <f>'Datos Monitoreo 2019'!$R1077*'Datos Monitoreo 2019'!$S1077</f>
        <v>9.7207305008999373E-4</v>
      </c>
      <c r="U1077" s="106">
        <f>'Datos Monitoreo 2019'!$T1077+'Datos Monitoreo 2019'!$R1077</f>
        <v>5.8324383005399615E-3</v>
      </c>
    </row>
    <row r="1078" spans="1:21" s="94" customFormat="1" ht="16.5" hidden="1" x14ac:dyDescent="0.3">
      <c r="A1078" s="95" t="s">
        <v>55</v>
      </c>
      <c r="B1078" s="102">
        <f>VLOOKUP('Datos Monitoreo 2019'!$A1078,info!$D$3:$E$118,2,FALSE)</f>
        <v>5</v>
      </c>
      <c r="C1078" s="96">
        <v>53</v>
      </c>
      <c r="D1078" s="96" t="s">
        <v>15</v>
      </c>
      <c r="E1078" s="97">
        <v>2.1645072260497766</v>
      </c>
      <c r="F1078" s="103">
        <f t="shared" si="21"/>
        <v>3.6796622842846208E-4</v>
      </c>
      <c r="G1078" s="99"/>
      <c r="H1078" s="104"/>
      <c r="I1078" s="104"/>
      <c r="J1078" s="104"/>
      <c r="K1078" s="105">
        <f>VLOOKUP('Datos Monitoreo 2019'!$D1078,info!$A$2:$B$20,2,FALSE)</f>
        <v>0.89</v>
      </c>
      <c r="M1078" s="104">
        <v>1.1499999999999999</v>
      </c>
      <c r="N1078" s="106">
        <f>(0.193936*'Datos Monitoreo 2019'!$E1078^2.24268)/1000</f>
        <v>1.0958760753948717E-3</v>
      </c>
      <c r="O1078" s="106">
        <f>'Datos Monitoreo 2019'!$N1078*'Datos Monitoreo 2019'!$S1078</f>
        <v>2.1917521507897435E-4</v>
      </c>
      <c r="P1078" s="106">
        <f>'Datos Monitoreo 2019'!$O1078+'Datos Monitoreo 2019'!$N1078</f>
        <v>1.3150512904738462E-3</v>
      </c>
      <c r="Q1078" s="104">
        <v>0.47</v>
      </c>
      <c r="R1078" s="106">
        <f>'Datos Monitoreo 2019'!$Q1078*'Datos Monitoreo 2019'!$N1078</f>
        <v>5.1506175543558966E-4</v>
      </c>
      <c r="S1078" s="104">
        <v>0.2</v>
      </c>
      <c r="T1078" s="106">
        <f>'Datos Monitoreo 2019'!$R1078*'Datos Monitoreo 2019'!$S1078</f>
        <v>1.0301235108711794E-4</v>
      </c>
      <c r="U1078" s="106">
        <f>'Datos Monitoreo 2019'!$T1078+'Datos Monitoreo 2019'!$R1078</f>
        <v>6.1807410652270757E-4</v>
      </c>
    </row>
    <row r="1079" spans="1:21" s="94" customFormat="1" ht="16.5" hidden="1" x14ac:dyDescent="0.3">
      <c r="A1079" s="95" t="s">
        <v>55</v>
      </c>
      <c r="B1079" s="102">
        <f>VLOOKUP('Datos Monitoreo 2019'!$A1079,info!$D$3:$E$118,2,FALSE)</f>
        <v>5</v>
      </c>
      <c r="C1079" s="96">
        <v>54</v>
      </c>
      <c r="D1079" s="96" t="s">
        <v>15</v>
      </c>
      <c r="E1079" s="97">
        <v>6.2388737692022982</v>
      </c>
      <c r="F1079" s="103">
        <f t="shared" si="21"/>
        <v>3.0570481469091261E-3</v>
      </c>
      <c r="G1079" s="95"/>
      <c r="H1079" s="104"/>
      <c r="I1079" s="104"/>
      <c r="J1079" s="104"/>
      <c r="K1079" s="105">
        <f>VLOOKUP('Datos Monitoreo 2019'!$D1079,info!$A$2:$B$20,2,FALSE)</f>
        <v>0.89</v>
      </c>
      <c r="M1079" s="104">
        <v>1.1499999999999999</v>
      </c>
      <c r="N1079" s="106">
        <f>(0.193936*'Datos Monitoreo 2019'!$E1079^2.24268)/1000</f>
        <v>1.1771375224569745E-2</v>
      </c>
      <c r="O1079" s="106">
        <f>'Datos Monitoreo 2019'!$N1079*'Datos Monitoreo 2019'!$S1079</f>
        <v>2.3542750449139492E-3</v>
      </c>
      <c r="P1079" s="106">
        <f>'Datos Monitoreo 2019'!$O1079+'Datos Monitoreo 2019'!$N1079</f>
        <v>1.4125650269483694E-2</v>
      </c>
      <c r="Q1079" s="104">
        <v>0.47</v>
      </c>
      <c r="R1079" s="106">
        <f>'Datos Monitoreo 2019'!$Q1079*'Datos Monitoreo 2019'!$N1079</f>
        <v>5.5325463555477798E-3</v>
      </c>
      <c r="S1079" s="104">
        <v>0.2</v>
      </c>
      <c r="T1079" s="106">
        <f>'Datos Monitoreo 2019'!$R1079*'Datos Monitoreo 2019'!$S1079</f>
        <v>1.1065092711095559E-3</v>
      </c>
      <c r="U1079" s="106">
        <f>'Datos Monitoreo 2019'!$T1079+'Datos Monitoreo 2019'!$R1079</f>
        <v>6.6390556266573359E-3</v>
      </c>
    </row>
    <row r="1080" spans="1:21" s="94" customFormat="1" ht="16.5" hidden="1" x14ac:dyDescent="0.3">
      <c r="A1080" s="95" t="s">
        <v>55</v>
      </c>
      <c r="B1080" s="102">
        <f>VLOOKUP('Datos Monitoreo 2019'!$A1080,info!$D$3:$E$118,2,FALSE)</f>
        <v>5</v>
      </c>
      <c r="C1080" s="96">
        <v>55</v>
      </c>
      <c r="D1080" s="96" t="s">
        <v>15</v>
      </c>
      <c r="E1080" s="97">
        <v>10.790705141630504</v>
      </c>
      <c r="F1080" s="103">
        <f t="shared" si="21"/>
        <v>9.1451226075318515E-3</v>
      </c>
      <c r="G1080" s="95"/>
      <c r="H1080" s="104"/>
      <c r="I1080" s="104"/>
      <c r="J1080" s="104"/>
      <c r="K1080" s="105">
        <f>VLOOKUP('Datos Monitoreo 2019'!$D1080,info!$A$2:$B$20,2,FALSE)</f>
        <v>0.89</v>
      </c>
      <c r="M1080" s="104">
        <v>1.1499999999999999</v>
      </c>
      <c r="N1080" s="106">
        <f>(0.193936*'Datos Monitoreo 2019'!$E1080^2.24268)/1000</f>
        <v>4.0221532751823677E-2</v>
      </c>
      <c r="O1080" s="106">
        <f>'Datos Monitoreo 2019'!$N1080*'Datos Monitoreo 2019'!$S1080</f>
        <v>8.0443065503647358E-3</v>
      </c>
      <c r="P1080" s="106">
        <f>'Datos Monitoreo 2019'!$O1080+'Datos Monitoreo 2019'!$N1080</f>
        <v>4.8265839302188411E-2</v>
      </c>
      <c r="Q1080" s="104">
        <v>0.47</v>
      </c>
      <c r="R1080" s="106">
        <f>'Datos Monitoreo 2019'!$Q1080*'Datos Monitoreo 2019'!$N1080</f>
        <v>1.8904120393357128E-2</v>
      </c>
      <c r="S1080" s="104">
        <v>0.2</v>
      </c>
      <c r="T1080" s="106">
        <f>'Datos Monitoreo 2019'!$R1080*'Datos Monitoreo 2019'!$S1080</f>
        <v>3.7808240786714256E-3</v>
      </c>
      <c r="U1080" s="106">
        <f>'Datos Monitoreo 2019'!$T1080+'Datos Monitoreo 2019'!$R1080</f>
        <v>2.2684944472028554E-2</v>
      </c>
    </row>
    <row r="1081" spans="1:21" s="94" customFormat="1" ht="16.5" hidden="1" x14ac:dyDescent="0.3">
      <c r="A1081" s="95" t="s">
        <v>55</v>
      </c>
      <c r="B1081" s="102">
        <f>VLOOKUP('Datos Monitoreo 2019'!$A1081,info!$D$3:$E$118,2,FALSE)</f>
        <v>5</v>
      </c>
      <c r="C1081" s="96">
        <v>56</v>
      </c>
      <c r="D1081" s="96" t="s">
        <v>15</v>
      </c>
      <c r="E1081" s="97">
        <v>9.963099437552648</v>
      </c>
      <c r="F1081" s="103">
        <f t="shared" si="21"/>
        <v>7.7961253098849477E-3</v>
      </c>
      <c r="G1081" s="95"/>
      <c r="H1081" s="104"/>
      <c r="I1081" s="104"/>
      <c r="J1081" s="104"/>
      <c r="K1081" s="105">
        <f>VLOOKUP('Datos Monitoreo 2019'!$D1081,info!$A$2:$B$20,2,FALSE)</f>
        <v>0.89</v>
      </c>
      <c r="M1081" s="104">
        <v>1.1499999999999999</v>
      </c>
      <c r="N1081" s="106">
        <f>(0.193936*'Datos Monitoreo 2019'!$E1081^2.24268)/1000</f>
        <v>3.3630841352473247E-2</v>
      </c>
      <c r="O1081" s="106">
        <f>'Datos Monitoreo 2019'!$N1081*'Datos Monitoreo 2019'!$S1081</f>
        <v>6.7261682704946495E-3</v>
      </c>
      <c r="P1081" s="106">
        <f>'Datos Monitoreo 2019'!$O1081+'Datos Monitoreo 2019'!$N1081</f>
        <v>4.0357009622967899E-2</v>
      </c>
      <c r="Q1081" s="104">
        <v>0.47</v>
      </c>
      <c r="R1081" s="106">
        <f>'Datos Monitoreo 2019'!$Q1081*'Datos Monitoreo 2019'!$N1081</f>
        <v>1.5806495435662427E-2</v>
      </c>
      <c r="S1081" s="104">
        <v>0.2</v>
      </c>
      <c r="T1081" s="106">
        <f>'Datos Monitoreo 2019'!$R1081*'Datos Monitoreo 2019'!$S1081</f>
        <v>3.1612990871324855E-3</v>
      </c>
      <c r="U1081" s="106">
        <f>'Datos Monitoreo 2019'!$T1081+'Datos Monitoreo 2019'!$R1081</f>
        <v>1.8967794522794911E-2</v>
      </c>
    </row>
    <row r="1082" spans="1:21" s="94" customFormat="1" ht="16.5" hidden="1" x14ac:dyDescent="0.3">
      <c r="A1082" s="95" t="s">
        <v>55</v>
      </c>
      <c r="B1082" s="102">
        <f>VLOOKUP('Datos Monitoreo 2019'!$A1082,info!$D$3:$E$118,2,FALSE)</f>
        <v>5</v>
      </c>
      <c r="C1082" s="96">
        <v>56</v>
      </c>
      <c r="D1082" s="96" t="s">
        <v>15</v>
      </c>
      <c r="E1082" s="97">
        <v>8.6580289041991065</v>
      </c>
      <c r="F1082" s="103">
        <f t="shared" si="21"/>
        <v>5.8874596548553933E-3</v>
      </c>
      <c r="G1082" s="95"/>
      <c r="H1082" s="104"/>
      <c r="I1082" s="104"/>
      <c r="J1082" s="104"/>
      <c r="K1082" s="105">
        <f>VLOOKUP('Datos Monitoreo 2019'!$D1082,info!$A$2:$B$20,2,FALSE)</f>
        <v>0.89</v>
      </c>
      <c r="M1082" s="104">
        <v>1.1499999999999999</v>
      </c>
      <c r="N1082" s="106">
        <f>(0.193936*'Datos Monitoreo 2019'!$E1082^2.24268)/1000</f>
        <v>2.4546487043097785E-2</v>
      </c>
      <c r="O1082" s="106">
        <f>'Datos Monitoreo 2019'!$N1082*'Datos Monitoreo 2019'!$S1082</f>
        <v>4.9092974086195574E-3</v>
      </c>
      <c r="P1082" s="106">
        <f>'Datos Monitoreo 2019'!$O1082+'Datos Monitoreo 2019'!$N1082</f>
        <v>2.9455784451717343E-2</v>
      </c>
      <c r="Q1082" s="104">
        <v>0.47</v>
      </c>
      <c r="R1082" s="106">
        <f>'Datos Monitoreo 2019'!$Q1082*'Datos Monitoreo 2019'!$N1082</f>
        <v>1.1536848910255958E-2</v>
      </c>
      <c r="S1082" s="104">
        <v>0.2</v>
      </c>
      <c r="T1082" s="106">
        <f>'Datos Monitoreo 2019'!$R1082*'Datos Monitoreo 2019'!$S1082</f>
        <v>2.3073697820511917E-3</v>
      </c>
      <c r="U1082" s="106">
        <f>'Datos Monitoreo 2019'!$T1082+'Datos Monitoreo 2019'!$R1082</f>
        <v>1.3844218692307149E-2</v>
      </c>
    </row>
    <row r="1083" spans="1:21" s="94" customFormat="1" ht="16.5" hidden="1" x14ac:dyDescent="0.3">
      <c r="A1083" s="95" t="s">
        <v>55</v>
      </c>
      <c r="B1083" s="102">
        <f>VLOOKUP('Datos Monitoreo 2019'!$A1083,info!$D$3:$E$118,2,FALSE)</f>
        <v>5</v>
      </c>
      <c r="C1083" s="96">
        <v>57</v>
      </c>
      <c r="D1083" s="96" t="s">
        <v>15</v>
      </c>
      <c r="E1083" s="97">
        <v>7.1619724391352904</v>
      </c>
      <c r="F1083" s="103">
        <f t="shared" si="21"/>
        <v>4.0286094970136003E-3</v>
      </c>
      <c r="G1083" s="95"/>
      <c r="H1083" s="104"/>
      <c r="I1083" s="104"/>
      <c r="J1083" s="104"/>
      <c r="K1083" s="105">
        <f>VLOOKUP('Datos Monitoreo 2019'!$D1083,info!$A$2:$B$20,2,FALSE)</f>
        <v>0.89</v>
      </c>
      <c r="M1083" s="104">
        <v>1.1499999999999999</v>
      </c>
      <c r="N1083" s="106">
        <f>(0.193936*'Datos Monitoreo 2019'!$E1083^2.24268)/1000</f>
        <v>1.6040690048758979E-2</v>
      </c>
      <c r="O1083" s="106">
        <f>'Datos Monitoreo 2019'!$N1083*'Datos Monitoreo 2019'!$S1083</f>
        <v>3.2081380097517959E-3</v>
      </c>
      <c r="P1083" s="106">
        <f>'Datos Monitoreo 2019'!$O1083+'Datos Monitoreo 2019'!$N1083</f>
        <v>1.9248828058510775E-2</v>
      </c>
      <c r="Q1083" s="104">
        <v>0.47</v>
      </c>
      <c r="R1083" s="106">
        <f>'Datos Monitoreo 2019'!$Q1083*'Datos Monitoreo 2019'!$N1083</f>
        <v>7.5391243229167198E-3</v>
      </c>
      <c r="S1083" s="104">
        <v>0.2</v>
      </c>
      <c r="T1083" s="106">
        <f>'Datos Monitoreo 2019'!$R1083*'Datos Monitoreo 2019'!$S1083</f>
        <v>1.507824864583344E-3</v>
      </c>
      <c r="U1083" s="106">
        <f>'Datos Monitoreo 2019'!$T1083+'Datos Monitoreo 2019'!$R1083</f>
        <v>9.0469491875000644E-3</v>
      </c>
    </row>
    <row r="1084" spans="1:21" s="94" customFormat="1" ht="16.5" hidden="1" x14ac:dyDescent="0.3">
      <c r="A1084" s="95" t="s">
        <v>55</v>
      </c>
      <c r="B1084" s="102">
        <f>VLOOKUP('Datos Monitoreo 2019'!$A1084,info!$D$3:$E$118,2,FALSE)</f>
        <v>5</v>
      </c>
      <c r="C1084" s="96">
        <v>57</v>
      </c>
      <c r="D1084" s="96" t="s">
        <v>15</v>
      </c>
      <c r="E1084" s="97">
        <v>5.79323992854499</v>
      </c>
      <c r="F1084" s="103">
        <f t="shared" si="21"/>
        <v>2.6359241674879705E-3</v>
      </c>
      <c r="G1084" s="95"/>
      <c r="H1084" s="104"/>
      <c r="I1084" s="104"/>
      <c r="J1084" s="104"/>
      <c r="K1084" s="105">
        <f>VLOOKUP('Datos Monitoreo 2019'!$D1084,info!$A$2:$B$20,2,FALSE)</f>
        <v>0.89</v>
      </c>
      <c r="M1084" s="104">
        <v>1.1499999999999999</v>
      </c>
      <c r="N1084" s="106">
        <f>(0.193936*'Datos Monitoreo 2019'!$E1084^2.24268)/1000</f>
        <v>9.9689004194208498E-3</v>
      </c>
      <c r="O1084" s="106">
        <f>'Datos Monitoreo 2019'!$N1084*'Datos Monitoreo 2019'!$S1084</f>
        <v>1.9937800838841701E-3</v>
      </c>
      <c r="P1084" s="106">
        <f>'Datos Monitoreo 2019'!$O1084+'Datos Monitoreo 2019'!$N1084</f>
        <v>1.1962680503305019E-2</v>
      </c>
      <c r="Q1084" s="104">
        <v>0.47</v>
      </c>
      <c r="R1084" s="106">
        <f>'Datos Monitoreo 2019'!$Q1084*'Datos Monitoreo 2019'!$N1084</f>
        <v>4.6853831971277989E-3</v>
      </c>
      <c r="S1084" s="104">
        <v>0.2</v>
      </c>
      <c r="T1084" s="106">
        <f>'Datos Monitoreo 2019'!$R1084*'Datos Monitoreo 2019'!$S1084</f>
        <v>9.3707663942555982E-4</v>
      </c>
      <c r="U1084" s="106">
        <f>'Datos Monitoreo 2019'!$T1084+'Datos Monitoreo 2019'!$R1084</f>
        <v>5.6224598365533585E-3</v>
      </c>
    </row>
    <row r="1085" spans="1:21" s="94" customFormat="1" ht="16.5" hidden="1" x14ac:dyDescent="0.3">
      <c r="A1085" s="95" t="s">
        <v>55</v>
      </c>
      <c r="B1085" s="102">
        <f>VLOOKUP('Datos Monitoreo 2019'!$A1085,info!$D$3:$E$118,2,FALSE)</f>
        <v>5</v>
      </c>
      <c r="C1085" s="96">
        <v>57</v>
      </c>
      <c r="D1085" s="96" t="s">
        <v>15</v>
      </c>
      <c r="E1085" s="97">
        <v>5.4112680651244416</v>
      </c>
      <c r="F1085" s="103">
        <f t="shared" si="21"/>
        <v>2.2997889276778877E-3</v>
      </c>
      <c r="G1085" s="95"/>
      <c r="H1085" s="104"/>
      <c r="I1085" s="104"/>
      <c r="J1085" s="104"/>
      <c r="K1085" s="105">
        <f>VLOOKUP('Datos Monitoreo 2019'!$D1085,info!$A$2:$B$20,2,FALSE)</f>
        <v>0.89</v>
      </c>
      <c r="M1085" s="104">
        <v>1.1499999999999999</v>
      </c>
      <c r="N1085" s="106">
        <f>(0.193936*'Datos Monitoreo 2019'!$E1085^2.24268)/1000</f>
        <v>8.5548725609906843E-3</v>
      </c>
      <c r="O1085" s="106">
        <f>'Datos Monitoreo 2019'!$N1085*'Datos Monitoreo 2019'!$S1085</f>
        <v>1.7109745121981369E-3</v>
      </c>
      <c r="P1085" s="106">
        <f>'Datos Monitoreo 2019'!$O1085+'Datos Monitoreo 2019'!$N1085</f>
        <v>1.0265847073188821E-2</v>
      </c>
      <c r="Q1085" s="104">
        <v>0.47</v>
      </c>
      <c r="R1085" s="106">
        <f>'Datos Monitoreo 2019'!$Q1085*'Datos Monitoreo 2019'!$N1085</f>
        <v>4.020790103665621E-3</v>
      </c>
      <c r="S1085" s="104">
        <v>0.2</v>
      </c>
      <c r="T1085" s="106">
        <f>'Datos Monitoreo 2019'!$R1085*'Datos Monitoreo 2019'!$S1085</f>
        <v>8.0415802073312422E-4</v>
      </c>
      <c r="U1085" s="106">
        <f>'Datos Monitoreo 2019'!$T1085+'Datos Monitoreo 2019'!$R1085</f>
        <v>4.8249481243987456E-3</v>
      </c>
    </row>
    <row r="1086" spans="1:21" s="94" customFormat="1" ht="16.5" hidden="1" x14ac:dyDescent="0.3">
      <c r="A1086" s="96" t="s">
        <v>55</v>
      </c>
      <c r="B1086" s="102">
        <f>VLOOKUP('Datos Monitoreo 2019'!$A1086,info!$D$3:$E$118,2,FALSE)</f>
        <v>5</v>
      </c>
      <c r="C1086" s="96">
        <v>59</v>
      </c>
      <c r="D1086" s="96" t="s">
        <v>15</v>
      </c>
      <c r="E1086" s="97">
        <v>11.650141834326739</v>
      </c>
      <c r="F1086" s="103">
        <f t="shared" si="21"/>
        <v>1.0659879778408965E-2</v>
      </c>
      <c r="G1086" s="95"/>
      <c r="H1086" s="104"/>
      <c r="I1086" s="104"/>
      <c r="J1086" s="104"/>
      <c r="K1086" s="105">
        <f>VLOOKUP('Datos Monitoreo 2019'!$D1086,info!$A$2:$B$20,2,FALSE)</f>
        <v>0.89</v>
      </c>
      <c r="M1086" s="104">
        <v>1.1499999999999999</v>
      </c>
      <c r="N1086" s="106">
        <f>(0.193936*'Datos Monitoreo 2019'!$E1086^2.24268)/1000</f>
        <v>4.776371716510959E-2</v>
      </c>
      <c r="O1086" s="106">
        <f>'Datos Monitoreo 2019'!$N1086*'Datos Monitoreo 2019'!$S1086</f>
        <v>9.5527434330219194E-3</v>
      </c>
      <c r="P1086" s="106">
        <f>'Datos Monitoreo 2019'!$O1086+'Datos Monitoreo 2019'!$N1086</f>
        <v>5.7316460598131509E-2</v>
      </c>
      <c r="Q1086" s="104">
        <v>0.47</v>
      </c>
      <c r="R1086" s="106">
        <f>'Datos Monitoreo 2019'!$Q1086*'Datos Monitoreo 2019'!$N1086</f>
        <v>2.2448947067601505E-2</v>
      </c>
      <c r="S1086" s="104">
        <v>0.2</v>
      </c>
      <c r="T1086" s="106">
        <f>'Datos Monitoreo 2019'!$R1086*'Datos Monitoreo 2019'!$S1086</f>
        <v>4.4897894135203014E-3</v>
      </c>
      <c r="U1086" s="106">
        <f>'Datos Monitoreo 2019'!$T1086+'Datos Monitoreo 2019'!$R1086</f>
        <v>2.6938736481121807E-2</v>
      </c>
    </row>
    <row r="1087" spans="1:21" s="94" customFormat="1" ht="16.5" hidden="1" x14ac:dyDescent="0.3">
      <c r="A1087" s="95" t="s">
        <v>55</v>
      </c>
      <c r="B1087" s="102">
        <f>VLOOKUP('Datos Monitoreo 2019'!$A1087,info!$D$3:$E$118,2,FALSE)</f>
        <v>5</v>
      </c>
      <c r="C1087" s="96">
        <v>59</v>
      </c>
      <c r="D1087" s="96" t="s">
        <v>15</v>
      </c>
      <c r="E1087" s="97">
        <v>4.520000383809827</v>
      </c>
      <c r="F1087" s="103">
        <f t="shared" si="21"/>
        <v>1.6046001362524888E-3</v>
      </c>
      <c r="G1087" s="95"/>
      <c r="H1087" s="104"/>
      <c r="I1087" s="104"/>
      <c r="J1087" s="104"/>
      <c r="K1087" s="105">
        <f>VLOOKUP('Datos Monitoreo 2019'!$D1087,info!$A$2:$B$20,2,FALSE)</f>
        <v>0.89</v>
      </c>
      <c r="M1087" s="104">
        <v>1.1499999999999999</v>
      </c>
      <c r="N1087" s="106">
        <f>(0.193936*'Datos Monitoreo 2019'!$E1087^2.24268)/1000</f>
        <v>5.7137914069579424E-3</v>
      </c>
      <c r="O1087" s="106">
        <f>'Datos Monitoreo 2019'!$N1087*'Datos Monitoreo 2019'!$S1087</f>
        <v>1.1427582813915884E-3</v>
      </c>
      <c r="P1087" s="106">
        <f>'Datos Monitoreo 2019'!$O1087+'Datos Monitoreo 2019'!$N1087</f>
        <v>6.856549688349531E-3</v>
      </c>
      <c r="Q1087" s="104">
        <v>0.47</v>
      </c>
      <c r="R1087" s="106">
        <f>'Datos Monitoreo 2019'!$Q1087*'Datos Monitoreo 2019'!$N1087</f>
        <v>2.6854819612702327E-3</v>
      </c>
      <c r="S1087" s="104">
        <v>0.2</v>
      </c>
      <c r="T1087" s="106">
        <f>'Datos Monitoreo 2019'!$R1087*'Datos Monitoreo 2019'!$S1087</f>
        <v>5.3709639225404655E-4</v>
      </c>
      <c r="U1087" s="106">
        <f>'Datos Monitoreo 2019'!$T1087+'Datos Monitoreo 2019'!$R1087</f>
        <v>3.2225783535242791E-3</v>
      </c>
    </row>
    <row r="1088" spans="1:21" s="94" customFormat="1" ht="16.5" hidden="1" x14ac:dyDescent="0.3">
      <c r="A1088" s="95" t="s">
        <v>55</v>
      </c>
      <c r="B1088" s="102">
        <f>VLOOKUP('Datos Monitoreo 2019'!$A1088,info!$D$3:$E$118,2,FALSE)</f>
        <v>5</v>
      </c>
      <c r="C1088" s="96">
        <v>59</v>
      </c>
      <c r="D1088" s="96" t="s">
        <v>15</v>
      </c>
      <c r="E1088" s="97">
        <v>2.8647889756541161</v>
      </c>
      <c r="F1088" s="103">
        <f t="shared" si="21"/>
        <v>6.4457751952217606E-4</v>
      </c>
      <c r="G1088" s="95"/>
      <c r="H1088" s="104"/>
      <c r="I1088" s="104"/>
      <c r="J1088" s="104"/>
      <c r="K1088" s="105">
        <f>VLOOKUP('Datos Monitoreo 2019'!$D1088,info!$A$2:$B$20,2,FALSE)</f>
        <v>0.89</v>
      </c>
      <c r="M1088" s="104">
        <v>1.1499999999999999</v>
      </c>
      <c r="N1088" s="106">
        <f>(0.193936*'Datos Monitoreo 2019'!$E1088^2.24268)/1000</f>
        <v>2.0548065832583129E-3</v>
      </c>
      <c r="O1088" s="106">
        <f>'Datos Monitoreo 2019'!$N1088*'Datos Monitoreo 2019'!$S1088</f>
        <v>4.1096131665166263E-4</v>
      </c>
      <c r="P1088" s="106">
        <f>'Datos Monitoreo 2019'!$O1088+'Datos Monitoreo 2019'!$N1088</f>
        <v>2.4657678999099753E-3</v>
      </c>
      <c r="Q1088" s="104">
        <v>0.47</v>
      </c>
      <c r="R1088" s="106">
        <f>'Datos Monitoreo 2019'!$Q1088*'Datos Monitoreo 2019'!$N1088</f>
        <v>9.6575909413140705E-4</v>
      </c>
      <c r="S1088" s="104">
        <v>0.2</v>
      </c>
      <c r="T1088" s="106">
        <f>'Datos Monitoreo 2019'!$R1088*'Datos Monitoreo 2019'!$S1088</f>
        <v>1.9315181882628143E-4</v>
      </c>
      <c r="U1088" s="106">
        <f>'Datos Monitoreo 2019'!$T1088+'Datos Monitoreo 2019'!$R1088</f>
        <v>1.1589109129576886E-3</v>
      </c>
    </row>
    <row r="1089" spans="1:21" s="94" customFormat="1" ht="16.5" hidden="1" x14ac:dyDescent="0.3">
      <c r="A1089" s="95" t="s">
        <v>55</v>
      </c>
      <c r="B1089" s="102">
        <f>VLOOKUP('Datos Monitoreo 2019'!$A1089,info!$D$3:$E$118,2,FALSE)</f>
        <v>5</v>
      </c>
      <c r="C1089" s="96">
        <v>60</v>
      </c>
      <c r="D1089" s="96" t="s">
        <v>15</v>
      </c>
      <c r="E1089" s="97">
        <v>11.26816997090619</v>
      </c>
      <c r="F1089" s="103">
        <f t="shared" si="21"/>
        <v>9.9723304242519753E-3</v>
      </c>
      <c r="G1089" s="95"/>
      <c r="H1089" s="104"/>
      <c r="I1089" s="104"/>
      <c r="J1089" s="104"/>
      <c r="K1089" s="105">
        <f>VLOOKUP('Datos Monitoreo 2019'!$D1089,info!$A$2:$B$20,2,FALSE)</f>
        <v>0.89</v>
      </c>
      <c r="M1089" s="104">
        <v>1.1499999999999999</v>
      </c>
      <c r="N1089" s="106">
        <f>(0.193936*'Datos Monitoreo 2019'!$E1089^2.24268)/1000</f>
        <v>4.4322984197141174E-2</v>
      </c>
      <c r="O1089" s="106">
        <f>'Datos Monitoreo 2019'!$N1089*'Datos Monitoreo 2019'!$S1089</f>
        <v>8.8645968394282359E-3</v>
      </c>
      <c r="P1089" s="106">
        <f>'Datos Monitoreo 2019'!$O1089+'Datos Monitoreo 2019'!$N1089</f>
        <v>5.3187581036569412E-2</v>
      </c>
      <c r="Q1089" s="104">
        <v>0.47</v>
      </c>
      <c r="R1089" s="106">
        <f>'Datos Monitoreo 2019'!$Q1089*'Datos Monitoreo 2019'!$N1089</f>
        <v>2.0831802572656349E-2</v>
      </c>
      <c r="S1089" s="104">
        <v>0.2</v>
      </c>
      <c r="T1089" s="106">
        <f>'Datos Monitoreo 2019'!$R1089*'Datos Monitoreo 2019'!$S1089</f>
        <v>4.16636051453127E-3</v>
      </c>
      <c r="U1089" s="106">
        <f>'Datos Monitoreo 2019'!$T1089+'Datos Monitoreo 2019'!$R1089</f>
        <v>2.4998163087187619E-2</v>
      </c>
    </row>
    <row r="1090" spans="1:21" s="94" customFormat="1" ht="16.5" hidden="1" x14ac:dyDescent="0.3">
      <c r="A1090" s="95" t="s">
        <v>55</v>
      </c>
      <c r="B1090" s="102">
        <f>VLOOKUP('Datos Monitoreo 2019'!$A1090,info!$D$3:$E$118,2,FALSE)</f>
        <v>5</v>
      </c>
      <c r="C1090" s="96">
        <v>60</v>
      </c>
      <c r="D1090" s="96" t="s">
        <v>15</v>
      </c>
      <c r="E1090" s="97">
        <v>3.883380611442246</v>
      </c>
      <c r="F1090" s="103">
        <f t="shared" si="21"/>
        <v>1.184431086489885E-3</v>
      </c>
      <c r="G1090" s="95"/>
      <c r="H1090" s="104"/>
      <c r="I1090" s="104"/>
      <c r="J1090" s="104"/>
      <c r="K1090" s="105">
        <f>VLOOKUP('Datos Monitoreo 2019'!$D1090,info!$A$2:$B$20,2,FALSE)</f>
        <v>0.89</v>
      </c>
      <c r="M1090" s="104">
        <v>1.1499999999999999</v>
      </c>
      <c r="N1090" s="106">
        <f>(0.193936*'Datos Monitoreo 2019'!$E1090^2.24268)/1000</f>
        <v>4.0650680714177101E-3</v>
      </c>
      <c r="O1090" s="106">
        <f>'Datos Monitoreo 2019'!$N1090*'Datos Monitoreo 2019'!$S1090</f>
        <v>8.1301361428354202E-4</v>
      </c>
      <c r="P1090" s="106">
        <f>'Datos Monitoreo 2019'!$O1090+'Datos Monitoreo 2019'!$N1090</f>
        <v>4.8780816857012521E-3</v>
      </c>
      <c r="Q1090" s="104">
        <v>0.47</v>
      </c>
      <c r="R1090" s="106">
        <f>'Datos Monitoreo 2019'!$Q1090*'Datos Monitoreo 2019'!$N1090</f>
        <v>1.9105819935663236E-3</v>
      </c>
      <c r="S1090" s="104">
        <v>0.2</v>
      </c>
      <c r="T1090" s="106">
        <f>'Datos Monitoreo 2019'!$R1090*'Datos Monitoreo 2019'!$S1090</f>
        <v>3.8211639871326471E-4</v>
      </c>
      <c r="U1090" s="106">
        <f>'Datos Monitoreo 2019'!$T1090+'Datos Monitoreo 2019'!$R1090</f>
        <v>2.2926983922795883E-3</v>
      </c>
    </row>
    <row r="1091" spans="1:21" s="94" customFormat="1" ht="16.5" hidden="1" x14ac:dyDescent="0.3">
      <c r="A1091" s="95" t="s">
        <v>55</v>
      </c>
      <c r="B1091" s="102">
        <f>VLOOKUP('Datos Monitoreo 2019'!$A1091,info!$D$3:$E$118,2,FALSE)</f>
        <v>5</v>
      </c>
      <c r="C1091" s="96">
        <v>62</v>
      </c>
      <c r="D1091" s="96" t="s">
        <v>15</v>
      </c>
      <c r="E1091" s="97">
        <v>8.7216908814358636</v>
      </c>
      <c r="F1091" s="103">
        <f t="shared" ref="F1091:F1154" si="22">+(PI()*(((E1091/100)^2))/4)</f>
        <v>5.9743582537835653E-3</v>
      </c>
      <c r="G1091" s="95"/>
      <c r="H1091" s="104"/>
      <c r="I1091" s="104"/>
      <c r="J1091" s="104"/>
      <c r="K1091" s="105">
        <f>VLOOKUP('Datos Monitoreo 2019'!$D1091,info!$A$2:$B$20,2,FALSE)</f>
        <v>0.89</v>
      </c>
      <c r="M1091" s="104">
        <v>1.1499999999999999</v>
      </c>
      <c r="N1091" s="106">
        <f>(0.193936*'Datos Monitoreo 2019'!$E1091^2.24268)/1000</f>
        <v>2.4953116235776739E-2</v>
      </c>
      <c r="O1091" s="106">
        <f>'Datos Monitoreo 2019'!$N1091*'Datos Monitoreo 2019'!$S1091</f>
        <v>4.9906232471553479E-3</v>
      </c>
      <c r="P1091" s="106">
        <f>'Datos Monitoreo 2019'!$O1091+'Datos Monitoreo 2019'!$N1091</f>
        <v>2.9943739482932087E-2</v>
      </c>
      <c r="Q1091" s="104">
        <v>0.47</v>
      </c>
      <c r="R1091" s="106">
        <f>'Datos Monitoreo 2019'!$Q1091*'Datos Monitoreo 2019'!$N1091</f>
        <v>1.1727964630815067E-2</v>
      </c>
      <c r="S1091" s="104">
        <v>0.2</v>
      </c>
      <c r="T1091" s="106">
        <f>'Datos Monitoreo 2019'!$R1091*'Datos Monitoreo 2019'!$S1091</f>
        <v>2.3455929261630135E-3</v>
      </c>
      <c r="U1091" s="106">
        <f>'Datos Monitoreo 2019'!$T1091+'Datos Monitoreo 2019'!$R1091</f>
        <v>1.407355755697808E-2</v>
      </c>
    </row>
    <row r="1092" spans="1:21" s="94" customFormat="1" ht="16.5" hidden="1" x14ac:dyDescent="0.3">
      <c r="A1092" s="95" t="s">
        <v>55</v>
      </c>
      <c r="B1092" s="102">
        <f>VLOOKUP('Datos Monitoreo 2019'!$A1092,info!$D$3:$E$118,2,FALSE)</f>
        <v>5</v>
      </c>
      <c r="C1092" s="96">
        <v>64</v>
      </c>
      <c r="D1092" s="96" t="s">
        <v>15</v>
      </c>
      <c r="E1092" s="97">
        <v>9.5811275741321005</v>
      </c>
      <c r="F1092" s="103">
        <f t="shared" si="22"/>
        <v>7.2097984995344068E-3</v>
      </c>
      <c r="G1092" s="95"/>
      <c r="H1092" s="104"/>
      <c r="I1092" s="104"/>
      <c r="J1092" s="104"/>
      <c r="K1092" s="105">
        <f>VLOOKUP('Datos Monitoreo 2019'!$D1092,info!$A$2:$B$20,2,FALSE)</f>
        <v>0.89</v>
      </c>
      <c r="M1092" s="104">
        <v>1.1499999999999999</v>
      </c>
      <c r="N1092" s="106">
        <f>(0.193936*'Datos Monitoreo 2019'!$E1092^2.24268)/1000</f>
        <v>3.0807883670068131E-2</v>
      </c>
      <c r="O1092" s="106">
        <f>'Datos Monitoreo 2019'!$N1092*'Datos Monitoreo 2019'!$S1092</f>
        <v>6.1615767340136261E-3</v>
      </c>
      <c r="P1092" s="106">
        <f>'Datos Monitoreo 2019'!$O1092+'Datos Monitoreo 2019'!$N1092</f>
        <v>3.6969460404081757E-2</v>
      </c>
      <c r="Q1092" s="104">
        <v>0.47</v>
      </c>
      <c r="R1092" s="106">
        <f>'Datos Monitoreo 2019'!$Q1092*'Datos Monitoreo 2019'!$N1092</f>
        <v>1.4479705324932021E-2</v>
      </c>
      <c r="S1092" s="104">
        <v>0.2</v>
      </c>
      <c r="T1092" s="106">
        <f>'Datos Monitoreo 2019'!$R1092*'Datos Monitoreo 2019'!$S1092</f>
        <v>2.8959410649864042E-3</v>
      </c>
      <c r="U1092" s="106">
        <f>'Datos Monitoreo 2019'!$T1092+'Datos Monitoreo 2019'!$R1092</f>
        <v>1.7375646389918425E-2</v>
      </c>
    </row>
    <row r="1093" spans="1:21" s="94" customFormat="1" ht="16.5" hidden="1" x14ac:dyDescent="0.3">
      <c r="A1093" s="95" t="s">
        <v>55</v>
      </c>
      <c r="B1093" s="102">
        <f>VLOOKUP('Datos Monitoreo 2019'!$A1093,info!$D$3:$E$118,2,FALSE)</f>
        <v>5</v>
      </c>
      <c r="C1093" s="96">
        <v>64</v>
      </c>
      <c r="D1093" s="96" t="s">
        <v>15</v>
      </c>
      <c r="E1093" s="97">
        <v>4.2016904976260365</v>
      </c>
      <c r="F1093" s="103">
        <f t="shared" si="22"/>
        <v>1.386557864216592E-3</v>
      </c>
      <c r="G1093" s="95"/>
      <c r="H1093" s="104"/>
      <c r="I1093" s="104"/>
      <c r="J1093" s="104"/>
      <c r="K1093" s="105">
        <f>VLOOKUP('Datos Monitoreo 2019'!$D1093,info!$A$2:$B$20,2,FALSE)</f>
        <v>0.89</v>
      </c>
      <c r="M1093" s="104">
        <v>1.1499999999999999</v>
      </c>
      <c r="N1093" s="106">
        <f>(0.193936*'Datos Monitoreo 2019'!$E1093^2.24268)/1000</f>
        <v>4.8506406438396316E-3</v>
      </c>
      <c r="O1093" s="106">
        <f>'Datos Monitoreo 2019'!$N1093*'Datos Monitoreo 2019'!$S1093</f>
        <v>9.7012812876792634E-4</v>
      </c>
      <c r="P1093" s="106">
        <f>'Datos Monitoreo 2019'!$O1093+'Datos Monitoreo 2019'!$N1093</f>
        <v>5.8207687726075583E-3</v>
      </c>
      <c r="Q1093" s="104">
        <v>0.47</v>
      </c>
      <c r="R1093" s="106">
        <f>'Datos Monitoreo 2019'!$Q1093*'Datos Monitoreo 2019'!$N1093</f>
        <v>2.2798011026046268E-3</v>
      </c>
      <c r="S1093" s="104">
        <v>0.2</v>
      </c>
      <c r="T1093" s="106">
        <f>'Datos Monitoreo 2019'!$R1093*'Datos Monitoreo 2019'!$S1093</f>
        <v>4.5596022052092535E-4</v>
      </c>
      <c r="U1093" s="106">
        <f>'Datos Monitoreo 2019'!$T1093+'Datos Monitoreo 2019'!$R1093</f>
        <v>2.7357613231255521E-3</v>
      </c>
    </row>
    <row r="1094" spans="1:21" s="94" customFormat="1" ht="16.5" hidden="1" x14ac:dyDescent="0.3">
      <c r="A1094" s="95" t="s">
        <v>55</v>
      </c>
      <c r="B1094" s="102">
        <f>VLOOKUP('Datos Monitoreo 2019'!$A1094,info!$D$3:$E$118,2,FALSE)</f>
        <v>5</v>
      </c>
      <c r="C1094" s="96">
        <v>64</v>
      </c>
      <c r="D1094" s="96" t="s">
        <v>15</v>
      </c>
      <c r="E1094" s="97">
        <v>2.2918311805232929</v>
      </c>
      <c r="F1094" s="103">
        <f t="shared" si="22"/>
        <v>4.1252961249419275E-4</v>
      </c>
      <c r="G1094" s="95"/>
      <c r="H1094" s="104"/>
      <c r="I1094" s="104"/>
      <c r="J1094" s="104"/>
      <c r="K1094" s="105">
        <f>VLOOKUP('Datos Monitoreo 2019'!$D1094,info!$A$2:$B$20,2,FALSE)</f>
        <v>0.89</v>
      </c>
      <c r="M1094" s="104">
        <v>1.1499999999999999</v>
      </c>
      <c r="N1094" s="106">
        <f>(0.193936*'Datos Monitoreo 2019'!$E1094^2.24268)/1000</f>
        <v>1.2457554633843295E-3</v>
      </c>
      <c r="O1094" s="106">
        <f>'Datos Monitoreo 2019'!$N1094*'Datos Monitoreo 2019'!$S1094</f>
        <v>2.4915109267686588E-4</v>
      </c>
      <c r="P1094" s="106">
        <f>'Datos Monitoreo 2019'!$O1094+'Datos Monitoreo 2019'!$N1094</f>
        <v>1.4949065560611954E-3</v>
      </c>
      <c r="Q1094" s="104">
        <v>0.47</v>
      </c>
      <c r="R1094" s="106">
        <f>'Datos Monitoreo 2019'!$Q1094*'Datos Monitoreo 2019'!$N1094</f>
        <v>5.8550506779063481E-4</v>
      </c>
      <c r="S1094" s="104">
        <v>0.2</v>
      </c>
      <c r="T1094" s="106">
        <f>'Datos Monitoreo 2019'!$R1094*'Datos Monitoreo 2019'!$S1094</f>
        <v>1.1710101355812697E-4</v>
      </c>
      <c r="U1094" s="106">
        <f>'Datos Monitoreo 2019'!$T1094+'Datos Monitoreo 2019'!$R1094</f>
        <v>7.0260608134876175E-4</v>
      </c>
    </row>
    <row r="1095" spans="1:21" s="94" customFormat="1" ht="16.5" hidden="1" x14ac:dyDescent="0.3">
      <c r="A1095" s="95" t="s">
        <v>56</v>
      </c>
      <c r="B1095" s="102">
        <f>VLOOKUP('Datos Monitoreo 2019'!$A1095,info!$D$3:$E$118,2,FALSE)</f>
        <v>4</v>
      </c>
      <c r="C1095" s="96">
        <v>1</v>
      </c>
      <c r="D1095" s="96" t="s">
        <v>11</v>
      </c>
      <c r="E1095" s="97">
        <v>19.894367886486918</v>
      </c>
      <c r="F1095" s="103">
        <f t="shared" si="22"/>
        <v>3.1084949822635814E-2</v>
      </c>
      <c r="G1095" s="95"/>
      <c r="H1095" s="104"/>
      <c r="I1095" s="104"/>
      <c r="J1095" s="104"/>
      <c r="K1095" s="105">
        <f>VLOOKUP('Datos Monitoreo 2019'!$D1095,info!$A$2:$B$20,2,FALSE)</f>
        <v>0.34899999999999998</v>
      </c>
      <c r="M1095" s="104">
        <v>1.1499999999999999</v>
      </c>
      <c r="N1095" s="106">
        <f>(0.489461*'Datos Monitoreo 2019'!$E1095^1.79018)/1000</f>
        <v>0.10343769245664032</v>
      </c>
      <c r="O1095" s="106">
        <f>'Datos Monitoreo 2019'!$N1095*'Datos Monitoreo 2019'!$S1095</f>
        <v>2.0687538491328067E-2</v>
      </c>
      <c r="P1095" s="106">
        <f>'Datos Monitoreo 2019'!$O1095+'Datos Monitoreo 2019'!$N1095</f>
        <v>0.12412523094796839</v>
      </c>
      <c r="Q1095" s="104">
        <v>0.47</v>
      </c>
      <c r="R1095" s="106">
        <f>'Datos Monitoreo 2019'!$Q1095*'Datos Monitoreo 2019'!$N1095</f>
        <v>4.8615715454620949E-2</v>
      </c>
      <c r="S1095" s="104">
        <v>0.2</v>
      </c>
      <c r="T1095" s="106">
        <f>'Datos Monitoreo 2019'!$R1095*'Datos Monitoreo 2019'!$S1095</f>
        <v>9.7231430909241901E-3</v>
      </c>
      <c r="U1095" s="106">
        <f>'Datos Monitoreo 2019'!$T1095+'Datos Monitoreo 2019'!$R1095</f>
        <v>5.8338858545545137E-2</v>
      </c>
    </row>
    <row r="1096" spans="1:21" s="94" customFormat="1" ht="16.5" hidden="1" x14ac:dyDescent="0.3">
      <c r="A1096" s="95" t="s">
        <v>56</v>
      </c>
      <c r="B1096" s="102">
        <f>VLOOKUP('Datos Monitoreo 2019'!$A1096,info!$D$3:$E$118,2,FALSE)</f>
        <v>4</v>
      </c>
      <c r="C1096" s="96">
        <v>3</v>
      </c>
      <c r="D1096" s="96" t="s">
        <v>9</v>
      </c>
      <c r="E1096" s="97">
        <v>9.9312684489342686</v>
      </c>
      <c r="F1096" s="103">
        <f t="shared" si="22"/>
        <v>7.74638939016873E-3</v>
      </c>
      <c r="G1096" s="95"/>
      <c r="H1096" s="104"/>
      <c r="I1096" s="104"/>
      <c r="J1096" s="104"/>
      <c r="K1096" s="105">
        <f>VLOOKUP('Datos Monitoreo 2019'!$D1096,info!$A$2:$B$20,2,FALSE)</f>
        <v>0.74</v>
      </c>
      <c r="M1096" s="104">
        <v>1.1499999999999999</v>
      </c>
      <c r="N1096" s="106">
        <f>(1.8894+0.00853085*'Datos Monitoreo 2019'!$E1096^3.32222)/1000</f>
        <v>1.9398399527326571E-2</v>
      </c>
      <c r="O1096" s="106">
        <f>'Datos Monitoreo 2019'!$N1096*'Datos Monitoreo 2019'!$S1096</f>
        <v>3.8796799054653143E-3</v>
      </c>
      <c r="P1096" s="106">
        <f>'Datos Monitoreo 2019'!$O1096+'Datos Monitoreo 2019'!$N1096</f>
        <v>2.3278079432791886E-2</v>
      </c>
      <c r="Q1096" s="104">
        <v>0.47</v>
      </c>
      <c r="R1096" s="106">
        <f>'Datos Monitoreo 2019'!$Q1096*'Datos Monitoreo 2019'!$N1096</f>
        <v>9.1172477778434877E-3</v>
      </c>
      <c r="S1096" s="104">
        <v>0.2</v>
      </c>
      <c r="T1096" s="106">
        <f>'Datos Monitoreo 2019'!$R1096*'Datos Monitoreo 2019'!$S1096</f>
        <v>1.8234495555686976E-3</v>
      </c>
      <c r="U1096" s="106">
        <f>'Datos Monitoreo 2019'!$T1096+'Datos Monitoreo 2019'!$R1096</f>
        <v>1.0940697333412186E-2</v>
      </c>
    </row>
    <row r="1097" spans="1:21" s="94" customFormat="1" ht="16.5" hidden="1" x14ac:dyDescent="0.3">
      <c r="A1097" s="95" t="s">
        <v>56</v>
      </c>
      <c r="B1097" s="102">
        <f>VLOOKUP('Datos Monitoreo 2019'!$A1097,info!$D$3:$E$118,2,FALSE)</f>
        <v>4</v>
      </c>
      <c r="C1097" s="96">
        <v>4</v>
      </c>
      <c r="D1097" s="96" t="s">
        <v>11</v>
      </c>
      <c r="E1097" s="97">
        <v>14.737747730309508</v>
      </c>
      <c r="F1097" s="103">
        <f t="shared" si="22"/>
        <v>1.7058942997833254E-2</v>
      </c>
      <c r="G1097" s="95"/>
      <c r="H1097" s="104"/>
      <c r="I1097" s="104"/>
      <c r="J1097" s="104"/>
      <c r="K1097" s="105">
        <f>VLOOKUP('Datos Monitoreo 2019'!$D1097,info!$A$2:$B$20,2,FALSE)</f>
        <v>0.34899999999999998</v>
      </c>
      <c r="M1097" s="104">
        <v>1.1499999999999999</v>
      </c>
      <c r="N1097" s="106">
        <f>(0.489461*'Datos Monitoreo 2019'!$E1097^1.79018)/1000</f>
        <v>6.0453313867694008E-2</v>
      </c>
      <c r="O1097" s="106">
        <f>'Datos Monitoreo 2019'!$N1097*'Datos Monitoreo 2019'!$S1097</f>
        <v>1.2090662773538803E-2</v>
      </c>
      <c r="P1097" s="106">
        <f>'Datos Monitoreo 2019'!$O1097+'Datos Monitoreo 2019'!$N1097</f>
        <v>7.2543976641232813E-2</v>
      </c>
      <c r="Q1097" s="104">
        <v>0.47</v>
      </c>
      <c r="R1097" s="106">
        <f>'Datos Monitoreo 2019'!$Q1097*'Datos Monitoreo 2019'!$N1097</f>
        <v>2.8413057517816181E-2</v>
      </c>
      <c r="S1097" s="104">
        <v>0.2</v>
      </c>
      <c r="T1097" s="106">
        <f>'Datos Monitoreo 2019'!$R1097*'Datos Monitoreo 2019'!$S1097</f>
        <v>5.6826115035632369E-3</v>
      </c>
      <c r="U1097" s="106">
        <f>'Datos Monitoreo 2019'!$T1097+'Datos Monitoreo 2019'!$R1097</f>
        <v>3.4095669021379421E-2</v>
      </c>
    </row>
    <row r="1098" spans="1:21" s="94" customFormat="1" ht="16.5" hidden="1" x14ac:dyDescent="0.3">
      <c r="A1098" s="95" t="s">
        <v>56</v>
      </c>
      <c r="B1098" s="102">
        <f>VLOOKUP('Datos Monitoreo 2019'!$A1098,info!$D$3:$E$118,2,FALSE)</f>
        <v>4</v>
      </c>
      <c r="C1098" s="96">
        <v>5</v>
      </c>
      <c r="D1098" s="96" t="s">
        <v>11</v>
      </c>
      <c r="E1098" s="97">
        <v>29.921129301276324</v>
      </c>
      <c r="F1098" s="103">
        <f t="shared" si="22"/>
        <v>7.0314653857999357E-2</v>
      </c>
      <c r="G1098" s="95"/>
      <c r="H1098" s="104"/>
      <c r="I1098" s="104"/>
      <c r="J1098" s="104"/>
      <c r="K1098" s="105">
        <f>VLOOKUP('Datos Monitoreo 2019'!$D1098,info!$A$2:$B$20,2,FALSE)</f>
        <v>0.34899999999999998</v>
      </c>
      <c r="M1098" s="104">
        <v>1.1499999999999999</v>
      </c>
      <c r="N1098" s="106">
        <f>(0.489461*'Datos Monitoreo 2019'!$E1098^1.79018)/1000</f>
        <v>0.21477531022738072</v>
      </c>
      <c r="O1098" s="106">
        <f>'Datos Monitoreo 2019'!$N1098*'Datos Monitoreo 2019'!$S1098</f>
        <v>4.2955062045476146E-2</v>
      </c>
      <c r="P1098" s="106">
        <f>'Datos Monitoreo 2019'!$O1098+'Datos Monitoreo 2019'!$N1098</f>
        <v>0.25773037227285689</v>
      </c>
      <c r="Q1098" s="104">
        <v>0.47</v>
      </c>
      <c r="R1098" s="106">
        <f>'Datos Monitoreo 2019'!$Q1098*'Datos Monitoreo 2019'!$N1098</f>
        <v>0.10094439580686894</v>
      </c>
      <c r="S1098" s="104">
        <v>0.2</v>
      </c>
      <c r="T1098" s="106">
        <f>'Datos Monitoreo 2019'!$R1098*'Datos Monitoreo 2019'!$S1098</f>
        <v>2.0188879161373789E-2</v>
      </c>
      <c r="U1098" s="106">
        <f>'Datos Monitoreo 2019'!$T1098+'Datos Monitoreo 2019'!$R1098</f>
        <v>0.12113327496824272</v>
      </c>
    </row>
    <row r="1099" spans="1:21" s="94" customFormat="1" ht="16.5" hidden="1" x14ac:dyDescent="0.3">
      <c r="A1099" s="95" t="s">
        <v>56</v>
      </c>
      <c r="B1099" s="102">
        <f>VLOOKUP('Datos Monitoreo 2019'!$A1099,info!$D$3:$E$118,2,FALSE)</f>
        <v>4</v>
      </c>
      <c r="C1099" s="96">
        <v>6</v>
      </c>
      <c r="D1099" s="96" t="s">
        <v>11</v>
      </c>
      <c r="E1099" s="97">
        <v>17.729860660437144</v>
      </c>
      <c r="F1099" s="103">
        <f t="shared" si="22"/>
        <v>2.4688830969658727E-2</v>
      </c>
      <c r="G1099" s="95"/>
      <c r="H1099" s="104"/>
      <c r="I1099" s="104"/>
      <c r="J1099" s="104"/>
      <c r="K1099" s="105">
        <f>VLOOKUP('Datos Monitoreo 2019'!$D1099,info!$A$2:$B$20,2,FALSE)</f>
        <v>0.34899999999999998</v>
      </c>
      <c r="M1099" s="104">
        <v>1.1499999999999999</v>
      </c>
      <c r="N1099" s="106">
        <f>(0.489461*'Datos Monitoreo 2019'!$E1099^1.79018)/1000</f>
        <v>8.4163810015849563E-2</v>
      </c>
      <c r="O1099" s="106">
        <f>'Datos Monitoreo 2019'!$N1099*'Datos Monitoreo 2019'!$S1099</f>
        <v>1.6832762003169913E-2</v>
      </c>
      <c r="P1099" s="106">
        <f>'Datos Monitoreo 2019'!$O1099+'Datos Monitoreo 2019'!$N1099</f>
        <v>0.10099657201901947</v>
      </c>
      <c r="Q1099" s="104">
        <v>0.47</v>
      </c>
      <c r="R1099" s="106">
        <f>'Datos Monitoreo 2019'!$Q1099*'Datos Monitoreo 2019'!$N1099</f>
        <v>3.9556990707449294E-2</v>
      </c>
      <c r="S1099" s="104">
        <v>0.2</v>
      </c>
      <c r="T1099" s="106">
        <f>'Datos Monitoreo 2019'!$R1099*'Datos Monitoreo 2019'!$S1099</f>
        <v>7.9113981414898598E-3</v>
      </c>
      <c r="U1099" s="106">
        <f>'Datos Monitoreo 2019'!$T1099+'Datos Monitoreo 2019'!$R1099</f>
        <v>4.7468388848939155E-2</v>
      </c>
    </row>
    <row r="1100" spans="1:21" s="94" customFormat="1" ht="16.5" hidden="1" x14ac:dyDescent="0.3">
      <c r="A1100" s="95" t="s">
        <v>56</v>
      </c>
      <c r="B1100" s="102">
        <f>VLOOKUP('Datos Monitoreo 2019'!$A1100,info!$D$3:$E$118,2,FALSE)</f>
        <v>4</v>
      </c>
      <c r="C1100" s="96">
        <v>8</v>
      </c>
      <c r="D1100" s="96" t="s">
        <v>9</v>
      </c>
      <c r="E1100" s="97">
        <v>10.376902289591577</v>
      </c>
      <c r="F1100" s="103">
        <f t="shared" si="22"/>
        <v>8.4571753660171375E-3</v>
      </c>
      <c r="G1100" s="95"/>
      <c r="H1100" s="104"/>
      <c r="I1100" s="104"/>
      <c r="J1100" s="104"/>
      <c r="K1100" s="105">
        <f>VLOOKUP('Datos Monitoreo 2019'!$D1100,info!$A$2:$B$20,2,FALSE)</f>
        <v>0.74</v>
      </c>
      <c r="M1100" s="104">
        <v>1.1499999999999999</v>
      </c>
      <c r="N1100" s="106">
        <f>(1.8894+0.00853085*'Datos Monitoreo 2019'!$E1100^3.32222)/1000</f>
        <v>2.2147225739473184E-2</v>
      </c>
      <c r="O1100" s="106">
        <f>'Datos Monitoreo 2019'!$N1100*'Datos Monitoreo 2019'!$S1100</f>
        <v>4.4294451478946372E-3</v>
      </c>
      <c r="P1100" s="106">
        <f>'Datos Monitoreo 2019'!$O1100+'Datos Monitoreo 2019'!$N1100</f>
        <v>2.6576670887367822E-2</v>
      </c>
      <c r="Q1100" s="104">
        <v>0.47</v>
      </c>
      <c r="R1100" s="106">
        <f>'Datos Monitoreo 2019'!$Q1100*'Datos Monitoreo 2019'!$N1100</f>
        <v>1.0409196097552396E-2</v>
      </c>
      <c r="S1100" s="104">
        <v>0.2</v>
      </c>
      <c r="T1100" s="106">
        <f>'Datos Monitoreo 2019'!$R1100*'Datos Monitoreo 2019'!$S1100</f>
        <v>2.0818392195104791E-3</v>
      </c>
      <c r="U1100" s="106">
        <f>'Datos Monitoreo 2019'!$T1100+'Datos Monitoreo 2019'!$R1100</f>
        <v>1.2491035317062875E-2</v>
      </c>
    </row>
    <row r="1101" spans="1:21" s="94" customFormat="1" ht="16.5" hidden="1" x14ac:dyDescent="0.3">
      <c r="A1101" s="95" t="s">
        <v>56</v>
      </c>
      <c r="B1101" s="102">
        <f>VLOOKUP('Datos Monitoreo 2019'!$A1101,info!$D$3:$E$118,2,FALSE)</f>
        <v>4</v>
      </c>
      <c r="C1101" s="96">
        <v>10</v>
      </c>
      <c r="D1101" s="96" t="s">
        <v>11</v>
      </c>
      <c r="E1101" s="97">
        <v>24.732678156480539</v>
      </c>
      <c r="F1101" s="103">
        <f t="shared" si="22"/>
        <v>4.8043227318963454E-2</v>
      </c>
      <c r="G1101" s="95"/>
      <c r="H1101" s="104"/>
      <c r="I1101" s="104"/>
      <c r="J1101" s="104"/>
      <c r="K1101" s="105">
        <f>VLOOKUP('Datos Monitoreo 2019'!$D1101,info!$A$2:$B$20,2,FALSE)</f>
        <v>0.34899999999999998</v>
      </c>
      <c r="M1101" s="104">
        <v>1.1499999999999999</v>
      </c>
      <c r="N1101" s="106">
        <f>(0.489461*'Datos Monitoreo 2019'!$E1101^1.79018)/1000</f>
        <v>0.15272995841030448</v>
      </c>
      <c r="O1101" s="106">
        <f>'Datos Monitoreo 2019'!$N1101*'Datos Monitoreo 2019'!$S1101</f>
        <v>3.0545991682060899E-2</v>
      </c>
      <c r="P1101" s="106">
        <f>'Datos Monitoreo 2019'!$O1101+'Datos Monitoreo 2019'!$N1101</f>
        <v>0.18327595009236539</v>
      </c>
      <c r="Q1101" s="104">
        <v>0.47</v>
      </c>
      <c r="R1101" s="106">
        <f>'Datos Monitoreo 2019'!$Q1101*'Datos Monitoreo 2019'!$N1101</f>
        <v>7.1783080452843109E-2</v>
      </c>
      <c r="S1101" s="104">
        <v>0.2</v>
      </c>
      <c r="T1101" s="106">
        <f>'Datos Monitoreo 2019'!$R1101*'Datos Monitoreo 2019'!$S1101</f>
        <v>1.4356616090568623E-2</v>
      </c>
      <c r="U1101" s="106">
        <f>'Datos Monitoreo 2019'!$T1101+'Datos Monitoreo 2019'!$R1101</f>
        <v>8.6139696543411734E-2</v>
      </c>
    </row>
    <row r="1102" spans="1:21" s="94" customFormat="1" ht="16.5" hidden="1" x14ac:dyDescent="0.3">
      <c r="A1102" s="95" t="s">
        <v>56</v>
      </c>
      <c r="B1102" s="102">
        <f>VLOOKUP('Datos Monitoreo 2019'!$A1102,info!$D$3:$E$118,2,FALSE)</f>
        <v>4</v>
      </c>
      <c r="C1102" s="96">
        <v>12</v>
      </c>
      <c r="D1102" s="96" t="s">
        <v>9</v>
      </c>
      <c r="E1102" s="97">
        <v>8.3078880293969366</v>
      </c>
      <c r="F1102" s="103">
        <f t="shared" si="22"/>
        <v>5.4208969391815022E-3</v>
      </c>
      <c r="G1102" s="95"/>
      <c r="H1102" s="104"/>
      <c r="I1102" s="104"/>
      <c r="J1102" s="104"/>
      <c r="K1102" s="105">
        <f>VLOOKUP('Datos Monitoreo 2019'!$D1102,info!$A$2:$B$20,2,FALSE)</f>
        <v>0.74</v>
      </c>
      <c r="M1102" s="104">
        <v>1.1499999999999999</v>
      </c>
      <c r="N1102" s="106">
        <f>(1.8894+0.00853085*'Datos Monitoreo 2019'!$E1102^3.32222)/1000</f>
        <v>1.1566438790917954E-2</v>
      </c>
      <c r="O1102" s="106">
        <f>'Datos Monitoreo 2019'!$N1102*'Datos Monitoreo 2019'!$S1102</f>
        <v>2.3132877581835908E-3</v>
      </c>
      <c r="P1102" s="106">
        <f>'Datos Monitoreo 2019'!$O1102+'Datos Monitoreo 2019'!$N1102</f>
        <v>1.3879726549101546E-2</v>
      </c>
      <c r="Q1102" s="104">
        <v>0.47</v>
      </c>
      <c r="R1102" s="106">
        <f>'Datos Monitoreo 2019'!$Q1102*'Datos Monitoreo 2019'!$N1102</f>
        <v>5.4362262317314385E-3</v>
      </c>
      <c r="S1102" s="104">
        <v>0.2</v>
      </c>
      <c r="T1102" s="106">
        <f>'Datos Monitoreo 2019'!$R1102*'Datos Monitoreo 2019'!$S1102</f>
        <v>1.0872452463462877E-3</v>
      </c>
      <c r="U1102" s="106">
        <f>'Datos Monitoreo 2019'!$T1102+'Datos Monitoreo 2019'!$R1102</f>
        <v>6.5234714780777261E-3</v>
      </c>
    </row>
    <row r="1103" spans="1:21" s="94" customFormat="1" ht="16.5" hidden="1" x14ac:dyDescent="0.3">
      <c r="A1103" s="95" t="s">
        <v>56</v>
      </c>
      <c r="B1103" s="102">
        <f>VLOOKUP('Datos Monitoreo 2019'!$A1103,info!$D$3:$E$118,2,FALSE)</f>
        <v>4</v>
      </c>
      <c r="C1103" s="96">
        <v>13</v>
      </c>
      <c r="D1103" s="96" t="s">
        <v>11</v>
      </c>
      <c r="E1103" s="97">
        <v>14.260282901033822</v>
      </c>
      <c r="F1103" s="103">
        <f t="shared" si="22"/>
        <v>1.5971516849157878E-2</v>
      </c>
      <c r="G1103" s="95"/>
      <c r="H1103" s="104"/>
      <c r="I1103" s="104"/>
      <c r="J1103" s="104"/>
      <c r="K1103" s="105">
        <f>VLOOKUP('Datos Monitoreo 2019'!$D1103,info!$A$2:$B$20,2,FALSE)</f>
        <v>0.34899999999999998</v>
      </c>
      <c r="M1103" s="104">
        <v>1.1499999999999999</v>
      </c>
      <c r="N1103" s="106">
        <f>(0.489461*'Datos Monitoreo 2019'!$E1103^1.79018)/1000</f>
        <v>5.6992172090450509E-2</v>
      </c>
      <c r="O1103" s="106">
        <f>'Datos Monitoreo 2019'!$N1103*'Datos Monitoreo 2019'!$S1103</f>
        <v>1.1398434418090103E-2</v>
      </c>
      <c r="P1103" s="106">
        <f>'Datos Monitoreo 2019'!$O1103+'Datos Monitoreo 2019'!$N1103</f>
        <v>6.8390606508540619E-2</v>
      </c>
      <c r="Q1103" s="104">
        <v>0.47</v>
      </c>
      <c r="R1103" s="106">
        <f>'Datos Monitoreo 2019'!$Q1103*'Datos Monitoreo 2019'!$N1103</f>
        <v>2.6786320882511736E-2</v>
      </c>
      <c r="S1103" s="104">
        <v>0.2</v>
      </c>
      <c r="T1103" s="106">
        <f>'Datos Monitoreo 2019'!$R1103*'Datos Monitoreo 2019'!$S1103</f>
        <v>5.3572641765023479E-3</v>
      </c>
      <c r="U1103" s="106">
        <f>'Datos Monitoreo 2019'!$T1103+'Datos Monitoreo 2019'!$R1103</f>
        <v>3.2143585059014088E-2</v>
      </c>
    </row>
    <row r="1104" spans="1:21" s="94" customFormat="1" ht="16.5" hidden="1" x14ac:dyDescent="0.3">
      <c r="A1104" s="95" t="s">
        <v>56</v>
      </c>
      <c r="B1104" s="102">
        <f>VLOOKUP('Datos Monitoreo 2019'!$A1104,info!$D$3:$E$118,2,FALSE)</f>
        <v>4</v>
      </c>
      <c r="C1104" s="96">
        <v>14</v>
      </c>
      <c r="D1104" s="96" t="s">
        <v>11</v>
      </c>
      <c r="E1104" s="97">
        <v>18.74845229622527</v>
      </c>
      <c r="F1104" s="103">
        <f t="shared" si="22"/>
        <v>2.7607096006191708E-2</v>
      </c>
      <c r="G1104" s="95"/>
      <c r="H1104" s="104"/>
      <c r="I1104" s="104"/>
      <c r="J1104" s="104"/>
      <c r="K1104" s="105">
        <f>VLOOKUP('Datos Monitoreo 2019'!$D1104,info!$A$2:$B$20,2,FALSE)</f>
        <v>0.34899999999999998</v>
      </c>
      <c r="M1104" s="104">
        <v>1.1499999999999999</v>
      </c>
      <c r="N1104" s="106">
        <f>(0.489461*'Datos Monitoreo 2019'!$E1104^1.79018)/1000</f>
        <v>9.3015501615619986E-2</v>
      </c>
      <c r="O1104" s="106">
        <f>'Datos Monitoreo 2019'!$N1104*'Datos Monitoreo 2019'!$S1104</f>
        <v>1.8603100323123997E-2</v>
      </c>
      <c r="P1104" s="106">
        <f>'Datos Monitoreo 2019'!$O1104+'Datos Monitoreo 2019'!$N1104</f>
        <v>0.11161860193874398</v>
      </c>
      <c r="Q1104" s="104">
        <v>0.47</v>
      </c>
      <c r="R1104" s="106">
        <f>'Datos Monitoreo 2019'!$Q1104*'Datos Monitoreo 2019'!$N1104</f>
        <v>4.371728575934139E-2</v>
      </c>
      <c r="S1104" s="104">
        <v>0.2</v>
      </c>
      <c r="T1104" s="106">
        <f>'Datos Monitoreo 2019'!$R1104*'Datos Monitoreo 2019'!$S1104</f>
        <v>8.743457151868278E-3</v>
      </c>
      <c r="U1104" s="106">
        <f>'Datos Monitoreo 2019'!$T1104+'Datos Monitoreo 2019'!$R1104</f>
        <v>5.2460742911209668E-2</v>
      </c>
    </row>
    <row r="1105" spans="1:21" s="94" customFormat="1" ht="16.5" hidden="1" x14ac:dyDescent="0.3">
      <c r="A1105" s="95" t="s">
        <v>56</v>
      </c>
      <c r="B1105" s="102">
        <f>VLOOKUP('Datos Monitoreo 2019'!$A1105,info!$D$3:$E$118,2,FALSE)</f>
        <v>4</v>
      </c>
      <c r="C1105" s="96">
        <v>16</v>
      </c>
      <c r="D1105" s="96" t="s">
        <v>11</v>
      </c>
      <c r="E1105" s="97">
        <v>21.390424351550735</v>
      </c>
      <c r="F1105" s="103">
        <f t="shared" si="22"/>
        <v>3.5935912910605237E-2</v>
      </c>
      <c r="G1105" s="95"/>
      <c r="H1105" s="104"/>
      <c r="I1105" s="104"/>
      <c r="J1105" s="104"/>
      <c r="K1105" s="105">
        <f>VLOOKUP('Datos Monitoreo 2019'!$D1105,info!$A$2:$B$20,2,FALSE)</f>
        <v>0.34899999999999998</v>
      </c>
      <c r="M1105" s="104">
        <v>1.1499999999999999</v>
      </c>
      <c r="N1105" s="106">
        <f>(0.489461*'Datos Monitoreo 2019'!$E1105^1.79018)/1000</f>
        <v>0.11777422613884099</v>
      </c>
      <c r="O1105" s="106">
        <f>'Datos Monitoreo 2019'!$N1105*'Datos Monitoreo 2019'!$S1105</f>
        <v>2.3554845227768198E-2</v>
      </c>
      <c r="P1105" s="106">
        <f>'Datos Monitoreo 2019'!$O1105+'Datos Monitoreo 2019'!$N1105</f>
        <v>0.14132907136660919</v>
      </c>
      <c r="Q1105" s="104">
        <v>0.47</v>
      </c>
      <c r="R1105" s="106">
        <f>'Datos Monitoreo 2019'!$Q1105*'Datos Monitoreo 2019'!$N1105</f>
        <v>5.5353886285255262E-2</v>
      </c>
      <c r="S1105" s="104">
        <v>0.2</v>
      </c>
      <c r="T1105" s="106">
        <f>'Datos Monitoreo 2019'!$R1105*'Datos Monitoreo 2019'!$S1105</f>
        <v>1.1070777257051053E-2</v>
      </c>
      <c r="U1105" s="106">
        <f>'Datos Monitoreo 2019'!$T1105+'Datos Monitoreo 2019'!$R1105</f>
        <v>6.642466354230632E-2</v>
      </c>
    </row>
    <row r="1106" spans="1:21" s="94" customFormat="1" ht="16.5" hidden="1" x14ac:dyDescent="0.3">
      <c r="A1106" s="95" t="s">
        <v>56</v>
      </c>
      <c r="B1106" s="102">
        <f>VLOOKUP('Datos Monitoreo 2019'!$A1106,info!$D$3:$E$118,2,FALSE)</f>
        <v>4</v>
      </c>
      <c r="C1106" s="96">
        <v>18</v>
      </c>
      <c r="D1106" s="96" t="s">
        <v>11</v>
      </c>
      <c r="E1106" s="97">
        <v>18.493804387278239</v>
      </c>
      <c r="F1106" s="103">
        <f t="shared" si="22"/>
        <v>2.6862250872521642E-2</v>
      </c>
      <c r="G1106" s="95"/>
      <c r="H1106" s="104"/>
      <c r="I1106" s="104"/>
      <c r="J1106" s="104"/>
      <c r="K1106" s="105">
        <f>VLOOKUP('Datos Monitoreo 2019'!$D1106,info!$A$2:$B$20,2,FALSE)</f>
        <v>0.34899999999999998</v>
      </c>
      <c r="M1106" s="104">
        <v>1.1499999999999999</v>
      </c>
      <c r="N1106" s="106">
        <f>(0.489461*'Datos Monitoreo 2019'!$E1106^1.79018)/1000</f>
        <v>9.0765992884791466E-2</v>
      </c>
      <c r="O1106" s="106">
        <f>'Datos Monitoreo 2019'!$N1106*'Datos Monitoreo 2019'!$S1106</f>
        <v>1.8153198576958293E-2</v>
      </c>
      <c r="P1106" s="106">
        <f>'Datos Monitoreo 2019'!$O1106+'Datos Monitoreo 2019'!$N1106</f>
        <v>0.10891919146174976</v>
      </c>
      <c r="Q1106" s="104">
        <v>0.47</v>
      </c>
      <c r="R1106" s="106">
        <f>'Datos Monitoreo 2019'!$Q1106*'Datos Monitoreo 2019'!$N1106</f>
        <v>4.2660016655851986E-2</v>
      </c>
      <c r="S1106" s="104">
        <v>0.2</v>
      </c>
      <c r="T1106" s="106">
        <f>'Datos Monitoreo 2019'!$R1106*'Datos Monitoreo 2019'!$S1106</f>
        <v>8.5320033311703982E-3</v>
      </c>
      <c r="U1106" s="106">
        <f>'Datos Monitoreo 2019'!$T1106+'Datos Monitoreo 2019'!$R1106</f>
        <v>5.1192019987022386E-2</v>
      </c>
    </row>
    <row r="1107" spans="1:21" s="94" customFormat="1" ht="16.5" hidden="1" x14ac:dyDescent="0.3">
      <c r="A1107" s="95" t="s">
        <v>56</v>
      </c>
      <c r="B1107" s="102">
        <f>VLOOKUP('Datos Monitoreo 2019'!$A1107,info!$D$3:$E$118,2,FALSE)</f>
        <v>4</v>
      </c>
      <c r="C1107" s="96">
        <v>19</v>
      </c>
      <c r="D1107" s="96" t="s">
        <v>11</v>
      </c>
      <c r="E1107" s="97">
        <v>25.273804962992983</v>
      </c>
      <c r="F1107" s="103">
        <f t="shared" si="22"/>
        <v>5.0168502851541091E-2</v>
      </c>
      <c r="G1107" s="95"/>
      <c r="H1107" s="104"/>
      <c r="I1107" s="104"/>
      <c r="J1107" s="104"/>
      <c r="K1107" s="105">
        <f>VLOOKUP('Datos Monitoreo 2019'!$D1107,info!$A$2:$B$20,2,FALSE)</f>
        <v>0.34899999999999998</v>
      </c>
      <c r="M1107" s="104">
        <v>1.1499999999999999</v>
      </c>
      <c r="N1107" s="106">
        <f>(0.489461*'Datos Monitoreo 2019'!$E1107^1.79018)/1000</f>
        <v>0.15876362303869637</v>
      </c>
      <c r="O1107" s="106">
        <f>'Datos Monitoreo 2019'!$N1107*'Datos Monitoreo 2019'!$S1107</f>
        <v>3.1752724607739279E-2</v>
      </c>
      <c r="P1107" s="106">
        <f>'Datos Monitoreo 2019'!$O1107+'Datos Monitoreo 2019'!$N1107</f>
        <v>0.19051634764643566</v>
      </c>
      <c r="Q1107" s="104">
        <v>0.47</v>
      </c>
      <c r="R1107" s="106">
        <f>'Datos Monitoreo 2019'!$Q1107*'Datos Monitoreo 2019'!$N1107</f>
        <v>7.4618902828187297E-2</v>
      </c>
      <c r="S1107" s="104">
        <v>0.2</v>
      </c>
      <c r="T1107" s="106">
        <f>'Datos Monitoreo 2019'!$R1107*'Datos Monitoreo 2019'!$S1107</f>
        <v>1.492378056563746E-2</v>
      </c>
      <c r="U1107" s="106">
        <f>'Datos Monitoreo 2019'!$T1107+'Datos Monitoreo 2019'!$R1107</f>
        <v>8.9542683393824762E-2</v>
      </c>
    </row>
    <row r="1108" spans="1:21" s="94" customFormat="1" ht="16.5" hidden="1" x14ac:dyDescent="0.3">
      <c r="A1108" s="96" t="s">
        <v>56</v>
      </c>
      <c r="B1108" s="102">
        <f>VLOOKUP('Datos Monitoreo 2019'!$A1108,info!$D$3:$E$118,2,FALSE)</f>
        <v>4</v>
      </c>
      <c r="C1108" s="96">
        <v>20</v>
      </c>
      <c r="D1108" s="96" t="s">
        <v>11</v>
      </c>
      <c r="E1108" s="97">
        <v>19.098593171027442</v>
      </c>
      <c r="F1108" s="103">
        <f t="shared" si="22"/>
        <v>2.8647889756541162E-2</v>
      </c>
      <c r="G1108" s="95"/>
      <c r="H1108" s="104"/>
      <c r="I1108" s="104"/>
      <c r="J1108" s="104"/>
      <c r="K1108" s="105">
        <f>VLOOKUP('Datos Monitoreo 2019'!$D1108,info!$A$2:$B$20,2,FALSE)</f>
        <v>0.34899999999999998</v>
      </c>
      <c r="M1108" s="104">
        <v>1.1499999999999999</v>
      </c>
      <c r="N1108" s="106">
        <f>(0.489461*'Datos Monitoreo 2019'!$E1108^1.79018)/1000</f>
        <v>9.6148195857614527E-2</v>
      </c>
      <c r="O1108" s="106">
        <f>'Datos Monitoreo 2019'!$N1108*'Datos Monitoreo 2019'!$S1108</f>
        <v>1.9229639171522907E-2</v>
      </c>
      <c r="P1108" s="106">
        <f>'Datos Monitoreo 2019'!$O1108+'Datos Monitoreo 2019'!$N1108</f>
        <v>0.11537783502913743</v>
      </c>
      <c r="Q1108" s="104">
        <v>0.47</v>
      </c>
      <c r="R1108" s="106">
        <f>'Datos Monitoreo 2019'!$Q1108*'Datos Monitoreo 2019'!$N1108</f>
        <v>4.5189652053078823E-2</v>
      </c>
      <c r="S1108" s="104">
        <v>0.2</v>
      </c>
      <c r="T1108" s="106">
        <f>'Datos Monitoreo 2019'!$R1108*'Datos Monitoreo 2019'!$S1108</f>
        <v>9.0379304106157649E-3</v>
      </c>
      <c r="U1108" s="106">
        <f>'Datos Monitoreo 2019'!$T1108+'Datos Monitoreo 2019'!$R1108</f>
        <v>5.4227582463694586E-2</v>
      </c>
    </row>
    <row r="1109" spans="1:21" s="94" customFormat="1" ht="16.5" hidden="1" x14ac:dyDescent="0.3">
      <c r="A1109" s="95" t="s">
        <v>56</v>
      </c>
      <c r="B1109" s="102">
        <f>VLOOKUP('Datos Monitoreo 2019'!$A1109,info!$D$3:$E$118,2,FALSE)</f>
        <v>4</v>
      </c>
      <c r="C1109" s="96">
        <v>20</v>
      </c>
      <c r="D1109" s="96" t="s">
        <v>11</v>
      </c>
      <c r="E1109" s="97">
        <v>18.302818455567966</v>
      </c>
      <c r="F1109" s="103">
        <f t="shared" si="22"/>
        <v>2.6310301529878951E-2</v>
      </c>
      <c r="G1109" s="95"/>
      <c r="H1109" s="104"/>
      <c r="I1109" s="104"/>
      <c r="J1109" s="104"/>
      <c r="K1109" s="105">
        <f>VLOOKUP('Datos Monitoreo 2019'!$D1109,info!$A$2:$B$20,2,FALSE)</f>
        <v>0.34899999999999998</v>
      </c>
      <c r="M1109" s="104">
        <v>1.1499999999999999</v>
      </c>
      <c r="N1109" s="106">
        <f>(0.489461*'Datos Monitoreo 2019'!$E1109^1.79018)/1000</f>
        <v>8.9094832618072647E-2</v>
      </c>
      <c r="O1109" s="106">
        <f>'Datos Monitoreo 2019'!$N1109*'Datos Monitoreo 2019'!$S1109</f>
        <v>1.7818966523614529E-2</v>
      </c>
      <c r="P1109" s="106">
        <f>'Datos Monitoreo 2019'!$O1109+'Datos Monitoreo 2019'!$N1109</f>
        <v>0.10691379914168718</v>
      </c>
      <c r="Q1109" s="104">
        <v>0.47</v>
      </c>
      <c r="R1109" s="106">
        <f>'Datos Monitoreo 2019'!$Q1109*'Datos Monitoreo 2019'!$N1109</f>
        <v>4.1874571330494145E-2</v>
      </c>
      <c r="S1109" s="104">
        <v>0.2</v>
      </c>
      <c r="T1109" s="106">
        <f>'Datos Monitoreo 2019'!$R1109*'Datos Monitoreo 2019'!$S1109</f>
        <v>8.3749142660988294E-3</v>
      </c>
      <c r="U1109" s="106">
        <f>'Datos Monitoreo 2019'!$T1109+'Datos Monitoreo 2019'!$R1109</f>
        <v>5.0249485596592973E-2</v>
      </c>
    </row>
    <row r="1110" spans="1:21" s="94" customFormat="1" ht="16.5" hidden="1" x14ac:dyDescent="0.3">
      <c r="A1110" s="95" t="s">
        <v>56</v>
      </c>
      <c r="B1110" s="102">
        <f>VLOOKUP('Datos Monitoreo 2019'!$A1110,info!$D$3:$E$118,2,FALSE)</f>
        <v>4</v>
      </c>
      <c r="C1110" s="96">
        <v>22</v>
      </c>
      <c r="D1110" s="96" t="s">
        <v>11</v>
      </c>
      <c r="E1110" s="97">
        <v>23.618593554837268</v>
      </c>
      <c r="F1110" s="103">
        <f t="shared" si="22"/>
        <v>4.3812491044223134E-2</v>
      </c>
      <c r="G1110" s="95"/>
      <c r="H1110" s="104"/>
      <c r="I1110" s="104"/>
      <c r="J1110" s="104"/>
      <c r="K1110" s="105">
        <f>VLOOKUP('Datos Monitoreo 2019'!$D1110,info!$A$2:$B$20,2,FALSE)</f>
        <v>0.34899999999999998</v>
      </c>
      <c r="M1110" s="104">
        <v>1.1499999999999999</v>
      </c>
      <c r="N1110" s="106">
        <f>(0.489461*'Datos Monitoreo 2019'!$E1110^1.79018)/1000</f>
        <v>0.14063389242560001</v>
      </c>
      <c r="O1110" s="106">
        <f>'Datos Monitoreo 2019'!$N1110*'Datos Monitoreo 2019'!$S1110</f>
        <v>2.8126778485120005E-2</v>
      </c>
      <c r="P1110" s="106">
        <f>'Datos Monitoreo 2019'!$O1110+'Datos Monitoreo 2019'!$N1110</f>
        <v>0.16876067091072</v>
      </c>
      <c r="Q1110" s="104">
        <v>0.47</v>
      </c>
      <c r="R1110" s="106">
        <f>'Datos Monitoreo 2019'!$Q1110*'Datos Monitoreo 2019'!$N1110</f>
        <v>6.6097929440031997E-2</v>
      </c>
      <c r="S1110" s="104">
        <v>0.2</v>
      </c>
      <c r="T1110" s="106">
        <f>'Datos Monitoreo 2019'!$R1110*'Datos Monitoreo 2019'!$S1110</f>
        <v>1.32195858880064E-2</v>
      </c>
      <c r="U1110" s="106">
        <f>'Datos Monitoreo 2019'!$T1110+'Datos Monitoreo 2019'!$R1110</f>
        <v>7.9317515328038393E-2</v>
      </c>
    </row>
    <row r="1111" spans="1:21" s="94" customFormat="1" ht="16.5" hidden="1" x14ac:dyDescent="0.3">
      <c r="A1111" s="95" t="s">
        <v>56</v>
      </c>
      <c r="B1111" s="102">
        <f>VLOOKUP('Datos Monitoreo 2019'!$A1111,info!$D$3:$E$118,2,FALSE)</f>
        <v>4</v>
      </c>
      <c r="C1111" s="96">
        <v>24</v>
      </c>
      <c r="D1111" s="96" t="s">
        <v>11</v>
      </c>
      <c r="E1111" s="97">
        <v>25.337466940229735</v>
      </c>
      <c r="F1111" s="103">
        <f t="shared" si="22"/>
        <v>5.0421559211057169E-2</v>
      </c>
      <c r="G1111" s="95"/>
      <c r="H1111" s="104"/>
      <c r="I1111" s="104"/>
      <c r="J1111" s="104"/>
      <c r="K1111" s="105">
        <f>VLOOKUP('Datos Monitoreo 2019'!$D1111,info!$A$2:$B$20,2,FALSE)</f>
        <v>0.34899999999999998</v>
      </c>
      <c r="M1111" s="104">
        <v>1.1499999999999999</v>
      </c>
      <c r="N1111" s="106">
        <f>(0.489461*'Datos Monitoreo 2019'!$E1111^1.79018)/1000</f>
        <v>0.15948024334342717</v>
      </c>
      <c r="O1111" s="106">
        <f>'Datos Monitoreo 2019'!$N1111*'Datos Monitoreo 2019'!$S1111</f>
        <v>3.1896048668685437E-2</v>
      </c>
      <c r="P1111" s="106">
        <f>'Datos Monitoreo 2019'!$O1111+'Datos Monitoreo 2019'!$N1111</f>
        <v>0.19137629201211259</v>
      </c>
      <c r="Q1111" s="104">
        <v>0.47</v>
      </c>
      <c r="R1111" s="106">
        <f>'Datos Monitoreo 2019'!$Q1111*'Datos Monitoreo 2019'!$N1111</f>
        <v>7.495571437141077E-2</v>
      </c>
      <c r="S1111" s="104">
        <v>0.2</v>
      </c>
      <c r="T1111" s="106">
        <f>'Datos Monitoreo 2019'!$R1111*'Datos Monitoreo 2019'!$S1111</f>
        <v>1.4991142874282154E-2</v>
      </c>
      <c r="U1111" s="106">
        <f>'Datos Monitoreo 2019'!$T1111+'Datos Monitoreo 2019'!$R1111</f>
        <v>8.9946857245692929E-2</v>
      </c>
    </row>
    <row r="1112" spans="1:21" s="94" customFormat="1" ht="16.5" hidden="1" x14ac:dyDescent="0.3">
      <c r="A1112" s="95" t="s">
        <v>56</v>
      </c>
      <c r="B1112" s="102">
        <f>VLOOKUP('Datos Monitoreo 2019'!$A1112,info!$D$3:$E$118,2,FALSE)</f>
        <v>4</v>
      </c>
      <c r="C1112" s="96">
        <v>27</v>
      </c>
      <c r="D1112" s="96" t="s">
        <v>11</v>
      </c>
      <c r="E1112" s="97">
        <v>23.204790702798341</v>
      </c>
      <c r="F1112" s="103">
        <f t="shared" si="22"/>
        <v>4.2290731055849982E-2</v>
      </c>
      <c r="G1112" s="95"/>
      <c r="H1112" s="104"/>
      <c r="I1112" s="104"/>
      <c r="J1112" s="104"/>
      <c r="K1112" s="105">
        <f>VLOOKUP('Datos Monitoreo 2019'!$D1112,info!$A$2:$B$20,2,FALSE)</f>
        <v>0.34899999999999998</v>
      </c>
      <c r="M1112" s="104">
        <v>1.1499999999999999</v>
      </c>
      <c r="N1112" s="106">
        <f>(0.489461*'Datos Monitoreo 2019'!$E1112^1.79018)/1000</f>
        <v>0.13625357332252269</v>
      </c>
      <c r="O1112" s="106">
        <f>'Datos Monitoreo 2019'!$N1112*'Datos Monitoreo 2019'!$S1112</f>
        <v>2.725071466450454E-2</v>
      </c>
      <c r="P1112" s="106">
        <f>'Datos Monitoreo 2019'!$O1112+'Datos Monitoreo 2019'!$N1112</f>
        <v>0.16350428798702724</v>
      </c>
      <c r="Q1112" s="104">
        <v>0.47</v>
      </c>
      <c r="R1112" s="106">
        <f>'Datos Monitoreo 2019'!$Q1112*'Datos Monitoreo 2019'!$N1112</f>
        <v>6.403917946158566E-2</v>
      </c>
      <c r="S1112" s="104">
        <v>0.2</v>
      </c>
      <c r="T1112" s="106">
        <f>'Datos Monitoreo 2019'!$R1112*'Datos Monitoreo 2019'!$S1112</f>
        <v>1.2807835892317133E-2</v>
      </c>
      <c r="U1112" s="106">
        <f>'Datos Monitoreo 2019'!$T1112+'Datos Monitoreo 2019'!$R1112</f>
        <v>7.6847015353902787E-2</v>
      </c>
    </row>
    <row r="1113" spans="1:21" s="94" customFormat="1" ht="16.5" hidden="1" x14ac:dyDescent="0.3">
      <c r="A1113" s="95" t="s">
        <v>56</v>
      </c>
      <c r="B1113" s="102">
        <f>VLOOKUP('Datos Monitoreo 2019'!$A1113,info!$D$3:$E$118,2,FALSE)</f>
        <v>4</v>
      </c>
      <c r="C1113" s="96">
        <v>28</v>
      </c>
      <c r="D1113" s="96" t="s">
        <v>11</v>
      </c>
      <c r="E1113" s="97">
        <v>14.70591674169113</v>
      </c>
      <c r="F1113" s="103">
        <f t="shared" si="22"/>
        <v>1.6985333836653255E-2</v>
      </c>
      <c r="G1113" s="95"/>
      <c r="H1113" s="104"/>
      <c r="I1113" s="104"/>
      <c r="J1113" s="104"/>
      <c r="K1113" s="105">
        <f>VLOOKUP('Datos Monitoreo 2019'!$D1113,info!$A$2:$B$20,2,FALSE)</f>
        <v>0.34899999999999998</v>
      </c>
      <c r="M1113" s="104">
        <v>1.1499999999999999</v>
      </c>
      <c r="N1113" s="106">
        <f>(0.489461*'Datos Monitoreo 2019'!$E1113^1.79018)/1000</f>
        <v>6.0219771857905363E-2</v>
      </c>
      <c r="O1113" s="106">
        <f>'Datos Monitoreo 2019'!$N1113*'Datos Monitoreo 2019'!$S1113</f>
        <v>1.2043954371581074E-2</v>
      </c>
      <c r="P1113" s="106">
        <f>'Datos Monitoreo 2019'!$O1113+'Datos Monitoreo 2019'!$N1113</f>
        <v>7.226372622948643E-2</v>
      </c>
      <c r="Q1113" s="104">
        <v>0.47</v>
      </c>
      <c r="R1113" s="106">
        <f>'Datos Monitoreo 2019'!$Q1113*'Datos Monitoreo 2019'!$N1113</f>
        <v>2.830329277321552E-2</v>
      </c>
      <c r="S1113" s="104">
        <v>0.2</v>
      </c>
      <c r="T1113" s="106">
        <f>'Datos Monitoreo 2019'!$R1113*'Datos Monitoreo 2019'!$S1113</f>
        <v>5.6606585546431047E-3</v>
      </c>
      <c r="U1113" s="106">
        <f>'Datos Monitoreo 2019'!$T1113+'Datos Monitoreo 2019'!$R1113</f>
        <v>3.3963951327858621E-2</v>
      </c>
    </row>
    <row r="1114" spans="1:21" s="94" customFormat="1" ht="16.5" hidden="1" x14ac:dyDescent="0.3">
      <c r="A1114" s="95" t="s">
        <v>56</v>
      </c>
      <c r="B1114" s="102">
        <f>VLOOKUP('Datos Monitoreo 2019'!$A1114,info!$D$3:$E$118,2,FALSE)</f>
        <v>4</v>
      </c>
      <c r="C1114" s="96">
        <v>32</v>
      </c>
      <c r="D1114" s="96" t="s">
        <v>11</v>
      </c>
      <c r="E1114" s="97">
        <v>27.852115041081685</v>
      </c>
      <c r="F1114" s="103">
        <f t="shared" si="22"/>
        <v>6.0926501652366197E-2</v>
      </c>
      <c r="G1114" s="95"/>
      <c r="H1114" s="104"/>
      <c r="I1114" s="104"/>
      <c r="J1114" s="104"/>
      <c r="K1114" s="105">
        <f>VLOOKUP('Datos Monitoreo 2019'!$D1114,info!$A$2:$B$20,2,FALSE)</f>
        <v>0.34899999999999998</v>
      </c>
      <c r="M1114" s="104">
        <v>1.1499999999999999</v>
      </c>
      <c r="N1114" s="106">
        <f>(0.489461*'Datos Monitoreo 2019'!$E1114^1.79018)/1000</f>
        <v>0.18891842246872298</v>
      </c>
      <c r="O1114" s="106">
        <f>'Datos Monitoreo 2019'!$N1114*'Datos Monitoreo 2019'!$S1114</f>
        <v>3.7783684493744599E-2</v>
      </c>
      <c r="P1114" s="106">
        <f>'Datos Monitoreo 2019'!$O1114+'Datos Monitoreo 2019'!$N1114</f>
        <v>0.22670210696246756</v>
      </c>
      <c r="Q1114" s="104">
        <v>0.47</v>
      </c>
      <c r="R1114" s="106">
        <f>'Datos Monitoreo 2019'!$Q1114*'Datos Monitoreo 2019'!$N1114</f>
        <v>8.8791658560299802E-2</v>
      </c>
      <c r="S1114" s="104">
        <v>0.2</v>
      </c>
      <c r="T1114" s="106">
        <f>'Datos Monitoreo 2019'!$R1114*'Datos Monitoreo 2019'!$S1114</f>
        <v>1.7758331712059962E-2</v>
      </c>
      <c r="U1114" s="106">
        <f>'Datos Monitoreo 2019'!$T1114+'Datos Monitoreo 2019'!$R1114</f>
        <v>0.10654999027235976</v>
      </c>
    </row>
    <row r="1115" spans="1:21" s="94" customFormat="1" ht="16.5" hidden="1" x14ac:dyDescent="0.3">
      <c r="A1115" s="95" t="s">
        <v>56</v>
      </c>
      <c r="B1115" s="102">
        <f>VLOOKUP('Datos Monitoreo 2019'!$A1115,info!$D$3:$E$118,2,FALSE)</f>
        <v>4</v>
      </c>
      <c r="C1115" s="96">
        <v>35</v>
      </c>
      <c r="D1115" s="96" t="s">
        <v>11</v>
      </c>
      <c r="E1115" s="97">
        <v>33.4543690379164</v>
      </c>
      <c r="F1115" s="103">
        <f t="shared" si="22"/>
        <v>8.7901354647125327E-2</v>
      </c>
      <c r="G1115" s="95"/>
      <c r="H1115" s="104"/>
      <c r="I1115" s="104"/>
      <c r="J1115" s="104"/>
      <c r="K1115" s="105">
        <f>VLOOKUP('Datos Monitoreo 2019'!$D1115,info!$A$2:$B$20,2,FALSE)</f>
        <v>0.34899999999999998</v>
      </c>
      <c r="M1115" s="104">
        <v>1.1499999999999999</v>
      </c>
      <c r="N1115" s="106">
        <f>(0.489461*'Datos Monitoreo 2019'!$E1115^1.79018)/1000</f>
        <v>0.26227873734872781</v>
      </c>
      <c r="O1115" s="106">
        <f>'Datos Monitoreo 2019'!$N1115*'Datos Monitoreo 2019'!$S1115</f>
        <v>5.2455747469745566E-2</v>
      </c>
      <c r="P1115" s="106">
        <f>'Datos Monitoreo 2019'!$O1115+'Datos Monitoreo 2019'!$N1115</f>
        <v>0.31473448481847338</v>
      </c>
      <c r="Q1115" s="104">
        <v>0.47</v>
      </c>
      <c r="R1115" s="106">
        <f>'Datos Monitoreo 2019'!$Q1115*'Datos Monitoreo 2019'!$N1115</f>
        <v>0.12327100655390207</v>
      </c>
      <c r="S1115" s="104">
        <v>0.2</v>
      </c>
      <c r="T1115" s="106">
        <f>'Datos Monitoreo 2019'!$R1115*'Datos Monitoreo 2019'!$S1115</f>
        <v>2.4654201310780416E-2</v>
      </c>
      <c r="U1115" s="106">
        <f>'Datos Monitoreo 2019'!$T1115+'Datos Monitoreo 2019'!$R1115</f>
        <v>0.1479252078646825</v>
      </c>
    </row>
    <row r="1116" spans="1:21" s="94" customFormat="1" ht="16.5" hidden="1" x14ac:dyDescent="0.3">
      <c r="A1116" s="95" t="s">
        <v>56</v>
      </c>
      <c r="B1116" s="102">
        <f>VLOOKUP('Datos Monitoreo 2019'!$A1116,info!$D$3:$E$118,2,FALSE)</f>
        <v>4</v>
      </c>
      <c r="C1116" s="96">
        <v>36</v>
      </c>
      <c r="D1116" s="96" t="s">
        <v>11</v>
      </c>
      <c r="E1116" s="97">
        <v>22.631832907667516</v>
      </c>
      <c r="F1116" s="103">
        <f t="shared" si="22"/>
        <v>4.0228082993379002E-2</v>
      </c>
      <c r="G1116" s="95"/>
      <c r="H1116" s="104"/>
      <c r="I1116" s="104"/>
      <c r="J1116" s="104"/>
      <c r="K1116" s="105">
        <f>VLOOKUP('Datos Monitoreo 2019'!$D1116,info!$A$2:$B$20,2,FALSE)</f>
        <v>0.34899999999999998</v>
      </c>
      <c r="M1116" s="104">
        <v>1.1499999999999999</v>
      </c>
      <c r="N1116" s="106">
        <f>(0.489461*'Datos Monitoreo 2019'!$E1116^1.79018)/1000</f>
        <v>0.13028975154018632</v>
      </c>
      <c r="O1116" s="106">
        <f>'Datos Monitoreo 2019'!$N1116*'Datos Monitoreo 2019'!$S1116</f>
        <v>2.6057950308037266E-2</v>
      </c>
      <c r="P1116" s="106">
        <f>'Datos Monitoreo 2019'!$O1116+'Datos Monitoreo 2019'!$N1116</f>
        <v>0.15634770184822358</v>
      </c>
      <c r="Q1116" s="104">
        <v>0.47</v>
      </c>
      <c r="R1116" s="106">
        <f>'Datos Monitoreo 2019'!$Q1116*'Datos Monitoreo 2019'!$N1116</f>
        <v>6.1236183223887568E-2</v>
      </c>
      <c r="S1116" s="104">
        <v>0.2</v>
      </c>
      <c r="T1116" s="106">
        <f>'Datos Monitoreo 2019'!$R1116*'Datos Monitoreo 2019'!$S1116</f>
        <v>1.2247236644777514E-2</v>
      </c>
      <c r="U1116" s="106">
        <f>'Datos Monitoreo 2019'!$T1116+'Datos Monitoreo 2019'!$R1116</f>
        <v>7.3483419868665079E-2</v>
      </c>
    </row>
    <row r="1117" spans="1:21" s="94" customFormat="1" ht="16.5" hidden="1" x14ac:dyDescent="0.3">
      <c r="A1117" s="95" t="s">
        <v>56</v>
      </c>
      <c r="B1117" s="102">
        <f>VLOOKUP('Datos Monitoreo 2019'!$A1117,info!$D$3:$E$118,2,FALSE)</f>
        <v>4</v>
      </c>
      <c r="C1117" s="96">
        <v>40</v>
      </c>
      <c r="D1117" s="96" t="s">
        <v>11</v>
      </c>
      <c r="E1117" s="97">
        <v>17.156902865306318</v>
      </c>
      <c r="F1117" s="103">
        <f t="shared" si="22"/>
        <v>2.3118926611000259E-2</v>
      </c>
      <c r="G1117" s="95"/>
      <c r="H1117" s="104"/>
      <c r="I1117" s="104"/>
      <c r="J1117" s="104"/>
      <c r="K1117" s="105">
        <f>VLOOKUP('Datos Monitoreo 2019'!$D1117,info!$A$2:$B$20,2,FALSE)</f>
        <v>0.34899999999999998</v>
      </c>
      <c r="M1117" s="104">
        <v>1.1499999999999999</v>
      </c>
      <c r="N1117" s="106">
        <f>(0.489461*'Datos Monitoreo 2019'!$E1117^1.79018)/1000</f>
        <v>7.9357122109858555E-2</v>
      </c>
      <c r="O1117" s="106">
        <f>'Datos Monitoreo 2019'!$N1117*'Datos Monitoreo 2019'!$S1117</f>
        <v>1.5871424421971713E-2</v>
      </c>
      <c r="P1117" s="106">
        <f>'Datos Monitoreo 2019'!$O1117+'Datos Monitoreo 2019'!$N1117</f>
        <v>9.5228546531830272E-2</v>
      </c>
      <c r="Q1117" s="104">
        <v>0.47</v>
      </c>
      <c r="R1117" s="106">
        <f>'Datos Monitoreo 2019'!$Q1117*'Datos Monitoreo 2019'!$N1117</f>
        <v>3.7297847391633519E-2</v>
      </c>
      <c r="S1117" s="104">
        <v>0.2</v>
      </c>
      <c r="T1117" s="106">
        <f>'Datos Monitoreo 2019'!$R1117*'Datos Monitoreo 2019'!$S1117</f>
        <v>7.4595694783267039E-3</v>
      </c>
      <c r="U1117" s="106">
        <f>'Datos Monitoreo 2019'!$T1117+'Datos Monitoreo 2019'!$R1117</f>
        <v>4.4757416869960223E-2</v>
      </c>
    </row>
    <row r="1118" spans="1:21" s="94" customFormat="1" ht="16.5" hidden="1" x14ac:dyDescent="0.3">
      <c r="A1118" s="95" t="s">
        <v>56</v>
      </c>
      <c r="B1118" s="102">
        <f>VLOOKUP('Datos Monitoreo 2019'!$A1118,info!$D$3:$E$118,2,FALSE)</f>
        <v>4</v>
      </c>
      <c r="C1118" s="96">
        <v>42</v>
      </c>
      <c r="D1118" s="96" t="s">
        <v>23</v>
      </c>
      <c r="E1118" s="97">
        <v>7.0346484846617745</v>
      </c>
      <c r="F1118" s="103">
        <f t="shared" si="22"/>
        <v>3.886643287775631E-3</v>
      </c>
      <c r="G1118" s="95">
        <v>11</v>
      </c>
      <c r="H1118" s="104">
        <f>0.000107384*E1118^1.88222*G1118^0.67717</f>
        <v>2.1420818123317326E-2</v>
      </c>
      <c r="I1118" s="104">
        <f>0.0000949251*E1118^1.21565*G1118^1.5574</f>
        <v>4.2579078283198804E-2</v>
      </c>
      <c r="J1118" s="104">
        <f>IF(H1118&lt;I1118,H1118,I1118)</f>
        <v>2.1420818123317326E-2</v>
      </c>
      <c r="K1118" s="105">
        <f>VLOOKUP('Datos Monitoreo 2019'!$D1118,info!$A$2:$B$20,2,FALSE)</f>
        <v>1.07</v>
      </c>
      <c r="L1118" s="94">
        <f>K1118*J1118</f>
        <v>2.2920275391949539E-2</v>
      </c>
      <c r="M1118" s="104">
        <v>1.1499999999999999</v>
      </c>
      <c r="N1118" s="106">
        <f>M1118*L1118</f>
        <v>2.6358316700741968E-2</v>
      </c>
      <c r="O1118" s="106">
        <f>'Datos Monitoreo 2019'!$N1118*'Datos Monitoreo 2019'!$S1118</f>
        <v>5.271663340148394E-3</v>
      </c>
      <c r="P1118" s="106">
        <f>'Datos Monitoreo 2019'!$O1118+'Datos Monitoreo 2019'!$N1118</f>
        <v>3.1629980040890363E-2</v>
      </c>
      <c r="Q1118" s="104">
        <v>0.47</v>
      </c>
      <c r="R1118" s="106">
        <f>'Datos Monitoreo 2019'!$Q1118*'Datos Monitoreo 2019'!$N1118</f>
        <v>1.2388408849348723E-2</v>
      </c>
      <c r="S1118" s="104">
        <v>0.2</v>
      </c>
      <c r="T1118" s="106">
        <f>'Datos Monitoreo 2019'!$R1118*'Datos Monitoreo 2019'!$S1118</f>
        <v>2.477681769869745E-3</v>
      </c>
      <c r="U1118" s="106">
        <f>'Datos Monitoreo 2019'!$T1118+'Datos Monitoreo 2019'!$R1118</f>
        <v>1.4866090619218468E-2</v>
      </c>
    </row>
    <row r="1119" spans="1:21" s="94" customFormat="1" ht="16.5" hidden="1" x14ac:dyDescent="0.3">
      <c r="A1119" s="95" t="s">
        <v>56</v>
      </c>
      <c r="B1119" s="102">
        <f>VLOOKUP('Datos Monitoreo 2019'!$A1119,info!$D$3:$E$118,2,FALSE)</f>
        <v>4</v>
      </c>
      <c r="C1119" s="96">
        <v>43</v>
      </c>
      <c r="D1119" s="96" t="s">
        <v>11</v>
      </c>
      <c r="E1119" s="97">
        <v>19.44873404582961</v>
      </c>
      <c r="F1119" s="103">
        <f t="shared" si="22"/>
        <v>2.9707941255004731E-2</v>
      </c>
      <c r="G1119" s="95"/>
      <c r="H1119" s="104"/>
      <c r="I1119" s="104"/>
      <c r="J1119" s="104"/>
      <c r="K1119" s="105">
        <f>VLOOKUP('Datos Monitoreo 2019'!$D1119,info!$A$2:$B$20,2,FALSE)</f>
        <v>0.34899999999999998</v>
      </c>
      <c r="M1119" s="104">
        <v>1.1499999999999999</v>
      </c>
      <c r="N1119" s="106">
        <f>(0.489461*'Datos Monitoreo 2019'!$E1119^1.79018)/1000</f>
        <v>9.9326604163520502E-2</v>
      </c>
      <c r="O1119" s="106">
        <f>'Datos Monitoreo 2019'!$N1119*'Datos Monitoreo 2019'!$S1119</f>
        <v>1.9865320832704102E-2</v>
      </c>
      <c r="P1119" s="106">
        <f>'Datos Monitoreo 2019'!$O1119+'Datos Monitoreo 2019'!$N1119</f>
        <v>0.11919192499622461</v>
      </c>
      <c r="Q1119" s="104">
        <v>0.47</v>
      </c>
      <c r="R1119" s="106">
        <f>'Datos Monitoreo 2019'!$Q1119*'Datos Monitoreo 2019'!$N1119</f>
        <v>4.6683503956854631E-2</v>
      </c>
      <c r="S1119" s="104">
        <v>0.2</v>
      </c>
      <c r="T1119" s="106">
        <f>'Datos Monitoreo 2019'!$R1119*'Datos Monitoreo 2019'!$S1119</f>
        <v>9.336700791370927E-3</v>
      </c>
      <c r="U1119" s="106">
        <f>'Datos Monitoreo 2019'!$T1119+'Datos Monitoreo 2019'!$R1119</f>
        <v>5.6020204748225555E-2</v>
      </c>
    </row>
    <row r="1120" spans="1:21" s="94" customFormat="1" ht="16.5" hidden="1" x14ac:dyDescent="0.3">
      <c r="A1120" s="95" t="s">
        <v>56</v>
      </c>
      <c r="B1120" s="102">
        <f>VLOOKUP('Datos Monitoreo 2019'!$A1120,info!$D$3:$E$118,2,FALSE)</f>
        <v>4</v>
      </c>
      <c r="C1120" s="96">
        <v>44</v>
      </c>
      <c r="D1120" s="96" t="s">
        <v>11</v>
      </c>
      <c r="E1120" s="97">
        <v>13.910142026231654</v>
      </c>
      <c r="F1120" s="103">
        <f t="shared" si="22"/>
        <v>1.5196830163658082E-2</v>
      </c>
      <c r="G1120" s="95"/>
      <c r="H1120" s="104"/>
      <c r="I1120" s="104"/>
      <c r="J1120" s="104"/>
      <c r="K1120" s="105">
        <f>VLOOKUP('Datos Monitoreo 2019'!$D1120,info!$A$2:$B$20,2,FALSE)</f>
        <v>0.34899999999999998</v>
      </c>
      <c r="M1120" s="104">
        <v>1.1499999999999999</v>
      </c>
      <c r="N1120" s="106">
        <f>(0.489461*'Datos Monitoreo 2019'!$E1120^1.79018)/1000</f>
        <v>5.4511407137807E-2</v>
      </c>
      <c r="O1120" s="106">
        <f>'Datos Monitoreo 2019'!$N1120*'Datos Monitoreo 2019'!$S1120</f>
        <v>1.0902281427561401E-2</v>
      </c>
      <c r="P1120" s="106">
        <f>'Datos Monitoreo 2019'!$O1120+'Datos Monitoreo 2019'!$N1120</f>
        <v>6.5413688565368402E-2</v>
      </c>
      <c r="Q1120" s="104">
        <v>0.47</v>
      </c>
      <c r="R1120" s="106">
        <f>'Datos Monitoreo 2019'!$Q1120*'Datos Monitoreo 2019'!$N1120</f>
        <v>2.5620361354769288E-2</v>
      </c>
      <c r="S1120" s="104">
        <v>0.2</v>
      </c>
      <c r="T1120" s="106">
        <f>'Datos Monitoreo 2019'!$R1120*'Datos Monitoreo 2019'!$S1120</f>
        <v>5.1240722709538578E-3</v>
      </c>
      <c r="U1120" s="106">
        <f>'Datos Monitoreo 2019'!$T1120+'Datos Monitoreo 2019'!$R1120</f>
        <v>3.0744433625723145E-2</v>
      </c>
    </row>
    <row r="1121" spans="1:21" s="94" customFormat="1" ht="16.5" hidden="1" x14ac:dyDescent="0.3">
      <c r="A1121" s="95" t="s">
        <v>56</v>
      </c>
      <c r="B1121" s="102">
        <f>VLOOKUP('Datos Monitoreo 2019'!$A1121,info!$D$3:$E$118,2,FALSE)</f>
        <v>4</v>
      </c>
      <c r="C1121" s="96">
        <v>46</v>
      </c>
      <c r="D1121" s="96" t="s">
        <v>23</v>
      </c>
      <c r="E1121" s="97">
        <v>8.753521870054243</v>
      </c>
      <c r="F1121" s="103">
        <f t="shared" si="22"/>
        <v>6.0180462856622907E-3</v>
      </c>
      <c r="G1121" s="95">
        <v>14.7</v>
      </c>
      <c r="H1121" s="104">
        <f>0.000107384*E1121^1.88222*G1121^0.67717</f>
        <v>3.9337540798913793E-2</v>
      </c>
      <c r="I1121" s="104">
        <f>0.0000949251*E1121^1.21565*G1121^1.5574</f>
        <v>8.7242002785790154E-2</v>
      </c>
      <c r="J1121" s="104">
        <f>IF(H1121&lt;I1121,H1121,I1121)</f>
        <v>3.9337540798913793E-2</v>
      </c>
      <c r="K1121" s="105">
        <f>VLOOKUP('Datos Monitoreo 2019'!$D1121,info!$A$2:$B$20,2,FALSE)</f>
        <v>1.07</v>
      </c>
      <c r="L1121" s="94">
        <f>K1121*J1121</f>
        <v>4.2091168654837759E-2</v>
      </c>
      <c r="M1121" s="104">
        <v>1.1499999999999999</v>
      </c>
      <c r="N1121" s="106">
        <f>M1121*L1121</f>
        <v>4.8404843953063416E-2</v>
      </c>
      <c r="O1121" s="106">
        <f>'Datos Monitoreo 2019'!$N1121*'Datos Monitoreo 2019'!$S1121</f>
        <v>9.6809687906126846E-3</v>
      </c>
      <c r="P1121" s="106">
        <f>'Datos Monitoreo 2019'!$O1121+'Datos Monitoreo 2019'!$N1121</f>
        <v>5.80858127436761E-2</v>
      </c>
      <c r="Q1121" s="104">
        <v>0.47</v>
      </c>
      <c r="R1121" s="106">
        <f>'Datos Monitoreo 2019'!$Q1121*'Datos Monitoreo 2019'!$N1121</f>
        <v>2.2750276657939803E-2</v>
      </c>
      <c r="S1121" s="104">
        <v>0.2</v>
      </c>
      <c r="T1121" s="106">
        <f>'Datos Monitoreo 2019'!$R1121*'Datos Monitoreo 2019'!$S1121</f>
        <v>4.550055331587961E-3</v>
      </c>
      <c r="U1121" s="106">
        <f>'Datos Monitoreo 2019'!$T1121+'Datos Monitoreo 2019'!$R1121</f>
        <v>2.7300331989527762E-2</v>
      </c>
    </row>
    <row r="1122" spans="1:21" s="94" customFormat="1" ht="16.5" hidden="1" x14ac:dyDescent="0.3">
      <c r="A1122" s="95" t="s">
        <v>56</v>
      </c>
      <c r="B1122" s="102">
        <f>VLOOKUP('Datos Monitoreo 2019'!$A1122,info!$D$3:$E$118,2,FALSE)</f>
        <v>4</v>
      </c>
      <c r="C1122" s="96">
        <v>47</v>
      </c>
      <c r="D1122" s="96" t="s">
        <v>11</v>
      </c>
      <c r="E1122" s="97">
        <v>26.801692416675177</v>
      </c>
      <c r="F1122" s="103">
        <f t="shared" si="22"/>
        <v>5.6417562537101257E-2</v>
      </c>
      <c r="G1122" s="95"/>
      <c r="H1122" s="104"/>
      <c r="I1122" s="104"/>
      <c r="J1122" s="104"/>
      <c r="K1122" s="105">
        <f>VLOOKUP('Datos Monitoreo 2019'!$D1122,info!$A$2:$B$20,2,FALSE)</f>
        <v>0.34899999999999998</v>
      </c>
      <c r="M1122" s="104">
        <v>1.1499999999999999</v>
      </c>
      <c r="N1122" s="106">
        <f>(0.489461*'Datos Monitoreo 2019'!$E1122^1.79018)/1000</f>
        <v>0.17635408908663885</v>
      </c>
      <c r="O1122" s="106">
        <f>'Datos Monitoreo 2019'!$N1122*'Datos Monitoreo 2019'!$S1122</f>
        <v>3.5270817817327771E-2</v>
      </c>
      <c r="P1122" s="106">
        <f>'Datos Monitoreo 2019'!$O1122+'Datos Monitoreo 2019'!$N1122</f>
        <v>0.21162490690396663</v>
      </c>
      <c r="Q1122" s="104">
        <v>0.47</v>
      </c>
      <c r="R1122" s="106">
        <f>'Datos Monitoreo 2019'!$Q1122*'Datos Monitoreo 2019'!$N1122</f>
        <v>8.2886421870720262E-2</v>
      </c>
      <c r="S1122" s="104">
        <v>0.2</v>
      </c>
      <c r="T1122" s="106">
        <f>'Datos Monitoreo 2019'!$R1122*'Datos Monitoreo 2019'!$S1122</f>
        <v>1.6577284374144054E-2</v>
      </c>
      <c r="U1122" s="106">
        <f>'Datos Monitoreo 2019'!$T1122+'Datos Monitoreo 2019'!$R1122</f>
        <v>9.9463706244864308E-2</v>
      </c>
    </row>
    <row r="1123" spans="1:21" s="94" customFormat="1" ht="16.5" hidden="1" x14ac:dyDescent="0.3">
      <c r="A1123" s="95" t="s">
        <v>56</v>
      </c>
      <c r="B1123" s="102">
        <f>VLOOKUP('Datos Monitoreo 2019'!$A1123,info!$D$3:$E$118,2,FALSE)</f>
        <v>4</v>
      </c>
      <c r="C1123" s="96">
        <v>48</v>
      </c>
      <c r="D1123" s="96" t="s">
        <v>11</v>
      </c>
      <c r="E1123" s="97">
        <v>26.610706484964901</v>
      </c>
      <c r="F1123" s="103">
        <f t="shared" si="22"/>
        <v>5.5616376553576645E-2</v>
      </c>
      <c r="G1123" s="95"/>
      <c r="H1123" s="104"/>
      <c r="I1123" s="104"/>
      <c r="J1123" s="104"/>
      <c r="K1123" s="105">
        <f>VLOOKUP('Datos Monitoreo 2019'!$D1123,info!$A$2:$B$20,2,FALSE)</f>
        <v>0.34899999999999998</v>
      </c>
      <c r="M1123" s="104">
        <v>1.1499999999999999</v>
      </c>
      <c r="N1123" s="106">
        <f>(0.489461*'Datos Monitoreo 2019'!$E1123^1.79018)/1000</f>
        <v>0.17411074258874384</v>
      </c>
      <c r="O1123" s="106">
        <f>'Datos Monitoreo 2019'!$N1123*'Datos Monitoreo 2019'!$S1123</f>
        <v>3.4822148517748772E-2</v>
      </c>
      <c r="P1123" s="106">
        <f>'Datos Monitoreo 2019'!$O1123+'Datos Monitoreo 2019'!$N1123</f>
        <v>0.2089328911064926</v>
      </c>
      <c r="Q1123" s="104">
        <v>0.47</v>
      </c>
      <c r="R1123" s="106">
        <f>'Datos Monitoreo 2019'!$Q1123*'Datos Monitoreo 2019'!$N1123</f>
        <v>8.1832049016709596E-2</v>
      </c>
      <c r="S1123" s="104">
        <v>0.2</v>
      </c>
      <c r="T1123" s="106">
        <f>'Datos Monitoreo 2019'!$R1123*'Datos Monitoreo 2019'!$S1123</f>
        <v>1.6366409803341919E-2</v>
      </c>
      <c r="U1123" s="106">
        <f>'Datos Monitoreo 2019'!$T1123+'Datos Monitoreo 2019'!$R1123</f>
        <v>9.8198458820051515E-2</v>
      </c>
    </row>
    <row r="1124" spans="1:21" s="94" customFormat="1" ht="16.5" hidden="1" x14ac:dyDescent="0.3">
      <c r="A1124" s="95" t="s">
        <v>56</v>
      </c>
      <c r="B1124" s="102">
        <f>VLOOKUP('Datos Monitoreo 2019'!$A1124,info!$D$3:$E$118,2,FALSE)</f>
        <v>4</v>
      </c>
      <c r="C1124" s="96">
        <v>52</v>
      </c>
      <c r="D1124" s="96" t="s">
        <v>11</v>
      </c>
      <c r="E1124" s="97">
        <v>25.337466940229735</v>
      </c>
      <c r="F1124" s="103">
        <f t="shared" si="22"/>
        <v>5.0421559211057169E-2</v>
      </c>
      <c r="G1124" s="95"/>
      <c r="H1124" s="104"/>
      <c r="I1124" s="104"/>
      <c r="J1124" s="104"/>
      <c r="K1124" s="105">
        <f>VLOOKUP('Datos Monitoreo 2019'!$D1124,info!$A$2:$B$20,2,FALSE)</f>
        <v>0.34899999999999998</v>
      </c>
      <c r="M1124" s="104">
        <v>1.1499999999999999</v>
      </c>
      <c r="N1124" s="106">
        <f>(0.489461*'Datos Monitoreo 2019'!$E1124^1.79018)/1000</f>
        <v>0.15948024334342717</v>
      </c>
      <c r="O1124" s="106">
        <f>'Datos Monitoreo 2019'!$N1124*'Datos Monitoreo 2019'!$S1124</f>
        <v>3.1896048668685437E-2</v>
      </c>
      <c r="P1124" s="106">
        <f>'Datos Monitoreo 2019'!$O1124+'Datos Monitoreo 2019'!$N1124</f>
        <v>0.19137629201211259</v>
      </c>
      <c r="Q1124" s="104">
        <v>0.47</v>
      </c>
      <c r="R1124" s="106">
        <f>'Datos Monitoreo 2019'!$Q1124*'Datos Monitoreo 2019'!$N1124</f>
        <v>7.495571437141077E-2</v>
      </c>
      <c r="S1124" s="104">
        <v>0.2</v>
      </c>
      <c r="T1124" s="106">
        <f>'Datos Monitoreo 2019'!$R1124*'Datos Monitoreo 2019'!$S1124</f>
        <v>1.4991142874282154E-2</v>
      </c>
      <c r="U1124" s="106">
        <f>'Datos Monitoreo 2019'!$T1124+'Datos Monitoreo 2019'!$R1124</f>
        <v>8.9946857245692929E-2</v>
      </c>
    </row>
    <row r="1125" spans="1:21" s="94" customFormat="1" ht="16.5" hidden="1" x14ac:dyDescent="0.3">
      <c r="A1125" s="95" t="s">
        <v>56</v>
      </c>
      <c r="B1125" s="102">
        <f>VLOOKUP('Datos Monitoreo 2019'!$A1125,info!$D$3:$E$118,2,FALSE)</f>
        <v>4</v>
      </c>
      <c r="C1125" s="96">
        <v>53</v>
      </c>
      <c r="D1125" s="96" t="s">
        <v>11</v>
      </c>
      <c r="E1125" s="97">
        <v>25.464790894703256</v>
      </c>
      <c r="F1125" s="103">
        <f t="shared" si="22"/>
        <v>5.0929581789406507E-2</v>
      </c>
      <c r="G1125" s="95"/>
      <c r="H1125" s="104"/>
      <c r="I1125" s="104"/>
      <c r="J1125" s="104"/>
      <c r="K1125" s="105">
        <f>VLOOKUP('Datos Monitoreo 2019'!$D1125,info!$A$2:$B$20,2,FALSE)</f>
        <v>0.34899999999999998</v>
      </c>
      <c r="M1125" s="104">
        <v>1.1499999999999999</v>
      </c>
      <c r="N1125" s="106">
        <f>(0.489461*'Datos Monitoreo 2019'!$E1125^1.79018)/1000</f>
        <v>0.16091775572998906</v>
      </c>
      <c r="O1125" s="106">
        <f>'Datos Monitoreo 2019'!$N1125*'Datos Monitoreo 2019'!$S1125</f>
        <v>3.2183551145997816E-2</v>
      </c>
      <c r="P1125" s="106">
        <f>'Datos Monitoreo 2019'!$O1125+'Datos Monitoreo 2019'!$N1125</f>
        <v>0.19310130687598687</v>
      </c>
      <c r="Q1125" s="104">
        <v>0.47</v>
      </c>
      <c r="R1125" s="106">
        <f>'Datos Monitoreo 2019'!$Q1125*'Datos Monitoreo 2019'!$N1125</f>
        <v>7.5631345193094862E-2</v>
      </c>
      <c r="S1125" s="104">
        <v>0.2</v>
      </c>
      <c r="T1125" s="106">
        <f>'Datos Monitoreo 2019'!$R1125*'Datos Monitoreo 2019'!$S1125</f>
        <v>1.5126269038618974E-2</v>
      </c>
      <c r="U1125" s="106">
        <f>'Datos Monitoreo 2019'!$T1125+'Datos Monitoreo 2019'!$R1125</f>
        <v>9.0757614231713829E-2</v>
      </c>
    </row>
    <row r="1126" spans="1:21" s="94" customFormat="1" ht="16.5" hidden="1" x14ac:dyDescent="0.3">
      <c r="A1126" s="95" t="s">
        <v>56</v>
      </c>
      <c r="B1126" s="102">
        <f>VLOOKUP('Datos Monitoreo 2019'!$A1126,info!$D$3:$E$118,2,FALSE)</f>
        <v>4</v>
      </c>
      <c r="C1126" s="96">
        <v>55</v>
      </c>
      <c r="D1126" s="96" t="s">
        <v>11</v>
      </c>
      <c r="E1126" s="97">
        <v>24.478030247533507</v>
      </c>
      <c r="F1126" s="103">
        <f t="shared" si="22"/>
        <v>4.7059013150883178E-2</v>
      </c>
      <c r="G1126" s="95"/>
      <c r="H1126" s="104"/>
      <c r="I1126" s="104"/>
      <c r="J1126" s="104"/>
      <c r="K1126" s="105">
        <f>VLOOKUP('Datos Monitoreo 2019'!$D1126,info!$A$2:$B$20,2,FALSE)</f>
        <v>0.34899999999999998</v>
      </c>
      <c r="M1126" s="104">
        <v>1.1499999999999999</v>
      </c>
      <c r="N1126" s="106">
        <f>(0.489461*'Datos Monitoreo 2019'!$E1126^1.79018)/1000</f>
        <v>0.14992634342211222</v>
      </c>
      <c r="O1126" s="106">
        <f>'Datos Monitoreo 2019'!$N1126*'Datos Monitoreo 2019'!$S1126</f>
        <v>2.9985268684422445E-2</v>
      </c>
      <c r="P1126" s="106">
        <f>'Datos Monitoreo 2019'!$O1126+'Datos Monitoreo 2019'!$N1126</f>
        <v>0.17991161210653467</v>
      </c>
      <c r="Q1126" s="104">
        <v>0.47</v>
      </c>
      <c r="R1126" s="106">
        <f>'Datos Monitoreo 2019'!$Q1126*'Datos Monitoreo 2019'!$N1126</f>
        <v>7.0465381408392744E-2</v>
      </c>
      <c r="S1126" s="104">
        <v>0.2</v>
      </c>
      <c r="T1126" s="106">
        <f>'Datos Monitoreo 2019'!$R1126*'Datos Monitoreo 2019'!$S1126</f>
        <v>1.409307628167855E-2</v>
      </c>
      <c r="U1126" s="106">
        <f>'Datos Monitoreo 2019'!$T1126+'Datos Monitoreo 2019'!$R1126</f>
        <v>8.4558457690071295E-2</v>
      </c>
    </row>
    <row r="1127" spans="1:21" s="94" customFormat="1" ht="16.5" hidden="1" x14ac:dyDescent="0.3">
      <c r="A1127" s="95" t="s">
        <v>56</v>
      </c>
      <c r="B1127" s="102">
        <f>VLOOKUP('Datos Monitoreo 2019'!$A1127,info!$D$3:$E$118,2,FALSE)</f>
        <v>4</v>
      </c>
      <c r="C1127" s="96">
        <v>56</v>
      </c>
      <c r="D1127" s="96" t="s">
        <v>11</v>
      </c>
      <c r="E1127" s="97">
        <v>21.963382146681557</v>
      </c>
      <c r="F1127" s="103">
        <f t="shared" si="22"/>
        <v>3.7886834203025681E-2</v>
      </c>
      <c r="G1127" s="95"/>
      <c r="H1127" s="104"/>
      <c r="I1127" s="104"/>
      <c r="J1127" s="104"/>
      <c r="K1127" s="105">
        <f>VLOOKUP('Datos Monitoreo 2019'!$D1127,info!$A$2:$B$20,2,FALSE)</f>
        <v>0.34899999999999998</v>
      </c>
      <c r="M1127" s="104">
        <v>1.1499999999999999</v>
      </c>
      <c r="N1127" s="106">
        <f>(0.489461*'Datos Monitoreo 2019'!$E1127^1.79018)/1000</f>
        <v>0.12348130178174548</v>
      </c>
      <c r="O1127" s="106">
        <f>'Datos Monitoreo 2019'!$N1127*'Datos Monitoreo 2019'!$S1127</f>
        <v>2.4696260356349097E-2</v>
      </c>
      <c r="P1127" s="106">
        <f>'Datos Monitoreo 2019'!$O1127+'Datos Monitoreo 2019'!$N1127</f>
        <v>0.14817756213809458</v>
      </c>
      <c r="Q1127" s="104">
        <v>0.47</v>
      </c>
      <c r="R1127" s="106">
        <f>'Datos Monitoreo 2019'!$Q1127*'Datos Monitoreo 2019'!$N1127</f>
        <v>5.8036211837420373E-2</v>
      </c>
      <c r="S1127" s="104">
        <v>0.2</v>
      </c>
      <c r="T1127" s="106">
        <f>'Datos Monitoreo 2019'!$R1127*'Datos Monitoreo 2019'!$S1127</f>
        <v>1.1607242367484075E-2</v>
      </c>
      <c r="U1127" s="106">
        <f>'Datos Monitoreo 2019'!$T1127+'Datos Monitoreo 2019'!$R1127</f>
        <v>6.9643454204904448E-2</v>
      </c>
    </row>
    <row r="1128" spans="1:21" s="94" customFormat="1" ht="16.5" hidden="1" x14ac:dyDescent="0.3">
      <c r="A1128" s="95" t="s">
        <v>56</v>
      </c>
      <c r="B1128" s="102">
        <f>VLOOKUP('Datos Monitoreo 2019'!$A1128,info!$D$3:$E$118,2,FALSE)</f>
        <v>4</v>
      </c>
      <c r="C1128" s="96">
        <v>57</v>
      </c>
      <c r="D1128" s="96" t="s">
        <v>11</v>
      </c>
      <c r="E1128" s="97">
        <v>18.111832523857689</v>
      </c>
      <c r="F1128" s="103">
        <f t="shared" si="22"/>
        <v>2.5764081765187564E-2</v>
      </c>
      <c r="G1128" s="95"/>
      <c r="H1128" s="104"/>
      <c r="I1128" s="104"/>
      <c r="J1128" s="104"/>
      <c r="K1128" s="105">
        <f>VLOOKUP('Datos Monitoreo 2019'!$D1128,info!$A$2:$B$20,2,FALSE)</f>
        <v>0.34899999999999998</v>
      </c>
      <c r="M1128" s="104">
        <v>1.1499999999999999</v>
      </c>
      <c r="N1128" s="106">
        <f>(0.489461*'Datos Monitoreo 2019'!$E1128^1.79018)/1000</f>
        <v>8.7437395161723705E-2</v>
      </c>
      <c r="O1128" s="106">
        <f>'Datos Monitoreo 2019'!$N1128*'Datos Monitoreo 2019'!$S1128</f>
        <v>1.7487479032344742E-2</v>
      </c>
      <c r="P1128" s="106">
        <f>'Datos Monitoreo 2019'!$O1128+'Datos Monitoreo 2019'!$N1128</f>
        <v>0.10492487419406844</v>
      </c>
      <c r="Q1128" s="104">
        <v>0.47</v>
      </c>
      <c r="R1128" s="106">
        <f>'Datos Monitoreo 2019'!$Q1128*'Datos Monitoreo 2019'!$N1128</f>
        <v>4.1095575726010136E-2</v>
      </c>
      <c r="S1128" s="104">
        <v>0.2</v>
      </c>
      <c r="T1128" s="106">
        <f>'Datos Monitoreo 2019'!$R1128*'Datos Monitoreo 2019'!$S1128</f>
        <v>8.2191151452020283E-3</v>
      </c>
      <c r="U1128" s="106">
        <f>'Datos Monitoreo 2019'!$T1128+'Datos Monitoreo 2019'!$R1128</f>
        <v>4.9314690871212166E-2</v>
      </c>
    </row>
    <row r="1129" spans="1:21" s="94" customFormat="1" ht="16.5" hidden="1" x14ac:dyDescent="0.3">
      <c r="A1129" s="95" t="s">
        <v>56</v>
      </c>
      <c r="B1129" s="102">
        <f>VLOOKUP('Datos Monitoreo 2019'!$A1129,info!$D$3:$E$118,2,FALSE)</f>
        <v>4</v>
      </c>
      <c r="C1129" s="96">
        <v>60</v>
      </c>
      <c r="D1129" s="96" t="s">
        <v>15</v>
      </c>
      <c r="E1129" s="97">
        <v>3.214929850456286</v>
      </c>
      <c r="F1129" s="103">
        <f t="shared" si="22"/>
        <v>8.1176978724021209E-4</v>
      </c>
      <c r="G1129" s="95"/>
      <c r="H1129" s="104"/>
      <c r="I1129" s="104"/>
      <c r="J1129" s="104"/>
      <c r="K1129" s="105">
        <f>VLOOKUP('Datos Monitoreo 2019'!$D1129,info!$A$2:$B$20,2,FALSE)</f>
        <v>0.89</v>
      </c>
      <c r="M1129" s="104">
        <v>1.1499999999999999</v>
      </c>
      <c r="N1129" s="106">
        <f>(0.193936*'Datos Monitoreo 2019'!$E1129^2.24268)/1000</f>
        <v>2.6612263561692729E-3</v>
      </c>
      <c r="O1129" s="106">
        <f>'Datos Monitoreo 2019'!$N1129*'Datos Monitoreo 2019'!$S1129</f>
        <v>5.3224527123385459E-4</v>
      </c>
      <c r="P1129" s="106">
        <f>'Datos Monitoreo 2019'!$O1129+'Datos Monitoreo 2019'!$N1129</f>
        <v>3.1934716274031275E-3</v>
      </c>
      <c r="Q1129" s="104">
        <v>0.47</v>
      </c>
      <c r="R1129" s="106">
        <f>'Datos Monitoreo 2019'!$Q1129*'Datos Monitoreo 2019'!$N1129</f>
        <v>1.2507763873995583E-3</v>
      </c>
      <c r="S1129" s="104">
        <v>0.2</v>
      </c>
      <c r="T1129" s="106">
        <f>'Datos Monitoreo 2019'!$R1129*'Datos Monitoreo 2019'!$S1129</f>
        <v>2.5015527747991167E-4</v>
      </c>
      <c r="U1129" s="106">
        <f>'Datos Monitoreo 2019'!$T1129+'Datos Monitoreo 2019'!$R1129</f>
        <v>1.5009316648794699E-3</v>
      </c>
    </row>
    <row r="1130" spans="1:21" s="94" customFormat="1" ht="16.5" hidden="1" x14ac:dyDescent="0.3">
      <c r="A1130" s="95" t="s">
        <v>56</v>
      </c>
      <c r="B1130" s="102">
        <f>VLOOKUP('Datos Monitoreo 2019'!$A1130,info!$D$3:$E$118,2,FALSE)</f>
        <v>4</v>
      </c>
      <c r="C1130" s="96">
        <v>63</v>
      </c>
      <c r="D1130" s="96" t="s">
        <v>11</v>
      </c>
      <c r="E1130" s="97">
        <v>24.700847167862154</v>
      </c>
      <c r="F1130" s="103">
        <f t="shared" si="22"/>
        <v>4.7919643505652566E-2</v>
      </c>
      <c r="G1130" s="95"/>
      <c r="H1130" s="104"/>
      <c r="I1130" s="104"/>
      <c r="J1130" s="104"/>
      <c r="K1130" s="105">
        <f>VLOOKUP('Datos Monitoreo 2019'!$D1130,info!$A$2:$B$20,2,FALSE)</f>
        <v>0.34899999999999998</v>
      </c>
      <c r="M1130" s="104">
        <v>1.1499999999999999</v>
      </c>
      <c r="N1130" s="106">
        <f>(0.489461*'Datos Monitoreo 2019'!$E1130^1.79018)/1000</f>
        <v>0.15237825303263158</v>
      </c>
      <c r="O1130" s="106">
        <f>'Datos Monitoreo 2019'!$N1130*'Datos Monitoreo 2019'!$S1130</f>
        <v>3.0475650606526319E-2</v>
      </c>
      <c r="P1130" s="106">
        <f>'Datos Monitoreo 2019'!$O1130+'Datos Monitoreo 2019'!$N1130</f>
        <v>0.18285390363915791</v>
      </c>
      <c r="Q1130" s="104">
        <v>0.47</v>
      </c>
      <c r="R1130" s="106">
        <f>'Datos Monitoreo 2019'!$Q1130*'Datos Monitoreo 2019'!$N1130</f>
        <v>7.1617778925336842E-2</v>
      </c>
      <c r="S1130" s="104">
        <v>0.2</v>
      </c>
      <c r="T1130" s="106">
        <f>'Datos Monitoreo 2019'!$R1130*'Datos Monitoreo 2019'!$S1130</f>
        <v>1.4323555785067369E-2</v>
      </c>
      <c r="U1130" s="106">
        <f>'Datos Monitoreo 2019'!$T1130+'Datos Monitoreo 2019'!$R1130</f>
        <v>8.5941334710404216E-2</v>
      </c>
    </row>
    <row r="1131" spans="1:21" s="94" customFormat="1" ht="16.5" hidden="1" x14ac:dyDescent="0.3">
      <c r="A1131" s="95" t="s">
        <v>56</v>
      </c>
      <c r="B1131" s="102">
        <f>VLOOKUP('Datos Monitoreo 2019'!$A1131,info!$D$3:$E$118,2,FALSE)</f>
        <v>4</v>
      </c>
      <c r="C1131" s="96">
        <v>64</v>
      </c>
      <c r="D1131" s="96" t="s">
        <v>11</v>
      </c>
      <c r="E1131" s="97">
        <v>17.507043740108486</v>
      </c>
      <c r="F1131" s="103">
        <f t="shared" si="22"/>
        <v>2.4072185142649163E-2</v>
      </c>
      <c r="G1131" s="95"/>
      <c r="H1131" s="104"/>
      <c r="I1131" s="104"/>
      <c r="J1131" s="104"/>
      <c r="K1131" s="105">
        <f>VLOOKUP('Datos Monitoreo 2019'!$D1131,info!$A$2:$B$20,2,FALSE)</f>
        <v>0.34899999999999998</v>
      </c>
      <c r="M1131" s="104">
        <v>1.1499999999999999</v>
      </c>
      <c r="N1131" s="106">
        <f>(0.489461*'Datos Monitoreo 2019'!$E1131^1.79018)/1000</f>
        <v>8.2279721596491509E-2</v>
      </c>
      <c r="O1131" s="106">
        <f>'Datos Monitoreo 2019'!$N1131*'Datos Monitoreo 2019'!$S1131</f>
        <v>1.6455944319298303E-2</v>
      </c>
      <c r="P1131" s="106">
        <f>'Datos Monitoreo 2019'!$O1131+'Datos Monitoreo 2019'!$N1131</f>
        <v>9.8735665915789805E-2</v>
      </c>
      <c r="Q1131" s="104">
        <v>0.47</v>
      </c>
      <c r="R1131" s="106">
        <f>'Datos Monitoreo 2019'!$Q1131*'Datos Monitoreo 2019'!$N1131</f>
        <v>3.8671469150351009E-2</v>
      </c>
      <c r="S1131" s="104">
        <v>0.2</v>
      </c>
      <c r="T1131" s="106">
        <f>'Datos Monitoreo 2019'!$R1131*'Datos Monitoreo 2019'!$S1131</f>
        <v>7.7342938300702024E-3</v>
      </c>
      <c r="U1131" s="106">
        <f>'Datos Monitoreo 2019'!$T1131+'Datos Monitoreo 2019'!$R1131</f>
        <v>4.6405762980421213E-2</v>
      </c>
    </row>
    <row r="1132" spans="1:21" s="94" customFormat="1" ht="16.5" hidden="1" x14ac:dyDescent="0.3">
      <c r="A1132" s="95" t="s">
        <v>56</v>
      </c>
      <c r="B1132" s="102">
        <f>VLOOKUP('Datos Monitoreo 2019'!$A1132,info!$D$3:$E$118,2,FALSE)</f>
        <v>4</v>
      </c>
      <c r="C1132" s="96">
        <v>65</v>
      </c>
      <c r="D1132" s="96" t="s">
        <v>11</v>
      </c>
      <c r="E1132" s="97">
        <v>22.56817093043076</v>
      </c>
      <c r="F1132" s="103">
        <f t="shared" si="22"/>
        <v>4.000208297418853E-2</v>
      </c>
      <c r="G1132" s="95"/>
      <c r="H1132" s="104"/>
      <c r="I1132" s="104"/>
      <c r="J1132" s="104"/>
      <c r="K1132" s="105">
        <f>VLOOKUP('Datos Monitoreo 2019'!$D1132,info!$A$2:$B$20,2,FALSE)</f>
        <v>0.34899999999999998</v>
      </c>
      <c r="M1132" s="104">
        <v>1.1499999999999999</v>
      </c>
      <c r="N1132" s="106">
        <f>(0.489461*'Datos Monitoreo 2019'!$E1132^1.79018)/1000</f>
        <v>0.12963438490326529</v>
      </c>
      <c r="O1132" s="106">
        <f>'Datos Monitoreo 2019'!$N1132*'Datos Monitoreo 2019'!$S1132</f>
        <v>2.592687698065306E-2</v>
      </c>
      <c r="P1132" s="106">
        <f>'Datos Monitoreo 2019'!$O1132+'Datos Monitoreo 2019'!$N1132</f>
        <v>0.15556126188391833</v>
      </c>
      <c r="Q1132" s="104">
        <v>0.47</v>
      </c>
      <c r="R1132" s="106">
        <f>'Datos Monitoreo 2019'!$Q1132*'Datos Monitoreo 2019'!$N1132</f>
        <v>6.0928160904534678E-2</v>
      </c>
      <c r="S1132" s="104">
        <v>0.2</v>
      </c>
      <c r="T1132" s="106">
        <f>'Datos Monitoreo 2019'!$R1132*'Datos Monitoreo 2019'!$S1132</f>
        <v>1.2185632180906937E-2</v>
      </c>
      <c r="U1132" s="106">
        <f>'Datos Monitoreo 2019'!$T1132+'Datos Monitoreo 2019'!$R1132</f>
        <v>7.3113793085441608E-2</v>
      </c>
    </row>
    <row r="1133" spans="1:21" s="94" customFormat="1" ht="16.5" hidden="1" x14ac:dyDescent="0.3">
      <c r="A1133" s="95" t="s">
        <v>57</v>
      </c>
      <c r="B1133" s="102">
        <f>VLOOKUP('Datos Monitoreo 2019'!$A1133,info!$D$3:$E$118,2,FALSE)</f>
        <v>4</v>
      </c>
      <c r="C1133" s="96">
        <v>1</v>
      </c>
      <c r="D1133" s="96" t="s">
        <v>9</v>
      </c>
      <c r="E1133" s="97">
        <v>6.9391555188066372</v>
      </c>
      <c r="F1133" s="103">
        <f t="shared" si="22"/>
        <v>3.7818397577496182E-3</v>
      </c>
      <c r="G1133" s="95"/>
      <c r="H1133" s="104"/>
      <c r="I1133" s="104"/>
      <c r="J1133" s="104"/>
      <c r="K1133" s="105">
        <f>VLOOKUP('Datos Monitoreo 2019'!$D1133,info!$A$2:$B$20,2,FALSE)</f>
        <v>0.74</v>
      </c>
      <c r="M1133" s="104">
        <v>1.1499999999999999</v>
      </c>
      <c r="N1133" s="106">
        <f>(1.8894+0.00853085*'Datos Monitoreo 2019'!$E1133^3.32222)/1000</f>
        <v>7.2104579392406895E-3</v>
      </c>
      <c r="O1133" s="106">
        <f>'Datos Monitoreo 2019'!$N1133*'Datos Monitoreo 2019'!$S1133</f>
        <v>1.442091587848138E-3</v>
      </c>
      <c r="P1133" s="106">
        <f>'Datos Monitoreo 2019'!$O1133+'Datos Monitoreo 2019'!$N1133</f>
        <v>8.6525495270888281E-3</v>
      </c>
      <c r="Q1133" s="104">
        <v>0.47</v>
      </c>
      <c r="R1133" s="106">
        <f>'Datos Monitoreo 2019'!$Q1133*'Datos Monitoreo 2019'!$N1133</f>
        <v>3.3889152314431239E-3</v>
      </c>
      <c r="S1133" s="104">
        <v>0.2</v>
      </c>
      <c r="T1133" s="106">
        <f>'Datos Monitoreo 2019'!$R1133*'Datos Monitoreo 2019'!$S1133</f>
        <v>6.7778304628862479E-4</v>
      </c>
      <c r="U1133" s="106">
        <f>'Datos Monitoreo 2019'!$T1133+'Datos Monitoreo 2019'!$R1133</f>
        <v>4.0666982777317487E-3</v>
      </c>
    </row>
    <row r="1134" spans="1:21" s="94" customFormat="1" ht="16.5" hidden="1" x14ac:dyDescent="0.3">
      <c r="A1134" s="95" t="s">
        <v>57</v>
      </c>
      <c r="B1134" s="102">
        <f>VLOOKUP('Datos Monitoreo 2019'!$A1134,info!$D$3:$E$118,2,FALSE)</f>
        <v>4</v>
      </c>
      <c r="C1134" s="96">
        <v>3</v>
      </c>
      <c r="D1134" s="96" t="s">
        <v>11</v>
      </c>
      <c r="E1134" s="97">
        <v>26.324227587399491</v>
      </c>
      <c r="F1134" s="103">
        <f t="shared" si="22"/>
        <v>5.442534053694844E-2</v>
      </c>
      <c r="G1134" s="95"/>
      <c r="H1134" s="104"/>
      <c r="I1134" s="104"/>
      <c r="J1134" s="104"/>
      <c r="K1134" s="105">
        <f>VLOOKUP('Datos Monitoreo 2019'!$D1134,info!$A$2:$B$20,2,FALSE)</f>
        <v>0.34899999999999998</v>
      </c>
      <c r="M1134" s="104">
        <v>1.1499999999999999</v>
      </c>
      <c r="N1134" s="106">
        <f>(0.489461*'Datos Monitoreo 2019'!$E1134^1.79018)/1000</f>
        <v>0.1707695158491066</v>
      </c>
      <c r="O1134" s="106">
        <f>'Datos Monitoreo 2019'!$N1134*'Datos Monitoreo 2019'!$S1134</f>
        <v>3.4153903169821323E-2</v>
      </c>
      <c r="P1134" s="106">
        <f>'Datos Monitoreo 2019'!$O1134+'Datos Monitoreo 2019'!$N1134</f>
        <v>0.20492341901892791</v>
      </c>
      <c r="Q1134" s="104">
        <v>0.47</v>
      </c>
      <c r="R1134" s="106">
        <f>'Datos Monitoreo 2019'!$Q1134*'Datos Monitoreo 2019'!$N1134</f>
        <v>8.0261672449080099E-2</v>
      </c>
      <c r="S1134" s="104">
        <v>0.2</v>
      </c>
      <c r="T1134" s="106">
        <f>'Datos Monitoreo 2019'!$R1134*'Datos Monitoreo 2019'!$S1134</f>
        <v>1.6052334489816019E-2</v>
      </c>
      <c r="U1134" s="106">
        <f>'Datos Monitoreo 2019'!$T1134+'Datos Monitoreo 2019'!$R1134</f>
        <v>9.6314006938896121E-2</v>
      </c>
    </row>
    <row r="1135" spans="1:21" s="94" customFormat="1" ht="16.5" hidden="1" x14ac:dyDescent="0.3">
      <c r="A1135" s="95" t="s">
        <v>57</v>
      </c>
      <c r="B1135" s="102">
        <f>VLOOKUP('Datos Monitoreo 2019'!$A1135,info!$D$3:$E$118,2,FALSE)</f>
        <v>4</v>
      </c>
      <c r="C1135" s="96">
        <v>4</v>
      </c>
      <c r="D1135" s="96" t="s">
        <v>11</v>
      </c>
      <c r="E1135" s="97">
        <v>26.005917701215701</v>
      </c>
      <c r="F1135" s="103">
        <f t="shared" si="22"/>
        <v>5.3117086904733074E-2</v>
      </c>
      <c r="G1135" s="95"/>
      <c r="H1135" s="104"/>
      <c r="I1135" s="104"/>
      <c r="J1135" s="104"/>
      <c r="K1135" s="105">
        <f>VLOOKUP('Datos Monitoreo 2019'!$D1135,info!$A$2:$B$20,2,FALSE)</f>
        <v>0.34899999999999998</v>
      </c>
      <c r="M1135" s="104">
        <v>1.1499999999999999</v>
      </c>
      <c r="N1135" s="106">
        <f>(0.489461*'Datos Monitoreo 2019'!$E1135^1.79018)/1000</f>
        <v>0.16709059873182427</v>
      </c>
      <c r="O1135" s="106">
        <f>'Datos Monitoreo 2019'!$N1135*'Datos Monitoreo 2019'!$S1135</f>
        <v>3.3418119746364855E-2</v>
      </c>
      <c r="P1135" s="106">
        <f>'Datos Monitoreo 2019'!$O1135+'Datos Monitoreo 2019'!$N1135</f>
        <v>0.20050871847818913</v>
      </c>
      <c r="Q1135" s="104">
        <v>0.47</v>
      </c>
      <c r="R1135" s="106">
        <f>'Datos Monitoreo 2019'!$Q1135*'Datos Monitoreo 2019'!$N1135</f>
        <v>7.8532581403957399E-2</v>
      </c>
      <c r="S1135" s="104">
        <v>0.2</v>
      </c>
      <c r="T1135" s="106">
        <f>'Datos Monitoreo 2019'!$R1135*'Datos Monitoreo 2019'!$S1135</f>
        <v>1.5706516280791481E-2</v>
      </c>
      <c r="U1135" s="106">
        <f>'Datos Monitoreo 2019'!$T1135+'Datos Monitoreo 2019'!$R1135</f>
        <v>9.4239097684748876E-2</v>
      </c>
    </row>
    <row r="1136" spans="1:21" s="94" customFormat="1" ht="16.5" hidden="1" x14ac:dyDescent="0.3">
      <c r="A1136" s="95" t="s">
        <v>57</v>
      </c>
      <c r="B1136" s="102">
        <f>VLOOKUP('Datos Monitoreo 2019'!$A1136,info!$D$3:$E$118,2,FALSE)</f>
        <v>4</v>
      </c>
      <c r="C1136" s="96">
        <v>7</v>
      </c>
      <c r="D1136" s="96" t="s">
        <v>11</v>
      </c>
      <c r="E1136" s="97">
        <v>22.504508953194001</v>
      </c>
      <c r="F1136" s="103">
        <f t="shared" si="22"/>
        <v>3.97767195747704E-2</v>
      </c>
      <c r="G1136" s="95"/>
      <c r="H1136" s="104"/>
      <c r="I1136" s="104"/>
      <c r="J1136" s="104"/>
      <c r="K1136" s="105">
        <f>VLOOKUP('Datos Monitoreo 2019'!$D1136,info!$A$2:$B$20,2,FALSE)</f>
        <v>0.34899999999999998</v>
      </c>
      <c r="M1136" s="104">
        <v>1.1499999999999999</v>
      </c>
      <c r="N1136" s="106">
        <f>(0.489461*'Datos Monitoreo 2019'!$E1136^1.79018)/1000</f>
        <v>0.12898047745195865</v>
      </c>
      <c r="O1136" s="106">
        <f>'Datos Monitoreo 2019'!$N1136*'Datos Monitoreo 2019'!$S1136</f>
        <v>2.5796095490391732E-2</v>
      </c>
      <c r="P1136" s="106">
        <f>'Datos Monitoreo 2019'!$O1136+'Datos Monitoreo 2019'!$N1136</f>
        <v>0.15477657294235037</v>
      </c>
      <c r="Q1136" s="104">
        <v>0.47</v>
      </c>
      <c r="R1136" s="106">
        <f>'Datos Monitoreo 2019'!$Q1136*'Datos Monitoreo 2019'!$N1136</f>
        <v>6.0620824402420559E-2</v>
      </c>
      <c r="S1136" s="104">
        <v>0.2</v>
      </c>
      <c r="T1136" s="106">
        <f>'Datos Monitoreo 2019'!$R1136*'Datos Monitoreo 2019'!$S1136</f>
        <v>1.2124164880484112E-2</v>
      </c>
      <c r="U1136" s="106">
        <f>'Datos Monitoreo 2019'!$T1136+'Datos Monitoreo 2019'!$R1136</f>
        <v>7.2744989282904668E-2</v>
      </c>
    </row>
    <row r="1137" spans="1:21" s="94" customFormat="1" ht="16.5" hidden="1" x14ac:dyDescent="0.3">
      <c r="A1137" s="96" t="s">
        <v>57</v>
      </c>
      <c r="B1137" s="102">
        <f>VLOOKUP('Datos Monitoreo 2019'!$A1137,info!$D$3:$E$118,2,FALSE)</f>
        <v>4</v>
      </c>
      <c r="C1137" s="96">
        <v>8</v>
      </c>
      <c r="D1137" s="96" t="s">
        <v>9</v>
      </c>
      <c r="E1137" s="97">
        <v>9.2309866993299305</v>
      </c>
      <c r="F1137" s="103">
        <f t="shared" si="22"/>
        <v>6.6924653570142002E-3</v>
      </c>
      <c r="G1137" s="95"/>
      <c r="H1137" s="104"/>
      <c r="I1137" s="104"/>
      <c r="J1137" s="104"/>
      <c r="K1137" s="105">
        <f>VLOOKUP('Datos Monitoreo 2019'!$D1137,info!$A$2:$B$20,2,FALSE)</f>
        <v>0.74</v>
      </c>
      <c r="M1137" s="104">
        <v>1.1499999999999999</v>
      </c>
      <c r="N1137" s="106">
        <f>(1.8894+0.00853085*'Datos Monitoreo 2019'!$E1137^3.32222)/1000</f>
        <v>1.5622194847540332E-2</v>
      </c>
      <c r="O1137" s="106">
        <f>'Datos Monitoreo 2019'!$N1137*'Datos Monitoreo 2019'!$S1137</f>
        <v>3.1244389695080665E-3</v>
      </c>
      <c r="P1137" s="106">
        <f>'Datos Monitoreo 2019'!$O1137+'Datos Monitoreo 2019'!$N1137</f>
        <v>1.87466338170484E-2</v>
      </c>
      <c r="Q1137" s="104">
        <v>0.47</v>
      </c>
      <c r="R1137" s="106">
        <f>'Datos Monitoreo 2019'!$Q1137*'Datos Monitoreo 2019'!$N1137</f>
        <v>7.342431578343956E-3</v>
      </c>
      <c r="S1137" s="104">
        <v>0.2</v>
      </c>
      <c r="T1137" s="106">
        <f>'Datos Monitoreo 2019'!$R1137*'Datos Monitoreo 2019'!$S1137</f>
        <v>1.4684863156687912E-3</v>
      </c>
      <c r="U1137" s="106">
        <f>'Datos Monitoreo 2019'!$T1137+'Datos Monitoreo 2019'!$R1137</f>
        <v>8.8109178940127472E-3</v>
      </c>
    </row>
    <row r="1138" spans="1:21" s="94" customFormat="1" ht="16.5" hidden="1" x14ac:dyDescent="0.3">
      <c r="A1138" s="95" t="s">
        <v>57</v>
      </c>
      <c r="B1138" s="102">
        <f>VLOOKUP('Datos Monitoreo 2019'!$A1138,info!$D$3:$E$118,2,FALSE)</f>
        <v>4</v>
      </c>
      <c r="C1138" s="96">
        <v>9</v>
      </c>
      <c r="D1138" s="96" t="s">
        <v>11</v>
      </c>
      <c r="E1138" s="97">
        <v>21.040283476748563</v>
      </c>
      <c r="F1138" s="103">
        <f t="shared" si="22"/>
        <v>3.4769068445326998E-2</v>
      </c>
      <c r="G1138" s="95"/>
      <c r="H1138" s="104"/>
      <c r="I1138" s="104"/>
      <c r="J1138" s="104"/>
      <c r="K1138" s="105">
        <f>VLOOKUP('Datos Monitoreo 2019'!$D1138,info!$A$2:$B$20,2,FALSE)</f>
        <v>0.34899999999999998</v>
      </c>
      <c r="M1138" s="104">
        <v>1.1499999999999999</v>
      </c>
      <c r="N1138" s="106">
        <f>(0.489461*'Datos Monitoreo 2019'!$E1138^1.79018)/1000</f>
        <v>0.11434536965167036</v>
      </c>
      <c r="O1138" s="106">
        <f>'Datos Monitoreo 2019'!$N1138*'Datos Monitoreo 2019'!$S1138</f>
        <v>2.2869073930334074E-2</v>
      </c>
      <c r="P1138" s="106">
        <f>'Datos Monitoreo 2019'!$O1138+'Datos Monitoreo 2019'!$N1138</f>
        <v>0.13721444358200444</v>
      </c>
      <c r="Q1138" s="104">
        <v>0.47</v>
      </c>
      <c r="R1138" s="106">
        <f>'Datos Monitoreo 2019'!$Q1138*'Datos Monitoreo 2019'!$N1138</f>
        <v>5.3742323736285062E-2</v>
      </c>
      <c r="S1138" s="104">
        <v>0.2</v>
      </c>
      <c r="T1138" s="106">
        <f>'Datos Monitoreo 2019'!$R1138*'Datos Monitoreo 2019'!$S1138</f>
        <v>1.0748464747257012E-2</v>
      </c>
      <c r="U1138" s="106">
        <f>'Datos Monitoreo 2019'!$T1138+'Datos Monitoreo 2019'!$R1138</f>
        <v>6.4490788483542075E-2</v>
      </c>
    </row>
    <row r="1139" spans="1:21" s="94" customFormat="1" ht="16.5" hidden="1" x14ac:dyDescent="0.3">
      <c r="A1139" s="95" t="s">
        <v>57</v>
      </c>
      <c r="B1139" s="102">
        <f>VLOOKUP('Datos Monitoreo 2019'!$A1139,info!$D$3:$E$118,2,FALSE)</f>
        <v>4</v>
      </c>
      <c r="C1139" s="96">
        <v>10</v>
      </c>
      <c r="D1139" s="96" t="s">
        <v>11</v>
      </c>
      <c r="E1139" s="97">
        <v>17.188733853924695</v>
      </c>
      <c r="F1139" s="103">
        <f t="shared" si="22"/>
        <v>2.3204790702798336E-2</v>
      </c>
      <c r="G1139" s="95"/>
      <c r="H1139" s="104"/>
      <c r="I1139" s="104"/>
      <c r="J1139" s="104"/>
      <c r="K1139" s="105">
        <f>VLOOKUP('Datos Monitoreo 2019'!$D1139,info!$A$2:$B$20,2,FALSE)</f>
        <v>0.34899999999999998</v>
      </c>
      <c r="M1139" s="104">
        <v>1.1499999999999999</v>
      </c>
      <c r="N1139" s="106">
        <f>(0.489461*'Datos Monitoreo 2019'!$E1139^1.79018)/1000</f>
        <v>7.9620883988734778E-2</v>
      </c>
      <c r="O1139" s="106">
        <f>'Datos Monitoreo 2019'!$N1139*'Datos Monitoreo 2019'!$S1139</f>
        <v>1.5924176797746957E-2</v>
      </c>
      <c r="P1139" s="106">
        <f>'Datos Monitoreo 2019'!$O1139+'Datos Monitoreo 2019'!$N1139</f>
        <v>9.5545060786481728E-2</v>
      </c>
      <c r="Q1139" s="104">
        <v>0.47</v>
      </c>
      <c r="R1139" s="106">
        <f>'Datos Monitoreo 2019'!$Q1139*'Datos Monitoreo 2019'!$N1139</f>
        <v>3.7421815474705342E-2</v>
      </c>
      <c r="S1139" s="104">
        <v>0.2</v>
      </c>
      <c r="T1139" s="106">
        <f>'Datos Monitoreo 2019'!$R1139*'Datos Monitoreo 2019'!$S1139</f>
        <v>7.4843630949410688E-3</v>
      </c>
      <c r="U1139" s="106">
        <f>'Datos Monitoreo 2019'!$T1139+'Datos Monitoreo 2019'!$R1139</f>
        <v>4.4906178569646411E-2</v>
      </c>
    </row>
    <row r="1140" spans="1:21" s="94" customFormat="1" ht="16.5" hidden="1" x14ac:dyDescent="0.3">
      <c r="A1140" s="95" t="s">
        <v>57</v>
      </c>
      <c r="B1140" s="102">
        <f>VLOOKUP('Datos Monitoreo 2019'!$A1140,info!$D$3:$E$118,2,FALSE)</f>
        <v>4</v>
      </c>
      <c r="C1140" s="96">
        <v>11</v>
      </c>
      <c r="D1140" s="96" t="s">
        <v>11</v>
      </c>
      <c r="E1140" s="97">
        <v>27.756622075226549</v>
      </c>
      <c r="F1140" s="103">
        <f t="shared" si="22"/>
        <v>6.0509436123993891E-2</v>
      </c>
      <c r="G1140" s="95"/>
      <c r="H1140" s="104"/>
      <c r="I1140" s="104"/>
      <c r="J1140" s="104"/>
      <c r="K1140" s="105">
        <f>VLOOKUP('Datos Monitoreo 2019'!$D1140,info!$A$2:$B$20,2,FALSE)</f>
        <v>0.34899999999999998</v>
      </c>
      <c r="M1140" s="104">
        <v>1.1499999999999999</v>
      </c>
      <c r="N1140" s="106">
        <f>(0.489461*'Datos Monitoreo 2019'!$E1140^1.79018)/1000</f>
        <v>0.18776045760982146</v>
      </c>
      <c r="O1140" s="106">
        <f>'Datos Monitoreo 2019'!$N1140*'Datos Monitoreo 2019'!$S1140</f>
        <v>3.7552091521964294E-2</v>
      </c>
      <c r="P1140" s="106">
        <f>'Datos Monitoreo 2019'!$O1140+'Datos Monitoreo 2019'!$N1140</f>
        <v>0.22531254913178575</v>
      </c>
      <c r="Q1140" s="104">
        <v>0.47</v>
      </c>
      <c r="R1140" s="106">
        <f>'Datos Monitoreo 2019'!$Q1140*'Datos Monitoreo 2019'!$N1140</f>
        <v>8.8247415076616084E-2</v>
      </c>
      <c r="S1140" s="104">
        <v>0.2</v>
      </c>
      <c r="T1140" s="106">
        <f>'Datos Monitoreo 2019'!$R1140*'Datos Monitoreo 2019'!$S1140</f>
        <v>1.7649483015323219E-2</v>
      </c>
      <c r="U1140" s="106">
        <f>'Datos Monitoreo 2019'!$T1140+'Datos Monitoreo 2019'!$R1140</f>
        <v>0.10589689809193931</v>
      </c>
    </row>
    <row r="1141" spans="1:21" s="94" customFormat="1" ht="16.5" hidden="1" x14ac:dyDescent="0.3">
      <c r="A1141" s="95" t="s">
        <v>57</v>
      </c>
      <c r="B1141" s="102">
        <f>VLOOKUP('Datos Monitoreo 2019'!$A1141,info!$D$3:$E$118,2,FALSE)</f>
        <v>4</v>
      </c>
      <c r="C1141" s="96">
        <v>12</v>
      </c>
      <c r="D1141" s="96" t="s">
        <v>9</v>
      </c>
      <c r="E1141" s="97">
        <v>6.1433808033471609</v>
      </c>
      <c r="F1141" s="103">
        <f t="shared" si="22"/>
        <v>2.9641812376150051E-3</v>
      </c>
      <c r="G1141" s="95"/>
      <c r="H1141" s="104"/>
      <c r="I1141" s="104"/>
      <c r="J1141" s="104"/>
      <c r="K1141" s="105">
        <f>VLOOKUP('Datos Monitoreo 2019'!$D1141,info!$A$2:$B$20,2,FALSE)</f>
        <v>0.74</v>
      </c>
      <c r="M1141" s="104">
        <v>1.1499999999999999</v>
      </c>
      <c r="N1141" s="106">
        <f>(1.8894+0.00853085*'Datos Monitoreo 2019'!$E1141^3.32222)/1000</f>
        <v>5.4396199390398369E-3</v>
      </c>
      <c r="O1141" s="106">
        <f>'Datos Monitoreo 2019'!$N1141*'Datos Monitoreo 2019'!$S1141</f>
        <v>1.0879239878079673E-3</v>
      </c>
      <c r="P1141" s="106">
        <f>'Datos Monitoreo 2019'!$O1141+'Datos Monitoreo 2019'!$N1141</f>
        <v>6.5275439268478045E-3</v>
      </c>
      <c r="Q1141" s="104">
        <v>0.47</v>
      </c>
      <c r="R1141" s="106">
        <f>'Datos Monitoreo 2019'!$Q1141*'Datos Monitoreo 2019'!$N1141</f>
        <v>2.5566213713487233E-3</v>
      </c>
      <c r="S1141" s="104">
        <v>0.2</v>
      </c>
      <c r="T1141" s="106">
        <f>'Datos Monitoreo 2019'!$R1141*'Datos Monitoreo 2019'!$S1141</f>
        <v>5.1132427426974468E-4</v>
      </c>
      <c r="U1141" s="106">
        <f>'Datos Monitoreo 2019'!$T1141+'Datos Monitoreo 2019'!$R1141</f>
        <v>3.0679456456184678E-3</v>
      </c>
    </row>
    <row r="1142" spans="1:21" s="94" customFormat="1" ht="16.5" hidden="1" x14ac:dyDescent="0.3">
      <c r="A1142" s="95" t="s">
        <v>57</v>
      </c>
      <c r="B1142" s="102">
        <f>VLOOKUP('Datos Monitoreo 2019'!$A1142,info!$D$3:$E$118,2,FALSE)</f>
        <v>4</v>
      </c>
      <c r="C1142" s="96">
        <v>14</v>
      </c>
      <c r="D1142" s="96" t="s">
        <v>11</v>
      </c>
      <c r="E1142" s="97">
        <v>14.260282901033822</v>
      </c>
      <c r="F1142" s="103">
        <f t="shared" si="22"/>
        <v>1.5971516849157878E-2</v>
      </c>
      <c r="G1142" s="95"/>
      <c r="H1142" s="104"/>
      <c r="I1142" s="104"/>
      <c r="J1142" s="104"/>
      <c r="K1142" s="105">
        <f>VLOOKUP('Datos Monitoreo 2019'!$D1142,info!$A$2:$B$20,2,FALSE)</f>
        <v>0.34899999999999998</v>
      </c>
      <c r="M1142" s="104">
        <v>1.1499999999999999</v>
      </c>
      <c r="N1142" s="106">
        <f>(0.489461*'Datos Monitoreo 2019'!$E1142^1.79018)/1000</f>
        <v>5.6992172090450509E-2</v>
      </c>
      <c r="O1142" s="106">
        <f>'Datos Monitoreo 2019'!$N1142*'Datos Monitoreo 2019'!$S1142</f>
        <v>1.1398434418090103E-2</v>
      </c>
      <c r="P1142" s="106">
        <f>'Datos Monitoreo 2019'!$O1142+'Datos Monitoreo 2019'!$N1142</f>
        <v>6.8390606508540619E-2</v>
      </c>
      <c r="Q1142" s="104">
        <v>0.47</v>
      </c>
      <c r="R1142" s="106">
        <f>'Datos Monitoreo 2019'!$Q1142*'Datos Monitoreo 2019'!$N1142</f>
        <v>2.6786320882511736E-2</v>
      </c>
      <c r="S1142" s="104">
        <v>0.2</v>
      </c>
      <c r="T1142" s="106">
        <f>'Datos Monitoreo 2019'!$R1142*'Datos Monitoreo 2019'!$S1142</f>
        <v>5.3572641765023479E-3</v>
      </c>
      <c r="U1142" s="106">
        <f>'Datos Monitoreo 2019'!$T1142+'Datos Monitoreo 2019'!$R1142</f>
        <v>3.2143585059014088E-2</v>
      </c>
    </row>
    <row r="1143" spans="1:21" s="94" customFormat="1" ht="16.5" hidden="1" x14ac:dyDescent="0.3">
      <c r="A1143" s="95" t="s">
        <v>57</v>
      </c>
      <c r="B1143" s="102">
        <f>VLOOKUP('Datos Monitoreo 2019'!$A1143,info!$D$3:$E$118,2,FALSE)</f>
        <v>4</v>
      </c>
      <c r="C1143" s="96">
        <v>15</v>
      </c>
      <c r="D1143" s="96" t="s">
        <v>11</v>
      </c>
      <c r="E1143" s="97">
        <v>26.769861428056796</v>
      </c>
      <c r="F1143" s="103">
        <f t="shared" si="22"/>
        <v>5.6283633652489409E-2</v>
      </c>
      <c r="G1143" s="95"/>
      <c r="H1143" s="104"/>
      <c r="I1143" s="104"/>
      <c r="J1143" s="104"/>
      <c r="K1143" s="105">
        <f>VLOOKUP('Datos Monitoreo 2019'!$D1143,info!$A$2:$B$20,2,FALSE)</f>
        <v>0.34899999999999998</v>
      </c>
      <c r="M1143" s="104">
        <v>1.1499999999999999</v>
      </c>
      <c r="N1143" s="106">
        <f>(0.489461*'Datos Monitoreo 2019'!$E1143^1.79018)/1000</f>
        <v>0.17597931781230056</v>
      </c>
      <c r="O1143" s="106">
        <f>'Datos Monitoreo 2019'!$N1143*'Datos Monitoreo 2019'!$S1143</f>
        <v>3.5195863562460114E-2</v>
      </c>
      <c r="P1143" s="106">
        <f>'Datos Monitoreo 2019'!$O1143+'Datos Monitoreo 2019'!$N1143</f>
        <v>0.21117518137476066</v>
      </c>
      <c r="Q1143" s="104">
        <v>0.47</v>
      </c>
      <c r="R1143" s="106">
        <f>'Datos Monitoreo 2019'!$Q1143*'Datos Monitoreo 2019'!$N1143</f>
        <v>8.2710279371781256E-2</v>
      </c>
      <c r="S1143" s="104">
        <v>0.2</v>
      </c>
      <c r="T1143" s="106">
        <f>'Datos Monitoreo 2019'!$R1143*'Datos Monitoreo 2019'!$S1143</f>
        <v>1.6542055874356251E-2</v>
      </c>
      <c r="U1143" s="106">
        <f>'Datos Monitoreo 2019'!$T1143+'Datos Monitoreo 2019'!$R1143</f>
        <v>9.925233524613751E-2</v>
      </c>
    </row>
    <row r="1144" spans="1:21" s="94" customFormat="1" ht="16.5" hidden="1" x14ac:dyDescent="0.3">
      <c r="A1144" s="95" t="s">
        <v>57</v>
      </c>
      <c r="B1144" s="102">
        <f>VLOOKUP('Datos Monitoreo 2019'!$A1144,info!$D$3:$E$118,2,FALSE)</f>
        <v>4</v>
      </c>
      <c r="C1144" s="96">
        <v>16</v>
      </c>
      <c r="D1144" s="96" t="s">
        <v>11</v>
      </c>
      <c r="E1144" s="97">
        <v>25.401128917466497</v>
      </c>
      <c r="F1144" s="103">
        <f t="shared" si="22"/>
        <v>5.0675252190345667E-2</v>
      </c>
      <c r="G1144" s="95"/>
      <c r="H1144" s="104"/>
      <c r="I1144" s="104"/>
      <c r="J1144" s="104"/>
      <c r="K1144" s="105">
        <f>VLOOKUP('Datos Monitoreo 2019'!$D1144,info!$A$2:$B$20,2,FALSE)</f>
        <v>0.34899999999999998</v>
      </c>
      <c r="M1144" s="104">
        <v>1.1499999999999999</v>
      </c>
      <c r="N1144" s="106">
        <f>(0.489461*'Datos Monitoreo 2019'!$E1144^1.79018)/1000</f>
        <v>0.16019828782374698</v>
      </c>
      <c r="O1144" s="106">
        <f>'Datos Monitoreo 2019'!$N1144*'Datos Monitoreo 2019'!$S1144</f>
        <v>3.2039657564749399E-2</v>
      </c>
      <c r="P1144" s="106">
        <f>'Datos Monitoreo 2019'!$O1144+'Datos Monitoreo 2019'!$N1144</f>
        <v>0.19223794538849637</v>
      </c>
      <c r="Q1144" s="104">
        <v>0.47</v>
      </c>
      <c r="R1144" s="106">
        <f>'Datos Monitoreo 2019'!$Q1144*'Datos Monitoreo 2019'!$N1144</f>
        <v>7.5293195277161079E-2</v>
      </c>
      <c r="S1144" s="104">
        <v>0.2</v>
      </c>
      <c r="T1144" s="106">
        <f>'Datos Monitoreo 2019'!$R1144*'Datos Monitoreo 2019'!$S1144</f>
        <v>1.5058639055432217E-2</v>
      </c>
      <c r="U1144" s="106">
        <f>'Datos Monitoreo 2019'!$T1144+'Datos Monitoreo 2019'!$R1144</f>
        <v>9.0351834332593292E-2</v>
      </c>
    </row>
    <row r="1145" spans="1:21" s="94" customFormat="1" ht="16.5" hidden="1" x14ac:dyDescent="0.3">
      <c r="A1145" s="95" t="s">
        <v>57</v>
      </c>
      <c r="B1145" s="102">
        <f>VLOOKUP('Datos Monitoreo 2019'!$A1145,info!$D$3:$E$118,2,FALSE)</f>
        <v>4</v>
      </c>
      <c r="C1145" s="96">
        <v>18</v>
      </c>
      <c r="D1145" s="96" t="s">
        <v>11</v>
      </c>
      <c r="E1145" s="97">
        <v>26.29239659878111</v>
      </c>
      <c r="F1145" s="103">
        <f t="shared" si="22"/>
        <v>5.4293798976482996E-2</v>
      </c>
      <c r="G1145" s="95"/>
      <c r="H1145" s="104"/>
      <c r="I1145" s="104"/>
      <c r="J1145" s="104"/>
      <c r="K1145" s="105">
        <f>VLOOKUP('Datos Monitoreo 2019'!$D1145,info!$A$2:$B$20,2,FALSE)</f>
        <v>0.34899999999999998</v>
      </c>
      <c r="M1145" s="104">
        <v>1.1499999999999999</v>
      </c>
      <c r="N1145" s="106">
        <f>(0.489461*'Datos Monitoreo 2019'!$E1145^1.79018)/1000</f>
        <v>0.17040003324829997</v>
      </c>
      <c r="O1145" s="106">
        <f>'Datos Monitoreo 2019'!$N1145*'Datos Monitoreo 2019'!$S1145</f>
        <v>3.4080006649659995E-2</v>
      </c>
      <c r="P1145" s="106">
        <f>'Datos Monitoreo 2019'!$O1145+'Datos Monitoreo 2019'!$N1145</f>
        <v>0.20448003989795996</v>
      </c>
      <c r="Q1145" s="104">
        <v>0.47</v>
      </c>
      <c r="R1145" s="106">
        <f>'Datos Monitoreo 2019'!$Q1145*'Datos Monitoreo 2019'!$N1145</f>
        <v>8.0088015626700981E-2</v>
      </c>
      <c r="S1145" s="104">
        <v>0.2</v>
      </c>
      <c r="T1145" s="106">
        <f>'Datos Monitoreo 2019'!$R1145*'Datos Monitoreo 2019'!$S1145</f>
        <v>1.6017603125340198E-2</v>
      </c>
      <c r="U1145" s="106">
        <f>'Datos Monitoreo 2019'!$T1145+'Datos Monitoreo 2019'!$R1145</f>
        <v>9.6105618752041183E-2</v>
      </c>
    </row>
    <row r="1146" spans="1:21" s="94" customFormat="1" ht="16.5" hidden="1" x14ac:dyDescent="0.3">
      <c r="A1146" s="95" t="s">
        <v>57</v>
      </c>
      <c r="B1146" s="102">
        <f>VLOOKUP('Datos Monitoreo 2019'!$A1146,info!$D$3:$E$118,2,FALSE)</f>
        <v>4</v>
      </c>
      <c r="C1146" s="96">
        <v>19</v>
      </c>
      <c r="D1146" s="96" t="s">
        <v>11</v>
      </c>
      <c r="E1146" s="97">
        <v>21.517748306024249</v>
      </c>
      <c r="F1146" s="103">
        <f t="shared" si="22"/>
        <v>3.6364994637180972E-2</v>
      </c>
      <c r="G1146" s="95"/>
      <c r="H1146" s="104"/>
      <c r="I1146" s="104"/>
      <c r="J1146" s="104"/>
      <c r="K1146" s="105">
        <f>VLOOKUP('Datos Monitoreo 2019'!$D1146,info!$A$2:$B$20,2,FALSE)</f>
        <v>0.34899999999999998</v>
      </c>
      <c r="M1146" s="104">
        <v>1.1499999999999999</v>
      </c>
      <c r="N1146" s="106">
        <f>(0.489461*'Datos Monitoreo 2019'!$E1146^1.79018)/1000</f>
        <v>0.11903215881233128</v>
      </c>
      <c r="O1146" s="106">
        <f>'Datos Monitoreo 2019'!$N1146*'Datos Monitoreo 2019'!$S1146</f>
        <v>2.380643176246626E-2</v>
      </c>
      <c r="P1146" s="106">
        <f>'Datos Monitoreo 2019'!$O1146+'Datos Monitoreo 2019'!$N1146</f>
        <v>0.14283859057479753</v>
      </c>
      <c r="Q1146" s="104">
        <v>0.47</v>
      </c>
      <c r="R1146" s="106">
        <f>'Datos Monitoreo 2019'!$Q1146*'Datos Monitoreo 2019'!$N1146</f>
        <v>5.5945114641795704E-2</v>
      </c>
      <c r="S1146" s="104">
        <v>0.2</v>
      </c>
      <c r="T1146" s="106">
        <f>'Datos Monitoreo 2019'!$R1146*'Datos Monitoreo 2019'!$S1146</f>
        <v>1.1189022928359141E-2</v>
      </c>
      <c r="U1146" s="106">
        <f>'Datos Monitoreo 2019'!$T1146+'Datos Monitoreo 2019'!$R1146</f>
        <v>6.713413757015485E-2</v>
      </c>
    </row>
    <row r="1147" spans="1:21" s="94" customFormat="1" ht="16.5" hidden="1" x14ac:dyDescent="0.3">
      <c r="A1147" s="95" t="s">
        <v>57</v>
      </c>
      <c r="B1147" s="102">
        <f>VLOOKUP('Datos Monitoreo 2019'!$A1147,info!$D$3:$E$118,2,FALSE)</f>
        <v>4</v>
      </c>
      <c r="C1147" s="96">
        <v>20</v>
      </c>
      <c r="D1147" s="96" t="s">
        <v>11</v>
      </c>
      <c r="E1147" s="97">
        <v>24.637185190625402</v>
      </c>
      <c r="F1147" s="103">
        <f t="shared" si="22"/>
        <v>4.767295334386016E-2</v>
      </c>
      <c r="G1147" s="95"/>
      <c r="H1147" s="104"/>
      <c r="I1147" s="104"/>
      <c r="J1147" s="104"/>
      <c r="K1147" s="105">
        <f>VLOOKUP('Datos Monitoreo 2019'!$D1147,info!$A$2:$B$20,2,FALSE)</f>
        <v>0.34899999999999998</v>
      </c>
      <c r="M1147" s="104">
        <v>1.1499999999999999</v>
      </c>
      <c r="N1147" s="106">
        <f>(0.489461*'Datos Monitoreo 2019'!$E1147^1.79018)/1000</f>
        <v>0.151675916223974</v>
      </c>
      <c r="O1147" s="106">
        <f>'Datos Monitoreo 2019'!$N1147*'Datos Monitoreo 2019'!$S1147</f>
        <v>3.0335183244794801E-2</v>
      </c>
      <c r="P1147" s="106">
        <f>'Datos Monitoreo 2019'!$O1147+'Datos Monitoreo 2019'!$N1147</f>
        <v>0.18201109946876881</v>
      </c>
      <c r="Q1147" s="104">
        <v>0.47</v>
      </c>
      <c r="R1147" s="106">
        <f>'Datos Monitoreo 2019'!$Q1147*'Datos Monitoreo 2019'!$N1147</f>
        <v>7.1287680625267774E-2</v>
      </c>
      <c r="S1147" s="104">
        <v>0.2</v>
      </c>
      <c r="T1147" s="106">
        <f>'Datos Monitoreo 2019'!$R1147*'Datos Monitoreo 2019'!$S1147</f>
        <v>1.4257536125053556E-2</v>
      </c>
      <c r="U1147" s="106">
        <f>'Datos Monitoreo 2019'!$T1147+'Datos Monitoreo 2019'!$R1147</f>
        <v>8.5545216750321326E-2</v>
      </c>
    </row>
    <row r="1148" spans="1:21" s="94" customFormat="1" ht="16.5" hidden="1" x14ac:dyDescent="0.3">
      <c r="A1148" s="95" t="s">
        <v>57</v>
      </c>
      <c r="B1148" s="102">
        <f>VLOOKUP('Datos Monitoreo 2019'!$A1148,info!$D$3:$E$118,2,FALSE)</f>
        <v>4</v>
      </c>
      <c r="C1148" s="96">
        <v>23</v>
      </c>
      <c r="D1148" s="96" t="s">
        <v>11</v>
      </c>
      <c r="E1148" s="97">
        <v>20.499156670236122</v>
      </c>
      <c r="F1148" s="103">
        <f t="shared" si="22"/>
        <v>3.3003642239080158E-2</v>
      </c>
      <c r="G1148" s="95"/>
      <c r="H1148" s="104"/>
      <c r="I1148" s="104"/>
      <c r="J1148" s="104"/>
      <c r="K1148" s="105">
        <f>VLOOKUP('Datos Monitoreo 2019'!$D1148,info!$A$2:$B$20,2,FALSE)</f>
        <v>0.34899999999999998</v>
      </c>
      <c r="M1148" s="104">
        <v>1.1499999999999999</v>
      </c>
      <c r="N1148" s="106">
        <f>(0.489461*'Datos Monitoreo 2019'!$E1148^1.79018)/1000</f>
        <v>0.10913439270459348</v>
      </c>
      <c r="O1148" s="106">
        <f>'Datos Monitoreo 2019'!$N1148*'Datos Monitoreo 2019'!$S1148</f>
        <v>2.1826878540918696E-2</v>
      </c>
      <c r="P1148" s="106">
        <f>'Datos Monitoreo 2019'!$O1148+'Datos Monitoreo 2019'!$N1148</f>
        <v>0.13096127124551218</v>
      </c>
      <c r="Q1148" s="104">
        <v>0.47</v>
      </c>
      <c r="R1148" s="106">
        <f>'Datos Monitoreo 2019'!$Q1148*'Datos Monitoreo 2019'!$N1148</f>
        <v>5.1293164571158935E-2</v>
      </c>
      <c r="S1148" s="104">
        <v>0.2</v>
      </c>
      <c r="T1148" s="106">
        <f>'Datos Monitoreo 2019'!$R1148*'Datos Monitoreo 2019'!$S1148</f>
        <v>1.0258632914231788E-2</v>
      </c>
      <c r="U1148" s="106">
        <f>'Datos Monitoreo 2019'!$T1148+'Datos Monitoreo 2019'!$R1148</f>
        <v>6.1551797485390719E-2</v>
      </c>
    </row>
    <row r="1149" spans="1:21" s="94" customFormat="1" ht="16.5" hidden="1" x14ac:dyDescent="0.3">
      <c r="A1149" s="95" t="s">
        <v>57</v>
      </c>
      <c r="B1149" s="102">
        <f>VLOOKUP('Datos Monitoreo 2019'!$A1149,info!$D$3:$E$118,2,FALSE)</f>
        <v>4</v>
      </c>
      <c r="C1149" s="96">
        <v>25</v>
      </c>
      <c r="D1149" s="96" t="s">
        <v>9</v>
      </c>
      <c r="E1149" s="97">
        <v>9.963099437552648</v>
      </c>
      <c r="F1149" s="103">
        <f t="shared" si="22"/>
        <v>7.7961253098849477E-3</v>
      </c>
      <c r="G1149" s="95"/>
      <c r="H1149" s="104"/>
      <c r="I1149" s="104"/>
      <c r="J1149" s="104"/>
      <c r="K1149" s="105">
        <f>VLOOKUP('Datos Monitoreo 2019'!$D1149,info!$A$2:$B$20,2,FALSE)</f>
        <v>0.74</v>
      </c>
      <c r="M1149" s="104">
        <v>1.1499999999999999</v>
      </c>
      <c r="N1149" s="106">
        <f>(1.8894+0.00853085*'Datos Monitoreo 2019'!$E1149^3.32222)/1000</f>
        <v>1.958553263520442E-2</v>
      </c>
      <c r="O1149" s="106">
        <f>'Datos Monitoreo 2019'!$N1149*'Datos Monitoreo 2019'!$S1149</f>
        <v>3.9171065270408841E-3</v>
      </c>
      <c r="P1149" s="106">
        <f>'Datos Monitoreo 2019'!$O1149+'Datos Monitoreo 2019'!$N1149</f>
        <v>2.3502639162245303E-2</v>
      </c>
      <c r="Q1149" s="104">
        <v>0.47</v>
      </c>
      <c r="R1149" s="106">
        <f>'Datos Monitoreo 2019'!$Q1149*'Datos Monitoreo 2019'!$N1149</f>
        <v>9.2052003385460768E-3</v>
      </c>
      <c r="S1149" s="104">
        <v>0.2</v>
      </c>
      <c r="T1149" s="106">
        <f>'Datos Monitoreo 2019'!$R1149*'Datos Monitoreo 2019'!$S1149</f>
        <v>1.8410400677092154E-3</v>
      </c>
      <c r="U1149" s="106">
        <f>'Datos Monitoreo 2019'!$T1149+'Datos Monitoreo 2019'!$R1149</f>
        <v>1.1046240406255292E-2</v>
      </c>
    </row>
    <row r="1150" spans="1:21" s="94" customFormat="1" ht="16.5" hidden="1" x14ac:dyDescent="0.3">
      <c r="A1150" s="95" t="s">
        <v>57</v>
      </c>
      <c r="B1150" s="102">
        <f>VLOOKUP('Datos Monitoreo 2019'!$A1150,info!$D$3:$E$118,2,FALSE)</f>
        <v>4</v>
      </c>
      <c r="C1150" s="96">
        <v>26</v>
      </c>
      <c r="D1150" s="96" t="s">
        <v>11</v>
      </c>
      <c r="E1150" s="97">
        <v>24.700847167862154</v>
      </c>
      <c r="F1150" s="103">
        <f t="shared" si="22"/>
        <v>4.7919643505652566E-2</v>
      </c>
      <c r="G1150" s="95"/>
      <c r="H1150" s="104"/>
      <c r="I1150" s="104"/>
      <c r="J1150" s="104"/>
      <c r="K1150" s="105">
        <f>VLOOKUP('Datos Monitoreo 2019'!$D1150,info!$A$2:$B$20,2,FALSE)</f>
        <v>0.34899999999999998</v>
      </c>
      <c r="M1150" s="104">
        <v>1.1499999999999999</v>
      </c>
      <c r="N1150" s="106">
        <f>(0.489461*'Datos Monitoreo 2019'!$E1150^1.79018)/1000</f>
        <v>0.15237825303263158</v>
      </c>
      <c r="O1150" s="106">
        <f>'Datos Monitoreo 2019'!$N1150*'Datos Monitoreo 2019'!$S1150</f>
        <v>3.0475650606526319E-2</v>
      </c>
      <c r="P1150" s="106">
        <f>'Datos Monitoreo 2019'!$O1150+'Datos Monitoreo 2019'!$N1150</f>
        <v>0.18285390363915791</v>
      </c>
      <c r="Q1150" s="104">
        <v>0.47</v>
      </c>
      <c r="R1150" s="106">
        <f>'Datos Monitoreo 2019'!$Q1150*'Datos Monitoreo 2019'!$N1150</f>
        <v>7.1617778925336842E-2</v>
      </c>
      <c r="S1150" s="104">
        <v>0.2</v>
      </c>
      <c r="T1150" s="106">
        <f>'Datos Monitoreo 2019'!$R1150*'Datos Monitoreo 2019'!$S1150</f>
        <v>1.4323555785067369E-2</v>
      </c>
      <c r="U1150" s="106">
        <f>'Datos Monitoreo 2019'!$T1150+'Datos Monitoreo 2019'!$R1150</f>
        <v>8.5941334710404216E-2</v>
      </c>
    </row>
    <row r="1151" spans="1:21" s="94" customFormat="1" ht="16.5" hidden="1" x14ac:dyDescent="0.3">
      <c r="A1151" s="95" t="s">
        <v>57</v>
      </c>
      <c r="B1151" s="102">
        <f>VLOOKUP('Datos Monitoreo 2019'!$A1151,info!$D$3:$E$118,2,FALSE)</f>
        <v>4</v>
      </c>
      <c r="C1151" s="96">
        <v>27</v>
      </c>
      <c r="D1151" s="96" t="s">
        <v>11</v>
      </c>
      <c r="E1151" s="97">
        <v>16.647607047412251</v>
      </c>
      <c r="F1151" s="103">
        <f t="shared" si="22"/>
        <v>2.1766746214491511E-2</v>
      </c>
      <c r="G1151" s="95"/>
      <c r="H1151" s="104"/>
      <c r="I1151" s="104"/>
      <c r="J1151" s="104"/>
      <c r="K1151" s="105">
        <f>VLOOKUP('Datos Monitoreo 2019'!$D1151,info!$A$2:$B$20,2,FALSE)</f>
        <v>0.34899999999999998</v>
      </c>
      <c r="M1151" s="104">
        <v>1.1499999999999999</v>
      </c>
      <c r="N1151" s="106">
        <f>(0.489461*'Datos Monitoreo 2019'!$E1151^1.79018)/1000</f>
        <v>7.5189584937484316E-2</v>
      </c>
      <c r="O1151" s="106">
        <f>'Datos Monitoreo 2019'!$N1151*'Datos Monitoreo 2019'!$S1151</f>
        <v>1.5037916987496864E-2</v>
      </c>
      <c r="P1151" s="106">
        <f>'Datos Monitoreo 2019'!$O1151+'Datos Monitoreo 2019'!$N1151</f>
        <v>9.0227501924981177E-2</v>
      </c>
      <c r="Q1151" s="104">
        <v>0.47</v>
      </c>
      <c r="R1151" s="106">
        <f>'Datos Monitoreo 2019'!$Q1151*'Datos Monitoreo 2019'!$N1151</f>
        <v>3.5339104920617627E-2</v>
      </c>
      <c r="S1151" s="104">
        <v>0.2</v>
      </c>
      <c r="T1151" s="106">
        <f>'Datos Monitoreo 2019'!$R1151*'Datos Monitoreo 2019'!$S1151</f>
        <v>7.0678209841235256E-3</v>
      </c>
      <c r="U1151" s="106">
        <f>'Datos Monitoreo 2019'!$T1151+'Datos Monitoreo 2019'!$R1151</f>
        <v>4.2406925904741155E-2</v>
      </c>
    </row>
    <row r="1152" spans="1:21" s="94" customFormat="1" ht="16.5" hidden="1" x14ac:dyDescent="0.3">
      <c r="A1152" s="95" t="s">
        <v>57</v>
      </c>
      <c r="B1152" s="102">
        <f>VLOOKUP('Datos Monitoreo 2019'!$A1152,info!$D$3:$E$118,2,FALSE)</f>
        <v>4</v>
      </c>
      <c r="C1152" s="96">
        <v>29</v>
      </c>
      <c r="D1152" s="96" t="s">
        <v>11</v>
      </c>
      <c r="E1152" s="97">
        <v>21.581410283261008</v>
      </c>
      <c r="F1152" s="103">
        <f t="shared" si="22"/>
        <v>3.6580490430127406E-2</v>
      </c>
      <c r="G1152" s="95"/>
      <c r="H1152" s="104"/>
      <c r="I1152" s="104"/>
      <c r="J1152" s="104"/>
      <c r="K1152" s="105">
        <f>VLOOKUP('Datos Monitoreo 2019'!$D1152,info!$A$2:$B$20,2,FALSE)</f>
        <v>0.34899999999999998</v>
      </c>
      <c r="M1152" s="104">
        <v>1.1499999999999999</v>
      </c>
      <c r="N1152" s="106">
        <f>(0.489461*'Datos Monitoreo 2019'!$E1152^1.79018)/1000</f>
        <v>0.11966333638458998</v>
      </c>
      <c r="O1152" s="106">
        <f>'Datos Monitoreo 2019'!$N1152*'Datos Monitoreo 2019'!$S1152</f>
        <v>2.3932667276917997E-2</v>
      </c>
      <c r="P1152" s="106">
        <f>'Datos Monitoreo 2019'!$O1152+'Datos Monitoreo 2019'!$N1152</f>
        <v>0.14359600366150799</v>
      </c>
      <c r="Q1152" s="104">
        <v>0.47</v>
      </c>
      <c r="R1152" s="106">
        <f>'Datos Monitoreo 2019'!$Q1152*'Datos Monitoreo 2019'!$N1152</f>
        <v>5.6241768100757289E-2</v>
      </c>
      <c r="S1152" s="104">
        <v>0.2</v>
      </c>
      <c r="T1152" s="106">
        <f>'Datos Monitoreo 2019'!$R1152*'Datos Monitoreo 2019'!$S1152</f>
        <v>1.1248353620151459E-2</v>
      </c>
      <c r="U1152" s="106">
        <f>'Datos Monitoreo 2019'!$T1152+'Datos Monitoreo 2019'!$R1152</f>
        <v>6.749012172090875E-2</v>
      </c>
    </row>
    <row r="1153" spans="1:21" s="94" customFormat="1" ht="16.5" hidden="1" x14ac:dyDescent="0.3">
      <c r="A1153" s="95" t="s">
        <v>57</v>
      </c>
      <c r="B1153" s="102">
        <f>VLOOKUP('Datos Monitoreo 2019'!$A1153,info!$D$3:$E$118,2,FALSE)</f>
        <v>4</v>
      </c>
      <c r="C1153" s="96">
        <v>30</v>
      </c>
      <c r="D1153" s="96" t="s">
        <v>11</v>
      </c>
      <c r="E1153" s="97">
        <v>15.438029479913848</v>
      </c>
      <c r="F1153" s="103">
        <f t="shared" si="22"/>
        <v>1.8718610744395542E-2</v>
      </c>
      <c r="G1153" s="95"/>
      <c r="H1153" s="104"/>
      <c r="I1153" s="104"/>
      <c r="J1153" s="104"/>
      <c r="K1153" s="105">
        <f>VLOOKUP('Datos Monitoreo 2019'!$D1153,info!$A$2:$B$20,2,FALSE)</f>
        <v>0.34899999999999998</v>
      </c>
      <c r="M1153" s="104">
        <v>1.1499999999999999</v>
      </c>
      <c r="N1153" s="106">
        <f>(0.489461*'Datos Monitoreo 2019'!$E1153^1.79018)/1000</f>
        <v>6.5691848051669069E-2</v>
      </c>
      <c r="O1153" s="106">
        <f>'Datos Monitoreo 2019'!$N1153*'Datos Monitoreo 2019'!$S1153</f>
        <v>1.3138369610333815E-2</v>
      </c>
      <c r="P1153" s="106">
        <f>'Datos Monitoreo 2019'!$O1153+'Datos Monitoreo 2019'!$N1153</f>
        <v>7.8830217662002877E-2</v>
      </c>
      <c r="Q1153" s="104">
        <v>0.47</v>
      </c>
      <c r="R1153" s="106">
        <f>'Datos Monitoreo 2019'!$Q1153*'Datos Monitoreo 2019'!$N1153</f>
        <v>3.0875168584284459E-2</v>
      </c>
      <c r="S1153" s="104">
        <v>0.2</v>
      </c>
      <c r="T1153" s="106">
        <f>'Datos Monitoreo 2019'!$R1153*'Datos Monitoreo 2019'!$S1153</f>
        <v>6.1750337168568923E-3</v>
      </c>
      <c r="U1153" s="106">
        <f>'Datos Monitoreo 2019'!$T1153+'Datos Monitoreo 2019'!$R1153</f>
        <v>3.7050202301141352E-2</v>
      </c>
    </row>
    <row r="1154" spans="1:21" s="94" customFormat="1" ht="16.5" hidden="1" x14ac:dyDescent="0.3">
      <c r="A1154" s="95" t="s">
        <v>57</v>
      </c>
      <c r="B1154" s="102">
        <f>VLOOKUP('Datos Monitoreo 2019'!$A1154,info!$D$3:$E$118,2,FALSE)</f>
        <v>4</v>
      </c>
      <c r="C1154" s="96">
        <v>31</v>
      </c>
      <c r="D1154" s="96" t="s">
        <v>11</v>
      </c>
      <c r="E1154" s="97">
        <v>23.586762566218887</v>
      </c>
      <c r="F1154" s="103">
        <f t="shared" si="22"/>
        <v>4.369447765392049E-2</v>
      </c>
      <c r="G1154" s="95"/>
      <c r="H1154" s="104"/>
      <c r="I1154" s="104"/>
      <c r="J1154" s="104"/>
      <c r="K1154" s="105">
        <f>VLOOKUP('Datos Monitoreo 2019'!$D1154,info!$A$2:$B$20,2,FALSE)</f>
        <v>0.34899999999999998</v>
      </c>
      <c r="M1154" s="104">
        <v>1.1499999999999999</v>
      </c>
      <c r="N1154" s="106">
        <f>(0.489461*'Datos Monitoreo 2019'!$E1154^1.79018)/1000</f>
        <v>0.14029477394151124</v>
      </c>
      <c r="O1154" s="106">
        <f>'Datos Monitoreo 2019'!$N1154*'Datos Monitoreo 2019'!$S1154</f>
        <v>2.805895478830225E-2</v>
      </c>
      <c r="P1154" s="106">
        <f>'Datos Monitoreo 2019'!$O1154+'Datos Monitoreo 2019'!$N1154</f>
        <v>0.1683537287298135</v>
      </c>
      <c r="Q1154" s="104">
        <v>0.47</v>
      </c>
      <c r="R1154" s="106">
        <f>'Datos Monitoreo 2019'!$Q1154*'Datos Monitoreo 2019'!$N1154</f>
        <v>6.5938543752510279E-2</v>
      </c>
      <c r="S1154" s="104">
        <v>0.2</v>
      </c>
      <c r="T1154" s="106">
        <f>'Datos Monitoreo 2019'!$R1154*'Datos Monitoreo 2019'!$S1154</f>
        <v>1.3187708750502056E-2</v>
      </c>
      <c r="U1154" s="106">
        <f>'Datos Monitoreo 2019'!$T1154+'Datos Monitoreo 2019'!$R1154</f>
        <v>7.9126252503012334E-2</v>
      </c>
    </row>
    <row r="1155" spans="1:21" s="94" customFormat="1" ht="16.5" hidden="1" x14ac:dyDescent="0.3">
      <c r="A1155" s="95" t="s">
        <v>57</v>
      </c>
      <c r="B1155" s="102">
        <f>VLOOKUP('Datos Monitoreo 2019'!$A1155,info!$D$3:$E$118,2,FALSE)</f>
        <v>4</v>
      </c>
      <c r="C1155" s="96">
        <v>33</v>
      </c>
      <c r="D1155" s="96" t="s">
        <v>11</v>
      </c>
      <c r="E1155" s="97">
        <v>18.52563537589662</v>
      </c>
      <c r="F1155" s="103">
        <f t="shared" ref="F1155:F1218" si="23">+(PI()*(((E1155/100)^2))/4)</f>
        <v>2.6954799471929587E-2</v>
      </c>
      <c r="G1155" s="95"/>
      <c r="H1155" s="104"/>
      <c r="I1155" s="104"/>
      <c r="J1155" s="104"/>
      <c r="K1155" s="105">
        <f>VLOOKUP('Datos Monitoreo 2019'!$D1155,info!$A$2:$B$20,2,FALSE)</f>
        <v>0.34899999999999998</v>
      </c>
      <c r="M1155" s="104">
        <v>1.1499999999999999</v>
      </c>
      <c r="N1155" s="106">
        <f>(0.489461*'Datos Monitoreo 2019'!$E1155^1.79018)/1000</f>
        <v>9.1045851656084462E-2</v>
      </c>
      <c r="O1155" s="106">
        <f>'Datos Monitoreo 2019'!$N1155*'Datos Monitoreo 2019'!$S1155</f>
        <v>1.8209170331216894E-2</v>
      </c>
      <c r="P1155" s="106">
        <f>'Datos Monitoreo 2019'!$O1155+'Datos Monitoreo 2019'!$N1155</f>
        <v>0.10925502198730136</v>
      </c>
      <c r="Q1155" s="104">
        <v>0.47</v>
      </c>
      <c r="R1155" s="106">
        <f>'Datos Monitoreo 2019'!$Q1155*'Datos Monitoreo 2019'!$N1155</f>
        <v>4.2791550278359694E-2</v>
      </c>
      <c r="S1155" s="104">
        <v>0.2</v>
      </c>
      <c r="T1155" s="106">
        <f>'Datos Monitoreo 2019'!$R1155*'Datos Monitoreo 2019'!$S1155</f>
        <v>8.5583100556719388E-3</v>
      </c>
      <c r="U1155" s="106">
        <f>'Datos Monitoreo 2019'!$T1155+'Datos Monitoreo 2019'!$R1155</f>
        <v>5.1349860334031633E-2</v>
      </c>
    </row>
    <row r="1156" spans="1:21" s="94" customFormat="1" ht="16.5" hidden="1" x14ac:dyDescent="0.3">
      <c r="A1156" s="95" t="s">
        <v>57</v>
      </c>
      <c r="B1156" s="102">
        <f>VLOOKUP('Datos Monitoreo 2019'!$A1156,info!$D$3:$E$118,2,FALSE)</f>
        <v>4</v>
      </c>
      <c r="C1156" s="96">
        <v>34</v>
      </c>
      <c r="D1156" s="96" t="s">
        <v>11</v>
      </c>
      <c r="E1156" s="97">
        <v>22.759156862141033</v>
      </c>
      <c r="F1156" s="103">
        <f t="shared" si="23"/>
        <v>4.0681992891077094E-2</v>
      </c>
      <c r="G1156" s="95"/>
      <c r="H1156" s="104"/>
      <c r="I1156" s="104"/>
      <c r="J1156" s="104"/>
      <c r="K1156" s="105">
        <f>VLOOKUP('Datos Monitoreo 2019'!$D1156,info!$A$2:$B$20,2,FALSE)</f>
        <v>0.34899999999999998</v>
      </c>
      <c r="M1156" s="104">
        <v>1.1499999999999999</v>
      </c>
      <c r="N1156" s="106">
        <f>(0.489461*'Datos Monitoreo 2019'!$E1156^1.79018)/1000</f>
        <v>0.13160485892505117</v>
      </c>
      <c r="O1156" s="106">
        <f>'Datos Monitoreo 2019'!$N1156*'Datos Monitoreo 2019'!$S1156</f>
        <v>2.6320971785010236E-2</v>
      </c>
      <c r="P1156" s="106">
        <f>'Datos Monitoreo 2019'!$O1156+'Datos Monitoreo 2019'!$N1156</f>
        <v>0.15792583071006139</v>
      </c>
      <c r="Q1156" s="104">
        <v>0.47</v>
      </c>
      <c r="R1156" s="106">
        <f>'Datos Monitoreo 2019'!$Q1156*'Datos Monitoreo 2019'!$N1156</f>
        <v>6.1854283694774047E-2</v>
      </c>
      <c r="S1156" s="104">
        <v>0.2</v>
      </c>
      <c r="T1156" s="106">
        <f>'Datos Monitoreo 2019'!$R1156*'Datos Monitoreo 2019'!$S1156</f>
        <v>1.237085673895481E-2</v>
      </c>
      <c r="U1156" s="106">
        <f>'Datos Monitoreo 2019'!$T1156+'Datos Monitoreo 2019'!$R1156</f>
        <v>7.4225140433728853E-2</v>
      </c>
    </row>
    <row r="1157" spans="1:21" s="94" customFormat="1" ht="16.5" hidden="1" x14ac:dyDescent="0.3">
      <c r="A1157" s="95" t="s">
        <v>57</v>
      </c>
      <c r="B1157" s="102">
        <f>VLOOKUP('Datos Monitoreo 2019'!$A1157,info!$D$3:$E$118,2,FALSE)</f>
        <v>4</v>
      </c>
      <c r="C1157" s="96">
        <v>34</v>
      </c>
      <c r="D1157" s="96" t="s">
        <v>11</v>
      </c>
      <c r="E1157" s="97">
        <v>16.488452104320356</v>
      </c>
      <c r="F1157" s="103">
        <f t="shared" si="23"/>
        <v>2.135254547509486E-2</v>
      </c>
      <c r="G1157" s="95"/>
      <c r="H1157" s="104"/>
      <c r="I1157" s="104"/>
      <c r="J1157" s="104"/>
      <c r="K1157" s="105">
        <f>VLOOKUP('Datos Monitoreo 2019'!$D1157,info!$A$2:$B$20,2,FALSE)</f>
        <v>0.34899999999999998</v>
      </c>
      <c r="M1157" s="104">
        <v>1.1499999999999999</v>
      </c>
      <c r="N1157" s="106">
        <f>(0.489461*'Datos Monitoreo 2019'!$E1157^1.79018)/1000</f>
        <v>7.3907614241727357E-2</v>
      </c>
      <c r="O1157" s="106">
        <f>'Datos Monitoreo 2019'!$N1157*'Datos Monitoreo 2019'!$S1157</f>
        <v>1.4781522848345472E-2</v>
      </c>
      <c r="P1157" s="106">
        <f>'Datos Monitoreo 2019'!$O1157+'Datos Monitoreo 2019'!$N1157</f>
        <v>8.8689137090072825E-2</v>
      </c>
      <c r="Q1157" s="104">
        <v>0.47</v>
      </c>
      <c r="R1157" s="106">
        <f>'Datos Monitoreo 2019'!$Q1157*'Datos Monitoreo 2019'!$N1157</f>
        <v>3.4736578693611853E-2</v>
      </c>
      <c r="S1157" s="104">
        <v>0.2</v>
      </c>
      <c r="T1157" s="106">
        <f>'Datos Monitoreo 2019'!$R1157*'Datos Monitoreo 2019'!$S1157</f>
        <v>6.9473157387223705E-3</v>
      </c>
      <c r="U1157" s="106">
        <f>'Datos Monitoreo 2019'!$T1157+'Datos Monitoreo 2019'!$R1157</f>
        <v>4.1683894432334223E-2</v>
      </c>
    </row>
    <row r="1158" spans="1:21" s="94" customFormat="1" ht="16.5" hidden="1" x14ac:dyDescent="0.3">
      <c r="A1158" s="95" t="s">
        <v>57</v>
      </c>
      <c r="B1158" s="102">
        <f>VLOOKUP('Datos Monitoreo 2019'!$A1158,info!$D$3:$E$118,2,FALSE)</f>
        <v>4</v>
      </c>
      <c r="C1158" s="96">
        <v>36</v>
      </c>
      <c r="D1158" s="96" t="s">
        <v>11</v>
      </c>
      <c r="E1158" s="97">
        <v>22.24986104424697</v>
      </c>
      <c r="F1158" s="103">
        <f t="shared" si="23"/>
        <v>3.888163217482158E-2</v>
      </c>
      <c r="G1158" s="95"/>
      <c r="H1158" s="104"/>
      <c r="I1158" s="104"/>
      <c r="J1158" s="104"/>
      <c r="K1158" s="105">
        <f>VLOOKUP('Datos Monitoreo 2019'!$D1158,info!$A$2:$B$20,2,FALSE)</f>
        <v>0.34899999999999998</v>
      </c>
      <c r="M1158" s="104">
        <v>1.1499999999999999</v>
      </c>
      <c r="N1158" s="106">
        <f>(0.489461*'Datos Monitoreo 2019'!$E1158^1.79018)/1000</f>
        <v>0.12637945685017699</v>
      </c>
      <c r="O1158" s="106">
        <f>'Datos Monitoreo 2019'!$N1158*'Datos Monitoreo 2019'!$S1158</f>
        <v>2.52758913700354E-2</v>
      </c>
      <c r="P1158" s="106">
        <f>'Datos Monitoreo 2019'!$O1158+'Datos Monitoreo 2019'!$N1158</f>
        <v>0.15165534822021237</v>
      </c>
      <c r="Q1158" s="104">
        <v>0.47</v>
      </c>
      <c r="R1158" s="106">
        <f>'Datos Monitoreo 2019'!$Q1158*'Datos Monitoreo 2019'!$N1158</f>
        <v>5.9398344719583177E-2</v>
      </c>
      <c r="S1158" s="104">
        <v>0.2</v>
      </c>
      <c r="T1158" s="106">
        <f>'Datos Monitoreo 2019'!$R1158*'Datos Monitoreo 2019'!$S1158</f>
        <v>1.1879668943916635E-2</v>
      </c>
      <c r="U1158" s="106">
        <f>'Datos Monitoreo 2019'!$T1158+'Datos Monitoreo 2019'!$R1158</f>
        <v>7.1278013663499812E-2</v>
      </c>
    </row>
    <row r="1159" spans="1:21" s="94" customFormat="1" ht="16.5" hidden="1" x14ac:dyDescent="0.3">
      <c r="A1159" s="95" t="s">
        <v>57</v>
      </c>
      <c r="B1159" s="102">
        <f>VLOOKUP('Datos Monitoreo 2019'!$A1159,info!$D$3:$E$118,2,FALSE)</f>
        <v>4</v>
      </c>
      <c r="C1159" s="96">
        <v>38</v>
      </c>
      <c r="D1159" s="96" t="s">
        <v>9</v>
      </c>
      <c r="E1159" s="97">
        <v>7.7985922115028714</v>
      </c>
      <c r="F1159" s="103">
        <f t="shared" si="23"/>
        <v>4.7766377295455084E-3</v>
      </c>
      <c r="G1159" s="95"/>
      <c r="H1159" s="104"/>
      <c r="I1159" s="104"/>
      <c r="J1159" s="104"/>
      <c r="K1159" s="105">
        <f>VLOOKUP('Datos Monitoreo 2019'!$D1159,info!$A$2:$B$20,2,FALSE)</f>
        <v>0.74</v>
      </c>
      <c r="M1159" s="104">
        <v>1.1499999999999999</v>
      </c>
      <c r="N1159" s="106">
        <f>(1.8894+0.00853085*'Datos Monitoreo 2019'!$E1159^3.32222)/1000</f>
        <v>9.7321144795987809E-3</v>
      </c>
      <c r="O1159" s="106">
        <f>'Datos Monitoreo 2019'!$N1159*'Datos Monitoreo 2019'!$S1159</f>
        <v>1.9464228959197563E-3</v>
      </c>
      <c r="P1159" s="106">
        <f>'Datos Monitoreo 2019'!$O1159+'Datos Monitoreo 2019'!$N1159</f>
        <v>1.1678537375518537E-2</v>
      </c>
      <c r="Q1159" s="104">
        <v>0.47</v>
      </c>
      <c r="R1159" s="106">
        <f>'Datos Monitoreo 2019'!$Q1159*'Datos Monitoreo 2019'!$N1159</f>
        <v>4.5740938054114264E-3</v>
      </c>
      <c r="S1159" s="104">
        <v>0.2</v>
      </c>
      <c r="T1159" s="106">
        <f>'Datos Monitoreo 2019'!$R1159*'Datos Monitoreo 2019'!$S1159</f>
        <v>9.1481876108228527E-4</v>
      </c>
      <c r="U1159" s="106">
        <f>'Datos Monitoreo 2019'!$T1159+'Datos Monitoreo 2019'!$R1159</f>
        <v>5.4889125664937116E-3</v>
      </c>
    </row>
    <row r="1160" spans="1:21" s="94" customFormat="1" ht="16.5" hidden="1" x14ac:dyDescent="0.3">
      <c r="A1160" s="95" t="s">
        <v>57</v>
      </c>
      <c r="B1160" s="102">
        <f>VLOOKUP('Datos Monitoreo 2019'!$A1160,info!$D$3:$E$118,2,FALSE)</f>
        <v>4</v>
      </c>
      <c r="C1160" s="96">
        <v>39</v>
      </c>
      <c r="D1160" s="96" t="s">
        <v>11</v>
      </c>
      <c r="E1160" s="97">
        <v>23.8732414637843</v>
      </c>
      <c r="F1160" s="103">
        <f t="shared" si="23"/>
        <v>4.4762327744595563E-2</v>
      </c>
      <c r="G1160" s="95"/>
      <c r="H1160" s="104"/>
      <c r="I1160" s="104"/>
      <c r="J1160" s="104"/>
      <c r="K1160" s="105">
        <f>VLOOKUP('Datos Monitoreo 2019'!$D1160,info!$A$2:$B$20,2,FALSE)</f>
        <v>0.34899999999999998</v>
      </c>
      <c r="M1160" s="104">
        <v>1.1499999999999999</v>
      </c>
      <c r="N1160" s="106">
        <f>(0.489461*'Datos Monitoreo 2019'!$E1160^1.79018)/1000</f>
        <v>0.14335983965084514</v>
      </c>
      <c r="O1160" s="106">
        <f>'Datos Monitoreo 2019'!$N1160*'Datos Monitoreo 2019'!$S1160</f>
        <v>2.8671967930169032E-2</v>
      </c>
      <c r="P1160" s="106">
        <f>'Datos Monitoreo 2019'!$O1160+'Datos Monitoreo 2019'!$N1160</f>
        <v>0.17203180758101416</v>
      </c>
      <c r="Q1160" s="104">
        <v>0.47</v>
      </c>
      <c r="R1160" s="106">
        <f>'Datos Monitoreo 2019'!$Q1160*'Datos Monitoreo 2019'!$N1160</f>
        <v>6.7379124635897208E-2</v>
      </c>
      <c r="S1160" s="104">
        <v>0.2</v>
      </c>
      <c r="T1160" s="106">
        <f>'Datos Monitoreo 2019'!$R1160*'Datos Monitoreo 2019'!$S1160</f>
        <v>1.3475824927179442E-2</v>
      </c>
      <c r="U1160" s="106">
        <f>'Datos Monitoreo 2019'!$T1160+'Datos Monitoreo 2019'!$R1160</f>
        <v>8.085494956307665E-2</v>
      </c>
    </row>
    <row r="1161" spans="1:21" s="94" customFormat="1" ht="16.5" hidden="1" x14ac:dyDescent="0.3">
      <c r="A1161" s="95" t="s">
        <v>57</v>
      </c>
      <c r="B1161" s="102">
        <f>VLOOKUP('Datos Monitoreo 2019'!$A1161,info!$D$3:$E$118,2,FALSE)</f>
        <v>4</v>
      </c>
      <c r="C1161" s="96">
        <v>40</v>
      </c>
      <c r="D1161" s="96" t="s">
        <v>11</v>
      </c>
      <c r="E1161" s="97">
        <v>24.669016179243776</v>
      </c>
      <c r="F1161" s="103">
        <f t="shared" si="23"/>
        <v>4.7796218847284813E-2</v>
      </c>
      <c r="G1161" s="95"/>
      <c r="H1161" s="104"/>
      <c r="I1161" s="104"/>
      <c r="J1161" s="104"/>
      <c r="K1161" s="105">
        <f>VLOOKUP('Datos Monitoreo 2019'!$D1161,info!$A$2:$B$20,2,FALSE)</f>
        <v>0.34899999999999998</v>
      </c>
      <c r="M1161" s="104">
        <v>1.1499999999999999</v>
      </c>
      <c r="N1161" s="106">
        <f>(0.489461*'Datos Monitoreo 2019'!$E1161^1.79018)/1000</f>
        <v>0.15202690560490129</v>
      </c>
      <c r="O1161" s="106">
        <f>'Datos Monitoreo 2019'!$N1161*'Datos Monitoreo 2019'!$S1161</f>
        <v>3.0405381120980259E-2</v>
      </c>
      <c r="P1161" s="106">
        <f>'Datos Monitoreo 2019'!$O1161+'Datos Monitoreo 2019'!$N1161</f>
        <v>0.18243228672588155</v>
      </c>
      <c r="Q1161" s="104">
        <v>0.47</v>
      </c>
      <c r="R1161" s="106">
        <f>'Datos Monitoreo 2019'!$Q1161*'Datos Monitoreo 2019'!$N1161</f>
        <v>7.1452645634303605E-2</v>
      </c>
      <c r="S1161" s="104">
        <v>0.2</v>
      </c>
      <c r="T1161" s="106">
        <f>'Datos Monitoreo 2019'!$R1161*'Datos Monitoreo 2019'!$S1161</f>
        <v>1.4290529126860721E-2</v>
      </c>
      <c r="U1161" s="106">
        <f>'Datos Monitoreo 2019'!$T1161+'Datos Monitoreo 2019'!$R1161</f>
        <v>8.5743174761164331E-2</v>
      </c>
    </row>
    <row r="1162" spans="1:21" s="94" customFormat="1" ht="16.5" hidden="1" x14ac:dyDescent="0.3">
      <c r="A1162" s="95" t="s">
        <v>57</v>
      </c>
      <c r="B1162" s="102">
        <f>VLOOKUP('Datos Monitoreo 2019'!$A1162,info!$D$3:$E$118,2,FALSE)</f>
        <v>4</v>
      </c>
      <c r="C1162" s="96">
        <v>43</v>
      </c>
      <c r="D1162" s="96" t="s">
        <v>11</v>
      </c>
      <c r="E1162" s="97">
        <v>22.918311805232928</v>
      </c>
      <c r="F1162" s="103">
        <f t="shared" si="23"/>
        <v>4.1252961249419268E-2</v>
      </c>
      <c r="G1162" s="95"/>
      <c r="H1162" s="104"/>
      <c r="I1162" s="104"/>
      <c r="J1162" s="104"/>
      <c r="K1162" s="105">
        <f>VLOOKUP('Datos Monitoreo 2019'!$D1162,info!$A$2:$B$20,2,FALSE)</f>
        <v>0.34899999999999998</v>
      </c>
      <c r="M1162" s="104">
        <v>1.1499999999999999</v>
      </c>
      <c r="N1162" s="106">
        <f>(0.489461*'Datos Monitoreo 2019'!$E1162^1.79018)/1000</f>
        <v>0.13325693577941763</v>
      </c>
      <c r="O1162" s="106">
        <f>'Datos Monitoreo 2019'!$N1162*'Datos Monitoreo 2019'!$S1162</f>
        <v>2.6651387155883527E-2</v>
      </c>
      <c r="P1162" s="106">
        <f>'Datos Monitoreo 2019'!$O1162+'Datos Monitoreo 2019'!$N1162</f>
        <v>0.15990832293530116</v>
      </c>
      <c r="Q1162" s="104">
        <v>0.47</v>
      </c>
      <c r="R1162" s="106">
        <f>'Datos Monitoreo 2019'!$Q1162*'Datos Monitoreo 2019'!$N1162</f>
        <v>6.2630759816326279E-2</v>
      </c>
      <c r="S1162" s="104">
        <v>0.2</v>
      </c>
      <c r="T1162" s="106">
        <f>'Datos Monitoreo 2019'!$R1162*'Datos Monitoreo 2019'!$S1162</f>
        <v>1.2526151963265257E-2</v>
      </c>
      <c r="U1162" s="106">
        <f>'Datos Monitoreo 2019'!$T1162+'Datos Monitoreo 2019'!$R1162</f>
        <v>7.5156911779591537E-2</v>
      </c>
    </row>
    <row r="1163" spans="1:21" s="94" customFormat="1" ht="16.5" hidden="1" x14ac:dyDescent="0.3">
      <c r="A1163" s="95" t="s">
        <v>57</v>
      </c>
      <c r="B1163" s="102">
        <f>VLOOKUP('Datos Monitoreo 2019'!$A1163,info!$D$3:$E$118,2,FALSE)</f>
        <v>4</v>
      </c>
      <c r="C1163" s="96">
        <v>44</v>
      </c>
      <c r="D1163" s="96" t="s">
        <v>11</v>
      </c>
      <c r="E1163" s="97">
        <v>21.676903249116144</v>
      </c>
      <c r="F1163" s="103">
        <f t="shared" si="23"/>
        <v>3.6904927781620238E-2</v>
      </c>
      <c r="G1163" s="95"/>
      <c r="H1163" s="104"/>
      <c r="I1163" s="104"/>
      <c r="J1163" s="104"/>
      <c r="K1163" s="105">
        <f>VLOOKUP('Datos Monitoreo 2019'!$D1163,info!$A$2:$B$20,2,FALSE)</f>
        <v>0.34899999999999998</v>
      </c>
      <c r="M1163" s="104">
        <v>1.1499999999999999</v>
      </c>
      <c r="N1163" s="106">
        <f>(0.489461*'Datos Monitoreo 2019'!$E1163^1.79018)/1000</f>
        <v>0.12061286421758671</v>
      </c>
      <c r="O1163" s="106">
        <f>'Datos Monitoreo 2019'!$N1163*'Datos Monitoreo 2019'!$S1163</f>
        <v>2.4122572843517345E-2</v>
      </c>
      <c r="P1163" s="106">
        <f>'Datos Monitoreo 2019'!$O1163+'Datos Monitoreo 2019'!$N1163</f>
        <v>0.14473543706110406</v>
      </c>
      <c r="Q1163" s="104">
        <v>0.47</v>
      </c>
      <c r="R1163" s="106">
        <f>'Datos Monitoreo 2019'!$Q1163*'Datos Monitoreo 2019'!$N1163</f>
        <v>5.668804618226575E-2</v>
      </c>
      <c r="S1163" s="104">
        <v>0.2</v>
      </c>
      <c r="T1163" s="106">
        <f>'Datos Monitoreo 2019'!$R1163*'Datos Monitoreo 2019'!$S1163</f>
        <v>1.1337609236453151E-2</v>
      </c>
      <c r="U1163" s="106">
        <f>'Datos Monitoreo 2019'!$T1163+'Datos Monitoreo 2019'!$R1163</f>
        <v>6.8025655418718897E-2</v>
      </c>
    </row>
    <row r="1164" spans="1:21" s="94" customFormat="1" ht="16.5" hidden="1" x14ac:dyDescent="0.3">
      <c r="A1164" s="95" t="s">
        <v>57</v>
      </c>
      <c r="B1164" s="102">
        <f>VLOOKUP('Datos Monitoreo 2019'!$A1164,info!$D$3:$E$118,2,FALSE)</f>
        <v>4</v>
      </c>
      <c r="C1164" s="96">
        <v>45</v>
      </c>
      <c r="D1164" s="96" t="s">
        <v>11</v>
      </c>
      <c r="E1164" s="97">
        <v>22.918311805232928</v>
      </c>
      <c r="F1164" s="103">
        <f t="shared" si="23"/>
        <v>4.1252961249419268E-2</v>
      </c>
      <c r="G1164" s="95"/>
      <c r="H1164" s="104"/>
      <c r="I1164" s="104"/>
      <c r="J1164" s="104"/>
      <c r="K1164" s="105">
        <f>VLOOKUP('Datos Monitoreo 2019'!$D1164,info!$A$2:$B$20,2,FALSE)</f>
        <v>0.34899999999999998</v>
      </c>
      <c r="M1164" s="104">
        <v>1.1499999999999999</v>
      </c>
      <c r="N1164" s="106">
        <f>(0.489461*'Datos Monitoreo 2019'!$E1164^1.79018)/1000</f>
        <v>0.13325693577941763</v>
      </c>
      <c r="O1164" s="106">
        <f>'Datos Monitoreo 2019'!$N1164*'Datos Monitoreo 2019'!$S1164</f>
        <v>2.6651387155883527E-2</v>
      </c>
      <c r="P1164" s="106">
        <f>'Datos Monitoreo 2019'!$O1164+'Datos Monitoreo 2019'!$N1164</f>
        <v>0.15990832293530116</v>
      </c>
      <c r="Q1164" s="104">
        <v>0.47</v>
      </c>
      <c r="R1164" s="106">
        <f>'Datos Monitoreo 2019'!$Q1164*'Datos Monitoreo 2019'!$N1164</f>
        <v>6.2630759816326279E-2</v>
      </c>
      <c r="S1164" s="104">
        <v>0.2</v>
      </c>
      <c r="T1164" s="106">
        <f>'Datos Monitoreo 2019'!$R1164*'Datos Monitoreo 2019'!$S1164</f>
        <v>1.2526151963265257E-2</v>
      </c>
      <c r="U1164" s="106">
        <f>'Datos Monitoreo 2019'!$T1164+'Datos Monitoreo 2019'!$R1164</f>
        <v>7.5156911779591537E-2</v>
      </c>
    </row>
    <row r="1165" spans="1:21" s="94" customFormat="1" ht="16.5" hidden="1" x14ac:dyDescent="0.3">
      <c r="A1165" s="95" t="s">
        <v>57</v>
      </c>
      <c r="B1165" s="102">
        <f>VLOOKUP('Datos Monitoreo 2019'!$A1165,info!$D$3:$E$118,2,FALSE)</f>
        <v>4</v>
      </c>
      <c r="C1165" s="96">
        <v>48</v>
      </c>
      <c r="D1165" s="96" t="s">
        <v>11</v>
      </c>
      <c r="E1165" s="97">
        <v>23.8732414637843</v>
      </c>
      <c r="F1165" s="103">
        <f t="shared" si="23"/>
        <v>4.4762327744595563E-2</v>
      </c>
      <c r="G1165" s="95"/>
      <c r="H1165" s="104"/>
      <c r="I1165" s="104"/>
      <c r="J1165" s="104"/>
      <c r="K1165" s="105">
        <f>VLOOKUP('Datos Monitoreo 2019'!$D1165,info!$A$2:$B$20,2,FALSE)</f>
        <v>0.34899999999999998</v>
      </c>
      <c r="M1165" s="104">
        <v>1.1499999999999999</v>
      </c>
      <c r="N1165" s="106">
        <f>(0.489461*'Datos Monitoreo 2019'!$E1165^1.79018)/1000</f>
        <v>0.14335983965084514</v>
      </c>
      <c r="O1165" s="106">
        <f>'Datos Monitoreo 2019'!$N1165*'Datos Monitoreo 2019'!$S1165</f>
        <v>2.8671967930169032E-2</v>
      </c>
      <c r="P1165" s="106">
        <f>'Datos Monitoreo 2019'!$O1165+'Datos Monitoreo 2019'!$N1165</f>
        <v>0.17203180758101416</v>
      </c>
      <c r="Q1165" s="104">
        <v>0.47</v>
      </c>
      <c r="R1165" s="106">
        <f>'Datos Monitoreo 2019'!$Q1165*'Datos Monitoreo 2019'!$N1165</f>
        <v>6.7379124635897208E-2</v>
      </c>
      <c r="S1165" s="104">
        <v>0.2</v>
      </c>
      <c r="T1165" s="106">
        <f>'Datos Monitoreo 2019'!$R1165*'Datos Monitoreo 2019'!$S1165</f>
        <v>1.3475824927179442E-2</v>
      </c>
      <c r="U1165" s="106">
        <f>'Datos Monitoreo 2019'!$T1165+'Datos Monitoreo 2019'!$R1165</f>
        <v>8.085494956307665E-2</v>
      </c>
    </row>
    <row r="1166" spans="1:21" s="94" customFormat="1" ht="16.5" hidden="1" x14ac:dyDescent="0.3">
      <c r="A1166" s="95" t="s">
        <v>57</v>
      </c>
      <c r="B1166" s="102">
        <f>VLOOKUP('Datos Monitoreo 2019'!$A1166,info!$D$3:$E$118,2,FALSE)</f>
        <v>4</v>
      </c>
      <c r="C1166" s="96">
        <v>49</v>
      </c>
      <c r="D1166" s="96" t="s">
        <v>11</v>
      </c>
      <c r="E1166" s="97">
        <v>26.99267834838545</v>
      </c>
      <c r="F1166" s="103">
        <f t="shared" si="23"/>
        <v>5.7224478098577163E-2</v>
      </c>
      <c r="G1166" s="95"/>
      <c r="H1166" s="104"/>
      <c r="I1166" s="104"/>
      <c r="J1166" s="104"/>
      <c r="K1166" s="105">
        <f>VLOOKUP('Datos Monitoreo 2019'!$D1166,info!$A$2:$B$20,2,FALSE)</f>
        <v>0.34899999999999998</v>
      </c>
      <c r="M1166" s="104">
        <v>1.1499999999999999</v>
      </c>
      <c r="N1166" s="106">
        <f>(0.489461*'Datos Monitoreo 2019'!$E1166^1.79018)/1000</f>
        <v>0.17861010297192748</v>
      </c>
      <c r="O1166" s="106">
        <f>'Datos Monitoreo 2019'!$N1166*'Datos Monitoreo 2019'!$S1166</f>
        <v>3.5722020594385499E-2</v>
      </c>
      <c r="P1166" s="106">
        <f>'Datos Monitoreo 2019'!$O1166+'Datos Monitoreo 2019'!$N1166</f>
        <v>0.21433212356631298</v>
      </c>
      <c r="Q1166" s="104">
        <v>0.47</v>
      </c>
      <c r="R1166" s="106">
        <f>'Datos Monitoreo 2019'!$Q1166*'Datos Monitoreo 2019'!$N1166</f>
        <v>8.3946748396805909E-2</v>
      </c>
      <c r="S1166" s="104">
        <v>0.2</v>
      </c>
      <c r="T1166" s="106">
        <f>'Datos Monitoreo 2019'!$R1166*'Datos Monitoreo 2019'!$S1166</f>
        <v>1.6789349679361184E-2</v>
      </c>
      <c r="U1166" s="106">
        <f>'Datos Monitoreo 2019'!$T1166+'Datos Monitoreo 2019'!$R1166</f>
        <v>0.1007360980761671</v>
      </c>
    </row>
    <row r="1167" spans="1:21" s="94" customFormat="1" ht="16.5" hidden="1" x14ac:dyDescent="0.3">
      <c r="A1167" s="95" t="s">
        <v>57</v>
      </c>
      <c r="B1167" s="102">
        <f>VLOOKUP('Datos Monitoreo 2019'!$A1167,info!$D$3:$E$118,2,FALSE)</f>
        <v>4</v>
      </c>
      <c r="C1167" s="96">
        <v>50</v>
      </c>
      <c r="D1167" s="96" t="s">
        <v>11</v>
      </c>
      <c r="E1167" s="97">
        <v>15.183381570966816</v>
      </c>
      <c r="F1167" s="103">
        <f t="shared" si="23"/>
        <v>1.810618252337793E-2</v>
      </c>
      <c r="G1167" s="95"/>
      <c r="H1167" s="104"/>
      <c r="I1167" s="104"/>
      <c r="J1167" s="104"/>
      <c r="K1167" s="105">
        <f>VLOOKUP('Datos Monitoreo 2019'!$D1167,info!$A$2:$B$20,2,FALSE)</f>
        <v>0.34899999999999998</v>
      </c>
      <c r="M1167" s="104">
        <v>1.1499999999999999</v>
      </c>
      <c r="N1167" s="106">
        <f>(0.489461*'Datos Monitoreo 2019'!$E1167^1.79018)/1000</f>
        <v>6.3764706619961253E-2</v>
      </c>
      <c r="O1167" s="106">
        <f>'Datos Monitoreo 2019'!$N1167*'Datos Monitoreo 2019'!$S1167</f>
        <v>1.2752941323992252E-2</v>
      </c>
      <c r="P1167" s="106">
        <f>'Datos Monitoreo 2019'!$O1167+'Datos Monitoreo 2019'!$N1167</f>
        <v>7.6517647943953507E-2</v>
      </c>
      <c r="Q1167" s="104">
        <v>0.47</v>
      </c>
      <c r="R1167" s="106">
        <f>'Datos Monitoreo 2019'!$Q1167*'Datos Monitoreo 2019'!$N1167</f>
        <v>2.9969412111381787E-2</v>
      </c>
      <c r="S1167" s="104">
        <v>0.2</v>
      </c>
      <c r="T1167" s="106">
        <f>'Datos Monitoreo 2019'!$R1167*'Datos Monitoreo 2019'!$S1167</f>
        <v>5.9938824222763578E-3</v>
      </c>
      <c r="U1167" s="106">
        <f>'Datos Monitoreo 2019'!$T1167+'Datos Monitoreo 2019'!$R1167</f>
        <v>3.5963294533658145E-2</v>
      </c>
    </row>
    <row r="1168" spans="1:21" s="94" customFormat="1" ht="16.5" hidden="1" x14ac:dyDescent="0.3">
      <c r="A1168" s="95" t="s">
        <v>57</v>
      </c>
      <c r="B1168" s="102">
        <f>VLOOKUP('Datos Monitoreo 2019'!$A1168,info!$D$3:$E$118,2,FALSE)</f>
        <v>4</v>
      </c>
      <c r="C1168" s="96">
        <v>51</v>
      </c>
      <c r="D1168" s="96" t="s">
        <v>11</v>
      </c>
      <c r="E1168" s="97">
        <v>20.881128533656668</v>
      </c>
      <c r="F1168" s="103">
        <f t="shared" si="23"/>
        <v>3.4245050795196928E-2</v>
      </c>
      <c r="G1168" s="95"/>
      <c r="H1168" s="104"/>
      <c r="I1168" s="104"/>
      <c r="J1168" s="104"/>
      <c r="K1168" s="105">
        <f>VLOOKUP('Datos Monitoreo 2019'!$D1168,info!$A$2:$B$20,2,FALSE)</f>
        <v>0.34899999999999998</v>
      </c>
      <c r="M1168" s="104">
        <v>1.1499999999999999</v>
      </c>
      <c r="N1168" s="106">
        <f>(0.489461*'Datos Monitoreo 2019'!$E1168^1.79018)/1000</f>
        <v>0.1128015972525984</v>
      </c>
      <c r="O1168" s="106">
        <f>'Datos Monitoreo 2019'!$N1168*'Datos Monitoreo 2019'!$S1168</f>
        <v>2.2560319450519683E-2</v>
      </c>
      <c r="P1168" s="106">
        <f>'Datos Monitoreo 2019'!$O1168+'Datos Monitoreo 2019'!$N1168</f>
        <v>0.13536191670311809</v>
      </c>
      <c r="Q1168" s="104">
        <v>0.47</v>
      </c>
      <c r="R1168" s="106">
        <f>'Datos Monitoreo 2019'!$Q1168*'Datos Monitoreo 2019'!$N1168</f>
        <v>5.301675070872125E-2</v>
      </c>
      <c r="S1168" s="104">
        <v>0.2</v>
      </c>
      <c r="T1168" s="106">
        <f>'Datos Monitoreo 2019'!$R1168*'Datos Monitoreo 2019'!$S1168</f>
        <v>1.0603350141744251E-2</v>
      </c>
      <c r="U1168" s="106">
        <f>'Datos Monitoreo 2019'!$T1168+'Datos Monitoreo 2019'!$R1168</f>
        <v>6.3620100850465502E-2</v>
      </c>
    </row>
    <row r="1169" spans="1:21" s="94" customFormat="1" ht="16.5" hidden="1" x14ac:dyDescent="0.3">
      <c r="A1169" s="95" t="s">
        <v>57</v>
      </c>
      <c r="B1169" s="102">
        <f>VLOOKUP('Datos Monitoreo 2019'!$A1169,info!$D$3:$E$118,2,FALSE)</f>
        <v>4</v>
      </c>
      <c r="C1169" s="96">
        <v>53</v>
      </c>
      <c r="D1169" s="96" t="s">
        <v>11</v>
      </c>
      <c r="E1169" s="97">
        <v>18.111832523857689</v>
      </c>
      <c r="F1169" s="103">
        <f t="shared" si="23"/>
        <v>2.5764081765187564E-2</v>
      </c>
      <c r="G1169" s="95"/>
      <c r="H1169" s="104"/>
      <c r="I1169" s="104"/>
      <c r="J1169" s="104"/>
      <c r="K1169" s="105">
        <f>VLOOKUP('Datos Monitoreo 2019'!$D1169,info!$A$2:$B$20,2,FALSE)</f>
        <v>0.34899999999999998</v>
      </c>
      <c r="M1169" s="104">
        <v>1.1499999999999999</v>
      </c>
      <c r="N1169" s="106">
        <f>(0.489461*'Datos Monitoreo 2019'!$E1169^1.79018)/1000</f>
        <v>8.7437395161723705E-2</v>
      </c>
      <c r="O1169" s="106">
        <f>'Datos Monitoreo 2019'!$N1169*'Datos Monitoreo 2019'!$S1169</f>
        <v>1.7487479032344742E-2</v>
      </c>
      <c r="P1169" s="106">
        <f>'Datos Monitoreo 2019'!$O1169+'Datos Monitoreo 2019'!$N1169</f>
        <v>0.10492487419406844</v>
      </c>
      <c r="Q1169" s="104">
        <v>0.47</v>
      </c>
      <c r="R1169" s="106">
        <f>'Datos Monitoreo 2019'!$Q1169*'Datos Monitoreo 2019'!$N1169</f>
        <v>4.1095575726010136E-2</v>
      </c>
      <c r="S1169" s="104">
        <v>0.2</v>
      </c>
      <c r="T1169" s="106">
        <f>'Datos Monitoreo 2019'!$R1169*'Datos Monitoreo 2019'!$S1169</f>
        <v>8.2191151452020283E-3</v>
      </c>
      <c r="U1169" s="106">
        <f>'Datos Monitoreo 2019'!$T1169+'Datos Monitoreo 2019'!$R1169</f>
        <v>4.9314690871212166E-2</v>
      </c>
    </row>
    <row r="1170" spans="1:21" s="94" customFormat="1" ht="16.5" hidden="1" x14ac:dyDescent="0.3">
      <c r="A1170" s="95" t="s">
        <v>57</v>
      </c>
      <c r="B1170" s="102">
        <f>VLOOKUP('Datos Monitoreo 2019'!$A1170,info!$D$3:$E$118,2,FALSE)</f>
        <v>4</v>
      </c>
      <c r="C1170" s="96">
        <v>54</v>
      </c>
      <c r="D1170" s="96" t="s">
        <v>11</v>
      </c>
      <c r="E1170" s="97">
        <v>27.024509337003831</v>
      </c>
      <c r="F1170" s="103">
        <f t="shared" si="23"/>
        <v>5.7359521067790645E-2</v>
      </c>
      <c r="G1170" s="95"/>
      <c r="H1170" s="104"/>
      <c r="I1170" s="104"/>
      <c r="J1170" s="104"/>
      <c r="K1170" s="105">
        <f>VLOOKUP('Datos Monitoreo 2019'!$D1170,info!$A$2:$B$20,2,FALSE)</f>
        <v>0.34899999999999998</v>
      </c>
      <c r="M1170" s="104">
        <v>1.1499999999999999</v>
      </c>
      <c r="N1170" s="106">
        <f>(0.489461*'Datos Monitoreo 2019'!$E1170^1.79018)/1000</f>
        <v>0.17898733551114768</v>
      </c>
      <c r="O1170" s="106">
        <f>'Datos Monitoreo 2019'!$N1170*'Datos Monitoreo 2019'!$S1170</f>
        <v>3.5797467102229537E-2</v>
      </c>
      <c r="P1170" s="106">
        <f>'Datos Monitoreo 2019'!$O1170+'Datos Monitoreo 2019'!$N1170</f>
        <v>0.21478480261337721</v>
      </c>
      <c r="Q1170" s="104">
        <v>0.47</v>
      </c>
      <c r="R1170" s="106">
        <f>'Datos Monitoreo 2019'!$Q1170*'Datos Monitoreo 2019'!$N1170</f>
        <v>8.4124047690239401E-2</v>
      </c>
      <c r="S1170" s="104">
        <v>0.2</v>
      </c>
      <c r="T1170" s="106">
        <f>'Datos Monitoreo 2019'!$R1170*'Datos Monitoreo 2019'!$S1170</f>
        <v>1.682480953804788E-2</v>
      </c>
      <c r="U1170" s="106">
        <f>'Datos Monitoreo 2019'!$T1170+'Datos Monitoreo 2019'!$R1170</f>
        <v>0.10094885722828728</v>
      </c>
    </row>
    <row r="1171" spans="1:21" s="94" customFormat="1" ht="16.5" hidden="1" x14ac:dyDescent="0.3">
      <c r="A1171" s="95" t="s">
        <v>57</v>
      </c>
      <c r="B1171" s="102">
        <f>VLOOKUP('Datos Monitoreo 2019'!$A1171,info!$D$3:$E$118,2,FALSE)</f>
        <v>4</v>
      </c>
      <c r="C1171" s="96">
        <v>55</v>
      </c>
      <c r="D1171" s="96" t="s">
        <v>11</v>
      </c>
      <c r="E1171" s="97">
        <v>18.302818455567966</v>
      </c>
      <c r="F1171" s="103">
        <f t="shared" si="23"/>
        <v>2.6310301529878951E-2</v>
      </c>
      <c r="G1171" s="95"/>
      <c r="H1171" s="104"/>
      <c r="I1171" s="104"/>
      <c r="J1171" s="104"/>
      <c r="K1171" s="105">
        <f>VLOOKUP('Datos Monitoreo 2019'!$D1171,info!$A$2:$B$20,2,FALSE)</f>
        <v>0.34899999999999998</v>
      </c>
      <c r="M1171" s="104">
        <v>1.1499999999999999</v>
      </c>
      <c r="N1171" s="106">
        <f>(0.489461*'Datos Monitoreo 2019'!$E1171^1.79018)/1000</f>
        <v>8.9094832618072647E-2</v>
      </c>
      <c r="O1171" s="106">
        <f>'Datos Monitoreo 2019'!$N1171*'Datos Monitoreo 2019'!$S1171</f>
        <v>1.7818966523614529E-2</v>
      </c>
      <c r="P1171" s="106">
        <f>'Datos Monitoreo 2019'!$O1171+'Datos Monitoreo 2019'!$N1171</f>
        <v>0.10691379914168718</v>
      </c>
      <c r="Q1171" s="104">
        <v>0.47</v>
      </c>
      <c r="R1171" s="106">
        <f>'Datos Monitoreo 2019'!$Q1171*'Datos Monitoreo 2019'!$N1171</f>
        <v>4.1874571330494145E-2</v>
      </c>
      <c r="S1171" s="104">
        <v>0.2</v>
      </c>
      <c r="T1171" s="106">
        <f>'Datos Monitoreo 2019'!$R1171*'Datos Monitoreo 2019'!$S1171</f>
        <v>8.3749142660988294E-3</v>
      </c>
      <c r="U1171" s="106">
        <f>'Datos Monitoreo 2019'!$T1171+'Datos Monitoreo 2019'!$R1171</f>
        <v>5.0249485596592973E-2</v>
      </c>
    </row>
    <row r="1172" spans="1:21" s="94" customFormat="1" ht="16.5" hidden="1" x14ac:dyDescent="0.3">
      <c r="A1172" s="95" t="s">
        <v>57</v>
      </c>
      <c r="B1172" s="102">
        <f>VLOOKUP('Datos Monitoreo 2019'!$A1172,info!$D$3:$E$118,2,FALSE)</f>
        <v>4</v>
      </c>
      <c r="C1172" s="96">
        <v>57</v>
      </c>
      <c r="D1172" s="96" t="s">
        <v>11</v>
      </c>
      <c r="E1172" s="97">
        <v>24.98732606542757</v>
      </c>
      <c r="F1172" s="103">
        <f t="shared" si="23"/>
        <v>4.9037627403401611E-2</v>
      </c>
      <c r="G1172" s="95"/>
      <c r="H1172" s="104"/>
      <c r="I1172" s="104"/>
      <c r="J1172" s="104"/>
      <c r="K1172" s="105">
        <f>VLOOKUP('Datos Monitoreo 2019'!$D1172,info!$A$2:$B$20,2,FALSE)</f>
        <v>0.34899999999999998</v>
      </c>
      <c r="M1172" s="104">
        <v>1.1499999999999999</v>
      </c>
      <c r="N1172" s="106">
        <f>(0.489461*'Datos Monitoreo 2019'!$E1172^1.79018)/1000</f>
        <v>0.15555647605596501</v>
      </c>
      <c r="O1172" s="106">
        <f>'Datos Monitoreo 2019'!$N1172*'Datos Monitoreo 2019'!$S1172</f>
        <v>3.1111295211193005E-2</v>
      </c>
      <c r="P1172" s="106">
        <f>'Datos Monitoreo 2019'!$O1172+'Datos Monitoreo 2019'!$N1172</f>
        <v>0.186667771267158</v>
      </c>
      <c r="Q1172" s="104">
        <v>0.47</v>
      </c>
      <c r="R1172" s="106">
        <f>'Datos Monitoreo 2019'!$Q1172*'Datos Monitoreo 2019'!$N1172</f>
        <v>7.3111543746303548E-2</v>
      </c>
      <c r="S1172" s="104">
        <v>0.2</v>
      </c>
      <c r="T1172" s="106">
        <f>'Datos Monitoreo 2019'!$R1172*'Datos Monitoreo 2019'!$S1172</f>
        <v>1.462230874926071E-2</v>
      </c>
      <c r="U1172" s="106">
        <f>'Datos Monitoreo 2019'!$T1172+'Datos Monitoreo 2019'!$R1172</f>
        <v>8.7733852495564257E-2</v>
      </c>
    </row>
    <row r="1173" spans="1:21" s="94" customFormat="1" ht="16.5" hidden="1" x14ac:dyDescent="0.3">
      <c r="A1173" s="95" t="s">
        <v>57</v>
      </c>
      <c r="B1173" s="102">
        <f>VLOOKUP('Datos Monitoreo 2019'!$A1173,info!$D$3:$E$118,2,FALSE)</f>
        <v>4</v>
      </c>
      <c r="C1173" s="96">
        <v>59</v>
      </c>
      <c r="D1173" s="96" t="s">
        <v>11</v>
      </c>
      <c r="E1173" s="97">
        <v>30.080284244368219</v>
      </c>
      <c r="F1173" s="103">
        <f t="shared" si="23"/>
        <v>7.1064671527319906E-2</v>
      </c>
      <c r="G1173" s="95"/>
      <c r="H1173" s="104"/>
      <c r="I1173" s="104"/>
      <c r="J1173" s="104"/>
      <c r="K1173" s="105">
        <f>VLOOKUP('Datos Monitoreo 2019'!$D1173,info!$A$2:$B$20,2,FALSE)</f>
        <v>0.34899999999999998</v>
      </c>
      <c r="M1173" s="104">
        <v>1.1499999999999999</v>
      </c>
      <c r="N1173" s="106">
        <f>(0.489461*'Datos Monitoreo 2019'!$E1173^1.79018)/1000</f>
        <v>0.2168247473519215</v>
      </c>
      <c r="O1173" s="106">
        <f>'Datos Monitoreo 2019'!$N1173*'Datos Monitoreo 2019'!$S1173</f>
        <v>4.3364949470384301E-2</v>
      </c>
      <c r="P1173" s="106">
        <f>'Datos Monitoreo 2019'!$O1173+'Datos Monitoreo 2019'!$N1173</f>
        <v>0.2601896968223058</v>
      </c>
      <c r="Q1173" s="104">
        <v>0.47</v>
      </c>
      <c r="R1173" s="106">
        <f>'Datos Monitoreo 2019'!$Q1173*'Datos Monitoreo 2019'!$N1173</f>
        <v>0.1019076312554031</v>
      </c>
      <c r="S1173" s="104">
        <v>0.2</v>
      </c>
      <c r="T1173" s="106">
        <f>'Datos Monitoreo 2019'!$R1173*'Datos Monitoreo 2019'!$S1173</f>
        <v>2.0381526251080622E-2</v>
      </c>
      <c r="U1173" s="106">
        <f>'Datos Monitoreo 2019'!$T1173+'Datos Monitoreo 2019'!$R1173</f>
        <v>0.12228915750648373</v>
      </c>
    </row>
    <row r="1174" spans="1:21" s="94" customFormat="1" ht="16.5" hidden="1" x14ac:dyDescent="0.3">
      <c r="A1174" s="95" t="s">
        <v>57</v>
      </c>
      <c r="B1174" s="102">
        <f>VLOOKUP('Datos Monitoreo 2019'!$A1174,info!$D$3:$E$118,2,FALSE)</f>
        <v>4</v>
      </c>
      <c r="C1174" s="96">
        <v>61</v>
      </c>
      <c r="D1174" s="96" t="s">
        <v>11</v>
      </c>
      <c r="E1174" s="97">
        <v>20.84929754503829</v>
      </c>
      <c r="F1174" s="103">
        <f t="shared" si="23"/>
        <v>3.4140724730000203E-2</v>
      </c>
      <c r="G1174" s="95"/>
      <c r="H1174" s="104"/>
      <c r="I1174" s="104"/>
      <c r="J1174" s="104"/>
      <c r="K1174" s="105">
        <f>VLOOKUP('Datos Monitoreo 2019'!$D1174,info!$A$2:$B$20,2,FALSE)</f>
        <v>0.34899999999999998</v>
      </c>
      <c r="M1174" s="104">
        <v>1.1499999999999999</v>
      </c>
      <c r="N1174" s="106">
        <f>(0.489461*'Datos Monitoreo 2019'!$E1174^1.79018)/1000</f>
        <v>0.11249395467541044</v>
      </c>
      <c r="O1174" s="106">
        <f>'Datos Monitoreo 2019'!$N1174*'Datos Monitoreo 2019'!$S1174</f>
        <v>2.2498790935082089E-2</v>
      </c>
      <c r="P1174" s="106">
        <f>'Datos Monitoreo 2019'!$O1174+'Datos Monitoreo 2019'!$N1174</f>
        <v>0.13499274561049254</v>
      </c>
      <c r="Q1174" s="104">
        <v>0.47</v>
      </c>
      <c r="R1174" s="106">
        <f>'Datos Monitoreo 2019'!$Q1174*'Datos Monitoreo 2019'!$N1174</f>
        <v>5.2872158697442904E-2</v>
      </c>
      <c r="S1174" s="104">
        <v>0.2</v>
      </c>
      <c r="T1174" s="106">
        <f>'Datos Monitoreo 2019'!$R1174*'Datos Monitoreo 2019'!$S1174</f>
        <v>1.0574431739488582E-2</v>
      </c>
      <c r="U1174" s="106">
        <f>'Datos Monitoreo 2019'!$T1174+'Datos Monitoreo 2019'!$R1174</f>
        <v>6.3446590436931488E-2</v>
      </c>
    </row>
    <row r="1175" spans="1:21" s="94" customFormat="1" ht="16.5" hidden="1" x14ac:dyDescent="0.3">
      <c r="A1175" s="95" t="s">
        <v>57</v>
      </c>
      <c r="B1175" s="102">
        <f>VLOOKUP('Datos Monitoreo 2019'!$A1175,info!$D$3:$E$118,2,FALSE)</f>
        <v>4</v>
      </c>
      <c r="C1175" s="96">
        <v>63</v>
      </c>
      <c r="D1175" s="96" t="s">
        <v>11</v>
      </c>
      <c r="E1175" s="97">
        <v>22.600001919049138</v>
      </c>
      <c r="F1175" s="103">
        <f t="shared" si="23"/>
        <v>4.0115003406312216E-2</v>
      </c>
      <c r="G1175" s="95"/>
      <c r="H1175" s="104"/>
      <c r="I1175" s="104"/>
      <c r="J1175" s="104"/>
      <c r="K1175" s="105">
        <f>VLOOKUP('Datos Monitoreo 2019'!$D1175,info!$A$2:$B$20,2,FALSE)</f>
        <v>0.34899999999999998</v>
      </c>
      <c r="M1175" s="104">
        <v>1.1499999999999999</v>
      </c>
      <c r="N1175" s="106">
        <f>(0.489461*'Datos Monitoreo 2019'!$E1175^1.79018)/1000</f>
        <v>0.12996188587747964</v>
      </c>
      <c r="O1175" s="106">
        <f>'Datos Monitoreo 2019'!$N1175*'Datos Monitoreo 2019'!$S1175</f>
        <v>2.5992377175495931E-2</v>
      </c>
      <c r="P1175" s="106">
        <f>'Datos Monitoreo 2019'!$O1175+'Datos Monitoreo 2019'!$N1175</f>
        <v>0.15595426305297558</v>
      </c>
      <c r="Q1175" s="104">
        <v>0.47</v>
      </c>
      <c r="R1175" s="106">
        <f>'Datos Monitoreo 2019'!$Q1175*'Datos Monitoreo 2019'!$N1175</f>
        <v>6.1082086362415432E-2</v>
      </c>
      <c r="S1175" s="104">
        <v>0.2</v>
      </c>
      <c r="T1175" s="106">
        <f>'Datos Monitoreo 2019'!$R1175*'Datos Monitoreo 2019'!$S1175</f>
        <v>1.2216417272483087E-2</v>
      </c>
      <c r="U1175" s="106">
        <f>'Datos Monitoreo 2019'!$T1175+'Datos Monitoreo 2019'!$R1175</f>
        <v>7.3298503634898524E-2</v>
      </c>
    </row>
    <row r="1176" spans="1:21" s="94" customFormat="1" ht="16.5" hidden="1" x14ac:dyDescent="0.3">
      <c r="A1176" s="95" t="s">
        <v>57</v>
      </c>
      <c r="B1176" s="102">
        <f>VLOOKUP('Datos Monitoreo 2019'!$A1176,info!$D$3:$E$118,2,FALSE)</f>
        <v>4</v>
      </c>
      <c r="C1176" s="96">
        <v>64</v>
      </c>
      <c r="D1176" s="96" t="s">
        <v>11</v>
      </c>
      <c r="E1176" s="97">
        <v>23.300283668653478</v>
      </c>
      <c r="F1176" s="103">
        <f t="shared" si="23"/>
        <v>4.2639519113635858E-2</v>
      </c>
      <c r="G1176" s="95"/>
      <c r="H1176" s="104"/>
      <c r="I1176" s="104"/>
      <c r="J1176" s="104"/>
      <c r="K1176" s="105">
        <f>VLOOKUP('Datos Monitoreo 2019'!$D1176,info!$A$2:$B$20,2,FALSE)</f>
        <v>0.34899999999999998</v>
      </c>
      <c r="M1176" s="104">
        <v>1.1499999999999999</v>
      </c>
      <c r="N1176" s="106">
        <f>(0.489461*'Datos Monitoreo 2019'!$E1176^1.79018)/1000</f>
        <v>0.13725898439715783</v>
      </c>
      <c r="O1176" s="106">
        <f>'Datos Monitoreo 2019'!$N1176*'Datos Monitoreo 2019'!$S1176</f>
        <v>2.745179687943157E-2</v>
      </c>
      <c r="P1176" s="106">
        <f>'Datos Monitoreo 2019'!$O1176+'Datos Monitoreo 2019'!$N1176</f>
        <v>0.16471078127658939</v>
      </c>
      <c r="Q1176" s="104">
        <v>0.47</v>
      </c>
      <c r="R1176" s="106">
        <f>'Datos Monitoreo 2019'!$Q1176*'Datos Monitoreo 2019'!$N1176</f>
        <v>6.4511722666664176E-2</v>
      </c>
      <c r="S1176" s="104">
        <v>0.2</v>
      </c>
      <c r="T1176" s="106">
        <f>'Datos Monitoreo 2019'!$R1176*'Datos Monitoreo 2019'!$S1176</f>
        <v>1.2902344533332836E-2</v>
      </c>
      <c r="U1176" s="106">
        <f>'Datos Monitoreo 2019'!$T1176+'Datos Monitoreo 2019'!$R1176</f>
        <v>7.7414067199997008E-2</v>
      </c>
    </row>
    <row r="1177" spans="1:21" s="94" customFormat="1" ht="16.5" hidden="1" x14ac:dyDescent="0.3">
      <c r="A1177" s="95" t="s">
        <v>57</v>
      </c>
      <c r="B1177" s="102">
        <f>VLOOKUP('Datos Monitoreo 2019'!$A1177,info!$D$3:$E$118,2,FALSE)</f>
        <v>4</v>
      </c>
      <c r="C1177" s="96">
        <v>65</v>
      </c>
      <c r="D1177" s="96" t="s">
        <v>11</v>
      </c>
      <c r="E1177" s="97">
        <v>23.618593554837268</v>
      </c>
      <c r="F1177" s="103">
        <f t="shared" si="23"/>
        <v>4.3812491044223134E-2</v>
      </c>
      <c r="G1177" s="95"/>
      <c r="H1177" s="104"/>
      <c r="I1177" s="104"/>
      <c r="J1177" s="104"/>
      <c r="K1177" s="105">
        <f>VLOOKUP('Datos Monitoreo 2019'!$D1177,info!$A$2:$B$20,2,FALSE)</f>
        <v>0.34899999999999998</v>
      </c>
      <c r="M1177" s="104">
        <v>1.1499999999999999</v>
      </c>
      <c r="N1177" s="106">
        <f>(0.489461*'Datos Monitoreo 2019'!$E1177^1.79018)/1000</f>
        <v>0.14063389242560001</v>
      </c>
      <c r="O1177" s="106">
        <f>'Datos Monitoreo 2019'!$N1177*'Datos Monitoreo 2019'!$S1177</f>
        <v>2.8126778485120005E-2</v>
      </c>
      <c r="P1177" s="106">
        <f>'Datos Monitoreo 2019'!$O1177+'Datos Monitoreo 2019'!$N1177</f>
        <v>0.16876067091072</v>
      </c>
      <c r="Q1177" s="104">
        <v>0.47</v>
      </c>
      <c r="R1177" s="106">
        <f>'Datos Monitoreo 2019'!$Q1177*'Datos Monitoreo 2019'!$N1177</f>
        <v>6.6097929440031997E-2</v>
      </c>
      <c r="S1177" s="104">
        <v>0.2</v>
      </c>
      <c r="T1177" s="106">
        <f>'Datos Monitoreo 2019'!$R1177*'Datos Monitoreo 2019'!$S1177</f>
        <v>1.32195858880064E-2</v>
      </c>
      <c r="U1177" s="106">
        <f>'Datos Monitoreo 2019'!$T1177+'Datos Monitoreo 2019'!$R1177</f>
        <v>7.9317515328038393E-2</v>
      </c>
    </row>
    <row r="1178" spans="1:21" s="94" customFormat="1" ht="16.5" hidden="1" x14ac:dyDescent="0.3">
      <c r="A1178" s="95" t="s">
        <v>57</v>
      </c>
      <c r="B1178" s="102">
        <f>VLOOKUP('Datos Monitoreo 2019'!$A1178,info!$D$3:$E$118,2,FALSE)</f>
        <v>4</v>
      </c>
      <c r="C1178" s="96">
        <v>67</v>
      </c>
      <c r="D1178" s="96" t="s">
        <v>11</v>
      </c>
      <c r="E1178" s="97">
        <v>30.748735005354177</v>
      </c>
      <c r="F1178" s="103">
        <f t="shared" si="23"/>
        <v>7.4258195037930338E-2</v>
      </c>
      <c r="G1178" s="95"/>
      <c r="H1178" s="104"/>
      <c r="I1178" s="104"/>
      <c r="J1178" s="104"/>
      <c r="K1178" s="105">
        <f>VLOOKUP('Datos Monitoreo 2019'!$D1178,info!$A$2:$B$20,2,FALSE)</f>
        <v>0.34899999999999998</v>
      </c>
      <c r="M1178" s="104">
        <v>1.1499999999999999</v>
      </c>
      <c r="N1178" s="106">
        <f>(0.489461*'Datos Monitoreo 2019'!$E1178^1.79018)/1000</f>
        <v>0.22552603584781633</v>
      </c>
      <c r="O1178" s="106">
        <f>'Datos Monitoreo 2019'!$N1178*'Datos Monitoreo 2019'!$S1178</f>
        <v>4.5105207169563268E-2</v>
      </c>
      <c r="P1178" s="106">
        <f>'Datos Monitoreo 2019'!$O1178+'Datos Monitoreo 2019'!$N1178</f>
        <v>0.27063124301737962</v>
      </c>
      <c r="Q1178" s="104">
        <v>0.47</v>
      </c>
      <c r="R1178" s="106">
        <f>'Datos Monitoreo 2019'!$Q1178*'Datos Monitoreo 2019'!$N1178</f>
        <v>0.10599723684847367</v>
      </c>
      <c r="S1178" s="104">
        <v>0.2</v>
      </c>
      <c r="T1178" s="106">
        <f>'Datos Monitoreo 2019'!$R1178*'Datos Monitoreo 2019'!$S1178</f>
        <v>2.1199447369694736E-2</v>
      </c>
      <c r="U1178" s="106">
        <f>'Datos Monitoreo 2019'!$T1178+'Datos Monitoreo 2019'!$R1178</f>
        <v>0.1271966842181684</v>
      </c>
    </row>
    <row r="1179" spans="1:21" s="94" customFormat="1" ht="16.5" hidden="1" x14ac:dyDescent="0.3">
      <c r="A1179" s="95" t="s">
        <v>57</v>
      </c>
      <c r="B1179" s="102">
        <f>VLOOKUP('Datos Monitoreo 2019'!$A1179,info!$D$3:$E$118,2,FALSE)</f>
        <v>4</v>
      </c>
      <c r="C1179" s="96">
        <v>68</v>
      </c>
      <c r="D1179" s="96" t="s">
        <v>11</v>
      </c>
      <c r="E1179" s="97">
        <v>20.053522829578814</v>
      </c>
      <c r="F1179" s="103">
        <f t="shared" si="23"/>
        <v>3.1584298456586626E-2</v>
      </c>
      <c r="G1179" s="95"/>
      <c r="H1179" s="104"/>
      <c r="I1179" s="104"/>
      <c r="J1179" s="104"/>
      <c r="K1179" s="105">
        <f>VLOOKUP('Datos Monitoreo 2019'!$D1179,info!$A$2:$B$20,2,FALSE)</f>
        <v>0.34899999999999998</v>
      </c>
      <c r="M1179" s="104">
        <v>1.1499999999999999</v>
      </c>
      <c r="N1179" s="106">
        <f>(0.489461*'Datos Monitoreo 2019'!$E1179^1.79018)/1000</f>
        <v>0.10492374876640208</v>
      </c>
      <c r="O1179" s="106">
        <f>'Datos Monitoreo 2019'!$N1179*'Datos Monitoreo 2019'!$S1179</f>
        <v>2.0984749753280418E-2</v>
      </c>
      <c r="P1179" s="106">
        <f>'Datos Monitoreo 2019'!$O1179+'Datos Monitoreo 2019'!$N1179</f>
        <v>0.1259084985196825</v>
      </c>
      <c r="Q1179" s="104">
        <v>0.47</v>
      </c>
      <c r="R1179" s="106">
        <f>'Datos Monitoreo 2019'!$Q1179*'Datos Monitoreo 2019'!$N1179</f>
        <v>4.9314161920208974E-2</v>
      </c>
      <c r="S1179" s="104">
        <v>0.2</v>
      </c>
      <c r="T1179" s="106">
        <f>'Datos Monitoreo 2019'!$R1179*'Datos Monitoreo 2019'!$S1179</f>
        <v>9.8628323840417951E-3</v>
      </c>
      <c r="U1179" s="106">
        <f>'Datos Monitoreo 2019'!$T1179+'Datos Monitoreo 2019'!$R1179</f>
        <v>5.9176994304250767E-2</v>
      </c>
    </row>
    <row r="1180" spans="1:21" s="94" customFormat="1" ht="16.5" hidden="1" x14ac:dyDescent="0.3">
      <c r="A1180" s="95" t="s">
        <v>57</v>
      </c>
      <c r="B1180" s="102">
        <f>VLOOKUP('Datos Monitoreo 2019'!$A1180,info!$D$3:$E$118,2,FALSE)</f>
        <v>4</v>
      </c>
      <c r="C1180" s="96">
        <v>69</v>
      </c>
      <c r="D1180" s="96" t="s">
        <v>11</v>
      </c>
      <c r="E1180" s="97">
        <v>19.735212943395023</v>
      </c>
      <c r="F1180" s="103">
        <f t="shared" si="23"/>
        <v>3.0589580062262284E-2</v>
      </c>
      <c r="G1180" s="95"/>
      <c r="H1180" s="104"/>
      <c r="I1180" s="104"/>
      <c r="J1180" s="104"/>
      <c r="K1180" s="105">
        <f>VLOOKUP('Datos Monitoreo 2019'!$D1180,info!$A$2:$B$20,2,FALSE)</f>
        <v>0.34899999999999998</v>
      </c>
      <c r="M1180" s="104">
        <v>1.1499999999999999</v>
      </c>
      <c r="N1180" s="106">
        <f>(0.489461*'Datos Monitoreo 2019'!$E1180^1.79018)/1000</f>
        <v>0.10196100059352259</v>
      </c>
      <c r="O1180" s="106">
        <f>'Datos Monitoreo 2019'!$N1180*'Datos Monitoreo 2019'!$S1180</f>
        <v>2.0392200118704518E-2</v>
      </c>
      <c r="P1180" s="106">
        <f>'Datos Monitoreo 2019'!$O1180+'Datos Monitoreo 2019'!$N1180</f>
        <v>0.12235320071222711</v>
      </c>
      <c r="Q1180" s="104">
        <v>0.47</v>
      </c>
      <c r="R1180" s="106">
        <f>'Datos Monitoreo 2019'!$Q1180*'Datos Monitoreo 2019'!$N1180</f>
        <v>4.7921670278955615E-2</v>
      </c>
      <c r="S1180" s="104">
        <v>0.2</v>
      </c>
      <c r="T1180" s="106">
        <f>'Datos Monitoreo 2019'!$R1180*'Datos Monitoreo 2019'!$S1180</f>
        <v>9.5843340557911234E-3</v>
      </c>
      <c r="U1180" s="106">
        <f>'Datos Monitoreo 2019'!$T1180+'Datos Monitoreo 2019'!$R1180</f>
        <v>5.7506004334746737E-2</v>
      </c>
    </row>
    <row r="1181" spans="1:21" s="94" customFormat="1" ht="16.5" hidden="1" x14ac:dyDescent="0.3">
      <c r="A1181" s="95" t="s">
        <v>58</v>
      </c>
      <c r="B1181" s="102">
        <f>VLOOKUP('Datos Monitoreo 2019'!$A1181,info!$D$3:$E$118,2,FALSE)</f>
        <v>4</v>
      </c>
      <c r="C1181" s="96">
        <v>3</v>
      </c>
      <c r="D1181" s="96" t="s">
        <v>10</v>
      </c>
      <c r="E1181" s="97">
        <v>21.804227203589662</v>
      </c>
      <c r="F1181" s="103">
        <f t="shared" si="23"/>
        <v>3.7339739086147301E-2</v>
      </c>
      <c r="G1181" s="95"/>
      <c r="H1181" s="104"/>
      <c r="I1181" s="104"/>
      <c r="J1181" s="104"/>
      <c r="K1181" s="105">
        <f>VLOOKUP('Datos Monitoreo 2019'!$D1181,info!$A$2:$B$20,2,FALSE)</f>
        <v>0.54</v>
      </c>
      <c r="M1181" s="104">
        <v>1.1499999999999999</v>
      </c>
      <c r="N1181" s="106">
        <f>(0.214828*'Datos Monitoreo 2019'!$E1181^2.0402)/1000</f>
        <v>0.11560633120650916</v>
      </c>
      <c r="O1181" s="106">
        <f>'Datos Monitoreo 2019'!$N1181*'Datos Monitoreo 2019'!$S1181</f>
        <v>2.3121266241301834E-2</v>
      </c>
      <c r="P1181" s="106">
        <f>'Datos Monitoreo 2019'!$O1181+'Datos Monitoreo 2019'!$N1181</f>
        <v>0.13872759744781099</v>
      </c>
      <c r="Q1181" s="104">
        <v>0.47</v>
      </c>
      <c r="R1181" s="106">
        <f>'Datos Monitoreo 2019'!$Q1181*'Datos Monitoreo 2019'!$N1181</f>
        <v>5.4334975667059304E-2</v>
      </c>
      <c r="S1181" s="104">
        <v>0.2</v>
      </c>
      <c r="T1181" s="106">
        <f>'Datos Monitoreo 2019'!$R1181*'Datos Monitoreo 2019'!$S1181</f>
        <v>1.0866995133411862E-2</v>
      </c>
      <c r="U1181" s="106">
        <f>'Datos Monitoreo 2019'!$T1181+'Datos Monitoreo 2019'!$R1181</f>
        <v>6.520197080047116E-2</v>
      </c>
    </row>
    <row r="1182" spans="1:21" s="94" customFormat="1" ht="16.5" hidden="1" x14ac:dyDescent="0.3">
      <c r="A1182" s="95" t="s">
        <v>58</v>
      </c>
      <c r="B1182" s="102">
        <f>VLOOKUP('Datos Monitoreo 2019'!$A1182,info!$D$3:$E$118,2,FALSE)</f>
        <v>4</v>
      </c>
      <c r="C1182" s="96">
        <v>4</v>
      </c>
      <c r="D1182" s="96" t="s">
        <v>10</v>
      </c>
      <c r="E1182" s="97">
        <v>16.32929716122846</v>
      </c>
      <c r="F1182" s="103">
        <f t="shared" si="23"/>
        <v>2.0942323609275497E-2</v>
      </c>
      <c r="G1182" s="95"/>
      <c r="H1182" s="104"/>
      <c r="I1182" s="104"/>
      <c r="J1182" s="104"/>
      <c r="K1182" s="105">
        <f>VLOOKUP('Datos Monitoreo 2019'!$D1182,info!$A$2:$B$20,2,FALSE)</f>
        <v>0.54</v>
      </c>
      <c r="M1182" s="104">
        <v>1.1499999999999999</v>
      </c>
      <c r="N1182" s="106">
        <f>(0.214828*'Datos Monitoreo 2019'!$E1182^2.0402)/1000</f>
        <v>6.4089541305642136E-2</v>
      </c>
      <c r="O1182" s="106">
        <f>'Datos Monitoreo 2019'!$N1182*'Datos Monitoreo 2019'!$S1182</f>
        <v>1.2817908261128427E-2</v>
      </c>
      <c r="P1182" s="106">
        <f>'Datos Monitoreo 2019'!$O1182+'Datos Monitoreo 2019'!$N1182</f>
        <v>7.6907449566770564E-2</v>
      </c>
      <c r="Q1182" s="104">
        <v>0.47</v>
      </c>
      <c r="R1182" s="106">
        <f>'Datos Monitoreo 2019'!$Q1182*'Datos Monitoreo 2019'!$N1182</f>
        <v>3.0122084413651804E-2</v>
      </c>
      <c r="S1182" s="104">
        <v>0.2</v>
      </c>
      <c r="T1182" s="106">
        <f>'Datos Monitoreo 2019'!$R1182*'Datos Monitoreo 2019'!$S1182</f>
        <v>6.0244168827303613E-3</v>
      </c>
      <c r="U1182" s="106">
        <f>'Datos Monitoreo 2019'!$T1182+'Datos Monitoreo 2019'!$R1182</f>
        <v>3.6146501296382166E-2</v>
      </c>
    </row>
    <row r="1183" spans="1:21" s="94" customFormat="1" ht="16.5" hidden="1" x14ac:dyDescent="0.3">
      <c r="A1183" s="95" t="s">
        <v>58</v>
      </c>
      <c r="B1183" s="102">
        <f>VLOOKUP('Datos Monitoreo 2019'!$A1183,info!$D$3:$E$118,2,FALSE)</f>
        <v>4</v>
      </c>
      <c r="C1183" s="96">
        <v>6</v>
      </c>
      <c r="D1183" s="96" t="s">
        <v>9</v>
      </c>
      <c r="E1183" s="97">
        <v>11.109015027814294</v>
      </c>
      <c r="F1183" s="103">
        <f t="shared" si="23"/>
        <v>9.6926156117679695E-3</v>
      </c>
      <c r="G1183" s="95"/>
      <c r="H1183" s="104"/>
      <c r="I1183" s="104"/>
      <c r="J1183" s="104"/>
      <c r="K1183" s="105">
        <f>VLOOKUP('Datos Monitoreo 2019'!$D1183,info!$A$2:$B$20,2,FALSE)</f>
        <v>0.74</v>
      </c>
      <c r="M1183" s="104">
        <v>1.1499999999999999</v>
      </c>
      <c r="N1183" s="106">
        <f>(1.8894+0.00853085*'Datos Monitoreo 2019'!$E1183^3.32222)/1000</f>
        <v>2.7296584750606947E-2</v>
      </c>
      <c r="O1183" s="106">
        <f>'Datos Monitoreo 2019'!$N1183*'Datos Monitoreo 2019'!$S1183</f>
        <v>5.4593169501213901E-3</v>
      </c>
      <c r="P1183" s="106">
        <f>'Datos Monitoreo 2019'!$O1183+'Datos Monitoreo 2019'!$N1183</f>
        <v>3.275590170072834E-2</v>
      </c>
      <c r="Q1183" s="104">
        <v>0.47</v>
      </c>
      <c r="R1183" s="106">
        <f>'Datos Monitoreo 2019'!$Q1183*'Datos Monitoreo 2019'!$N1183</f>
        <v>1.2829394832785264E-2</v>
      </c>
      <c r="S1183" s="104">
        <v>0.2</v>
      </c>
      <c r="T1183" s="106">
        <f>'Datos Monitoreo 2019'!$R1183*'Datos Monitoreo 2019'!$S1183</f>
        <v>2.5658789665570529E-3</v>
      </c>
      <c r="U1183" s="106">
        <f>'Datos Monitoreo 2019'!$T1183+'Datos Monitoreo 2019'!$R1183</f>
        <v>1.5395273799342316E-2</v>
      </c>
    </row>
    <row r="1184" spans="1:21" s="94" customFormat="1" ht="16.5" hidden="1" x14ac:dyDescent="0.3">
      <c r="A1184" s="95" t="s">
        <v>58</v>
      </c>
      <c r="B1184" s="102">
        <f>VLOOKUP('Datos Monitoreo 2019'!$A1184,info!$D$3:$E$118,2,FALSE)</f>
        <v>4</v>
      </c>
      <c r="C1184" s="96">
        <v>6</v>
      </c>
      <c r="D1184" s="96" t="s">
        <v>9</v>
      </c>
      <c r="E1184" s="97">
        <v>6.7800005757147419</v>
      </c>
      <c r="F1184" s="103">
        <f t="shared" si="23"/>
        <v>3.6103503065681012E-3</v>
      </c>
      <c r="G1184" s="95"/>
      <c r="H1184" s="104"/>
      <c r="I1184" s="104"/>
      <c r="J1184" s="104"/>
      <c r="K1184" s="105">
        <f>VLOOKUP('Datos Monitoreo 2019'!$D1184,info!$A$2:$B$20,2,FALSE)</f>
        <v>0.74</v>
      </c>
      <c r="M1184" s="104">
        <v>1.1499999999999999</v>
      </c>
      <c r="N1184" s="106">
        <f>(1.8894+0.00853085*'Datos Monitoreo 2019'!$E1184^3.32222)/1000</f>
        <v>6.8156941693487466E-3</v>
      </c>
      <c r="O1184" s="106">
        <f>'Datos Monitoreo 2019'!$N1184*'Datos Monitoreo 2019'!$S1184</f>
        <v>1.3631388338697494E-3</v>
      </c>
      <c r="P1184" s="106">
        <f>'Datos Monitoreo 2019'!$O1184+'Datos Monitoreo 2019'!$N1184</f>
        <v>8.1788330032184966E-3</v>
      </c>
      <c r="Q1184" s="104">
        <v>0.47</v>
      </c>
      <c r="R1184" s="106">
        <f>'Datos Monitoreo 2019'!$Q1184*'Datos Monitoreo 2019'!$N1184</f>
        <v>3.2033762595939106E-3</v>
      </c>
      <c r="S1184" s="104">
        <v>0.2</v>
      </c>
      <c r="T1184" s="106">
        <f>'Datos Monitoreo 2019'!$R1184*'Datos Monitoreo 2019'!$S1184</f>
        <v>6.4067525191878211E-4</v>
      </c>
      <c r="U1184" s="106">
        <f>'Datos Monitoreo 2019'!$T1184+'Datos Monitoreo 2019'!$R1184</f>
        <v>3.8440515115126927E-3</v>
      </c>
    </row>
    <row r="1185" spans="1:21" s="94" customFormat="1" ht="16.5" hidden="1" x14ac:dyDescent="0.3">
      <c r="A1185" s="95" t="s">
        <v>58</v>
      </c>
      <c r="B1185" s="102">
        <f>VLOOKUP('Datos Monitoreo 2019'!$A1185,info!$D$3:$E$118,2,FALSE)</f>
        <v>4</v>
      </c>
      <c r="C1185" s="96">
        <v>8</v>
      </c>
      <c r="D1185" s="96" t="s">
        <v>10</v>
      </c>
      <c r="E1185" s="97">
        <v>22.186199067010211</v>
      </c>
      <c r="F1185" s="103">
        <f t="shared" si="23"/>
        <v>3.8659451874265297E-2</v>
      </c>
      <c r="G1185" s="95"/>
      <c r="H1185" s="104"/>
      <c r="I1185" s="104"/>
      <c r="J1185" s="104"/>
      <c r="K1185" s="105">
        <f>VLOOKUP('Datos Monitoreo 2019'!$D1185,info!$A$2:$B$20,2,FALSE)</f>
        <v>0.54</v>
      </c>
      <c r="M1185" s="104">
        <v>1.1499999999999999</v>
      </c>
      <c r="N1185" s="106">
        <f>(0.214828*'Datos Monitoreo 2019'!$E1185^2.0402)/1000</f>
        <v>0.11977584099147214</v>
      </c>
      <c r="O1185" s="106">
        <f>'Datos Monitoreo 2019'!$N1185*'Datos Monitoreo 2019'!$S1185</f>
        <v>2.3955168198294428E-2</v>
      </c>
      <c r="P1185" s="106">
        <f>'Datos Monitoreo 2019'!$O1185+'Datos Monitoreo 2019'!$N1185</f>
        <v>0.14373100918976656</v>
      </c>
      <c r="Q1185" s="104">
        <v>0.47</v>
      </c>
      <c r="R1185" s="106">
        <f>'Datos Monitoreo 2019'!$Q1185*'Datos Monitoreo 2019'!$N1185</f>
        <v>5.6294645265991899E-2</v>
      </c>
      <c r="S1185" s="104">
        <v>0.2</v>
      </c>
      <c r="T1185" s="106">
        <f>'Datos Monitoreo 2019'!$R1185*'Datos Monitoreo 2019'!$S1185</f>
        <v>1.1258929053198381E-2</v>
      </c>
      <c r="U1185" s="106">
        <f>'Datos Monitoreo 2019'!$T1185+'Datos Monitoreo 2019'!$R1185</f>
        <v>6.7553574319190277E-2</v>
      </c>
    </row>
    <row r="1186" spans="1:21" s="94" customFormat="1" ht="16.5" hidden="1" x14ac:dyDescent="0.3">
      <c r="A1186" s="95" t="s">
        <v>58</v>
      </c>
      <c r="B1186" s="102">
        <f>VLOOKUP('Datos Monitoreo 2019'!$A1186,info!$D$3:$E$118,2,FALSE)</f>
        <v>4</v>
      </c>
      <c r="C1186" s="96">
        <v>9</v>
      </c>
      <c r="D1186" s="96" t="s">
        <v>10</v>
      </c>
      <c r="E1186" s="97">
        <v>22.281692032865347</v>
      </c>
      <c r="F1186" s="103">
        <f t="shared" si="23"/>
        <v>3.8992961057514354E-2</v>
      </c>
      <c r="G1186" s="95"/>
      <c r="H1186" s="104"/>
      <c r="I1186" s="104"/>
      <c r="J1186" s="104"/>
      <c r="K1186" s="105">
        <f>VLOOKUP('Datos Monitoreo 2019'!$D1186,info!$A$2:$B$20,2,FALSE)</f>
        <v>0.54</v>
      </c>
      <c r="M1186" s="104">
        <v>1.1499999999999999</v>
      </c>
      <c r="N1186" s="106">
        <f>(0.214828*'Datos Monitoreo 2019'!$E1186^2.0402)/1000</f>
        <v>0.12082998908357739</v>
      </c>
      <c r="O1186" s="106">
        <f>'Datos Monitoreo 2019'!$N1186*'Datos Monitoreo 2019'!$S1186</f>
        <v>2.4165997816715482E-2</v>
      </c>
      <c r="P1186" s="106">
        <f>'Datos Monitoreo 2019'!$O1186+'Datos Monitoreo 2019'!$N1186</f>
        <v>0.14499598690029286</v>
      </c>
      <c r="Q1186" s="104">
        <v>0.47</v>
      </c>
      <c r="R1186" s="106">
        <f>'Datos Monitoreo 2019'!$Q1186*'Datos Monitoreo 2019'!$N1186</f>
        <v>5.6790094869281368E-2</v>
      </c>
      <c r="S1186" s="104">
        <v>0.2</v>
      </c>
      <c r="T1186" s="106">
        <f>'Datos Monitoreo 2019'!$R1186*'Datos Monitoreo 2019'!$S1186</f>
        <v>1.1358018973856274E-2</v>
      </c>
      <c r="U1186" s="106">
        <f>'Datos Monitoreo 2019'!$T1186+'Datos Monitoreo 2019'!$R1186</f>
        <v>6.8148113843137639E-2</v>
      </c>
    </row>
    <row r="1187" spans="1:21" s="94" customFormat="1" ht="16.5" hidden="1" x14ac:dyDescent="0.3">
      <c r="A1187" s="95" t="s">
        <v>58</v>
      </c>
      <c r="B1187" s="102">
        <f>VLOOKUP('Datos Monitoreo 2019'!$A1187,info!$D$3:$E$118,2,FALSE)</f>
        <v>4</v>
      </c>
      <c r="C1187" s="96">
        <v>13</v>
      </c>
      <c r="D1187" s="96" t="s">
        <v>10</v>
      </c>
      <c r="E1187" s="97">
        <v>20.14901579543395</v>
      </c>
      <c r="F1187" s="103">
        <f t="shared" si="23"/>
        <v>3.1885817496274227E-2</v>
      </c>
      <c r="G1187" s="95"/>
      <c r="H1187" s="104"/>
      <c r="I1187" s="104"/>
      <c r="J1187" s="104"/>
      <c r="K1187" s="105">
        <f>VLOOKUP('Datos Monitoreo 2019'!$D1187,info!$A$2:$B$20,2,FALSE)</f>
        <v>0.54</v>
      </c>
      <c r="M1187" s="104">
        <v>1.1499999999999999</v>
      </c>
      <c r="N1187" s="106">
        <f>(0.214828*'Datos Monitoreo 2019'!$E1187^2.0402)/1000</f>
        <v>9.8407809367200907E-2</v>
      </c>
      <c r="O1187" s="106">
        <f>'Datos Monitoreo 2019'!$N1187*'Datos Monitoreo 2019'!$S1187</f>
        <v>1.9681561873440181E-2</v>
      </c>
      <c r="P1187" s="106">
        <f>'Datos Monitoreo 2019'!$O1187+'Datos Monitoreo 2019'!$N1187</f>
        <v>0.11808937124064109</v>
      </c>
      <c r="Q1187" s="104">
        <v>0.47</v>
      </c>
      <c r="R1187" s="106">
        <f>'Datos Monitoreo 2019'!$Q1187*'Datos Monitoreo 2019'!$N1187</f>
        <v>4.6251670402584426E-2</v>
      </c>
      <c r="S1187" s="104">
        <v>0.2</v>
      </c>
      <c r="T1187" s="106">
        <f>'Datos Monitoreo 2019'!$R1187*'Datos Monitoreo 2019'!$S1187</f>
        <v>9.2503340805168855E-3</v>
      </c>
      <c r="U1187" s="106">
        <f>'Datos Monitoreo 2019'!$T1187+'Datos Monitoreo 2019'!$R1187</f>
        <v>5.550200448310131E-2</v>
      </c>
    </row>
    <row r="1188" spans="1:21" s="94" customFormat="1" ht="16.5" hidden="1" x14ac:dyDescent="0.3">
      <c r="A1188" s="95" t="s">
        <v>58</v>
      </c>
      <c r="B1188" s="102">
        <f>VLOOKUP('Datos Monitoreo 2019'!$A1188,info!$D$3:$E$118,2,FALSE)</f>
        <v>4</v>
      </c>
      <c r="C1188" s="96">
        <v>14</v>
      </c>
      <c r="D1188" s="96" t="s">
        <v>10</v>
      </c>
      <c r="E1188" s="97">
        <v>13.146198299390555</v>
      </c>
      <c r="F1188" s="103">
        <f t="shared" si="23"/>
        <v>1.3573449744120749E-2</v>
      </c>
      <c r="G1188" s="95"/>
      <c r="H1188" s="104"/>
      <c r="I1188" s="104"/>
      <c r="J1188" s="104"/>
      <c r="K1188" s="105">
        <f>VLOOKUP('Datos Monitoreo 2019'!$D1188,info!$A$2:$B$20,2,FALSE)</f>
        <v>0.54</v>
      </c>
      <c r="M1188" s="104">
        <v>1.1499999999999999</v>
      </c>
      <c r="N1188" s="106">
        <f>(0.214828*'Datos Monitoreo 2019'!$E1188^2.0402)/1000</f>
        <v>4.117816698301309E-2</v>
      </c>
      <c r="O1188" s="106">
        <f>'Datos Monitoreo 2019'!$N1188*'Datos Monitoreo 2019'!$S1188</f>
        <v>8.235633396602618E-3</v>
      </c>
      <c r="P1188" s="106">
        <f>'Datos Monitoreo 2019'!$O1188+'Datos Monitoreo 2019'!$N1188</f>
        <v>4.9413800379615708E-2</v>
      </c>
      <c r="Q1188" s="104">
        <v>0.47</v>
      </c>
      <c r="R1188" s="106">
        <f>'Datos Monitoreo 2019'!$Q1188*'Datos Monitoreo 2019'!$N1188</f>
        <v>1.9353738482016151E-2</v>
      </c>
      <c r="S1188" s="104">
        <v>0.2</v>
      </c>
      <c r="T1188" s="106">
        <f>'Datos Monitoreo 2019'!$R1188*'Datos Monitoreo 2019'!$S1188</f>
        <v>3.8707476964032306E-3</v>
      </c>
      <c r="U1188" s="106">
        <f>'Datos Monitoreo 2019'!$T1188+'Datos Monitoreo 2019'!$R1188</f>
        <v>2.3224486178419382E-2</v>
      </c>
    </row>
    <row r="1189" spans="1:21" s="94" customFormat="1" ht="16.5" hidden="1" x14ac:dyDescent="0.3">
      <c r="A1189" s="95" t="s">
        <v>58</v>
      </c>
      <c r="B1189" s="102">
        <f>VLOOKUP('Datos Monitoreo 2019'!$A1189,info!$D$3:$E$118,2,FALSE)</f>
        <v>4</v>
      </c>
      <c r="C1189" s="96">
        <v>15</v>
      </c>
      <c r="D1189" s="96" t="s">
        <v>10</v>
      </c>
      <c r="E1189" s="97">
        <v>20.085353818197191</v>
      </c>
      <c r="F1189" s="103">
        <f t="shared" si="23"/>
        <v>3.168464564820607E-2</v>
      </c>
      <c r="G1189" s="95"/>
      <c r="H1189" s="104"/>
      <c r="I1189" s="104"/>
      <c r="J1189" s="104"/>
      <c r="K1189" s="105">
        <f>VLOOKUP('Datos Monitoreo 2019'!$D1189,info!$A$2:$B$20,2,FALSE)</f>
        <v>0.54</v>
      </c>
      <c r="M1189" s="104">
        <v>1.1499999999999999</v>
      </c>
      <c r="N1189" s="106">
        <f>(0.214828*'Datos Monitoreo 2019'!$E1189^2.0402)/1000</f>
        <v>9.7774502253514556E-2</v>
      </c>
      <c r="O1189" s="106">
        <f>'Datos Monitoreo 2019'!$N1189*'Datos Monitoreo 2019'!$S1189</f>
        <v>1.9554900450702913E-2</v>
      </c>
      <c r="P1189" s="106">
        <f>'Datos Monitoreo 2019'!$O1189+'Datos Monitoreo 2019'!$N1189</f>
        <v>0.11732940270421746</v>
      </c>
      <c r="Q1189" s="104">
        <v>0.47</v>
      </c>
      <c r="R1189" s="106">
        <f>'Datos Monitoreo 2019'!$Q1189*'Datos Monitoreo 2019'!$N1189</f>
        <v>4.5954016059151837E-2</v>
      </c>
      <c r="S1189" s="104">
        <v>0.2</v>
      </c>
      <c r="T1189" s="106">
        <f>'Datos Monitoreo 2019'!$R1189*'Datos Monitoreo 2019'!$S1189</f>
        <v>9.1908032118303683E-3</v>
      </c>
      <c r="U1189" s="106">
        <f>'Datos Monitoreo 2019'!$T1189+'Datos Monitoreo 2019'!$R1189</f>
        <v>5.5144819270982207E-2</v>
      </c>
    </row>
    <row r="1190" spans="1:21" s="94" customFormat="1" ht="16.5" hidden="1" x14ac:dyDescent="0.3">
      <c r="A1190" s="95" t="s">
        <v>58</v>
      </c>
      <c r="B1190" s="102">
        <f>VLOOKUP('Datos Monitoreo 2019'!$A1190,info!$D$3:$E$118,2,FALSE)</f>
        <v>4</v>
      </c>
      <c r="C1190" s="96">
        <v>18</v>
      </c>
      <c r="D1190" s="96" t="s">
        <v>10</v>
      </c>
      <c r="E1190" s="97">
        <v>16.392959138465219</v>
      </c>
      <c r="F1190" s="103">
        <f t="shared" si="23"/>
        <v>2.1105934890773968E-2</v>
      </c>
      <c r="G1190" s="95"/>
      <c r="H1190" s="104"/>
      <c r="I1190" s="104"/>
      <c r="J1190" s="104"/>
      <c r="K1190" s="105">
        <f>VLOOKUP('Datos Monitoreo 2019'!$D1190,info!$A$2:$B$20,2,FALSE)</f>
        <v>0.54</v>
      </c>
      <c r="M1190" s="104">
        <v>1.1499999999999999</v>
      </c>
      <c r="N1190" s="106">
        <f>(0.214828*'Datos Monitoreo 2019'!$E1190^2.0402)/1000</f>
        <v>6.4600342967733981E-2</v>
      </c>
      <c r="O1190" s="106">
        <f>'Datos Monitoreo 2019'!$N1190*'Datos Monitoreo 2019'!$S1190</f>
        <v>1.2920068593546797E-2</v>
      </c>
      <c r="P1190" s="106">
        <f>'Datos Monitoreo 2019'!$O1190+'Datos Monitoreo 2019'!$N1190</f>
        <v>7.7520411561280783E-2</v>
      </c>
      <c r="Q1190" s="104">
        <v>0.47</v>
      </c>
      <c r="R1190" s="106">
        <f>'Datos Monitoreo 2019'!$Q1190*'Datos Monitoreo 2019'!$N1190</f>
        <v>3.036216119483497E-2</v>
      </c>
      <c r="S1190" s="104">
        <v>0.2</v>
      </c>
      <c r="T1190" s="106">
        <f>'Datos Monitoreo 2019'!$R1190*'Datos Monitoreo 2019'!$S1190</f>
        <v>6.0724322389669946E-3</v>
      </c>
      <c r="U1190" s="106">
        <f>'Datos Monitoreo 2019'!$T1190+'Datos Monitoreo 2019'!$R1190</f>
        <v>3.6434593433801968E-2</v>
      </c>
    </row>
    <row r="1191" spans="1:21" s="94" customFormat="1" ht="16.5" hidden="1" x14ac:dyDescent="0.3">
      <c r="A1191" s="95" t="s">
        <v>58</v>
      </c>
      <c r="B1191" s="102">
        <f>VLOOKUP('Datos Monitoreo 2019'!$A1191,info!$D$3:$E$118,2,FALSE)</f>
        <v>4</v>
      </c>
      <c r="C1191" s="96">
        <v>20</v>
      </c>
      <c r="D1191" s="96" t="s">
        <v>10</v>
      </c>
      <c r="E1191" s="97">
        <v>23.077466748324824</v>
      </c>
      <c r="F1191" s="103">
        <f t="shared" si="23"/>
        <v>4.1827908481338744E-2</v>
      </c>
      <c r="G1191" s="95"/>
      <c r="H1191" s="104"/>
      <c r="I1191" s="104"/>
      <c r="J1191" s="104"/>
      <c r="K1191" s="105">
        <f>VLOOKUP('Datos Monitoreo 2019'!$D1191,info!$A$2:$B$20,2,FALSE)</f>
        <v>0.54</v>
      </c>
      <c r="M1191" s="104">
        <v>1.1499999999999999</v>
      </c>
      <c r="N1191" s="106">
        <f>(0.214828*'Datos Monitoreo 2019'!$E1191^2.0402)/1000</f>
        <v>0.12979779537907596</v>
      </c>
      <c r="O1191" s="106">
        <f>'Datos Monitoreo 2019'!$N1191*'Datos Monitoreo 2019'!$S1191</f>
        <v>2.5959559075815195E-2</v>
      </c>
      <c r="P1191" s="106">
        <f>'Datos Monitoreo 2019'!$O1191+'Datos Monitoreo 2019'!$N1191</f>
        <v>0.15575735445489114</v>
      </c>
      <c r="Q1191" s="104">
        <v>0.47</v>
      </c>
      <c r="R1191" s="106">
        <f>'Datos Monitoreo 2019'!$Q1191*'Datos Monitoreo 2019'!$N1191</f>
        <v>6.1004963828165698E-2</v>
      </c>
      <c r="S1191" s="104">
        <v>0.2</v>
      </c>
      <c r="T1191" s="106">
        <f>'Datos Monitoreo 2019'!$R1191*'Datos Monitoreo 2019'!$S1191</f>
        <v>1.2200992765633141E-2</v>
      </c>
      <c r="U1191" s="106">
        <f>'Datos Monitoreo 2019'!$T1191+'Datos Monitoreo 2019'!$R1191</f>
        <v>7.3205956593798832E-2</v>
      </c>
    </row>
    <row r="1192" spans="1:21" s="94" customFormat="1" ht="16.5" hidden="1" x14ac:dyDescent="0.3">
      <c r="A1192" s="95" t="s">
        <v>58</v>
      </c>
      <c r="B1192" s="102">
        <f>VLOOKUP('Datos Monitoreo 2019'!$A1192,info!$D$3:$E$118,2,FALSE)</f>
        <v>4</v>
      </c>
      <c r="C1192" s="96">
        <v>22</v>
      </c>
      <c r="D1192" s="96" t="s">
        <v>10</v>
      </c>
      <c r="E1192" s="97">
        <v>16.074649252281429</v>
      </c>
      <c r="F1192" s="103">
        <f t="shared" si="23"/>
        <v>2.0294244681005304E-2</v>
      </c>
      <c r="G1192" s="95"/>
      <c r="H1192" s="104"/>
      <c r="I1192" s="104"/>
      <c r="J1192" s="104"/>
      <c r="K1192" s="105">
        <f>VLOOKUP('Datos Monitoreo 2019'!$D1192,info!$A$2:$B$20,2,FALSE)</f>
        <v>0.54</v>
      </c>
      <c r="M1192" s="104">
        <v>1.1499999999999999</v>
      </c>
      <c r="N1192" s="106">
        <f>(0.214828*'Datos Monitoreo 2019'!$E1192^2.0402)/1000</f>
        <v>6.2067004333284166E-2</v>
      </c>
      <c r="O1192" s="106">
        <f>'Datos Monitoreo 2019'!$N1192*'Datos Monitoreo 2019'!$S1192</f>
        <v>1.2413400866656835E-2</v>
      </c>
      <c r="P1192" s="106">
        <f>'Datos Monitoreo 2019'!$O1192+'Datos Monitoreo 2019'!$N1192</f>
        <v>7.4480405199941008E-2</v>
      </c>
      <c r="Q1192" s="104">
        <v>0.47</v>
      </c>
      <c r="R1192" s="106">
        <f>'Datos Monitoreo 2019'!$Q1192*'Datos Monitoreo 2019'!$N1192</f>
        <v>2.9171492036643557E-2</v>
      </c>
      <c r="S1192" s="104">
        <v>0.2</v>
      </c>
      <c r="T1192" s="106">
        <f>'Datos Monitoreo 2019'!$R1192*'Datos Monitoreo 2019'!$S1192</f>
        <v>5.8342984073287115E-3</v>
      </c>
      <c r="U1192" s="106">
        <f>'Datos Monitoreo 2019'!$T1192+'Datos Monitoreo 2019'!$R1192</f>
        <v>3.5005790443972271E-2</v>
      </c>
    </row>
    <row r="1193" spans="1:21" s="94" customFormat="1" ht="16.5" hidden="1" x14ac:dyDescent="0.3">
      <c r="A1193" s="95" t="s">
        <v>58</v>
      </c>
      <c r="B1193" s="102">
        <f>VLOOKUP('Datos Monitoreo 2019'!$A1193,info!$D$3:$E$118,2,FALSE)</f>
        <v>4</v>
      </c>
      <c r="C1193" s="96">
        <v>23</v>
      </c>
      <c r="D1193" s="96" t="s">
        <v>10</v>
      </c>
      <c r="E1193" s="97">
        <v>22.24986104424697</v>
      </c>
      <c r="F1193" s="103">
        <f t="shared" si="23"/>
        <v>3.888163217482158E-2</v>
      </c>
      <c r="G1193" s="95"/>
      <c r="H1193" s="104"/>
      <c r="I1193" s="104"/>
      <c r="J1193" s="104"/>
      <c r="K1193" s="105">
        <f>VLOOKUP('Datos Monitoreo 2019'!$D1193,info!$A$2:$B$20,2,FALSE)</f>
        <v>0.54</v>
      </c>
      <c r="M1193" s="104">
        <v>1.1499999999999999</v>
      </c>
      <c r="N1193" s="106">
        <f>(0.214828*'Datos Monitoreo 2019'!$E1193^2.0402)/1000</f>
        <v>0.12047808310522107</v>
      </c>
      <c r="O1193" s="106">
        <f>'Datos Monitoreo 2019'!$N1193*'Datos Monitoreo 2019'!$S1193</f>
        <v>2.4095616621044216E-2</v>
      </c>
      <c r="P1193" s="106">
        <f>'Datos Monitoreo 2019'!$O1193+'Datos Monitoreo 2019'!$N1193</f>
        <v>0.14457369972626527</v>
      </c>
      <c r="Q1193" s="104">
        <v>0.47</v>
      </c>
      <c r="R1193" s="106">
        <f>'Datos Monitoreo 2019'!$Q1193*'Datos Monitoreo 2019'!$N1193</f>
        <v>5.6624699059453901E-2</v>
      </c>
      <c r="S1193" s="104">
        <v>0.2</v>
      </c>
      <c r="T1193" s="106">
        <f>'Datos Monitoreo 2019'!$R1193*'Datos Monitoreo 2019'!$S1193</f>
        <v>1.1324939811890781E-2</v>
      </c>
      <c r="U1193" s="106">
        <f>'Datos Monitoreo 2019'!$T1193+'Datos Monitoreo 2019'!$R1193</f>
        <v>6.7949638871344684E-2</v>
      </c>
    </row>
    <row r="1194" spans="1:21" s="94" customFormat="1" ht="16.5" hidden="1" x14ac:dyDescent="0.3">
      <c r="A1194" s="96" t="s">
        <v>58</v>
      </c>
      <c r="B1194" s="102">
        <f>VLOOKUP('Datos Monitoreo 2019'!$A1194,info!$D$3:$E$118,2,FALSE)</f>
        <v>4</v>
      </c>
      <c r="C1194" s="96">
        <v>26</v>
      </c>
      <c r="D1194" s="96" t="s">
        <v>10</v>
      </c>
      <c r="E1194" s="97">
        <v>25.432959906084879</v>
      </c>
      <c r="F1194" s="103">
        <f t="shared" si="23"/>
        <v>5.0802337412404544E-2</v>
      </c>
      <c r="G1194" s="95"/>
      <c r="H1194" s="104"/>
      <c r="I1194" s="104"/>
      <c r="J1194" s="104"/>
      <c r="K1194" s="105">
        <f>VLOOKUP('Datos Monitoreo 2019'!$D1194,info!$A$2:$B$20,2,FALSE)</f>
        <v>0.54</v>
      </c>
      <c r="M1194" s="104">
        <v>1.1499999999999999</v>
      </c>
      <c r="N1194" s="106">
        <f>(0.214828*'Datos Monitoreo 2019'!$E1194^2.0402)/1000</f>
        <v>0.15826382368845046</v>
      </c>
      <c r="O1194" s="106">
        <f>'Datos Monitoreo 2019'!$N1194*'Datos Monitoreo 2019'!$S1194</f>
        <v>3.1652764737690096E-2</v>
      </c>
      <c r="P1194" s="106">
        <f>'Datos Monitoreo 2019'!$O1194+'Datos Monitoreo 2019'!$N1194</f>
        <v>0.18991658842614056</v>
      </c>
      <c r="Q1194" s="104">
        <v>0.47</v>
      </c>
      <c r="R1194" s="106">
        <f>'Datos Monitoreo 2019'!$Q1194*'Datos Monitoreo 2019'!$N1194</f>
        <v>7.4383997133571716E-2</v>
      </c>
      <c r="S1194" s="104">
        <v>0.2</v>
      </c>
      <c r="T1194" s="106">
        <f>'Datos Monitoreo 2019'!$R1194*'Datos Monitoreo 2019'!$S1194</f>
        <v>1.4876799426714344E-2</v>
      </c>
      <c r="U1194" s="106">
        <f>'Datos Monitoreo 2019'!$T1194+'Datos Monitoreo 2019'!$R1194</f>
        <v>8.9260796560286057E-2</v>
      </c>
    </row>
    <row r="1195" spans="1:21" s="94" customFormat="1" ht="16.5" hidden="1" x14ac:dyDescent="0.3">
      <c r="A1195" s="95" t="s">
        <v>58</v>
      </c>
      <c r="B1195" s="102">
        <f>VLOOKUP('Datos Monitoreo 2019'!$A1195,info!$D$3:$E$118,2,FALSE)</f>
        <v>4</v>
      </c>
      <c r="C1195" s="96">
        <v>29</v>
      </c>
      <c r="D1195" s="96" t="s">
        <v>10</v>
      </c>
      <c r="E1195" s="97">
        <v>21.040283476748563</v>
      </c>
      <c r="F1195" s="103">
        <f t="shared" si="23"/>
        <v>3.4769068445326998E-2</v>
      </c>
      <c r="G1195" s="95"/>
      <c r="H1195" s="104"/>
      <c r="I1195" s="104"/>
      <c r="J1195" s="104"/>
      <c r="K1195" s="105">
        <f>VLOOKUP('Datos Monitoreo 2019'!$D1195,info!$A$2:$B$20,2,FALSE)</f>
        <v>0.54</v>
      </c>
      <c r="M1195" s="104">
        <v>1.1499999999999999</v>
      </c>
      <c r="N1195" s="106">
        <f>(0.214828*'Datos Monitoreo 2019'!$E1195^2.0402)/1000</f>
        <v>0.10749313587503</v>
      </c>
      <c r="O1195" s="106">
        <f>'Datos Monitoreo 2019'!$N1195*'Datos Monitoreo 2019'!$S1195</f>
        <v>2.1498627175006002E-2</v>
      </c>
      <c r="P1195" s="106">
        <f>'Datos Monitoreo 2019'!$O1195+'Datos Monitoreo 2019'!$N1195</f>
        <v>0.12899176305003601</v>
      </c>
      <c r="Q1195" s="104">
        <v>0.47</v>
      </c>
      <c r="R1195" s="106">
        <f>'Datos Monitoreo 2019'!$Q1195*'Datos Monitoreo 2019'!$N1195</f>
        <v>5.0521773861264094E-2</v>
      </c>
      <c r="S1195" s="104">
        <v>0.2</v>
      </c>
      <c r="T1195" s="106">
        <f>'Datos Monitoreo 2019'!$R1195*'Datos Monitoreo 2019'!$S1195</f>
        <v>1.010435477225282E-2</v>
      </c>
      <c r="U1195" s="106">
        <f>'Datos Monitoreo 2019'!$T1195+'Datos Monitoreo 2019'!$R1195</f>
        <v>6.0626128633516914E-2</v>
      </c>
    </row>
    <row r="1196" spans="1:21" s="94" customFormat="1" ht="16.5" hidden="1" x14ac:dyDescent="0.3">
      <c r="A1196" s="95" t="s">
        <v>58</v>
      </c>
      <c r="B1196" s="102">
        <f>VLOOKUP('Datos Monitoreo 2019'!$A1196,info!$D$3:$E$118,2,FALSE)</f>
        <v>4</v>
      </c>
      <c r="C1196" s="96">
        <v>30</v>
      </c>
      <c r="D1196" s="96" t="s">
        <v>10</v>
      </c>
      <c r="E1196" s="97">
        <v>21.613241271879389</v>
      </c>
      <c r="F1196" s="103">
        <f t="shared" si="23"/>
        <v>3.6688477059015262E-2</v>
      </c>
      <c r="G1196" s="95"/>
      <c r="H1196" s="110"/>
      <c r="I1196" s="110"/>
      <c r="J1196" s="110"/>
      <c r="K1196" s="105">
        <f>VLOOKUP('Datos Monitoreo 2019'!$D1196,info!$A$2:$B$20,2,FALSE)</f>
        <v>0.54</v>
      </c>
      <c r="M1196" s="104">
        <v>1.1499999999999999</v>
      </c>
      <c r="N1196" s="106">
        <f>(0.214828*'Datos Monitoreo 2019'!$E1196^2.0402)/1000</f>
        <v>0.11354981434954026</v>
      </c>
      <c r="O1196" s="106">
        <f>'Datos Monitoreo 2019'!$N1196*'Datos Monitoreo 2019'!$S1196</f>
        <v>2.2709962869908052E-2</v>
      </c>
      <c r="P1196" s="106">
        <f>'Datos Monitoreo 2019'!$O1196+'Datos Monitoreo 2019'!$N1196</f>
        <v>0.13625977721944832</v>
      </c>
      <c r="Q1196" s="104">
        <v>0.47</v>
      </c>
      <c r="R1196" s="106">
        <f>'Datos Monitoreo 2019'!$Q1196*'Datos Monitoreo 2019'!$N1196</f>
        <v>5.3368412744283916E-2</v>
      </c>
      <c r="S1196" s="104">
        <v>0.2</v>
      </c>
      <c r="T1196" s="106">
        <f>'Datos Monitoreo 2019'!$R1196*'Datos Monitoreo 2019'!$S1196</f>
        <v>1.0673682548856783E-2</v>
      </c>
      <c r="U1196" s="106">
        <f>'Datos Monitoreo 2019'!$T1196+'Datos Monitoreo 2019'!$R1196</f>
        <v>6.4042095293140699E-2</v>
      </c>
    </row>
    <row r="1197" spans="1:21" s="94" customFormat="1" ht="16.5" hidden="1" x14ac:dyDescent="0.3">
      <c r="A1197" s="95" t="s">
        <v>58</v>
      </c>
      <c r="B1197" s="102">
        <f>VLOOKUP('Datos Monitoreo 2019'!$A1197,info!$D$3:$E$118,2,FALSE)</f>
        <v>4</v>
      </c>
      <c r="C1197" s="96">
        <v>30.5</v>
      </c>
      <c r="D1197" s="96" t="s">
        <v>22</v>
      </c>
      <c r="E1197" s="97">
        <v>5.856901905781748</v>
      </c>
      <c r="F1197" s="103">
        <f t="shared" si="23"/>
        <v>2.694174876659604E-3</v>
      </c>
      <c r="G1197" s="95">
        <v>6</v>
      </c>
      <c r="H1197" s="104">
        <f>0.000107384*E1197^1.88222*G1197^0.67717</f>
        <v>1.0064685967807149E-2</v>
      </c>
      <c r="I1197" s="104">
        <f>0.0000949251*E1197^1.21565*G1197^1.5574</f>
        <v>1.3258346487261092E-2</v>
      </c>
      <c r="J1197" s="104">
        <f>IF(H1197&lt;I1197,H1197,I1197)</f>
        <v>1.0064685967807149E-2</v>
      </c>
      <c r="K1197" s="105">
        <f>VLOOKUP('Datos Monitoreo 2019'!$D1197,info!$A$2:$B$20,2,FALSE)</f>
        <v>0.69</v>
      </c>
      <c r="L1197" s="94">
        <f>K1197*J1197</f>
        <v>6.9446333177869326E-3</v>
      </c>
      <c r="M1197" s="104">
        <v>1.1499999999999999</v>
      </c>
      <c r="N1197" s="106">
        <f>M1197*L1197</f>
        <v>7.986328315454972E-3</v>
      </c>
      <c r="O1197" s="106">
        <f>'Datos Monitoreo 2019'!$N1197*'Datos Monitoreo 2019'!$S1197</f>
        <v>1.5972656630909945E-3</v>
      </c>
      <c r="P1197" s="106">
        <f>'Datos Monitoreo 2019'!$O1197+'Datos Monitoreo 2019'!$N1197</f>
        <v>9.5835939785459661E-3</v>
      </c>
      <c r="Q1197" s="104">
        <v>0.47</v>
      </c>
      <c r="R1197" s="106">
        <f>'Datos Monitoreo 2019'!$Q1197*'Datos Monitoreo 2019'!$N1197</f>
        <v>3.7535743082638367E-3</v>
      </c>
      <c r="S1197" s="104">
        <v>0.2</v>
      </c>
      <c r="T1197" s="106">
        <f>'Datos Monitoreo 2019'!$R1197*'Datos Monitoreo 2019'!$S1197</f>
        <v>7.5071486165276735E-4</v>
      </c>
      <c r="U1197" s="106">
        <f>'Datos Monitoreo 2019'!$T1197+'Datos Monitoreo 2019'!$R1197</f>
        <v>4.5042891699166041E-3</v>
      </c>
    </row>
    <row r="1198" spans="1:21" s="94" customFormat="1" ht="16.5" hidden="1" x14ac:dyDescent="0.3">
      <c r="A1198" s="95" t="s">
        <v>58</v>
      </c>
      <c r="B1198" s="102">
        <f>VLOOKUP('Datos Monitoreo 2019'!$A1198,info!$D$3:$E$118,2,FALSE)</f>
        <v>4</v>
      </c>
      <c r="C1198" s="96">
        <v>32</v>
      </c>
      <c r="D1198" s="96" t="s">
        <v>10</v>
      </c>
      <c r="E1198" s="97">
        <v>21.645072260497766</v>
      </c>
      <c r="F1198" s="103">
        <f t="shared" si="23"/>
        <v>3.6796622842846204E-2</v>
      </c>
      <c r="G1198" s="95"/>
      <c r="H1198" s="104"/>
      <c r="I1198" s="104"/>
      <c r="J1198" s="104"/>
      <c r="K1198" s="105">
        <f>VLOOKUP('Datos Monitoreo 2019'!$D1198,info!$A$2:$B$20,2,FALSE)</f>
        <v>0.54</v>
      </c>
      <c r="M1198" s="104">
        <v>1.1499999999999999</v>
      </c>
      <c r="N1198" s="106">
        <f>(0.214828*'Datos Monitoreo 2019'!$E1198^2.0402)/1000</f>
        <v>0.11389126027713642</v>
      </c>
      <c r="O1198" s="106">
        <f>'Datos Monitoreo 2019'!$N1198*'Datos Monitoreo 2019'!$S1198</f>
        <v>2.2778252055427287E-2</v>
      </c>
      <c r="P1198" s="106">
        <f>'Datos Monitoreo 2019'!$O1198+'Datos Monitoreo 2019'!$N1198</f>
        <v>0.13666951233256369</v>
      </c>
      <c r="Q1198" s="104">
        <v>0.47</v>
      </c>
      <c r="R1198" s="106">
        <f>'Datos Monitoreo 2019'!$Q1198*'Datos Monitoreo 2019'!$N1198</f>
        <v>5.3528892330254117E-2</v>
      </c>
      <c r="S1198" s="104">
        <v>0.2</v>
      </c>
      <c r="T1198" s="106">
        <f>'Datos Monitoreo 2019'!$R1198*'Datos Monitoreo 2019'!$S1198</f>
        <v>1.0705778466050824E-2</v>
      </c>
      <c r="U1198" s="106">
        <f>'Datos Monitoreo 2019'!$T1198+'Datos Monitoreo 2019'!$R1198</f>
        <v>6.4234670796304946E-2</v>
      </c>
    </row>
    <row r="1199" spans="1:21" s="94" customFormat="1" ht="16.5" hidden="1" x14ac:dyDescent="0.3">
      <c r="A1199" s="95" t="s">
        <v>58</v>
      </c>
      <c r="B1199" s="102">
        <f>VLOOKUP('Datos Monitoreo 2019'!$A1199,info!$D$3:$E$118,2,FALSE)</f>
        <v>4</v>
      </c>
      <c r="C1199" s="96">
        <v>34</v>
      </c>
      <c r="D1199" s="96" t="s">
        <v>10</v>
      </c>
      <c r="E1199" s="97">
        <v>15.692677388860879</v>
      </c>
      <c r="F1199" s="103">
        <f t="shared" si="23"/>
        <v>1.9341224881771032E-2</v>
      </c>
      <c r="G1199" s="95"/>
      <c r="H1199" s="104"/>
      <c r="I1199" s="104"/>
      <c r="J1199" s="104"/>
      <c r="K1199" s="105">
        <f>VLOOKUP('Datos Monitoreo 2019'!$D1199,info!$A$2:$B$20,2,FALSE)</f>
        <v>0.54</v>
      </c>
      <c r="M1199" s="104">
        <v>1.1499999999999999</v>
      </c>
      <c r="N1199" s="106">
        <f>(0.214828*'Datos Monitoreo 2019'!$E1199^2.0402)/1000</f>
        <v>5.909517182227457E-2</v>
      </c>
      <c r="O1199" s="106">
        <f>'Datos Monitoreo 2019'!$N1199*'Datos Monitoreo 2019'!$S1199</f>
        <v>1.1819034364454915E-2</v>
      </c>
      <c r="P1199" s="106">
        <f>'Datos Monitoreo 2019'!$O1199+'Datos Monitoreo 2019'!$N1199</f>
        <v>7.0914206186729487E-2</v>
      </c>
      <c r="Q1199" s="104">
        <v>0.47</v>
      </c>
      <c r="R1199" s="106">
        <f>'Datos Monitoreo 2019'!$Q1199*'Datos Monitoreo 2019'!$N1199</f>
        <v>2.7774730756469045E-2</v>
      </c>
      <c r="S1199" s="104">
        <v>0.2</v>
      </c>
      <c r="T1199" s="106">
        <f>'Datos Monitoreo 2019'!$R1199*'Datos Monitoreo 2019'!$S1199</f>
        <v>5.5549461512938089E-3</v>
      </c>
      <c r="U1199" s="106">
        <f>'Datos Monitoreo 2019'!$T1199+'Datos Monitoreo 2019'!$R1199</f>
        <v>3.3329676907762854E-2</v>
      </c>
    </row>
    <row r="1200" spans="1:21" s="94" customFormat="1" ht="16.5" hidden="1" x14ac:dyDescent="0.3">
      <c r="A1200" s="95" t="s">
        <v>58</v>
      </c>
      <c r="B1200" s="102">
        <f>VLOOKUP('Datos Monitoreo 2019'!$A1200,info!$D$3:$E$118,2,FALSE)</f>
        <v>4</v>
      </c>
      <c r="C1200" s="96">
        <v>36</v>
      </c>
      <c r="D1200" s="96" t="s">
        <v>10</v>
      </c>
      <c r="E1200" s="97">
        <v>17.347888797016591</v>
      </c>
      <c r="F1200" s="103">
        <f t="shared" si="23"/>
        <v>2.3636498485935107E-2</v>
      </c>
      <c r="G1200" s="95"/>
      <c r="H1200" s="104"/>
      <c r="I1200" s="104"/>
      <c r="J1200" s="104"/>
      <c r="K1200" s="105">
        <f>VLOOKUP('Datos Monitoreo 2019'!$D1200,info!$A$2:$B$20,2,FALSE)</f>
        <v>0.54</v>
      </c>
      <c r="M1200" s="104">
        <v>1.1499999999999999</v>
      </c>
      <c r="N1200" s="106">
        <f>(0.214828*'Datos Monitoreo 2019'!$E1200^2.0402)/1000</f>
        <v>7.2510660135988725E-2</v>
      </c>
      <c r="O1200" s="106">
        <f>'Datos Monitoreo 2019'!$N1200*'Datos Monitoreo 2019'!$S1200</f>
        <v>1.4502132027197745E-2</v>
      </c>
      <c r="P1200" s="106">
        <f>'Datos Monitoreo 2019'!$O1200+'Datos Monitoreo 2019'!$N1200</f>
        <v>8.701279216318647E-2</v>
      </c>
      <c r="Q1200" s="104">
        <v>0.47</v>
      </c>
      <c r="R1200" s="106">
        <f>'Datos Monitoreo 2019'!$Q1200*'Datos Monitoreo 2019'!$N1200</f>
        <v>3.4080010263914697E-2</v>
      </c>
      <c r="S1200" s="104">
        <v>0.2</v>
      </c>
      <c r="T1200" s="106">
        <f>'Datos Monitoreo 2019'!$R1200*'Datos Monitoreo 2019'!$S1200</f>
        <v>6.8160020527829393E-3</v>
      </c>
      <c r="U1200" s="106">
        <f>'Datos Monitoreo 2019'!$T1200+'Datos Monitoreo 2019'!$R1200</f>
        <v>4.0896012316697636E-2</v>
      </c>
    </row>
    <row r="1201" spans="1:21" s="94" customFormat="1" ht="16.5" hidden="1" x14ac:dyDescent="0.3">
      <c r="A1201" s="95" t="s">
        <v>58</v>
      </c>
      <c r="B1201" s="102">
        <f>VLOOKUP('Datos Monitoreo 2019'!$A1201,info!$D$3:$E$118,2,FALSE)</f>
        <v>4</v>
      </c>
      <c r="C1201" s="96">
        <v>37</v>
      </c>
      <c r="D1201" s="96" t="s">
        <v>10</v>
      </c>
      <c r="E1201" s="97">
        <v>17.761691649055518</v>
      </c>
      <c r="F1201" s="103">
        <f t="shared" si="23"/>
        <v>2.4777559850432437E-2</v>
      </c>
      <c r="G1201" s="95"/>
      <c r="H1201" s="104"/>
      <c r="I1201" s="104"/>
      <c r="J1201" s="104"/>
      <c r="K1201" s="105">
        <f>VLOOKUP('Datos Monitoreo 2019'!$D1201,info!$A$2:$B$20,2,FALSE)</f>
        <v>0.54</v>
      </c>
      <c r="M1201" s="104">
        <v>1.1499999999999999</v>
      </c>
      <c r="N1201" s="106">
        <f>(0.214828*'Datos Monitoreo 2019'!$E1201^2.0402)/1000</f>
        <v>7.6083206531566416E-2</v>
      </c>
      <c r="O1201" s="106">
        <f>'Datos Monitoreo 2019'!$N1201*'Datos Monitoreo 2019'!$S1201</f>
        <v>1.5216641306313283E-2</v>
      </c>
      <c r="P1201" s="106">
        <f>'Datos Monitoreo 2019'!$O1201+'Datos Monitoreo 2019'!$N1201</f>
        <v>9.12998478378797E-2</v>
      </c>
      <c r="Q1201" s="104">
        <v>0.47</v>
      </c>
      <c r="R1201" s="106">
        <f>'Datos Monitoreo 2019'!$Q1201*'Datos Monitoreo 2019'!$N1201</f>
        <v>3.5759107069836212E-2</v>
      </c>
      <c r="S1201" s="104">
        <v>0.2</v>
      </c>
      <c r="T1201" s="106">
        <f>'Datos Monitoreo 2019'!$R1201*'Datos Monitoreo 2019'!$S1201</f>
        <v>7.1518214139672425E-3</v>
      </c>
      <c r="U1201" s="106">
        <f>'Datos Monitoreo 2019'!$T1201+'Datos Monitoreo 2019'!$R1201</f>
        <v>4.2910928483803457E-2</v>
      </c>
    </row>
    <row r="1202" spans="1:21" s="94" customFormat="1" ht="16.5" hidden="1" x14ac:dyDescent="0.3">
      <c r="A1202" s="95" t="s">
        <v>58</v>
      </c>
      <c r="B1202" s="102">
        <f>VLOOKUP('Datos Monitoreo 2019'!$A1202,info!$D$3:$E$118,2,FALSE)</f>
        <v>4</v>
      </c>
      <c r="C1202" s="96">
        <v>38</v>
      </c>
      <c r="D1202" s="96" t="s">
        <v>10</v>
      </c>
      <c r="E1202" s="97">
        <v>19.416903057211233</v>
      </c>
      <c r="F1202" s="103">
        <f t="shared" si="23"/>
        <v>2.9610777162247127E-2</v>
      </c>
      <c r="G1202" s="95"/>
      <c r="H1202" s="104"/>
      <c r="I1202" s="104"/>
      <c r="J1202" s="104"/>
      <c r="K1202" s="105">
        <f>VLOOKUP('Datos Monitoreo 2019'!$D1202,info!$A$2:$B$20,2,FALSE)</f>
        <v>0.54</v>
      </c>
      <c r="M1202" s="104">
        <v>1.1499999999999999</v>
      </c>
      <c r="N1202" s="106">
        <f>(0.214828*'Datos Monitoreo 2019'!$E1202^2.0402)/1000</f>
        <v>9.1250582276192385E-2</v>
      </c>
      <c r="O1202" s="106">
        <f>'Datos Monitoreo 2019'!$N1202*'Datos Monitoreo 2019'!$S1202</f>
        <v>1.8250116455238479E-2</v>
      </c>
      <c r="P1202" s="106">
        <f>'Datos Monitoreo 2019'!$O1202+'Datos Monitoreo 2019'!$N1202</f>
        <v>0.10950069873143087</v>
      </c>
      <c r="Q1202" s="104">
        <v>0.47</v>
      </c>
      <c r="R1202" s="106">
        <f>'Datos Monitoreo 2019'!$Q1202*'Datos Monitoreo 2019'!$N1202</f>
        <v>4.2887773669810419E-2</v>
      </c>
      <c r="S1202" s="104">
        <v>0.2</v>
      </c>
      <c r="T1202" s="106">
        <f>'Datos Monitoreo 2019'!$R1202*'Datos Monitoreo 2019'!$S1202</f>
        <v>8.5775547339620849E-3</v>
      </c>
      <c r="U1202" s="106">
        <f>'Datos Monitoreo 2019'!$T1202+'Datos Monitoreo 2019'!$R1202</f>
        <v>5.1465328403772506E-2</v>
      </c>
    </row>
    <row r="1203" spans="1:21" s="94" customFormat="1" ht="16.5" hidden="1" x14ac:dyDescent="0.3">
      <c r="A1203" s="95" t="s">
        <v>58</v>
      </c>
      <c r="B1203" s="102">
        <f>VLOOKUP('Datos Monitoreo 2019'!$A1203,info!$D$3:$E$118,2,FALSE)</f>
        <v>4</v>
      </c>
      <c r="C1203" s="96">
        <v>41</v>
      </c>
      <c r="D1203" s="96" t="s">
        <v>10</v>
      </c>
      <c r="E1203" s="97">
        <v>24.191551349968091</v>
      </c>
      <c r="F1203" s="103">
        <f t="shared" si="23"/>
        <v>4.5963947564939364E-2</v>
      </c>
      <c r="G1203" s="95"/>
      <c r="H1203" s="104"/>
      <c r="I1203" s="104"/>
      <c r="J1203" s="104"/>
      <c r="K1203" s="105">
        <f>VLOOKUP('Datos Monitoreo 2019'!$D1203,info!$A$2:$B$20,2,FALSE)</f>
        <v>0.54</v>
      </c>
      <c r="M1203" s="104">
        <v>1.1499999999999999</v>
      </c>
      <c r="N1203" s="106">
        <f>(0.214828*'Datos Monitoreo 2019'!$E1203^2.0402)/1000</f>
        <v>0.14290308549883846</v>
      </c>
      <c r="O1203" s="106">
        <f>'Datos Monitoreo 2019'!$N1203*'Datos Monitoreo 2019'!$S1203</f>
        <v>2.8580617099767693E-2</v>
      </c>
      <c r="P1203" s="106">
        <f>'Datos Monitoreo 2019'!$O1203+'Datos Monitoreo 2019'!$N1203</f>
        <v>0.17148370259860615</v>
      </c>
      <c r="Q1203" s="104">
        <v>0.47</v>
      </c>
      <c r="R1203" s="106">
        <f>'Datos Monitoreo 2019'!$Q1203*'Datos Monitoreo 2019'!$N1203</f>
        <v>6.7164450184454064E-2</v>
      </c>
      <c r="S1203" s="104">
        <v>0.2</v>
      </c>
      <c r="T1203" s="106">
        <f>'Datos Monitoreo 2019'!$R1203*'Datos Monitoreo 2019'!$S1203</f>
        <v>1.3432890036890813E-2</v>
      </c>
      <c r="U1203" s="106">
        <f>'Datos Monitoreo 2019'!$T1203+'Datos Monitoreo 2019'!$R1203</f>
        <v>8.0597340221344876E-2</v>
      </c>
    </row>
    <row r="1204" spans="1:21" s="94" customFormat="1" ht="16.5" hidden="1" x14ac:dyDescent="0.3">
      <c r="A1204" s="95" t="s">
        <v>58</v>
      </c>
      <c r="B1204" s="102">
        <f>VLOOKUP('Datos Monitoreo 2019'!$A1204,info!$D$3:$E$118,2,FALSE)</f>
        <v>4</v>
      </c>
      <c r="C1204" s="96">
        <v>44</v>
      </c>
      <c r="D1204" s="96" t="s">
        <v>10</v>
      </c>
      <c r="E1204" s="97">
        <v>25.305635951611361</v>
      </c>
      <c r="F1204" s="103">
        <f t="shared" si="23"/>
        <v>5.0294951453827584E-2</v>
      </c>
      <c r="G1204" s="95"/>
      <c r="H1204" s="104"/>
      <c r="I1204" s="104"/>
      <c r="J1204" s="104"/>
      <c r="K1204" s="105">
        <f>VLOOKUP('Datos Monitoreo 2019'!$D1204,info!$A$2:$B$20,2,FALSE)</f>
        <v>0.54</v>
      </c>
      <c r="M1204" s="104">
        <v>1.1499999999999999</v>
      </c>
      <c r="N1204" s="106">
        <f>(0.214828*'Datos Monitoreo 2019'!$E1204^2.0402)/1000</f>
        <v>0.15665156244396608</v>
      </c>
      <c r="O1204" s="106">
        <f>'Datos Monitoreo 2019'!$N1204*'Datos Monitoreo 2019'!$S1204</f>
        <v>3.133031248879322E-2</v>
      </c>
      <c r="P1204" s="106">
        <f>'Datos Monitoreo 2019'!$O1204+'Datos Monitoreo 2019'!$N1204</f>
        <v>0.18798187493275931</v>
      </c>
      <c r="Q1204" s="104">
        <v>0.47</v>
      </c>
      <c r="R1204" s="106">
        <f>'Datos Monitoreo 2019'!$Q1204*'Datos Monitoreo 2019'!$N1204</f>
        <v>7.3626234348664055E-2</v>
      </c>
      <c r="S1204" s="104">
        <v>0.2</v>
      </c>
      <c r="T1204" s="106">
        <f>'Datos Monitoreo 2019'!$R1204*'Datos Monitoreo 2019'!$S1204</f>
        <v>1.4725246869732811E-2</v>
      </c>
      <c r="U1204" s="106">
        <f>'Datos Monitoreo 2019'!$T1204+'Datos Monitoreo 2019'!$R1204</f>
        <v>8.8351481218396866E-2</v>
      </c>
    </row>
    <row r="1205" spans="1:21" s="94" customFormat="1" ht="16.5" hidden="1" x14ac:dyDescent="0.3">
      <c r="A1205" s="95" t="s">
        <v>58</v>
      </c>
      <c r="B1205" s="102">
        <f>VLOOKUP('Datos Monitoreo 2019'!$A1205,info!$D$3:$E$118,2,FALSE)</f>
        <v>4</v>
      </c>
      <c r="C1205" s="96">
        <v>46</v>
      </c>
      <c r="D1205" s="96" t="s">
        <v>10</v>
      </c>
      <c r="E1205" s="97">
        <v>17.538874728726867</v>
      </c>
      <c r="F1205" s="103">
        <f t="shared" si="23"/>
        <v>2.4159799938821259E-2</v>
      </c>
      <c r="G1205" s="95"/>
      <c r="H1205" s="104"/>
      <c r="I1205" s="104"/>
      <c r="J1205" s="104"/>
      <c r="K1205" s="105">
        <f>VLOOKUP('Datos Monitoreo 2019'!$D1205,info!$A$2:$B$20,2,FALSE)</f>
        <v>0.54</v>
      </c>
      <c r="M1205" s="104">
        <v>1.1499999999999999</v>
      </c>
      <c r="N1205" s="106">
        <f>(0.214828*'Datos Monitoreo 2019'!$E1205^2.0402)/1000</f>
        <v>7.4148642933072995E-2</v>
      </c>
      <c r="O1205" s="106">
        <f>'Datos Monitoreo 2019'!$N1205*'Datos Monitoreo 2019'!$S1205</f>
        <v>1.4829728586614599E-2</v>
      </c>
      <c r="P1205" s="106">
        <f>'Datos Monitoreo 2019'!$O1205+'Datos Monitoreo 2019'!$N1205</f>
        <v>8.8978371519687599E-2</v>
      </c>
      <c r="Q1205" s="104">
        <v>0.47</v>
      </c>
      <c r="R1205" s="106">
        <f>'Datos Monitoreo 2019'!$Q1205*'Datos Monitoreo 2019'!$N1205</f>
        <v>3.4849862178544307E-2</v>
      </c>
      <c r="S1205" s="104">
        <v>0.2</v>
      </c>
      <c r="T1205" s="106">
        <f>'Datos Monitoreo 2019'!$R1205*'Datos Monitoreo 2019'!$S1205</f>
        <v>6.9699724357088618E-3</v>
      </c>
      <c r="U1205" s="106">
        <f>'Datos Monitoreo 2019'!$T1205+'Datos Monitoreo 2019'!$R1205</f>
        <v>4.1819834614253169E-2</v>
      </c>
    </row>
    <row r="1206" spans="1:21" s="94" customFormat="1" ht="16.5" hidden="1" x14ac:dyDescent="0.3">
      <c r="A1206" s="95" t="s">
        <v>58</v>
      </c>
      <c r="B1206" s="102">
        <f>VLOOKUP('Datos Monitoreo 2019'!$A1206,info!$D$3:$E$118,2,FALSE)</f>
        <v>4</v>
      </c>
      <c r="C1206" s="96">
        <v>49</v>
      </c>
      <c r="D1206" s="96" t="s">
        <v>10</v>
      </c>
      <c r="E1206" s="97">
        <v>28.361410858975749</v>
      </c>
      <c r="F1206" s="103">
        <f t="shared" si="23"/>
        <v>6.3175042688368488E-2</v>
      </c>
      <c r="G1206" s="95"/>
      <c r="H1206" s="104"/>
      <c r="I1206" s="104"/>
      <c r="J1206" s="104"/>
      <c r="K1206" s="105">
        <f>VLOOKUP('Datos Monitoreo 2019'!$D1206,info!$A$2:$B$20,2,FALSE)</f>
        <v>0.54</v>
      </c>
      <c r="M1206" s="104">
        <v>1.1499999999999999</v>
      </c>
      <c r="N1206" s="106">
        <f>(0.214828*'Datos Monitoreo 2019'!$E1206^2.0402)/1000</f>
        <v>0.19767247809965011</v>
      </c>
      <c r="O1206" s="106">
        <f>'Datos Monitoreo 2019'!$N1206*'Datos Monitoreo 2019'!$S1206</f>
        <v>3.9534495619930027E-2</v>
      </c>
      <c r="P1206" s="106">
        <f>'Datos Monitoreo 2019'!$O1206+'Datos Monitoreo 2019'!$N1206</f>
        <v>0.23720697371958013</v>
      </c>
      <c r="Q1206" s="104">
        <v>0.47</v>
      </c>
      <c r="R1206" s="106">
        <f>'Datos Monitoreo 2019'!$Q1206*'Datos Monitoreo 2019'!$N1206</f>
        <v>9.2906064706835545E-2</v>
      </c>
      <c r="S1206" s="104">
        <v>0.2</v>
      </c>
      <c r="T1206" s="106">
        <f>'Datos Monitoreo 2019'!$R1206*'Datos Monitoreo 2019'!$S1206</f>
        <v>1.8581212941367109E-2</v>
      </c>
      <c r="U1206" s="106">
        <f>'Datos Monitoreo 2019'!$T1206+'Datos Monitoreo 2019'!$R1206</f>
        <v>0.11148727764820265</v>
      </c>
    </row>
    <row r="1207" spans="1:21" s="94" customFormat="1" ht="16.5" hidden="1" x14ac:dyDescent="0.3">
      <c r="A1207" s="95" t="s">
        <v>58</v>
      </c>
      <c r="B1207" s="102">
        <f>VLOOKUP('Datos Monitoreo 2019'!$A1207,info!$D$3:$E$118,2,FALSE)</f>
        <v>4</v>
      </c>
      <c r="C1207" s="96">
        <v>50</v>
      </c>
      <c r="D1207" s="96" t="s">
        <v>10</v>
      </c>
      <c r="E1207" s="97">
        <v>16.32929716122846</v>
      </c>
      <c r="F1207" s="103">
        <f t="shared" si="23"/>
        <v>2.0942323609275497E-2</v>
      </c>
      <c r="G1207" s="95"/>
      <c r="H1207" s="104"/>
      <c r="I1207" s="104"/>
      <c r="J1207" s="104"/>
      <c r="K1207" s="105">
        <f>VLOOKUP('Datos Monitoreo 2019'!$D1207,info!$A$2:$B$20,2,FALSE)</f>
        <v>0.54</v>
      </c>
      <c r="M1207" s="104">
        <v>1.1499999999999999</v>
      </c>
      <c r="N1207" s="106">
        <f>(0.214828*'Datos Monitoreo 2019'!$E1207^2.0402)/1000</f>
        <v>6.4089541305642136E-2</v>
      </c>
      <c r="O1207" s="106">
        <f>'Datos Monitoreo 2019'!$N1207*'Datos Monitoreo 2019'!$S1207</f>
        <v>1.2817908261128427E-2</v>
      </c>
      <c r="P1207" s="106">
        <f>'Datos Monitoreo 2019'!$O1207+'Datos Monitoreo 2019'!$N1207</f>
        <v>7.6907449566770564E-2</v>
      </c>
      <c r="Q1207" s="104">
        <v>0.47</v>
      </c>
      <c r="R1207" s="106">
        <f>'Datos Monitoreo 2019'!$Q1207*'Datos Monitoreo 2019'!$N1207</f>
        <v>3.0122084413651804E-2</v>
      </c>
      <c r="S1207" s="104">
        <v>0.2</v>
      </c>
      <c r="T1207" s="106">
        <f>'Datos Monitoreo 2019'!$R1207*'Datos Monitoreo 2019'!$S1207</f>
        <v>6.0244168827303613E-3</v>
      </c>
      <c r="U1207" s="106">
        <f>'Datos Monitoreo 2019'!$T1207+'Datos Monitoreo 2019'!$R1207</f>
        <v>3.6146501296382166E-2</v>
      </c>
    </row>
    <row r="1208" spans="1:21" s="94" customFormat="1" ht="16.5" hidden="1" x14ac:dyDescent="0.3">
      <c r="A1208" s="95" t="s">
        <v>58</v>
      </c>
      <c r="B1208" s="102">
        <f>VLOOKUP('Datos Monitoreo 2019'!$A1208,info!$D$3:$E$118,2,FALSE)</f>
        <v>4</v>
      </c>
      <c r="C1208" s="96">
        <v>51</v>
      </c>
      <c r="D1208" s="96" t="s">
        <v>10</v>
      </c>
      <c r="E1208" s="97">
        <v>22.409015987338865</v>
      </c>
      <c r="F1208" s="103">
        <f t="shared" si="23"/>
        <v>3.9439868137716404E-2</v>
      </c>
      <c r="G1208" s="95"/>
      <c r="H1208" s="104"/>
      <c r="I1208" s="104"/>
      <c r="J1208" s="104"/>
      <c r="K1208" s="105">
        <f>VLOOKUP('Datos Monitoreo 2019'!$D1208,info!$A$2:$B$20,2,FALSE)</f>
        <v>0.54</v>
      </c>
      <c r="M1208" s="104">
        <v>1.1499999999999999</v>
      </c>
      <c r="N1208" s="106">
        <f>(0.214828*'Datos Monitoreo 2019'!$E1208^2.0402)/1000</f>
        <v>0.12224284650813255</v>
      </c>
      <c r="O1208" s="106">
        <f>'Datos Monitoreo 2019'!$N1208*'Datos Monitoreo 2019'!$S1208</f>
        <v>2.4448569301626512E-2</v>
      </c>
      <c r="P1208" s="106">
        <f>'Datos Monitoreo 2019'!$O1208+'Datos Monitoreo 2019'!$N1208</f>
        <v>0.14669141580975906</v>
      </c>
      <c r="Q1208" s="104">
        <v>0.47</v>
      </c>
      <c r="R1208" s="106">
        <f>'Datos Monitoreo 2019'!$Q1208*'Datos Monitoreo 2019'!$N1208</f>
        <v>5.7454137858822293E-2</v>
      </c>
      <c r="S1208" s="104">
        <v>0.2</v>
      </c>
      <c r="T1208" s="106">
        <f>'Datos Monitoreo 2019'!$R1208*'Datos Monitoreo 2019'!$S1208</f>
        <v>1.1490827571764459E-2</v>
      </c>
      <c r="U1208" s="106">
        <f>'Datos Monitoreo 2019'!$T1208+'Datos Monitoreo 2019'!$R1208</f>
        <v>6.8944965430586758E-2</v>
      </c>
    </row>
    <row r="1209" spans="1:21" s="94" customFormat="1" ht="16.5" hidden="1" x14ac:dyDescent="0.3">
      <c r="A1209" s="95" t="s">
        <v>58</v>
      </c>
      <c r="B1209" s="102">
        <f>VLOOKUP('Datos Monitoreo 2019'!$A1209,info!$D$3:$E$118,2,FALSE)</f>
        <v>4</v>
      </c>
      <c r="C1209" s="96">
        <v>53</v>
      </c>
      <c r="D1209" s="96" t="s">
        <v>10</v>
      </c>
      <c r="E1209" s="97">
        <v>15.374367502677089</v>
      </c>
      <c r="F1209" s="103">
        <f t="shared" si="23"/>
        <v>1.8564548759482585E-2</v>
      </c>
      <c r="G1209" s="95"/>
      <c r="H1209" s="104"/>
      <c r="I1209" s="104"/>
      <c r="J1209" s="104"/>
      <c r="K1209" s="105">
        <f>VLOOKUP('Datos Monitoreo 2019'!$D1209,info!$A$2:$B$20,2,FALSE)</f>
        <v>0.54</v>
      </c>
      <c r="M1209" s="104">
        <v>1.1499999999999999</v>
      </c>
      <c r="N1209" s="106">
        <f>(0.214828*'Datos Monitoreo 2019'!$E1209^2.0402)/1000</f>
        <v>5.6675407467892965E-2</v>
      </c>
      <c r="O1209" s="106">
        <f>'Datos Monitoreo 2019'!$N1209*'Datos Monitoreo 2019'!$S1209</f>
        <v>1.1335081493578593E-2</v>
      </c>
      <c r="P1209" s="106">
        <f>'Datos Monitoreo 2019'!$O1209+'Datos Monitoreo 2019'!$N1209</f>
        <v>6.8010488961471563E-2</v>
      </c>
      <c r="Q1209" s="104">
        <v>0.47</v>
      </c>
      <c r="R1209" s="106">
        <f>'Datos Monitoreo 2019'!$Q1209*'Datos Monitoreo 2019'!$N1209</f>
        <v>2.6637441509909692E-2</v>
      </c>
      <c r="S1209" s="104">
        <v>0.2</v>
      </c>
      <c r="T1209" s="106">
        <f>'Datos Monitoreo 2019'!$R1209*'Datos Monitoreo 2019'!$S1209</f>
        <v>5.3274883019819386E-3</v>
      </c>
      <c r="U1209" s="106">
        <f>'Datos Monitoreo 2019'!$T1209+'Datos Monitoreo 2019'!$R1209</f>
        <v>3.1964929811891633E-2</v>
      </c>
    </row>
    <row r="1210" spans="1:21" s="94" customFormat="1" ht="16.5" hidden="1" x14ac:dyDescent="0.3">
      <c r="A1210" s="95" t="s">
        <v>58</v>
      </c>
      <c r="B1210" s="102">
        <f>VLOOKUP('Datos Monitoreo 2019'!$A1210,info!$D$3:$E$118,2,FALSE)</f>
        <v>4</v>
      </c>
      <c r="C1210" s="96">
        <v>55</v>
      </c>
      <c r="D1210" s="96" t="s">
        <v>10</v>
      </c>
      <c r="E1210" s="97">
        <v>20.212677772670709</v>
      </c>
      <c r="F1210" s="103">
        <f t="shared" si="23"/>
        <v>3.2087625964114755E-2</v>
      </c>
      <c r="G1210" s="95"/>
      <c r="H1210" s="104"/>
      <c r="I1210" s="104"/>
      <c r="J1210" s="104"/>
      <c r="K1210" s="105">
        <f>VLOOKUP('Datos Monitoreo 2019'!$D1210,info!$A$2:$B$20,2,FALSE)</f>
        <v>0.54</v>
      </c>
      <c r="M1210" s="104">
        <v>1.1499999999999999</v>
      </c>
      <c r="N1210" s="106">
        <f>(0.214828*'Datos Monitoreo 2019'!$E1210^2.0402)/1000</f>
        <v>9.9043201316006635E-2</v>
      </c>
      <c r="O1210" s="106">
        <f>'Datos Monitoreo 2019'!$N1210*'Datos Monitoreo 2019'!$S1210</f>
        <v>1.9808640263201328E-2</v>
      </c>
      <c r="P1210" s="106">
        <f>'Datos Monitoreo 2019'!$O1210+'Datos Monitoreo 2019'!$N1210</f>
        <v>0.11885184157920796</v>
      </c>
      <c r="Q1210" s="104">
        <v>0.47</v>
      </c>
      <c r="R1210" s="106">
        <f>'Datos Monitoreo 2019'!$Q1210*'Datos Monitoreo 2019'!$N1210</f>
        <v>4.6550304618523115E-2</v>
      </c>
      <c r="S1210" s="104">
        <v>0.2</v>
      </c>
      <c r="T1210" s="106">
        <f>'Datos Monitoreo 2019'!$R1210*'Datos Monitoreo 2019'!$S1210</f>
        <v>9.3100609237046234E-3</v>
      </c>
      <c r="U1210" s="106">
        <f>'Datos Monitoreo 2019'!$T1210+'Datos Monitoreo 2019'!$R1210</f>
        <v>5.5860365542227737E-2</v>
      </c>
    </row>
    <row r="1211" spans="1:21" s="94" customFormat="1" ht="16.5" hidden="1" x14ac:dyDescent="0.3">
      <c r="A1211" s="95" t="s">
        <v>58</v>
      </c>
      <c r="B1211" s="102">
        <f>VLOOKUP('Datos Monitoreo 2019'!$A1211,info!$D$3:$E$118,2,FALSE)</f>
        <v>4</v>
      </c>
      <c r="C1211" s="96">
        <v>57</v>
      </c>
      <c r="D1211" s="96" t="s">
        <v>10</v>
      </c>
      <c r="E1211" s="97">
        <v>20.435494692999363</v>
      </c>
      <c r="F1211" s="103">
        <f t="shared" si="23"/>
        <v>3.2798968982263976E-2</v>
      </c>
      <c r="G1211" s="95"/>
      <c r="H1211" s="104"/>
      <c r="I1211" s="104"/>
      <c r="J1211" s="104"/>
      <c r="K1211" s="105">
        <f>VLOOKUP('Datos Monitoreo 2019'!$D1211,info!$A$2:$B$20,2,FALSE)</f>
        <v>0.54</v>
      </c>
      <c r="M1211" s="104">
        <v>1.1499999999999999</v>
      </c>
      <c r="N1211" s="106">
        <f>(0.214828*'Datos Monitoreo 2019'!$E1211^2.0402)/1000</f>
        <v>0.10128349502352917</v>
      </c>
      <c r="O1211" s="106">
        <f>'Datos Monitoreo 2019'!$N1211*'Datos Monitoreo 2019'!$S1211</f>
        <v>2.0256699004705836E-2</v>
      </c>
      <c r="P1211" s="106">
        <f>'Datos Monitoreo 2019'!$O1211+'Datos Monitoreo 2019'!$N1211</f>
        <v>0.121540194028235</v>
      </c>
      <c r="Q1211" s="104">
        <v>0.47</v>
      </c>
      <c r="R1211" s="106">
        <f>'Datos Monitoreo 2019'!$Q1211*'Datos Monitoreo 2019'!$N1211</f>
        <v>4.7603242661058705E-2</v>
      </c>
      <c r="S1211" s="104">
        <v>0.2</v>
      </c>
      <c r="T1211" s="106">
        <f>'Datos Monitoreo 2019'!$R1211*'Datos Monitoreo 2019'!$S1211</f>
        <v>9.5206485322117413E-3</v>
      </c>
      <c r="U1211" s="106">
        <f>'Datos Monitoreo 2019'!$T1211+'Datos Monitoreo 2019'!$R1211</f>
        <v>5.7123891193270444E-2</v>
      </c>
    </row>
    <row r="1212" spans="1:21" s="94" customFormat="1" ht="16.5" hidden="1" x14ac:dyDescent="0.3">
      <c r="A1212" s="95" t="s">
        <v>58</v>
      </c>
      <c r="B1212" s="102">
        <f>VLOOKUP('Datos Monitoreo 2019'!$A1212,info!$D$3:$E$118,2,FALSE)</f>
        <v>4</v>
      </c>
      <c r="C1212" s="96">
        <v>58</v>
      </c>
      <c r="D1212" s="96" t="s">
        <v>10</v>
      </c>
      <c r="E1212" s="97">
        <v>23.8732414637843</v>
      </c>
      <c r="F1212" s="103">
        <f t="shared" si="23"/>
        <v>4.4762327744595563E-2</v>
      </c>
      <c r="G1212" s="95"/>
      <c r="H1212" s="104"/>
      <c r="I1212" s="104"/>
      <c r="J1212" s="104"/>
      <c r="K1212" s="105">
        <f>VLOOKUP('Datos Monitoreo 2019'!$D1212,info!$A$2:$B$20,2,FALSE)</f>
        <v>0.54</v>
      </c>
      <c r="M1212" s="104">
        <v>1.1499999999999999</v>
      </c>
      <c r="N1212" s="106">
        <f>(0.214828*'Datos Monitoreo 2019'!$E1212^2.0402)/1000</f>
        <v>0.13909313783382199</v>
      </c>
      <c r="O1212" s="106">
        <f>'Datos Monitoreo 2019'!$N1212*'Datos Monitoreo 2019'!$S1212</f>
        <v>2.7818627566764398E-2</v>
      </c>
      <c r="P1212" s="106">
        <f>'Datos Monitoreo 2019'!$O1212+'Datos Monitoreo 2019'!$N1212</f>
        <v>0.16691176540058639</v>
      </c>
      <c r="Q1212" s="104">
        <v>0.47</v>
      </c>
      <c r="R1212" s="106">
        <f>'Datos Monitoreo 2019'!$Q1212*'Datos Monitoreo 2019'!$N1212</f>
        <v>6.5373774781896335E-2</v>
      </c>
      <c r="S1212" s="104">
        <v>0.2</v>
      </c>
      <c r="T1212" s="106">
        <f>'Datos Monitoreo 2019'!$R1212*'Datos Monitoreo 2019'!$S1212</f>
        <v>1.3074754956379268E-2</v>
      </c>
      <c r="U1212" s="106">
        <f>'Datos Monitoreo 2019'!$T1212+'Datos Monitoreo 2019'!$R1212</f>
        <v>7.8448529738275596E-2</v>
      </c>
    </row>
    <row r="1213" spans="1:21" s="94" customFormat="1" ht="16.5" hidden="1" x14ac:dyDescent="0.3">
      <c r="A1213" s="95" t="s">
        <v>58</v>
      </c>
      <c r="B1213" s="102">
        <f>VLOOKUP('Datos Monitoreo 2019'!$A1213,info!$D$3:$E$118,2,FALSE)</f>
        <v>4</v>
      </c>
      <c r="C1213" s="96">
        <v>60</v>
      </c>
      <c r="D1213" s="96" t="s">
        <v>10</v>
      </c>
      <c r="E1213" s="97">
        <v>20.976621499511808</v>
      </c>
      <c r="F1213" s="103">
        <f t="shared" si="23"/>
        <v>3.4558983920445707E-2</v>
      </c>
      <c r="G1213" s="95"/>
      <c r="H1213" s="104"/>
      <c r="I1213" s="104"/>
      <c r="J1213" s="104"/>
      <c r="K1213" s="105">
        <f>VLOOKUP('Datos Monitoreo 2019'!$D1213,info!$A$2:$B$20,2,FALSE)</f>
        <v>0.54</v>
      </c>
      <c r="M1213" s="104">
        <v>1.1499999999999999</v>
      </c>
      <c r="N1213" s="106">
        <f>(0.214828*'Datos Monitoreo 2019'!$E1213^2.0402)/1000</f>
        <v>0.10683061729464285</v>
      </c>
      <c r="O1213" s="106">
        <f>'Datos Monitoreo 2019'!$N1213*'Datos Monitoreo 2019'!$S1213</f>
        <v>2.1366123458928573E-2</v>
      </c>
      <c r="P1213" s="106">
        <f>'Datos Monitoreo 2019'!$O1213+'Datos Monitoreo 2019'!$N1213</f>
        <v>0.12819674075357143</v>
      </c>
      <c r="Q1213" s="104">
        <v>0.47</v>
      </c>
      <c r="R1213" s="106">
        <f>'Datos Monitoreo 2019'!$Q1213*'Datos Monitoreo 2019'!$N1213</f>
        <v>5.0210390128482142E-2</v>
      </c>
      <c r="S1213" s="104">
        <v>0.2</v>
      </c>
      <c r="T1213" s="106">
        <f>'Datos Monitoreo 2019'!$R1213*'Datos Monitoreo 2019'!$S1213</f>
        <v>1.0042078025696429E-2</v>
      </c>
      <c r="U1213" s="106">
        <f>'Datos Monitoreo 2019'!$T1213+'Datos Monitoreo 2019'!$R1213</f>
        <v>6.0252468154178569E-2</v>
      </c>
    </row>
    <row r="1214" spans="1:21" s="94" customFormat="1" ht="16.5" hidden="1" x14ac:dyDescent="0.3">
      <c r="A1214" s="95" t="s">
        <v>58</v>
      </c>
      <c r="B1214" s="102">
        <f>VLOOKUP('Datos Monitoreo 2019'!$A1214,info!$D$3:$E$118,2,FALSE)</f>
        <v>4</v>
      </c>
      <c r="C1214" s="96">
        <v>60.5</v>
      </c>
      <c r="D1214" s="96" t="s">
        <v>17</v>
      </c>
      <c r="E1214" s="97">
        <v>3.1194368846011491</v>
      </c>
      <c r="F1214" s="103">
        <f t="shared" si="23"/>
        <v>7.6426203672728152E-4</v>
      </c>
      <c r="G1214" s="95">
        <v>4</v>
      </c>
      <c r="H1214" s="104">
        <f>0.000107384*E1214^1.88222*G1214^0.67717</f>
        <v>2.3366660698095898E-3</v>
      </c>
      <c r="I1214" s="104">
        <f>0.0000949251*E1214^1.21565*G1214^1.5574</f>
        <v>3.2783327329016726E-3</v>
      </c>
      <c r="J1214" s="104">
        <f>IF(H1214&lt;I1214,H1214,I1214)</f>
        <v>2.3366660698095898E-3</v>
      </c>
      <c r="K1214" s="105">
        <f>VLOOKUP('Datos Monitoreo 2019'!$D1214,info!$A$2:$B$20,2,FALSE)</f>
        <v>0.72</v>
      </c>
      <c r="L1214" s="94">
        <f>K1214*J1214</f>
        <v>1.6823995702629046E-3</v>
      </c>
      <c r="M1214" s="104">
        <v>1.1499999999999999</v>
      </c>
      <c r="N1214" s="106">
        <f>M1214*L1214</f>
        <v>1.9347595058023402E-3</v>
      </c>
      <c r="O1214" s="106">
        <f>'Datos Monitoreo 2019'!$N1214*'Datos Monitoreo 2019'!$S1214</f>
        <v>3.8695190116046804E-4</v>
      </c>
      <c r="P1214" s="106">
        <f>'Datos Monitoreo 2019'!$O1214+'Datos Monitoreo 2019'!$N1214</f>
        <v>2.3217114069628082E-3</v>
      </c>
      <c r="Q1214" s="104">
        <v>0.47</v>
      </c>
      <c r="R1214" s="106">
        <f>'Datos Monitoreo 2019'!$Q1214*'Datos Monitoreo 2019'!$N1214</f>
        <v>9.093369677270998E-4</v>
      </c>
      <c r="S1214" s="104">
        <v>0.2</v>
      </c>
      <c r="T1214" s="106">
        <f>'Datos Monitoreo 2019'!$R1214*'Datos Monitoreo 2019'!$S1214</f>
        <v>1.8186739354541997E-4</v>
      </c>
      <c r="U1214" s="106">
        <f>'Datos Monitoreo 2019'!$T1214+'Datos Monitoreo 2019'!$R1214</f>
        <v>1.0912043612725198E-3</v>
      </c>
    </row>
    <row r="1215" spans="1:21" s="94" customFormat="1" ht="16.5" hidden="1" x14ac:dyDescent="0.3">
      <c r="A1215" s="95" t="s">
        <v>59</v>
      </c>
      <c r="B1215" s="102">
        <f>VLOOKUP('Datos Monitoreo 2019'!$A1215,info!$D$3:$E$118,2,FALSE)</f>
        <v>5</v>
      </c>
      <c r="C1215" s="96">
        <v>1</v>
      </c>
      <c r="D1215" s="96" t="s">
        <v>16</v>
      </c>
      <c r="E1215" s="97">
        <v>10.631550198538608</v>
      </c>
      <c r="F1215" s="103">
        <f t="shared" si="23"/>
        <v>8.8773444157797376E-3</v>
      </c>
      <c r="G1215" s="95"/>
      <c r="H1215" s="104"/>
      <c r="I1215" s="104"/>
      <c r="J1215" s="104"/>
      <c r="K1215" s="105">
        <f>VLOOKUP('Datos Monitoreo 2019'!$D1215,info!$A$2:$B$20,2,FALSE)</f>
        <v>0.55000000000000004</v>
      </c>
      <c r="M1215" s="104">
        <v>1.1499999999999999</v>
      </c>
      <c r="N1215" s="106">
        <f>(0.0883215*'Datos Monitoreo 2019'!$E1215^2.37334)/1000</f>
        <v>2.4128437388037528E-2</v>
      </c>
      <c r="O1215" s="106">
        <f>'Datos Monitoreo 2019'!$N1215*'Datos Monitoreo 2019'!$S1215</f>
        <v>4.825687477607506E-3</v>
      </c>
      <c r="P1215" s="106">
        <f>'Datos Monitoreo 2019'!$O1215+'Datos Monitoreo 2019'!$N1215</f>
        <v>2.8954124865645033E-2</v>
      </c>
      <c r="Q1215" s="104">
        <v>0.47</v>
      </c>
      <c r="R1215" s="106">
        <f>'Datos Monitoreo 2019'!$Q1215*'Datos Monitoreo 2019'!$N1215</f>
        <v>1.1340365572377638E-2</v>
      </c>
      <c r="S1215" s="104">
        <v>0.2</v>
      </c>
      <c r="T1215" s="106">
        <f>'Datos Monitoreo 2019'!$R1215*'Datos Monitoreo 2019'!$S1215</f>
        <v>2.2680731144755278E-3</v>
      </c>
      <c r="U1215" s="106">
        <f>'Datos Monitoreo 2019'!$T1215+'Datos Monitoreo 2019'!$R1215</f>
        <v>1.3608438686853165E-2</v>
      </c>
    </row>
    <row r="1216" spans="1:21" s="94" customFormat="1" ht="16.5" hidden="1" x14ac:dyDescent="0.3">
      <c r="A1216" s="95" t="s">
        <v>59</v>
      </c>
      <c r="B1216" s="102">
        <f>VLOOKUP('Datos Monitoreo 2019'!$A1216,info!$D$3:$E$118,2,FALSE)</f>
        <v>5</v>
      </c>
      <c r="C1216" s="96">
        <v>3</v>
      </c>
      <c r="D1216" s="96" t="s">
        <v>16</v>
      </c>
      <c r="E1216" s="97">
        <v>18.493804387278239</v>
      </c>
      <c r="F1216" s="103">
        <f t="shared" si="23"/>
        <v>2.6862250872521642E-2</v>
      </c>
      <c r="G1216" s="95"/>
      <c r="H1216" s="104"/>
      <c r="I1216" s="104"/>
      <c r="J1216" s="104"/>
      <c r="K1216" s="105">
        <f>VLOOKUP('Datos Monitoreo 2019'!$D1216,info!$A$2:$B$20,2,FALSE)</f>
        <v>0.55000000000000004</v>
      </c>
      <c r="M1216" s="104">
        <v>1.1499999999999999</v>
      </c>
      <c r="N1216" s="106">
        <f>(0.0883215*'Datos Monitoreo 2019'!$E1216^2.37334)/1000</f>
        <v>8.9773992403781311E-2</v>
      </c>
      <c r="O1216" s="106">
        <f>'Datos Monitoreo 2019'!$N1216*'Datos Monitoreo 2019'!$S1216</f>
        <v>1.7954798480756262E-2</v>
      </c>
      <c r="P1216" s="106">
        <f>'Datos Monitoreo 2019'!$O1216+'Datos Monitoreo 2019'!$N1216</f>
        <v>0.10772879088453757</v>
      </c>
      <c r="Q1216" s="104">
        <v>0.47</v>
      </c>
      <c r="R1216" s="106">
        <f>'Datos Monitoreo 2019'!$Q1216*'Datos Monitoreo 2019'!$N1216</f>
        <v>4.2193776429777216E-2</v>
      </c>
      <c r="S1216" s="104">
        <v>0.2</v>
      </c>
      <c r="T1216" s="106">
        <f>'Datos Monitoreo 2019'!$R1216*'Datos Monitoreo 2019'!$S1216</f>
        <v>8.4387552859554443E-3</v>
      </c>
      <c r="U1216" s="106">
        <f>'Datos Monitoreo 2019'!$T1216+'Datos Monitoreo 2019'!$R1216</f>
        <v>5.0632531715732662E-2</v>
      </c>
    </row>
    <row r="1217" spans="1:21" s="94" customFormat="1" ht="16.5" hidden="1" x14ac:dyDescent="0.3">
      <c r="A1217" s="95" t="s">
        <v>59</v>
      </c>
      <c r="B1217" s="102">
        <f>VLOOKUP('Datos Monitoreo 2019'!$A1217,info!$D$3:$E$118,2,FALSE)</f>
        <v>5</v>
      </c>
      <c r="C1217" s="96">
        <v>5</v>
      </c>
      <c r="D1217" s="96" t="s">
        <v>9</v>
      </c>
      <c r="E1217" s="97">
        <v>10.408733278209956</v>
      </c>
      <c r="F1217" s="103">
        <f t="shared" si="23"/>
        <v>8.5091394549366393E-3</v>
      </c>
      <c r="G1217" s="95"/>
      <c r="H1217" s="104"/>
      <c r="I1217" s="104"/>
      <c r="J1217" s="104"/>
      <c r="K1217" s="105">
        <f>VLOOKUP('Datos Monitoreo 2019'!$D1217,info!$A$2:$B$20,2,FALSE)</f>
        <v>0.74</v>
      </c>
      <c r="M1217" s="104">
        <v>1.1499999999999999</v>
      </c>
      <c r="N1217" s="106">
        <f>(1.8894+0.00853085*'Datos Monitoreo 2019'!$E1217^3.32222)/1000</f>
        <v>2.2354406668677707E-2</v>
      </c>
      <c r="O1217" s="106">
        <f>'Datos Monitoreo 2019'!$N1217*'Datos Monitoreo 2019'!$S1217</f>
        <v>4.4708813337355413E-3</v>
      </c>
      <c r="P1217" s="106">
        <f>'Datos Monitoreo 2019'!$O1217+'Datos Monitoreo 2019'!$N1217</f>
        <v>2.6825288002413249E-2</v>
      </c>
      <c r="Q1217" s="104">
        <v>0.47</v>
      </c>
      <c r="R1217" s="106">
        <f>'Datos Monitoreo 2019'!$Q1217*'Datos Monitoreo 2019'!$N1217</f>
        <v>1.0506571134278522E-2</v>
      </c>
      <c r="S1217" s="104">
        <v>0.2</v>
      </c>
      <c r="T1217" s="106">
        <f>'Datos Monitoreo 2019'!$R1217*'Datos Monitoreo 2019'!$S1217</f>
        <v>2.1013142268557043E-3</v>
      </c>
      <c r="U1217" s="106">
        <f>'Datos Monitoreo 2019'!$T1217+'Datos Monitoreo 2019'!$R1217</f>
        <v>1.2607885361134226E-2</v>
      </c>
    </row>
    <row r="1218" spans="1:21" s="94" customFormat="1" ht="16.5" hidden="1" x14ac:dyDescent="0.3">
      <c r="A1218" s="95" t="s">
        <v>59</v>
      </c>
      <c r="B1218" s="102">
        <f>VLOOKUP('Datos Monitoreo 2019'!$A1218,info!$D$3:$E$118,2,FALSE)</f>
        <v>5</v>
      </c>
      <c r="C1218" s="96">
        <v>6</v>
      </c>
      <c r="D1218" s="96" t="s">
        <v>16</v>
      </c>
      <c r="E1218" s="97">
        <v>12.891550390443523</v>
      </c>
      <c r="F1218" s="103">
        <f t="shared" si="23"/>
        <v>1.305269477032407E-2</v>
      </c>
      <c r="G1218" s="95"/>
      <c r="H1218" s="104"/>
      <c r="I1218" s="104"/>
      <c r="J1218" s="104"/>
      <c r="K1218" s="105">
        <f>VLOOKUP('Datos Monitoreo 2019'!$D1218,info!$A$2:$B$20,2,FALSE)</f>
        <v>0.55000000000000004</v>
      </c>
      <c r="M1218" s="104">
        <v>1.1499999999999999</v>
      </c>
      <c r="N1218" s="106">
        <f>(0.0883215*'Datos Monitoreo 2019'!$E1218^2.37334)/1000</f>
        <v>3.812396500146082E-2</v>
      </c>
      <c r="O1218" s="106">
        <f>'Datos Monitoreo 2019'!$N1218*'Datos Monitoreo 2019'!$S1218</f>
        <v>7.6247930002921642E-3</v>
      </c>
      <c r="P1218" s="106">
        <f>'Datos Monitoreo 2019'!$O1218+'Datos Monitoreo 2019'!$N1218</f>
        <v>4.5748758001752987E-2</v>
      </c>
      <c r="Q1218" s="104">
        <v>0.47</v>
      </c>
      <c r="R1218" s="106">
        <f>'Datos Monitoreo 2019'!$Q1218*'Datos Monitoreo 2019'!$N1218</f>
        <v>1.7918263550686583E-2</v>
      </c>
      <c r="S1218" s="104">
        <v>0.2</v>
      </c>
      <c r="T1218" s="106">
        <f>'Datos Monitoreo 2019'!$R1218*'Datos Monitoreo 2019'!$S1218</f>
        <v>3.5836527101373167E-3</v>
      </c>
      <c r="U1218" s="106">
        <f>'Datos Monitoreo 2019'!$T1218+'Datos Monitoreo 2019'!$R1218</f>
        <v>2.15019162608239E-2</v>
      </c>
    </row>
    <row r="1219" spans="1:21" s="94" customFormat="1" ht="16.5" hidden="1" x14ac:dyDescent="0.3">
      <c r="A1219" s="95" t="s">
        <v>59</v>
      </c>
      <c r="B1219" s="102">
        <f>VLOOKUP('Datos Monitoreo 2019'!$A1219,info!$D$3:$E$118,2,FALSE)</f>
        <v>5</v>
      </c>
      <c r="C1219" s="96">
        <v>9</v>
      </c>
      <c r="D1219" s="96" t="s">
        <v>9</v>
      </c>
      <c r="E1219" s="97">
        <v>10.854367118867263</v>
      </c>
      <c r="F1219" s="103">
        <f t="shared" ref="F1219:F1282" si="24">+(PI()*(((E1219/100)^2))/4)</f>
        <v>9.2533479688343412E-3</v>
      </c>
      <c r="G1219" s="95"/>
      <c r="H1219" s="104"/>
      <c r="I1219" s="104"/>
      <c r="J1219" s="104"/>
      <c r="K1219" s="105">
        <f>VLOOKUP('Datos Monitoreo 2019'!$D1219,info!$A$2:$B$20,2,FALSE)</f>
        <v>0.74</v>
      </c>
      <c r="M1219" s="104">
        <v>1.1499999999999999</v>
      </c>
      <c r="N1219" s="106">
        <f>(1.8894+0.00853085*'Datos Monitoreo 2019'!$E1219^3.32222)/1000</f>
        <v>2.5412703321812176E-2</v>
      </c>
      <c r="O1219" s="106">
        <f>'Datos Monitoreo 2019'!$N1219*'Datos Monitoreo 2019'!$S1219</f>
        <v>5.0825406643624357E-3</v>
      </c>
      <c r="P1219" s="106">
        <f>'Datos Monitoreo 2019'!$O1219+'Datos Monitoreo 2019'!$N1219</f>
        <v>3.0495243986174612E-2</v>
      </c>
      <c r="Q1219" s="104">
        <v>0.47</v>
      </c>
      <c r="R1219" s="106">
        <f>'Datos Monitoreo 2019'!$Q1219*'Datos Monitoreo 2019'!$N1219</f>
        <v>1.1943970561251722E-2</v>
      </c>
      <c r="S1219" s="104">
        <v>0.2</v>
      </c>
      <c r="T1219" s="106">
        <f>'Datos Monitoreo 2019'!$R1219*'Datos Monitoreo 2019'!$S1219</f>
        <v>2.3887941122503445E-3</v>
      </c>
      <c r="U1219" s="106">
        <f>'Datos Monitoreo 2019'!$T1219+'Datos Monitoreo 2019'!$R1219</f>
        <v>1.4332764673502066E-2</v>
      </c>
    </row>
    <row r="1220" spans="1:21" s="94" customFormat="1" ht="16.5" hidden="1" x14ac:dyDescent="0.3">
      <c r="A1220" s="95" t="s">
        <v>59</v>
      </c>
      <c r="B1220" s="102">
        <f>VLOOKUP('Datos Monitoreo 2019'!$A1220,info!$D$3:$E$118,2,FALSE)</f>
        <v>5</v>
      </c>
      <c r="C1220" s="96">
        <v>9</v>
      </c>
      <c r="D1220" s="96" t="s">
        <v>9</v>
      </c>
      <c r="E1220" s="97">
        <v>3.6605636911135928</v>
      </c>
      <c r="F1220" s="103">
        <f t="shared" si="24"/>
        <v>1.0524120611951578E-3</v>
      </c>
      <c r="G1220" s="95"/>
      <c r="H1220" s="104"/>
      <c r="I1220" s="104"/>
      <c r="J1220" s="104"/>
      <c r="K1220" s="105">
        <f>VLOOKUP('Datos Monitoreo 2019'!$D1220,info!$A$2:$B$20,2,FALSE)</f>
        <v>0.74</v>
      </c>
      <c r="M1220" s="104">
        <v>1.1499999999999999</v>
      </c>
      <c r="N1220" s="106">
        <f>(1.8894+0.00853085*'Datos Monitoreo 2019'!$E1220^3.32222)/1000</f>
        <v>2.5250567086350915E-3</v>
      </c>
      <c r="O1220" s="106">
        <f>'Datos Monitoreo 2019'!$N1220*'Datos Monitoreo 2019'!$S1220</f>
        <v>5.050113417270183E-4</v>
      </c>
      <c r="P1220" s="106">
        <f>'Datos Monitoreo 2019'!$O1220+'Datos Monitoreo 2019'!$N1220</f>
        <v>3.0300680503621098E-3</v>
      </c>
      <c r="Q1220" s="104">
        <v>0.47</v>
      </c>
      <c r="R1220" s="106">
        <f>'Datos Monitoreo 2019'!$Q1220*'Datos Monitoreo 2019'!$N1220</f>
        <v>1.186776653058493E-3</v>
      </c>
      <c r="S1220" s="104">
        <v>0.2</v>
      </c>
      <c r="T1220" s="106">
        <f>'Datos Monitoreo 2019'!$R1220*'Datos Monitoreo 2019'!$S1220</f>
        <v>2.373553306116986E-4</v>
      </c>
      <c r="U1220" s="106">
        <f>'Datos Monitoreo 2019'!$T1220+'Datos Monitoreo 2019'!$R1220</f>
        <v>1.4241319836701917E-3</v>
      </c>
    </row>
    <row r="1221" spans="1:21" s="94" customFormat="1" ht="16.5" hidden="1" x14ac:dyDescent="0.3">
      <c r="A1221" s="95" t="s">
        <v>59</v>
      </c>
      <c r="B1221" s="102">
        <f>VLOOKUP('Datos Monitoreo 2019'!$A1221,info!$D$3:$E$118,2,FALSE)</f>
        <v>5</v>
      </c>
      <c r="C1221" s="96">
        <v>10</v>
      </c>
      <c r="D1221" s="96" t="s">
        <v>9</v>
      </c>
      <c r="E1221" s="97">
        <v>7.1619724391352904</v>
      </c>
      <c r="F1221" s="103">
        <f t="shared" si="24"/>
        <v>4.0286094970136003E-3</v>
      </c>
      <c r="G1221" s="95"/>
      <c r="H1221" s="104"/>
      <c r="I1221" s="104"/>
      <c r="J1221" s="104"/>
      <c r="K1221" s="105">
        <f>VLOOKUP('Datos Monitoreo 2019'!$D1221,info!$A$2:$B$20,2,FALSE)</f>
        <v>0.74</v>
      </c>
      <c r="M1221" s="104">
        <v>1.1499999999999999</v>
      </c>
      <c r="N1221" s="106">
        <f>(1.8894+0.00853085*'Datos Monitoreo 2019'!$E1221^3.32222)/1000</f>
        <v>7.7995548655254276E-3</v>
      </c>
      <c r="O1221" s="106">
        <f>'Datos Monitoreo 2019'!$N1221*'Datos Monitoreo 2019'!$S1221</f>
        <v>1.5599109731050855E-3</v>
      </c>
      <c r="P1221" s="106">
        <f>'Datos Monitoreo 2019'!$O1221+'Datos Monitoreo 2019'!$N1221</f>
        <v>9.3594658386305131E-3</v>
      </c>
      <c r="Q1221" s="104">
        <v>0.47</v>
      </c>
      <c r="R1221" s="106">
        <f>'Datos Monitoreo 2019'!$Q1221*'Datos Monitoreo 2019'!$N1221</f>
        <v>3.6657907867969509E-3</v>
      </c>
      <c r="S1221" s="104">
        <v>0.2</v>
      </c>
      <c r="T1221" s="106">
        <f>'Datos Monitoreo 2019'!$R1221*'Datos Monitoreo 2019'!$S1221</f>
        <v>7.331581573593902E-4</v>
      </c>
      <c r="U1221" s="106">
        <f>'Datos Monitoreo 2019'!$T1221+'Datos Monitoreo 2019'!$R1221</f>
        <v>4.3989489441563414E-3</v>
      </c>
    </row>
    <row r="1222" spans="1:21" s="94" customFormat="1" ht="16.5" hidden="1" x14ac:dyDescent="0.3">
      <c r="A1222" s="95" t="s">
        <v>59</v>
      </c>
      <c r="B1222" s="102">
        <f>VLOOKUP('Datos Monitoreo 2019'!$A1222,info!$D$3:$E$118,2,FALSE)</f>
        <v>5</v>
      </c>
      <c r="C1222" s="96">
        <v>10</v>
      </c>
      <c r="D1222" s="96" t="s">
        <v>9</v>
      </c>
      <c r="E1222" s="97">
        <v>6.6526766212412252</v>
      </c>
      <c r="F1222" s="103">
        <f t="shared" si="24"/>
        <v>3.4760235345985403E-3</v>
      </c>
      <c r="G1222" s="95"/>
      <c r="H1222" s="104"/>
      <c r="I1222" s="104"/>
      <c r="J1222" s="104"/>
      <c r="K1222" s="105">
        <f>VLOOKUP('Datos Monitoreo 2019'!$D1222,info!$A$2:$B$20,2,FALSE)</f>
        <v>0.74</v>
      </c>
      <c r="M1222" s="104">
        <v>1.1499999999999999</v>
      </c>
      <c r="N1222" s="106">
        <f>(1.8894+0.00853085*'Datos Monitoreo 2019'!$E1222^3.32222)/1000</f>
        <v>6.5149933536018962E-3</v>
      </c>
      <c r="O1222" s="106">
        <f>'Datos Monitoreo 2019'!$N1222*'Datos Monitoreo 2019'!$S1222</f>
        <v>1.3029986707203793E-3</v>
      </c>
      <c r="P1222" s="106">
        <f>'Datos Monitoreo 2019'!$O1222+'Datos Monitoreo 2019'!$N1222</f>
        <v>7.8179920243222761E-3</v>
      </c>
      <c r="Q1222" s="104">
        <v>0.47</v>
      </c>
      <c r="R1222" s="106">
        <f>'Datos Monitoreo 2019'!$Q1222*'Datos Monitoreo 2019'!$N1222</f>
        <v>3.0620468761928909E-3</v>
      </c>
      <c r="S1222" s="104">
        <v>0.2</v>
      </c>
      <c r="T1222" s="106">
        <f>'Datos Monitoreo 2019'!$R1222*'Datos Monitoreo 2019'!$S1222</f>
        <v>6.1240937523857823E-4</v>
      </c>
      <c r="U1222" s="106">
        <f>'Datos Monitoreo 2019'!$T1222+'Datos Monitoreo 2019'!$R1222</f>
        <v>3.674456251431469E-3</v>
      </c>
    </row>
    <row r="1223" spans="1:21" s="94" customFormat="1" ht="16.5" hidden="1" x14ac:dyDescent="0.3">
      <c r="A1223" s="95" t="s">
        <v>59</v>
      </c>
      <c r="B1223" s="102">
        <f>VLOOKUP('Datos Monitoreo 2019'!$A1223,info!$D$3:$E$118,2,FALSE)</f>
        <v>5</v>
      </c>
      <c r="C1223" s="96">
        <v>11</v>
      </c>
      <c r="D1223" s="96" t="s">
        <v>9</v>
      </c>
      <c r="E1223" s="97">
        <v>12.477747538404596</v>
      </c>
      <c r="F1223" s="103">
        <f t="shared" si="24"/>
        <v>1.2228192587636504E-2</v>
      </c>
      <c r="G1223" s="95"/>
      <c r="H1223" s="104"/>
      <c r="I1223" s="104"/>
      <c r="J1223" s="104"/>
      <c r="K1223" s="105">
        <f>VLOOKUP('Datos Monitoreo 2019'!$D1223,info!$A$2:$B$20,2,FALSE)</f>
        <v>0.74</v>
      </c>
      <c r="M1223" s="104">
        <v>1.1499999999999999</v>
      </c>
      <c r="N1223" s="106">
        <f>(1.8894+0.00853085*'Datos Monitoreo 2019'!$E1223^3.32222)/1000</f>
        <v>3.9265836517848839E-2</v>
      </c>
      <c r="O1223" s="106">
        <f>'Datos Monitoreo 2019'!$N1223*'Datos Monitoreo 2019'!$S1223</f>
        <v>7.8531673035697677E-3</v>
      </c>
      <c r="P1223" s="106">
        <f>'Datos Monitoreo 2019'!$O1223+'Datos Monitoreo 2019'!$N1223</f>
        <v>4.7119003821418606E-2</v>
      </c>
      <c r="Q1223" s="104">
        <v>0.47</v>
      </c>
      <c r="R1223" s="106">
        <f>'Datos Monitoreo 2019'!$Q1223*'Datos Monitoreo 2019'!$N1223</f>
        <v>1.8454943163388953E-2</v>
      </c>
      <c r="S1223" s="104">
        <v>0.2</v>
      </c>
      <c r="T1223" s="106">
        <f>'Datos Monitoreo 2019'!$R1223*'Datos Monitoreo 2019'!$S1223</f>
        <v>3.6909886326777909E-3</v>
      </c>
      <c r="U1223" s="106">
        <f>'Datos Monitoreo 2019'!$T1223+'Datos Monitoreo 2019'!$R1223</f>
        <v>2.2145931796066744E-2</v>
      </c>
    </row>
    <row r="1224" spans="1:21" s="94" customFormat="1" ht="16.5" hidden="1" x14ac:dyDescent="0.3">
      <c r="A1224" s="95" t="s">
        <v>59</v>
      </c>
      <c r="B1224" s="102">
        <f>VLOOKUP('Datos Monitoreo 2019'!$A1224,info!$D$3:$E$118,2,FALSE)</f>
        <v>5</v>
      </c>
      <c r="C1224" s="96">
        <v>11</v>
      </c>
      <c r="D1224" s="96" t="s">
        <v>9</v>
      </c>
      <c r="E1224" s="97">
        <v>5.9523948716368853</v>
      </c>
      <c r="F1224" s="103">
        <f t="shared" si="24"/>
        <v>2.7827446024902436E-3</v>
      </c>
      <c r="G1224" s="95"/>
      <c r="H1224" s="104"/>
      <c r="I1224" s="104"/>
      <c r="J1224" s="104"/>
      <c r="K1224" s="105">
        <f>VLOOKUP('Datos Monitoreo 2019'!$D1224,info!$A$2:$B$20,2,FALSE)</f>
        <v>0.74</v>
      </c>
      <c r="M1224" s="104">
        <v>1.1499999999999999</v>
      </c>
      <c r="N1224" s="106">
        <f>(1.8894+0.00853085*'Datos Monitoreo 2019'!$E1224^3.32222)/1000</f>
        <v>5.0860028161353954E-3</v>
      </c>
      <c r="O1224" s="106">
        <f>'Datos Monitoreo 2019'!$N1224*'Datos Monitoreo 2019'!$S1224</f>
        <v>1.0172005632270791E-3</v>
      </c>
      <c r="P1224" s="106">
        <f>'Datos Monitoreo 2019'!$O1224+'Datos Monitoreo 2019'!$N1224</f>
        <v>6.1032033793624743E-3</v>
      </c>
      <c r="Q1224" s="104">
        <v>0.47</v>
      </c>
      <c r="R1224" s="106">
        <f>'Datos Monitoreo 2019'!$Q1224*'Datos Monitoreo 2019'!$N1224</f>
        <v>2.3904213235836358E-3</v>
      </c>
      <c r="S1224" s="104">
        <v>0.2</v>
      </c>
      <c r="T1224" s="106">
        <f>'Datos Monitoreo 2019'!$R1224*'Datos Monitoreo 2019'!$S1224</f>
        <v>4.780842647167272E-4</v>
      </c>
      <c r="U1224" s="106">
        <f>'Datos Monitoreo 2019'!$T1224+'Datos Monitoreo 2019'!$R1224</f>
        <v>2.8685055883003628E-3</v>
      </c>
    </row>
    <row r="1225" spans="1:21" s="94" customFormat="1" ht="16.5" hidden="1" x14ac:dyDescent="0.3">
      <c r="A1225" s="95" t="s">
        <v>59</v>
      </c>
      <c r="B1225" s="102">
        <f>VLOOKUP('Datos Monitoreo 2019'!$A1225,info!$D$3:$E$118,2,FALSE)</f>
        <v>5</v>
      </c>
      <c r="C1225" s="96">
        <v>11</v>
      </c>
      <c r="D1225" s="96" t="s">
        <v>9</v>
      </c>
      <c r="E1225" s="97">
        <v>5.1247891675590305</v>
      </c>
      <c r="F1225" s="103">
        <f t="shared" si="24"/>
        <v>2.0627276399425099E-3</v>
      </c>
      <c r="G1225" s="95"/>
      <c r="H1225" s="104"/>
      <c r="I1225" s="104"/>
      <c r="J1225" s="104"/>
      <c r="K1225" s="105">
        <f>VLOOKUP('Datos Monitoreo 2019'!$D1225,info!$A$2:$B$20,2,FALSE)</f>
        <v>0.74</v>
      </c>
      <c r="M1225" s="104">
        <v>1.1499999999999999</v>
      </c>
      <c r="N1225" s="106">
        <f>(1.8894+0.00853085*'Datos Monitoreo 2019'!$E1225^3.32222)/1000</f>
        <v>3.8333814548031225E-3</v>
      </c>
      <c r="O1225" s="106">
        <f>'Datos Monitoreo 2019'!$N1225*'Datos Monitoreo 2019'!$S1225</f>
        <v>7.6667629096062451E-4</v>
      </c>
      <c r="P1225" s="106">
        <f>'Datos Monitoreo 2019'!$O1225+'Datos Monitoreo 2019'!$N1225</f>
        <v>4.600057745763747E-3</v>
      </c>
      <c r="Q1225" s="104">
        <v>0.47</v>
      </c>
      <c r="R1225" s="106">
        <f>'Datos Monitoreo 2019'!$Q1225*'Datos Monitoreo 2019'!$N1225</f>
        <v>1.8016892837574676E-3</v>
      </c>
      <c r="S1225" s="104">
        <v>0.2</v>
      </c>
      <c r="T1225" s="106">
        <f>'Datos Monitoreo 2019'!$R1225*'Datos Monitoreo 2019'!$S1225</f>
        <v>3.6033785675149355E-4</v>
      </c>
      <c r="U1225" s="106">
        <f>'Datos Monitoreo 2019'!$T1225+'Datos Monitoreo 2019'!$R1225</f>
        <v>2.1620271405089612E-3</v>
      </c>
    </row>
    <row r="1226" spans="1:21" s="94" customFormat="1" ht="16.5" hidden="1" x14ac:dyDescent="0.3">
      <c r="A1226" s="95" t="s">
        <v>59</v>
      </c>
      <c r="B1226" s="102">
        <f>VLOOKUP('Datos Monitoreo 2019'!$A1226,info!$D$3:$E$118,2,FALSE)</f>
        <v>5</v>
      </c>
      <c r="C1226" s="96">
        <v>12</v>
      </c>
      <c r="D1226" s="96" t="s">
        <v>9</v>
      </c>
      <c r="E1226" s="97">
        <v>9.2309866993299305</v>
      </c>
      <c r="F1226" s="103">
        <f t="shared" si="24"/>
        <v>6.6924653570142002E-3</v>
      </c>
      <c r="G1226" s="95"/>
      <c r="H1226" s="104"/>
      <c r="I1226" s="104"/>
      <c r="J1226" s="104"/>
      <c r="K1226" s="105">
        <f>VLOOKUP('Datos Monitoreo 2019'!$D1226,info!$A$2:$B$20,2,FALSE)</f>
        <v>0.74</v>
      </c>
      <c r="M1226" s="104">
        <v>1.1499999999999999</v>
      </c>
      <c r="N1226" s="106">
        <f>(1.8894+0.00853085*'Datos Monitoreo 2019'!$E1226^3.32222)/1000</f>
        <v>1.5622194847540332E-2</v>
      </c>
      <c r="O1226" s="106">
        <f>'Datos Monitoreo 2019'!$N1226*'Datos Monitoreo 2019'!$S1226</f>
        <v>3.1244389695080665E-3</v>
      </c>
      <c r="P1226" s="106">
        <f>'Datos Monitoreo 2019'!$O1226+'Datos Monitoreo 2019'!$N1226</f>
        <v>1.87466338170484E-2</v>
      </c>
      <c r="Q1226" s="104">
        <v>0.47</v>
      </c>
      <c r="R1226" s="106">
        <f>'Datos Monitoreo 2019'!$Q1226*'Datos Monitoreo 2019'!$N1226</f>
        <v>7.342431578343956E-3</v>
      </c>
      <c r="S1226" s="104">
        <v>0.2</v>
      </c>
      <c r="T1226" s="106">
        <f>'Datos Monitoreo 2019'!$R1226*'Datos Monitoreo 2019'!$S1226</f>
        <v>1.4684863156687912E-3</v>
      </c>
      <c r="U1226" s="106">
        <f>'Datos Monitoreo 2019'!$T1226+'Datos Monitoreo 2019'!$R1226</f>
        <v>8.8109178940127472E-3</v>
      </c>
    </row>
    <row r="1227" spans="1:21" s="94" customFormat="1" ht="16.5" hidden="1" x14ac:dyDescent="0.3">
      <c r="A1227" s="95" t="s">
        <v>59</v>
      </c>
      <c r="B1227" s="102">
        <f>VLOOKUP('Datos Monitoreo 2019'!$A1227,info!$D$3:$E$118,2,FALSE)</f>
        <v>5</v>
      </c>
      <c r="C1227" s="96">
        <v>13</v>
      </c>
      <c r="D1227" s="96" t="s">
        <v>9</v>
      </c>
      <c r="E1227" s="97">
        <v>6.7481695870963625</v>
      </c>
      <c r="F1227" s="103">
        <f t="shared" si="24"/>
        <v>3.5765298811610727E-3</v>
      </c>
      <c r="G1227" s="95"/>
      <c r="H1227" s="104"/>
      <c r="I1227" s="104"/>
      <c r="J1227" s="104"/>
      <c r="K1227" s="105">
        <f>VLOOKUP('Datos Monitoreo 2019'!$D1227,info!$A$2:$B$20,2,FALSE)</f>
        <v>0.74</v>
      </c>
      <c r="M1227" s="104">
        <v>1.1499999999999999</v>
      </c>
      <c r="N1227" s="106">
        <f>(1.8894+0.00853085*'Datos Monitoreo 2019'!$E1227^3.32222)/1000</f>
        <v>6.7392753824767051E-3</v>
      </c>
      <c r="O1227" s="106">
        <f>'Datos Monitoreo 2019'!$N1227*'Datos Monitoreo 2019'!$S1227</f>
        <v>1.3478550764953411E-3</v>
      </c>
      <c r="P1227" s="106">
        <f>'Datos Monitoreo 2019'!$O1227+'Datos Monitoreo 2019'!$N1227</f>
        <v>8.0871304589720458E-3</v>
      </c>
      <c r="Q1227" s="104">
        <v>0.47</v>
      </c>
      <c r="R1227" s="106">
        <f>'Datos Monitoreo 2019'!$Q1227*'Datos Monitoreo 2019'!$N1227</f>
        <v>3.1674594297640512E-3</v>
      </c>
      <c r="S1227" s="104">
        <v>0.2</v>
      </c>
      <c r="T1227" s="106">
        <f>'Datos Monitoreo 2019'!$R1227*'Datos Monitoreo 2019'!$S1227</f>
        <v>6.3349188595281027E-4</v>
      </c>
      <c r="U1227" s="106">
        <f>'Datos Monitoreo 2019'!$T1227+'Datos Monitoreo 2019'!$R1227</f>
        <v>3.8009513157168614E-3</v>
      </c>
    </row>
    <row r="1228" spans="1:21" s="94" customFormat="1" ht="16.5" hidden="1" x14ac:dyDescent="0.3">
      <c r="A1228" s="95" t="s">
        <v>59</v>
      </c>
      <c r="B1228" s="102">
        <f>VLOOKUP('Datos Monitoreo 2019'!$A1228,info!$D$3:$E$118,2,FALSE)</f>
        <v>5</v>
      </c>
      <c r="C1228" s="96">
        <v>14</v>
      </c>
      <c r="D1228" s="96" t="s">
        <v>9</v>
      </c>
      <c r="E1228" s="97">
        <v>12.127606663602425</v>
      </c>
      <c r="F1228" s="103">
        <f t="shared" si="24"/>
        <v>1.155154534708131E-2</v>
      </c>
      <c r="G1228" s="95"/>
      <c r="H1228" s="104"/>
      <c r="I1228" s="104"/>
      <c r="J1228" s="104"/>
      <c r="K1228" s="105">
        <f>VLOOKUP('Datos Monitoreo 2019'!$D1228,info!$A$2:$B$20,2,FALSE)</f>
        <v>0.74</v>
      </c>
      <c r="M1228" s="104">
        <v>1.1499999999999999</v>
      </c>
      <c r="N1228" s="106">
        <f>(1.8894+0.00853085*'Datos Monitoreo 2019'!$E1228^3.32222)/1000</f>
        <v>3.5893526907314968E-2</v>
      </c>
      <c r="O1228" s="106">
        <f>'Datos Monitoreo 2019'!$N1228*'Datos Monitoreo 2019'!$S1228</f>
        <v>7.1787053814629936E-3</v>
      </c>
      <c r="P1228" s="106">
        <f>'Datos Monitoreo 2019'!$O1228+'Datos Monitoreo 2019'!$N1228</f>
        <v>4.3072232288777962E-2</v>
      </c>
      <c r="Q1228" s="104">
        <v>0.47</v>
      </c>
      <c r="R1228" s="106">
        <f>'Datos Monitoreo 2019'!$Q1228*'Datos Monitoreo 2019'!$N1228</f>
        <v>1.6869957646438033E-2</v>
      </c>
      <c r="S1228" s="104">
        <v>0.2</v>
      </c>
      <c r="T1228" s="106">
        <f>'Datos Monitoreo 2019'!$R1228*'Datos Monitoreo 2019'!$S1228</f>
        <v>3.3739915292876066E-3</v>
      </c>
      <c r="U1228" s="106">
        <f>'Datos Monitoreo 2019'!$T1228+'Datos Monitoreo 2019'!$R1228</f>
        <v>2.024394917572564E-2</v>
      </c>
    </row>
    <row r="1229" spans="1:21" s="94" customFormat="1" ht="16.5" hidden="1" x14ac:dyDescent="0.3">
      <c r="A1229" s="95" t="s">
        <v>59</v>
      </c>
      <c r="B1229" s="102">
        <f>VLOOKUP('Datos Monitoreo 2019'!$A1229,info!$D$3:$E$118,2,FALSE)</f>
        <v>5</v>
      </c>
      <c r="C1229" s="96">
        <v>15</v>
      </c>
      <c r="D1229" s="96" t="s">
        <v>9</v>
      </c>
      <c r="E1229" s="97">
        <v>8.8171838472910018</v>
      </c>
      <c r="F1229" s="103">
        <f t="shared" si="24"/>
        <v>6.1058998142490186E-3</v>
      </c>
      <c r="G1229" s="95"/>
      <c r="H1229" s="104"/>
      <c r="I1229" s="104"/>
      <c r="J1229" s="104"/>
      <c r="K1229" s="105">
        <f>VLOOKUP('Datos Monitoreo 2019'!$D1229,info!$A$2:$B$20,2,FALSE)</f>
        <v>0.74</v>
      </c>
      <c r="M1229" s="104">
        <v>1.1499999999999999</v>
      </c>
      <c r="N1229" s="106">
        <f>(1.8894+0.00853085*'Datos Monitoreo 2019'!$E1229^3.32222)/1000</f>
        <v>1.3681365341033459E-2</v>
      </c>
      <c r="O1229" s="106">
        <f>'Datos Monitoreo 2019'!$N1229*'Datos Monitoreo 2019'!$S1229</f>
        <v>2.736273068206692E-3</v>
      </c>
      <c r="P1229" s="106">
        <f>'Datos Monitoreo 2019'!$O1229+'Datos Monitoreo 2019'!$N1229</f>
        <v>1.641763840924015E-2</v>
      </c>
      <c r="Q1229" s="104">
        <v>0.47</v>
      </c>
      <c r="R1229" s="106">
        <f>'Datos Monitoreo 2019'!$Q1229*'Datos Monitoreo 2019'!$N1229</f>
        <v>6.4302417102857258E-3</v>
      </c>
      <c r="S1229" s="104">
        <v>0.2</v>
      </c>
      <c r="T1229" s="106">
        <f>'Datos Monitoreo 2019'!$R1229*'Datos Monitoreo 2019'!$S1229</f>
        <v>1.2860483420571453E-3</v>
      </c>
      <c r="U1229" s="106">
        <f>'Datos Monitoreo 2019'!$T1229+'Datos Monitoreo 2019'!$R1229</f>
        <v>7.7162900523428711E-3</v>
      </c>
    </row>
    <row r="1230" spans="1:21" s="94" customFormat="1" ht="16.5" hidden="1" x14ac:dyDescent="0.3">
      <c r="A1230" s="95" t="s">
        <v>59</v>
      </c>
      <c r="B1230" s="102">
        <f>VLOOKUP('Datos Monitoreo 2019'!$A1230,info!$D$3:$E$118,2,FALSE)</f>
        <v>5</v>
      </c>
      <c r="C1230" s="96">
        <v>15</v>
      </c>
      <c r="D1230" s="96" t="s">
        <v>9</v>
      </c>
      <c r="E1230" s="97">
        <v>4.9019722472303764</v>
      </c>
      <c r="F1230" s="103">
        <f t="shared" si="24"/>
        <v>1.8872593151836952E-3</v>
      </c>
      <c r="G1230" s="95"/>
      <c r="H1230" s="104"/>
      <c r="I1230" s="104"/>
      <c r="J1230" s="104"/>
      <c r="K1230" s="105">
        <f>VLOOKUP('Datos Monitoreo 2019'!$D1230,info!$A$2:$B$20,2,FALSE)</f>
        <v>0.74</v>
      </c>
      <c r="M1230" s="104">
        <v>1.1499999999999999</v>
      </c>
      <c r="N1230" s="106">
        <f>(1.8894+0.00853085*'Datos Monitoreo 2019'!$E1230^3.32222)/1000</f>
        <v>3.5664891328949428E-3</v>
      </c>
      <c r="O1230" s="106">
        <f>'Datos Monitoreo 2019'!$N1230*'Datos Monitoreo 2019'!$S1230</f>
        <v>7.1329782657898863E-4</v>
      </c>
      <c r="P1230" s="106">
        <f>'Datos Monitoreo 2019'!$O1230+'Datos Monitoreo 2019'!$N1230</f>
        <v>4.2797869594739316E-3</v>
      </c>
      <c r="Q1230" s="104">
        <v>0.47</v>
      </c>
      <c r="R1230" s="106">
        <f>'Datos Monitoreo 2019'!$Q1230*'Datos Monitoreo 2019'!$N1230</f>
        <v>1.6762498924606231E-3</v>
      </c>
      <c r="S1230" s="104">
        <v>0.2</v>
      </c>
      <c r="T1230" s="106">
        <f>'Datos Monitoreo 2019'!$R1230*'Datos Monitoreo 2019'!$S1230</f>
        <v>3.3524997849212465E-4</v>
      </c>
      <c r="U1230" s="106">
        <f>'Datos Monitoreo 2019'!$T1230+'Datos Monitoreo 2019'!$R1230</f>
        <v>2.0114998709527478E-3</v>
      </c>
    </row>
    <row r="1231" spans="1:21" s="94" customFormat="1" ht="16.5" hidden="1" x14ac:dyDescent="0.3">
      <c r="A1231" s="95" t="s">
        <v>59</v>
      </c>
      <c r="B1231" s="102">
        <f>VLOOKUP('Datos Monitoreo 2019'!$A1231,info!$D$3:$E$118,2,FALSE)</f>
        <v>5</v>
      </c>
      <c r="C1231" s="96">
        <v>15</v>
      </c>
      <c r="D1231" s="96" t="s">
        <v>9</v>
      </c>
      <c r="E1231" s="97">
        <v>3.851549622823867</v>
      </c>
      <c r="F1231" s="103">
        <f t="shared" si="24"/>
        <v>1.1650937609042197E-3</v>
      </c>
      <c r="G1231" s="95"/>
      <c r="H1231" s="104"/>
      <c r="I1231" s="104"/>
      <c r="J1231" s="104"/>
      <c r="K1231" s="105">
        <f>VLOOKUP('Datos Monitoreo 2019'!$D1231,info!$A$2:$B$20,2,FALSE)</f>
        <v>0.74</v>
      </c>
      <c r="M1231" s="104">
        <v>1.1499999999999999</v>
      </c>
      <c r="N1231" s="106">
        <f>(1.8894+0.00853085*'Datos Monitoreo 2019'!$E1231^3.32222)/1000</f>
        <v>2.6420659487560645E-3</v>
      </c>
      <c r="O1231" s="106">
        <f>'Datos Monitoreo 2019'!$N1231*'Datos Monitoreo 2019'!$S1231</f>
        <v>5.2841318975121294E-4</v>
      </c>
      <c r="P1231" s="106">
        <f>'Datos Monitoreo 2019'!$O1231+'Datos Monitoreo 2019'!$N1231</f>
        <v>3.1704791385072772E-3</v>
      </c>
      <c r="Q1231" s="104">
        <v>0.47</v>
      </c>
      <c r="R1231" s="106">
        <f>'Datos Monitoreo 2019'!$Q1231*'Datos Monitoreo 2019'!$N1231</f>
        <v>1.2417709959153503E-3</v>
      </c>
      <c r="S1231" s="104">
        <v>0.2</v>
      </c>
      <c r="T1231" s="106">
        <f>'Datos Monitoreo 2019'!$R1231*'Datos Monitoreo 2019'!$S1231</f>
        <v>2.4835419918307005E-4</v>
      </c>
      <c r="U1231" s="106">
        <f>'Datos Monitoreo 2019'!$T1231+'Datos Monitoreo 2019'!$R1231</f>
        <v>1.4901251950984204E-3</v>
      </c>
    </row>
    <row r="1232" spans="1:21" s="94" customFormat="1" ht="16.5" hidden="1" x14ac:dyDescent="0.3">
      <c r="A1232" s="95" t="s">
        <v>59</v>
      </c>
      <c r="B1232" s="102">
        <f>VLOOKUP('Datos Monitoreo 2019'!$A1232,info!$D$3:$E$118,2,FALSE)</f>
        <v>5</v>
      </c>
      <c r="C1232" s="96">
        <v>16</v>
      </c>
      <c r="D1232" s="96" t="s">
        <v>16</v>
      </c>
      <c r="E1232" s="97">
        <v>16.138311229518187</v>
      </c>
      <c r="F1232" s="103">
        <f t="shared" si="24"/>
        <v>2.0455309483414303E-2</v>
      </c>
      <c r="G1232" s="95"/>
      <c r="H1232" s="104"/>
      <c r="I1232" s="104"/>
      <c r="J1232" s="104"/>
      <c r="K1232" s="105">
        <f>VLOOKUP('Datos Monitoreo 2019'!$D1232,info!$A$2:$B$20,2,FALSE)</f>
        <v>0.55000000000000004</v>
      </c>
      <c r="M1232" s="104">
        <v>1.1499999999999999</v>
      </c>
      <c r="N1232" s="106">
        <f>(0.0883215*'Datos Monitoreo 2019'!$E1232^2.37334)/1000</f>
        <v>6.4971717542362764E-2</v>
      </c>
      <c r="O1232" s="106">
        <f>'Datos Monitoreo 2019'!$N1232*'Datos Monitoreo 2019'!$S1232</f>
        <v>1.2994343508472554E-2</v>
      </c>
      <c r="P1232" s="106">
        <f>'Datos Monitoreo 2019'!$O1232+'Datos Monitoreo 2019'!$N1232</f>
        <v>7.7966061050835311E-2</v>
      </c>
      <c r="Q1232" s="104">
        <v>0.47</v>
      </c>
      <c r="R1232" s="106">
        <f>'Datos Monitoreo 2019'!$Q1232*'Datos Monitoreo 2019'!$N1232</f>
        <v>3.0536707244910498E-2</v>
      </c>
      <c r="S1232" s="104">
        <v>0.2</v>
      </c>
      <c r="T1232" s="106">
        <f>'Datos Monitoreo 2019'!$R1232*'Datos Monitoreo 2019'!$S1232</f>
        <v>6.1073414489821003E-3</v>
      </c>
      <c r="U1232" s="106">
        <f>'Datos Monitoreo 2019'!$T1232+'Datos Monitoreo 2019'!$R1232</f>
        <v>3.6644048693892595E-2</v>
      </c>
    </row>
    <row r="1233" spans="1:21" s="94" customFormat="1" ht="16.5" hidden="1" x14ac:dyDescent="0.3">
      <c r="A1233" s="95" t="s">
        <v>59</v>
      </c>
      <c r="B1233" s="102">
        <f>VLOOKUP('Datos Monitoreo 2019'!$A1233,info!$D$3:$E$118,2,FALSE)</f>
        <v>5</v>
      </c>
      <c r="C1233" s="96">
        <v>17</v>
      </c>
      <c r="D1233" s="96" t="s">
        <v>9</v>
      </c>
      <c r="E1233" s="97">
        <v>11.395493925379705</v>
      </c>
      <c r="F1233" s="103">
        <f t="shared" si="24"/>
        <v>1.0198967063214836E-2</v>
      </c>
      <c r="G1233" s="95"/>
      <c r="H1233" s="104"/>
      <c r="I1233" s="104"/>
      <c r="J1233" s="104"/>
      <c r="K1233" s="105">
        <f>VLOOKUP('Datos Monitoreo 2019'!$D1233,info!$A$2:$B$20,2,FALSE)</f>
        <v>0.74</v>
      </c>
      <c r="M1233" s="104">
        <v>1.1499999999999999</v>
      </c>
      <c r="N1233" s="106">
        <f>(1.8894+0.00853085*'Datos Monitoreo 2019'!$E1233^3.32222)/1000</f>
        <v>2.9539221020899516E-2</v>
      </c>
      <c r="O1233" s="106">
        <f>'Datos Monitoreo 2019'!$N1233*'Datos Monitoreo 2019'!$S1233</f>
        <v>5.9078442041799037E-3</v>
      </c>
      <c r="P1233" s="106">
        <f>'Datos Monitoreo 2019'!$O1233+'Datos Monitoreo 2019'!$N1233</f>
        <v>3.544706522507942E-2</v>
      </c>
      <c r="Q1233" s="104">
        <v>0.47</v>
      </c>
      <c r="R1233" s="106">
        <f>'Datos Monitoreo 2019'!$Q1233*'Datos Monitoreo 2019'!$N1233</f>
        <v>1.3883433879822771E-2</v>
      </c>
      <c r="S1233" s="104">
        <v>0.2</v>
      </c>
      <c r="T1233" s="106">
        <f>'Datos Monitoreo 2019'!$R1233*'Datos Monitoreo 2019'!$S1233</f>
        <v>2.7766867759645543E-3</v>
      </c>
      <c r="U1233" s="106">
        <f>'Datos Monitoreo 2019'!$T1233+'Datos Monitoreo 2019'!$R1233</f>
        <v>1.6660120655787324E-2</v>
      </c>
    </row>
    <row r="1234" spans="1:21" s="94" customFormat="1" ht="16.5" hidden="1" x14ac:dyDescent="0.3">
      <c r="A1234" s="95" t="s">
        <v>59</v>
      </c>
      <c r="B1234" s="102">
        <f>VLOOKUP('Datos Monitoreo 2019'!$A1234,info!$D$3:$E$118,2,FALSE)</f>
        <v>5</v>
      </c>
      <c r="C1234" s="96">
        <v>18</v>
      </c>
      <c r="D1234" s="96" t="s">
        <v>9</v>
      </c>
      <c r="E1234" s="97">
        <v>9.2946486765666876</v>
      </c>
      <c r="F1234" s="103">
        <f t="shared" si="24"/>
        <v>6.7850935338936809E-3</v>
      </c>
      <c r="G1234" s="95"/>
      <c r="H1234" s="104"/>
      <c r="I1234" s="104"/>
      <c r="J1234" s="104"/>
      <c r="K1234" s="105">
        <f>VLOOKUP('Datos Monitoreo 2019'!$D1234,info!$A$2:$B$20,2,FALSE)</f>
        <v>0.74</v>
      </c>
      <c r="M1234" s="104">
        <v>1.1499999999999999</v>
      </c>
      <c r="N1234" s="106">
        <f>(1.8894+0.00853085*'Datos Monitoreo 2019'!$E1234^3.32222)/1000</f>
        <v>1.593936597144293E-2</v>
      </c>
      <c r="O1234" s="106">
        <f>'Datos Monitoreo 2019'!$N1234*'Datos Monitoreo 2019'!$S1234</f>
        <v>3.187873194288586E-3</v>
      </c>
      <c r="P1234" s="106">
        <f>'Datos Monitoreo 2019'!$O1234+'Datos Monitoreo 2019'!$N1234</f>
        <v>1.9127239165731516E-2</v>
      </c>
      <c r="Q1234" s="104">
        <v>0.47</v>
      </c>
      <c r="R1234" s="106">
        <f>'Datos Monitoreo 2019'!$Q1234*'Datos Monitoreo 2019'!$N1234</f>
        <v>7.4915020065781769E-3</v>
      </c>
      <c r="S1234" s="104">
        <v>0.2</v>
      </c>
      <c r="T1234" s="106">
        <f>'Datos Monitoreo 2019'!$R1234*'Datos Monitoreo 2019'!$S1234</f>
        <v>1.4983004013156354E-3</v>
      </c>
      <c r="U1234" s="106">
        <f>'Datos Monitoreo 2019'!$T1234+'Datos Monitoreo 2019'!$R1234</f>
        <v>8.9898024078938123E-3</v>
      </c>
    </row>
    <row r="1235" spans="1:21" s="94" customFormat="1" ht="16.5" hidden="1" x14ac:dyDescent="0.3">
      <c r="A1235" s="95" t="s">
        <v>59</v>
      </c>
      <c r="B1235" s="102">
        <f>VLOOKUP('Datos Monitoreo 2019'!$A1235,info!$D$3:$E$118,2,FALSE)</f>
        <v>5</v>
      </c>
      <c r="C1235" s="96">
        <v>18</v>
      </c>
      <c r="D1235" s="96" t="s">
        <v>9</v>
      </c>
      <c r="E1235" s="97">
        <v>6.8436625529514998</v>
      </c>
      <c r="F1235" s="103">
        <f t="shared" si="24"/>
        <v>3.6784686222114315E-3</v>
      </c>
      <c r="G1235" s="95"/>
      <c r="H1235" s="104"/>
      <c r="I1235" s="104"/>
      <c r="J1235" s="104"/>
      <c r="K1235" s="105">
        <f>VLOOKUP('Datos Monitoreo 2019'!$D1235,info!$A$2:$B$20,2,FALSE)</f>
        <v>0.74</v>
      </c>
      <c r="M1235" s="104">
        <v>1.1499999999999999</v>
      </c>
      <c r="N1235" s="106">
        <f>(1.8894+0.00853085*'Datos Monitoreo 2019'!$E1235^3.32222)/1000</f>
        <v>6.9710500744316626E-3</v>
      </c>
      <c r="O1235" s="106">
        <f>'Datos Monitoreo 2019'!$N1235*'Datos Monitoreo 2019'!$S1235</f>
        <v>1.3942100148863325E-3</v>
      </c>
      <c r="P1235" s="106">
        <f>'Datos Monitoreo 2019'!$O1235+'Datos Monitoreo 2019'!$N1235</f>
        <v>8.3652600893179951E-3</v>
      </c>
      <c r="Q1235" s="104">
        <v>0.47</v>
      </c>
      <c r="R1235" s="106">
        <f>'Datos Monitoreo 2019'!$Q1235*'Datos Monitoreo 2019'!$N1235</f>
        <v>3.2763935349828812E-3</v>
      </c>
      <c r="S1235" s="104">
        <v>0.2</v>
      </c>
      <c r="T1235" s="106">
        <f>'Datos Monitoreo 2019'!$R1235*'Datos Monitoreo 2019'!$S1235</f>
        <v>6.5527870699657632E-4</v>
      </c>
      <c r="U1235" s="106">
        <f>'Datos Monitoreo 2019'!$T1235+'Datos Monitoreo 2019'!$R1235</f>
        <v>3.9316722419794579E-3</v>
      </c>
    </row>
    <row r="1236" spans="1:21" s="94" customFormat="1" ht="16.5" hidden="1" x14ac:dyDescent="0.3">
      <c r="A1236" s="95" t="s">
        <v>59</v>
      </c>
      <c r="B1236" s="102">
        <f>VLOOKUP('Datos Monitoreo 2019'!$A1236,info!$D$3:$E$118,2,FALSE)</f>
        <v>5</v>
      </c>
      <c r="C1236" s="96">
        <v>20</v>
      </c>
      <c r="D1236" s="96" t="s">
        <v>9</v>
      </c>
      <c r="E1236" s="97">
        <v>7.5121133139374603</v>
      </c>
      <c r="F1236" s="103">
        <f t="shared" si="24"/>
        <v>4.4321468552231021E-3</v>
      </c>
      <c r="G1236" s="95"/>
      <c r="H1236" s="104"/>
      <c r="I1236" s="104"/>
      <c r="J1236" s="104"/>
      <c r="K1236" s="105">
        <f>VLOOKUP('Datos Monitoreo 2019'!$D1236,info!$A$2:$B$20,2,FALSE)</f>
        <v>0.74</v>
      </c>
      <c r="M1236" s="104">
        <v>1.1499999999999999</v>
      </c>
      <c r="N1236" s="106">
        <f>(1.8894+0.00853085*'Datos Monitoreo 2019'!$E1236^3.32222)/1000</f>
        <v>8.8151493536737287E-3</v>
      </c>
      <c r="O1236" s="106">
        <f>'Datos Monitoreo 2019'!$N1236*'Datos Monitoreo 2019'!$S1236</f>
        <v>1.7630298707347457E-3</v>
      </c>
      <c r="P1236" s="106">
        <f>'Datos Monitoreo 2019'!$O1236+'Datos Monitoreo 2019'!$N1236</f>
        <v>1.0578179224408474E-2</v>
      </c>
      <c r="Q1236" s="104">
        <v>0.47</v>
      </c>
      <c r="R1236" s="106">
        <f>'Datos Monitoreo 2019'!$Q1236*'Datos Monitoreo 2019'!$N1236</f>
        <v>4.1431201962266523E-3</v>
      </c>
      <c r="S1236" s="104">
        <v>0.2</v>
      </c>
      <c r="T1236" s="106">
        <f>'Datos Monitoreo 2019'!$R1236*'Datos Monitoreo 2019'!$S1236</f>
        <v>8.2862403924533054E-4</v>
      </c>
      <c r="U1236" s="106">
        <f>'Datos Monitoreo 2019'!$T1236+'Datos Monitoreo 2019'!$R1236</f>
        <v>4.9717442354719824E-3</v>
      </c>
    </row>
    <row r="1237" spans="1:21" s="94" customFormat="1" ht="16.5" hidden="1" x14ac:dyDescent="0.3">
      <c r="A1237" s="95" t="s">
        <v>59</v>
      </c>
      <c r="B1237" s="102">
        <f>VLOOKUP('Datos Monitoreo 2019'!$A1237,info!$D$3:$E$118,2,FALSE)</f>
        <v>5</v>
      </c>
      <c r="C1237" s="96">
        <v>20</v>
      </c>
      <c r="D1237" s="96" t="s">
        <v>9</v>
      </c>
      <c r="E1237" s="97">
        <v>6.6845076098596046</v>
      </c>
      <c r="F1237" s="103">
        <f t="shared" si="24"/>
        <v>3.5093664951762931E-3</v>
      </c>
      <c r="G1237" s="95"/>
      <c r="H1237" s="104"/>
      <c r="I1237" s="104"/>
      <c r="J1237" s="104"/>
      <c r="K1237" s="105">
        <f>VLOOKUP('Datos Monitoreo 2019'!$D1237,info!$A$2:$B$20,2,FALSE)</f>
        <v>0.74</v>
      </c>
      <c r="M1237" s="104">
        <v>1.1499999999999999</v>
      </c>
      <c r="N1237" s="106">
        <f>(1.8894+0.00853085*'Datos Monitoreo 2019'!$E1237^3.32222)/1000</f>
        <v>6.5889301589768454E-3</v>
      </c>
      <c r="O1237" s="106">
        <f>'Datos Monitoreo 2019'!$N1237*'Datos Monitoreo 2019'!$S1237</f>
        <v>1.3177860317953691E-3</v>
      </c>
      <c r="P1237" s="106">
        <f>'Datos Monitoreo 2019'!$O1237+'Datos Monitoreo 2019'!$N1237</f>
        <v>7.9067161907722151E-3</v>
      </c>
      <c r="Q1237" s="104">
        <v>0.47</v>
      </c>
      <c r="R1237" s="106">
        <f>'Datos Monitoreo 2019'!$Q1237*'Datos Monitoreo 2019'!$N1237</f>
        <v>3.0967971747191173E-3</v>
      </c>
      <c r="S1237" s="104">
        <v>0.2</v>
      </c>
      <c r="T1237" s="106">
        <f>'Datos Monitoreo 2019'!$R1237*'Datos Monitoreo 2019'!$S1237</f>
        <v>6.1935943494382346E-4</v>
      </c>
      <c r="U1237" s="106">
        <f>'Datos Monitoreo 2019'!$T1237+'Datos Monitoreo 2019'!$R1237</f>
        <v>3.7161566096629408E-3</v>
      </c>
    </row>
    <row r="1238" spans="1:21" s="94" customFormat="1" ht="16.5" hidden="1" x14ac:dyDescent="0.3">
      <c r="A1238" s="95" t="s">
        <v>59</v>
      </c>
      <c r="B1238" s="102">
        <f>VLOOKUP('Datos Monitoreo 2019'!$A1238,info!$D$3:$E$118,2,FALSE)</f>
        <v>5</v>
      </c>
      <c r="C1238" s="96">
        <v>20</v>
      </c>
      <c r="D1238" s="96" t="s">
        <v>9</v>
      </c>
      <c r="E1238" s="97">
        <v>5.4749300423611995</v>
      </c>
      <c r="F1238" s="103">
        <f t="shared" si="24"/>
        <v>2.3542199182153157E-3</v>
      </c>
      <c r="G1238" s="95"/>
      <c r="H1238" s="104"/>
      <c r="I1238" s="104"/>
      <c r="J1238" s="104"/>
      <c r="K1238" s="105">
        <f>VLOOKUP('Datos Monitoreo 2019'!$D1238,info!$A$2:$B$20,2,FALSE)</f>
        <v>0.74</v>
      </c>
      <c r="M1238" s="104">
        <v>1.1499999999999999</v>
      </c>
      <c r="N1238" s="106">
        <f>(1.8894+0.00853085*'Datos Monitoreo 2019'!$E1238^3.32222)/1000</f>
        <v>4.3106987205530313E-3</v>
      </c>
      <c r="O1238" s="106">
        <f>'Datos Monitoreo 2019'!$N1238*'Datos Monitoreo 2019'!$S1238</f>
        <v>8.621397441106063E-4</v>
      </c>
      <c r="P1238" s="106">
        <f>'Datos Monitoreo 2019'!$O1238+'Datos Monitoreo 2019'!$N1238</f>
        <v>5.1728384646636373E-3</v>
      </c>
      <c r="Q1238" s="104">
        <v>0.47</v>
      </c>
      <c r="R1238" s="106">
        <f>'Datos Monitoreo 2019'!$Q1238*'Datos Monitoreo 2019'!$N1238</f>
        <v>2.0260283986599245E-3</v>
      </c>
      <c r="S1238" s="104">
        <v>0.2</v>
      </c>
      <c r="T1238" s="106">
        <f>'Datos Monitoreo 2019'!$R1238*'Datos Monitoreo 2019'!$S1238</f>
        <v>4.0520567973198495E-4</v>
      </c>
      <c r="U1238" s="106">
        <f>'Datos Monitoreo 2019'!$T1238+'Datos Monitoreo 2019'!$R1238</f>
        <v>2.4312340783919093E-3</v>
      </c>
    </row>
    <row r="1239" spans="1:21" s="94" customFormat="1" ht="16.5" hidden="1" x14ac:dyDescent="0.3">
      <c r="A1239" s="95" t="s">
        <v>59</v>
      </c>
      <c r="B1239" s="102">
        <f>VLOOKUP('Datos Monitoreo 2019'!$A1239,info!$D$3:$E$118,2,FALSE)</f>
        <v>5</v>
      </c>
      <c r="C1239" s="96">
        <v>20</v>
      </c>
      <c r="D1239" s="96" t="s">
        <v>9</v>
      </c>
      <c r="E1239" s="97">
        <v>4.6473243382833438</v>
      </c>
      <c r="F1239" s="103">
        <f t="shared" si="24"/>
        <v>1.6962733834734202E-3</v>
      </c>
      <c r="G1239" s="95"/>
      <c r="H1239" s="104"/>
      <c r="I1239" s="104"/>
      <c r="J1239" s="104"/>
      <c r="K1239" s="105">
        <f>VLOOKUP('Datos Monitoreo 2019'!$D1239,info!$A$2:$B$20,2,FALSE)</f>
        <v>0.74</v>
      </c>
      <c r="M1239" s="104">
        <v>1.1499999999999999</v>
      </c>
      <c r="N1239" s="106">
        <f>(1.8894+0.00853085*'Datos Monitoreo 2019'!$E1239^3.32222)/1000</f>
        <v>3.2941123484360782E-3</v>
      </c>
      <c r="O1239" s="106">
        <f>'Datos Monitoreo 2019'!$N1239*'Datos Monitoreo 2019'!$S1239</f>
        <v>6.5882246968721565E-4</v>
      </c>
      <c r="P1239" s="106">
        <f>'Datos Monitoreo 2019'!$O1239+'Datos Monitoreo 2019'!$N1239</f>
        <v>3.9529348181232939E-3</v>
      </c>
      <c r="Q1239" s="104">
        <v>0.47</v>
      </c>
      <c r="R1239" s="106">
        <f>'Datos Monitoreo 2019'!$Q1239*'Datos Monitoreo 2019'!$N1239</f>
        <v>1.5482328037649566E-3</v>
      </c>
      <c r="S1239" s="104">
        <v>0.2</v>
      </c>
      <c r="T1239" s="106">
        <f>'Datos Monitoreo 2019'!$R1239*'Datos Monitoreo 2019'!$S1239</f>
        <v>3.0964656075299136E-4</v>
      </c>
      <c r="U1239" s="106">
        <f>'Datos Monitoreo 2019'!$T1239+'Datos Monitoreo 2019'!$R1239</f>
        <v>1.8578793645179479E-3</v>
      </c>
    </row>
    <row r="1240" spans="1:21" s="94" customFormat="1" ht="16.5" hidden="1" x14ac:dyDescent="0.3">
      <c r="A1240" s="95" t="s">
        <v>59</v>
      </c>
      <c r="B1240" s="102">
        <f>VLOOKUP('Datos Monitoreo 2019'!$A1240,info!$D$3:$E$118,2,FALSE)</f>
        <v>5</v>
      </c>
      <c r="C1240" s="96">
        <v>21</v>
      </c>
      <c r="D1240" s="96" t="s">
        <v>9</v>
      </c>
      <c r="E1240" s="97">
        <v>7.4802823253190809</v>
      </c>
      <c r="F1240" s="103">
        <f t="shared" si="24"/>
        <v>4.3946658661249598E-3</v>
      </c>
      <c r="G1240" s="95"/>
      <c r="H1240" s="104"/>
      <c r="I1240" s="104"/>
      <c r="J1240" s="104"/>
      <c r="K1240" s="105">
        <f>VLOOKUP('Datos Monitoreo 2019'!$D1240,info!$A$2:$B$20,2,FALSE)</f>
        <v>0.74</v>
      </c>
      <c r="M1240" s="104">
        <v>1.1499999999999999</v>
      </c>
      <c r="N1240" s="106">
        <f>(1.8894+0.00853085*'Datos Monitoreo 2019'!$E1240^3.32222)/1000</f>
        <v>8.7181329480585899E-3</v>
      </c>
      <c r="O1240" s="106">
        <f>'Datos Monitoreo 2019'!$N1240*'Datos Monitoreo 2019'!$S1240</f>
        <v>1.743626589611718E-3</v>
      </c>
      <c r="P1240" s="106">
        <f>'Datos Monitoreo 2019'!$O1240+'Datos Monitoreo 2019'!$N1240</f>
        <v>1.0461759537670309E-2</v>
      </c>
      <c r="Q1240" s="104">
        <v>0.47</v>
      </c>
      <c r="R1240" s="106">
        <f>'Datos Monitoreo 2019'!$Q1240*'Datos Monitoreo 2019'!$N1240</f>
        <v>4.0975224855875373E-3</v>
      </c>
      <c r="S1240" s="104">
        <v>0.2</v>
      </c>
      <c r="T1240" s="106">
        <f>'Datos Monitoreo 2019'!$R1240*'Datos Monitoreo 2019'!$S1240</f>
        <v>8.1950449711750751E-4</v>
      </c>
      <c r="U1240" s="106">
        <f>'Datos Monitoreo 2019'!$T1240+'Datos Monitoreo 2019'!$R1240</f>
        <v>4.9170269827050446E-3</v>
      </c>
    </row>
    <row r="1241" spans="1:21" s="94" customFormat="1" ht="16.5" hidden="1" x14ac:dyDescent="0.3">
      <c r="A1241" s="96" t="s">
        <v>59</v>
      </c>
      <c r="B1241" s="102">
        <f>VLOOKUP('Datos Monitoreo 2019'!$A1241,info!$D$3:$E$118,2,FALSE)</f>
        <v>5</v>
      </c>
      <c r="C1241" s="96">
        <v>22</v>
      </c>
      <c r="D1241" s="96" t="s">
        <v>9</v>
      </c>
      <c r="E1241" s="97">
        <v>7.8622541887396293</v>
      </c>
      <c r="F1241" s="103">
        <f t="shared" si="24"/>
        <v>4.8549419615467222E-3</v>
      </c>
      <c r="G1241" s="95"/>
      <c r="H1241" s="104"/>
      <c r="I1241" s="104"/>
      <c r="J1241" s="104"/>
      <c r="K1241" s="105">
        <f>VLOOKUP('Datos Monitoreo 2019'!$D1241,info!$A$2:$B$20,2,FALSE)</f>
        <v>0.74</v>
      </c>
      <c r="M1241" s="104">
        <v>1.1499999999999999</v>
      </c>
      <c r="N1241" s="106">
        <f>(1.8894+0.00853085*'Datos Monitoreo 2019'!$E1241^3.32222)/1000</f>
        <v>9.9468334602188391E-3</v>
      </c>
      <c r="O1241" s="106">
        <f>'Datos Monitoreo 2019'!$N1241*'Datos Monitoreo 2019'!$S1241</f>
        <v>1.989366692043768E-3</v>
      </c>
      <c r="P1241" s="106">
        <f>'Datos Monitoreo 2019'!$O1241+'Datos Monitoreo 2019'!$N1241</f>
        <v>1.1936200152262606E-2</v>
      </c>
      <c r="Q1241" s="104">
        <v>0.47</v>
      </c>
      <c r="R1241" s="106">
        <f>'Datos Monitoreo 2019'!$Q1241*'Datos Monitoreo 2019'!$N1241</f>
        <v>4.6750117263028544E-3</v>
      </c>
      <c r="S1241" s="104">
        <v>0.2</v>
      </c>
      <c r="T1241" s="106">
        <f>'Datos Monitoreo 2019'!$R1241*'Datos Monitoreo 2019'!$S1241</f>
        <v>9.3500234526057088E-4</v>
      </c>
      <c r="U1241" s="106">
        <f>'Datos Monitoreo 2019'!$T1241+'Datos Monitoreo 2019'!$R1241</f>
        <v>5.6100140715634253E-3</v>
      </c>
    </row>
    <row r="1242" spans="1:21" s="94" customFormat="1" ht="16.5" hidden="1" x14ac:dyDescent="0.3">
      <c r="A1242" s="95" t="s">
        <v>59</v>
      </c>
      <c r="B1242" s="102">
        <f>VLOOKUP('Datos Monitoreo 2019'!$A1242,info!$D$3:$E$118,2,FALSE)</f>
        <v>5</v>
      </c>
      <c r="C1242" s="96">
        <v>22</v>
      </c>
      <c r="D1242" s="96" t="s">
        <v>9</v>
      </c>
      <c r="E1242" s="97">
        <v>7.5439443025558388</v>
      </c>
      <c r="F1242" s="103">
        <f t="shared" si="24"/>
        <v>4.4697869992643344E-3</v>
      </c>
      <c r="G1242" s="95"/>
      <c r="H1242" s="104"/>
      <c r="I1242" s="104"/>
      <c r="J1242" s="104"/>
      <c r="K1242" s="105">
        <f>VLOOKUP('Datos Monitoreo 2019'!$D1242,info!$A$2:$B$20,2,FALSE)</f>
        <v>0.74</v>
      </c>
      <c r="M1242" s="104">
        <v>1.1499999999999999</v>
      </c>
      <c r="N1242" s="106">
        <f>(1.8894+0.00853085*'Datos Monitoreo 2019'!$E1242^3.32222)/1000</f>
        <v>8.9131251042317301E-3</v>
      </c>
      <c r="O1242" s="106">
        <f>'Datos Monitoreo 2019'!$N1242*'Datos Monitoreo 2019'!$S1242</f>
        <v>1.7826250208463461E-3</v>
      </c>
      <c r="P1242" s="106">
        <f>'Datos Monitoreo 2019'!$O1242+'Datos Monitoreo 2019'!$N1242</f>
        <v>1.0695750125078077E-2</v>
      </c>
      <c r="Q1242" s="104">
        <v>0.47</v>
      </c>
      <c r="R1242" s="106">
        <f>'Datos Monitoreo 2019'!$Q1242*'Datos Monitoreo 2019'!$N1242</f>
        <v>4.1891687989889133E-3</v>
      </c>
      <c r="S1242" s="104">
        <v>0.2</v>
      </c>
      <c r="T1242" s="106">
        <f>'Datos Monitoreo 2019'!$R1242*'Datos Monitoreo 2019'!$S1242</f>
        <v>8.378337597977827E-4</v>
      </c>
      <c r="U1242" s="106">
        <f>'Datos Monitoreo 2019'!$T1242+'Datos Monitoreo 2019'!$R1242</f>
        <v>5.0270025587866958E-3</v>
      </c>
    </row>
    <row r="1243" spans="1:21" s="94" customFormat="1" ht="16.5" hidden="1" x14ac:dyDescent="0.3">
      <c r="A1243" s="95" t="s">
        <v>59</v>
      </c>
      <c r="B1243" s="102">
        <f>VLOOKUP('Datos Monitoreo 2019'!$A1243,info!$D$3:$E$118,2,FALSE)</f>
        <v>5</v>
      </c>
      <c r="C1243" s="96">
        <v>23</v>
      </c>
      <c r="D1243" s="96" t="s">
        <v>15</v>
      </c>
      <c r="E1243" s="97">
        <v>7.130141450516911</v>
      </c>
      <c r="F1243" s="103">
        <f t="shared" si="24"/>
        <v>3.9928792122894694E-3</v>
      </c>
      <c r="G1243" s="95"/>
      <c r="H1243" s="104"/>
      <c r="I1243" s="104"/>
      <c r="J1243" s="104"/>
      <c r="K1243" s="105">
        <f>VLOOKUP('Datos Monitoreo 2019'!$D1243,info!$A$2:$B$20,2,FALSE)</f>
        <v>0.89</v>
      </c>
      <c r="M1243" s="104">
        <v>1.1499999999999999</v>
      </c>
      <c r="N1243" s="106">
        <f>(0.193936*'Datos Monitoreo 2019'!$E1243^2.24268)/1000</f>
        <v>1.5881246370838178E-2</v>
      </c>
      <c r="O1243" s="106">
        <f>'Datos Monitoreo 2019'!$N1243*'Datos Monitoreo 2019'!$S1243</f>
        <v>3.1762492741676356E-3</v>
      </c>
      <c r="P1243" s="106">
        <f>'Datos Monitoreo 2019'!$O1243+'Datos Monitoreo 2019'!$N1243</f>
        <v>1.9057495645005813E-2</v>
      </c>
      <c r="Q1243" s="104">
        <v>0.47</v>
      </c>
      <c r="R1243" s="106">
        <f>'Datos Monitoreo 2019'!$Q1243*'Datos Monitoreo 2019'!$N1243</f>
        <v>7.464185794293943E-3</v>
      </c>
      <c r="S1243" s="104">
        <v>0.2</v>
      </c>
      <c r="T1243" s="106">
        <f>'Datos Monitoreo 2019'!$R1243*'Datos Monitoreo 2019'!$S1243</f>
        <v>1.4928371588587887E-3</v>
      </c>
      <c r="U1243" s="106">
        <f>'Datos Monitoreo 2019'!$T1243+'Datos Monitoreo 2019'!$R1243</f>
        <v>8.9570229531527323E-3</v>
      </c>
    </row>
    <row r="1244" spans="1:21" s="94" customFormat="1" ht="16.5" hidden="1" x14ac:dyDescent="0.3">
      <c r="A1244" s="95" t="s">
        <v>59</v>
      </c>
      <c r="B1244" s="102">
        <f>VLOOKUP('Datos Monitoreo 2019'!$A1244,info!$D$3:$E$118,2,FALSE)</f>
        <v>5</v>
      </c>
      <c r="C1244" s="96">
        <v>24</v>
      </c>
      <c r="D1244" s="96" t="s">
        <v>15</v>
      </c>
      <c r="E1244" s="97">
        <v>3.2785918276930444</v>
      </c>
      <c r="F1244" s="103">
        <f t="shared" si="24"/>
        <v>8.4423739563095894E-4</v>
      </c>
      <c r="G1244" s="99"/>
      <c r="H1244" s="104"/>
      <c r="I1244" s="104"/>
      <c r="J1244" s="104"/>
      <c r="K1244" s="105">
        <f>VLOOKUP('Datos Monitoreo 2019'!$D1244,info!$A$2:$B$20,2,FALSE)</f>
        <v>0.89</v>
      </c>
      <c r="M1244" s="104">
        <v>1.1499999999999999</v>
      </c>
      <c r="N1244" s="106">
        <f>(0.193936*'Datos Monitoreo 2019'!$E1244^2.24268)/1000</f>
        <v>2.7808665265062491E-3</v>
      </c>
      <c r="O1244" s="106">
        <f>'Datos Monitoreo 2019'!$N1244*'Datos Monitoreo 2019'!$S1244</f>
        <v>5.5617330530124986E-4</v>
      </c>
      <c r="P1244" s="106">
        <f>'Datos Monitoreo 2019'!$O1244+'Datos Monitoreo 2019'!$N1244</f>
        <v>3.3370398318074987E-3</v>
      </c>
      <c r="Q1244" s="104">
        <v>0.47</v>
      </c>
      <c r="R1244" s="106">
        <f>'Datos Monitoreo 2019'!$Q1244*'Datos Monitoreo 2019'!$N1244</f>
        <v>1.3070072674579371E-3</v>
      </c>
      <c r="S1244" s="104">
        <v>0.2</v>
      </c>
      <c r="T1244" s="106">
        <f>'Datos Monitoreo 2019'!$R1244*'Datos Monitoreo 2019'!$S1244</f>
        <v>2.6140145349158741E-4</v>
      </c>
      <c r="U1244" s="106">
        <f>'Datos Monitoreo 2019'!$T1244+'Datos Monitoreo 2019'!$R1244</f>
        <v>1.5684087209495246E-3</v>
      </c>
    </row>
    <row r="1245" spans="1:21" s="94" customFormat="1" ht="16.5" hidden="1" x14ac:dyDescent="0.3">
      <c r="A1245" s="95" t="s">
        <v>59</v>
      </c>
      <c r="B1245" s="102">
        <f>VLOOKUP('Datos Monitoreo 2019'!$A1245,info!$D$3:$E$118,2,FALSE)</f>
        <v>5</v>
      </c>
      <c r="C1245" s="96">
        <v>24</v>
      </c>
      <c r="D1245" s="96" t="s">
        <v>15</v>
      </c>
      <c r="E1245" s="97">
        <v>3.0876058959827692</v>
      </c>
      <c r="F1245" s="103">
        <f t="shared" si="24"/>
        <v>7.4874442977582135E-4</v>
      </c>
      <c r="G1245" s="99"/>
      <c r="H1245" s="104"/>
      <c r="I1245" s="104"/>
      <c r="J1245" s="104"/>
      <c r="K1245" s="105">
        <f>VLOOKUP('Datos Monitoreo 2019'!$D1245,info!$A$2:$B$20,2,FALSE)</f>
        <v>0.89</v>
      </c>
      <c r="M1245" s="104">
        <v>1.1499999999999999</v>
      </c>
      <c r="N1245" s="106">
        <f>(0.193936*'Datos Monitoreo 2019'!$E1245^2.24268)/1000</f>
        <v>2.4306565092115616E-3</v>
      </c>
      <c r="O1245" s="106">
        <f>'Datos Monitoreo 2019'!$N1245*'Datos Monitoreo 2019'!$S1245</f>
        <v>4.8613130184231232E-4</v>
      </c>
      <c r="P1245" s="106">
        <f>'Datos Monitoreo 2019'!$O1245+'Datos Monitoreo 2019'!$N1245</f>
        <v>2.9167878110538739E-3</v>
      </c>
      <c r="Q1245" s="104">
        <v>0.47</v>
      </c>
      <c r="R1245" s="106">
        <f>'Datos Monitoreo 2019'!$Q1245*'Datos Monitoreo 2019'!$N1245</f>
        <v>1.1424085593294338E-3</v>
      </c>
      <c r="S1245" s="104">
        <v>0.2</v>
      </c>
      <c r="T1245" s="106">
        <f>'Datos Monitoreo 2019'!$R1245*'Datos Monitoreo 2019'!$S1245</f>
        <v>2.2848171186588676E-4</v>
      </c>
      <c r="U1245" s="106">
        <f>'Datos Monitoreo 2019'!$T1245+'Datos Monitoreo 2019'!$R1245</f>
        <v>1.3708902711953206E-3</v>
      </c>
    </row>
    <row r="1246" spans="1:21" s="94" customFormat="1" ht="16.5" hidden="1" x14ac:dyDescent="0.3">
      <c r="A1246" s="95" t="s">
        <v>59</v>
      </c>
      <c r="B1246" s="102">
        <f>VLOOKUP('Datos Monitoreo 2019'!$A1246,info!$D$3:$E$118,2,FALSE)</f>
        <v>5</v>
      </c>
      <c r="C1246" s="96">
        <v>25</v>
      </c>
      <c r="D1246" s="96" t="s">
        <v>15</v>
      </c>
      <c r="E1246" s="97">
        <v>6.3343667350574338</v>
      </c>
      <c r="F1246" s="103">
        <f t="shared" si="24"/>
        <v>3.1513474506910731E-3</v>
      </c>
      <c r="G1246" s="95"/>
      <c r="H1246" s="104"/>
      <c r="I1246" s="104"/>
      <c r="J1246" s="104"/>
      <c r="K1246" s="105">
        <f>VLOOKUP('Datos Monitoreo 2019'!$D1246,info!$A$2:$B$20,2,FALSE)</f>
        <v>0.89</v>
      </c>
      <c r="M1246" s="104">
        <v>1.1499999999999999</v>
      </c>
      <c r="N1246" s="106">
        <f>(0.193936*'Datos Monitoreo 2019'!$E1246^2.24268)/1000</f>
        <v>1.2179295699985358E-2</v>
      </c>
      <c r="O1246" s="106">
        <f>'Datos Monitoreo 2019'!$N1246*'Datos Monitoreo 2019'!$S1246</f>
        <v>2.4358591399970715E-3</v>
      </c>
      <c r="P1246" s="106">
        <f>'Datos Monitoreo 2019'!$O1246+'Datos Monitoreo 2019'!$N1246</f>
        <v>1.4615154839982429E-2</v>
      </c>
      <c r="Q1246" s="104">
        <v>0.47</v>
      </c>
      <c r="R1246" s="106">
        <f>'Datos Monitoreo 2019'!$Q1246*'Datos Monitoreo 2019'!$N1246</f>
        <v>5.7242689789931177E-3</v>
      </c>
      <c r="S1246" s="104">
        <v>0.2</v>
      </c>
      <c r="T1246" s="106">
        <f>'Datos Monitoreo 2019'!$R1246*'Datos Monitoreo 2019'!$S1246</f>
        <v>1.1448537957986235E-3</v>
      </c>
      <c r="U1246" s="106">
        <f>'Datos Monitoreo 2019'!$T1246+'Datos Monitoreo 2019'!$R1246</f>
        <v>6.8691227747917413E-3</v>
      </c>
    </row>
    <row r="1247" spans="1:21" s="94" customFormat="1" ht="16.5" hidden="1" x14ac:dyDescent="0.3">
      <c r="A1247" s="95" t="s">
        <v>59</v>
      </c>
      <c r="B1247" s="102">
        <f>VLOOKUP('Datos Monitoreo 2019'!$A1247,info!$D$3:$E$118,2,FALSE)</f>
        <v>5</v>
      </c>
      <c r="C1247" s="96">
        <v>26</v>
      </c>
      <c r="D1247" s="96" t="s">
        <v>15</v>
      </c>
      <c r="E1247" s="97">
        <v>3.6923946797319718</v>
      </c>
      <c r="F1247" s="103">
        <f t="shared" si="24"/>
        <v>1.0707944571222716E-3</v>
      </c>
      <c r="G1247" s="95"/>
      <c r="H1247" s="104"/>
      <c r="I1247" s="104"/>
      <c r="J1247" s="104"/>
      <c r="K1247" s="105">
        <f>VLOOKUP('Datos Monitoreo 2019'!$D1247,info!$A$2:$B$20,2,FALSE)</f>
        <v>0.89</v>
      </c>
      <c r="M1247" s="104">
        <v>1.1499999999999999</v>
      </c>
      <c r="N1247" s="106">
        <f>(0.193936*'Datos Monitoreo 2019'!$E1247^2.24268)/1000</f>
        <v>3.6303542091110689E-3</v>
      </c>
      <c r="O1247" s="106">
        <f>'Datos Monitoreo 2019'!$N1247*'Datos Monitoreo 2019'!$S1247</f>
        <v>7.2607084182221382E-4</v>
      </c>
      <c r="P1247" s="106">
        <f>'Datos Monitoreo 2019'!$O1247+'Datos Monitoreo 2019'!$N1247</f>
        <v>4.3564250509332825E-3</v>
      </c>
      <c r="Q1247" s="104">
        <v>0.47</v>
      </c>
      <c r="R1247" s="106">
        <f>'Datos Monitoreo 2019'!$Q1247*'Datos Monitoreo 2019'!$N1247</f>
        <v>1.7062664782822024E-3</v>
      </c>
      <c r="S1247" s="104">
        <v>0.2</v>
      </c>
      <c r="T1247" s="106">
        <f>'Datos Monitoreo 2019'!$R1247*'Datos Monitoreo 2019'!$S1247</f>
        <v>3.4125329565644049E-4</v>
      </c>
      <c r="U1247" s="106">
        <f>'Datos Monitoreo 2019'!$T1247+'Datos Monitoreo 2019'!$R1247</f>
        <v>2.047519773938643E-3</v>
      </c>
    </row>
    <row r="1248" spans="1:21" s="94" customFormat="1" ht="16.5" hidden="1" x14ac:dyDescent="0.3">
      <c r="A1248" s="95" t="s">
        <v>59</v>
      </c>
      <c r="B1248" s="102">
        <f>VLOOKUP('Datos Monitoreo 2019'!$A1248,info!$D$3:$E$118,2,FALSE)</f>
        <v>5</v>
      </c>
      <c r="C1248" s="96">
        <v>27</v>
      </c>
      <c r="D1248" s="96" t="s">
        <v>15</v>
      </c>
      <c r="E1248" s="97">
        <v>2.1645072260497766</v>
      </c>
      <c r="F1248" s="103">
        <f t="shared" si="24"/>
        <v>3.6796622842846208E-4</v>
      </c>
      <c r="G1248" s="99"/>
      <c r="H1248" s="104"/>
      <c r="I1248" s="104"/>
      <c r="J1248" s="104"/>
      <c r="K1248" s="105">
        <f>VLOOKUP('Datos Monitoreo 2019'!$D1248,info!$A$2:$B$20,2,FALSE)</f>
        <v>0.89</v>
      </c>
      <c r="M1248" s="104">
        <v>1.1499999999999999</v>
      </c>
      <c r="N1248" s="106">
        <f>(0.193936*'Datos Monitoreo 2019'!$E1248^2.24268)/1000</f>
        <v>1.0958760753948717E-3</v>
      </c>
      <c r="O1248" s="106">
        <f>'Datos Monitoreo 2019'!$N1248*'Datos Monitoreo 2019'!$S1248</f>
        <v>2.1917521507897435E-4</v>
      </c>
      <c r="P1248" s="106">
        <f>'Datos Monitoreo 2019'!$O1248+'Datos Monitoreo 2019'!$N1248</f>
        <v>1.3150512904738462E-3</v>
      </c>
      <c r="Q1248" s="104">
        <v>0.47</v>
      </c>
      <c r="R1248" s="106">
        <f>'Datos Monitoreo 2019'!$Q1248*'Datos Monitoreo 2019'!$N1248</f>
        <v>5.1506175543558966E-4</v>
      </c>
      <c r="S1248" s="104">
        <v>0.2</v>
      </c>
      <c r="T1248" s="106">
        <f>'Datos Monitoreo 2019'!$R1248*'Datos Monitoreo 2019'!$S1248</f>
        <v>1.0301235108711794E-4</v>
      </c>
      <c r="U1248" s="106">
        <f>'Datos Monitoreo 2019'!$T1248+'Datos Monitoreo 2019'!$R1248</f>
        <v>6.1807410652270757E-4</v>
      </c>
    </row>
    <row r="1249" spans="1:21" s="94" customFormat="1" ht="16.5" hidden="1" x14ac:dyDescent="0.3">
      <c r="A1249" s="95" t="s">
        <v>59</v>
      </c>
      <c r="B1249" s="102">
        <f>VLOOKUP('Datos Monitoreo 2019'!$A1249,info!$D$3:$E$118,2,FALSE)</f>
        <v>5</v>
      </c>
      <c r="C1249" s="96">
        <v>28</v>
      </c>
      <c r="D1249" s="96" t="s">
        <v>15</v>
      </c>
      <c r="E1249" s="97">
        <v>2.1326762374313977</v>
      </c>
      <c r="F1249" s="103">
        <f t="shared" si="24"/>
        <v>3.5722326976975915E-4</v>
      </c>
      <c r="G1249" s="99"/>
      <c r="H1249" s="104"/>
      <c r="I1249" s="104"/>
      <c r="J1249" s="104"/>
      <c r="K1249" s="105">
        <f>VLOOKUP('Datos Monitoreo 2019'!$D1249,info!$A$2:$B$20,2,FALSE)</f>
        <v>0.89</v>
      </c>
      <c r="M1249" s="104">
        <v>1.1499999999999999</v>
      </c>
      <c r="N1249" s="106">
        <f>(0.193936*'Datos Monitoreo 2019'!$E1249^2.24268)/1000</f>
        <v>1.0600632918661473E-3</v>
      </c>
      <c r="O1249" s="106">
        <f>'Datos Monitoreo 2019'!$N1249*'Datos Monitoreo 2019'!$S1249</f>
        <v>2.1201265837322947E-4</v>
      </c>
      <c r="P1249" s="106">
        <f>'Datos Monitoreo 2019'!$O1249+'Datos Monitoreo 2019'!$N1249</f>
        <v>1.2720759502393769E-3</v>
      </c>
      <c r="Q1249" s="104">
        <v>0.47</v>
      </c>
      <c r="R1249" s="106">
        <f>'Datos Monitoreo 2019'!$Q1249*'Datos Monitoreo 2019'!$N1249</f>
        <v>4.9822974717708918E-4</v>
      </c>
      <c r="S1249" s="104">
        <v>0.2</v>
      </c>
      <c r="T1249" s="106">
        <f>'Datos Monitoreo 2019'!$R1249*'Datos Monitoreo 2019'!$S1249</f>
        <v>9.9645949435417844E-5</v>
      </c>
      <c r="U1249" s="106">
        <f>'Datos Monitoreo 2019'!$T1249+'Datos Monitoreo 2019'!$R1249</f>
        <v>5.9787569661250704E-4</v>
      </c>
    </row>
    <row r="1250" spans="1:21" s="94" customFormat="1" ht="16.5" hidden="1" x14ac:dyDescent="0.3">
      <c r="A1250" s="95" t="s">
        <v>59</v>
      </c>
      <c r="B1250" s="102">
        <f>VLOOKUP('Datos Monitoreo 2019'!$A1250,info!$D$3:$E$118,2,FALSE)</f>
        <v>5</v>
      </c>
      <c r="C1250" s="96">
        <v>30</v>
      </c>
      <c r="D1250" s="96" t="s">
        <v>9</v>
      </c>
      <c r="E1250" s="97">
        <v>7.989578143213147</v>
      </c>
      <c r="F1250" s="103">
        <f t="shared" si="24"/>
        <v>5.0134602848662495E-3</v>
      </c>
      <c r="G1250" s="95"/>
      <c r="H1250" s="104"/>
      <c r="I1250" s="104"/>
      <c r="J1250" s="104"/>
      <c r="K1250" s="105">
        <f>VLOOKUP('Datos Monitoreo 2019'!$D1250,info!$A$2:$B$20,2,FALSE)</f>
        <v>0.74</v>
      </c>
      <c r="M1250" s="104">
        <v>1.1499999999999999</v>
      </c>
      <c r="N1250" s="106">
        <f>(1.8894+0.00853085*'Datos Monitoreo 2019'!$E1250^3.32222)/1000</f>
        <v>1.0388542026017848E-2</v>
      </c>
      <c r="O1250" s="106">
        <f>'Datos Monitoreo 2019'!$N1250*'Datos Monitoreo 2019'!$S1250</f>
        <v>2.0777084052035696E-3</v>
      </c>
      <c r="P1250" s="106">
        <f>'Datos Monitoreo 2019'!$O1250+'Datos Monitoreo 2019'!$N1250</f>
        <v>1.2466250431221418E-2</v>
      </c>
      <c r="Q1250" s="104">
        <v>0.47</v>
      </c>
      <c r="R1250" s="106">
        <f>'Datos Monitoreo 2019'!$Q1250*'Datos Monitoreo 2019'!$N1250</f>
        <v>4.8826147522283885E-3</v>
      </c>
      <c r="S1250" s="104">
        <v>0.2</v>
      </c>
      <c r="T1250" s="106">
        <f>'Datos Monitoreo 2019'!$R1250*'Datos Monitoreo 2019'!$S1250</f>
        <v>9.7652295044567774E-4</v>
      </c>
      <c r="U1250" s="106">
        <f>'Datos Monitoreo 2019'!$T1250+'Datos Monitoreo 2019'!$R1250</f>
        <v>5.859137702674066E-3</v>
      </c>
    </row>
    <row r="1251" spans="1:21" s="94" customFormat="1" ht="16.5" hidden="1" x14ac:dyDescent="0.3">
      <c r="A1251" s="95" t="s">
        <v>59</v>
      </c>
      <c r="B1251" s="102">
        <f>VLOOKUP('Datos Monitoreo 2019'!$A1251,info!$D$3:$E$118,2,FALSE)</f>
        <v>5</v>
      </c>
      <c r="C1251" s="96">
        <v>30</v>
      </c>
      <c r="D1251" s="96" t="s">
        <v>9</v>
      </c>
      <c r="E1251" s="97">
        <v>7.9577471545947667</v>
      </c>
      <c r="F1251" s="103">
        <f t="shared" si="24"/>
        <v>4.9735919716217296E-3</v>
      </c>
      <c r="G1251" s="95"/>
      <c r="H1251" s="104"/>
      <c r="I1251" s="104"/>
      <c r="J1251" s="104"/>
      <c r="K1251" s="105">
        <f>VLOOKUP('Datos Monitoreo 2019'!$D1251,info!$A$2:$B$20,2,FALSE)</f>
        <v>0.74</v>
      </c>
      <c r="M1251" s="104">
        <v>1.1499999999999999</v>
      </c>
      <c r="N1251" s="106">
        <f>(1.8894+0.00853085*'Datos Monitoreo 2019'!$E1251^3.32222)/1000</f>
        <v>1.0276567401005526E-2</v>
      </c>
      <c r="O1251" s="106">
        <f>'Datos Monitoreo 2019'!$N1251*'Datos Monitoreo 2019'!$S1251</f>
        <v>2.0553134802011055E-3</v>
      </c>
      <c r="P1251" s="106">
        <f>'Datos Monitoreo 2019'!$O1251+'Datos Monitoreo 2019'!$N1251</f>
        <v>1.2331880881206632E-2</v>
      </c>
      <c r="Q1251" s="104">
        <v>0.47</v>
      </c>
      <c r="R1251" s="106">
        <f>'Datos Monitoreo 2019'!$Q1251*'Datos Monitoreo 2019'!$N1251</f>
        <v>4.8299866784725972E-3</v>
      </c>
      <c r="S1251" s="104">
        <v>0.2</v>
      </c>
      <c r="T1251" s="106">
        <f>'Datos Monitoreo 2019'!$R1251*'Datos Monitoreo 2019'!$S1251</f>
        <v>9.6599733569451951E-4</v>
      </c>
      <c r="U1251" s="106">
        <f>'Datos Monitoreo 2019'!$T1251+'Datos Monitoreo 2019'!$R1251</f>
        <v>5.7959840141671168E-3</v>
      </c>
    </row>
    <row r="1252" spans="1:21" s="94" customFormat="1" ht="16.5" hidden="1" x14ac:dyDescent="0.3">
      <c r="A1252" s="95" t="s">
        <v>59</v>
      </c>
      <c r="B1252" s="102">
        <f>VLOOKUP('Datos Monitoreo 2019'!$A1252,info!$D$3:$E$118,2,FALSE)</f>
        <v>5</v>
      </c>
      <c r="C1252" s="96">
        <v>30</v>
      </c>
      <c r="D1252" s="96" t="s">
        <v>9</v>
      </c>
      <c r="E1252" s="97">
        <v>6.7800005757147419</v>
      </c>
      <c r="F1252" s="103">
        <f t="shared" si="24"/>
        <v>3.6103503065681012E-3</v>
      </c>
      <c r="G1252" s="95"/>
      <c r="H1252" s="104"/>
      <c r="I1252" s="104"/>
      <c r="J1252" s="104"/>
      <c r="K1252" s="105">
        <f>VLOOKUP('Datos Monitoreo 2019'!$D1252,info!$A$2:$B$20,2,FALSE)</f>
        <v>0.74</v>
      </c>
      <c r="M1252" s="104">
        <v>1.1499999999999999</v>
      </c>
      <c r="N1252" s="106">
        <f>(1.8894+0.00853085*'Datos Monitoreo 2019'!$E1252^3.32222)/1000</f>
        <v>6.8156941693487466E-3</v>
      </c>
      <c r="O1252" s="106">
        <f>'Datos Monitoreo 2019'!$N1252*'Datos Monitoreo 2019'!$S1252</f>
        <v>1.3631388338697494E-3</v>
      </c>
      <c r="P1252" s="106">
        <f>'Datos Monitoreo 2019'!$O1252+'Datos Monitoreo 2019'!$N1252</f>
        <v>8.1788330032184966E-3</v>
      </c>
      <c r="Q1252" s="104">
        <v>0.47</v>
      </c>
      <c r="R1252" s="106">
        <f>'Datos Monitoreo 2019'!$Q1252*'Datos Monitoreo 2019'!$N1252</f>
        <v>3.2033762595939106E-3</v>
      </c>
      <c r="S1252" s="104">
        <v>0.2</v>
      </c>
      <c r="T1252" s="106">
        <f>'Datos Monitoreo 2019'!$R1252*'Datos Monitoreo 2019'!$S1252</f>
        <v>6.4067525191878211E-4</v>
      </c>
      <c r="U1252" s="106">
        <f>'Datos Monitoreo 2019'!$T1252+'Datos Monitoreo 2019'!$R1252</f>
        <v>3.8440515115126927E-3</v>
      </c>
    </row>
    <row r="1253" spans="1:21" s="94" customFormat="1" ht="16.5" hidden="1" x14ac:dyDescent="0.3">
      <c r="A1253" s="95" t="s">
        <v>59</v>
      </c>
      <c r="B1253" s="102">
        <f>VLOOKUP('Datos Monitoreo 2019'!$A1253,info!$D$3:$E$118,2,FALSE)</f>
        <v>5</v>
      </c>
      <c r="C1253" s="96">
        <v>31</v>
      </c>
      <c r="D1253" s="96" t="s">
        <v>9</v>
      </c>
      <c r="E1253" s="97">
        <v>8.7853528586726242</v>
      </c>
      <c r="F1253" s="103">
        <f t="shared" si="24"/>
        <v>6.0618934724841114E-3</v>
      </c>
      <c r="G1253" s="95"/>
      <c r="H1253" s="104"/>
      <c r="I1253" s="104"/>
      <c r="J1253" s="104"/>
      <c r="K1253" s="105">
        <f>VLOOKUP('Datos Monitoreo 2019'!$D1253,info!$A$2:$B$20,2,FALSE)</f>
        <v>0.74</v>
      </c>
      <c r="M1253" s="104">
        <v>1.1499999999999999</v>
      </c>
      <c r="N1253" s="106">
        <f>(1.8894+0.00853085*'Datos Monitoreo 2019'!$E1253^3.32222)/1000</f>
        <v>1.3540529416633517E-2</v>
      </c>
      <c r="O1253" s="106">
        <f>'Datos Monitoreo 2019'!$N1253*'Datos Monitoreo 2019'!$S1253</f>
        <v>2.7081058833267036E-3</v>
      </c>
      <c r="P1253" s="106">
        <f>'Datos Monitoreo 2019'!$O1253+'Datos Monitoreo 2019'!$N1253</f>
        <v>1.6248635299960221E-2</v>
      </c>
      <c r="Q1253" s="104">
        <v>0.47</v>
      </c>
      <c r="R1253" s="106">
        <f>'Datos Monitoreo 2019'!$Q1253*'Datos Monitoreo 2019'!$N1253</f>
        <v>6.3640488258177525E-3</v>
      </c>
      <c r="S1253" s="104">
        <v>0.2</v>
      </c>
      <c r="T1253" s="106">
        <f>'Datos Monitoreo 2019'!$R1253*'Datos Monitoreo 2019'!$S1253</f>
        <v>1.2728097651635505E-3</v>
      </c>
      <c r="U1253" s="106">
        <f>'Datos Monitoreo 2019'!$T1253+'Datos Monitoreo 2019'!$R1253</f>
        <v>7.6368585909813028E-3</v>
      </c>
    </row>
    <row r="1254" spans="1:21" s="94" customFormat="1" ht="16.5" hidden="1" x14ac:dyDescent="0.3">
      <c r="A1254" s="95" t="s">
        <v>59</v>
      </c>
      <c r="B1254" s="102">
        <f>VLOOKUP('Datos Monitoreo 2019'!$A1254,info!$D$3:$E$118,2,FALSE)</f>
        <v>5</v>
      </c>
      <c r="C1254" s="96">
        <v>32</v>
      </c>
      <c r="D1254" s="96" t="s">
        <v>9</v>
      </c>
      <c r="E1254" s="97">
        <v>8.753521870054243</v>
      </c>
      <c r="F1254" s="103">
        <f t="shared" si="24"/>
        <v>6.0180462856622907E-3</v>
      </c>
      <c r="G1254" s="95"/>
      <c r="H1254" s="104"/>
      <c r="I1254" s="104"/>
      <c r="J1254" s="104"/>
      <c r="K1254" s="105">
        <f>VLOOKUP('Datos Monitoreo 2019'!$D1254,info!$A$2:$B$20,2,FALSE)</f>
        <v>0.74</v>
      </c>
      <c r="M1254" s="104">
        <v>1.1499999999999999</v>
      </c>
      <c r="N1254" s="106">
        <f>(1.8894+0.00853085*'Datos Monitoreo 2019'!$E1254^3.32222)/1000</f>
        <v>1.3400873491708426E-2</v>
      </c>
      <c r="O1254" s="106">
        <f>'Datos Monitoreo 2019'!$N1254*'Datos Monitoreo 2019'!$S1254</f>
        <v>2.6801746983416853E-3</v>
      </c>
      <c r="P1254" s="106">
        <f>'Datos Monitoreo 2019'!$O1254+'Datos Monitoreo 2019'!$N1254</f>
        <v>1.6081048190050112E-2</v>
      </c>
      <c r="Q1254" s="104">
        <v>0.47</v>
      </c>
      <c r="R1254" s="106">
        <f>'Datos Monitoreo 2019'!$Q1254*'Datos Monitoreo 2019'!$N1254</f>
        <v>6.2984105411029601E-3</v>
      </c>
      <c r="S1254" s="104">
        <v>0.2</v>
      </c>
      <c r="T1254" s="106">
        <f>'Datos Monitoreo 2019'!$R1254*'Datos Monitoreo 2019'!$S1254</f>
        <v>1.259682108220592E-3</v>
      </c>
      <c r="U1254" s="106">
        <f>'Datos Monitoreo 2019'!$T1254+'Datos Monitoreo 2019'!$R1254</f>
        <v>7.5580926493235522E-3</v>
      </c>
    </row>
    <row r="1255" spans="1:21" s="94" customFormat="1" ht="16.5" hidden="1" x14ac:dyDescent="0.3">
      <c r="A1255" s="95" t="s">
        <v>59</v>
      </c>
      <c r="B1255" s="102">
        <f>VLOOKUP('Datos Monitoreo 2019'!$A1255,info!$D$3:$E$118,2,FALSE)</f>
        <v>5</v>
      </c>
      <c r="C1255" s="96">
        <v>33</v>
      </c>
      <c r="D1255" s="96" t="s">
        <v>9</v>
      </c>
      <c r="E1255" s="97">
        <v>9.0718317562380353</v>
      </c>
      <c r="F1255" s="103">
        <f t="shared" si="24"/>
        <v>6.4636801263196009E-3</v>
      </c>
      <c r="G1255" s="95"/>
      <c r="H1255" s="104"/>
      <c r="I1255" s="104"/>
      <c r="J1255" s="104"/>
      <c r="K1255" s="105">
        <f>VLOOKUP('Datos Monitoreo 2019'!$D1255,info!$A$2:$B$20,2,FALSE)</f>
        <v>0.74</v>
      </c>
      <c r="M1255" s="104">
        <v>1.1499999999999999</v>
      </c>
      <c r="N1255" s="106">
        <f>(1.8894+0.00853085*'Datos Monitoreo 2019'!$E1255^3.32222)/1000</f>
        <v>1.4851212847055569E-2</v>
      </c>
      <c r="O1255" s="106">
        <f>'Datos Monitoreo 2019'!$N1255*'Datos Monitoreo 2019'!$S1255</f>
        <v>2.9702425694111139E-3</v>
      </c>
      <c r="P1255" s="106">
        <f>'Datos Monitoreo 2019'!$O1255+'Datos Monitoreo 2019'!$N1255</f>
        <v>1.7821455416466684E-2</v>
      </c>
      <c r="Q1255" s="104">
        <v>0.47</v>
      </c>
      <c r="R1255" s="106">
        <f>'Datos Monitoreo 2019'!$Q1255*'Datos Monitoreo 2019'!$N1255</f>
        <v>6.9800700381161167E-3</v>
      </c>
      <c r="S1255" s="104">
        <v>0.2</v>
      </c>
      <c r="T1255" s="106">
        <f>'Datos Monitoreo 2019'!$R1255*'Datos Monitoreo 2019'!$S1255</f>
        <v>1.3960140076232233E-3</v>
      </c>
      <c r="U1255" s="106">
        <f>'Datos Monitoreo 2019'!$T1255+'Datos Monitoreo 2019'!$R1255</f>
        <v>8.3760840457393401E-3</v>
      </c>
    </row>
    <row r="1256" spans="1:21" s="94" customFormat="1" ht="16.5" hidden="1" x14ac:dyDescent="0.3">
      <c r="A1256" s="95" t="s">
        <v>59</v>
      </c>
      <c r="B1256" s="102">
        <f>VLOOKUP('Datos Monitoreo 2019'!$A1256,info!$D$3:$E$118,2,FALSE)</f>
        <v>5</v>
      </c>
      <c r="C1256" s="96">
        <v>34</v>
      </c>
      <c r="D1256" s="96" t="s">
        <v>9</v>
      </c>
      <c r="E1256" s="97">
        <v>10.217747346499682</v>
      </c>
      <c r="F1256" s="103">
        <f t="shared" si="24"/>
        <v>8.1997422455659941E-3</v>
      </c>
      <c r="G1256" s="95"/>
      <c r="H1256" s="104"/>
      <c r="I1256" s="104"/>
      <c r="J1256" s="104"/>
      <c r="K1256" s="105">
        <f>VLOOKUP('Datos Monitoreo 2019'!$D1256,info!$A$2:$B$20,2,FALSE)</f>
        <v>0.74</v>
      </c>
      <c r="M1256" s="104">
        <v>1.1499999999999999</v>
      </c>
      <c r="N1256" s="106">
        <f>(1.8894+0.00853085*'Datos Monitoreo 2019'!$E1256^3.32222)/1000</f>
        <v>2.1133260694949557E-2</v>
      </c>
      <c r="O1256" s="106">
        <f>'Datos Monitoreo 2019'!$N1256*'Datos Monitoreo 2019'!$S1256</f>
        <v>4.2266521389899116E-3</v>
      </c>
      <c r="P1256" s="106">
        <f>'Datos Monitoreo 2019'!$O1256+'Datos Monitoreo 2019'!$N1256</f>
        <v>2.5359912833939468E-2</v>
      </c>
      <c r="Q1256" s="104">
        <v>0.47</v>
      </c>
      <c r="R1256" s="106">
        <f>'Datos Monitoreo 2019'!$Q1256*'Datos Monitoreo 2019'!$N1256</f>
        <v>9.9326325266262915E-3</v>
      </c>
      <c r="S1256" s="104">
        <v>0.2</v>
      </c>
      <c r="T1256" s="106">
        <f>'Datos Monitoreo 2019'!$R1256*'Datos Monitoreo 2019'!$S1256</f>
        <v>1.9865265053252584E-3</v>
      </c>
      <c r="U1256" s="106">
        <f>'Datos Monitoreo 2019'!$T1256+'Datos Monitoreo 2019'!$R1256</f>
        <v>1.1919159031951549E-2</v>
      </c>
    </row>
    <row r="1257" spans="1:21" s="94" customFormat="1" ht="16.5" hidden="1" x14ac:dyDescent="0.3">
      <c r="A1257" s="95" t="s">
        <v>59</v>
      </c>
      <c r="B1257" s="102">
        <f>VLOOKUP('Datos Monitoreo 2019'!$A1257,info!$D$3:$E$118,2,FALSE)</f>
        <v>5</v>
      </c>
      <c r="C1257" s="96">
        <v>35</v>
      </c>
      <c r="D1257" s="96" t="s">
        <v>9</v>
      </c>
      <c r="E1257" s="97">
        <v>8.1487330863050413</v>
      </c>
      <c r="F1257" s="103">
        <f t="shared" si="24"/>
        <v>5.2151891752352268E-3</v>
      </c>
      <c r="G1257" s="95"/>
      <c r="H1257" s="104"/>
      <c r="I1257" s="104"/>
      <c r="J1257" s="104"/>
      <c r="K1257" s="105">
        <f>VLOOKUP('Datos Monitoreo 2019'!$D1257,info!$A$2:$B$20,2,FALSE)</f>
        <v>0.74</v>
      </c>
      <c r="M1257" s="104">
        <v>1.1499999999999999</v>
      </c>
      <c r="N1257" s="106">
        <f>(1.8894+0.00853085*'Datos Monitoreo 2019'!$E1257^3.32222)/1000</f>
        <v>1.0964136704416878E-2</v>
      </c>
      <c r="O1257" s="106">
        <f>'Datos Monitoreo 2019'!$N1257*'Datos Monitoreo 2019'!$S1257</f>
        <v>2.1928273408833758E-3</v>
      </c>
      <c r="P1257" s="106">
        <f>'Datos Monitoreo 2019'!$O1257+'Datos Monitoreo 2019'!$N1257</f>
        <v>1.3156964045300253E-2</v>
      </c>
      <c r="Q1257" s="104">
        <v>0.47</v>
      </c>
      <c r="R1257" s="106">
        <f>'Datos Monitoreo 2019'!$Q1257*'Datos Monitoreo 2019'!$N1257</f>
        <v>5.1531442510759327E-3</v>
      </c>
      <c r="S1257" s="104">
        <v>0.2</v>
      </c>
      <c r="T1257" s="106">
        <f>'Datos Monitoreo 2019'!$R1257*'Datos Monitoreo 2019'!$S1257</f>
        <v>1.0306288502151867E-3</v>
      </c>
      <c r="U1257" s="106">
        <f>'Datos Monitoreo 2019'!$T1257+'Datos Monitoreo 2019'!$R1257</f>
        <v>6.1837731012911196E-3</v>
      </c>
    </row>
    <row r="1258" spans="1:21" s="94" customFormat="1" ht="16.5" hidden="1" x14ac:dyDescent="0.3">
      <c r="A1258" s="95" t="s">
        <v>59</v>
      </c>
      <c r="B1258" s="102">
        <f>VLOOKUP('Datos Monitoreo 2019'!$A1258,info!$D$3:$E$118,2,FALSE)</f>
        <v>5</v>
      </c>
      <c r="C1258" s="96">
        <v>35</v>
      </c>
      <c r="D1258" s="96" t="s">
        <v>9</v>
      </c>
      <c r="E1258" s="97">
        <v>3.0239439187460113</v>
      </c>
      <c r="F1258" s="103">
        <f t="shared" si="24"/>
        <v>7.1818668070217757E-4</v>
      </c>
      <c r="G1258" s="95"/>
      <c r="H1258" s="104"/>
      <c r="I1258" s="104"/>
      <c r="J1258" s="104"/>
      <c r="K1258" s="105">
        <f>VLOOKUP('Datos Monitoreo 2019'!$D1258,info!$A$2:$B$20,2,FALSE)</f>
        <v>0.74</v>
      </c>
      <c r="M1258" s="104">
        <v>1.1499999999999999</v>
      </c>
      <c r="N1258" s="106">
        <f>(1.8894+0.00853085*'Datos Monitoreo 2019'!$E1258^3.32222)/1000</f>
        <v>2.2263488446835878E-3</v>
      </c>
      <c r="O1258" s="106">
        <f>'Datos Monitoreo 2019'!$N1258*'Datos Monitoreo 2019'!$S1258</f>
        <v>4.4526976893671756E-4</v>
      </c>
      <c r="P1258" s="106">
        <f>'Datos Monitoreo 2019'!$O1258+'Datos Monitoreo 2019'!$N1258</f>
        <v>2.6716186136203053E-3</v>
      </c>
      <c r="Q1258" s="104">
        <v>0.47</v>
      </c>
      <c r="R1258" s="106">
        <f>'Datos Monitoreo 2019'!$Q1258*'Datos Monitoreo 2019'!$N1258</f>
        <v>1.0463839570012863E-3</v>
      </c>
      <c r="S1258" s="104">
        <v>0.2</v>
      </c>
      <c r="T1258" s="106">
        <f>'Datos Monitoreo 2019'!$R1258*'Datos Monitoreo 2019'!$S1258</f>
        <v>2.0927679140025728E-4</v>
      </c>
      <c r="U1258" s="106">
        <f>'Datos Monitoreo 2019'!$T1258+'Datos Monitoreo 2019'!$R1258</f>
        <v>1.2556607484015435E-3</v>
      </c>
    </row>
    <row r="1259" spans="1:21" s="94" customFormat="1" ht="16.5" hidden="1" x14ac:dyDescent="0.3">
      <c r="A1259" s="95" t="s">
        <v>59</v>
      </c>
      <c r="B1259" s="102">
        <f>VLOOKUP('Datos Monitoreo 2019'!$A1259,info!$D$3:$E$118,2,FALSE)</f>
        <v>5</v>
      </c>
      <c r="C1259" s="96">
        <v>37</v>
      </c>
      <c r="D1259" s="96" t="s">
        <v>9</v>
      </c>
      <c r="E1259" s="97">
        <v>9.4856346082769623</v>
      </c>
      <c r="F1259" s="103">
        <f t="shared" si="24"/>
        <v>7.066797783166337E-3</v>
      </c>
      <c r="G1259" s="95"/>
      <c r="H1259" s="104"/>
      <c r="I1259" s="104"/>
      <c r="J1259" s="104"/>
      <c r="K1259" s="105">
        <f>VLOOKUP('Datos Monitoreo 2019'!$D1259,info!$A$2:$B$20,2,FALSE)</f>
        <v>0.74</v>
      </c>
      <c r="M1259" s="104">
        <v>1.1499999999999999</v>
      </c>
      <c r="N1259" s="106">
        <f>(1.8894+0.00853085*'Datos Monitoreo 2019'!$E1259^3.32222)/1000</f>
        <v>1.6921574634831783E-2</v>
      </c>
      <c r="O1259" s="106">
        <f>'Datos Monitoreo 2019'!$N1259*'Datos Monitoreo 2019'!$S1259</f>
        <v>3.3843149269663568E-3</v>
      </c>
      <c r="P1259" s="106">
        <f>'Datos Monitoreo 2019'!$O1259+'Datos Monitoreo 2019'!$N1259</f>
        <v>2.030588956179814E-2</v>
      </c>
      <c r="Q1259" s="104">
        <v>0.47</v>
      </c>
      <c r="R1259" s="106">
        <f>'Datos Monitoreo 2019'!$Q1259*'Datos Monitoreo 2019'!$N1259</f>
        <v>7.9531400783709374E-3</v>
      </c>
      <c r="S1259" s="104">
        <v>0.2</v>
      </c>
      <c r="T1259" s="106">
        <f>'Datos Monitoreo 2019'!$R1259*'Datos Monitoreo 2019'!$S1259</f>
        <v>1.5906280156741876E-3</v>
      </c>
      <c r="U1259" s="106">
        <f>'Datos Monitoreo 2019'!$T1259+'Datos Monitoreo 2019'!$R1259</f>
        <v>9.5437680940451252E-3</v>
      </c>
    </row>
    <row r="1260" spans="1:21" s="94" customFormat="1" ht="16.5" hidden="1" x14ac:dyDescent="0.3">
      <c r="A1260" s="95" t="s">
        <v>59</v>
      </c>
      <c r="B1260" s="102">
        <f>VLOOKUP('Datos Monitoreo 2019'!$A1260,info!$D$3:$E$118,2,FALSE)</f>
        <v>5</v>
      </c>
      <c r="C1260" s="96">
        <v>37</v>
      </c>
      <c r="D1260" s="96" t="s">
        <v>9</v>
      </c>
      <c r="E1260" s="97">
        <v>3.9788735772973833</v>
      </c>
      <c r="F1260" s="103">
        <f t="shared" si="24"/>
        <v>1.2433979929054324E-3</v>
      </c>
      <c r="G1260" s="95"/>
      <c r="H1260" s="104"/>
      <c r="I1260" s="104"/>
      <c r="J1260" s="104"/>
      <c r="K1260" s="105">
        <f>VLOOKUP('Datos Monitoreo 2019'!$D1260,info!$A$2:$B$20,2,FALSE)</f>
        <v>0.74</v>
      </c>
      <c r="M1260" s="104">
        <v>1.1499999999999999</v>
      </c>
      <c r="N1260" s="106">
        <f>(1.8894+0.00853085*'Datos Monitoreo 2019'!$E1260^3.32222)/1000</f>
        <v>2.7279470570205958E-3</v>
      </c>
      <c r="O1260" s="106">
        <f>'Datos Monitoreo 2019'!$N1260*'Datos Monitoreo 2019'!$S1260</f>
        <v>5.4558941140411918E-4</v>
      </c>
      <c r="P1260" s="106">
        <f>'Datos Monitoreo 2019'!$O1260+'Datos Monitoreo 2019'!$N1260</f>
        <v>3.2735364684247149E-3</v>
      </c>
      <c r="Q1260" s="104">
        <v>0.47</v>
      </c>
      <c r="R1260" s="106">
        <f>'Datos Monitoreo 2019'!$Q1260*'Datos Monitoreo 2019'!$N1260</f>
        <v>1.28213511679968E-3</v>
      </c>
      <c r="S1260" s="104">
        <v>0.2</v>
      </c>
      <c r="T1260" s="106">
        <f>'Datos Monitoreo 2019'!$R1260*'Datos Monitoreo 2019'!$S1260</f>
        <v>2.5642702335993599E-4</v>
      </c>
      <c r="U1260" s="106">
        <f>'Datos Monitoreo 2019'!$T1260+'Datos Monitoreo 2019'!$R1260</f>
        <v>1.5385621401596159E-3</v>
      </c>
    </row>
    <row r="1261" spans="1:21" s="94" customFormat="1" ht="16.5" hidden="1" x14ac:dyDescent="0.3">
      <c r="A1261" s="95" t="s">
        <v>59</v>
      </c>
      <c r="B1261" s="102">
        <f>VLOOKUP('Datos Monitoreo 2019'!$A1261,info!$D$3:$E$118,2,FALSE)</f>
        <v>5</v>
      </c>
      <c r="C1261" s="96">
        <v>38</v>
      </c>
      <c r="D1261" s="96" t="s">
        <v>9</v>
      </c>
      <c r="E1261" s="97">
        <v>9.1354937334747923</v>
      </c>
      <c r="F1261" s="103">
        <f t="shared" si="24"/>
        <v>6.554716753768162E-3</v>
      </c>
      <c r="G1261" s="95"/>
      <c r="H1261" s="104"/>
      <c r="I1261" s="104"/>
      <c r="J1261" s="104"/>
      <c r="K1261" s="105">
        <f>VLOOKUP('Datos Monitoreo 2019'!$D1261,info!$A$2:$B$20,2,FALSE)</f>
        <v>0.74</v>
      </c>
      <c r="M1261" s="104">
        <v>1.1499999999999999</v>
      </c>
      <c r="N1261" s="106">
        <f>(1.8894+0.00853085*'Datos Monitoreo 2019'!$E1261^3.32222)/1000</f>
        <v>1.5155872179586485E-2</v>
      </c>
      <c r="O1261" s="106">
        <f>'Datos Monitoreo 2019'!$N1261*'Datos Monitoreo 2019'!$S1261</f>
        <v>3.0311744359172972E-3</v>
      </c>
      <c r="P1261" s="106">
        <f>'Datos Monitoreo 2019'!$O1261+'Datos Monitoreo 2019'!$N1261</f>
        <v>1.8187046615503782E-2</v>
      </c>
      <c r="Q1261" s="104">
        <v>0.47</v>
      </c>
      <c r="R1261" s="106">
        <f>'Datos Monitoreo 2019'!$Q1261*'Datos Monitoreo 2019'!$N1261</f>
        <v>7.1232599244056474E-3</v>
      </c>
      <c r="S1261" s="104">
        <v>0.2</v>
      </c>
      <c r="T1261" s="106">
        <f>'Datos Monitoreo 2019'!$R1261*'Datos Monitoreo 2019'!$S1261</f>
        <v>1.4246519848811296E-3</v>
      </c>
      <c r="U1261" s="106">
        <f>'Datos Monitoreo 2019'!$T1261+'Datos Monitoreo 2019'!$R1261</f>
        <v>8.5479119092867761E-3</v>
      </c>
    </row>
    <row r="1262" spans="1:21" s="94" customFormat="1" ht="16.5" hidden="1" x14ac:dyDescent="0.3">
      <c r="A1262" s="95" t="s">
        <v>59</v>
      </c>
      <c r="B1262" s="102">
        <f>VLOOKUP('Datos Monitoreo 2019'!$A1262,info!$D$3:$E$118,2,FALSE)</f>
        <v>5</v>
      </c>
      <c r="C1262" s="96">
        <v>38</v>
      </c>
      <c r="D1262" s="96" t="s">
        <v>9</v>
      </c>
      <c r="E1262" s="97">
        <v>9.0718317562380353</v>
      </c>
      <c r="F1262" s="103">
        <f t="shared" si="24"/>
        <v>6.4636801263196009E-3</v>
      </c>
      <c r="G1262" s="95"/>
      <c r="H1262" s="104"/>
      <c r="I1262" s="104"/>
      <c r="J1262" s="104"/>
      <c r="K1262" s="105">
        <f>VLOOKUP('Datos Monitoreo 2019'!$D1262,info!$A$2:$B$20,2,FALSE)</f>
        <v>0.74</v>
      </c>
      <c r="M1262" s="104">
        <v>1.1499999999999999</v>
      </c>
      <c r="N1262" s="106">
        <f>(1.8894+0.00853085*'Datos Monitoreo 2019'!$E1262^3.32222)/1000</f>
        <v>1.4851212847055569E-2</v>
      </c>
      <c r="O1262" s="106">
        <f>'Datos Monitoreo 2019'!$N1262*'Datos Monitoreo 2019'!$S1262</f>
        <v>2.9702425694111139E-3</v>
      </c>
      <c r="P1262" s="106">
        <f>'Datos Monitoreo 2019'!$O1262+'Datos Monitoreo 2019'!$N1262</f>
        <v>1.7821455416466684E-2</v>
      </c>
      <c r="Q1262" s="104">
        <v>0.47</v>
      </c>
      <c r="R1262" s="106">
        <f>'Datos Monitoreo 2019'!$Q1262*'Datos Monitoreo 2019'!$N1262</f>
        <v>6.9800700381161167E-3</v>
      </c>
      <c r="S1262" s="104">
        <v>0.2</v>
      </c>
      <c r="T1262" s="106">
        <f>'Datos Monitoreo 2019'!$R1262*'Datos Monitoreo 2019'!$S1262</f>
        <v>1.3960140076232233E-3</v>
      </c>
      <c r="U1262" s="106">
        <f>'Datos Monitoreo 2019'!$T1262+'Datos Monitoreo 2019'!$R1262</f>
        <v>8.3760840457393401E-3</v>
      </c>
    </row>
    <row r="1263" spans="1:21" s="94" customFormat="1" ht="16.5" hidden="1" x14ac:dyDescent="0.3">
      <c r="A1263" s="95" t="s">
        <v>59</v>
      </c>
      <c r="B1263" s="102">
        <f>VLOOKUP('Datos Monitoreo 2019'!$A1263,info!$D$3:$E$118,2,FALSE)</f>
        <v>5</v>
      </c>
      <c r="C1263" s="96">
        <v>38</v>
      </c>
      <c r="D1263" s="96" t="s">
        <v>9</v>
      </c>
      <c r="E1263" s="97">
        <v>6.716338598477984</v>
      </c>
      <c r="F1263" s="103">
        <f t="shared" si="24"/>
        <v>3.5428686106971363E-3</v>
      </c>
      <c r="G1263" s="95"/>
      <c r="H1263" s="104"/>
      <c r="I1263" s="104"/>
      <c r="J1263" s="104"/>
      <c r="K1263" s="105">
        <f>VLOOKUP('Datos Monitoreo 2019'!$D1263,info!$A$2:$B$20,2,FALSE)</f>
        <v>0.74</v>
      </c>
      <c r="M1263" s="104">
        <v>1.1499999999999999</v>
      </c>
      <c r="N1263" s="106">
        <f>(1.8894+0.00853085*'Datos Monitoreo 2019'!$E1263^3.32222)/1000</f>
        <v>6.663689108463453E-3</v>
      </c>
      <c r="O1263" s="106">
        <f>'Datos Monitoreo 2019'!$N1263*'Datos Monitoreo 2019'!$S1263</f>
        <v>1.3327378216926907E-3</v>
      </c>
      <c r="P1263" s="106">
        <f>'Datos Monitoreo 2019'!$O1263+'Datos Monitoreo 2019'!$N1263</f>
        <v>7.996426930156144E-3</v>
      </c>
      <c r="Q1263" s="104">
        <v>0.47</v>
      </c>
      <c r="R1263" s="106">
        <f>'Datos Monitoreo 2019'!$Q1263*'Datos Monitoreo 2019'!$N1263</f>
        <v>3.1319338809778227E-3</v>
      </c>
      <c r="S1263" s="104">
        <v>0.2</v>
      </c>
      <c r="T1263" s="106">
        <f>'Datos Monitoreo 2019'!$R1263*'Datos Monitoreo 2019'!$S1263</f>
        <v>6.2638677619556457E-4</v>
      </c>
      <c r="U1263" s="106">
        <f>'Datos Monitoreo 2019'!$T1263+'Datos Monitoreo 2019'!$R1263</f>
        <v>3.7583206571733872E-3</v>
      </c>
    </row>
    <row r="1264" spans="1:21" s="94" customFormat="1" ht="16.5" hidden="1" x14ac:dyDescent="0.3">
      <c r="A1264" s="95" t="s">
        <v>59</v>
      </c>
      <c r="B1264" s="102">
        <f>VLOOKUP('Datos Monitoreo 2019'!$A1264,info!$D$3:$E$118,2,FALSE)</f>
        <v>5</v>
      </c>
      <c r="C1264" s="96">
        <v>38</v>
      </c>
      <c r="D1264" s="96" t="s">
        <v>9</v>
      </c>
      <c r="E1264" s="97">
        <v>4.5836623610465859</v>
      </c>
      <c r="F1264" s="103">
        <f t="shared" si="24"/>
        <v>1.650118449976771E-3</v>
      </c>
      <c r="G1264" s="95"/>
      <c r="H1264" s="104"/>
      <c r="I1264" s="104"/>
      <c r="J1264" s="104"/>
      <c r="K1264" s="105">
        <f>VLOOKUP('Datos Monitoreo 2019'!$D1264,info!$A$2:$B$20,2,FALSE)</f>
        <v>0.74</v>
      </c>
      <c r="M1264" s="104">
        <v>1.1499999999999999</v>
      </c>
      <c r="N1264" s="106">
        <f>(1.8894+0.00853085*'Datos Monitoreo 2019'!$E1264^3.32222)/1000</f>
        <v>3.2311947680830479E-3</v>
      </c>
      <c r="O1264" s="106">
        <f>'Datos Monitoreo 2019'!$N1264*'Datos Monitoreo 2019'!$S1264</f>
        <v>6.4623895361660966E-4</v>
      </c>
      <c r="P1264" s="106">
        <f>'Datos Monitoreo 2019'!$O1264+'Datos Monitoreo 2019'!$N1264</f>
        <v>3.8774337216996575E-3</v>
      </c>
      <c r="Q1264" s="104">
        <v>0.47</v>
      </c>
      <c r="R1264" s="106">
        <f>'Datos Monitoreo 2019'!$Q1264*'Datos Monitoreo 2019'!$N1264</f>
        <v>1.5186615409990324E-3</v>
      </c>
      <c r="S1264" s="104">
        <v>0.2</v>
      </c>
      <c r="T1264" s="106">
        <f>'Datos Monitoreo 2019'!$R1264*'Datos Monitoreo 2019'!$S1264</f>
        <v>3.0373230819980652E-4</v>
      </c>
      <c r="U1264" s="106">
        <f>'Datos Monitoreo 2019'!$T1264+'Datos Monitoreo 2019'!$R1264</f>
        <v>1.8223938491988389E-3</v>
      </c>
    </row>
    <row r="1265" spans="1:21" s="94" customFormat="1" ht="16.5" hidden="1" x14ac:dyDescent="0.3">
      <c r="A1265" s="95" t="s">
        <v>59</v>
      </c>
      <c r="B1265" s="102">
        <f>VLOOKUP('Datos Monitoreo 2019'!$A1265,info!$D$3:$E$118,2,FALSE)</f>
        <v>5</v>
      </c>
      <c r="C1265" s="96">
        <v>42</v>
      </c>
      <c r="D1265" s="96" t="s">
        <v>15</v>
      </c>
      <c r="E1265" s="97">
        <v>8.9445078017645194</v>
      </c>
      <c r="F1265" s="103">
        <f t="shared" si="24"/>
        <v>6.2835167307395759E-3</v>
      </c>
      <c r="G1265" s="95"/>
      <c r="H1265" s="104"/>
      <c r="I1265" s="104"/>
      <c r="J1265" s="104"/>
      <c r="K1265" s="105">
        <f>VLOOKUP('Datos Monitoreo 2019'!$D1265,info!$A$2:$B$20,2,FALSE)</f>
        <v>0.89</v>
      </c>
      <c r="M1265" s="104">
        <v>1.1499999999999999</v>
      </c>
      <c r="N1265" s="106">
        <f>(0.193936*'Datos Monitoreo 2019'!$E1265^2.24268)/1000</f>
        <v>2.6405539609007884E-2</v>
      </c>
      <c r="O1265" s="106">
        <f>'Datos Monitoreo 2019'!$N1265*'Datos Monitoreo 2019'!$S1265</f>
        <v>5.2811079218015771E-3</v>
      </c>
      <c r="P1265" s="106">
        <f>'Datos Monitoreo 2019'!$O1265+'Datos Monitoreo 2019'!$N1265</f>
        <v>3.1686647530809464E-2</v>
      </c>
      <c r="Q1265" s="104">
        <v>0.47</v>
      </c>
      <c r="R1265" s="106">
        <f>'Datos Monitoreo 2019'!$Q1265*'Datos Monitoreo 2019'!$N1265</f>
        <v>1.2410603616233706E-2</v>
      </c>
      <c r="S1265" s="104">
        <v>0.2</v>
      </c>
      <c r="T1265" s="106">
        <f>'Datos Monitoreo 2019'!$R1265*'Datos Monitoreo 2019'!$S1265</f>
        <v>2.4821207232467411E-3</v>
      </c>
      <c r="U1265" s="106">
        <f>'Datos Monitoreo 2019'!$T1265+'Datos Monitoreo 2019'!$R1265</f>
        <v>1.4892724339480447E-2</v>
      </c>
    </row>
    <row r="1266" spans="1:21" s="94" customFormat="1" ht="16.5" hidden="1" x14ac:dyDescent="0.3">
      <c r="A1266" s="95" t="s">
        <v>59</v>
      </c>
      <c r="B1266" s="102">
        <f>VLOOKUP('Datos Monitoreo 2019'!$A1266,info!$D$3:$E$118,2,FALSE)</f>
        <v>5</v>
      </c>
      <c r="C1266" s="96">
        <v>43</v>
      </c>
      <c r="D1266" s="96" t="s">
        <v>15</v>
      </c>
      <c r="E1266" s="97">
        <v>2.2918311805232929</v>
      </c>
      <c r="F1266" s="103">
        <f t="shared" si="24"/>
        <v>4.1252961249419275E-4</v>
      </c>
      <c r="G1266" s="99"/>
      <c r="H1266" s="104"/>
      <c r="I1266" s="104"/>
      <c r="J1266" s="104"/>
      <c r="K1266" s="105">
        <f>VLOOKUP('Datos Monitoreo 2019'!$D1266,info!$A$2:$B$20,2,FALSE)</f>
        <v>0.89</v>
      </c>
      <c r="M1266" s="104">
        <v>1.1499999999999999</v>
      </c>
      <c r="N1266" s="106">
        <f>(0.193936*'Datos Monitoreo 2019'!$E1266^2.24268)/1000</f>
        <v>1.2457554633843295E-3</v>
      </c>
      <c r="O1266" s="106">
        <f>'Datos Monitoreo 2019'!$N1266*'Datos Monitoreo 2019'!$S1266</f>
        <v>2.4915109267686588E-4</v>
      </c>
      <c r="P1266" s="106">
        <f>'Datos Monitoreo 2019'!$O1266+'Datos Monitoreo 2019'!$N1266</f>
        <v>1.4949065560611954E-3</v>
      </c>
      <c r="Q1266" s="104">
        <v>0.47</v>
      </c>
      <c r="R1266" s="106">
        <f>'Datos Monitoreo 2019'!$Q1266*'Datos Monitoreo 2019'!$N1266</f>
        <v>5.8550506779063481E-4</v>
      </c>
      <c r="S1266" s="104">
        <v>0.2</v>
      </c>
      <c r="T1266" s="106">
        <f>'Datos Monitoreo 2019'!$R1266*'Datos Monitoreo 2019'!$S1266</f>
        <v>1.1710101355812697E-4</v>
      </c>
      <c r="U1266" s="106">
        <f>'Datos Monitoreo 2019'!$T1266+'Datos Monitoreo 2019'!$R1266</f>
        <v>7.0260608134876175E-4</v>
      </c>
    </row>
    <row r="1267" spans="1:21" s="94" customFormat="1" ht="16.5" hidden="1" x14ac:dyDescent="0.3">
      <c r="A1267" s="95" t="s">
        <v>59</v>
      </c>
      <c r="B1267" s="102">
        <f>VLOOKUP('Datos Monitoreo 2019'!$A1267,info!$D$3:$E$118,2,FALSE)</f>
        <v>5</v>
      </c>
      <c r="C1267" s="96">
        <v>43</v>
      </c>
      <c r="D1267" s="96" t="s">
        <v>15</v>
      </c>
      <c r="E1267" s="97">
        <v>2.1008452488130183</v>
      </c>
      <c r="F1267" s="103">
        <f t="shared" si="24"/>
        <v>3.46639466054148E-4</v>
      </c>
      <c r="G1267" s="99"/>
      <c r="H1267" s="104"/>
      <c r="I1267" s="104"/>
      <c r="J1267" s="104"/>
      <c r="K1267" s="105">
        <f>VLOOKUP('Datos Monitoreo 2019'!$D1267,info!$A$2:$B$20,2,FALSE)</f>
        <v>0.89</v>
      </c>
      <c r="M1267" s="104">
        <v>1.1499999999999999</v>
      </c>
      <c r="N1267" s="106">
        <f>(0.193936*'Datos Monitoreo 2019'!$E1267^2.24268)/1000</f>
        <v>1.024908631729639E-3</v>
      </c>
      <c r="O1267" s="106">
        <f>'Datos Monitoreo 2019'!$N1267*'Datos Monitoreo 2019'!$S1267</f>
        <v>2.0498172634592782E-4</v>
      </c>
      <c r="P1267" s="106">
        <f>'Datos Monitoreo 2019'!$O1267+'Datos Monitoreo 2019'!$N1267</f>
        <v>1.2298903580755668E-3</v>
      </c>
      <c r="Q1267" s="104">
        <v>0.47</v>
      </c>
      <c r="R1267" s="106">
        <f>'Datos Monitoreo 2019'!$Q1267*'Datos Monitoreo 2019'!$N1267</f>
        <v>4.8170705691293032E-4</v>
      </c>
      <c r="S1267" s="104">
        <v>0.2</v>
      </c>
      <c r="T1267" s="106">
        <f>'Datos Monitoreo 2019'!$R1267*'Datos Monitoreo 2019'!$S1267</f>
        <v>9.6341411382586069E-5</v>
      </c>
      <c r="U1267" s="106">
        <f>'Datos Monitoreo 2019'!$T1267+'Datos Monitoreo 2019'!$R1267</f>
        <v>5.7804846829551636E-4</v>
      </c>
    </row>
    <row r="1268" spans="1:21" s="94" customFormat="1" ht="16.5" hidden="1" x14ac:dyDescent="0.3">
      <c r="A1268" s="95" t="s">
        <v>59</v>
      </c>
      <c r="B1268" s="102">
        <f>VLOOKUP('Datos Monitoreo 2019'!$A1268,info!$D$3:$E$118,2,FALSE)</f>
        <v>5</v>
      </c>
      <c r="C1268" s="96">
        <v>46</v>
      </c>
      <c r="D1268" s="96" t="s">
        <v>15</v>
      </c>
      <c r="E1268" s="97">
        <v>4.2016904976260365</v>
      </c>
      <c r="F1268" s="103">
        <f t="shared" si="24"/>
        <v>1.386557864216592E-3</v>
      </c>
      <c r="G1268" s="95"/>
      <c r="H1268" s="104"/>
      <c r="I1268" s="104"/>
      <c r="J1268" s="104"/>
      <c r="K1268" s="105">
        <f>VLOOKUP('Datos Monitoreo 2019'!$D1268,info!$A$2:$B$20,2,FALSE)</f>
        <v>0.89</v>
      </c>
      <c r="M1268" s="104">
        <v>1.1499999999999999</v>
      </c>
      <c r="N1268" s="106">
        <f>(0.193936*'Datos Monitoreo 2019'!$E1268^2.24268)/1000</f>
        <v>4.8506406438396316E-3</v>
      </c>
      <c r="O1268" s="106">
        <f>'Datos Monitoreo 2019'!$N1268*'Datos Monitoreo 2019'!$S1268</f>
        <v>9.7012812876792634E-4</v>
      </c>
      <c r="P1268" s="106">
        <f>'Datos Monitoreo 2019'!$O1268+'Datos Monitoreo 2019'!$N1268</f>
        <v>5.8207687726075583E-3</v>
      </c>
      <c r="Q1268" s="104">
        <v>0.47</v>
      </c>
      <c r="R1268" s="106">
        <f>'Datos Monitoreo 2019'!$Q1268*'Datos Monitoreo 2019'!$N1268</f>
        <v>2.2798011026046268E-3</v>
      </c>
      <c r="S1268" s="104">
        <v>0.2</v>
      </c>
      <c r="T1268" s="106">
        <f>'Datos Monitoreo 2019'!$R1268*'Datos Monitoreo 2019'!$S1268</f>
        <v>4.5596022052092535E-4</v>
      </c>
      <c r="U1268" s="106">
        <f>'Datos Monitoreo 2019'!$T1268+'Datos Monitoreo 2019'!$R1268</f>
        <v>2.7357613231255521E-3</v>
      </c>
    </row>
    <row r="1269" spans="1:21" s="94" customFormat="1" ht="16.5" hidden="1" x14ac:dyDescent="0.3">
      <c r="A1269" s="95" t="s">
        <v>59</v>
      </c>
      <c r="B1269" s="102">
        <f>VLOOKUP('Datos Monitoreo 2019'!$A1269,info!$D$3:$E$118,2,FALSE)</f>
        <v>5</v>
      </c>
      <c r="C1269" s="96">
        <v>47</v>
      </c>
      <c r="D1269" s="96" t="s">
        <v>9</v>
      </c>
      <c r="E1269" s="97">
        <v>9.1036627448564147</v>
      </c>
      <c r="F1269" s="103">
        <f t="shared" si="24"/>
        <v>6.5091188625723386E-3</v>
      </c>
      <c r="G1269" s="95"/>
      <c r="H1269" s="104"/>
      <c r="I1269" s="104"/>
      <c r="J1269" s="104"/>
      <c r="K1269" s="105">
        <f>VLOOKUP('Datos Monitoreo 2019'!$D1269,info!$A$2:$B$20,2,FALSE)</f>
        <v>0.74</v>
      </c>
      <c r="M1269" s="104">
        <v>1.1499999999999999</v>
      </c>
      <c r="N1269" s="106">
        <f>(1.8894+0.00853085*'Datos Monitoreo 2019'!$E1269^3.32222)/1000</f>
        <v>1.5002924085107757E-2</v>
      </c>
      <c r="O1269" s="106">
        <f>'Datos Monitoreo 2019'!$N1269*'Datos Monitoreo 2019'!$S1269</f>
        <v>3.0005848170215517E-3</v>
      </c>
      <c r="P1269" s="106">
        <f>'Datos Monitoreo 2019'!$O1269+'Datos Monitoreo 2019'!$N1269</f>
        <v>1.800350890212931E-2</v>
      </c>
      <c r="Q1269" s="104">
        <v>0.47</v>
      </c>
      <c r="R1269" s="106">
        <f>'Datos Monitoreo 2019'!$Q1269*'Datos Monitoreo 2019'!$N1269</f>
        <v>7.0513743200006449E-3</v>
      </c>
      <c r="S1269" s="104">
        <v>0.2</v>
      </c>
      <c r="T1269" s="106">
        <f>'Datos Monitoreo 2019'!$R1269*'Datos Monitoreo 2019'!$S1269</f>
        <v>1.410274864000129E-3</v>
      </c>
      <c r="U1269" s="106">
        <f>'Datos Monitoreo 2019'!$T1269+'Datos Monitoreo 2019'!$R1269</f>
        <v>8.4616491840007746E-3</v>
      </c>
    </row>
    <row r="1270" spans="1:21" s="94" customFormat="1" ht="16.5" hidden="1" x14ac:dyDescent="0.3">
      <c r="A1270" s="95" t="s">
        <v>59</v>
      </c>
      <c r="B1270" s="102">
        <f>VLOOKUP('Datos Monitoreo 2019'!$A1270,info!$D$3:$E$118,2,FALSE)</f>
        <v>5</v>
      </c>
      <c r="C1270" s="96">
        <v>49</v>
      </c>
      <c r="D1270" s="96" t="s">
        <v>9</v>
      </c>
      <c r="E1270" s="97">
        <v>12.382254572549456</v>
      </c>
      <c r="F1270" s="103">
        <f t="shared" si="24"/>
        <v>1.2041742571804345E-2</v>
      </c>
      <c r="G1270" s="95"/>
      <c r="H1270" s="104"/>
      <c r="I1270" s="104"/>
      <c r="J1270" s="104"/>
      <c r="K1270" s="105">
        <f>VLOOKUP('Datos Monitoreo 2019'!$D1270,info!$A$2:$B$20,2,FALSE)</f>
        <v>0.74</v>
      </c>
      <c r="M1270" s="104">
        <v>1.1499999999999999</v>
      </c>
      <c r="N1270" s="106">
        <f>(1.8894+0.00853085*'Datos Monitoreo 2019'!$E1270^3.32222)/1000</f>
        <v>3.8323950856775368E-2</v>
      </c>
      <c r="O1270" s="106">
        <f>'Datos Monitoreo 2019'!$N1270*'Datos Monitoreo 2019'!$S1270</f>
        <v>7.6647901713550737E-3</v>
      </c>
      <c r="P1270" s="106">
        <f>'Datos Monitoreo 2019'!$O1270+'Datos Monitoreo 2019'!$N1270</f>
        <v>4.5988741028130442E-2</v>
      </c>
      <c r="Q1270" s="104">
        <v>0.47</v>
      </c>
      <c r="R1270" s="106">
        <f>'Datos Monitoreo 2019'!$Q1270*'Datos Monitoreo 2019'!$N1270</f>
        <v>1.8012256902684421E-2</v>
      </c>
      <c r="S1270" s="104">
        <v>0.2</v>
      </c>
      <c r="T1270" s="106">
        <f>'Datos Monitoreo 2019'!$R1270*'Datos Monitoreo 2019'!$S1270</f>
        <v>3.6024513805368846E-3</v>
      </c>
      <c r="U1270" s="106">
        <f>'Datos Monitoreo 2019'!$T1270+'Datos Monitoreo 2019'!$R1270</f>
        <v>2.1614708283221304E-2</v>
      </c>
    </row>
    <row r="1271" spans="1:21" s="94" customFormat="1" ht="16.5" hidden="1" x14ac:dyDescent="0.3">
      <c r="A1271" s="95" t="s">
        <v>59</v>
      </c>
      <c r="B1271" s="102">
        <f>VLOOKUP('Datos Monitoreo 2019'!$A1271,info!$D$3:$E$118,2,FALSE)</f>
        <v>5</v>
      </c>
      <c r="C1271" s="96">
        <v>50</v>
      </c>
      <c r="D1271" s="96" t="s">
        <v>9</v>
      </c>
      <c r="E1271" s="97">
        <v>9.26281768794831</v>
      </c>
      <c r="F1271" s="103">
        <f t="shared" si="24"/>
        <v>6.7386998679823968E-3</v>
      </c>
      <c r="G1271" s="95"/>
      <c r="H1271" s="104"/>
      <c r="I1271" s="104"/>
      <c r="J1271" s="104"/>
      <c r="K1271" s="105">
        <f>VLOOKUP('Datos Monitoreo 2019'!$D1271,info!$A$2:$B$20,2,FALSE)</f>
        <v>0.74</v>
      </c>
      <c r="M1271" s="104">
        <v>1.1499999999999999</v>
      </c>
      <c r="N1271" s="106">
        <f>(1.8894+0.00853085*'Datos Monitoreo 2019'!$E1271^3.32222)/1000</f>
        <v>1.578014764575876E-2</v>
      </c>
      <c r="O1271" s="106">
        <f>'Datos Monitoreo 2019'!$N1271*'Datos Monitoreo 2019'!$S1271</f>
        <v>3.1560295291517522E-3</v>
      </c>
      <c r="P1271" s="106">
        <f>'Datos Monitoreo 2019'!$O1271+'Datos Monitoreo 2019'!$N1271</f>
        <v>1.8936177174910512E-2</v>
      </c>
      <c r="Q1271" s="104">
        <v>0.47</v>
      </c>
      <c r="R1271" s="106">
        <f>'Datos Monitoreo 2019'!$Q1271*'Datos Monitoreo 2019'!$N1271</f>
        <v>7.4166693935066169E-3</v>
      </c>
      <c r="S1271" s="104">
        <v>0.2</v>
      </c>
      <c r="T1271" s="106">
        <f>'Datos Monitoreo 2019'!$R1271*'Datos Monitoreo 2019'!$S1271</f>
        <v>1.4833338787013234E-3</v>
      </c>
      <c r="U1271" s="106">
        <f>'Datos Monitoreo 2019'!$T1271+'Datos Monitoreo 2019'!$R1271</f>
        <v>8.9000032722079403E-3</v>
      </c>
    </row>
    <row r="1272" spans="1:21" s="94" customFormat="1" ht="16.5" hidden="1" x14ac:dyDescent="0.3">
      <c r="A1272" s="95" t="s">
        <v>59</v>
      </c>
      <c r="B1272" s="102">
        <f>VLOOKUP('Datos Monitoreo 2019'!$A1272,info!$D$3:$E$118,2,FALSE)</f>
        <v>5</v>
      </c>
      <c r="C1272" s="96">
        <v>50</v>
      </c>
      <c r="D1272" s="96" t="s">
        <v>9</v>
      </c>
      <c r="E1272" s="97">
        <v>7.7030992456477341</v>
      </c>
      <c r="F1272" s="103">
        <f t="shared" si="24"/>
        <v>4.6603750436168788E-3</v>
      </c>
      <c r="G1272" s="95"/>
      <c r="H1272" s="104"/>
      <c r="I1272" s="104"/>
      <c r="J1272" s="104"/>
      <c r="K1272" s="105">
        <f>VLOOKUP('Datos Monitoreo 2019'!$D1272,info!$A$2:$B$20,2,FALSE)</f>
        <v>0.74</v>
      </c>
      <c r="M1272" s="104">
        <v>1.1499999999999999</v>
      </c>
      <c r="N1272" s="106">
        <f>(1.8894+0.00853085*'Datos Monitoreo 2019'!$E1272^3.32222)/1000</f>
        <v>9.4175825347801549E-3</v>
      </c>
      <c r="O1272" s="106">
        <f>'Datos Monitoreo 2019'!$N1272*'Datos Monitoreo 2019'!$S1272</f>
        <v>1.883516506956031E-3</v>
      </c>
      <c r="P1272" s="106">
        <f>'Datos Monitoreo 2019'!$O1272+'Datos Monitoreo 2019'!$N1272</f>
        <v>1.1301099041736186E-2</v>
      </c>
      <c r="Q1272" s="104">
        <v>0.47</v>
      </c>
      <c r="R1272" s="106">
        <f>'Datos Monitoreo 2019'!$Q1272*'Datos Monitoreo 2019'!$N1272</f>
        <v>4.4262637913466728E-3</v>
      </c>
      <c r="S1272" s="104">
        <v>0.2</v>
      </c>
      <c r="T1272" s="106">
        <f>'Datos Monitoreo 2019'!$R1272*'Datos Monitoreo 2019'!$S1272</f>
        <v>8.8525275826933458E-4</v>
      </c>
      <c r="U1272" s="106">
        <f>'Datos Monitoreo 2019'!$T1272+'Datos Monitoreo 2019'!$R1272</f>
        <v>5.3115165496160077E-3</v>
      </c>
    </row>
    <row r="1273" spans="1:21" s="94" customFormat="1" ht="16.5" hidden="1" x14ac:dyDescent="0.3">
      <c r="A1273" s="95" t="s">
        <v>59</v>
      </c>
      <c r="B1273" s="102">
        <f>VLOOKUP('Datos Monitoreo 2019'!$A1273,info!$D$3:$E$118,2,FALSE)</f>
        <v>5</v>
      </c>
      <c r="C1273" s="96">
        <v>53</v>
      </c>
      <c r="D1273" s="96" t="s">
        <v>15</v>
      </c>
      <c r="E1273" s="97">
        <v>8.6261979155807271</v>
      </c>
      <c r="F1273" s="103">
        <f t="shared" si="24"/>
        <v>5.8442490878059423E-3</v>
      </c>
      <c r="G1273" s="95"/>
      <c r="H1273" s="104"/>
      <c r="I1273" s="104"/>
      <c r="J1273" s="104"/>
      <c r="K1273" s="105">
        <f>VLOOKUP('Datos Monitoreo 2019'!$D1273,info!$A$2:$B$20,2,FALSE)</f>
        <v>0.89</v>
      </c>
      <c r="M1273" s="104">
        <v>1.1499999999999999</v>
      </c>
      <c r="N1273" s="106">
        <f>(0.193936*'Datos Monitoreo 2019'!$E1273^2.24268)/1000</f>
        <v>2.4344559835891948E-2</v>
      </c>
      <c r="O1273" s="106">
        <f>'Datos Monitoreo 2019'!$N1273*'Datos Monitoreo 2019'!$S1273</f>
        <v>4.8689119671783895E-3</v>
      </c>
      <c r="P1273" s="106">
        <f>'Datos Monitoreo 2019'!$O1273+'Datos Monitoreo 2019'!$N1273</f>
        <v>2.9213471803070337E-2</v>
      </c>
      <c r="Q1273" s="104">
        <v>0.47</v>
      </c>
      <c r="R1273" s="106">
        <f>'Datos Monitoreo 2019'!$Q1273*'Datos Monitoreo 2019'!$N1273</f>
        <v>1.1441943122869214E-2</v>
      </c>
      <c r="S1273" s="104">
        <v>0.2</v>
      </c>
      <c r="T1273" s="106">
        <f>'Datos Monitoreo 2019'!$R1273*'Datos Monitoreo 2019'!$S1273</f>
        <v>2.2883886245738429E-3</v>
      </c>
      <c r="U1273" s="106">
        <f>'Datos Monitoreo 2019'!$T1273+'Datos Monitoreo 2019'!$R1273</f>
        <v>1.3730331747443057E-2</v>
      </c>
    </row>
    <row r="1274" spans="1:21" s="94" customFormat="1" ht="16.5" hidden="1" x14ac:dyDescent="0.3">
      <c r="A1274" s="95" t="s">
        <v>59</v>
      </c>
      <c r="B1274" s="102">
        <f>VLOOKUP('Datos Monitoreo 2019'!$A1274,info!$D$3:$E$118,2,FALSE)</f>
        <v>5</v>
      </c>
      <c r="C1274" s="96">
        <v>53</v>
      </c>
      <c r="D1274" s="96" t="s">
        <v>15</v>
      </c>
      <c r="E1274" s="97">
        <v>5.2839441106509257</v>
      </c>
      <c r="F1274" s="103">
        <f t="shared" si="24"/>
        <v>2.1928368059201345E-3</v>
      </c>
      <c r="G1274" s="95"/>
      <c r="H1274" s="104"/>
      <c r="I1274" s="104"/>
      <c r="J1274" s="104"/>
      <c r="K1274" s="105">
        <f>VLOOKUP('Datos Monitoreo 2019'!$D1274,info!$A$2:$B$20,2,FALSE)</f>
        <v>0.89</v>
      </c>
      <c r="M1274" s="104">
        <v>1.1499999999999999</v>
      </c>
      <c r="N1274" s="106">
        <f>(0.193936*'Datos Monitoreo 2019'!$E1274^2.24268)/1000</f>
        <v>8.1100281989856041E-3</v>
      </c>
      <c r="O1274" s="106">
        <f>'Datos Monitoreo 2019'!$N1274*'Datos Monitoreo 2019'!$S1274</f>
        <v>1.6220056397971208E-3</v>
      </c>
      <c r="P1274" s="106">
        <f>'Datos Monitoreo 2019'!$O1274+'Datos Monitoreo 2019'!$N1274</f>
        <v>9.7320338387827249E-3</v>
      </c>
      <c r="Q1274" s="104">
        <v>0.47</v>
      </c>
      <c r="R1274" s="106">
        <f>'Datos Monitoreo 2019'!$Q1274*'Datos Monitoreo 2019'!$N1274</f>
        <v>3.8117132535232337E-3</v>
      </c>
      <c r="S1274" s="104">
        <v>0.2</v>
      </c>
      <c r="T1274" s="106">
        <f>'Datos Monitoreo 2019'!$R1274*'Datos Monitoreo 2019'!$S1274</f>
        <v>7.623426507046468E-4</v>
      </c>
      <c r="U1274" s="106">
        <f>'Datos Monitoreo 2019'!$T1274+'Datos Monitoreo 2019'!$R1274</f>
        <v>4.5740559042278806E-3</v>
      </c>
    </row>
    <row r="1275" spans="1:21" s="94" customFormat="1" ht="16.5" hidden="1" x14ac:dyDescent="0.3">
      <c r="A1275" s="95" t="s">
        <v>59</v>
      </c>
      <c r="B1275" s="102">
        <f>VLOOKUP('Datos Monitoreo 2019'!$A1275,info!$D$3:$E$118,2,FALSE)</f>
        <v>5</v>
      </c>
      <c r="C1275" s="96">
        <v>53</v>
      </c>
      <c r="D1275" s="96" t="s">
        <v>15</v>
      </c>
      <c r="E1275" s="97">
        <v>2.196338214668156</v>
      </c>
      <c r="F1275" s="103">
        <f t="shared" si="24"/>
        <v>3.7886834203025696E-4</v>
      </c>
      <c r="G1275" s="95"/>
      <c r="H1275" s="104"/>
      <c r="I1275" s="104"/>
      <c r="J1275" s="104"/>
      <c r="K1275" s="105">
        <f>VLOOKUP('Datos Monitoreo 2019'!$D1275,info!$A$2:$B$20,2,FALSE)</f>
        <v>0.89</v>
      </c>
      <c r="M1275" s="104">
        <v>1.1499999999999999</v>
      </c>
      <c r="N1275" s="106">
        <f>(0.193936*'Datos Monitoreo 2019'!$E1275^2.24268)/1000</f>
        <v>1.1323493528077797E-3</v>
      </c>
      <c r="O1275" s="106">
        <f>'Datos Monitoreo 2019'!$N1275*'Datos Monitoreo 2019'!$S1275</f>
        <v>2.2646987056155595E-4</v>
      </c>
      <c r="P1275" s="106">
        <f>'Datos Monitoreo 2019'!$O1275+'Datos Monitoreo 2019'!$N1275</f>
        <v>1.3588192233693357E-3</v>
      </c>
      <c r="Q1275" s="104">
        <v>0.47</v>
      </c>
      <c r="R1275" s="106">
        <f>'Datos Monitoreo 2019'!$Q1275*'Datos Monitoreo 2019'!$N1275</f>
        <v>5.3220419581965638E-4</v>
      </c>
      <c r="S1275" s="104">
        <v>0.2</v>
      </c>
      <c r="T1275" s="106">
        <f>'Datos Monitoreo 2019'!$R1275*'Datos Monitoreo 2019'!$S1275</f>
        <v>1.0644083916393129E-4</v>
      </c>
      <c r="U1275" s="106">
        <f>'Datos Monitoreo 2019'!$T1275+'Datos Monitoreo 2019'!$R1275</f>
        <v>6.3864503498358761E-4</v>
      </c>
    </row>
    <row r="1276" spans="1:21" s="94" customFormat="1" ht="16.5" hidden="1" x14ac:dyDescent="0.3">
      <c r="A1276" s="95" t="s">
        <v>67</v>
      </c>
      <c r="B1276" s="102">
        <f>VLOOKUP('Datos Monitoreo 2019'!$A1276,info!$D$3:$E$118,2,FALSE)</f>
        <v>3</v>
      </c>
      <c r="C1276" s="96">
        <v>1</v>
      </c>
      <c r="D1276" s="96" t="s">
        <v>10</v>
      </c>
      <c r="E1276" s="97">
        <v>26.738030439438418</v>
      </c>
      <c r="F1276" s="103">
        <f t="shared" si="24"/>
        <v>5.6149863922820689E-2</v>
      </c>
      <c r="G1276" s="95"/>
      <c r="H1276" s="104"/>
      <c r="I1276" s="104"/>
      <c r="J1276" s="104"/>
      <c r="K1276" s="105">
        <f>VLOOKUP('Datos Monitoreo 2019'!$D1276,info!$A$2:$B$20,2,FALSE)</f>
        <v>0.54</v>
      </c>
      <c r="M1276" s="104">
        <v>1.1499999999999999</v>
      </c>
      <c r="N1276" s="106">
        <f>(0.214828*'Datos Monitoreo 2019'!$E1276^2.0402)/1000</f>
        <v>0.17527513667457439</v>
      </c>
      <c r="O1276" s="106">
        <f>'Datos Monitoreo 2019'!$N1276*'Datos Monitoreo 2019'!$S1276</f>
        <v>3.5055027334914883E-2</v>
      </c>
      <c r="P1276" s="106">
        <f>'Datos Monitoreo 2019'!$O1276+'Datos Monitoreo 2019'!$N1276</f>
        <v>0.21033016400948928</v>
      </c>
      <c r="Q1276" s="104">
        <v>0.47</v>
      </c>
      <c r="R1276" s="106">
        <f>'Datos Monitoreo 2019'!$Q1276*'Datos Monitoreo 2019'!$N1276</f>
        <v>8.2379314237049958E-2</v>
      </c>
      <c r="S1276" s="104">
        <v>0.2</v>
      </c>
      <c r="T1276" s="106">
        <f>'Datos Monitoreo 2019'!$R1276*'Datos Monitoreo 2019'!$S1276</f>
        <v>1.6475862847409994E-2</v>
      </c>
      <c r="U1276" s="106">
        <f>'Datos Monitoreo 2019'!$T1276+'Datos Monitoreo 2019'!$R1276</f>
        <v>9.8855177084459955E-2</v>
      </c>
    </row>
    <row r="1277" spans="1:21" s="94" customFormat="1" ht="16.5" hidden="1" x14ac:dyDescent="0.3">
      <c r="A1277" s="95" t="s">
        <v>67</v>
      </c>
      <c r="B1277" s="102">
        <f>VLOOKUP('Datos Monitoreo 2019'!$A1277,info!$D$3:$E$118,2,FALSE)</f>
        <v>3</v>
      </c>
      <c r="C1277" s="96">
        <v>2</v>
      </c>
      <c r="D1277" s="96" t="s">
        <v>10</v>
      </c>
      <c r="E1277" s="97">
        <v>18.780283284843652</v>
      </c>
      <c r="F1277" s="103">
        <f t="shared" si="24"/>
        <v>2.770091784514439E-2</v>
      </c>
      <c r="G1277" s="95"/>
      <c r="H1277" s="104"/>
      <c r="I1277" s="104"/>
      <c r="J1277" s="104"/>
      <c r="K1277" s="105">
        <f>VLOOKUP('Datos Monitoreo 2019'!$D1277,info!$A$2:$B$20,2,FALSE)</f>
        <v>0.54</v>
      </c>
      <c r="M1277" s="104">
        <v>1.1499999999999999</v>
      </c>
      <c r="N1277" s="106">
        <f>(0.214828*'Datos Monitoreo 2019'!$E1277^2.0402)/1000</f>
        <v>8.5250706960519562E-2</v>
      </c>
      <c r="O1277" s="106">
        <f>'Datos Monitoreo 2019'!$N1277*'Datos Monitoreo 2019'!$S1277</f>
        <v>1.7050141392103913E-2</v>
      </c>
      <c r="P1277" s="106">
        <f>'Datos Monitoreo 2019'!$O1277+'Datos Monitoreo 2019'!$N1277</f>
        <v>0.10230084835262347</v>
      </c>
      <c r="Q1277" s="104">
        <v>0.47</v>
      </c>
      <c r="R1277" s="106">
        <f>'Datos Monitoreo 2019'!$Q1277*'Datos Monitoreo 2019'!$N1277</f>
        <v>4.0067832271444191E-2</v>
      </c>
      <c r="S1277" s="104">
        <v>0.2</v>
      </c>
      <c r="T1277" s="106">
        <f>'Datos Monitoreo 2019'!$R1277*'Datos Monitoreo 2019'!$S1277</f>
        <v>8.0135664542888389E-3</v>
      </c>
      <c r="U1277" s="106">
        <f>'Datos Monitoreo 2019'!$T1277+'Datos Monitoreo 2019'!$R1277</f>
        <v>4.8081398725733027E-2</v>
      </c>
    </row>
    <row r="1278" spans="1:21" s="94" customFormat="1" ht="16.5" hidden="1" x14ac:dyDescent="0.3">
      <c r="A1278" s="95" t="s">
        <v>67</v>
      </c>
      <c r="B1278" s="102">
        <f>VLOOKUP('Datos Monitoreo 2019'!$A1278,info!$D$3:$E$118,2,FALSE)</f>
        <v>3</v>
      </c>
      <c r="C1278" s="96">
        <v>4</v>
      </c>
      <c r="D1278" s="96" t="s">
        <v>10</v>
      </c>
      <c r="E1278" s="97">
        <v>26.738030439438418</v>
      </c>
      <c r="F1278" s="103">
        <f t="shared" si="24"/>
        <v>5.6149863922820689E-2</v>
      </c>
      <c r="G1278" s="95"/>
      <c r="H1278" s="104"/>
      <c r="I1278" s="104"/>
      <c r="J1278" s="104"/>
      <c r="K1278" s="105">
        <f>VLOOKUP('Datos Monitoreo 2019'!$D1278,info!$A$2:$B$20,2,FALSE)</f>
        <v>0.54</v>
      </c>
      <c r="M1278" s="104">
        <v>1.1499999999999999</v>
      </c>
      <c r="N1278" s="106">
        <f>(0.214828*'Datos Monitoreo 2019'!$E1278^2.0402)/1000</f>
        <v>0.17527513667457439</v>
      </c>
      <c r="O1278" s="106">
        <f>'Datos Monitoreo 2019'!$N1278*'Datos Monitoreo 2019'!$S1278</f>
        <v>3.5055027334914883E-2</v>
      </c>
      <c r="P1278" s="106">
        <f>'Datos Monitoreo 2019'!$O1278+'Datos Monitoreo 2019'!$N1278</f>
        <v>0.21033016400948928</v>
      </c>
      <c r="Q1278" s="104">
        <v>0.47</v>
      </c>
      <c r="R1278" s="106">
        <f>'Datos Monitoreo 2019'!$Q1278*'Datos Monitoreo 2019'!$N1278</f>
        <v>8.2379314237049958E-2</v>
      </c>
      <c r="S1278" s="104">
        <v>0.2</v>
      </c>
      <c r="T1278" s="106">
        <f>'Datos Monitoreo 2019'!$R1278*'Datos Monitoreo 2019'!$S1278</f>
        <v>1.6475862847409994E-2</v>
      </c>
      <c r="U1278" s="106">
        <f>'Datos Monitoreo 2019'!$T1278+'Datos Monitoreo 2019'!$R1278</f>
        <v>9.8855177084459955E-2</v>
      </c>
    </row>
    <row r="1279" spans="1:21" s="94" customFormat="1" ht="16.5" hidden="1" x14ac:dyDescent="0.3">
      <c r="A1279" s="95" t="s">
        <v>67</v>
      </c>
      <c r="B1279" s="102">
        <f>VLOOKUP('Datos Monitoreo 2019'!$A1279,info!$D$3:$E$118,2,FALSE)</f>
        <v>3</v>
      </c>
      <c r="C1279" s="96">
        <v>5</v>
      </c>
      <c r="D1279" s="96" t="s">
        <v>10</v>
      </c>
      <c r="E1279" s="97">
        <v>26.738030439438418</v>
      </c>
      <c r="F1279" s="103">
        <f t="shared" si="24"/>
        <v>5.6149863922820689E-2</v>
      </c>
      <c r="G1279" s="95"/>
      <c r="H1279" s="104"/>
      <c r="I1279" s="104"/>
      <c r="J1279" s="104"/>
      <c r="K1279" s="105">
        <f>VLOOKUP('Datos Monitoreo 2019'!$D1279,info!$A$2:$B$20,2,FALSE)</f>
        <v>0.54</v>
      </c>
      <c r="M1279" s="104">
        <v>1.1499999999999999</v>
      </c>
      <c r="N1279" s="106">
        <f>(0.214828*'Datos Monitoreo 2019'!$E1279^2.0402)/1000</f>
        <v>0.17527513667457439</v>
      </c>
      <c r="O1279" s="106">
        <f>'Datos Monitoreo 2019'!$N1279*'Datos Monitoreo 2019'!$S1279</f>
        <v>3.5055027334914883E-2</v>
      </c>
      <c r="P1279" s="106">
        <f>'Datos Monitoreo 2019'!$O1279+'Datos Monitoreo 2019'!$N1279</f>
        <v>0.21033016400948928</v>
      </c>
      <c r="Q1279" s="104">
        <v>0.47</v>
      </c>
      <c r="R1279" s="106">
        <f>'Datos Monitoreo 2019'!$Q1279*'Datos Monitoreo 2019'!$N1279</f>
        <v>8.2379314237049958E-2</v>
      </c>
      <c r="S1279" s="104">
        <v>0.2</v>
      </c>
      <c r="T1279" s="106">
        <f>'Datos Monitoreo 2019'!$R1279*'Datos Monitoreo 2019'!$S1279</f>
        <v>1.6475862847409994E-2</v>
      </c>
      <c r="U1279" s="106">
        <f>'Datos Monitoreo 2019'!$T1279+'Datos Monitoreo 2019'!$R1279</f>
        <v>9.8855177084459955E-2</v>
      </c>
    </row>
    <row r="1280" spans="1:21" s="94" customFormat="1" ht="16.5" hidden="1" x14ac:dyDescent="0.3">
      <c r="A1280" s="95" t="s">
        <v>67</v>
      </c>
      <c r="B1280" s="102">
        <f>VLOOKUP('Datos Monitoreo 2019'!$A1280,info!$D$3:$E$118,2,FALSE)</f>
        <v>3</v>
      </c>
      <c r="C1280" s="96">
        <v>6</v>
      </c>
      <c r="D1280" s="96" t="s">
        <v>10</v>
      </c>
      <c r="E1280" s="97">
        <v>28.01126998417358</v>
      </c>
      <c r="F1280" s="103">
        <f t="shared" si="24"/>
        <v>6.162479396518189E-2</v>
      </c>
      <c r="G1280" s="95"/>
      <c r="H1280" s="104"/>
      <c r="I1280" s="104"/>
      <c r="J1280" s="104"/>
      <c r="K1280" s="105">
        <f>VLOOKUP('Datos Monitoreo 2019'!$D1280,info!$A$2:$B$20,2,FALSE)</f>
        <v>0.54</v>
      </c>
      <c r="M1280" s="104">
        <v>1.1499999999999999</v>
      </c>
      <c r="N1280" s="106">
        <f>(0.214828*'Datos Monitoreo 2019'!$E1280^2.0402)/1000</f>
        <v>0.19272553624224006</v>
      </c>
      <c r="O1280" s="106">
        <f>'Datos Monitoreo 2019'!$N1280*'Datos Monitoreo 2019'!$S1280</f>
        <v>3.8545107248448014E-2</v>
      </c>
      <c r="P1280" s="106">
        <f>'Datos Monitoreo 2019'!$O1280+'Datos Monitoreo 2019'!$N1280</f>
        <v>0.23127064349068807</v>
      </c>
      <c r="Q1280" s="104">
        <v>0.47</v>
      </c>
      <c r="R1280" s="106">
        <f>'Datos Monitoreo 2019'!$Q1280*'Datos Monitoreo 2019'!$N1280</f>
        <v>9.0581002033852831E-2</v>
      </c>
      <c r="S1280" s="104">
        <v>0.2</v>
      </c>
      <c r="T1280" s="106">
        <f>'Datos Monitoreo 2019'!$R1280*'Datos Monitoreo 2019'!$S1280</f>
        <v>1.8116200406770568E-2</v>
      </c>
      <c r="U1280" s="106">
        <f>'Datos Monitoreo 2019'!$T1280+'Datos Monitoreo 2019'!$R1280</f>
        <v>0.10869720244062339</v>
      </c>
    </row>
    <row r="1281" spans="1:21" s="94" customFormat="1" ht="16.5" hidden="1" x14ac:dyDescent="0.3">
      <c r="A1281" s="95" t="s">
        <v>67</v>
      </c>
      <c r="B1281" s="102">
        <f>VLOOKUP('Datos Monitoreo 2019'!$A1281,info!$D$3:$E$118,2,FALSE)</f>
        <v>3</v>
      </c>
      <c r="C1281" s="96">
        <v>7</v>
      </c>
      <c r="D1281" s="96" t="s">
        <v>10</v>
      </c>
      <c r="E1281" s="97">
        <v>27.374650211805999</v>
      </c>
      <c r="F1281" s="103">
        <f t="shared" si="24"/>
        <v>5.8855497955382904E-2</v>
      </c>
      <c r="G1281" s="95"/>
      <c r="H1281" s="104"/>
      <c r="I1281" s="104"/>
      <c r="J1281" s="104"/>
      <c r="K1281" s="105">
        <f>VLOOKUP('Datos Monitoreo 2019'!$D1281,info!$A$2:$B$20,2,FALSE)</f>
        <v>0.54</v>
      </c>
      <c r="M1281" s="104">
        <v>1.1499999999999999</v>
      </c>
      <c r="N1281" s="106">
        <f>(0.214828*'Datos Monitoreo 2019'!$E1281^2.0402)/1000</f>
        <v>0.18389480270468919</v>
      </c>
      <c r="O1281" s="106">
        <f>'Datos Monitoreo 2019'!$N1281*'Datos Monitoreo 2019'!$S1281</f>
        <v>3.6778960540937843E-2</v>
      </c>
      <c r="P1281" s="106">
        <f>'Datos Monitoreo 2019'!$O1281+'Datos Monitoreo 2019'!$N1281</f>
        <v>0.22067376324562704</v>
      </c>
      <c r="Q1281" s="104">
        <v>0.47</v>
      </c>
      <c r="R1281" s="106">
        <f>'Datos Monitoreo 2019'!$Q1281*'Datos Monitoreo 2019'!$N1281</f>
        <v>8.6430557271203912E-2</v>
      </c>
      <c r="S1281" s="104">
        <v>0.2</v>
      </c>
      <c r="T1281" s="106">
        <f>'Datos Monitoreo 2019'!$R1281*'Datos Monitoreo 2019'!$S1281</f>
        <v>1.7286111454240784E-2</v>
      </c>
      <c r="U1281" s="106">
        <f>'Datos Monitoreo 2019'!$T1281+'Datos Monitoreo 2019'!$R1281</f>
        <v>0.10371666872544469</v>
      </c>
    </row>
    <row r="1282" spans="1:21" s="94" customFormat="1" ht="16.5" hidden="1" x14ac:dyDescent="0.3">
      <c r="A1282" s="95" t="s">
        <v>67</v>
      </c>
      <c r="B1282" s="102">
        <f>VLOOKUP('Datos Monitoreo 2019'!$A1282,info!$D$3:$E$118,2,FALSE)</f>
        <v>3</v>
      </c>
      <c r="C1282" s="96">
        <v>8</v>
      </c>
      <c r="D1282" s="96" t="s">
        <v>10</v>
      </c>
      <c r="E1282" s="97">
        <v>27.69296009798979</v>
      </c>
      <c r="F1282" s="103">
        <f t="shared" si="24"/>
        <v>6.0232188213127785E-2</v>
      </c>
      <c r="G1282" s="95"/>
      <c r="H1282" s="104"/>
      <c r="I1282" s="104"/>
      <c r="J1282" s="104"/>
      <c r="K1282" s="105">
        <f>VLOOKUP('Datos Monitoreo 2019'!$D1282,info!$A$2:$B$20,2,FALSE)</f>
        <v>0.54</v>
      </c>
      <c r="M1282" s="104">
        <v>1.1499999999999999</v>
      </c>
      <c r="N1282" s="106">
        <f>(0.214828*'Datos Monitoreo 2019'!$E1282^2.0402)/1000</f>
        <v>0.18828377373592026</v>
      </c>
      <c r="O1282" s="106">
        <f>'Datos Monitoreo 2019'!$N1282*'Datos Monitoreo 2019'!$S1282</f>
        <v>3.7656754747184051E-2</v>
      </c>
      <c r="P1282" s="106">
        <f>'Datos Monitoreo 2019'!$O1282+'Datos Monitoreo 2019'!$N1282</f>
        <v>0.22594052848310431</v>
      </c>
      <c r="Q1282" s="104">
        <v>0.47</v>
      </c>
      <c r="R1282" s="106">
        <f>'Datos Monitoreo 2019'!$Q1282*'Datos Monitoreo 2019'!$N1282</f>
        <v>8.8493373655882515E-2</v>
      </c>
      <c r="S1282" s="104">
        <v>0.2</v>
      </c>
      <c r="T1282" s="106">
        <f>'Datos Monitoreo 2019'!$R1282*'Datos Monitoreo 2019'!$S1282</f>
        <v>1.7698674731176502E-2</v>
      </c>
      <c r="U1282" s="106">
        <f>'Datos Monitoreo 2019'!$T1282+'Datos Monitoreo 2019'!$R1282</f>
        <v>0.10619204838705902</v>
      </c>
    </row>
    <row r="1283" spans="1:21" s="94" customFormat="1" ht="16.5" hidden="1" x14ac:dyDescent="0.3">
      <c r="A1283" s="95" t="s">
        <v>67</v>
      </c>
      <c r="B1283" s="102">
        <f>VLOOKUP('Datos Monitoreo 2019'!$A1283,info!$D$3:$E$118,2,FALSE)</f>
        <v>3</v>
      </c>
      <c r="C1283" s="96">
        <v>9</v>
      </c>
      <c r="D1283" s="96" t="s">
        <v>10</v>
      </c>
      <c r="E1283" s="97">
        <v>26.101410667070837</v>
      </c>
      <c r="F1283" s="103">
        <f t="shared" ref="F1283:F1346" si="25">+(PI()*(((E1283/100)^2))/4)</f>
        <v>5.3507891867495209E-2</v>
      </c>
      <c r="G1283" s="95"/>
      <c r="H1283" s="104"/>
      <c r="I1283" s="104"/>
      <c r="J1283" s="104"/>
      <c r="K1283" s="105">
        <f>VLOOKUP('Datos Monitoreo 2019'!$D1283,info!$A$2:$B$20,2,FALSE)</f>
        <v>0.54</v>
      </c>
      <c r="M1283" s="104">
        <v>1.1499999999999999</v>
      </c>
      <c r="N1283" s="106">
        <f>(0.214828*'Datos Monitoreo 2019'!$E1283^2.0402)/1000</f>
        <v>0.16686633857437916</v>
      </c>
      <c r="O1283" s="106">
        <f>'Datos Monitoreo 2019'!$N1283*'Datos Monitoreo 2019'!$S1283</f>
        <v>3.337326771487583E-2</v>
      </c>
      <c r="P1283" s="106">
        <f>'Datos Monitoreo 2019'!$O1283+'Datos Monitoreo 2019'!$N1283</f>
        <v>0.200239606289255</v>
      </c>
      <c r="Q1283" s="104">
        <v>0.47</v>
      </c>
      <c r="R1283" s="106">
        <f>'Datos Monitoreo 2019'!$Q1283*'Datos Monitoreo 2019'!$N1283</f>
        <v>7.8427179129958197E-2</v>
      </c>
      <c r="S1283" s="104">
        <v>0.2</v>
      </c>
      <c r="T1283" s="106">
        <f>'Datos Monitoreo 2019'!$R1283*'Datos Monitoreo 2019'!$S1283</f>
        <v>1.5685435825991641E-2</v>
      </c>
      <c r="U1283" s="106">
        <f>'Datos Monitoreo 2019'!$T1283+'Datos Monitoreo 2019'!$R1283</f>
        <v>9.411261495594983E-2</v>
      </c>
    </row>
    <row r="1284" spans="1:21" s="94" customFormat="1" ht="16.5" hidden="1" x14ac:dyDescent="0.3">
      <c r="A1284" s="95" t="s">
        <v>67</v>
      </c>
      <c r="B1284" s="102">
        <f>VLOOKUP('Datos Monitoreo 2019'!$A1284,info!$D$3:$E$118,2,FALSE)</f>
        <v>3</v>
      </c>
      <c r="C1284" s="96">
        <v>10</v>
      </c>
      <c r="D1284" s="96" t="s">
        <v>10</v>
      </c>
      <c r="E1284" s="97">
        <v>24.828171122335672</v>
      </c>
      <c r="F1284" s="103">
        <f t="shared" si="25"/>
        <v>4.8414933688554554E-2</v>
      </c>
      <c r="G1284" s="95"/>
      <c r="H1284" s="104"/>
      <c r="I1284" s="104"/>
      <c r="J1284" s="104"/>
      <c r="K1284" s="105">
        <f>VLOOKUP('Datos Monitoreo 2019'!$D1284,info!$A$2:$B$20,2,FALSE)</f>
        <v>0.54</v>
      </c>
      <c r="M1284" s="104">
        <v>1.1499999999999999</v>
      </c>
      <c r="N1284" s="106">
        <f>(0.214828*'Datos Monitoreo 2019'!$E1284^2.0402)/1000</f>
        <v>0.15068052455612629</v>
      </c>
      <c r="O1284" s="106">
        <f>'Datos Monitoreo 2019'!$N1284*'Datos Monitoreo 2019'!$S1284</f>
        <v>3.0136104911225259E-2</v>
      </c>
      <c r="P1284" s="106">
        <f>'Datos Monitoreo 2019'!$O1284+'Datos Monitoreo 2019'!$N1284</f>
        <v>0.18081662946735155</v>
      </c>
      <c r="Q1284" s="104">
        <v>0.47</v>
      </c>
      <c r="R1284" s="106">
        <f>'Datos Monitoreo 2019'!$Q1284*'Datos Monitoreo 2019'!$N1284</f>
        <v>7.081984654137935E-2</v>
      </c>
      <c r="S1284" s="104">
        <v>0.2</v>
      </c>
      <c r="T1284" s="106">
        <f>'Datos Monitoreo 2019'!$R1284*'Datos Monitoreo 2019'!$S1284</f>
        <v>1.416396930827587E-2</v>
      </c>
      <c r="U1284" s="106">
        <f>'Datos Monitoreo 2019'!$T1284+'Datos Monitoreo 2019'!$R1284</f>
        <v>8.4983815849655225E-2</v>
      </c>
    </row>
    <row r="1285" spans="1:21" s="94" customFormat="1" ht="16.5" hidden="1" x14ac:dyDescent="0.3">
      <c r="A1285" s="95" t="s">
        <v>67</v>
      </c>
      <c r="B1285" s="102">
        <f>VLOOKUP('Datos Monitoreo 2019'!$A1285,info!$D$3:$E$118,2,FALSE)</f>
        <v>3</v>
      </c>
      <c r="C1285" s="96">
        <v>11</v>
      </c>
      <c r="D1285" s="96" t="s">
        <v>10</v>
      </c>
      <c r="E1285" s="97">
        <v>22.600001919049138</v>
      </c>
      <c r="F1285" s="103">
        <f t="shared" si="25"/>
        <v>4.0115003406312216E-2</v>
      </c>
      <c r="G1285" s="95"/>
      <c r="H1285" s="104"/>
      <c r="I1285" s="104"/>
      <c r="J1285" s="104"/>
      <c r="K1285" s="105">
        <f>VLOOKUP('Datos Monitoreo 2019'!$D1285,info!$A$2:$B$20,2,FALSE)</f>
        <v>0.54</v>
      </c>
      <c r="M1285" s="104">
        <v>1.1499999999999999</v>
      </c>
      <c r="N1285" s="106">
        <f>(0.214828*'Datos Monitoreo 2019'!$E1285^2.0402)/1000</f>
        <v>0.12437783646960797</v>
      </c>
      <c r="O1285" s="106">
        <f>'Datos Monitoreo 2019'!$N1285*'Datos Monitoreo 2019'!$S1285</f>
        <v>2.4875567293921597E-2</v>
      </c>
      <c r="P1285" s="106">
        <f>'Datos Monitoreo 2019'!$O1285+'Datos Monitoreo 2019'!$N1285</f>
        <v>0.14925340376352958</v>
      </c>
      <c r="Q1285" s="104">
        <v>0.47</v>
      </c>
      <c r="R1285" s="106">
        <f>'Datos Monitoreo 2019'!$Q1285*'Datos Monitoreo 2019'!$N1285</f>
        <v>5.8457583140715745E-2</v>
      </c>
      <c r="S1285" s="104">
        <v>0.2</v>
      </c>
      <c r="T1285" s="106">
        <f>'Datos Monitoreo 2019'!$R1285*'Datos Monitoreo 2019'!$S1285</f>
        <v>1.1691516628143149E-2</v>
      </c>
      <c r="U1285" s="106">
        <f>'Datos Monitoreo 2019'!$T1285+'Datos Monitoreo 2019'!$R1285</f>
        <v>7.01490997688589E-2</v>
      </c>
    </row>
    <row r="1286" spans="1:21" s="94" customFormat="1" ht="16.5" hidden="1" x14ac:dyDescent="0.3">
      <c r="A1286" s="95" t="s">
        <v>67</v>
      </c>
      <c r="B1286" s="102">
        <f>VLOOKUP('Datos Monitoreo 2019'!$A1286,info!$D$3:$E$118,2,FALSE)</f>
        <v>3</v>
      </c>
      <c r="C1286" s="96">
        <v>12</v>
      </c>
      <c r="D1286" s="96" t="s">
        <v>10</v>
      </c>
      <c r="E1286" s="97">
        <v>27.69296009798979</v>
      </c>
      <c r="F1286" s="103">
        <f t="shared" si="25"/>
        <v>6.0232188213127785E-2</v>
      </c>
      <c r="G1286" s="95"/>
      <c r="H1286" s="104"/>
      <c r="I1286" s="104"/>
      <c r="J1286" s="104"/>
      <c r="K1286" s="105">
        <f>VLOOKUP('Datos Monitoreo 2019'!$D1286,info!$A$2:$B$20,2,FALSE)</f>
        <v>0.54</v>
      </c>
      <c r="M1286" s="104">
        <v>1.1499999999999999</v>
      </c>
      <c r="N1286" s="106">
        <f>(0.214828*'Datos Monitoreo 2019'!$E1286^2.0402)/1000</f>
        <v>0.18828377373592026</v>
      </c>
      <c r="O1286" s="106">
        <f>'Datos Monitoreo 2019'!$N1286*'Datos Monitoreo 2019'!$S1286</f>
        <v>3.7656754747184051E-2</v>
      </c>
      <c r="P1286" s="106">
        <f>'Datos Monitoreo 2019'!$O1286+'Datos Monitoreo 2019'!$N1286</f>
        <v>0.22594052848310431</v>
      </c>
      <c r="Q1286" s="104">
        <v>0.47</v>
      </c>
      <c r="R1286" s="106">
        <f>'Datos Monitoreo 2019'!$Q1286*'Datos Monitoreo 2019'!$N1286</f>
        <v>8.8493373655882515E-2</v>
      </c>
      <c r="S1286" s="104">
        <v>0.2</v>
      </c>
      <c r="T1286" s="106">
        <f>'Datos Monitoreo 2019'!$R1286*'Datos Monitoreo 2019'!$S1286</f>
        <v>1.7698674731176502E-2</v>
      </c>
      <c r="U1286" s="106">
        <f>'Datos Monitoreo 2019'!$T1286+'Datos Monitoreo 2019'!$R1286</f>
        <v>0.10619204838705902</v>
      </c>
    </row>
    <row r="1287" spans="1:21" s="94" customFormat="1" ht="16.5" hidden="1" x14ac:dyDescent="0.3">
      <c r="A1287" s="95" t="s">
        <v>67</v>
      </c>
      <c r="B1287" s="102">
        <f>VLOOKUP('Datos Monitoreo 2019'!$A1287,info!$D$3:$E$118,2,FALSE)</f>
        <v>3</v>
      </c>
      <c r="C1287" s="96">
        <v>13</v>
      </c>
      <c r="D1287" s="96" t="s">
        <v>10</v>
      </c>
      <c r="E1287" s="97">
        <v>26.324227587399491</v>
      </c>
      <c r="F1287" s="103">
        <f t="shared" si="25"/>
        <v>5.442534053694844E-2</v>
      </c>
      <c r="G1287" s="95"/>
      <c r="H1287" s="104"/>
      <c r="I1287" s="104"/>
      <c r="J1287" s="104"/>
      <c r="K1287" s="105">
        <f>VLOOKUP('Datos Monitoreo 2019'!$D1287,info!$A$2:$B$20,2,FALSE)</f>
        <v>0.54</v>
      </c>
      <c r="M1287" s="104">
        <v>1.1499999999999999</v>
      </c>
      <c r="N1287" s="106">
        <f>(0.214828*'Datos Monitoreo 2019'!$E1287^2.0402)/1000</f>
        <v>0.16978544435733331</v>
      </c>
      <c r="O1287" s="106">
        <f>'Datos Monitoreo 2019'!$N1287*'Datos Monitoreo 2019'!$S1287</f>
        <v>3.3957088871466666E-2</v>
      </c>
      <c r="P1287" s="106">
        <f>'Datos Monitoreo 2019'!$O1287+'Datos Monitoreo 2019'!$N1287</f>
        <v>0.20374253322879998</v>
      </c>
      <c r="Q1287" s="104">
        <v>0.47</v>
      </c>
      <c r="R1287" s="106">
        <f>'Datos Monitoreo 2019'!$Q1287*'Datos Monitoreo 2019'!$N1287</f>
        <v>7.9799158847946652E-2</v>
      </c>
      <c r="S1287" s="104">
        <v>0.2</v>
      </c>
      <c r="T1287" s="106">
        <f>'Datos Monitoreo 2019'!$R1287*'Datos Monitoreo 2019'!$S1287</f>
        <v>1.595983176958933E-2</v>
      </c>
      <c r="U1287" s="106">
        <f>'Datos Monitoreo 2019'!$T1287+'Datos Monitoreo 2019'!$R1287</f>
        <v>9.5758990617535983E-2</v>
      </c>
    </row>
    <row r="1288" spans="1:21" s="94" customFormat="1" ht="16.5" hidden="1" x14ac:dyDescent="0.3">
      <c r="A1288" s="95" t="s">
        <v>67</v>
      </c>
      <c r="B1288" s="102">
        <f>VLOOKUP('Datos Monitoreo 2019'!$A1288,info!$D$3:$E$118,2,FALSE)</f>
        <v>3</v>
      </c>
      <c r="C1288" s="96">
        <v>14</v>
      </c>
      <c r="D1288" s="96" t="s">
        <v>10</v>
      </c>
      <c r="E1288" s="97">
        <v>23.236621691416719</v>
      </c>
      <c r="F1288" s="103">
        <f t="shared" si="25"/>
        <v>4.2406834586835515E-2</v>
      </c>
      <c r="G1288" s="95"/>
      <c r="H1288" s="104"/>
      <c r="I1288" s="104"/>
      <c r="J1288" s="104"/>
      <c r="K1288" s="105">
        <f>VLOOKUP('Datos Monitoreo 2019'!$D1288,info!$A$2:$B$20,2,FALSE)</f>
        <v>0.54</v>
      </c>
      <c r="M1288" s="104">
        <v>1.1499999999999999</v>
      </c>
      <c r="N1288" s="106">
        <f>(0.214828*'Datos Monitoreo 2019'!$E1288^2.0402)/1000</f>
        <v>0.13163064647053621</v>
      </c>
      <c r="O1288" s="106">
        <f>'Datos Monitoreo 2019'!$N1288*'Datos Monitoreo 2019'!$S1288</f>
        <v>2.6326129294107242E-2</v>
      </c>
      <c r="P1288" s="106">
        <f>'Datos Monitoreo 2019'!$O1288+'Datos Monitoreo 2019'!$N1288</f>
        <v>0.15795677576464345</v>
      </c>
      <c r="Q1288" s="104">
        <v>0.47</v>
      </c>
      <c r="R1288" s="106">
        <f>'Datos Monitoreo 2019'!$Q1288*'Datos Monitoreo 2019'!$N1288</f>
        <v>6.1866403841152016E-2</v>
      </c>
      <c r="S1288" s="104">
        <v>0.2</v>
      </c>
      <c r="T1288" s="106">
        <f>'Datos Monitoreo 2019'!$R1288*'Datos Monitoreo 2019'!$S1288</f>
        <v>1.2373280768230403E-2</v>
      </c>
      <c r="U1288" s="106">
        <f>'Datos Monitoreo 2019'!$T1288+'Datos Monitoreo 2019'!$R1288</f>
        <v>7.423968460938242E-2</v>
      </c>
    </row>
    <row r="1289" spans="1:21" s="94" customFormat="1" ht="16.5" hidden="1" x14ac:dyDescent="0.3">
      <c r="A1289" s="95" t="s">
        <v>67</v>
      </c>
      <c r="B1289" s="102">
        <f>VLOOKUP('Datos Monitoreo 2019'!$A1289,info!$D$3:$E$118,2,FALSE)</f>
        <v>3</v>
      </c>
      <c r="C1289" s="96">
        <v>15</v>
      </c>
      <c r="D1289" s="96" t="s">
        <v>10</v>
      </c>
      <c r="E1289" s="97">
        <v>27.374650211805999</v>
      </c>
      <c r="F1289" s="103">
        <f t="shared" si="25"/>
        <v>5.8855497955382904E-2</v>
      </c>
      <c r="G1289" s="95"/>
      <c r="H1289" s="104"/>
      <c r="I1289" s="104"/>
      <c r="J1289" s="104"/>
      <c r="K1289" s="105">
        <f>VLOOKUP('Datos Monitoreo 2019'!$D1289,info!$A$2:$B$20,2,FALSE)</f>
        <v>0.54</v>
      </c>
      <c r="M1289" s="104">
        <v>1.1499999999999999</v>
      </c>
      <c r="N1289" s="106">
        <f>(0.214828*'Datos Monitoreo 2019'!$E1289^2.0402)/1000</f>
        <v>0.18389480270468919</v>
      </c>
      <c r="O1289" s="106">
        <f>'Datos Monitoreo 2019'!$N1289*'Datos Monitoreo 2019'!$S1289</f>
        <v>3.6778960540937843E-2</v>
      </c>
      <c r="P1289" s="106">
        <f>'Datos Monitoreo 2019'!$O1289+'Datos Monitoreo 2019'!$N1289</f>
        <v>0.22067376324562704</v>
      </c>
      <c r="Q1289" s="104">
        <v>0.47</v>
      </c>
      <c r="R1289" s="106">
        <f>'Datos Monitoreo 2019'!$Q1289*'Datos Monitoreo 2019'!$N1289</f>
        <v>8.6430557271203912E-2</v>
      </c>
      <c r="S1289" s="104">
        <v>0.2</v>
      </c>
      <c r="T1289" s="106">
        <f>'Datos Monitoreo 2019'!$R1289*'Datos Monitoreo 2019'!$S1289</f>
        <v>1.7286111454240784E-2</v>
      </c>
      <c r="U1289" s="106">
        <f>'Datos Monitoreo 2019'!$T1289+'Datos Monitoreo 2019'!$R1289</f>
        <v>0.10371666872544469</v>
      </c>
    </row>
    <row r="1290" spans="1:21" s="94" customFormat="1" ht="16.5" hidden="1" x14ac:dyDescent="0.3">
      <c r="A1290" s="95" t="s">
        <v>67</v>
      </c>
      <c r="B1290" s="102">
        <f>VLOOKUP('Datos Monitoreo 2019'!$A1290,info!$D$3:$E$118,2,FALSE)</f>
        <v>3</v>
      </c>
      <c r="C1290" s="96">
        <v>16</v>
      </c>
      <c r="D1290" s="96" t="s">
        <v>10</v>
      </c>
      <c r="E1290" s="97">
        <v>27.215495268714104</v>
      </c>
      <c r="F1290" s="103">
        <f t="shared" si="25"/>
        <v>5.8173121136876393E-2</v>
      </c>
      <c r="G1290" s="95"/>
      <c r="H1290" s="104"/>
      <c r="I1290" s="104"/>
      <c r="J1290" s="104"/>
      <c r="K1290" s="105">
        <f>VLOOKUP('Datos Monitoreo 2019'!$D1290,info!$A$2:$B$20,2,FALSE)</f>
        <v>0.54</v>
      </c>
      <c r="M1290" s="104">
        <v>1.1499999999999999</v>
      </c>
      <c r="N1290" s="106">
        <f>(0.214828*'Datos Monitoreo 2019'!$E1290^2.0402)/1000</f>
        <v>0.18172010633747498</v>
      </c>
      <c r="O1290" s="106">
        <f>'Datos Monitoreo 2019'!$N1290*'Datos Monitoreo 2019'!$S1290</f>
        <v>3.6344021267494996E-2</v>
      </c>
      <c r="P1290" s="106">
        <f>'Datos Monitoreo 2019'!$O1290+'Datos Monitoreo 2019'!$N1290</f>
        <v>0.21806412760496999</v>
      </c>
      <c r="Q1290" s="104">
        <v>0.47</v>
      </c>
      <c r="R1290" s="106">
        <f>'Datos Monitoreo 2019'!$Q1290*'Datos Monitoreo 2019'!$N1290</f>
        <v>8.5408449978613243E-2</v>
      </c>
      <c r="S1290" s="104">
        <v>0.2</v>
      </c>
      <c r="T1290" s="106">
        <f>'Datos Monitoreo 2019'!$R1290*'Datos Monitoreo 2019'!$S1290</f>
        <v>1.7081689995722651E-2</v>
      </c>
      <c r="U1290" s="106">
        <f>'Datos Monitoreo 2019'!$T1290+'Datos Monitoreo 2019'!$R1290</f>
        <v>0.1024901399743359</v>
      </c>
    </row>
    <row r="1291" spans="1:21" s="94" customFormat="1" ht="16.5" hidden="1" x14ac:dyDescent="0.3">
      <c r="A1291" s="95" t="s">
        <v>67</v>
      </c>
      <c r="B1291" s="102">
        <f>VLOOKUP('Datos Monitoreo 2019'!$A1291,info!$D$3:$E$118,2,FALSE)</f>
        <v>3</v>
      </c>
      <c r="C1291" s="96">
        <v>17</v>
      </c>
      <c r="D1291" s="96" t="s">
        <v>10</v>
      </c>
      <c r="E1291" s="97">
        <v>27.374650211805999</v>
      </c>
      <c r="F1291" s="103">
        <f t="shared" si="25"/>
        <v>5.8855497955382904E-2</v>
      </c>
      <c r="G1291" s="95"/>
      <c r="H1291" s="104"/>
      <c r="I1291" s="104"/>
      <c r="J1291" s="104"/>
      <c r="K1291" s="105">
        <f>VLOOKUP('Datos Monitoreo 2019'!$D1291,info!$A$2:$B$20,2,FALSE)</f>
        <v>0.54</v>
      </c>
      <c r="M1291" s="104">
        <v>1.1499999999999999</v>
      </c>
      <c r="N1291" s="106">
        <f>(0.214828*'Datos Monitoreo 2019'!$E1291^2.0402)/1000</f>
        <v>0.18389480270468919</v>
      </c>
      <c r="O1291" s="106">
        <f>'Datos Monitoreo 2019'!$N1291*'Datos Monitoreo 2019'!$S1291</f>
        <v>3.6778960540937843E-2</v>
      </c>
      <c r="P1291" s="106">
        <f>'Datos Monitoreo 2019'!$O1291+'Datos Monitoreo 2019'!$N1291</f>
        <v>0.22067376324562704</v>
      </c>
      <c r="Q1291" s="104">
        <v>0.47</v>
      </c>
      <c r="R1291" s="106">
        <f>'Datos Monitoreo 2019'!$Q1291*'Datos Monitoreo 2019'!$N1291</f>
        <v>8.6430557271203912E-2</v>
      </c>
      <c r="S1291" s="104">
        <v>0.2</v>
      </c>
      <c r="T1291" s="106">
        <f>'Datos Monitoreo 2019'!$R1291*'Datos Monitoreo 2019'!$S1291</f>
        <v>1.7286111454240784E-2</v>
      </c>
      <c r="U1291" s="106">
        <f>'Datos Monitoreo 2019'!$T1291+'Datos Monitoreo 2019'!$R1291</f>
        <v>0.10371666872544469</v>
      </c>
    </row>
    <row r="1292" spans="1:21" s="94" customFormat="1" ht="16.5" hidden="1" x14ac:dyDescent="0.3">
      <c r="A1292" s="95" t="s">
        <v>67</v>
      </c>
      <c r="B1292" s="102">
        <f>VLOOKUP('Datos Monitoreo 2019'!$A1292,info!$D$3:$E$118,2,FALSE)</f>
        <v>3</v>
      </c>
      <c r="C1292" s="96">
        <v>19</v>
      </c>
      <c r="D1292" s="96" t="s">
        <v>10</v>
      </c>
      <c r="E1292" s="97">
        <v>16.392959138465219</v>
      </c>
      <c r="F1292" s="103">
        <f t="shared" si="25"/>
        <v>2.1105934890773968E-2</v>
      </c>
      <c r="G1292" s="95"/>
      <c r="H1292" s="104"/>
      <c r="I1292" s="104"/>
      <c r="J1292" s="104"/>
      <c r="K1292" s="105">
        <f>VLOOKUP('Datos Monitoreo 2019'!$D1292,info!$A$2:$B$20,2,FALSE)</f>
        <v>0.54</v>
      </c>
      <c r="M1292" s="104">
        <v>1.1499999999999999</v>
      </c>
      <c r="N1292" s="106">
        <f>(0.214828*'Datos Monitoreo 2019'!$E1292^2.0402)/1000</f>
        <v>6.4600342967733981E-2</v>
      </c>
      <c r="O1292" s="106">
        <f>'Datos Monitoreo 2019'!$N1292*'Datos Monitoreo 2019'!$S1292</f>
        <v>1.2920068593546797E-2</v>
      </c>
      <c r="P1292" s="106">
        <f>'Datos Monitoreo 2019'!$O1292+'Datos Monitoreo 2019'!$N1292</f>
        <v>7.7520411561280783E-2</v>
      </c>
      <c r="Q1292" s="104">
        <v>0.47</v>
      </c>
      <c r="R1292" s="106">
        <f>'Datos Monitoreo 2019'!$Q1292*'Datos Monitoreo 2019'!$N1292</f>
        <v>3.036216119483497E-2</v>
      </c>
      <c r="S1292" s="104">
        <v>0.2</v>
      </c>
      <c r="T1292" s="106">
        <f>'Datos Monitoreo 2019'!$R1292*'Datos Monitoreo 2019'!$S1292</f>
        <v>6.0724322389669946E-3</v>
      </c>
      <c r="U1292" s="106">
        <f>'Datos Monitoreo 2019'!$T1292+'Datos Monitoreo 2019'!$R1292</f>
        <v>3.6434593433801968E-2</v>
      </c>
    </row>
    <row r="1293" spans="1:21" s="94" customFormat="1" ht="16.5" hidden="1" x14ac:dyDescent="0.3">
      <c r="A1293" s="95" t="s">
        <v>67</v>
      </c>
      <c r="B1293" s="102">
        <f>VLOOKUP('Datos Monitoreo 2019'!$A1293,info!$D$3:$E$118,2,FALSE)</f>
        <v>3</v>
      </c>
      <c r="C1293" s="96">
        <v>20</v>
      </c>
      <c r="D1293" s="96" t="s">
        <v>10</v>
      </c>
      <c r="E1293" s="97">
        <v>21.485917317405871</v>
      </c>
      <c r="F1293" s="103">
        <f t="shared" si="25"/>
        <v>3.6257485473122401E-2</v>
      </c>
      <c r="G1293" s="95"/>
      <c r="H1293" s="104"/>
      <c r="I1293" s="104"/>
      <c r="J1293" s="104"/>
      <c r="K1293" s="105">
        <f>VLOOKUP('Datos Monitoreo 2019'!$D1293,info!$A$2:$B$20,2,FALSE)</f>
        <v>0.54</v>
      </c>
      <c r="M1293" s="104">
        <v>1.1499999999999999</v>
      </c>
      <c r="N1293" s="106">
        <f>(0.214828*'Datos Monitoreo 2019'!$E1293^2.0402)/1000</f>
        <v>0.11218925713633188</v>
      </c>
      <c r="O1293" s="106">
        <f>'Datos Monitoreo 2019'!$N1293*'Datos Monitoreo 2019'!$S1293</f>
        <v>2.2437851427266377E-2</v>
      </c>
      <c r="P1293" s="106">
        <f>'Datos Monitoreo 2019'!$O1293+'Datos Monitoreo 2019'!$N1293</f>
        <v>0.13462710856359825</v>
      </c>
      <c r="Q1293" s="104">
        <v>0.47</v>
      </c>
      <c r="R1293" s="106">
        <f>'Datos Monitoreo 2019'!$Q1293*'Datos Monitoreo 2019'!$N1293</f>
        <v>5.272895085407598E-2</v>
      </c>
      <c r="S1293" s="104">
        <v>0.2</v>
      </c>
      <c r="T1293" s="106">
        <f>'Datos Monitoreo 2019'!$R1293*'Datos Monitoreo 2019'!$S1293</f>
        <v>1.0545790170815196E-2</v>
      </c>
      <c r="U1293" s="106">
        <f>'Datos Monitoreo 2019'!$T1293+'Datos Monitoreo 2019'!$R1293</f>
        <v>6.3274741024891182E-2</v>
      </c>
    </row>
    <row r="1294" spans="1:21" s="94" customFormat="1" ht="16.5" hidden="1" x14ac:dyDescent="0.3">
      <c r="A1294" s="95" t="s">
        <v>67</v>
      </c>
      <c r="B1294" s="102">
        <f>VLOOKUP('Datos Monitoreo 2019'!$A1294,info!$D$3:$E$118,2,FALSE)</f>
        <v>3</v>
      </c>
      <c r="C1294" s="96">
        <v>21</v>
      </c>
      <c r="D1294" s="96" t="s">
        <v>10</v>
      </c>
      <c r="E1294" s="97">
        <v>26.101410667070837</v>
      </c>
      <c r="F1294" s="103">
        <f t="shared" si="25"/>
        <v>5.3507891867495209E-2</v>
      </c>
      <c r="G1294" s="95"/>
      <c r="H1294" s="104"/>
      <c r="I1294" s="104"/>
      <c r="J1294" s="104"/>
      <c r="K1294" s="105">
        <f>VLOOKUP('Datos Monitoreo 2019'!$D1294,info!$A$2:$B$20,2,FALSE)</f>
        <v>0.54</v>
      </c>
      <c r="M1294" s="104">
        <v>1.1499999999999999</v>
      </c>
      <c r="N1294" s="106">
        <f>(0.214828*'Datos Monitoreo 2019'!$E1294^2.0402)/1000</f>
        <v>0.16686633857437916</v>
      </c>
      <c r="O1294" s="106">
        <f>'Datos Monitoreo 2019'!$N1294*'Datos Monitoreo 2019'!$S1294</f>
        <v>3.337326771487583E-2</v>
      </c>
      <c r="P1294" s="106">
        <f>'Datos Monitoreo 2019'!$O1294+'Datos Monitoreo 2019'!$N1294</f>
        <v>0.200239606289255</v>
      </c>
      <c r="Q1294" s="104">
        <v>0.47</v>
      </c>
      <c r="R1294" s="106">
        <f>'Datos Monitoreo 2019'!$Q1294*'Datos Monitoreo 2019'!$N1294</f>
        <v>7.8427179129958197E-2</v>
      </c>
      <c r="S1294" s="104">
        <v>0.2</v>
      </c>
      <c r="T1294" s="106">
        <f>'Datos Monitoreo 2019'!$R1294*'Datos Monitoreo 2019'!$S1294</f>
        <v>1.5685435825991641E-2</v>
      </c>
      <c r="U1294" s="106">
        <f>'Datos Monitoreo 2019'!$T1294+'Datos Monitoreo 2019'!$R1294</f>
        <v>9.411261495594983E-2</v>
      </c>
    </row>
    <row r="1295" spans="1:21" s="94" customFormat="1" ht="16.5" hidden="1" x14ac:dyDescent="0.3">
      <c r="A1295" s="95" t="s">
        <v>67</v>
      </c>
      <c r="B1295" s="102">
        <f>VLOOKUP('Datos Monitoreo 2019'!$A1295,info!$D$3:$E$118,2,FALSE)</f>
        <v>3</v>
      </c>
      <c r="C1295" s="96">
        <v>22</v>
      </c>
      <c r="D1295" s="96" t="s">
        <v>10</v>
      </c>
      <c r="E1295" s="97">
        <v>26.578875496346523</v>
      </c>
      <c r="F1295" s="103">
        <f t="shared" si="25"/>
        <v>5.548340259862336E-2</v>
      </c>
      <c r="G1295" s="95"/>
      <c r="H1295" s="104"/>
      <c r="I1295" s="104"/>
      <c r="J1295" s="104"/>
      <c r="K1295" s="105">
        <f>VLOOKUP('Datos Monitoreo 2019'!$D1295,info!$A$2:$B$20,2,FALSE)</f>
        <v>0.54</v>
      </c>
      <c r="M1295" s="104">
        <v>1.1499999999999999</v>
      </c>
      <c r="N1295" s="106">
        <f>(0.214828*'Datos Monitoreo 2019'!$E1295^2.0402)/1000</f>
        <v>0.17315317617683162</v>
      </c>
      <c r="O1295" s="106">
        <f>'Datos Monitoreo 2019'!$N1295*'Datos Monitoreo 2019'!$S1295</f>
        <v>3.4630635235366324E-2</v>
      </c>
      <c r="P1295" s="106">
        <f>'Datos Monitoreo 2019'!$O1295+'Datos Monitoreo 2019'!$N1295</f>
        <v>0.20778381141219796</v>
      </c>
      <c r="Q1295" s="104">
        <v>0.47</v>
      </c>
      <c r="R1295" s="106">
        <f>'Datos Monitoreo 2019'!$Q1295*'Datos Monitoreo 2019'!$N1295</f>
        <v>8.1381992803110856E-2</v>
      </c>
      <c r="S1295" s="104">
        <v>0.2</v>
      </c>
      <c r="T1295" s="106">
        <f>'Datos Monitoreo 2019'!$R1295*'Datos Monitoreo 2019'!$S1295</f>
        <v>1.6276398560622171E-2</v>
      </c>
      <c r="U1295" s="106">
        <f>'Datos Monitoreo 2019'!$T1295+'Datos Monitoreo 2019'!$R1295</f>
        <v>9.7658391363733027E-2</v>
      </c>
    </row>
    <row r="1296" spans="1:21" s="94" customFormat="1" ht="16.5" hidden="1" x14ac:dyDescent="0.3">
      <c r="A1296" s="95" t="s">
        <v>67</v>
      </c>
      <c r="B1296" s="102">
        <f>VLOOKUP('Datos Monitoreo 2019'!$A1296,info!$D$3:$E$118,2,FALSE)</f>
        <v>3</v>
      </c>
      <c r="C1296" s="96">
        <v>23</v>
      </c>
      <c r="D1296" s="96" t="s">
        <v>10</v>
      </c>
      <c r="E1296" s="97">
        <v>22.281692032865347</v>
      </c>
      <c r="F1296" s="103">
        <f t="shared" si="25"/>
        <v>3.8992961057514354E-2</v>
      </c>
      <c r="G1296" s="95"/>
      <c r="H1296" s="104"/>
      <c r="I1296" s="104"/>
      <c r="J1296" s="104"/>
      <c r="K1296" s="105">
        <f>VLOOKUP('Datos Monitoreo 2019'!$D1296,info!$A$2:$B$20,2,FALSE)</f>
        <v>0.54</v>
      </c>
      <c r="M1296" s="104">
        <v>1.1499999999999999</v>
      </c>
      <c r="N1296" s="106">
        <f>(0.214828*'Datos Monitoreo 2019'!$E1296^2.0402)/1000</f>
        <v>0.12082998908357739</v>
      </c>
      <c r="O1296" s="106">
        <f>'Datos Monitoreo 2019'!$N1296*'Datos Monitoreo 2019'!$S1296</f>
        <v>2.4165997816715482E-2</v>
      </c>
      <c r="P1296" s="106">
        <f>'Datos Monitoreo 2019'!$O1296+'Datos Monitoreo 2019'!$N1296</f>
        <v>0.14499598690029286</v>
      </c>
      <c r="Q1296" s="104">
        <v>0.47</v>
      </c>
      <c r="R1296" s="106">
        <f>'Datos Monitoreo 2019'!$Q1296*'Datos Monitoreo 2019'!$N1296</f>
        <v>5.6790094869281368E-2</v>
      </c>
      <c r="S1296" s="104">
        <v>0.2</v>
      </c>
      <c r="T1296" s="106">
        <f>'Datos Monitoreo 2019'!$R1296*'Datos Monitoreo 2019'!$S1296</f>
        <v>1.1358018973856274E-2</v>
      </c>
      <c r="U1296" s="106">
        <f>'Datos Monitoreo 2019'!$T1296+'Datos Monitoreo 2019'!$R1296</f>
        <v>6.8148113843137639E-2</v>
      </c>
    </row>
    <row r="1297" spans="1:21" s="94" customFormat="1" ht="16.5" hidden="1" x14ac:dyDescent="0.3">
      <c r="A1297" s="95" t="s">
        <v>67</v>
      </c>
      <c r="B1297" s="102">
        <f>VLOOKUP('Datos Monitoreo 2019'!$A1297,info!$D$3:$E$118,2,FALSE)</f>
        <v>3</v>
      </c>
      <c r="C1297" s="96">
        <v>25</v>
      </c>
      <c r="D1297" s="96" t="s">
        <v>10</v>
      </c>
      <c r="E1297" s="97">
        <v>25.942255723978942</v>
      </c>
      <c r="F1297" s="103">
        <f t="shared" si="25"/>
        <v>5.2857346037607091E-2</v>
      </c>
      <c r="G1297" s="95"/>
      <c r="H1297" s="104"/>
      <c r="I1297" s="104"/>
      <c r="J1297" s="104"/>
      <c r="K1297" s="105">
        <f>VLOOKUP('Datos Monitoreo 2019'!$D1297,info!$A$2:$B$20,2,FALSE)</f>
        <v>0.54</v>
      </c>
      <c r="M1297" s="104">
        <v>1.1499999999999999</v>
      </c>
      <c r="N1297" s="106">
        <f>(0.214828*'Datos Monitoreo 2019'!$E1297^2.0402)/1000</f>
        <v>0.16479706333911015</v>
      </c>
      <c r="O1297" s="106">
        <f>'Datos Monitoreo 2019'!$N1297*'Datos Monitoreo 2019'!$S1297</f>
        <v>3.2959412667822034E-2</v>
      </c>
      <c r="P1297" s="106">
        <f>'Datos Monitoreo 2019'!$O1297+'Datos Monitoreo 2019'!$N1297</f>
        <v>0.19775647600693219</v>
      </c>
      <c r="Q1297" s="104">
        <v>0.47</v>
      </c>
      <c r="R1297" s="106">
        <f>'Datos Monitoreo 2019'!$Q1297*'Datos Monitoreo 2019'!$N1297</f>
        <v>7.7454619769381769E-2</v>
      </c>
      <c r="S1297" s="104">
        <v>0.2</v>
      </c>
      <c r="T1297" s="106">
        <f>'Datos Monitoreo 2019'!$R1297*'Datos Monitoreo 2019'!$S1297</f>
        <v>1.5490923953876355E-2</v>
      </c>
      <c r="U1297" s="106">
        <f>'Datos Monitoreo 2019'!$T1297+'Datos Monitoreo 2019'!$R1297</f>
        <v>9.2945543723258126E-2</v>
      </c>
    </row>
    <row r="1298" spans="1:21" s="94" customFormat="1" ht="16.5" hidden="1" x14ac:dyDescent="0.3">
      <c r="A1298" s="95" t="s">
        <v>67</v>
      </c>
      <c r="B1298" s="102">
        <f>VLOOKUP('Datos Monitoreo 2019'!$A1298,info!$D$3:$E$118,2,FALSE)</f>
        <v>3</v>
      </c>
      <c r="C1298" s="96">
        <v>26</v>
      </c>
      <c r="D1298" s="96" t="s">
        <v>10</v>
      </c>
      <c r="E1298" s="97">
        <v>25.783100780887047</v>
      </c>
      <c r="F1298" s="103">
        <f t="shared" si="25"/>
        <v>5.2210779081296281E-2</v>
      </c>
      <c r="G1298" s="95"/>
      <c r="H1298" s="104"/>
      <c r="I1298" s="104"/>
      <c r="J1298" s="104"/>
      <c r="K1298" s="105">
        <f>VLOOKUP('Datos Monitoreo 2019'!$D1298,info!$A$2:$B$20,2,FALSE)</f>
        <v>0.54</v>
      </c>
      <c r="M1298" s="104">
        <v>1.1499999999999999</v>
      </c>
      <c r="N1298" s="106">
        <f>(0.214828*'Datos Monitoreo 2019'!$E1298^2.0402)/1000</f>
        <v>0.16274095137414996</v>
      </c>
      <c r="O1298" s="106">
        <f>'Datos Monitoreo 2019'!$N1298*'Datos Monitoreo 2019'!$S1298</f>
        <v>3.254819027482999E-2</v>
      </c>
      <c r="P1298" s="106">
        <f>'Datos Monitoreo 2019'!$O1298+'Datos Monitoreo 2019'!$N1298</f>
        <v>0.19528914164897995</v>
      </c>
      <c r="Q1298" s="104">
        <v>0.47</v>
      </c>
      <c r="R1298" s="106">
        <f>'Datos Monitoreo 2019'!$Q1298*'Datos Monitoreo 2019'!$N1298</f>
        <v>7.648824714585048E-2</v>
      </c>
      <c r="S1298" s="104">
        <v>0.2</v>
      </c>
      <c r="T1298" s="106">
        <f>'Datos Monitoreo 2019'!$R1298*'Datos Monitoreo 2019'!$S1298</f>
        <v>1.5297649429170097E-2</v>
      </c>
      <c r="U1298" s="106">
        <f>'Datos Monitoreo 2019'!$T1298+'Datos Monitoreo 2019'!$R1298</f>
        <v>9.1785896575020579E-2</v>
      </c>
    </row>
    <row r="1299" spans="1:21" s="94" customFormat="1" ht="16.5" hidden="1" x14ac:dyDescent="0.3">
      <c r="A1299" s="95" t="s">
        <v>67</v>
      </c>
      <c r="B1299" s="102">
        <f>VLOOKUP('Datos Monitoreo 2019'!$A1299,info!$D$3:$E$118,2,FALSE)</f>
        <v>3</v>
      </c>
      <c r="C1299" s="96">
        <v>29</v>
      </c>
      <c r="D1299" s="96" t="s">
        <v>10</v>
      </c>
      <c r="E1299" s="97">
        <v>29.284509528908742</v>
      </c>
      <c r="F1299" s="103">
        <f t="shared" si="25"/>
        <v>6.7354371916490102E-2</v>
      </c>
      <c r="G1299" s="95"/>
      <c r="H1299" s="104"/>
      <c r="I1299" s="104"/>
      <c r="J1299" s="104"/>
      <c r="K1299" s="105">
        <f>VLOOKUP('Datos Monitoreo 2019'!$D1299,info!$A$2:$B$20,2,FALSE)</f>
        <v>0.54</v>
      </c>
      <c r="M1299" s="104">
        <v>1.1499999999999999</v>
      </c>
      <c r="N1299" s="106">
        <f>(0.214828*'Datos Monitoreo 2019'!$E1299^2.0402)/1000</f>
        <v>0.21102098231016003</v>
      </c>
      <c r="O1299" s="106">
        <f>'Datos Monitoreo 2019'!$N1299*'Datos Monitoreo 2019'!$S1299</f>
        <v>4.2204196462032009E-2</v>
      </c>
      <c r="P1299" s="106">
        <f>'Datos Monitoreo 2019'!$O1299+'Datos Monitoreo 2019'!$N1299</f>
        <v>0.25322517877219203</v>
      </c>
      <c r="Q1299" s="104">
        <v>0.47</v>
      </c>
      <c r="R1299" s="106">
        <f>'Datos Monitoreo 2019'!$Q1299*'Datos Monitoreo 2019'!$N1299</f>
        <v>9.9179861685775209E-2</v>
      </c>
      <c r="S1299" s="104">
        <v>0.2</v>
      </c>
      <c r="T1299" s="106">
        <f>'Datos Monitoreo 2019'!$R1299*'Datos Monitoreo 2019'!$S1299</f>
        <v>1.9835972337155044E-2</v>
      </c>
      <c r="U1299" s="106">
        <f>'Datos Monitoreo 2019'!$T1299+'Datos Monitoreo 2019'!$R1299</f>
        <v>0.11901583402293026</v>
      </c>
    </row>
    <row r="1300" spans="1:21" s="94" customFormat="1" ht="16.5" hidden="1" x14ac:dyDescent="0.3">
      <c r="A1300" s="95" t="s">
        <v>67</v>
      </c>
      <c r="B1300" s="102">
        <f>VLOOKUP('Datos Monitoreo 2019'!$A1300,info!$D$3:$E$118,2,FALSE)</f>
        <v>3</v>
      </c>
      <c r="C1300" s="96">
        <v>30</v>
      </c>
      <c r="D1300" s="96" t="s">
        <v>10</v>
      </c>
      <c r="E1300" s="97">
        <v>18.461973398659861</v>
      </c>
      <c r="F1300" s="103">
        <f t="shared" si="25"/>
        <v>2.6769861428056801E-2</v>
      </c>
      <c r="G1300" s="95"/>
      <c r="H1300" s="104"/>
      <c r="I1300" s="104"/>
      <c r="J1300" s="104"/>
      <c r="K1300" s="105">
        <f>VLOOKUP('Datos Monitoreo 2019'!$D1300,info!$A$2:$B$20,2,FALSE)</f>
        <v>0.54</v>
      </c>
      <c r="M1300" s="104">
        <v>1.1499999999999999</v>
      </c>
      <c r="N1300" s="106">
        <f>(0.214828*'Datos Monitoreo 2019'!$E1300^2.0402)/1000</f>
        <v>8.2328747331516433E-2</v>
      </c>
      <c r="O1300" s="106">
        <f>'Datos Monitoreo 2019'!$N1300*'Datos Monitoreo 2019'!$S1300</f>
        <v>1.6465749466303286E-2</v>
      </c>
      <c r="P1300" s="106">
        <f>'Datos Monitoreo 2019'!$O1300+'Datos Monitoreo 2019'!$N1300</f>
        <v>9.8794496797819722E-2</v>
      </c>
      <c r="Q1300" s="104">
        <v>0.47</v>
      </c>
      <c r="R1300" s="106">
        <f>'Datos Monitoreo 2019'!$Q1300*'Datos Monitoreo 2019'!$N1300</f>
        <v>3.8694511245812718E-2</v>
      </c>
      <c r="S1300" s="104">
        <v>0.2</v>
      </c>
      <c r="T1300" s="106">
        <f>'Datos Monitoreo 2019'!$R1300*'Datos Monitoreo 2019'!$S1300</f>
        <v>7.7389022491625437E-3</v>
      </c>
      <c r="U1300" s="106">
        <f>'Datos Monitoreo 2019'!$T1300+'Datos Monitoreo 2019'!$R1300</f>
        <v>4.6433413494975262E-2</v>
      </c>
    </row>
    <row r="1301" spans="1:21" s="94" customFormat="1" ht="16.5" hidden="1" x14ac:dyDescent="0.3">
      <c r="A1301" s="95" t="s">
        <v>67</v>
      </c>
      <c r="B1301" s="102">
        <f>VLOOKUP('Datos Monitoreo 2019'!$A1301,info!$D$3:$E$118,2,FALSE)</f>
        <v>3</v>
      </c>
      <c r="C1301" s="96">
        <v>31</v>
      </c>
      <c r="D1301" s="96" t="s">
        <v>10</v>
      </c>
      <c r="E1301" s="97">
        <v>27.374650211805999</v>
      </c>
      <c r="F1301" s="103">
        <f t="shared" si="25"/>
        <v>5.8855497955382904E-2</v>
      </c>
      <c r="G1301" s="95"/>
      <c r="H1301" s="104"/>
      <c r="I1301" s="104"/>
      <c r="J1301" s="104"/>
      <c r="K1301" s="105">
        <f>VLOOKUP('Datos Monitoreo 2019'!$D1301,info!$A$2:$B$20,2,FALSE)</f>
        <v>0.54</v>
      </c>
      <c r="M1301" s="104">
        <v>1.1499999999999999</v>
      </c>
      <c r="N1301" s="106">
        <f>(0.214828*'Datos Monitoreo 2019'!$E1301^2.0402)/1000</f>
        <v>0.18389480270468919</v>
      </c>
      <c r="O1301" s="106">
        <f>'Datos Monitoreo 2019'!$N1301*'Datos Monitoreo 2019'!$S1301</f>
        <v>3.6778960540937843E-2</v>
      </c>
      <c r="P1301" s="106">
        <f>'Datos Monitoreo 2019'!$O1301+'Datos Monitoreo 2019'!$N1301</f>
        <v>0.22067376324562704</v>
      </c>
      <c r="Q1301" s="104">
        <v>0.47</v>
      </c>
      <c r="R1301" s="106">
        <f>'Datos Monitoreo 2019'!$Q1301*'Datos Monitoreo 2019'!$N1301</f>
        <v>8.6430557271203912E-2</v>
      </c>
      <c r="S1301" s="104">
        <v>0.2</v>
      </c>
      <c r="T1301" s="106">
        <f>'Datos Monitoreo 2019'!$R1301*'Datos Monitoreo 2019'!$S1301</f>
        <v>1.7286111454240784E-2</v>
      </c>
      <c r="U1301" s="106">
        <f>'Datos Monitoreo 2019'!$T1301+'Datos Monitoreo 2019'!$R1301</f>
        <v>0.10371666872544469</v>
      </c>
    </row>
    <row r="1302" spans="1:21" s="94" customFormat="1" ht="16.5" hidden="1" x14ac:dyDescent="0.3">
      <c r="A1302" s="95" t="s">
        <v>67</v>
      </c>
      <c r="B1302" s="102">
        <f>VLOOKUP('Datos Monitoreo 2019'!$A1302,info!$D$3:$E$118,2,FALSE)</f>
        <v>3</v>
      </c>
      <c r="C1302" s="96">
        <v>32</v>
      </c>
      <c r="D1302" s="96" t="s">
        <v>10</v>
      </c>
      <c r="E1302" s="97">
        <v>13.241691265245693</v>
      </c>
      <c r="F1302" s="103">
        <f t="shared" si="25"/>
        <v>1.3771358915855519E-2</v>
      </c>
      <c r="G1302" s="95"/>
      <c r="H1302" s="104"/>
      <c r="I1302" s="104"/>
      <c r="J1302" s="104"/>
      <c r="K1302" s="105">
        <f>VLOOKUP('Datos Monitoreo 2019'!$D1302,info!$A$2:$B$20,2,FALSE)</f>
        <v>0.54</v>
      </c>
      <c r="M1302" s="104">
        <v>1.1499999999999999</v>
      </c>
      <c r="N1302" s="106">
        <f>(0.214828*'Datos Monitoreo 2019'!$E1302^2.0402)/1000</f>
        <v>4.1790727180057032E-2</v>
      </c>
      <c r="O1302" s="106">
        <f>'Datos Monitoreo 2019'!$N1302*'Datos Monitoreo 2019'!$S1302</f>
        <v>8.3581454360114067E-3</v>
      </c>
      <c r="P1302" s="106">
        <f>'Datos Monitoreo 2019'!$O1302+'Datos Monitoreo 2019'!$N1302</f>
        <v>5.0148872616068436E-2</v>
      </c>
      <c r="Q1302" s="104">
        <v>0.47</v>
      </c>
      <c r="R1302" s="106">
        <f>'Datos Monitoreo 2019'!$Q1302*'Datos Monitoreo 2019'!$N1302</f>
        <v>1.9641641774626805E-2</v>
      </c>
      <c r="S1302" s="104">
        <v>0.2</v>
      </c>
      <c r="T1302" s="106">
        <f>'Datos Monitoreo 2019'!$R1302*'Datos Monitoreo 2019'!$S1302</f>
        <v>3.9283283549253608E-3</v>
      </c>
      <c r="U1302" s="106">
        <f>'Datos Monitoreo 2019'!$T1302+'Datos Monitoreo 2019'!$R1302</f>
        <v>2.3569970129552167E-2</v>
      </c>
    </row>
    <row r="1303" spans="1:21" x14ac:dyDescent="0.2">
      <c r="A1303" s="141" t="s">
        <v>61</v>
      </c>
      <c r="B1303" s="142">
        <f>VLOOKUP('Datos Monitoreo 2019'!$A1303,info!$D$3:$E$118,2,FALSE)</f>
        <v>6</v>
      </c>
      <c r="C1303" s="143">
        <v>1</v>
      </c>
      <c r="D1303" s="143" t="s">
        <v>9</v>
      </c>
      <c r="E1303" s="144">
        <v>9.2309866993299305</v>
      </c>
      <c r="F1303" s="145">
        <f t="shared" si="25"/>
        <v>6.6924653570142002E-3</v>
      </c>
      <c r="G1303" s="141"/>
      <c r="H1303" s="146"/>
      <c r="I1303" s="146"/>
      <c r="J1303" s="146"/>
      <c r="K1303" s="147">
        <f>VLOOKUP('Datos Monitoreo 2019'!$D1303,info!$A$2:$B$20,2,FALSE)</f>
        <v>0.74</v>
      </c>
      <c r="M1303" s="146">
        <v>1.1499999999999999</v>
      </c>
      <c r="N1303" s="148">
        <f>(1.8894+0.00853085*'Datos Monitoreo 2019'!$E1303^3.32222)/1000</f>
        <v>1.5622194847540332E-2</v>
      </c>
      <c r="O1303" s="148">
        <f>'Datos Monitoreo 2019'!$N1303*'Datos Monitoreo 2019'!$S1303</f>
        <v>3.1244389695080665E-3</v>
      </c>
      <c r="P1303" s="148">
        <f>'Datos Monitoreo 2019'!$O1303+'Datos Monitoreo 2019'!$N1303</f>
        <v>1.87466338170484E-2</v>
      </c>
      <c r="Q1303" s="146">
        <v>0.47</v>
      </c>
      <c r="R1303" s="148">
        <f>'Datos Monitoreo 2019'!$Q1303*'Datos Monitoreo 2019'!$N1303</f>
        <v>7.342431578343956E-3</v>
      </c>
      <c r="S1303" s="146">
        <v>0.2</v>
      </c>
      <c r="T1303" s="148">
        <f>'Datos Monitoreo 2019'!$R1303*'Datos Monitoreo 2019'!$S1303</f>
        <v>1.4684863156687912E-3</v>
      </c>
      <c r="U1303" s="148">
        <f>'Datos Monitoreo 2019'!$T1303+'Datos Monitoreo 2019'!$R1303</f>
        <v>8.8109178940127472E-3</v>
      </c>
    </row>
    <row r="1304" spans="1:21" x14ac:dyDescent="0.2">
      <c r="A1304" s="141" t="s">
        <v>61</v>
      </c>
      <c r="B1304" s="142">
        <f>VLOOKUP('Datos Monitoreo 2019'!$A1304,info!$D$3:$E$118,2,FALSE)</f>
        <v>6</v>
      </c>
      <c r="C1304" s="143">
        <v>2</v>
      </c>
      <c r="D1304" s="143" t="s">
        <v>9</v>
      </c>
      <c r="E1304" s="144">
        <v>7.0028174960433951</v>
      </c>
      <c r="F1304" s="145">
        <f t="shared" si="25"/>
        <v>3.8515496228238681E-3</v>
      </c>
      <c r="G1304" s="141"/>
      <c r="H1304" s="146"/>
      <c r="I1304" s="146"/>
      <c r="J1304" s="146"/>
      <c r="K1304" s="147">
        <f>VLOOKUP('Datos Monitoreo 2019'!$D1304,info!$A$2:$B$20,2,FALSE)</f>
        <v>0.74</v>
      </c>
      <c r="M1304" s="146">
        <v>1.1499999999999999</v>
      </c>
      <c r="N1304" s="148">
        <f>(1.8894+0.00853085*'Datos Monitoreo 2019'!$E1304^3.32222)/1000</f>
        <v>7.3743735083876402E-3</v>
      </c>
      <c r="O1304" s="148">
        <f>'Datos Monitoreo 2019'!$N1304*'Datos Monitoreo 2019'!$S1304</f>
        <v>1.4748747016775281E-3</v>
      </c>
      <c r="P1304" s="148">
        <f>'Datos Monitoreo 2019'!$O1304+'Datos Monitoreo 2019'!$N1304</f>
        <v>8.8492482100651689E-3</v>
      </c>
      <c r="Q1304" s="146">
        <v>0.47</v>
      </c>
      <c r="R1304" s="148">
        <f>'Datos Monitoreo 2019'!$Q1304*'Datos Monitoreo 2019'!$N1304</f>
        <v>3.4659555489421905E-3</v>
      </c>
      <c r="S1304" s="146">
        <v>0.2</v>
      </c>
      <c r="T1304" s="148">
        <f>'Datos Monitoreo 2019'!$R1304*'Datos Monitoreo 2019'!$S1304</f>
        <v>6.9319110978843812E-4</v>
      </c>
      <c r="U1304" s="148">
        <f>'Datos Monitoreo 2019'!$T1304+'Datos Monitoreo 2019'!$R1304</f>
        <v>4.1591466587306289E-3</v>
      </c>
    </row>
    <row r="1305" spans="1:21" x14ac:dyDescent="0.2">
      <c r="A1305" s="141" t="s">
        <v>61</v>
      </c>
      <c r="B1305" s="142">
        <f>VLOOKUP('Datos Monitoreo 2019'!$A1305,info!$D$3:$E$118,2,FALSE)</f>
        <v>6</v>
      </c>
      <c r="C1305" s="143">
        <v>3</v>
      </c>
      <c r="D1305" s="143" t="s">
        <v>9</v>
      </c>
      <c r="E1305" s="144">
        <v>5.4112680651244416</v>
      </c>
      <c r="F1305" s="145">
        <f t="shared" si="25"/>
        <v>2.2997889276778877E-3</v>
      </c>
      <c r="G1305" s="141"/>
      <c r="H1305" s="146"/>
      <c r="I1305" s="146"/>
      <c r="J1305" s="146"/>
      <c r="K1305" s="147">
        <f>VLOOKUP('Datos Monitoreo 2019'!$D1305,info!$A$2:$B$20,2,FALSE)</f>
        <v>0.74</v>
      </c>
      <c r="M1305" s="146">
        <v>1.1499999999999999</v>
      </c>
      <c r="N1305" s="148">
        <f>(1.8894+0.00853085*'Datos Monitoreo 2019'!$E1305^3.32222)/1000</f>
        <v>4.2184192131150249E-3</v>
      </c>
      <c r="O1305" s="148">
        <f>'Datos Monitoreo 2019'!$N1305*'Datos Monitoreo 2019'!$S1305</f>
        <v>8.4368384262300503E-4</v>
      </c>
      <c r="P1305" s="148">
        <f>'Datos Monitoreo 2019'!$O1305+'Datos Monitoreo 2019'!$N1305</f>
        <v>5.0621030557380297E-3</v>
      </c>
      <c r="Q1305" s="146">
        <v>0.47</v>
      </c>
      <c r="R1305" s="148">
        <f>'Datos Monitoreo 2019'!$Q1305*'Datos Monitoreo 2019'!$N1305</f>
        <v>1.9826570301640614E-3</v>
      </c>
      <c r="S1305" s="146">
        <v>0.2</v>
      </c>
      <c r="T1305" s="148">
        <f>'Datos Monitoreo 2019'!$R1305*'Datos Monitoreo 2019'!$S1305</f>
        <v>3.9653140603281229E-4</v>
      </c>
      <c r="U1305" s="148">
        <f>'Datos Monitoreo 2019'!$T1305+'Datos Monitoreo 2019'!$R1305</f>
        <v>2.3791884361968737E-3</v>
      </c>
    </row>
    <row r="1306" spans="1:21" x14ac:dyDescent="0.2">
      <c r="A1306" s="141" t="s">
        <v>61</v>
      </c>
      <c r="B1306" s="142">
        <f>VLOOKUP('Datos Monitoreo 2019'!$A1306,info!$D$3:$E$118,2,FALSE)</f>
        <v>6</v>
      </c>
      <c r="C1306" s="143">
        <v>5</v>
      </c>
      <c r="D1306" s="143" t="s">
        <v>10</v>
      </c>
      <c r="E1306" s="144">
        <v>27.056340325622209</v>
      </c>
      <c r="F1306" s="145">
        <f t="shared" si="25"/>
        <v>5.7494723191947185E-2</v>
      </c>
      <c r="G1306" s="141"/>
      <c r="H1306" s="146"/>
      <c r="I1306" s="146"/>
      <c r="J1306" s="146"/>
      <c r="K1306" s="147">
        <f>VLOOKUP('Datos Monitoreo 2019'!$D1306,info!$A$2:$B$20,2,FALSE)</f>
        <v>0.54</v>
      </c>
      <c r="M1306" s="146">
        <v>1.1499999999999999</v>
      </c>
      <c r="N1306" s="148">
        <f>(0.214828*'Datos Monitoreo 2019'!$E1306^2.0402)/1000</f>
        <v>0.17955859861914589</v>
      </c>
      <c r="O1306" s="148">
        <f>'Datos Monitoreo 2019'!$N1306*'Datos Monitoreo 2019'!$S1306</f>
        <v>3.5911719723829179E-2</v>
      </c>
      <c r="P1306" s="148">
        <f>'Datos Monitoreo 2019'!$O1306+'Datos Monitoreo 2019'!$N1306</f>
        <v>0.21547031834297506</v>
      </c>
      <c r="Q1306" s="146">
        <v>0.47</v>
      </c>
      <c r="R1306" s="148">
        <f>'Datos Monitoreo 2019'!$Q1306*'Datos Monitoreo 2019'!$N1306</f>
        <v>8.4392541350998565E-2</v>
      </c>
      <c r="S1306" s="146">
        <v>0.2</v>
      </c>
      <c r="T1306" s="148">
        <f>'Datos Monitoreo 2019'!$R1306*'Datos Monitoreo 2019'!$S1306</f>
        <v>1.6878508270199714E-2</v>
      </c>
      <c r="U1306" s="148">
        <f>'Datos Monitoreo 2019'!$T1306+'Datos Monitoreo 2019'!$R1306</f>
        <v>0.10127104962119828</v>
      </c>
    </row>
    <row r="1307" spans="1:21" x14ac:dyDescent="0.2">
      <c r="A1307" s="141" t="s">
        <v>61</v>
      </c>
      <c r="B1307" s="142">
        <f>VLOOKUP('Datos Monitoreo 2019'!$A1307,info!$D$3:$E$118,2,FALSE)</f>
        <v>6</v>
      </c>
      <c r="C1307" s="143">
        <v>7</v>
      </c>
      <c r="D1307" s="143" t="s">
        <v>10</v>
      </c>
      <c r="E1307" s="144">
        <v>27.69296009798979</v>
      </c>
      <c r="F1307" s="145">
        <f t="shared" si="25"/>
        <v>6.0232188213127785E-2</v>
      </c>
      <c r="G1307" s="141"/>
      <c r="H1307" s="146"/>
      <c r="I1307" s="146"/>
      <c r="J1307" s="146"/>
      <c r="K1307" s="147">
        <f>VLOOKUP('Datos Monitoreo 2019'!$D1307,info!$A$2:$B$20,2,FALSE)</f>
        <v>0.54</v>
      </c>
      <c r="M1307" s="146">
        <v>1.1499999999999999</v>
      </c>
      <c r="N1307" s="148">
        <f>(0.214828*'Datos Monitoreo 2019'!$E1307^2.0402)/1000</f>
        <v>0.18828377373592026</v>
      </c>
      <c r="O1307" s="148">
        <f>'Datos Monitoreo 2019'!$N1307*'Datos Monitoreo 2019'!$S1307</f>
        <v>3.7656754747184051E-2</v>
      </c>
      <c r="P1307" s="148">
        <f>'Datos Monitoreo 2019'!$O1307+'Datos Monitoreo 2019'!$N1307</f>
        <v>0.22594052848310431</v>
      </c>
      <c r="Q1307" s="146">
        <v>0.47</v>
      </c>
      <c r="R1307" s="148">
        <f>'Datos Monitoreo 2019'!$Q1307*'Datos Monitoreo 2019'!$N1307</f>
        <v>8.8493373655882515E-2</v>
      </c>
      <c r="S1307" s="146">
        <v>0.2</v>
      </c>
      <c r="T1307" s="148">
        <f>'Datos Monitoreo 2019'!$R1307*'Datos Monitoreo 2019'!$S1307</f>
        <v>1.7698674731176502E-2</v>
      </c>
      <c r="U1307" s="148">
        <f>'Datos Monitoreo 2019'!$T1307+'Datos Monitoreo 2019'!$R1307</f>
        <v>0.10619204838705902</v>
      </c>
    </row>
    <row r="1308" spans="1:21" x14ac:dyDescent="0.2">
      <c r="A1308" s="141" t="s">
        <v>61</v>
      </c>
      <c r="B1308" s="142">
        <f>VLOOKUP('Datos Monitoreo 2019'!$A1308,info!$D$3:$E$118,2,FALSE)</f>
        <v>6</v>
      </c>
      <c r="C1308" s="143">
        <v>9</v>
      </c>
      <c r="D1308" s="143" t="s">
        <v>10</v>
      </c>
      <c r="E1308" s="144">
        <v>27.69296009798979</v>
      </c>
      <c r="F1308" s="145">
        <f t="shared" si="25"/>
        <v>6.0232188213127785E-2</v>
      </c>
      <c r="G1308" s="141"/>
      <c r="H1308" s="146"/>
      <c r="I1308" s="146"/>
      <c r="J1308" s="146"/>
      <c r="K1308" s="147">
        <f>VLOOKUP('Datos Monitoreo 2019'!$D1308,info!$A$2:$B$20,2,FALSE)</f>
        <v>0.54</v>
      </c>
      <c r="M1308" s="146">
        <v>1.1499999999999999</v>
      </c>
      <c r="N1308" s="148">
        <f>(0.214828*'Datos Monitoreo 2019'!$E1308^2.0402)/1000</f>
        <v>0.18828377373592026</v>
      </c>
      <c r="O1308" s="148">
        <f>'Datos Monitoreo 2019'!$N1308*'Datos Monitoreo 2019'!$S1308</f>
        <v>3.7656754747184051E-2</v>
      </c>
      <c r="P1308" s="148">
        <f>'Datos Monitoreo 2019'!$O1308+'Datos Monitoreo 2019'!$N1308</f>
        <v>0.22594052848310431</v>
      </c>
      <c r="Q1308" s="146">
        <v>0.47</v>
      </c>
      <c r="R1308" s="148">
        <f>'Datos Monitoreo 2019'!$Q1308*'Datos Monitoreo 2019'!$N1308</f>
        <v>8.8493373655882515E-2</v>
      </c>
      <c r="S1308" s="146">
        <v>0.2</v>
      </c>
      <c r="T1308" s="148">
        <f>'Datos Monitoreo 2019'!$R1308*'Datos Monitoreo 2019'!$S1308</f>
        <v>1.7698674731176502E-2</v>
      </c>
      <c r="U1308" s="148">
        <f>'Datos Monitoreo 2019'!$T1308+'Datos Monitoreo 2019'!$R1308</f>
        <v>0.10619204838705902</v>
      </c>
    </row>
    <row r="1309" spans="1:21" x14ac:dyDescent="0.2">
      <c r="A1309" s="141" t="s">
        <v>61</v>
      </c>
      <c r="B1309" s="142">
        <f>VLOOKUP('Datos Monitoreo 2019'!$A1309,info!$D$3:$E$118,2,FALSE)</f>
        <v>6</v>
      </c>
      <c r="C1309" s="143">
        <v>11</v>
      </c>
      <c r="D1309" s="143" t="s">
        <v>15</v>
      </c>
      <c r="E1309" s="144">
        <v>2.228169203286535</v>
      </c>
      <c r="F1309" s="145">
        <f t="shared" si="25"/>
        <v>3.8992961057514373E-4</v>
      </c>
      <c r="G1309" s="154"/>
      <c r="H1309" s="146"/>
      <c r="I1309" s="146"/>
      <c r="J1309" s="146"/>
      <c r="K1309" s="147">
        <f>VLOOKUP('Datos Monitoreo 2019'!$D1309,info!$A$2:$B$20,2,FALSE)</f>
        <v>0.89</v>
      </c>
      <c r="M1309" s="146">
        <v>1.1499999999999999</v>
      </c>
      <c r="N1309" s="148">
        <f>(0.193936*'Datos Monitoreo 2019'!$E1309^2.24268)/1000</f>
        <v>1.1694854683400426E-3</v>
      </c>
      <c r="O1309" s="148">
        <f>'Datos Monitoreo 2019'!$N1309*'Datos Monitoreo 2019'!$S1309</f>
        <v>2.3389709366800852E-4</v>
      </c>
      <c r="P1309" s="148">
        <f>'Datos Monitoreo 2019'!$O1309+'Datos Monitoreo 2019'!$N1309</f>
        <v>1.4033825620080511E-3</v>
      </c>
      <c r="Q1309" s="146">
        <v>0.47</v>
      </c>
      <c r="R1309" s="148">
        <f>'Datos Monitoreo 2019'!$Q1309*'Datos Monitoreo 2019'!$N1309</f>
        <v>5.4965817011981999E-4</v>
      </c>
      <c r="S1309" s="146">
        <v>0.2</v>
      </c>
      <c r="T1309" s="148">
        <f>'Datos Monitoreo 2019'!$R1309*'Datos Monitoreo 2019'!$S1309</f>
        <v>1.09931634023964E-4</v>
      </c>
      <c r="U1309" s="148">
        <f>'Datos Monitoreo 2019'!$T1309+'Datos Monitoreo 2019'!$R1309</f>
        <v>6.5958980414378404E-4</v>
      </c>
    </row>
    <row r="1310" spans="1:21" x14ac:dyDescent="0.2">
      <c r="A1310" s="141" t="s">
        <v>61</v>
      </c>
      <c r="B1310" s="142">
        <f>VLOOKUP('Datos Monitoreo 2019'!$A1310,info!$D$3:$E$118,2,FALSE)</f>
        <v>6</v>
      </c>
      <c r="C1310" s="143">
        <v>12</v>
      </c>
      <c r="D1310" s="143" t="s">
        <v>9</v>
      </c>
      <c r="E1310" s="144">
        <v>5.8887328944001274</v>
      </c>
      <c r="F1310" s="145">
        <f t="shared" si="25"/>
        <v>2.723538963660059E-3</v>
      </c>
      <c r="G1310" s="141"/>
      <c r="H1310" s="146"/>
      <c r="I1310" s="146"/>
      <c r="J1310" s="146"/>
      <c r="K1310" s="147">
        <f>VLOOKUP('Datos Monitoreo 2019'!$D1310,info!$A$2:$B$20,2,FALSE)</f>
        <v>0.74</v>
      </c>
      <c r="M1310" s="146">
        <v>1.1499999999999999</v>
      </c>
      <c r="N1310" s="148">
        <f>(1.8894+0.00853085*'Datos Monitoreo 2019'!$E1310^3.32222)/1000</f>
        <v>4.9738257149312855E-3</v>
      </c>
      <c r="O1310" s="148">
        <f>'Datos Monitoreo 2019'!$N1310*'Datos Monitoreo 2019'!$S1310</f>
        <v>9.9476514298625705E-4</v>
      </c>
      <c r="P1310" s="148">
        <f>'Datos Monitoreo 2019'!$O1310+'Datos Monitoreo 2019'!$N1310</f>
        <v>5.9685908579175427E-3</v>
      </c>
      <c r="Q1310" s="146">
        <v>0.47</v>
      </c>
      <c r="R1310" s="148">
        <f>'Datos Monitoreo 2019'!$Q1310*'Datos Monitoreo 2019'!$N1310</f>
        <v>2.3376980860177038E-3</v>
      </c>
      <c r="S1310" s="146">
        <v>0.2</v>
      </c>
      <c r="T1310" s="148">
        <f>'Datos Monitoreo 2019'!$R1310*'Datos Monitoreo 2019'!$S1310</f>
        <v>4.6753961720354077E-4</v>
      </c>
      <c r="U1310" s="148">
        <f>'Datos Monitoreo 2019'!$T1310+'Datos Monitoreo 2019'!$R1310</f>
        <v>2.8052377032212446E-3</v>
      </c>
    </row>
    <row r="1311" spans="1:21" x14ac:dyDescent="0.2">
      <c r="A1311" s="141" t="s">
        <v>61</v>
      </c>
      <c r="B1311" s="142">
        <f>VLOOKUP('Datos Monitoreo 2019'!$A1311,info!$D$3:$E$118,2,FALSE)</f>
        <v>6</v>
      </c>
      <c r="C1311" s="143">
        <v>13</v>
      </c>
      <c r="D1311" s="143" t="s">
        <v>9</v>
      </c>
      <c r="E1311" s="144">
        <v>5.7295779513082321</v>
      </c>
      <c r="F1311" s="145">
        <f t="shared" si="25"/>
        <v>2.5783100780887042E-3</v>
      </c>
      <c r="G1311" s="141"/>
      <c r="H1311" s="146"/>
      <c r="I1311" s="146"/>
      <c r="J1311" s="146"/>
      <c r="K1311" s="147">
        <f>VLOOKUP('Datos Monitoreo 2019'!$D1311,info!$A$2:$B$20,2,FALSE)</f>
        <v>0.74</v>
      </c>
      <c r="M1311" s="146">
        <v>1.1499999999999999</v>
      </c>
      <c r="N1311" s="148">
        <f>(1.8894+0.00853085*'Datos Monitoreo 2019'!$E1311^3.32222)/1000</f>
        <v>4.7054637203590736E-3</v>
      </c>
      <c r="O1311" s="148">
        <f>'Datos Monitoreo 2019'!$N1311*'Datos Monitoreo 2019'!$S1311</f>
        <v>9.4109274407181472E-4</v>
      </c>
      <c r="P1311" s="148">
        <f>'Datos Monitoreo 2019'!$O1311+'Datos Monitoreo 2019'!$N1311</f>
        <v>5.6465564644308883E-3</v>
      </c>
      <c r="Q1311" s="146">
        <v>0.47</v>
      </c>
      <c r="R1311" s="148">
        <f>'Datos Monitoreo 2019'!$Q1311*'Datos Monitoreo 2019'!$N1311</f>
        <v>2.2115679485687646E-3</v>
      </c>
      <c r="S1311" s="146">
        <v>0.2</v>
      </c>
      <c r="T1311" s="148">
        <f>'Datos Monitoreo 2019'!$R1311*'Datos Monitoreo 2019'!$S1311</f>
        <v>4.4231358971375293E-4</v>
      </c>
      <c r="U1311" s="148">
        <f>'Datos Monitoreo 2019'!$T1311+'Datos Monitoreo 2019'!$R1311</f>
        <v>2.6538815382825174E-3</v>
      </c>
    </row>
    <row r="1312" spans="1:21" x14ac:dyDescent="0.2">
      <c r="A1312" s="141" t="s">
        <v>61</v>
      </c>
      <c r="B1312" s="142">
        <f>VLOOKUP('Datos Monitoreo 2019'!$A1312,info!$D$3:$E$118,2,FALSE)</f>
        <v>6</v>
      </c>
      <c r="C1312" s="143">
        <v>14</v>
      </c>
      <c r="D1312" s="143" t="s">
        <v>9</v>
      </c>
      <c r="E1312" s="144">
        <v>6.366197723675814</v>
      </c>
      <c r="F1312" s="145">
        <f t="shared" si="25"/>
        <v>3.1830988618379067E-3</v>
      </c>
      <c r="G1312" s="141"/>
      <c r="H1312" s="146"/>
      <c r="I1312" s="146"/>
      <c r="J1312" s="146"/>
      <c r="K1312" s="147">
        <f>VLOOKUP('Datos Monitoreo 2019'!$D1312,info!$A$2:$B$20,2,FALSE)</f>
        <v>0.74</v>
      </c>
      <c r="M1312" s="146">
        <v>1.1499999999999999</v>
      </c>
      <c r="N1312" s="148">
        <f>(1.8894+0.00853085*'Datos Monitoreo 2019'!$E1312^3.32222)/1000</f>
        <v>5.8857077739842261E-3</v>
      </c>
      <c r="O1312" s="148">
        <f>'Datos Monitoreo 2019'!$N1312*'Datos Monitoreo 2019'!$S1312</f>
        <v>1.1771415547968452E-3</v>
      </c>
      <c r="P1312" s="148">
        <f>'Datos Monitoreo 2019'!$O1312+'Datos Monitoreo 2019'!$N1312</f>
        <v>7.0628493287810713E-3</v>
      </c>
      <c r="Q1312" s="146">
        <v>0.47</v>
      </c>
      <c r="R1312" s="148">
        <f>'Datos Monitoreo 2019'!$Q1312*'Datos Monitoreo 2019'!$N1312</f>
        <v>2.7662826537725861E-3</v>
      </c>
      <c r="S1312" s="146">
        <v>0.2</v>
      </c>
      <c r="T1312" s="148">
        <f>'Datos Monitoreo 2019'!$R1312*'Datos Monitoreo 2019'!$S1312</f>
        <v>5.5325653075451728E-4</v>
      </c>
      <c r="U1312" s="148">
        <f>'Datos Monitoreo 2019'!$T1312+'Datos Monitoreo 2019'!$R1312</f>
        <v>3.3195391845271035E-3</v>
      </c>
    </row>
    <row r="1313" spans="1:21" x14ac:dyDescent="0.2">
      <c r="A1313" s="141" t="s">
        <v>61</v>
      </c>
      <c r="B1313" s="142">
        <f>VLOOKUP('Datos Monitoreo 2019'!$A1313,info!$D$3:$E$118,2,FALSE)</f>
        <v>6</v>
      </c>
      <c r="C1313" s="143">
        <v>16</v>
      </c>
      <c r="D1313" s="143" t="s">
        <v>9</v>
      </c>
      <c r="E1313" s="144">
        <v>6.366197723675814</v>
      </c>
      <c r="F1313" s="145">
        <f t="shared" si="25"/>
        <v>3.1830988618379067E-3</v>
      </c>
      <c r="G1313" s="141"/>
      <c r="H1313" s="146"/>
      <c r="I1313" s="146"/>
      <c r="J1313" s="146"/>
      <c r="K1313" s="147">
        <f>VLOOKUP('Datos Monitoreo 2019'!$D1313,info!$A$2:$B$20,2,FALSE)</f>
        <v>0.74</v>
      </c>
      <c r="M1313" s="146">
        <v>1.1499999999999999</v>
      </c>
      <c r="N1313" s="148">
        <f>(1.8894+0.00853085*'Datos Monitoreo 2019'!$E1313^3.32222)/1000</f>
        <v>5.8857077739842261E-3</v>
      </c>
      <c r="O1313" s="148">
        <f>'Datos Monitoreo 2019'!$N1313*'Datos Monitoreo 2019'!$S1313</f>
        <v>1.1771415547968452E-3</v>
      </c>
      <c r="P1313" s="148">
        <f>'Datos Monitoreo 2019'!$O1313+'Datos Monitoreo 2019'!$N1313</f>
        <v>7.0628493287810713E-3</v>
      </c>
      <c r="Q1313" s="146">
        <v>0.47</v>
      </c>
      <c r="R1313" s="148">
        <f>'Datos Monitoreo 2019'!$Q1313*'Datos Monitoreo 2019'!$N1313</f>
        <v>2.7662826537725861E-3</v>
      </c>
      <c r="S1313" s="146">
        <v>0.2</v>
      </c>
      <c r="T1313" s="148">
        <f>'Datos Monitoreo 2019'!$R1313*'Datos Monitoreo 2019'!$S1313</f>
        <v>5.5325653075451728E-4</v>
      </c>
      <c r="U1313" s="148">
        <f>'Datos Monitoreo 2019'!$T1313+'Datos Monitoreo 2019'!$R1313</f>
        <v>3.3195391845271035E-3</v>
      </c>
    </row>
    <row r="1314" spans="1:21" x14ac:dyDescent="0.2">
      <c r="A1314" s="141" t="s">
        <v>61</v>
      </c>
      <c r="B1314" s="142">
        <f>VLOOKUP('Datos Monitoreo 2019'!$A1314,info!$D$3:$E$118,2,FALSE)</f>
        <v>6</v>
      </c>
      <c r="C1314" s="143">
        <v>18</v>
      </c>
      <c r="D1314" s="143" t="s">
        <v>9</v>
      </c>
      <c r="E1314" s="144">
        <v>4.7746482927568605</v>
      </c>
      <c r="F1314" s="145">
        <f t="shared" si="25"/>
        <v>1.7904931097838226E-3</v>
      </c>
      <c r="G1314" s="141"/>
      <c r="H1314" s="146"/>
      <c r="I1314" s="146"/>
      <c r="J1314" s="146"/>
      <c r="K1314" s="147">
        <f>VLOOKUP('Datos Monitoreo 2019'!$D1314,info!$A$2:$B$20,2,FALSE)</f>
        <v>0.74</v>
      </c>
      <c r="M1314" s="146">
        <v>1.1499999999999999</v>
      </c>
      <c r="N1314" s="148">
        <f>(1.8894+0.00853085*'Datos Monitoreo 2019'!$E1314^3.32222)/1000</f>
        <v>3.4260853760902299E-3</v>
      </c>
      <c r="O1314" s="148">
        <f>'Datos Monitoreo 2019'!$N1314*'Datos Monitoreo 2019'!$S1314</f>
        <v>6.8521707521804599E-4</v>
      </c>
      <c r="P1314" s="148">
        <f>'Datos Monitoreo 2019'!$O1314+'Datos Monitoreo 2019'!$N1314</f>
        <v>4.1113024513082762E-3</v>
      </c>
      <c r="Q1314" s="146">
        <v>0.47</v>
      </c>
      <c r="R1314" s="148">
        <f>'Datos Monitoreo 2019'!$Q1314*'Datos Monitoreo 2019'!$N1314</f>
        <v>1.6102601267624079E-3</v>
      </c>
      <c r="S1314" s="146">
        <v>0.2</v>
      </c>
      <c r="T1314" s="148">
        <f>'Datos Monitoreo 2019'!$R1314*'Datos Monitoreo 2019'!$S1314</f>
        <v>3.2205202535248159E-4</v>
      </c>
      <c r="U1314" s="148">
        <f>'Datos Monitoreo 2019'!$T1314+'Datos Monitoreo 2019'!$R1314</f>
        <v>1.9323121521148895E-3</v>
      </c>
    </row>
    <row r="1315" spans="1:21" x14ac:dyDescent="0.2">
      <c r="A1315" s="141" t="s">
        <v>61</v>
      </c>
      <c r="B1315" s="142">
        <f>VLOOKUP('Datos Monitoreo 2019'!$A1315,info!$D$3:$E$118,2,FALSE)</f>
        <v>6</v>
      </c>
      <c r="C1315" s="143">
        <v>19</v>
      </c>
      <c r="D1315" s="143" t="s">
        <v>10</v>
      </c>
      <c r="E1315" s="144">
        <v>21.326762374313976</v>
      </c>
      <c r="F1315" s="145">
        <f t="shared" si="25"/>
        <v>3.5722326976975909E-2</v>
      </c>
      <c r="G1315" s="141"/>
      <c r="H1315" s="146"/>
      <c r="I1315" s="146"/>
      <c r="J1315" s="146"/>
      <c r="K1315" s="147">
        <f>VLOOKUP('Datos Monitoreo 2019'!$D1315,info!$A$2:$B$20,2,FALSE)</f>
        <v>0.54</v>
      </c>
      <c r="M1315" s="146">
        <v>1.1499999999999999</v>
      </c>
      <c r="N1315" s="148">
        <f>(0.214828*'Datos Monitoreo 2019'!$E1315^2.0402)/1000</f>
        <v>0.11050031790768119</v>
      </c>
      <c r="O1315" s="148">
        <f>'Datos Monitoreo 2019'!$N1315*'Datos Monitoreo 2019'!$S1315</f>
        <v>2.2100063581536239E-2</v>
      </c>
      <c r="P1315" s="148">
        <f>'Datos Monitoreo 2019'!$O1315+'Datos Monitoreo 2019'!$N1315</f>
        <v>0.13260038148921743</v>
      </c>
      <c r="Q1315" s="146">
        <v>0.47</v>
      </c>
      <c r="R1315" s="148">
        <f>'Datos Monitoreo 2019'!$Q1315*'Datos Monitoreo 2019'!$N1315</f>
        <v>5.1935149416610156E-2</v>
      </c>
      <c r="S1315" s="146">
        <v>0.2</v>
      </c>
      <c r="T1315" s="148">
        <f>'Datos Monitoreo 2019'!$R1315*'Datos Monitoreo 2019'!$S1315</f>
        <v>1.0387029883322033E-2</v>
      </c>
      <c r="U1315" s="148">
        <f>'Datos Monitoreo 2019'!$T1315+'Datos Monitoreo 2019'!$R1315</f>
        <v>6.2322179299932189E-2</v>
      </c>
    </row>
    <row r="1316" spans="1:21" x14ac:dyDescent="0.2">
      <c r="A1316" s="141" t="s">
        <v>61</v>
      </c>
      <c r="B1316" s="142">
        <f>VLOOKUP('Datos Monitoreo 2019'!$A1316,info!$D$3:$E$118,2,FALSE)</f>
        <v>6</v>
      </c>
      <c r="C1316" s="143">
        <v>21</v>
      </c>
      <c r="D1316" s="143" t="s">
        <v>20</v>
      </c>
      <c r="E1316" s="144">
        <v>9.5492965855137211</v>
      </c>
      <c r="F1316" s="145">
        <f t="shared" si="25"/>
        <v>7.1619724391352906E-3</v>
      </c>
      <c r="G1316" s="141">
        <v>7.2</v>
      </c>
      <c r="H1316" s="146">
        <f>0.000107384*E1316^1.88222*G1316^0.67717</f>
        <v>2.8577297661883043E-2</v>
      </c>
      <c r="I1316" s="146">
        <f>0.0000949251*E1316^1.21565*G1316^1.5574</f>
        <v>3.1907509251108079E-2</v>
      </c>
      <c r="J1316" s="146">
        <f>IF(H1316&lt;I1316,H1316,I1316)</f>
        <v>2.8577297661883043E-2</v>
      </c>
      <c r="K1316" s="147">
        <f>VLOOKUP('Datos Monitoreo 2019'!$D1316,info!$A$2:$B$20,2,FALSE)</f>
        <v>0.47</v>
      </c>
      <c r="L1316" s="140">
        <f>K1316*J1316</f>
        <v>1.343132990108503E-2</v>
      </c>
      <c r="M1316" s="146">
        <v>1.1499999999999999</v>
      </c>
      <c r="N1316" s="148">
        <f>M1316*L1316</f>
        <v>1.5446029386247784E-2</v>
      </c>
      <c r="O1316" s="148">
        <f>'Datos Monitoreo 2019'!$N1316*'Datos Monitoreo 2019'!$S1316</f>
        <v>3.0892058772495571E-3</v>
      </c>
      <c r="P1316" s="148">
        <f>'Datos Monitoreo 2019'!$O1316+'Datos Monitoreo 2019'!$N1316</f>
        <v>1.8535235263497339E-2</v>
      </c>
      <c r="Q1316" s="146">
        <v>0.47</v>
      </c>
      <c r="R1316" s="148">
        <f>'Datos Monitoreo 2019'!$Q1316*'Datos Monitoreo 2019'!$N1316</f>
        <v>7.2596338115364575E-3</v>
      </c>
      <c r="S1316" s="146">
        <v>0.2</v>
      </c>
      <c r="T1316" s="148">
        <f>'Datos Monitoreo 2019'!$R1316*'Datos Monitoreo 2019'!$S1316</f>
        <v>1.4519267623072916E-3</v>
      </c>
      <c r="U1316" s="148">
        <f>'Datos Monitoreo 2019'!$T1316+'Datos Monitoreo 2019'!$R1316</f>
        <v>8.7115605738437487E-3</v>
      </c>
    </row>
    <row r="1317" spans="1:21" x14ac:dyDescent="0.2">
      <c r="A1317" s="141" t="s">
        <v>61</v>
      </c>
      <c r="B1317" s="142">
        <f>VLOOKUP('Datos Monitoreo 2019'!$A1317,info!$D$3:$E$118,2,FALSE)</f>
        <v>6</v>
      </c>
      <c r="C1317" s="143">
        <v>22</v>
      </c>
      <c r="D1317" s="143" t="s">
        <v>10</v>
      </c>
      <c r="E1317" s="144">
        <v>26.483382530491387</v>
      </c>
      <c r="F1317" s="145">
        <f t="shared" si="25"/>
        <v>5.5085435663422076E-2</v>
      </c>
      <c r="G1317" s="141"/>
      <c r="H1317" s="146"/>
      <c r="I1317" s="146"/>
      <c r="J1317" s="146"/>
      <c r="K1317" s="147">
        <f>VLOOKUP('Datos Monitoreo 2019'!$D1317,info!$A$2:$B$20,2,FALSE)</f>
        <v>0.54</v>
      </c>
      <c r="M1317" s="146">
        <v>1.1499999999999999</v>
      </c>
      <c r="N1317" s="148">
        <f>(0.214828*'Datos Monitoreo 2019'!$E1317^2.0402)/1000</f>
        <v>0.17188632461197911</v>
      </c>
      <c r="O1317" s="148">
        <f>'Datos Monitoreo 2019'!$N1317*'Datos Monitoreo 2019'!$S1317</f>
        <v>3.4377264922395824E-2</v>
      </c>
      <c r="P1317" s="148">
        <f>'Datos Monitoreo 2019'!$O1317+'Datos Monitoreo 2019'!$N1317</f>
        <v>0.20626358953437493</v>
      </c>
      <c r="Q1317" s="146">
        <v>0.47</v>
      </c>
      <c r="R1317" s="148">
        <f>'Datos Monitoreo 2019'!$Q1317*'Datos Monitoreo 2019'!$N1317</f>
        <v>8.078657256763018E-2</v>
      </c>
      <c r="S1317" s="146">
        <v>0.2</v>
      </c>
      <c r="T1317" s="148">
        <f>'Datos Monitoreo 2019'!$R1317*'Datos Monitoreo 2019'!$S1317</f>
        <v>1.6157314513526037E-2</v>
      </c>
      <c r="U1317" s="148">
        <f>'Datos Monitoreo 2019'!$T1317+'Datos Monitoreo 2019'!$R1317</f>
        <v>9.6943887081156213E-2</v>
      </c>
    </row>
    <row r="1318" spans="1:21" x14ac:dyDescent="0.2">
      <c r="A1318" s="141" t="s">
        <v>61</v>
      </c>
      <c r="B1318" s="142">
        <f>VLOOKUP('Datos Monitoreo 2019'!$A1318,info!$D$3:$E$118,2,FALSE)</f>
        <v>6</v>
      </c>
      <c r="C1318" s="143">
        <v>24</v>
      </c>
      <c r="D1318" s="143" t="s">
        <v>10</v>
      </c>
      <c r="E1318" s="144">
        <v>24.509861236151881</v>
      </c>
      <c r="F1318" s="145">
        <f t="shared" si="25"/>
        <v>4.7181482879592368E-2</v>
      </c>
      <c r="G1318" s="141"/>
      <c r="H1318" s="146"/>
      <c r="I1318" s="146"/>
      <c r="J1318" s="146"/>
      <c r="K1318" s="147">
        <f>VLOOKUP('Datos Monitoreo 2019'!$D1318,info!$A$2:$B$20,2,FALSE)</f>
        <v>0.54</v>
      </c>
      <c r="M1318" s="146">
        <v>1.1499999999999999</v>
      </c>
      <c r="N1318" s="148">
        <f>(0.214828*'Datos Monitoreo 2019'!$E1318^2.0402)/1000</f>
        <v>0.14676553853978713</v>
      </c>
      <c r="O1318" s="148">
        <f>'Datos Monitoreo 2019'!$N1318*'Datos Monitoreo 2019'!$S1318</f>
        <v>2.9353107707957429E-2</v>
      </c>
      <c r="P1318" s="148">
        <f>'Datos Monitoreo 2019'!$O1318+'Datos Monitoreo 2019'!$N1318</f>
        <v>0.17611864624774456</v>
      </c>
      <c r="Q1318" s="146">
        <v>0.47</v>
      </c>
      <c r="R1318" s="148">
        <f>'Datos Monitoreo 2019'!$Q1318*'Datos Monitoreo 2019'!$N1318</f>
        <v>6.8979803113699945E-2</v>
      </c>
      <c r="S1318" s="146">
        <v>0.2</v>
      </c>
      <c r="T1318" s="148">
        <f>'Datos Monitoreo 2019'!$R1318*'Datos Monitoreo 2019'!$S1318</f>
        <v>1.3795960622739989E-2</v>
      </c>
      <c r="U1318" s="148">
        <f>'Datos Monitoreo 2019'!$T1318+'Datos Monitoreo 2019'!$R1318</f>
        <v>8.2775763736439939E-2</v>
      </c>
    </row>
    <row r="1319" spans="1:21" x14ac:dyDescent="0.2">
      <c r="A1319" s="141" t="s">
        <v>61</v>
      </c>
      <c r="B1319" s="142">
        <f>VLOOKUP('Datos Monitoreo 2019'!$A1319,info!$D$3:$E$118,2,FALSE)</f>
        <v>6</v>
      </c>
      <c r="C1319" s="143">
        <v>25</v>
      </c>
      <c r="D1319" s="143" t="s">
        <v>20</v>
      </c>
      <c r="E1319" s="144">
        <v>11.300000959524569</v>
      </c>
      <c r="F1319" s="145">
        <f t="shared" si="25"/>
        <v>1.0028750851578054E-2</v>
      </c>
      <c r="G1319" s="141">
        <v>8.1</v>
      </c>
      <c r="H1319" s="146">
        <f>0.000107384*E1319^1.88222*G1319^0.67717</f>
        <v>4.2487752123928059E-2</v>
      </c>
      <c r="I1319" s="146">
        <f>0.0000949251*E1319^1.21565*G1319^1.5574</f>
        <v>4.7036011337556409E-2</v>
      </c>
      <c r="J1319" s="146">
        <f>IF(H1319&lt;I1319,H1319,I1319)</f>
        <v>4.2487752123928059E-2</v>
      </c>
      <c r="K1319" s="147">
        <f>VLOOKUP('Datos Monitoreo 2019'!$D1319,info!$A$2:$B$20,2,FALSE)</f>
        <v>0.47</v>
      </c>
      <c r="L1319" s="140">
        <f>K1319*J1319</f>
        <v>1.9969243498246185E-2</v>
      </c>
      <c r="M1319" s="146">
        <v>1.1499999999999999</v>
      </c>
      <c r="N1319" s="148">
        <f>M1319*L1319</f>
        <v>2.2964630022983112E-2</v>
      </c>
      <c r="O1319" s="148">
        <f>'Datos Monitoreo 2019'!$N1319*'Datos Monitoreo 2019'!$S1319</f>
        <v>4.5929260045966223E-3</v>
      </c>
      <c r="P1319" s="148">
        <f>'Datos Monitoreo 2019'!$O1319+'Datos Monitoreo 2019'!$N1319</f>
        <v>2.7557556027579734E-2</v>
      </c>
      <c r="Q1319" s="146">
        <v>0.47</v>
      </c>
      <c r="R1319" s="148">
        <f>'Datos Monitoreo 2019'!$Q1319*'Datos Monitoreo 2019'!$N1319</f>
        <v>1.0793376110802062E-2</v>
      </c>
      <c r="S1319" s="146">
        <v>0.2</v>
      </c>
      <c r="T1319" s="148">
        <f>'Datos Monitoreo 2019'!$R1319*'Datos Monitoreo 2019'!$S1319</f>
        <v>2.1586752221604126E-3</v>
      </c>
      <c r="U1319" s="148">
        <f>'Datos Monitoreo 2019'!$T1319+'Datos Monitoreo 2019'!$R1319</f>
        <v>1.2952051332962474E-2</v>
      </c>
    </row>
    <row r="1320" spans="1:21" x14ac:dyDescent="0.2">
      <c r="A1320" s="141" t="s">
        <v>61</v>
      </c>
      <c r="B1320" s="142">
        <f>VLOOKUP('Datos Monitoreo 2019'!$A1320,info!$D$3:$E$118,2,FALSE)</f>
        <v>6</v>
      </c>
      <c r="C1320" s="143">
        <v>30</v>
      </c>
      <c r="D1320" s="143" t="s">
        <v>9</v>
      </c>
      <c r="E1320" s="144">
        <v>4.6154933496649653</v>
      </c>
      <c r="F1320" s="145">
        <f t="shared" si="25"/>
        <v>1.67311633925355E-3</v>
      </c>
      <c r="G1320" s="141"/>
      <c r="H1320" s="146"/>
      <c r="I1320" s="146"/>
      <c r="J1320" s="146"/>
      <c r="K1320" s="147">
        <f>VLOOKUP('Datos Monitoreo 2019'!$D1320,info!$A$2:$B$20,2,FALSE)</f>
        <v>0.74</v>
      </c>
      <c r="M1320" s="146">
        <v>1.1499999999999999</v>
      </c>
      <c r="N1320" s="148">
        <f>(1.8894+0.00853085*'Datos Monitoreo 2019'!$E1320^3.32222)/1000</f>
        <v>3.262401652821662E-3</v>
      </c>
      <c r="O1320" s="148">
        <f>'Datos Monitoreo 2019'!$N1320*'Datos Monitoreo 2019'!$S1320</f>
        <v>6.524803305643324E-4</v>
      </c>
      <c r="P1320" s="148">
        <f>'Datos Monitoreo 2019'!$O1320+'Datos Monitoreo 2019'!$N1320</f>
        <v>3.9148819833859944E-3</v>
      </c>
      <c r="Q1320" s="146">
        <v>0.47</v>
      </c>
      <c r="R1320" s="148">
        <f>'Datos Monitoreo 2019'!$Q1320*'Datos Monitoreo 2019'!$N1320</f>
        <v>1.5333287768261811E-3</v>
      </c>
      <c r="S1320" s="146">
        <v>0.2</v>
      </c>
      <c r="T1320" s="148">
        <f>'Datos Monitoreo 2019'!$R1320*'Datos Monitoreo 2019'!$S1320</f>
        <v>3.0666575536523625E-4</v>
      </c>
      <c r="U1320" s="148">
        <f>'Datos Monitoreo 2019'!$T1320+'Datos Monitoreo 2019'!$R1320</f>
        <v>1.8399945321914174E-3</v>
      </c>
    </row>
    <row r="1321" spans="1:21" x14ac:dyDescent="0.2">
      <c r="A1321" s="141" t="s">
        <v>61</v>
      </c>
      <c r="B1321" s="142">
        <f>VLOOKUP('Datos Monitoreo 2019'!$A1321,info!$D$3:$E$118,2,FALSE)</f>
        <v>6</v>
      </c>
      <c r="C1321" s="143">
        <v>31</v>
      </c>
      <c r="D1321" s="143" t="s">
        <v>9</v>
      </c>
      <c r="E1321" s="144">
        <v>5.4112680651244416</v>
      </c>
      <c r="F1321" s="145">
        <f t="shared" si="25"/>
        <v>2.2997889276778877E-3</v>
      </c>
      <c r="G1321" s="141"/>
      <c r="H1321" s="146"/>
      <c r="I1321" s="146"/>
      <c r="J1321" s="146"/>
      <c r="K1321" s="147">
        <f>VLOOKUP('Datos Monitoreo 2019'!$D1321,info!$A$2:$B$20,2,FALSE)</f>
        <v>0.74</v>
      </c>
      <c r="M1321" s="146">
        <v>1.1499999999999999</v>
      </c>
      <c r="N1321" s="148">
        <f>(1.8894+0.00853085*'Datos Monitoreo 2019'!$E1321^3.32222)/1000</f>
        <v>4.2184192131150249E-3</v>
      </c>
      <c r="O1321" s="148">
        <f>'Datos Monitoreo 2019'!$N1321*'Datos Monitoreo 2019'!$S1321</f>
        <v>8.4368384262300503E-4</v>
      </c>
      <c r="P1321" s="148">
        <f>'Datos Monitoreo 2019'!$O1321+'Datos Monitoreo 2019'!$N1321</f>
        <v>5.0621030557380297E-3</v>
      </c>
      <c r="Q1321" s="146">
        <v>0.47</v>
      </c>
      <c r="R1321" s="148">
        <f>'Datos Monitoreo 2019'!$Q1321*'Datos Monitoreo 2019'!$N1321</f>
        <v>1.9826570301640614E-3</v>
      </c>
      <c r="S1321" s="146">
        <v>0.2</v>
      </c>
      <c r="T1321" s="148">
        <f>'Datos Monitoreo 2019'!$R1321*'Datos Monitoreo 2019'!$S1321</f>
        <v>3.9653140603281229E-4</v>
      </c>
      <c r="U1321" s="148">
        <f>'Datos Monitoreo 2019'!$T1321+'Datos Monitoreo 2019'!$R1321</f>
        <v>2.3791884361968737E-3</v>
      </c>
    </row>
    <row r="1322" spans="1:21" x14ac:dyDescent="0.2">
      <c r="A1322" s="141" t="s">
        <v>61</v>
      </c>
      <c r="B1322" s="142">
        <f>VLOOKUP('Datos Monitoreo 2019'!$A1322,info!$D$3:$E$118,2,FALSE)</f>
        <v>6</v>
      </c>
      <c r="C1322" s="143">
        <v>31</v>
      </c>
      <c r="D1322" s="143" t="s">
        <v>9</v>
      </c>
      <c r="E1322" s="144">
        <v>4.0107045659157627</v>
      </c>
      <c r="F1322" s="145">
        <f t="shared" si="25"/>
        <v>1.2633719382634653E-3</v>
      </c>
      <c r="G1322" s="141"/>
      <c r="H1322" s="146"/>
      <c r="I1322" s="146"/>
      <c r="J1322" s="146"/>
      <c r="K1322" s="147">
        <f>VLOOKUP('Datos Monitoreo 2019'!$D1322,info!$A$2:$B$20,2,FALSE)</f>
        <v>0.74</v>
      </c>
      <c r="M1322" s="146">
        <v>1.1499999999999999</v>
      </c>
      <c r="N1322" s="148">
        <f>(1.8894+0.00853085*'Datos Monitoreo 2019'!$E1322^3.32222)/1000</f>
        <v>2.7504415083558376E-3</v>
      </c>
      <c r="O1322" s="148">
        <f>'Datos Monitoreo 2019'!$N1322*'Datos Monitoreo 2019'!$S1322</f>
        <v>5.5008830167116755E-4</v>
      </c>
      <c r="P1322" s="148">
        <f>'Datos Monitoreo 2019'!$O1322+'Datos Monitoreo 2019'!$N1322</f>
        <v>3.3005298100270051E-3</v>
      </c>
      <c r="Q1322" s="146">
        <v>0.47</v>
      </c>
      <c r="R1322" s="148">
        <f>'Datos Monitoreo 2019'!$Q1322*'Datos Monitoreo 2019'!$N1322</f>
        <v>1.2927075089272436E-3</v>
      </c>
      <c r="S1322" s="146">
        <v>0.2</v>
      </c>
      <c r="T1322" s="148">
        <f>'Datos Monitoreo 2019'!$R1322*'Datos Monitoreo 2019'!$S1322</f>
        <v>2.5854150178544874E-4</v>
      </c>
      <c r="U1322" s="148">
        <f>'Datos Monitoreo 2019'!$T1322+'Datos Monitoreo 2019'!$R1322</f>
        <v>1.5512490107126922E-3</v>
      </c>
    </row>
    <row r="1323" spans="1:21" x14ac:dyDescent="0.2">
      <c r="A1323" s="141" t="s">
        <v>61</v>
      </c>
      <c r="B1323" s="142">
        <f>VLOOKUP('Datos Monitoreo 2019'!$A1323,info!$D$3:$E$118,2,FALSE)</f>
        <v>6</v>
      </c>
      <c r="C1323" s="143">
        <v>31</v>
      </c>
      <c r="D1323" s="143" t="s">
        <v>9</v>
      </c>
      <c r="E1323" s="144">
        <v>2.8647889756541161</v>
      </c>
      <c r="F1323" s="145">
        <f t="shared" si="25"/>
        <v>6.4457751952217606E-4</v>
      </c>
      <c r="G1323" s="141"/>
      <c r="H1323" s="146"/>
      <c r="I1323" s="146"/>
      <c r="J1323" s="146"/>
      <c r="K1323" s="147">
        <f>VLOOKUP('Datos Monitoreo 2019'!$D1323,info!$A$2:$B$20,2,FALSE)</f>
        <v>0.74</v>
      </c>
      <c r="M1323" s="146">
        <v>1.1499999999999999</v>
      </c>
      <c r="N1323" s="148">
        <f>(1.8894+0.00853085*'Datos Monitoreo 2019'!$E1323^3.32222)/1000</f>
        <v>2.1709493994797897E-3</v>
      </c>
      <c r="O1323" s="148">
        <f>'Datos Monitoreo 2019'!$N1323*'Datos Monitoreo 2019'!$S1323</f>
        <v>4.3418987989595793E-4</v>
      </c>
      <c r="P1323" s="148">
        <f>'Datos Monitoreo 2019'!$O1323+'Datos Monitoreo 2019'!$N1323</f>
        <v>2.6051392793757476E-3</v>
      </c>
      <c r="Q1323" s="146">
        <v>0.47</v>
      </c>
      <c r="R1323" s="148">
        <f>'Datos Monitoreo 2019'!$Q1323*'Datos Monitoreo 2019'!$N1323</f>
        <v>1.020346217755501E-3</v>
      </c>
      <c r="S1323" s="146">
        <v>0.2</v>
      </c>
      <c r="T1323" s="148">
        <f>'Datos Monitoreo 2019'!$R1323*'Datos Monitoreo 2019'!$S1323</f>
        <v>2.0406924355110021E-4</v>
      </c>
      <c r="U1323" s="148">
        <f>'Datos Monitoreo 2019'!$T1323+'Datos Monitoreo 2019'!$R1323</f>
        <v>1.2244154613066012E-3</v>
      </c>
    </row>
    <row r="1324" spans="1:21" x14ac:dyDescent="0.2">
      <c r="A1324" s="141" t="s">
        <v>61</v>
      </c>
      <c r="B1324" s="142">
        <f>VLOOKUP('Datos Monitoreo 2019'!$A1324,info!$D$3:$E$118,2,FALSE)</f>
        <v>6</v>
      </c>
      <c r="C1324" s="143">
        <v>34</v>
      </c>
      <c r="D1324" s="143" t="s">
        <v>9</v>
      </c>
      <c r="E1324" s="144">
        <v>3.851549622823867</v>
      </c>
      <c r="F1324" s="145">
        <f t="shared" si="25"/>
        <v>1.1650937609042197E-3</v>
      </c>
      <c r="G1324" s="141"/>
      <c r="H1324" s="146"/>
      <c r="I1324" s="146"/>
      <c r="J1324" s="146"/>
      <c r="K1324" s="147">
        <f>VLOOKUP('Datos Monitoreo 2019'!$D1324,info!$A$2:$B$20,2,FALSE)</f>
        <v>0.74</v>
      </c>
      <c r="M1324" s="146">
        <v>1.1499999999999999</v>
      </c>
      <c r="N1324" s="148">
        <f>(1.8894+0.00853085*'Datos Monitoreo 2019'!$E1324^3.32222)/1000</f>
        <v>2.6420659487560645E-3</v>
      </c>
      <c r="O1324" s="148">
        <f>'Datos Monitoreo 2019'!$N1324*'Datos Monitoreo 2019'!$S1324</f>
        <v>5.2841318975121294E-4</v>
      </c>
      <c r="P1324" s="148">
        <f>'Datos Monitoreo 2019'!$O1324+'Datos Monitoreo 2019'!$N1324</f>
        <v>3.1704791385072772E-3</v>
      </c>
      <c r="Q1324" s="146">
        <v>0.47</v>
      </c>
      <c r="R1324" s="148">
        <f>'Datos Monitoreo 2019'!$Q1324*'Datos Monitoreo 2019'!$N1324</f>
        <v>1.2417709959153503E-3</v>
      </c>
      <c r="S1324" s="146">
        <v>0.2</v>
      </c>
      <c r="T1324" s="148">
        <f>'Datos Monitoreo 2019'!$R1324*'Datos Monitoreo 2019'!$S1324</f>
        <v>2.4835419918307005E-4</v>
      </c>
      <c r="U1324" s="148">
        <f>'Datos Monitoreo 2019'!$T1324+'Datos Monitoreo 2019'!$R1324</f>
        <v>1.4901251950984204E-3</v>
      </c>
    </row>
    <row r="1325" spans="1:21" x14ac:dyDescent="0.2">
      <c r="A1325" s="141" t="s">
        <v>61</v>
      </c>
      <c r="B1325" s="142">
        <f>VLOOKUP('Datos Monitoreo 2019'!$A1325,info!$D$3:$E$118,2,FALSE)</f>
        <v>6</v>
      </c>
      <c r="C1325" s="143">
        <v>36</v>
      </c>
      <c r="D1325" s="143" t="s">
        <v>10</v>
      </c>
      <c r="E1325" s="144">
        <v>21.199438419840458</v>
      </c>
      <c r="F1325" s="145">
        <f t="shared" si="25"/>
        <v>3.5297064969034363E-2</v>
      </c>
      <c r="G1325" s="141"/>
      <c r="H1325" s="146"/>
      <c r="I1325" s="146"/>
      <c r="J1325" s="146"/>
      <c r="K1325" s="147">
        <f>VLOOKUP('Datos Monitoreo 2019'!$D1325,info!$A$2:$B$20,2,FALSE)</f>
        <v>0.54</v>
      </c>
      <c r="M1325" s="146">
        <v>1.1499999999999999</v>
      </c>
      <c r="N1325" s="148">
        <f>(0.214828*'Datos Monitoreo 2019'!$E1325^2.0402)/1000</f>
        <v>0.10915856991891401</v>
      </c>
      <c r="O1325" s="148">
        <f>'Datos Monitoreo 2019'!$N1325*'Datos Monitoreo 2019'!$S1325</f>
        <v>2.1831713983782804E-2</v>
      </c>
      <c r="P1325" s="148">
        <f>'Datos Monitoreo 2019'!$O1325+'Datos Monitoreo 2019'!$N1325</f>
        <v>0.13099028390269682</v>
      </c>
      <c r="Q1325" s="146">
        <v>0.47</v>
      </c>
      <c r="R1325" s="148">
        <f>'Datos Monitoreo 2019'!$Q1325*'Datos Monitoreo 2019'!$N1325</f>
        <v>5.1304527861889583E-2</v>
      </c>
      <c r="S1325" s="146">
        <v>0.2</v>
      </c>
      <c r="T1325" s="148">
        <f>'Datos Monitoreo 2019'!$R1325*'Datos Monitoreo 2019'!$S1325</f>
        <v>1.0260905572377917E-2</v>
      </c>
      <c r="U1325" s="148">
        <f>'Datos Monitoreo 2019'!$T1325+'Datos Monitoreo 2019'!$R1325</f>
        <v>6.15654334342675E-2</v>
      </c>
    </row>
    <row r="1326" spans="1:21" x14ac:dyDescent="0.2">
      <c r="A1326" s="141" t="s">
        <v>61</v>
      </c>
      <c r="B1326" s="142">
        <f>VLOOKUP('Datos Monitoreo 2019'!$A1326,info!$D$3:$E$118,2,FALSE)</f>
        <v>6</v>
      </c>
      <c r="C1326" s="143">
        <v>38</v>
      </c>
      <c r="D1326" s="143" t="s">
        <v>10</v>
      </c>
      <c r="E1326" s="144">
        <v>29.125354585816847</v>
      </c>
      <c r="F1326" s="145">
        <f t="shared" si="25"/>
        <v>6.6624248615056045E-2</v>
      </c>
      <c r="G1326" s="141"/>
      <c r="H1326" s="146"/>
      <c r="I1326" s="146"/>
      <c r="J1326" s="146"/>
      <c r="K1326" s="147">
        <f>VLOOKUP('Datos Monitoreo 2019'!$D1326,info!$A$2:$B$20,2,FALSE)</f>
        <v>0.54</v>
      </c>
      <c r="M1326" s="146">
        <v>1.1499999999999999</v>
      </c>
      <c r="N1326" s="148">
        <f>(0.214828*'Datos Monitoreo 2019'!$E1326^2.0402)/1000</f>
        <v>0.20868778577886246</v>
      </c>
      <c r="O1326" s="148">
        <f>'Datos Monitoreo 2019'!$N1326*'Datos Monitoreo 2019'!$S1326</f>
        <v>4.1737557155772494E-2</v>
      </c>
      <c r="P1326" s="148">
        <f>'Datos Monitoreo 2019'!$O1326+'Datos Monitoreo 2019'!$N1326</f>
        <v>0.25042534293463498</v>
      </c>
      <c r="Q1326" s="146">
        <v>0.47</v>
      </c>
      <c r="R1326" s="148">
        <f>'Datos Monitoreo 2019'!$Q1326*'Datos Monitoreo 2019'!$N1326</f>
        <v>9.8083259316065347E-2</v>
      </c>
      <c r="S1326" s="146">
        <v>0.2</v>
      </c>
      <c r="T1326" s="148">
        <f>'Datos Monitoreo 2019'!$R1326*'Datos Monitoreo 2019'!$S1326</f>
        <v>1.9616651863213069E-2</v>
      </c>
      <c r="U1326" s="148">
        <f>'Datos Monitoreo 2019'!$T1326+'Datos Monitoreo 2019'!$R1326</f>
        <v>0.11769991117927842</v>
      </c>
    </row>
    <row r="1327" spans="1:21" x14ac:dyDescent="0.2">
      <c r="A1327" s="141" t="s">
        <v>61</v>
      </c>
      <c r="B1327" s="142">
        <f>VLOOKUP('Datos Monitoreo 2019'!$A1327,info!$D$3:$E$118,2,FALSE)</f>
        <v>6</v>
      </c>
      <c r="C1327" s="143">
        <v>41</v>
      </c>
      <c r="D1327" s="143" t="s">
        <v>10</v>
      </c>
      <c r="E1327" s="144">
        <v>25.146481008519466</v>
      </c>
      <c r="F1327" s="145">
        <f t="shared" si="25"/>
        <v>4.966429999182595E-2</v>
      </c>
      <c r="G1327" s="141"/>
      <c r="H1327" s="146"/>
      <c r="I1327" s="146"/>
      <c r="J1327" s="146"/>
      <c r="K1327" s="147">
        <f>VLOOKUP('Datos Monitoreo 2019'!$D1327,info!$A$2:$B$20,2,FALSE)</f>
        <v>0.54</v>
      </c>
      <c r="M1327" s="146">
        <v>1.1499999999999999</v>
      </c>
      <c r="N1327" s="148">
        <f>(0.214828*'Datos Monitoreo 2019'!$E1327^2.0402)/1000</f>
        <v>0.15464807080539222</v>
      </c>
      <c r="O1327" s="148">
        <f>'Datos Monitoreo 2019'!$N1327*'Datos Monitoreo 2019'!$S1327</f>
        <v>3.0929614161078447E-2</v>
      </c>
      <c r="P1327" s="148">
        <f>'Datos Monitoreo 2019'!$O1327+'Datos Monitoreo 2019'!$N1327</f>
        <v>0.18557768496647067</v>
      </c>
      <c r="Q1327" s="146">
        <v>0.47</v>
      </c>
      <c r="R1327" s="148">
        <f>'Datos Monitoreo 2019'!$Q1327*'Datos Monitoreo 2019'!$N1327</f>
        <v>7.268459327853434E-2</v>
      </c>
      <c r="S1327" s="146">
        <v>0.2</v>
      </c>
      <c r="T1327" s="148">
        <f>'Datos Monitoreo 2019'!$R1327*'Datos Monitoreo 2019'!$S1327</f>
        <v>1.4536918655706868E-2</v>
      </c>
      <c r="U1327" s="148">
        <f>'Datos Monitoreo 2019'!$T1327+'Datos Monitoreo 2019'!$R1327</f>
        <v>8.7221511934241214E-2</v>
      </c>
    </row>
    <row r="1328" spans="1:21" x14ac:dyDescent="0.2">
      <c r="A1328" s="141" t="s">
        <v>61</v>
      </c>
      <c r="B1328" s="142">
        <f>VLOOKUP('Datos Monitoreo 2019'!$A1328,info!$D$3:$E$118,2,FALSE)</f>
        <v>6</v>
      </c>
      <c r="C1328" s="143">
        <v>48</v>
      </c>
      <c r="D1328" s="143" t="s">
        <v>9</v>
      </c>
      <c r="E1328" s="144">
        <v>6.5253526667677093</v>
      </c>
      <c r="F1328" s="145">
        <f t="shared" si="25"/>
        <v>3.3442432417184506E-3</v>
      </c>
      <c r="G1328" s="141"/>
      <c r="H1328" s="146"/>
      <c r="I1328" s="146"/>
      <c r="J1328" s="146"/>
      <c r="K1328" s="147">
        <f>VLOOKUP('Datos Monitoreo 2019'!$D1328,info!$A$2:$B$20,2,FALSE)</f>
        <v>0.74</v>
      </c>
      <c r="M1328" s="146">
        <v>1.1499999999999999</v>
      </c>
      <c r="N1328" s="148">
        <f>(1.8894+0.00853085*'Datos Monitoreo 2019'!$E1328^3.32222)/1000</f>
        <v>6.22736424345468E-3</v>
      </c>
      <c r="O1328" s="148">
        <f>'Datos Monitoreo 2019'!$N1328*'Datos Monitoreo 2019'!$S1328</f>
        <v>1.2454728486909362E-3</v>
      </c>
      <c r="P1328" s="148">
        <f>'Datos Monitoreo 2019'!$O1328+'Datos Monitoreo 2019'!$N1328</f>
        <v>7.4728370921456162E-3</v>
      </c>
      <c r="Q1328" s="146">
        <v>0.47</v>
      </c>
      <c r="R1328" s="148">
        <f>'Datos Monitoreo 2019'!$Q1328*'Datos Monitoreo 2019'!$N1328</f>
        <v>2.9268611944236996E-3</v>
      </c>
      <c r="S1328" s="146">
        <v>0.2</v>
      </c>
      <c r="T1328" s="148">
        <f>'Datos Monitoreo 2019'!$R1328*'Datos Monitoreo 2019'!$S1328</f>
        <v>5.8537223888473992E-4</v>
      </c>
      <c r="U1328" s="148">
        <f>'Datos Monitoreo 2019'!$T1328+'Datos Monitoreo 2019'!$R1328</f>
        <v>3.5122334333084395E-3</v>
      </c>
    </row>
    <row r="1329" spans="1:21" x14ac:dyDescent="0.2">
      <c r="A1329" s="141" t="s">
        <v>61</v>
      </c>
      <c r="B1329" s="142">
        <f>VLOOKUP('Datos Monitoreo 2019'!$A1329,info!$D$3:$E$118,2,FALSE)</f>
        <v>6</v>
      </c>
      <c r="C1329" s="143">
        <v>49</v>
      </c>
      <c r="D1329" s="143" t="s">
        <v>9</v>
      </c>
      <c r="E1329" s="144">
        <v>4.2971834634811739</v>
      </c>
      <c r="F1329" s="145">
        <f t="shared" si="25"/>
        <v>1.450299418924896E-3</v>
      </c>
      <c r="G1329" s="141"/>
      <c r="H1329" s="146"/>
      <c r="I1329" s="146"/>
      <c r="J1329" s="146"/>
      <c r="K1329" s="147">
        <f>VLOOKUP('Datos Monitoreo 2019'!$D1329,info!$A$2:$B$20,2,FALSE)</f>
        <v>0.74</v>
      </c>
      <c r="M1329" s="146">
        <v>1.1499999999999999</v>
      </c>
      <c r="N1329" s="148">
        <f>(1.8894+0.00853085*'Datos Monitoreo 2019'!$E1329^3.32222)/1000</f>
        <v>2.9722505165155769E-3</v>
      </c>
      <c r="O1329" s="148">
        <f>'Datos Monitoreo 2019'!$N1329*'Datos Monitoreo 2019'!$S1329</f>
        <v>5.9445010330311547E-4</v>
      </c>
      <c r="P1329" s="148">
        <f>'Datos Monitoreo 2019'!$O1329+'Datos Monitoreo 2019'!$N1329</f>
        <v>3.5667006198186924E-3</v>
      </c>
      <c r="Q1329" s="146">
        <v>0.47</v>
      </c>
      <c r="R1329" s="148">
        <f>'Datos Monitoreo 2019'!$Q1329*'Datos Monitoreo 2019'!$N1329</f>
        <v>1.3969577427623212E-3</v>
      </c>
      <c r="S1329" s="146">
        <v>0.2</v>
      </c>
      <c r="T1329" s="148">
        <f>'Datos Monitoreo 2019'!$R1329*'Datos Monitoreo 2019'!$S1329</f>
        <v>2.7939154855246423E-4</v>
      </c>
      <c r="U1329" s="148">
        <f>'Datos Monitoreo 2019'!$T1329+'Datos Monitoreo 2019'!$R1329</f>
        <v>1.6763492913147854E-3</v>
      </c>
    </row>
    <row r="1330" spans="1:21" x14ac:dyDescent="0.2">
      <c r="A1330" s="141" t="s">
        <v>61</v>
      </c>
      <c r="B1330" s="142">
        <f>VLOOKUP('Datos Monitoreo 2019'!$A1330,info!$D$3:$E$118,2,FALSE)</f>
        <v>6</v>
      </c>
      <c r="C1330" s="143">
        <v>50</v>
      </c>
      <c r="D1330" s="143" t="s">
        <v>9</v>
      </c>
      <c r="E1330" s="144">
        <v>3.5014087480216975</v>
      </c>
      <c r="F1330" s="145">
        <f t="shared" si="25"/>
        <v>9.6288740570596703E-4</v>
      </c>
      <c r="G1330" s="141"/>
      <c r="H1330" s="146"/>
      <c r="I1330" s="146"/>
      <c r="J1330" s="146"/>
      <c r="K1330" s="147">
        <f>VLOOKUP('Datos Monitoreo 2019'!$D1330,info!$A$2:$B$20,2,FALSE)</f>
        <v>0.74</v>
      </c>
      <c r="M1330" s="146">
        <v>1.1499999999999999</v>
      </c>
      <c r="N1330" s="148">
        <f>(1.8894+0.00853085*'Datos Monitoreo 2019'!$E1330^3.32222)/1000</f>
        <v>2.4377863828380216E-3</v>
      </c>
      <c r="O1330" s="148">
        <f>'Datos Monitoreo 2019'!$N1330*'Datos Monitoreo 2019'!$S1330</f>
        <v>4.8755727656760433E-4</v>
      </c>
      <c r="P1330" s="148">
        <f>'Datos Monitoreo 2019'!$O1330+'Datos Monitoreo 2019'!$N1330</f>
        <v>2.925343659405626E-3</v>
      </c>
      <c r="Q1330" s="146">
        <v>0.47</v>
      </c>
      <c r="R1330" s="148">
        <f>'Datos Monitoreo 2019'!$Q1330*'Datos Monitoreo 2019'!$N1330</f>
        <v>1.14575959993387E-3</v>
      </c>
      <c r="S1330" s="146">
        <v>0.2</v>
      </c>
      <c r="T1330" s="148">
        <f>'Datos Monitoreo 2019'!$R1330*'Datos Monitoreo 2019'!$S1330</f>
        <v>2.2915191998677402E-4</v>
      </c>
      <c r="U1330" s="148">
        <f>'Datos Monitoreo 2019'!$T1330+'Datos Monitoreo 2019'!$R1330</f>
        <v>1.374911519920644E-3</v>
      </c>
    </row>
    <row r="1331" spans="1:21" x14ac:dyDescent="0.2">
      <c r="A1331" s="141" t="s">
        <v>61</v>
      </c>
      <c r="B1331" s="142">
        <f>VLOOKUP('Datos Monitoreo 2019'!$A1331,info!$D$3:$E$118,2,FALSE)</f>
        <v>6</v>
      </c>
      <c r="C1331" s="143">
        <v>51</v>
      </c>
      <c r="D1331" s="143" t="s">
        <v>10</v>
      </c>
      <c r="E1331" s="144">
        <v>28.966199642724952</v>
      </c>
      <c r="F1331" s="145">
        <f t="shared" si="25"/>
        <v>6.5898104187199269E-2</v>
      </c>
      <c r="G1331" s="141"/>
      <c r="H1331" s="146"/>
      <c r="I1331" s="146"/>
      <c r="J1331" s="146"/>
      <c r="K1331" s="147">
        <f>VLOOKUP('Datos Monitoreo 2019'!$D1331,info!$A$2:$B$20,2,FALSE)</f>
        <v>0.54</v>
      </c>
      <c r="M1331" s="146">
        <v>1.1499999999999999</v>
      </c>
      <c r="N1331" s="148">
        <f>(0.214828*'Datos Monitoreo 2019'!$E1331^2.0402)/1000</f>
        <v>0.20636781390413272</v>
      </c>
      <c r="O1331" s="148">
        <f>'Datos Monitoreo 2019'!$N1331*'Datos Monitoreo 2019'!$S1331</f>
        <v>4.1273562780826549E-2</v>
      </c>
      <c r="P1331" s="148">
        <f>'Datos Monitoreo 2019'!$O1331+'Datos Monitoreo 2019'!$N1331</f>
        <v>0.24764137668495928</v>
      </c>
      <c r="Q1331" s="146">
        <v>0.47</v>
      </c>
      <c r="R1331" s="148">
        <f>'Datos Monitoreo 2019'!$Q1331*'Datos Monitoreo 2019'!$N1331</f>
        <v>9.6992872534942376E-2</v>
      </c>
      <c r="S1331" s="146">
        <v>0.2</v>
      </c>
      <c r="T1331" s="148">
        <f>'Datos Monitoreo 2019'!$R1331*'Datos Monitoreo 2019'!$S1331</f>
        <v>1.9398574506988477E-2</v>
      </c>
      <c r="U1331" s="148">
        <f>'Datos Monitoreo 2019'!$T1331+'Datos Monitoreo 2019'!$R1331</f>
        <v>0.11639144704193086</v>
      </c>
    </row>
    <row r="1332" spans="1:21" x14ac:dyDescent="0.2">
      <c r="A1332" s="141" t="s">
        <v>61</v>
      </c>
      <c r="B1332" s="142">
        <f>VLOOKUP('Datos Monitoreo 2019'!$A1332,info!$D$3:$E$118,2,FALSE)</f>
        <v>6</v>
      </c>
      <c r="C1332" s="143">
        <v>53</v>
      </c>
      <c r="D1332" s="143" t="s">
        <v>10</v>
      </c>
      <c r="E1332" s="144">
        <v>26.578875496346523</v>
      </c>
      <c r="F1332" s="145">
        <f t="shared" si="25"/>
        <v>5.548340259862336E-2</v>
      </c>
      <c r="G1332" s="141"/>
      <c r="H1332" s="146"/>
      <c r="I1332" s="146"/>
      <c r="J1332" s="146"/>
      <c r="K1332" s="147">
        <f>VLOOKUP('Datos Monitoreo 2019'!$D1332,info!$A$2:$B$20,2,FALSE)</f>
        <v>0.54</v>
      </c>
      <c r="M1332" s="146">
        <v>1.1499999999999999</v>
      </c>
      <c r="N1332" s="148">
        <f>(0.214828*'Datos Monitoreo 2019'!$E1332^2.0402)/1000</f>
        <v>0.17315317617683162</v>
      </c>
      <c r="O1332" s="148">
        <f>'Datos Monitoreo 2019'!$N1332*'Datos Monitoreo 2019'!$S1332</f>
        <v>3.4630635235366324E-2</v>
      </c>
      <c r="P1332" s="148">
        <f>'Datos Monitoreo 2019'!$O1332+'Datos Monitoreo 2019'!$N1332</f>
        <v>0.20778381141219796</v>
      </c>
      <c r="Q1332" s="146">
        <v>0.47</v>
      </c>
      <c r="R1332" s="148">
        <f>'Datos Monitoreo 2019'!$Q1332*'Datos Monitoreo 2019'!$N1332</f>
        <v>8.1381992803110856E-2</v>
      </c>
      <c r="S1332" s="146">
        <v>0.2</v>
      </c>
      <c r="T1332" s="148">
        <f>'Datos Monitoreo 2019'!$R1332*'Datos Monitoreo 2019'!$S1332</f>
        <v>1.6276398560622171E-2</v>
      </c>
      <c r="U1332" s="148">
        <f>'Datos Monitoreo 2019'!$T1332+'Datos Monitoreo 2019'!$R1332</f>
        <v>9.7658391363733027E-2</v>
      </c>
    </row>
    <row r="1333" spans="1:21" x14ac:dyDescent="0.2">
      <c r="A1333" s="141" t="s">
        <v>61</v>
      </c>
      <c r="B1333" s="142">
        <f>VLOOKUP('Datos Monitoreo 2019'!$A1333,info!$D$3:$E$118,2,FALSE)</f>
        <v>6</v>
      </c>
      <c r="C1333" s="143">
        <v>54</v>
      </c>
      <c r="D1333" s="143" t="s">
        <v>20</v>
      </c>
      <c r="E1333" s="144">
        <v>13.496339174192725</v>
      </c>
      <c r="F1333" s="145">
        <f t="shared" si="25"/>
        <v>1.4306119524644291E-2</v>
      </c>
      <c r="G1333" s="141">
        <v>10.5</v>
      </c>
      <c r="H1333" s="146">
        <f>0.000107384*E1333^1.88222*G1333^0.67717</f>
        <v>7.0757660319160073E-2</v>
      </c>
      <c r="I1333" s="146">
        <f>0.0000949251*E1333^1.21565*G1333^1.5574</f>
        <v>8.7443662331307265E-2</v>
      </c>
      <c r="J1333" s="146">
        <f>IF(H1333&lt;I1333,H1333,I1333)</f>
        <v>7.0757660319160073E-2</v>
      </c>
      <c r="K1333" s="147">
        <f>VLOOKUP('Datos Monitoreo 2019'!$D1333,info!$A$2:$B$20,2,FALSE)</f>
        <v>0.47</v>
      </c>
      <c r="L1333" s="140">
        <f>K1333*J1333</f>
        <v>3.325610035000523E-2</v>
      </c>
      <c r="M1333" s="146">
        <v>1.1499999999999999</v>
      </c>
      <c r="N1333" s="148">
        <f>M1333*L1333</f>
        <v>3.8244515402506014E-2</v>
      </c>
      <c r="O1333" s="148">
        <f>'Datos Monitoreo 2019'!$N1333*'Datos Monitoreo 2019'!$S1333</f>
        <v>7.6489030805012032E-3</v>
      </c>
      <c r="P1333" s="148">
        <f>'Datos Monitoreo 2019'!$O1333+'Datos Monitoreo 2019'!$N1333</f>
        <v>4.5893418483007216E-2</v>
      </c>
      <c r="Q1333" s="146">
        <v>0.47</v>
      </c>
      <c r="R1333" s="148">
        <f>'Datos Monitoreo 2019'!$Q1333*'Datos Monitoreo 2019'!$N1333</f>
        <v>1.7974922239177824E-2</v>
      </c>
      <c r="S1333" s="146">
        <v>0.2</v>
      </c>
      <c r="T1333" s="148">
        <f>'Datos Monitoreo 2019'!$R1333*'Datos Monitoreo 2019'!$S1333</f>
        <v>3.5949844478355649E-3</v>
      </c>
      <c r="U1333" s="148">
        <f>'Datos Monitoreo 2019'!$T1333+'Datos Monitoreo 2019'!$R1333</f>
        <v>2.156990668701339E-2</v>
      </c>
    </row>
    <row r="1334" spans="1:21" x14ac:dyDescent="0.2">
      <c r="A1334" s="141" t="s">
        <v>61</v>
      </c>
      <c r="B1334" s="142">
        <f>VLOOKUP('Datos Monitoreo 2019'!$A1334,info!$D$3:$E$118,2,FALSE)</f>
        <v>6</v>
      </c>
      <c r="C1334" s="143">
        <v>56</v>
      </c>
      <c r="D1334" s="143" t="s">
        <v>10</v>
      </c>
      <c r="E1334" s="144">
        <v>26.738030439438418</v>
      </c>
      <c r="F1334" s="145">
        <f t="shared" si="25"/>
        <v>5.6149863922820689E-2</v>
      </c>
      <c r="G1334" s="141"/>
      <c r="H1334" s="146"/>
      <c r="I1334" s="146"/>
      <c r="J1334" s="146"/>
      <c r="K1334" s="147">
        <f>VLOOKUP('Datos Monitoreo 2019'!$D1334,info!$A$2:$B$20,2,FALSE)</f>
        <v>0.54</v>
      </c>
      <c r="M1334" s="146">
        <v>1.1499999999999999</v>
      </c>
      <c r="N1334" s="148">
        <f>(0.214828*'Datos Monitoreo 2019'!$E1334^2.0402)/1000</f>
        <v>0.17527513667457439</v>
      </c>
      <c r="O1334" s="148">
        <f>'Datos Monitoreo 2019'!$N1334*'Datos Monitoreo 2019'!$S1334</f>
        <v>3.5055027334914883E-2</v>
      </c>
      <c r="P1334" s="148">
        <f>'Datos Monitoreo 2019'!$O1334+'Datos Monitoreo 2019'!$N1334</f>
        <v>0.21033016400948928</v>
      </c>
      <c r="Q1334" s="146">
        <v>0.47</v>
      </c>
      <c r="R1334" s="148">
        <f>'Datos Monitoreo 2019'!$Q1334*'Datos Monitoreo 2019'!$N1334</f>
        <v>8.2379314237049958E-2</v>
      </c>
      <c r="S1334" s="146">
        <v>0.2</v>
      </c>
      <c r="T1334" s="148">
        <f>'Datos Monitoreo 2019'!$R1334*'Datos Monitoreo 2019'!$S1334</f>
        <v>1.6475862847409994E-2</v>
      </c>
      <c r="U1334" s="148">
        <f>'Datos Monitoreo 2019'!$T1334+'Datos Monitoreo 2019'!$R1334</f>
        <v>9.8855177084459955E-2</v>
      </c>
    </row>
    <row r="1335" spans="1:21" x14ac:dyDescent="0.2">
      <c r="A1335" s="141" t="s">
        <v>61</v>
      </c>
      <c r="B1335" s="142">
        <f>VLOOKUP('Datos Monitoreo 2019'!$A1335,info!$D$3:$E$118,2,FALSE)</f>
        <v>6</v>
      </c>
      <c r="C1335" s="143">
        <v>59</v>
      </c>
      <c r="D1335" s="143" t="s">
        <v>13</v>
      </c>
      <c r="E1335" s="144">
        <v>4.7746482927568605</v>
      </c>
      <c r="F1335" s="145">
        <f t="shared" si="25"/>
        <v>1.7904931097838226E-3</v>
      </c>
      <c r="G1335" s="141"/>
      <c r="H1335" s="146"/>
      <c r="I1335" s="146"/>
      <c r="J1335" s="146"/>
      <c r="K1335" s="147">
        <f>VLOOKUP('Datos Monitoreo 2019'!$D1335,info!$A$2:$B$20,2,FALSE)</f>
        <v>0.87</v>
      </c>
      <c r="M1335" s="146">
        <v>1.1499999999999999</v>
      </c>
      <c r="N1335" s="148">
        <f>(0.193936*'Datos Monitoreo 2019'!$E1335^2.24268)/1000</f>
        <v>6.46110356278508E-3</v>
      </c>
      <c r="O1335" s="148">
        <f>'Datos Monitoreo 2019'!$N1335*'Datos Monitoreo 2019'!$S1335</f>
        <v>1.2922207125570162E-3</v>
      </c>
      <c r="P1335" s="148">
        <f>'Datos Monitoreo 2019'!$O1335+'Datos Monitoreo 2019'!$N1335</f>
        <v>7.7533242753420962E-3</v>
      </c>
      <c r="Q1335" s="146">
        <v>0.47</v>
      </c>
      <c r="R1335" s="148">
        <f>'Datos Monitoreo 2019'!$Q1335*'Datos Monitoreo 2019'!$N1335</f>
        <v>3.0367186745089876E-3</v>
      </c>
      <c r="S1335" s="146">
        <v>0.2</v>
      </c>
      <c r="T1335" s="148">
        <f>'Datos Monitoreo 2019'!$R1335*'Datos Monitoreo 2019'!$S1335</f>
        <v>6.0734373490179761E-4</v>
      </c>
      <c r="U1335" s="148">
        <f>'Datos Monitoreo 2019'!$T1335+'Datos Monitoreo 2019'!$R1335</f>
        <v>3.6440624094107852E-3</v>
      </c>
    </row>
    <row r="1336" spans="1:21" s="94" customFormat="1" ht="16.5" hidden="1" x14ac:dyDescent="0.3">
      <c r="A1336" s="95" t="s">
        <v>62</v>
      </c>
      <c r="B1336" s="102">
        <f>VLOOKUP('Datos Monitoreo 2019'!$A1336,info!$D$3:$E$118,2,FALSE)</f>
        <v>1</v>
      </c>
      <c r="C1336" s="96">
        <v>1</v>
      </c>
      <c r="D1336" s="96" t="s">
        <v>10</v>
      </c>
      <c r="E1336" s="97">
        <v>24.98732606542757</v>
      </c>
      <c r="F1336" s="103">
        <f t="shared" si="25"/>
        <v>4.9037627403401611E-2</v>
      </c>
      <c r="G1336" s="95"/>
      <c r="H1336" s="104"/>
      <c r="I1336" s="104"/>
      <c r="J1336" s="104"/>
      <c r="K1336" s="105">
        <f>VLOOKUP('Datos Monitoreo 2019'!$D1336,info!$A$2:$B$20,2,FALSE)</f>
        <v>0.54</v>
      </c>
      <c r="M1336" s="104">
        <v>1.1499999999999999</v>
      </c>
      <c r="N1336" s="106">
        <f>(0.214828*'Datos Monitoreo 2019'!$E1336^2.0402)/1000</f>
        <v>0.15265772596116825</v>
      </c>
      <c r="O1336" s="106">
        <f>'Datos Monitoreo 2019'!$N1336*'Datos Monitoreo 2019'!$S1336</f>
        <v>3.0531545192233653E-2</v>
      </c>
      <c r="P1336" s="106">
        <f>'Datos Monitoreo 2019'!$O1336+'Datos Monitoreo 2019'!$N1336</f>
        <v>0.18318927115340189</v>
      </c>
      <c r="Q1336" s="104">
        <v>0.47</v>
      </c>
      <c r="R1336" s="106">
        <f>'Datos Monitoreo 2019'!$Q1336*'Datos Monitoreo 2019'!$N1336</f>
        <v>7.174913120174907E-2</v>
      </c>
      <c r="S1336" s="104">
        <v>0.2</v>
      </c>
      <c r="T1336" s="106">
        <f>'Datos Monitoreo 2019'!$R1336*'Datos Monitoreo 2019'!$S1336</f>
        <v>1.4349826240349814E-2</v>
      </c>
      <c r="U1336" s="106">
        <f>'Datos Monitoreo 2019'!$T1336+'Datos Monitoreo 2019'!$R1336</f>
        <v>8.6098957442098889E-2</v>
      </c>
    </row>
    <row r="1337" spans="1:21" s="94" customFormat="1" ht="16.5" hidden="1" x14ac:dyDescent="0.3">
      <c r="A1337" s="95" t="s">
        <v>62</v>
      </c>
      <c r="B1337" s="102">
        <f>VLOOKUP('Datos Monitoreo 2019'!$A1337,info!$D$3:$E$118,2,FALSE)</f>
        <v>1</v>
      </c>
      <c r="C1337" s="96">
        <v>2</v>
      </c>
      <c r="D1337" s="96" t="s">
        <v>10</v>
      </c>
      <c r="E1337" s="97">
        <v>28.966199642724952</v>
      </c>
      <c r="F1337" s="103">
        <f t="shared" si="25"/>
        <v>6.5898104187199269E-2</v>
      </c>
      <c r="G1337" s="95"/>
      <c r="H1337" s="104"/>
      <c r="I1337" s="104"/>
      <c r="J1337" s="104"/>
      <c r="K1337" s="105">
        <f>VLOOKUP('Datos Monitoreo 2019'!$D1337,info!$A$2:$B$20,2,FALSE)</f>
        <v>0.54</v>
      </c>
      <c r="M1337" s="104">
        <v>1.1499999999999999</v>
      </c>
      <c r="N1337" s="106">
        <f>(0.214828*'Datos Monitoreo 2019'!$E1337^2.0402)/1000</f>
        <v>0.20636781390413272</v>
      </c>
      <c r="O1337" s="106">
        <f>'Datos Monitoreo 2019'!$N1337*'Datos Monitoreo 2019'!$S1337</f>
        <v>4.1273562780826549E-2</v>
      </c>
      <c r="P1337" s="106">
        <f>'Datos Monitoreo 2019'!$O1337+'Datos Monitoreo 2019'!$N1337</f>
        <v>0.24764137668495928</v>
      </c>
      <c r="Q1337" s="104">
        <v>0.47</v>
      </c>
      <c r="R1337" s="106">
        <f>'Datos Monitoreo 2019'!$Q1337*'Datos Monitoreo 2019'!$N1337</f>
        <v>9.6992872534942376E-2</v>
      </c>
      <c r="S1337" s="104">
        <v>0.2</v>
      </c>
      <c r="T1337" s="106">
        <f>'Datos Monitoreo 2019'!$R1337*'Datos Monitoreo 2019'!$S1337</f>
        <v>1.9398574506988477E-2</v>
      </c>
      <c r="U1337" s="106">
        <f>'Datos Monitoreo 2019'!$T1337+'Datos Monitoreo 2019'!$R1337</f>
        <v>0.11639144704193086</v>
      </c>
    </row>
    <row r="1338" spans="1:21" s="94" customFormat="1" ht="16.5" hidden="1" x14ac:dyDescent="0.3">
      <c r="A1338" s="95" t="s">
        <v>62</v>
      </c>
      <c r="B1338" s="102">
        <f>VLOOKUP('Datos Monitoreo 2019'!$A1338,info!$D$3:$E$118,2,FALSE)</f>
        <v>1</v>
      </c>
      <c r="C1338" s="96">
        <v>4</v>
      </c>
      <c r="D1338" s="96" t="s">
        <v>10</v>
      </c>
      <c r="E1338" s="97">
        <v>31.194368846011486</v>
      </c>
      <c r="F1338" s="103">
        <f t="shared" si="25"/>
        <v>7.6426203672728135E-2</v>
      </c>
      <c r="G1338" s="95"/>
      <c r="H1338" s="104"/>
      <c r="I1338" s="104"/>
      <c r="J1338" s="104"/>
      <c r="K1338" s="105">
        <f>VLOOKUP('Datos Monitoreo 2019'!$D1338,info!$A$2:$B$20,2,FALSE)</f>
        <v>0.54</v>
      </c>
      <c r="M1338" s="104">
        <v>1.1499999999999999</v>
      </c>
      <c r="N1338" s="106">
        <f>(0.214828*'Datos Monitoreo 2019'!$E1338^2.0402)/1000</f>
        <v>0.24005190381326799</v>
      </c>
      <c r="O1338" s="106">
        <f>'Datos Monitoreo 2019'!$N1338*'Datos Monitoreo 2019'!$S1338</f>
        <v>4.8010380762653598E-2</v>
      </c>
      <c r="P1338" s="106">
        <f>'Datos Monitoreo 2019'!$O1338+'Datos Monitoreo 2019'!$N1338</f>
        <v>0.28806228457592159</v>
      </c>
      <c r="Q1338" s="104">
        <v>0.47</v>
      </c>
      <c r="R1338" s="106">
        <f>'Datos Monitoreo 2019'!$Q1338*'Datos Monitoreo 2019'!$N1338</f>
        <v>0.11282439479223595</v>
      </c>
      <c r="S1338" s="104">
        <v>0.2</v>
      </c>
      <c r="T1338" s="106">
        <f>'Datos Monitoreo 2019'!$R1338*'Datos Monitoreo 2019'!$S1338</f>
        <v>2.2564878958447193E-2</v>
      </c>
      <c r="U1338" s="106">
        <f>'Datos Monitoreo 2019'!$T1338+'Datos Monitoreo 2019'!$R1338</f>
        <v>0.13538927375068316</v>
      </c>
    </row>
    <row r="1339" spans="1:21" s="94" customFormat="1" ht="16.5" hidden="1" x14ac:dyDescent="0.3">
      <c r="A1339" s="95" t="s">
        <v>62</v>
      </c>
      <c r="B1339" s="102">
        <f>VLOOKUP('Datos Monitoreo 2019'!$A1339,info!$D$3:$E$118,2,FALSE)</f>
        <v>1</v>
      </c>
      <c r="C1339" s="96">
        <v>5</v>
      </c>
      <c r="D1339" s="96" t="s">
        <v>10</v>
      </c>
      <c r="E1339" s="97">
        <v>26.101410667070837</v>
      </c>
      <c r="F1339" s="103">
        <f t="shared" si="25"/>
        <v>5.3507891867495209E-2</v>
      </c>
      <c r="G1339" s="95"/>
      <c r="H1339" s="104"/>
      <c r="I1339" s="104"/>
      <c r="J1339" s="104"/>
      <c r="K1339" s="105">
        <f>VLOOKUP('Datos Monitoreo 2019'!$D1339,info!$A$2:$B$20,2,FALSE)</f>
        <v>0.54</v>
      </c>
      <c r="M1339" s="104">
        <v>1.1499999999999999</v>
      </c>
      <c r="N1339" s="106">
        <f>(0.214828*'Datos Monitoreo 2019'!$E1339^2.0402)/1000</f>
        <v>0.16686633857437916</v>
      </c>
      <c r="O1339" s="106">
        <f>'Datos Monitoreo 2019'!$N1339*'Datos Monitoreo 2019'!$S1339</f>
        <v>3.337326771487583E-2</v>
      </c>
      <c r="P1339" s="106">
        <f>'Datos Monitoreo 2019'!$O1339+'Datos Monitoreo 2019'!$N1339</f>
        <v>0.200239606289255</v>
      </c>
      <c r="Q1339" s="104">
        <v>0.47</v>
      </c>
      <c r="R1339" s="106">
        <f>'Datos Monitoreo 2019'!$Q1339*'Datos Monitoreo 2019'!$N1339</f>
        <v>7.8427179129958197E-2</v>
      </c>
      <c r="S1339" s="104">
        <v>0.2</v>
      </c>
      <c r="T1339" s="106">
        <f>'Datos Monitoreo 2019'!$R1339*'Datos Monitoreo 2019'!$S1339</f>
        <v>1.5685435825991641E-2</v>
      </c>
      <c r="U1339" s="106">
        <f>'Datos Monitoreo 2019'!$T1339+'Datos Monitoreo 2019'!$R1339</f>
        <v>9.411261495594983E-2</v>
      </c>
    </row>
    <row r="1340" spans="1:21" s="94" customFormat="1" ht="16.5" hidden="1" x14ac:dyDescent="0.3">
      <c r="A1340" s="95" t="s">
        <v>62</v>
      </c>
      <c r="B1340" s="102">
        <f>VLOOKUP('Datos Monitoreo 2019'!$A1340,info!$D$3:$E$118,2,FALSE)</f>
        <v>1</v>
      </c>
      <c r="C1340" s="96">
        <v>6</v>
      </c>
      <c r="D1340" s="96" t="s">
        <v>10</v>
      </c>
      <c r="E1340" s="97">
        <v>17.82535362629228</v>
      </c>
      <c r="F1340" s="103">
        <f t="shared" si="25"/>
        <v>2.4955495076809199E-2</v>
      </c>
      <c r="G1340" s="95"/>
      <c r="H1340" s="104"/>
      <c r="I1340" s="104"/>
      <c r="J1340" s="104"/>
      <c r="K1340" s="105">
        <f>VLOOKUP('Datos Monitoreo 2019'!$D1340,info!$A$2:$B$20,2,FALSE)</f>
        <v>0.54</v>
      </c>
      <c r="M1340" s="104">
        <v>1.1499999999999999</v>
      </c>
      <c r="N1340" s="106">
        <f>(0.214828*'Datos Monitoreo 2019'!$E1340^2.0402)/1000</f>
        <v>7.6640605584086544E-2</v>
      </c>
      <c r="O1340" s="106">
        <f>'Datos Monitoreo 2019'!$N1340*'Datos Monitoreo 2019'!$S1340</f>
        <v>1.5328121116817309E-2</v>
      </c>
      <c r="P1340" s="106">
        <f>'Datos Monitoreo 2019'!$O1340+'Datos Monitoreo 2019'!$N1340</f>
        <v>9.1968726700903849E-2</v>
      </c>
      <c r="Q1340" s="104">
        <v>0.47</v>
      </c>
      <c r="R1340" s="106">
        <f>'Datos Monitoreo 2019'!$Q1340*'Datos Monitoreo 2019'!$N1340</f>
        <v>3.6021084624520673E-2</v>
      </c>
      <c r="S1340" s="104">
        <v>0.2</v>
      </c>
      <c r="T1340" s="106">
        <f>'Datos Monitoreo 2019'!$R1340*'Datos Monitoreo 2019'!$S1340</f>
        <v>7.2042169249041353E-3</v>
      </c>
      <c r="U1340" s="106">
        <f>'Datos Monitoreo 2019'!$T1340+'Datos Monitoreo 2019'!$R1340</f>
        <v>4.3225301549424805E-2</v>
      </c>
    </row>
    <row r="1341" spans="1:21" s="94" customFormat="1" ht="16.5" hidden="1" x14ac:dyDescent="0.3">
      <c r="A1341" s="95" t="s">
        <v>62</v>
      </c>
      <c r="B1341" s="102">
        <f>VLOOKUP('Datos Monitoreo 2019'!$A1341,info!$D$3:$E$118,2,FALSE)</f>
        <v>1</v>
      </c>
      <c r="C1341" s="96">
        <v>8</v>
      </c>
      <c r="D1341" s="96" t="s">
        <v>10</v>
      </c>
      <c r="E1341" s="97">
        <v>25.146481008519466</v>
      </c>
      <c r="F1341" s="103">
        <f t="shared" si="25"/>
        <v>4.966429999182595E-2</v>
      </c>
      <c r="G1341" s="95"/>
      <c r="H1341" s="104"/>
      <c r="I1341" s="104"/>
      <c r="J1341" s="104"/>
      <c r="K1341" s="105">
        <f>VLOOKUP('Datos Monitoreo 2019'!$D1341,info!$A$2:$B$20,2,FALSE)</f>
        <v>0.54</v>
      </c>
      <c r="M1341" s="104">
        <v>1.1499999999999999</v>
      </c>
      <c r="N1341" s="106">
        <f>(0.214828*'Datos Monitoreo 2019'!$E1341^2.0402)/1000</f>
        <v>0.15464807080539222</v>
      </c>
      <c r="O1341" s="106">
        <f>'Datos Monitoreo 2019'!$N1341*'Datos Monitoreo 2019'!$S1341</f>
        <v>3.0929614161078447E-2</v>
      </c>
      <c r="P1341" s="106">
        <f>'Datos Monitoreo 2019'!$O1341+'Datos Monitoreo 2019'!$N1341</f>
        <v>0.18557768496647067</v>
      </c>
      <c r="Q1341" s="104">
        <v>0.47</v>
      </c>
      <c r="R1341" s="106">
        <f>'Datos Monitoreo 2019'!$Q1341*'Datos Monitoreo 2019'!$N1341</f>
        <v>7.268459327853434E-2</v>
      </c>
      <c r="S1341" s="104">
        <v>0.2</v>
      </c>
      <c r="T1341" s="106">
        <f>'Datos Monitoreo 2019'!$R1341*'Datos Monitoreo 2019'!$S1341</f>
        <v>1.4536918655706868E-2</v>
      </c>
      <c r="U1341" s="106">
        <f>'Datos Monitoreo 2019'!$T1341+'Datos Monitoreo 2019'!$R1341</f>
        <v>8.7221511934241214E-2</v>
      </c>
    </row>
    <row r="1342" spans="1:21" s="94" customFormat="1" ht="16.5" hidden="1" x14ac:dyDescent="0.3">
      <c r="A1342" s="95" t="s">
        <v>62</v>
      </c>
      <c r="B1342" s="102">
        <f>VLOOKUP('Datos Monitoreo 2019'!$A1342,info!$D$3:$E$118,2,FALSE)</f>
        <v>1</v>
      </c>
      <c r="C1342" s="96">
        <v>10</v>
      </c>
      <c r="D1342" s="96" t="s">
        <v>10</v>
      </c>
      <c r="E1342" s="97">
        <v>28.488734813449266</v>
      </c>
      <c r="F1342" s="103">
        <f t="shared" si="25"/>
        <v>6.3743544145092743E-2</v>
      </c>
      <c r="G1342" s="95"/>
      <c r="H1342" s="104"/>
      <c r="I1342" s="104"/>
      <c r="J1342" s="104"/>
      <c r="K1342" s="105">
        <f>VLOOKUP('Datos Monitoreo 2019'!$D1342,info!$A$2:$B$20,2,FALSE)</f>
        <v>0.54</v>
      </c>
      <c r="M1342" s="104">
        <v>1.1499999999999999</v>
      </c>
      <c r="N1342" s="106">
        <f>(0.214828*'Datos Monitoreo 2019'!$E1342^2.0402)/1000</f>
        <v>0.19948721701469677</v>
      </c>
      <c r="O1342" s="106">
        <f>'Datos Monitoreo 2019'!$N1342*'Datos Monitoreo 2019'!$S1342</f>
        <v>3.9897443402939353E-2</v>
      </c>
      <c r="P1342" s="106">
        <f>'Datos Monitoreo 2019'!$O1342+'Datos Monitoreo 2019'!$N1342</f>
        <v>0.23938466041763612</v>
      </c>
      <c r="Q1342" s="104">
        <v>0.47</v>
      </c>
      <c r="R1342" s="106">
        <f>'Datos Monitoreo 2019'!$Q1342*'Datos Monitoreo 2019'!$N1342</f>
        <v>9.3758991996907473E-2</v>
      </c>
      <c r="S1342" s="104">
        <v>0.2</v>
      </c>
      <c r="T1342" s="106">
        <f>'Datos Monitoreo 2019'!$R1342*'Datos Monitoreo 2019'!$S1342</f>
        <v>1.8751798399381497E-2</v>
      </c>
      <c r="U1342" s="106">
        <f>'Datos Monitoreo 2019'!$T1342+'Datos Monitoreo 2019'!$R1342</f>
        <v>0.11251079039628897</v>
      </c>
    </row>
    <row r="1343" spans="1:21" s="94" customFormat="1" ht="16.5" hidden="1" x14ac:dyDescent="0.3">
      <c r="A1343" s="95" t="s">
        <v>62</v>
      </c>
      <c r="B1343" s="102">
        <f>VLOOKUP('Datos Monitoreo 2019'!$A1343,info!$D$3:$E$118,2,FALSE)</f>
        <v>1</v>
      </c>
      <c r="C1343" s="96">
        <v>12</v>
      </c>
      <c r="D1343" s="96" t="s">
        <v>10</v>
      </c>
      <c r="E1343" s="97">
        <v>27.056340325622209</v>
      </c>
      <c r="F1343" s="103">
        <f t="shared" si="25"/>
        <v>5.7494723191947185E-2</v>
      </c>
      <c r="G1343" s="95"/>
      <c r="H1343" s="104"/>
      <c r="I1343" s="104"/>
      <c r="J1343" s="104"/>
      <c r="K1343" s="105">
        <f>VLOOKUP('Datos Monitoreo 2019'!$D1343,info!$A$2:$B$20,2,FALSE)</f>
        <v>0.54</v>
      </c>
      <c r="M1343" s="104">
        <v>1.1499999999999999</v>
      </c>
      <c r="N1343" s="106">
        <f>(0.214828*'Datos Monitoreo 2019'!$E1343^2.0402)/1000</f>
        <v>0.17955859861914589</v>
      </c>
      <c r="O1343" s="106">
        <f>'Datos Monitoreo 2019'!$N1343*'Datos Monitoreo 2019'!$S1343</f>
        <v>3.5911719723829179E-2</v>
      </c>
      <c r="P1343" s="106">
        <f>'Datos Monitoreo 2019'!$O1343+'Datos Monitoreo 2019'!$N1343</f>
        <v>0.21547031834297506</v>
      </c>
      <c r="Q1343" s="104">
        <v>0.47</v>
      </c>
      <c r="R1343" s="106">
        <f>'Datos Monitoreo 2019'!$Q1343*'Datos Monitoreo 2019'!$N1343</f>
        <v>8.4392541350998565E-2</v>
      </c>
      <c r="S1343" s="104">
        <v>0.2</v>
      </c>
      <c r="T1343" s="106">
        <f>'Datos Monitoreo 2019'!$R1343*'Datos Monitoreo 2019'!$S1343</f>
        <v>1.6878508270199714E-2</v>
      </c>
      <c r="U1343" s="106">
        <f>'Datos Monitoreo 2019'!$T1343+'Datos Monitoreo 2019'!$R1343</f>
        <v>0.10127104962119828</v>
      </c>
    </row>
    <row r="1344" spans="1:21" s="94" customFormat="1" ht="16.5" hidden="1" x14ac:dyDescent="0.3">
      <c r="A1344" s="95" t="s">
        <v>62</v>
      </c>
      <c r="B1344" s="102">
        <f>VLOOKUP('Datos Monitoreo 2019'!$A1344,info!$D$3:$E$118,2,FALSE)</f>
        <v>1</v>
      </c>
      <c r="C1344" s="96">
        <v>13</v>
      </c>
      <c r="D1344" s="96" t="s">
        <v>10</v>
      </c>
      <c r="E1344" s="97">
        <v>20.690142601946395</v>
      </c>
      <c r="F1344" s="103">
        <f t="shared" si="25"/>
        <v>3.3621481728162893E-2</v>
      </c>
      <c r="G1344" s="95"/>
      <c r="H1344" s="104"/>
      <c r="I1344" s="104"/>
      <c r="J1344" s="104"/>
      <c r="K1344" s="105">
        <f>VLOOKUP('Datos Monitoreo 2019'!$D1344,info!$A$2:$B$20,2,FALSE)</f>
        <v>0.54</v>
      </c>
      <c r="M1344" s="104">
        <v>1.1499999999999999</v>
      </c>
      <c r="N1344" s="106">
        <f>(0.214828*'Datos Monitoreo 2019'!$E1344^2.0402)/1000</f>
        <v>0.10387512160967872</v>
      </c>
      <c r="O1344" s="106">
        <f>'Datos Monitoreo 2019'!$N1344*'Datos Monitoreo 2019'!$S1344</f>
        <v>2.0775024321935745E-2</v>
      </c>
      <c r="P1344" s="106">
        <f>'Datos Monitoreo 2019'!$O1344+'Datos Monitoreo 2019'!$N1344</f>
        <v>0.12465014593161447</v>
      </c>
      <c r="Q1344" s="104">
        <v>0.47</v>
      </c>
      <c r="R1344" s="106">
        <f>'Datos Monitoreo 2019'!$Q1344*'Datos Monitoreo 2019'!$N1344</f>
        <v>4.8821307156548997E-2</v>
      </c>
      <c r="S1344" s="104">
        <v>0.2</v>
      </c>
      <c r="T1344" s="106">
        <f>'Datos Monitoreo 2019'!$R1344*'Datos Monitoreo 2019'!$S1344</f>
        <v>9.7642614313098001E-3</v>
      </c>
      <c r="U1344" s="106">
        <f>'Datos Monitoreo 2019'!$T1344+'Datos Monitoreo 2019'!$R1344</f>
        <v>5.8585568587858794E-2</v>
      </c>
    </row>
    <row r="1345" spans="1:21" s="94" customFormat="1" ht="16.5" hidden="1" x14ac:dyDescent="0.3">
      <c r="A1345" s="95" t="s">
        <v>62</v>
      </c>
      <c r="B1345" s="102">
        <f>VLOOKUP('Datos Monitoreo 2019'!$A1345,info!$D$3:$E$118,2,FALSE)</f>
        <v>1</v>
      </c>
      <c r="C1345" s="96">
        <v>15</v>
      </c>
      <c r="D1345" s="96" t="s">
        <v>10</v>
      </c>
      <c r="E1345" s="97">
        <v>26.897185382530314</v>
      </c>
      <c r="F1345" s="103">
        <f t="shared" si="25"/>
        <v>5.6820304120595293E-2</v>
      </c>
      <c r="G1345" s="95"/>
      <c r="H1345" s="104"/>
      <c r="I1345" s="104"/>
      <c r="J1345" s="104"/>
      <c r="K1345" s="105">
        <f>VLOOKUP('Datos Monitoreo 2019'!$D1345,info!$A$2:$B$20,2,FALSE)</f>
        <v>0.54</v>
      </c>
      <c r="M1345" s="104">
        <v>1.1499999999999999</v>
      </c>
      <c r="N1345" s="106">
        <f>(0.214828*'Datos Monitoreo 2019'!$E1345^2.0402)/1000</f>
        <v>0.1774102764404609</v>
      </c>
      <c r="O1345" s="106">
        <f>'Datos Monitoreo 2019'!$N1345*'Datos Monitoreo 2019'!$S1345</f>
        <v>3.5482055288092181E-2</v>
      </c>
      <c r="P1345" s="106">
        <f>'Datos Monitoreo 2019'!$O1345+'Datos Monitoreo 2019'!$N1345</f>
        <v>0.21289233172855307</v>
      </c>
      <c r="Q1345" s="104">
        <v>0.47</v>
      </c>
      <c r="R1345" s="106">
        <f>'Datos Monitoreo 2019'!$Q1345*'Datos Monitoreo 2019'!$N1345</f>
        <v>8.3382829927016622E-2</v>
      </c>
      <c r="S1345" s="104">
        <v>0.2</v>
      </c>
      <c r="T1345" s="106">
        <f>'Datos Monitoreo 2019'!$R1345*'Datos Monitoreo 2019'!$S1345</f>
        <v>1.6676565985403326E-2</v>
      </c>
      <c r="U1345" s="106">
        <f>'Datos Monitoreo 2019'!$T1345+'Datos Monitoreo 2019'!$R1345</f>
        <v>0.10005939591241994</v>
      </c>
    </row>
    <row r="1346" spans="1:21" s="94" customFormat="1" ht="16.5" hidden="1" x14ac:dyDescent="0.3">
      <c r="A1346" s="95" t="s">
        <v>62</v>
      </c>
      <c r="B1346" s="102">
        <f>VLOOKUP('Datos Monitoreo 2019'!$A1346,info!$D$3:$E$118,2,FALSE)</f>
        <v>1</v>
      </c>
      <c r="C1346" s="96">
        <v>17</v>
      </c>
      <c r="D1346" s="96" t="s">
        <v>10</v>
      </c>
      <c r="E1346" s="97">
        <v>25.146481008519466</v>
      </c>
      <c r="F1346" s="103">
        <f t="shared" si="25"/>
        <v>4.966429999182595E-2</v>
      </c>
      <c r="G1346" s="95"/>
      <c r="H1346" s="104"/>
      <c r="I1346" s="104"/>
      <c r="J1346" s="104"/>
      <c r="K1346" s="105">
        <f>VLOOKUP('Datos Monitoreo 2019'!$D1346,info!$A$2:$B$20,2,FALSE)</f>
        <v>0.54</v>
      </c>
      <c r="M1346" s="104">
        <v>1.1499999999999999</v>
      </c>
      <c r="N1346" s="106">
        <f>(0.214828*'Datos Monitoreo 2019'!$E1346^2.0402)/1000</f>
        <v>0.15464807080539222</v>
      </c>
      <c r="O1346" s="106">
        <f>'Datos Monitoreo 2019'!$N1346*'Datos Monitoreo 2019'!$S1346</f>
        <v>3.0929614161078447E-2</v>
      </c>
      <c r="P1346" s="106">
        <f>'Datos Monitoreo 2019'!$O1346+'Datos Monitoreo 2019'!$N1346</f>
        <v>0.18557768496647067</v>
      </c>
      <c r="Q1346" s="104">
        <v>0.47</v>
      </c>
      <c r="R1346" s="106">
        <f>'Datos Monitoreo 2019'!$Q1346*'Datos Monitoreo 2019'!$N1346</f>
        <v>7.268459327853434E-2</v>
      </c>
      <c r="S1346" s="104">
        <v>0.2</v>
      </c>
      <c r="T1346" s="106">
        <f>'Datos Monitoreo 2019'!$R1346*'Datos Monitoreo 2019'!$S1346</f>
        <v>1.4536918655706868E-2</v>
      </c>
      <c r="U1346" s="106">
        <f>'Datos Monitoreo 2019'!$T1346+'Datos Monitoreo 2019'!$R1346</f>
        <v>8.7221511934241214E-2</v>
      </c>
    </row>
    <row r="1347" spans="1:21" s="94" customFormat="1" ht="16.5" hidden="1" x14ac:dyDescent="0.3">
      <c r="A1347" s="95" t="s">
        <v>62</v>
      </c>
      <c r="B1347" s="102">
        <f>VLOOKUP('Datos Monitoreo 2019'!$A1347,info!$D$3:$E$118,2,FALSE)</f>
        <v>1</v>
      </c>
      <c r="C1347" s="96">
        <v>19</v>
      </c>
      <c r="D1347" s="96" t="s">
        <v>10</v>
      </c>
      <c r="E1347" s="97">
        <v>20.371832715762604</v>
      </c>
      <c r="F1347" s="103">
        <f t="shared" ref="F1347:F1410" si="26">+(PI()*(((E1347/100)^2))/4)</f>
        <v>3.2594932345220172E-2</v>
      </c>
      <c r="G1347" s="95"/>
      <c r="H1347" s="104"/>
      <c r="I1347" s="104"/>
      <c r="J1347" s="104"/>
      <c r="K1347" s="105">
        <f>VLOOKUP('Datos Monitoreo 2019'!$D1347,info!$A$2:$B$20,2,FALSE)</f>
        <v>0.54</v>
      </c>
      <c r="M1347" s="104">
        <v>1.1499999999999999</v>
      </c>
      <c r="N1347" s="106">
        <f>(0.214828*'Datos Monitoreo 2019'!$E1347^2.0402)/1000</f>
        <v>0.10064080407485353</v>
      </c>
      <c r="O1347" s="106">
        <f>'Datos Monitoreo 2019'!$N1347*'Datos Monitoreo 2019'!$S1347</f>
        <v>2.0128160814970708E-2</v>
      </c>
      <c r="P1347" s="106">
        <f>'Datos Monitoreo 2019'!$O1347+'Datos Monitoreo 2019'!$N1347</f>
        <v>0.12076896488982423</v>
      </c>
      <c r="Q1347" s="104">
        <v>0.47</v>
      </c>
      <c r="R1347" s="106">
        <f>'Datos Monitoreo 2019'!$Q1347*'Datos Monitoreo 2019'!$N1347</f>
        <v>4.7301177915181153E-2</v>
      </c>
      <c r="S1347" s="104">
        <v>0.2</v>
      </c>
      <c r="T1347" s="106">
        <f>'Datos Monitoreo 2019'!$R1347*'Datos Monitoreo 2019'!$S1347</f>
        <v>9.4602355830362313E-3</v>
      </c>
      <c r="U1347" s="106">
        <f>'Datos Monitoreo 2019'!$T1347+'Datos Monitoreo 2019'!$R1347</f>
        <v>5.6761413498217381E-2</v>
      </c>
    </row>
    <row r="1348" spans="1:21" s="94" customFormat="1" ht="16.5" hidden="1" x14ac:dyDescent="0.3">
      <c r="A1348" s="95" t="s">
        <v>62</v>
      </c>
      <c r="B1348" s="102">
        <f>VLOOKUP('Datos Monitoreo 2019'!$A1348,info!$D$3:$E$118,2,FALSE)</f>
        <v>1</v>
      </c>
      <c r="C1348" s="96">
        <v>20</v>
      </c>
      <c r="D1348" s="96" t="s">
        <v>10</v>
      </c>
      <c r="E1348" s="97">
        <v>24.669016179243776</v>
      </c>
      <c r="F1348" s="103">
        <f t="shared" si="26"/>
        <v>4.7796218847284813E-2</v>
      </c>
      <c r="G1348" s="95"/>
      <c r="H1348" s="104"/>
      <c r="I1348" s="104"/>
      <c r="J1348" s="104"/>
      <c r="K1348" s="105">
        <f>VLOOKUP('Datos Monitoreo 2019'!$D1348,info!$A$2:$B$20,2,FALSE)</f>
        <v>0.54</v>
      </c>
      <c r="M1348" s="104">
        <v>1.1499999999999999</v>
      </c>
      <c r="N1348" s="106">
        <f>(0.214828*'Datos Monitoreo 2019'!$E1348^2.0402)/1000</f>
        <v>0.14871646321452472</v>
      </c>
      <c r="O1348" s="106">
        <f>'Datos Monitoreo 2019'!$N1348*'Datos Monitoreo 2019'!$S1348</f>
        <v>2.9743292642904946E-2</v>
      </c>
      <c r="P1348" s="106">
        <f>'Datos Monitoreo 2019'!$O1348+'Datos Monitoreo 2019'!$N1348</f>
        <v>0.17845975585742968</v>
      </c>
      <c r="Q1348" s="104">
        <v>0.47</v>
      </c>
      <c r="R1348" s="106">
        <f>'Datos Monitoreo 2019'!$Q1348*'Datos Monitoreo 2019'!$N1348</f>
        <v>6.989673771082662E-2</v>
      </c>
      <c r="S1348" s="104">
        <v>0.2</v>
      </c>
      <c r="T1348" s="106">
        <f>'Datos Monitoreo 2019'!$R1348*'Datos Monitoreo 2019'!$S1348</f>
        <v>1.3979347542165324E-2</v>
      </c>
      <c r="U1348" s="106">
        <f>'Datos Monitoreo 2019'!$T1348+'Datos Monitoreo 2019'!$R1348</f>
        <v>8.387608525299195E-2</v>
      </c>
    </row>
    <row r="1349" spans="1:21" s="94" customFormat="1" ht="16.5" hidden="1" x14ac:dyDescent="0.3">
      <c r="A1349" s="95" t="s">
        <v>62</v>
      </c>
      <c r="B1349" s="102">
        <f>VLOOKUP('Datos Monitoreo 2019'!$A1349,info!$D$3:$E$118,2,FALSE)</f>
        <v>1</v>
      </c>
      <c r="C1349" s="96">
        <v>22</v>
      </c>
      <c r="D1349" s="96" t="s">
        <v>10</v>
      </c>
      <c r="E1349" s="97">
        <v>13.209860276627314</v>
      </c>
      <c r="F1349" s="103">
        <f t="shared" si="26"/>
        <v>1.3705230037000839E-2</v>
      </c>
      <c r="G1349" s="95"/>
      <c r="H1349" s="104"/>
      <c r="I1349" s="104"/>
      <c r="J1349" s="104"/>
      <c r="K1349" s="105">
        <f>VLOOKUP('Datos Monitoreo 2019'!$D1349,info!$A$2:$B$20,2,FALSE)</f>
        <v>0.54</v>
      </c>
      <c r="M1349" s="104">
        <v>1.1499999999999999</v>
      </c>
      <c r="N1349" s="106">
        <f>(0.214828*'Datos Monitoreo 2019'!$E1349^2.0402)/1000</f>
        <v>4.1586028026857812E-2</v>
      </c>
      <c r="O1349" s="106">
        <f>'Datos Monitoreo 2019'!$N1349*'Datos Monitoreo 2019'!$S1349</f>
        <v>8.317205605371563E-3</v>
      </c>
      <c r="P1349" s="106">
        <f>'Datos Monitoreo 2019'!$O1349+'Datos Monitoreo 2019'!$N1349</f>
        <v>4.9903233632229371E-2</v>
      </c>
      <c r="Q1349" s="104">
        <v>0.47</v>
      </c>
      <c r="R1349" s="106">
        <f>'Datos Monitoreo 2019'!$Q1349*'Datos Monitoreo 2019'!$N1349</f>
        <v>1.954543317262317E-2</v>
      </c>
      <c r="S1349" s="104">
        <v>0.2</v>
      </c>
      <c r="T1349" s="106">
        <f>'Datos Monitoreo 2019'!$R1349*'Datos Monitoreo 2019'!$S1349</f>
        <v>3.9090866345246342E-3</v>
      </c>
      <c r="U1349" s="106">
        <f>'Datos Monitoreo 2019'!$T1349+'Datos Monitoreo 2019'!$R1349</f>
        <v>2.3454519807147804E-2</v>
      </c>
    </row>
    <row r="1350" spans="1:21" s="94" customFormat="1" ht="16.5" hidden="1" x14ac:dyDescent="0.3">
      <c r="A1350" s="95" t="s">
        <v>62</v>
      </c>
      <c r="B1350" s="102">
        <f>VLOOKUP('Datos Monitoreo 2019'!$A1350,info!$D$3:$E$118,2,FALSE)</f>
        <v>1</v>
      </c>
      <c r="C1350" s="96">
        <v>23</v>
      </c>
      <c r="D1350" s="96" t="s">
        <v>10</v>
      </c>
      <c r="E1350" s="97">
        <v>34.695777594033181</v>
      </c>
      <c r="F1350" s="103">
        <f t="shared" si="26"/>
        <v>9.4545993943740428E-2</v>
      </c>
      <c r="G1350" s="95"/>
      <c r="H1350" s="104"/>
      <c r="I1350" s="104"/>
      <c r="J1350" s="104"/>
      <c r="K1350" s="105">
        <f>VLOOKUP('Datos Monitoreo 2019'!$D1350,info!$A$2:$B$20,2,FALSE)</f>
        <v>0.54</v>
      </c>
      <c r="M1350" s="104">
        <v>1.1499999999999999</v>
      </c>
      <c r="N1350" s="106">
        <f>(0.214828*'Datos Monitoreo 2019'!$E1350^2.0402)/1000</f>
        <v>0.29823819078963543</v>
      </c>
      <c r="O1350" s="106">
        <f>'Datos Monitoreo 2019'!$N1350*'Datos Monitoreo 2019'!$S1350</f>
        <v>5.9647638157927091E-2</v>
      </c>
      <c r="P1350" s="106">
        <f>'Datos Monitoreo 2019'!$O1350+'Datos Monitoreo 2019'!$N1350</f>
        <v>0.35788582894756249</v>
      </c>
      <c r="Q1350" s="104">
        <v>0.47</v>
      </c>
      <c r="R1350" s="106">
        <f>'Datos Monitoreo 2019'!$Q1350*'Datos Monitoreo 2019'!$N1350</f>
        <v>0.14017194967112864</v>
      </c>
      <c r="S1350" s="104">
        <v>0.2</v>
      </c>
      <c r="T1350" s="106">
        <f>'Datos Monitoreo 2019'!$R1350*'Datos Monitoreo 2019'!$S1350</f>
        <v>2.8034389934225731E-2</v>
      </c>
      <c r="U1350" s="106">
        <f>'Datos Monitoreo 2019'!$T1350+'Datos Monitoreo 2019'!$R1350</f>
        <v>0.16820633960535436</v>
      </c>
    </row>
    <row r="1351" spans="1:21" s="94" customFormat="1" ht="16.5" hidden="1" x14ac:dyDescent="0.3">
      <c r="A1351" s="95" t="s">
        <v>62</v>
      </c>
      <c r="B1351" s="102">
        <f>VLOOKUP('Datos Monitoreo 2019'!$A1351,info!$D$3:$E$118,2,FALSE)</f>
        <v>1</v>
      </c>
      <c r="C1351" s="96">
        <v>25</v>
      </c>
      <c r="D1351" s="96" t="s">
        <v>10</v>
      </c>
      <c r="E1351" s="97">
        <v>27.374650211805999</v>
      </c>
      <c r="F1351" s="103">
        <f t="shared" si="26"/>
        <v>5.8855497955382904E-2</v>
      </c>
      <c r="G1351" s="95"/>
      <c r="H1351" s="104"/>
      <c r="I1351" s="104"/>
      <c r="J1351" s="104"/>
      <c r="K1351" s="105">
        <f>VLOOKUP('Datos Monitoreo 2019'!$D1351,info!$A$2:$B$20,2,FALSE)</f>
        <v>0.54</v>
      </c>
      <c r="M1351" s="104">
        <v>1.1499999999999999</v>
      </c>
      <c r="N1351" s="106">
        <f>(0.214828*'Datos Monitoreo 2019'!$E1351^2.0402)/1000</f>
        <v>0.18389480270468919</v>
      </c>
      <c r="O1351" s="106">
        <f>'Datos Monitoreo 2019'!$N1351*'Datos Monitoreo 2019'!$S1351</f>
        <v>3.6778960540937843E-2</v>
      </c>
      <c r="P1351" s="106">
        <f>'Datos Monitoreo 2019'!$O1351+'Datos Monitoreo 2019'!$N1351</f>
        <v>0.22067376324562704</v>
      </c>
      <c r="Q1351" s="104">
        <v>0.47</v>
      </c>
      <c r="R1351" s="106">
        <f>'Datos Monitoreo 2019'!$Q1351*'Datos Monitoreo 2019'!$N1351</f>
        <v>8.6430557271203912E-2</v>
      </c>
      <c r="S1351" s="104">
        <v>0.2</v>
      </c>
      <c r="T1351" s="106">
        <f>'Datos Monitoreo 2019'!$R1351*'Datos Monitoreo 2019'!$S1351</f>
        <v>1.7286111454240784E-2</v>
      </c>
      <c r="U1351" s="106">
        <f>'Datos Monitoreo 2019'!$T1351+'Datos Monitoreo 2019'!$R1351</f>
        <v>0.10371666872544469</v>
      </c>
    </row>
    <row r="1352" spans="1:21" s="94" customFormat="1" ht="16.5" hidden="1" x14ac:dyDescent="0.3">
      <c r="A1352" s="95" t="s">
        <v>62</v>
      </c>
      <c r="B1352" s="102">
        <f>VLOOKUP('Datos Monitoreo 2019'!$A1352,info!$D$3:$E$118,2,FALSE)</f>
        <v>1</v>
      </c>
      <c r="C1352" s="96">
        <v>26</v>
      </c>
      <c r="D1352" s="96" t="s">
        <v>10</v>
      </c>
      <c r="E1352" s="97">
        <v>20.690142601946395</v>
      </c>
      <c r="F1352" s="103">
        <f t="shared" si="26"/>
        <v>3.3621481728162893E-2</v>
      </c>
      <c r="G1352" s="95"/>
      <c r="H1352" s="104"/>
      <c r="I1352" s="104"/>
      <c r="J1352" s="104"/>
      <c r="K1352" s="105">
        <f>VLOOKUP('Datos Monitoreo 2019'!$D1352,info!$A$2:$B$20,2,FALSE)</f>
        <v>0.54</v>
      </c>
      <c r="M1352" s="104">
        <v>1.1499999999999999</v>
      </c>
      <c r="N1352" s="106">
        <f>(0.214828*'Datos Monitoreo 2019'!$E1352^2.0402)/1000</f>
        <v>0.10387512160967872</v>
      </c>
      <c r="O1352" s="106">
        <f>'Datos Monitoreo 2019'!$N1352*'Datos Monitoreo 2019'!$S1352</f>
        <v>2.0775024321935745E-2</v>
      </c>
      <c r="P1352" s="106">
        <f>'Datos Monitoreo 2019'!$O1352+'Datos Monitoreo 2019'!$N1352</f>
        <v>0.12465014593161447</v>
      </c>
      <c r="Q1352" s="104">
        <v>0.47</v>
      </c>
      <c r="R1352" s="106">
        <f>'Datos Monitoreo 2019'!$Q1352*'Datos Monitoreo 2019'!$N1352</f>
        <v>4.8821307156548997E-2</v>
      </c>
      <c r="S1352" s="104">
        <v>0.2</v>
      </c>
      <c r="T1352" s="106">
        <f>'Datos Monitoreo 2019'!$R1352*'Datos Monitoreo 2019'!$S1352</f>
        <v>9.7642614313098001E-3</v>
      </c>
      <c r="U1352" s="106">
        <f>'Datos Monitoreo 2019'!$T1352+'Datos Monitoreo 2019'!$R1352</f>
        <v>5.8585568587858794E-2</v>
      </c>
    </row>
    <row r="1353" spans="1:21" s="94" customFormat="1" ht="16.5" hidden="1" x14ac:dyDescent="0.3">
      <c r="A1353" s="95" t="s">
        <v>62</v>
      </c>
      <c r="B1353" s="102">
        <f>VLOOKUP('Datos Monitoreo 2019'!$A1353,info!$D$3:$E$118,2,FALSE)</f>
        <v>1</v>
      </c>
      <c r="C1353" s="96">
        <v>28</v>
      </c>
      <c r="D1353" s="96" t="s">
        <v>10</v>
      </c>
      <c r="E1353" s="97">
        <v>28.647889756541161</v>
      </c>
      <c r="F1353" s="103">
        <f t="shared" si="26"/>
        <v>6.4457751952217604E-2</v>
      </c>
      <c r="G1353" s="95"/>
      <c r="H1353" s="104"/>
      <c r="I1353" s="104"/>
      <c r="J1353" s="104"/>
      <c r="K1353" s="105">
        <f>VLOOKUP('Datos Monitoreo 2019'!$D1353,info!$A$2:$B$20,2,FALSE)</f>
        <v>0.54</v>
      </c>
      <c r="M1353" s="104">
        <v>1.1499999999999999</v>
      </c>
      <c r="N1353" s="106">
        <f>(0.214828*'Datos Monitoreo 2019'!$E1353^2.0402)/1000</f>
        <v>0.20176753245798407</v>
      </c>
      <c r="O1353" s="106">
        <f>'Datos Monitoreo 2019'!$N1353*'Datos Monitoreo 2019'!$S1353</f>
        <v>4.0353506491596816E-2</v>
      </c>
      <c r="P1353" s="106">
        <f>'Datos Monitoreo 2019'!$O1353+'Datos Monitoreo 2019'!$N1353</f>
        <v>0.24212103894958087</v>
      </c>
      <c r="Q1353" s="104">
        <v>0.47</v>
      </c>
      <c r="R1353" s="106">
        <f>'Datos Monitoreo 2019'!$Q1353*'Datos Monitoreo 2019'!$N1353</f>
        <v>9.483074025525251E-2</v>
      </c>
      <c r="S1353" s="104">
        <v>0.2</v>
      </c>
      <c r="T1353" s="106">
        <f>'Datos Monitoreo 2019'!$R1353*'Datos Monitoreo 2019'!$S1353</f>
        <v>1.8966148051050503E-2</v>
      </c>
      <c r="U1353" s="106">
        <f>'Datos Monitoreo 2019'!$T1353+'Datos Monitoreo 2019'!$R1353</f>
        <v>0.11379688830630301</v>
      </c>
    </row>
    <row r="1354" spans="1:21" x14ac:dyDescent="0.2">
      <c r="A1354" s="141" t="s">
        <v>63</v>
      </c>
      <c r="B1354" s="142">
        <f>VLOOKUP('Datos Monitoreo 2019'!$A1354,info!$D$3:$E$118,2,FALSE)</f>
        <v>6</v>
      </c>
      <c r="C1354" s="143">
        <v>1</v>
      </c>
      <c r="D1354" s="143" t="s">
        <v>10</v>
      </c>
      <c r="E1354" s="144">
        <v>27.374650211805999</v>
      </c>
      <c r="F1354" s="145">
        <f t="shared" si="26"/>
        <v>5.8855497955382904E-2</v>
      </c>
      <c r="G1354" s="141"/>
      <c r="H1354" s="146"/>
      <c r="I1354" s="146"/>
      <c r="J1354" s="146"/>
      <c r="K1354" s="147">
        <f>VLOOKUP('Datos Monitoreo 2019'!$D1354,info!$A$2:$B$20,2,FALSE)</f>
        <v>0.54</v>
      </c>
      <c r="M1354" s="146">
        <v>1.1499999999999999</v>
      </c>
      <c r="N1354" s="148">
        <f>(0.214828*'Datos Monitoreo 2019'!$E1354^2.0402)/1000</f>
        <v>0.18389480270468919</v>
      </c>
      <c r="O1354" s="148">
        <f>'Datos Monitoreo 2019'!$N1354*'Datos Monitoreo 2019'!$S1354</f>
        <v>3.6778960540937843E-2</v>
      </c>
      <c r="P1354" s="148">
        <f>'Datos Monitoreo 2019'!$O1354+'Datos Monitoreo 2019'!$N1354</f>
        <v>0.22067376324562704</v>
      </c>
      <c r="Q1354" s="146">
        <v>0.47</v>
      </c>
      <c r="R1354" s="148">
        <f>'Datos Monitoreo 2019'!$Q1354*'Datos Monitoreo 2019'!$N1354</f>
        <v>8.6430557271203912E-2</v>
      </c>
      <c r="S1354" s="146">
        <v>0.2</v>
      </c>
      <c r="T1354" s="148">
        <f>'Datos Monitoreo 2019'!$R1354*'Datos Monitoreo 2019'!$S1354</f>
        <v>1.7286111454240784E-2</v>
      </c>
      <c r="U1354" s="148">
        <f>'Datos Monitoreo 2019'!$T1354+'Datos Monitoreo 2019'!$R1354</f>
        <v>0.10371666872544469</v>
      </c>
    </row>
    <row r="1355" spans="1:21" x14ac:dyDescent="0.2">
      <c r="A1355" s="141" t="s">
        <v>63</v>
      </c>
      <c r="B1355" s="142">
        <f>VLOOKUP('Datos Monitoreo 2019'!$A1355,info!$D$3:$E$118,2,FALSE)</f>
        <v>6</v>
      </c>
      <c r="C1355" s="143">
        <v>2</v>
      </c>
      <c r="D1355" s="143" t="s">
        <v>9</v>
      </c>
      <c r="E1355" s="144">
        <v>3.183098861837907</v>
      </c>
      <c r="F1355" s="145">
        <f t="shared" si="26"/>
        <v>7.9577471545947667E-4</v>
      </c>
      <c r="G1355" s="141"/>
      <c r="H1355" s="146"/>
      <c r="I1355" s="146"/>
      <c r="J1355" s="146"/>
      <c r="K1355" s="147">
        <f>VLOOKUP('Datos Monitoreo 2019'!$D1355,info!$A$2:$B$20,2,FALSE)</f>
        <v>0.74</v>
      </c>
      <c r="M1355" s="146">
        <v>1.1499999999999999</v>
      </c>
      <c r="N1355" s="148">
        <f>(1.8894+0.00853085*'Datos Monitoreo 2019'!$E1355^3.32222)/1000</f>
        <v>2.2889499270017243E-3</v>
      </c>
      <c r="O1355" s="148">
        <f>'Datos Monitoreo 2019'!$N1355*'Datos Monitoreo 2019'!$S1355</f>
        <v>4.5778998540034488E-4</v>
      </c>
      <c r="P1355" s="148">
        <f>'Datos Monitoreo 2019'!$O1355+'Datos Monitoreo 2019'!$N1355</f>
        <v>2.746739912402069E-3</v>
      </c>
      <c r="Q1355" s="146">
        <v>0.47</v>
      </c>
      <c r="R1355" s="148">
        <f>'Datos Monitoreo 2019'!$Q1355*'Datos Monitoreo 2019'!$N1355</f>
        <v>1.0758064656908102E-3</v>
      </c>
      <c r="S1355" s="146">
        <v>0.2</v>
      </c>
      <c r="T1355" s="148">
        <f>'Datos Monitoreo 2019'!$R1355*'Datos Monitoreo 2019'!$S1355</f>
        <v>2.1516129313816205E-4</v>
      </c>
      <c r="U1355" s="148">
        <f>'Datos Monitoreo 2019'!$T1355+'Datos Monitoreo 2019'!$R1355</f>
        <v>1.2909677588289724E-3</v>
      </c>
    </row>
    <row r="1356" spans="1:21" x14ac:dyDescent="0.2">
      <c r="A1356" s="141" t="s">
        <v>63</v>
      </c>
      <c r="B1356" s="142">
        <f>VLOOKUP('Datos Monitoreo 2019'!$A1356,info!$D$3:$E$118,2,FALSE)</f>
        <v>6</v>
      </c>
      <c r="C1356" s="143">
        <v>2</v>
      </c>
      <c r="D1356" s="143" t="s">
        <v>9</v>
      </c>
      <c r="E1356" s="144">
        <v>2.228169203286535</v>
      </c>
      <c r="F1356" s="145">
        <f t="shared" si="26"/>
        <v>3.8992961057514373E-4</v>
      </c>
      <c r="G1356" s="154"/>
      <c r="H1356" s="146"/>
      <c r="I1356" s="146"/>
      <c r="J1356" s="146"/>
      <c r="K1356" s="147">
        <f>VLOOKUP('Datos Monitoreo 2019'!$D1356,info!$A$2:$B$20,2,FALSE)</f>
        <v>0.74</v>
      </c>
      <c r="M1356" s="146">
        <v>1.1499999999999999</v>
      </c>
      <c r="N1356" s="148">
        <f>(1.8894+0.00853085*'Datos Monitoreo 2019'!$E1356^3.32222)/1000</f>
        <v>2.0115666503218053E-3</v>
      </c>
      <c r="O1356" s="148">
        <f>'Datos Monitoreo 2019'!$N1356*'Datos Monitoreo 2019'!$S1356</f>
        <v>4.0231333006436111E-4</v>
      </c>
      <c r="P1356" s="148">
        <f>'Datos Monitoreo 2019'!$O1356+'Datos Monitoreo 2019'!$N1356</f>
        <v>2.4138799803861662E-3</v>
      </c>
      <c r="Q1356" s="146">
        <v>0.47</v>
      </c>
      <c r="R1356" s="148">
        <f>'Datos Monitoreo 2019'!$Q1356*'Datos Monitoreo 2019'!$N1356</f>
        <v>9.4543632565124839E-4</v>
      </c>
      <c r="S1356" s="146">
        <v>0.2</v>
      </c>
      <c r="T1356" s="148">
        <f>'Datos Monitoreo 2019'!$R1356*'Datos Monitoreo 2019'!$S1356</f>
        <v>1.8908726513024968E-4</v>
      </c>
      <c r="U1356" s="148">
        <f>'Datos Monitoreo 2019'!$T1356+'Datos Monitoreo 2019'!$R1356</f>
        <v>1.1345235907814981E-3</v>
      </c>
    </row>
    <row r="1357" spans="1:21" x14ac:dyDescent="0.2">
      <c r="A1357" s="141" t="s">
        <v>63</v>
      </c>
      <c r="B1357" s="142">
        <f>VLOOKUP('Datos Monitoreo 2019'!$A1357,info!$D$3:$E$118,2,FALSE)</f>
        <v>6</v>
      </c>
      <c r="C1357" s="143">
        <v>3</v>
      </c>
      <c r="D1357" s="143" t="s">
        <v>9</v>
      </c>
      <c r="E1357" s="144">
        <v>3.9788735772973833</v>
      </c>
      <c r="F1357" s="145">
        <f t="shared" si="26"/>
        <v>1.2433979929054324E-3</v>
      </c>
      <c r="G1357" s="141"/>
      <c r="H1357" s="146"/>
      <c r="I1357" s="146"/>
      <c r="J1357" s="146"/>
      <c r="K1357" s="147">
        <f>VLOOKUP('Datos Monitoreo 2019'!$D1357,info!$A$2:$B$20,2,FALSE)</f>
        <v>0.74</v>
      </c>
      <c r="M1357" s="146">
        <v>1.1499999999999999</v>
      </c>
      <c r="N1357" s="148">
        <f>(1.8894+0.00853085*'Datos Monitoreo 2019'!$E1357^3.32222)/1000</f>
        <v>2.7279470570205958E-3</v>
      </c>
      <c r="O1357" s="148">
        <f>'Datos Monitoreo 2019'!$N1357*'Datos Monitoreo 2019'!$S1357</f>
        <v>5.4558941140411918E-4</v>
      </c>
      <c r="P1357" s="148">
        <f>'Datos Monitoreo 2019'!$O1357+'Datos Monitoreo 2019'!$N1357</f>
        <v>3.2735364684247149E-3</v>
      </c>
      <c r="Q1357" s="146">
        <v>0.47</v>
      </c>
      <c r="R1357" s="148">
        <f>'Datos Monitoreo 2019'!$Q1357*'Datos Monitoreo 2019'!$N1357</f>
        <v>1.28213511679968E-3</v>
      </c>
      <c r="S1357" s="146">
        <v>0.2</v>
      </c>
      <c r="T1357" s="148">
        <f>'Datos Monitoreo 2019'!$R1357*'Datos Monitoreo 2019'!$S1357</f>
        <v>2.5642702335993599E-4</v>
      </c>
      <c r="U1357" s="148">
        <f>'Datos Monitoreo 2019'!$T1357+'Datos Monitoreo 2019'!$R1357</f>
        <v>1.5385621401596159E-3</v>
      </c>
    </row>
    <row r="1358" spans="1:21" x14ac:dyDescent="0.2">
      <c r="A1358" s="141" t="s">
        <v>63</v>
      </c>
      <c r="B1358" s="142">
        <f>VLOOKUP('Datos Monitoreo 2019'!$A1358,info!$D$3:$E$118,2,FALSE)</f>
        <v>6</v>
      </c>
      <c r="C1358" s="143">
        <v>4</v>
      </c>
      <c r="D1358" s="143" t="s">
        <v>9</v>
      </c>
      <c r="E1358" s="144">
        <v>3.5014087480216975</v>
      </c>
      <c r="F1358" s="145">
        <f t="shared" si="26"/>
        <v>9.6288740570596703E-4</v>
      </c>
      <c r="G1358" s="141"/>
      <c r="H1358" s="146"/>
      <c r="I1358" s="146"/>
      <c r="J1358" s="146"/>
      <c r="K1358" s="147">
        <f>VLOOKUP('Datos Monitoreo 2019'!$D1358,info!$A$2:$B$20,2,FALSE)</f>
        <v>0.74</v>
      </c>
      <c r="M1358" s="146">
        <v>1.1499999999999999</v>
      </c>
      <c r="N1358" s="148">
        <f>(1.8894+0.00853085*'Datos Monitoreo 2019'!$E1358^3.32222)/1000</f>
        <v>2.4377863828380216E-3</v>
      </c>
      <c r="O1358" s="148">
        <f>'Datos Monitoreo 2019'!$N1358*'Datos Monitoreo 2019'!$S1358</f>
        <v>4.8755727656760433E-4</v>
      </c>
      <c r="P1358" s="148">
        <f>'Datos Monitoreo 2019'!$O1358+'Datos Monitoreo 2019'!$N1358</f>
        <v>2.925343659405626E-3</v>
      </c>
      <c r="Q1358" s="146">
        <v>0.47</v>
      </c>
      <c r="R1358" s="148">
        <f>'Datos Monitoreo 2019'!$Q1358*'Datos Monitoreo 2019'!$N1358</f>
        <v>1.14575959993387E-3</v>
      </c>
      <c r="S1358" s="146">
        <v>0.2</v>
      </c>
      <c r="T1358" s="148">
        <f>'Datos Monitoreo 2019'!$R1358*'Datos Monitoreo 2019'!$S1358</f>
        <v>2.2915191998677402E-4</v>
      </c>
      <c r="U1358" s="148">
        <f>'Datos Monitoreo 2019'!$T1358+'Datos Monitoreo 2019'!$R1358</f>
        <v>1.374911519920644E-3</v>
      </c>
    </row>
    <row r="1359" spans="1:21" x14ac:dyDescent="0.2">
      <c r="A1359" s="141" t="s">
        <v>63</v>
      </c>
      <c r="B1359" s="142">
        <f>VLOOKUP('Datos Monitoreo 2019'!$A1359,info!$D$3:$E$118,2,FALSE)</f>
        <v>6</v>
      </c>
      <c r="C1359" s="143">
        <v>5</v>
      </c>
      <c r="D1359" s="143" t="s">
        <v>9</v>
      </c>
      <c r="E1359" s="144">
        <v>3.3422538049298023</v>
      </c>
      <c r="F1359" s="145">
        <f t="shared" si="26"/>
        <v>8.7734162379407327E-4</v>
      </c>
      <c r="G1359" s="141"/>
      <c r="H1359" s="146"/>
      <c r="I1359" s="146"/>
      <c r="J1359" s="146"/>
      <c r="K1359" s="147">
        <f>VLOOKUP('Datos Monitoreo 2019'!$D1359,info!$A$2:$B$20,2,FALSE)</f>
        <v>0.74</v>
      </c>
      <c r="M1359" s="146">
        <v>1.1499999999999999</v>
      </c>
      <c r="N1359" s="148">
        <f>(1.8894+0.00853085*'Datos Monitoreo 2019'!$E1359^3.32222)/1000</f>
        <v>2.3592579384163854E-3</v>
      </c>
      <c r="O1359" s="148">
        <f>'Datos Monitoreo 2019'!$N1359*'Datos Monitoreo 2019'!$S1359</f>
        <v>4.7185158768327712E-4</v>
      </c>
      <c r="P1359" s="148">
        <f>'Datos Monitoreo 2019'!$O1359+'Datos Monitoreo 2019'!$N1359</f>
        <v>2.8311095260996626E-3</v>
      </c>
      <c r="Q1359" s="146">
        <v>0.47</v>
      </c>
      <c r="R1359" s="148">
        <f>'Datos Monitoreo 2019'!$Q1359*'Datos Monitoreo 2019'!$N1359</f>
        <v>1.1088512310557012E-3</v>
      </c>
      <c r="S1359" s="146">
        <v>0.2</v>
      </c>
      <c r="T1359" s="148">
        <f>'Datos Monitoreo 2019'!$R1359*'Datos Monitoreo 2019'!$S1359</f>
        <v>2.2177024621114025E-4</v>
      </c>
      <c r="U1359" s="148">
        <f>'Datos Monitoreo 2019'!$T1359+'Datos Monitoreo 2019'!$R1359</f>
        <v>1.3306214772668414E-3</v>
      </c>
    </row>
    <row r="1360" spans="1:21" x14ac:dyDescent="0.2">
      <c r="A1360" s="141" t="s">
        <v>63</v>
      </c>
      <c r="B1360" s="142">
        <f>VLOOKUP('Datos Monitoreo 2019'!$A1360,info!$D$3:$E$118,2,FALSE)</f>
        <v>6</v>
      </c>
      <c r="C1360" s="143">
        <v>6</v>
      </c>
      <c r="D1360" s="143" t="s">
        <v>9</v>
      </c>
      <c r="E1360" s="144">
        <v>3.5014087480216975</v>
      </c>
      <c r="F1360" s="145">
        <f t="shared" si="26"/>
        <v>9.6288740570596703E-4</v>
      </c>
      <c r="G1360" s="141"/>
      <c r="H1360" s="146"/>
      <c r="I1360" s="146"/>
      <c r="J1360" s="146"/>
      <c r="K1360" s="147">
        <f>VLOOKUP('Datos Monitoreo 2019'!$D1360,info!$A$2:$B$20,2,FALSE)</f>
        <v>0.74</v>
      </c>
      <c r="M1360" s="146">
        <v>1.1499999999999999</v>
      </c>
      <c r="N1360" s="148">
        <f>(1.8894+0.00853085*'Datos Monitoreo 2019'!$E1360^3.32222)/1000</f>
        <v>2.4377863828380216E-3</v>
      </c>
      <c r="O1360" s="148">
        <f>'Datos Monitoreo 2019'!$N1360*'Datos Monitoreo 2019'!$S1360</f>
        <v>4.8755727656760433E-4</v>
      </c>
      <c r="P1360" s="148">
        <f>'Datos Monitoreo 2019'!$O1360+'Datos Monitoreo 2019'!$N1360</f>
        <v>2.925343659405626E-3</v>
      </c>
      <c r="Q1360" s="146">
        <v>0.47</v>
      </c>
      <c r="R1360" s="148">
        <f>'Datos Monitoreo 2019'!$Q1360*'Datos Monitoreo 2019'!$N1360</f>
        <v>1.14575959993387E-3</v>
      </c>
      <c r="S1360" s="146">
        <v>0.2</v>
      </c>
      <c r="T1360" s="148">
        <f>'Datos Monitoreo 2019'!$R1360*'Datos Monitoreo 2019'!$S1360</f>
        <v>2.2915191998677402E-4</v>
      </c>
      <c r="U1360" s="148">
        <f>'Datos Monitoreo 2019'!$T1360+'Datos Monitoreo 2019'!$R1360</f>
        <v>1.374911519920644E-3</v>
      </c>
    </row>
    <row r="1361" spans="1:21" x14ac:dyDescent="0.2">
      <c r="A1361" s="141" t="s">
        <v>63</v>
      </c>
      <c r="B1361" s="142">
        <f>VLOOKUP('Datos Monitoreo 2019'!$A1361,info!$D$3:$E$118,2,FALSE)</f>
        <v>6</v>
      </c>
      <c r="C1361" s="143">
        <v>7</v>
      </c>
      <c r="D1361" s="143" t="s">
        <v>9</v>
      </c>
      <c r="E1361" s="144">
        <v>6.6845076098596046</v>
      </c>
      <c r="F1361" s="145">
        <f t="shared" si="26"/>
        <v>3.5093664951762931E-3</v>
      </c>
      <c r="G1361" s="141"/>
      <c r="H1361" s="146"/>
      <c r="I1361" s="146"/>
      <c r="J1361" s="146"/>
      <c r="K1361" s="147">
        <f>VLOOKUP('Datos Monitoreo 2019'!$D1361,info!$A$2:$B$20,2,FALSE)</f>
        <v>0.74</v>
      </c>
      <c r="M1361" s="146">
        <v>1.1499999999999999</v>
      </c>
      <c r="N1361" s="148">
        <f>(1.8894+0.00853085*'Datos Monitoreo 2019'!$E1361^3.32222)/1000</f>
        <v>6.5889301589768454E-3</v>
      </c>
      <c r="O1361" s="148">
        <f>'Datos Monitoreo 2019'!$N1361*'Datos Monitoreo 2019'!$S1361</f>
        <v>1.3177860317953691E-3</v>
      </c>
      <c r="P1361" s="148">
        <f>'Datos Monitoreo 2019'!$O1361+'Datos Monitoreo 2019'!$N1361</f>
        <v>7.9067161907722151E-3</v>
      </c>
      <c r="Q1361" s="146">
        <v>0.47</v>
      </c>
      <c r="R1361" s="148">
        <f>'Datos Monitoreo 2019'!$Q1361*'Datos Monitoreo 2019'!$N1361</f>
        <v>3.0967971747191173E-3</v>
      </c>
      <c r="S1361" s="146">
        <v>0.2</v>
      </c>
      <c r="T1361" s="148">
        <f>'Datos Monitoreo 2019'!$R1361*'Datos Monitoreo 2019'!$S1361</f>
        <v>6.1935943494382346E-4</v>
      </c>
      <c r="U1361" s="148">
        <f>'Datos Monitoreo 2019'!$T1361+'Datos Monitoreo 2019'!$R1361</f>
        <v>3.7161566096629408E-3</v>
      </c>
    </row>
    <row r="1362" spans="1:21" x14ac:dyDescent="0.2">
      <c r="A1362" s="141" t="s">
        <v>63</v>
      </c>
      <c r="B1362" s="142">
        <f>VLOOKUP('Datos Monitoreo 2019'!$A1362,info!$D$3:$E$118,2,FALSE)</f>
        <v>6</v>
      </c>
      <c r="C1362" s="143">
        <v>8</v>
      </c>
      <c r="D1362" s="143" t="s">
        <v>10</v>
      </c>
      <c r="E1362" s="144">
        <v>25.464790894703256</v>
      </c>
      <c r="F1362" s="145">
        <f t="shared" si="26"/>
        <v>5.0929581789406507E-2</v>
      </c>
      <c r="G1362" s="141"/>
      <c r="H1362" s="146"/>
      <c r="I1362" s="146"/>
      <c r="J1362" s="146"/>
      <c r="K1362" s="147">
        <f>VLOOKUP('Datos Monitoreo 2019'!$D1362,info!$A$2:$B$20,2,FALSE)</f>
        <v>0.54</v>
      </c>
      <c r="M1362" s="146">
        <v>1.1499999999999999</v>
      </c>
      <c r="N1362" s="148">
        <f>(0.214828*'Datos Monitoreo 2019'!$E1362^2.0402)/1000</f>
        <v>0.15866820421173675</v>
      </c>
      <c r="O1362" s="148">
        <f>'Datos Monitoreo 2019'!$N1362*'Datos Monitoreo 2019'!$S1362</f>
        <v>3.1733640842347352E-2</v>
      </c>
      <c r="P1362" s="148">
        <f>'Datos Monitoreo 2019'!$O1362+'Datos Monitoreo 2019'!$N1362</f>
        <v>0.19040184505408408</v>
      </c>
      <c r="Q1362" s="146">
        <v>0.47</v>
      </c>
      <c r="R1362" s="148">
        <f>'Datos Monitoreo 2019'!$Q1362*'Datos Monitoreo 2019'!$N1362</f>
        <v>7.457405597951626E-2</v>
      </c>
      <c r="S1362" s="146">
        <v>0.2</v>
      </c>
      <c r="T1362" s="148">
        <f>'Datos Monitoreo 2019'!$R1362*'Datos Monitoreo 2019'!$S1362</f>
        <v>1.4914811195903252E-2</v>
      </c>
      <c r="U1362" s="148">
        <f>'Datos Monitoreo 2019'!$T1362+'Datos Monitoreo 2019'!$R1362</f>
        <v>8.9488867175419512E-2</v>
      </c>
    </row>
    <row r="1363" spans="1:21" x14ac:dyDescent="0.2">
      <c r="A1363" s="141" t="s">
        <v>63</v>
      </c>
      <c r="B1363" s="142">
        <f>VLOOKUP('Datos Monitoreo 2019'!$A1363,info!$D$3:$E$118,2,FALSE)</f>
        <v>6</v>
      </c>
      <c r="C1363" s="143">
        <v>9</v>
      </c>
      <c r="D1363" s="143" t="s">
        <v>9</v>
      </c>
      <c r="E1363" s="144">
        <v>2.8647889756541161</v>
      </c>
      <c r="F1363" s="145">
        <f t="shared" si="26"/>
        <v>6.4457751952217606E-4</v>
      </c>
      <c r="G1363" s="154"/>
      <c r="H1363" s="146"/>
      <c r="I1363" s="146"/>
      <c r="J1363" s="146"/>
      <c r="K1363" s="147">
        <f>VLOOKUP('Datos Monitoreo 2019'!$D1363,info!$A$2:$B$20,2,FALSE)</f>
        <v>0.74</v>
      </c>
      <c r="M1363" s="146">
        <v>1.1499999999999999</v>
      </c>
      <c r="N1363" s="148">
        <f>(1.8894+0.00853085*'Datos Monitoreo 2019'!$E1363^3.32222)/1000</f>
        <v>2.1709493994797897E-3</v>
      </c>
      <c r="O1363" s="148">
        <f>'Datos Monitoreo 2019'!$N1363*'Datos Monitoreo 2019'!$S1363</f>
        <v>4.3418987989595793E-4</v>
      </c>
      <c r="P1363" s="148">
        <f>'Datos Monitoreo 2019'!$O1363+'Datos Monitoreo 2019'!$N1363</f>
        <v>2.6051392793757476E-3</v>
      </c>
      <c r="Q1363" s="146">
        <v>0.47</v>
      </c>
      <c r="R1363" s="148">
        <f>'Datos Monitoreo 2019'!$Q1363*'Datos Monitoreo 2019'!$N1363</f>
        <v>1.020346217755501E-3</v>
      </c>
      <c r="S1363" s="146">
        <v>0.2</v>
      </c>
      <c r="T1363" s="148">
        <f>'Datos Monitoreo 2019'!$R1363*'Datos Monitoreo 2019'!$S1363</f>
        <v>2.0406924355110021E-4</v>
      </c>
      <c r="U1363" s="148">
        <f>'Datos Monitoreo 2019'!$T1363+'Datos Monitoreo 2019'!$R1363</f>
        <v>1.2244154613066012E-3</v>
      </c>
    </row>
    <row r="1364" spans="1:21" x14ac:dyDescent="0.2">
      <c r="A1364" s="141" t="s">
        <v>63</v>
      </c>
      <c r="B1364" s="142">
        <f>VLOOKUP('Datos Monitoreo 2019'!$A1364,info!$D$3:$E$118,2,FALSE)</f>
        <v>6</v>
      </c>
      <c r="C1364" s="143">
        <v>10</v>
      </c>
      <c r="D1364" s="143" t="s">
        <v>9</v>
      </c>
      <c r="E1364" s="144">
        <v>2.228169203286535</v>
      </c>
      <c r="F1364" s="145">
        <f t="shared" si="26"/>
        <v>3.8992961057514373E-4</v>
      </c>
      <c r="G1364" s="141"/>
      <c r="H1364" s="146"/>
      <c r="I1364" s="146"/>
      <c r="J1364" s="146"/>
      <c r="K1364" s="147">
        <f>VLOOKUP('Datos Monitoreo 2019'!$D1364,info!$A$2:$B$20,2,FALSE)</f>
        <v>0.74</v>
      </c>
      <c r="M1364" s="146">
        <v>1.1499999999999999</v>
      </c>
      <c r="N1364" s="148">
        <f>(1.8894+0.00853085*'Datos Monitoreo 2019'!$E1364^3.32222)/1000</f>
        <v>2.0115666503218053E-3</v>
      </c>
      <c r="O1364" s="148">
        <f>'Datos Monitoreo 2019'!$N1364*'Datos Monitoreo 2019'!$S1364</f>
        <v>4.0231333006436111E-4</v>
      </c>
      <c r="P1364" s="148">
        <f>'Datos Monitoreo 2019'!$O1364+'Datos Monitoreo 2019'!$N1364</f>
        <v>2.4138799803861662E-3</v>
      </c>
      <c r="Q1364" s="146">
        <v>0.47</v>
      </c>
      <c r="R1364" s="148">
        <f>'Datos Monitoreo 2019'!$Q1364*'Datos Monitoreo 2019'!$N1364</f>
        <v>9.4543632565124839E-4</v>
      </c>
      <c r="S1364" s="146">
        <v>0.2</v>
      </c>
      <c r="T1364" s="148">
        <f>'Datos Monitoreo 2019'!$R1364*'Datos Monitoreo 2019'!$S1364</f>
        <v>1.8908726513024968E-4</v>
      </c>
      <c r="U1364" s="148">
        <f>'Datos Monitoreo 2019'!$T1364+'Datos Monitoreo 2019'!$R1364</f>
        <v>1.1345235907814981E-3</v>
      </c>
    </row>
    <row r="1365" spans="1:21" x14ac:dyDescent="0.2">
      <c r="A1365" s="141" t="s">
        <v>63</v>
      </c>
      <c r="B1365" s="142">
        <f>VLOOKUP('Datos Monitoreo 2019'!$A1365,info!$D$3:$E$118,2,FALSE)</f>
        <v>6</v>
      </c>
      <c r="C1365" s="143">
        <v>11</v>
      </c>
      <c r="D1365" s="143" t="s">
        <v>9</v>
      </c>
      <c r="E1365" s="144">
        <v>2.3873241463784303</v>
      </c>
      <c r="F1365" s="145">
        <f t="shared" si="26"/>
        <v>4.4762327744595566E-4</v>
      </c>
      <c r="G1365" s="141"/>
      <c r="H1365" s="146"/>
      <c r="I1365" s="146"/>
      <c r="J1365" s="146"/>
      <c r="K1365" s="147">
        <f>VLOOKUP('Datos Monitoreo 2019'!$D1365,info!$A$2:$B$20,2,FALSE)</f>
        <v>0.74</v>
      </c>
      <c r="M1365" s="146">
        <v>1.1499999999999999</v>
      </c>
      <c r="N1365" s="148">
        <f>(1.8894+0.00853085*'Datos Monitoreo 2019'!$E1365^3.32222)/1000</f>
        <v>2.0430374485064604E-3</v>
      </c>
      <c r="O1365" s="148">
        <f>'Datos Monitoreo 2019'!$N1365*'Datos Monitoreo 2019'!$S1365</f>
        <v>4.0860748970129212E-4</v>
      </c>
      <c r="P1365" s="148">
        <f>'Datos Monitoreo 2019'!$O1365+'Datos Monitoreo 2019'!$N1365</f>
        <v>2.4516449382077526E-3</v>
      </c>
      <c r="Q1365" s="146">
        <v>0.47</v>
      </c>
      <c r="R1365" s="148">
        <f>'Datos Monitoreo 2019'!$Q1365*'Datos Monitoreo 2019'!$N1365</f>
        <v>9.6022760079803634E-4</v>
      </c>
      <c r="S1365" s="146">
        <v>0.2</v>
      </c>
      <c r="T1365" s="148">
        <f>'Datos Monitoreo 2019'!$R1365*'Datos Monitoreo 2019'!$S1365</f>
        <v>1.9204552015960729E-4</v>
      </c>
      <c r="U1365" s="148">
        <f>'Datos Monitoreo 2019'!$T1365+'Datos Monitoreo 2019'!$R1365</f>
        <v>1.1522731209576437E-3</v>
      </c>
    </row>
    <row r="1366" spans="1:21" x14ac:dyDescent="0.2">
      <c r="A1366" s="143" t="s">
        <v>63</v>
      </c>
      <c r="B1366" s="142">
        <f>VLOOKUP('Datos Monitoreo 2019'!$A1366,info!$D$3:$E$118,2,FALSE)</f>
        <v>6</v>
      </c>
      <c r="C1366" s="143">
        <v>11</v>
      </c>
      <c r="D1366" s="143" t="s">
        <v>9</v>
      </c>
      <c r="E1366" s="144">
        <v>2.0690142601946393</v>
      </c>
      <c r="F1366" s="145">
        <f t="shared" si="26"/>
        <v>3.3621481728162886E-4</v>
      </c>
      <c r="G1366" s="154"/>
      <c r="H1366" s="146"/>
      <c r="I1366" s="146"/>
      <c r="J1366" s="146"/>
      <c r="K1366" s="147">
        <f>VLOOKUP('Datos Monitoreo 2019'!$D1366,info!$A$2:$B$20,2,FALSE)</f>
        <v>0.74</v>
      </c>
      <c r="M1366" s="146">
        <v>1.1499999999999999</v>
      </c>
      <c r="N1366" s="148">
        <f>(1.8894+0.00853085*'Datos Monitoreo 2019'!$E1366^3.32222)/1000</f>
        <v>1.9849054306789976E-3</v>
      </c>
      <c r="O1366" s="148">
        <f>'Datos Monitoreo 2019'!$N1366*'Datos Monitoreo 2019'!$S1366</f>
        <v>3.9698108613579953E-4</v>
      </c>
      <c r="P1366" s="148">
        <f>'Datos Monitoreo 2019'!$O1366+'Datos Monitoreo 2019'!$N1366</f>
        <v>2.3818865168147973E-3</v>
      </c>
      <c r="Q1366" s="146">
        <v>0.47</v>
      </c>
      <c r="R1366" s="148">
        <f>'Datos Monitoreo 2019'!$Q1366*'Datos Monitoreo 2019'!$N1366</f>
        <v>9.3290555241912882E-4</v>
      </c>
      <c r="S1366" s="146">
        <v>0.2</v>
      </c>
      <c r="T1366" s="148">
        <f>'Datos Monitoreo 2019'!$R1366*'Datos Monitoreo 2019'!$S1366</f>
        <v>1.8658111048382576E-4</v>
      </c>
      <c r="U1366" s="148">
        <f>'Datos Monitoreo 2019'!$T1366+'Datos Monitoreo 2019'!$R1366</f>
        <v>1.1194866629029546E-3</v>
      </c>
    </row>
    <row r="1367" spans="1:21" x14ac:dyDescent="0.2">
      <c r="A1367" s="141" t="s">
        <v>63</v>
      </c>
      <c r="B1367" s="142">
        <f>VLOOKUP('Datos Monitoreo 2019'!$A1367,info!$D$3:$E$118,2,FALSE)</f>
        <v>6</v>
      </c>
      <c r="C1367" s="143">
        <v>12</v>
      </c>
      <c r="D1367" s="143" t="s">
        <v>9</v>
      </c>
      <c r="E1367" s="144">
        <v>3.183098861837907</v>
      </c>
      <c r="F1367" s="145">
        <f t="shared" si="26"/>
        <v>7.9577471545947667E-4</v>
      </c>
      <c r="G1367" s="141"/>
      <c r="H1367" s="146"/>
      <c r="I1367" s="146"/>
      <c r="J1367" s="146"/>
      <c r="K1367" s="147">
        <f>VLOOKUP('Datos Monitoreo 2019'!$D1367,info!$A$2:$B$20,2,FALSE)</f>
        <v>0.74</v>
      </c>
      <c r="M1367" s="146">
        <v>1.1499999999999999</v>
      </c>
      <c r="N1367" s="148">
        <f>(1.8894+0.00853085*'Datos Monitoreo 2019'!$E1367^3.32222)/1000</f>
        <v>2.2889499270017243E-3</v>
      </c>
      <c r="O1367" s="148">
        <f>'Datos Monitoreo 2019'!$N1367*'Datos Monitoreo 2019'!$S1367</f>
        <v>4.5778998540034488E-4</v>
      </c>
      <c r="P1367" s="148">
        <f>'Datos Monitoreo 2019'!$O1367+'Datos Monitoreo 2019'!$N1367</f>
        <v>2.746739912402069E-3</v>
      </c>
      <c r="Q1367" s="146">
        <v>0.47</v>
      </c>
      <c r="R1367" s="148">
        <f>'Datos Monitoreo 2019'!$Q1367*'Datos Monitoreo 2019'!$N1367</f>
        <v>1.0758064656908102E-3</v>
      </c>
      <c r="S1367" s="146">
        <v>0.2</v>
      </c>
      <c r="T1367" s="148">
        <f>'Datos Monitoreo 2019'!$R1367*'Datos Monitoreo 2019'!$S1367</f>
        <v>2.1516129313816205E-4</v>
      </c>
      <c r="U1367" s="148">
        <f>'Datos Monitoreo 2019'!$T1367+'Datos Monitoreo 2019'!$R1367</f>
        <v>1.2909677588289724E-3</v>
      </c>
    </row>
    <row r="1368" spans="1:21" x14ac:dyDescent="0.2">
      <c r="A1368" s="141" t="s">
        <v>63</v>
      </c>
      <c r="B1368" s="142">
        <f>VLOOKUP('Datos Monitoreo 2019'!$A1368,info!$D$3:$E$118,2,FALSE)</f>
        <v>6</v>
      </c>
      <c r="C1368" s="143">
        <v>13</v>
      </c>
      <c r="D1368" s="143" t="s">
        <v>9</v>
      </c>
      <c r="E1368" s="144">
        <v>3.183098861837907</v>
      </c>
      <c r="F1368" s="145">
        <f t="shared" si="26"/>
        <v>7.9577471545947667E-4</v>
      </c>
      <c r="G1368" s="141"/>
      <c r="H1368" s="146"/>
      <c r="I1368" s="146"/>
      <c r="J1368" s="146"/>
      <c r="K1368" s="147">
        <f>VLOOKUP('Datos Monitoreo 2019'!$D1368,info!$A$2:$B$20,2,FALSE)</f>
        <v>0.74</v>
      </c>
      <c r="M1368" s="146">
        <v>1.1499999999999999</v>
      </c>
      <c r="N1368" s="148">
        <f>(1.8894+0.00853085*'Datos Monitoreo 2019'!$E1368^3.32222)/1000</f>
        <v>2.2889499270017243E-3</v>
      </c>
      <c r="O1368" s="148">
        <f>'Datos Monitoreo 2019'!$N1368*'Datos Monitoreo 2019'!$S1368</f>
        <v>4.5778998540034488E-4</v>
      </c>
      <c r="P1368" s="148">
        <f>'Datos Monitoreo 2019'!$O1368+'Datos Monitoreo 2019'!$N1368</f>
        <v>2.746739912402069E-3</v>
      </c>
      <c r="Q1368" s="146">
        <v>0.47</v>
      </c>
      <c r="R1368" s="148">
        <f>'Datos Monitoreo 2019'!$Q1368*'Datos Monitoreo 2019'!$N1368</f>
        <v>1.0758064656908102E-3</v>
      </c>
      <c r="S1368" s="146">
        <v>0.2</v>
      </c>
      <c r="T1368" s="148">
        <f>'Datos Monitoreo 2019'!$R1368*'Datos Monitoreo 2019'!$S1368</f>
        <v>2.1516129313816205E-4</v>
      </c>
      <c r="U1368" s="148">
        <f>'Datos Monitoreo 2019'!$T1368+'Datos Monitoreo 2019'!$R1368</f>
        <v>1.2909677588289724E-3</v>
      </c>
    </row>
    <row r="1369" spans="1:21" x14ac:dyDescent="0.2">
      <c r="A1369" s="141" t="s">
        <v>63</v>
      </c>
      <c r="B1369" s="142">
        <f>VLOOKUP('Datos Monitoreo 2019'!$A1369,info!$D$3:$E$118,2,FALSE)</f>
        <v>6</v>
      </c>
      <c r="C1369" s="143">
        <v>15</v>
      </c>
      <c r="D1369" s="143" t="s">
        <v>9</v>
      </c>
      <c r="E1369" s="144">
        <v>3.183098861837907</v>
      </c>
      <c r="F1369" s="145">
        <f t="shared" si="26"/>
        <v>7.9577471545947667E-4</v>
      </c>
      <c r="G1369" s="141"/>
      <c r="H1369" s="146"/>
      <c r="I1369" s="146"/>
      <c r="J1369" s="146"/>
      <c r="K1369" s="147">
        <f>VLOOKUP('Datos Monitoreo 2019'!$D1369,info!$A$2:$B$20,2,FALSE)</f>
        <v>0.74</v>
      </c>
      <c r="M1369" s="146">
        <v>1.1499999999999999</v>
      </c>
      <c r="N1369" s="148">
        <f>(1.8894+0.00853085*'Datos Monitoreo 2019'!$E1369^3.32222)/1000</f>
        <v>2.2889499270017243E-3</v>
      </c>
      <c r="O1369" s="148">
        <f>'Datos Monitoreo 2019'!$N1369*'Datos Monitoreo 2019'!$S1369</f>
        <v>4.5778998540034488E-4</v>
      </c>
      <c r="P1369" s="148">
        <f>'Datos Monitoreo 2019'!$O1369+'Datos Monitoreo 2019'!$N1369</f>
        <v>2.746739912402069E-3</v>
      </c>
      <c r="Q1369" s="146">
        <v>0.47</v>
      </c>
      <c r="R1369" s="148">
        <f>'Datos Monitoreo 2019'!$Q1369*'Datos Monitoreo 2019'!$N1369</f>
        <v>1.0758064656908102E-3</v>
      </c>
      <c r="S1369" s="146">
        <v>0.2</v>
      </c>
      <c r="T1369" s="148">
        <f>'Datos Monitoreo 2019'!$R1369*'Datos Monitoreo 2019'!$S1369</f>
        <v>2.1516129313816205E-4</v>
      </c>
      <c r="U1369" s="148">
        <f>'Datos Monitoreo 2019'!$T1369+'Datos Monitoreo 2019'!$R1369</f>
        <v>1.2909677588289724E-3</v>
      </c>
    </row>
    <row r="1370" spans="1:21" x14ac:dyDescent="0.2">
      <c r="A1370" s="141" t="s">
        <v>63</v>
      </c>
      <c r="B1370" s="142">
        <f>VLOOKUP('Datos Monitoreo 2019'!$A1370,info!$D$3:$E$118,2,FALSE)</f>
        <v>6</v>
      </c>
      <c r="C1370" s="143">
        <v>16</v>
      </c>
      <c r="D1370" s="143" t="s">
        <v>9</v>
      </c>
      <c r="E1370" s="144">
        <v>2.7056340325622208</v>
      </c>
      <c r="F1370" s="145">
        <f t="shared" si="26"/>
        <v>5.7494723191947193E-4</v>
      </c>
      <c r="G1370" s="141"/>
      <c r="H1370" s="146"/>
      <c r="I1370" s="146"/>
      <c r="J1370" s="146"/>
      <c r="K1370" s="147">
        <f>VLOOKUP('Datos Monitoreo 2019'!$D1370,info!$A$2:$B$20,2,FALSE)</f>
        <v>0.74</v>
      </c>
      <c r="M1370" s="146">
        <v>1.1499999999999999</v>
      </c>
      <c r="N1370" s="148">
        <f>(1.8894+0.00853085*'Datos Monitoreo 2019'!$E1370^3.32222)/1000</f>
        <v>2.1222548022861551E-3</v>
      </c>
      <c r="O1370" s="148">
        <f>'Datos Monitoreo 2019'!$N1370*'Datos Monitoreo 2019'!$S1370</f>
        <v>4.2445096045723104E-4</v>
      </c>
      <c r="P1370" s="148">
        <f>'Datos Monitoreo 2019'!$O1370+'Datos Monitoreo 2019'!$N1370</f>
        <v>2.546705762743386E-3</v>
      </c>
      <c r="Q1370" s="146">
        <v>0.47</v>
      </c>
      <c r="R1370" s="148">
        <f>'Datos Monitoreo 2019'!$Q1370*'Datos Monitoreo 2019'!$N1370</f>
        <v>9.9745975707449274E-4</v>
      </c>
      <c r="S1370" s="146">
        <v>0.2</v>
      </c>
      <c r="T1370" s="148">
        <f>'Datos Monitoreo 2019'!$R1370*'Datos Monitoreo 2019'!$S1370</f>
        <v>1.9949195141489857E-4</v>
      </c>
      <c r="U1370" s="148">
        <f>'Datos Monitoreo 2019'!$T1370+'Datos Monitoreo 2019'!$R1370</f>
        <v>1.1969517084893912E-3</v>
      </c>
    </row>
    <row r="1371" spans="1:21" x14ac:dyDescent="0.2">
      <c r="A1371" s="141" t="s">
        <v>63</v>
      </c>
      <c r="B1371" s="142">
        <f>VLOOKUP('Datos Monitoreo 2019'!$A1371,info!$D$3:$E$118,2,FALSE)</f>
        <v>6</v>
      </c>
      <c r="C1371" s="143">
        <v>16</v>
      </c>
      <c r="D1371" s="143" t="s">
        <v>9</v>
      </c>
      <c r="E1371" s="144">
        <v>2.5783100780887045</v>
      </c>
      <c r="F1371" s="145">
        <f t="shared" si="26"/>
        <v>5.221077908129627E-4</v>
      </c>
      <c r="G1371" s="141"/>
      <c r="H1371" s="146"/>
      <c r="I1371" s="146"/>
      <c r="J1371" s="146"/>
      <c r="K1371" s="147">
        <f>VLOOKUP('Datos Monitoreo 2019'!$D1371,info!$A$2:$B$20,2,FALSE)</f>
        <v>0.74</v>
      </c>
      <c r="M1371" s="146">
        <v>1.1499999999999999</v>
      </c>
      <c r="N1371" s="148">
        <f>(1.8894+0.00853085*'Datos Monitoreo 2019'!$E1371^3.32222)/1000</f>
        <v>2.0877983952701058E-3</v>
      </c>
      <c r="O1371" s="148">
        <f>'Datos Monitoreo 2019'!$N1371*'Datos Monitoreo 2019'!$S1371</f>
        <v>4.175596790540212E-4</v>
      </c>
      <c r="P1371" s="148">
        <f>'Datos Monitoreo 2019'!$O1371+'Datos Monitoreo 2019'!$N1371</f>
        <v>2.5053580743241268E-3</v>
      </c>
      <c r="Q1371" s="146">
        <v>0.47</v>
      </c>
      <c r="R1371" s="148">
        <f>'Datos Monitoreo 2019'!$Q1371*'Datos Monitoreo 2019'!$N1371</f>
        <v>9.8126524577694962E-4</v>
      </c>
      <c r="S1371" s="146">
        <v>0.2</v>
      </c>
      <c r="T1371" s="148">
        <f>'Datos Monitoreo 2019'!$R1371*'Datos Monitoreo 2019'!$S1371</f>
        <v>1.9625304915538993E-4</v>
      </c>
      <c r="U1371" s="148">
        <f>'Datos Monitoreo 2019'!$T1371+'Datos Monitoreo 2019'!$R1371</f>
        <v>1.1775182949323396E-3</v>
      </c>
    </row>
    <row r="1372" spans="1:21" x14ac:dyDescent="0.2">
      <c r="A1372" s="141" t="s">
        <v>63</v>
      </c>
      <c r="B1372" s="142">
        <f>VLOOKUP('Datos Monitoreo 2019'!$A1372,info!$D$3:$E$118,2,FALSE)</f>
        <v>6</v>
      </c>
      <c r="C1372" s="143">
        <v>17</v>
      </c>
      <c r="D1372" s="143" t="s">
        <v>10</v>
      </c>
      <c r="E1372" s="144">
        <v>25.305635951611361</v>
      </c>
      <c r="F1372" s="145">
        <f t="shared" si="26"/>
        <v>5.0294951453827584E-2</v>
      </c>
      <c r="G1372" s="141"/>
      <c r="H1372" s="146"/>
      <c r="I1372" s="146"/>
      <c r="J1372" s="146"/>
      <c r="K1372" s="147">
        <f>VLOOKUP('Datos Monitoreo 2019'!$D1372,info!$A$2:$B$20,2,FALSE)</f>
        <v>0.54</v>
      </c>
      <c r="M1372" s="146">
        <v>1.1499999999999999</v>
      </c>
      <c r="N1372" s="148">
        <f>(0.214828*'Datos Monitoreo 2019'!$E1372^2.0402)/1000</f>
        <v>0.15665156244396608</v>
      </c>
      <c r="O1372" s="148">
        <f>'Datos Monitoreo 2019'!$N1372*'Datos Monitoreo 2019'!$S1372</f>
        <v>3.133031248879322E-2</v>
      </c>
      <c r="P1372" s="148">
        <f>'Datos Monitoreo 2019'!$O1372+'Datos Monitoreo 2019'!$N1372</f>
        <v>0.18798187493275931</v>
      </c>
      <c r="Q1372" s="146">
        <v>0.47</v>
      </c>
      <c r="R1372" s="148">
        <f>'Datos Monitoreo 2019'!$Q1372*'Datos Monitoreo 2019'!$N1372</f>
        <v>7.3626234348664055E-2</v>
      </c>
      <c r="S1372" s="146">
        <v>0.2</v>
      </c>
      <c r="T1372" s="148">
        <f>'Datos Monitoreo 2019'!$R1372*'Datos Monitoreo 2019'!$S1372</f>
        <v>1.4725246869732811E-2</v>
      </c>
      <c r="U1372" s="148">
        <f>'Datos Monitoreo 2019'!$T1372+'Datos Monitoreo 2019'!$R1372</f>
        <v>8.8351481218396866E-2</v>
      </c>
    </row>
    <row r="1373" spans="1:21" x14ac:dyDescent="0.2">
      <c r="A1373" s="141" t="s">
        <v>63</v>
      </c>
      <c r="B1373" s="142">
        <f>VLOOKUP('Datos Monitoreo 2019'!$A1373,info!$D$3:$E$118,2,FALSE)</f>
        <v>6</v>
      </c>
      <c r="C1373" s="143">
        <v>18</v>
      </c>
      <c r="D1373" s="143" t="s">
        <v>9</v>
      </c>
      <c r="E1373" s="144">
        <v>3.3422538049298023</v>
      </c>
      <c r="F1373" s="145">
        <f t="shared" si="26"/>
        <v>8.7734162379407327E-4</v>
      </c>
      <c r="G1373" s="141"/>
      <c r="H1373" s="146"/>
      <c r="I1373" s="146"/>
      <c r="J1373" s="146"/>
      <c r="K1373" s="147">
        <f>VLOOKUP('Datos Monitoreo 2019'!$D1373,info!$A$2:$B$20,2,FALSE)</f>
        <v>0.74</v>
      </c>
      <c r="M1373" s="146">
        <v>1.1499999999999999</v>
      </c>
      <c r="N1373" s="148">
        <f>(1.8894+0.00853085*'Datos Monitoreo 2019'!$E1373^3.32222)/1000</f>
        <v>2.3592579384163854E-3</v>
      </c>
      <c r="O1373" s="148">
        <f>'Datos Monitoreo 2019'!$N1373*'Datos Monitoreo 2019'!$S1373</f>
        <v>4.7185158768327712E-4</v>
      </c>
      <c r="P1373" s="148">
        <f>'Datos Monitoreo 2019'!$O1373+'Datos Monitoreo 2019'!$N1373</f>
        <v>2.8311095260996626E-3</v>
      </c>
      <c r="Q1373" s="146">
        <v>0.47</v>
      </c>
      <c r="R1373" s="148">
        <f>'Datos Monitoreo 2019'!$Q1373*'Datos Monitoreo 2019'!$N1373</f>
        <v>1.1088512310557012E-3</v>
      </c>
      <c r="S1373" s="146">
        <v>0.2</v>
      </c>
      <c r="T1373" s="148">
        <f>'Datos Monitoreo 2019'!$R1373*'Datos Monitoreo 2019'!$S1373</f>
        <v>2.2177024621114025E-4</v>
      </c>
      <c r="U1373" s="148">
        <f>'Datos Monitoreo 2019'!$T1373+'Datos Monitoreo 2019'!$R1373</f>
        <v>1.3306214772668414E-3</v>
      </c>
    </row>
    <row r="1374" spans="1:21" x14ac:dyDescent="0.2">
      <c r="A1374" s="141" t="s">
        <v>63</v>
      </c>
      <c r="B1374" s="142">
        <f>VLOOKUP('Datos Monitoreo 2019'!$A1374,info!$D$3:$E$118,2,FALSE)</f>
        <v>6</v>
      </c>
      <c r="C1374" s="143">
        <v>18</v>
      </c>
      <c r="D1374" s="143" t="s">
        <v>9</v>
      </c>
      <c r="E1374" s="144">
        <v>2.0690142601946393</v>
      </c>
      <c r="F1374" s="145">
        <f t="shared" si="26"/>
        <v>3.3621481728162886E-4</v>
      </c>
      <c r="G1374" s="141"/>
      <c r="H1374" s="146"/>
      <c r="I1374" s="146"/>
      <c r="J1374" s="146"/>
      <c r="K1374" s="147">
        <f>VLOOKUP('Datos Monitoreo 2019'!$D1374,info!$A$2:$B$20,2,FALSE)</f>
        <v>0.74</v>
      </c>
      <c r="M1374" s="146">
        <v>1.1499999999999999</v>
      </c>
      <c r="N1374" s="148">
        <f>(1.8894+0.00853085*'Datos Monitoreo 2019'!$E1374^3.32222)/1000</f>
        <v>1.9849054306789976E-3</v>
      </c>
      <c r="O1374" s="148">
        <f>'Datos Monitoreo 2019'!$N1374*'Datos Monitoreo 2019'!$S1374</f>
        <v>3.9698108613579953E-4</v>
      </c>
      <c r="P1374" s="148">
        <f>'Datos Monitoreo 2019'!$O1374+'Datos Monitoreo 2019'!$N1374</f>
        <v>2.3818865168147973E-3</v>
      </c>
      <c r="Q1374" s="146">
        <v>0.47</v>
      </c>
      <c r="R1374" s="148">
        <f>'Datos Monitoreo 2019'!$Q1374*'Datos Monitoreo 2019'!$N1374</f>
        <v>9.3290555241912882E-4</v>
      </c>
      <c r="S1374" s="146">
        <v>0.2</v>
      </c>
      <c r="T1374" s="148">
        <f>'Datos Monitoreo 2019'!$R1374*'Datos Monitoreo 2019'!$S1374</f>
        <v>1.8658111048382576E-4</v>
      </c>
      <c r="U1374" s="148">
        <f>'Datos Monitoreo 2019'!$T1374+'Datos Monitoreo 2019'!$R1374</f>
        <v>1.1194866629029546E-3</v>
      </c>
    </row>
    <row r="1375" spans="1:21" x14ac:dyDescent="0.2">
      <c r="A1375" s="141" t="s">
        <v>63</v>
      </c>
      <c r="B1375" s="142">
        <f>VLOOKUP('Datos Monitoreo 2019'!$A1375,info!$D$3:$E$118,2,FALSE)</f>
        <v>6</v>
      </c>
      <c r="C1375" s="143">
        <v>19</v>
      </c>
      <c r="D1375" s="143" t="s">
        <v>10</v>
      </c>
      <c r="E1375" s="144">
        <v>25.464790894703256</v>
      </c>
      <c r="F1375" s="145">
        <f t="shared" si="26"/>
        <v>5.0929581789406507E-2</v>
      </c>
      <c r="G1375" s="141"/>
      <c r="H1375" s="146"/>
      <c r="I1375" s="146"/>
      <c r="J1375" s="146"/>
      <c r="K1375" s="147">
        <f>VLOOKUP('Datos Monitoreo 2019'!$D1375,info!$A$2:$B$20,2,FALSE)</f>
        <v>0.54</v>
      </c>
      <c r="M1375" s="146">
        <v>1.1499999999999999</v>
      </c>
      <c r="N1375" s="148">
        <f>(0.214828*'Datos Monitoreo 2019'!$E1375^2.0402)/1000</f>
        <v>0.15866820421173675</v>
      </c>
      <c r="O1375" s="148">
        <f>'Datos Monitoreo 2019'!$N1375*'Datos Monitoreo 2019'!$S1375</f>
        <v>3.1733640842347352E-2</v>
      </c>
      <c r="P1375" s="148">
        <f>'Datos Monitoreo 2019'!$O1375+'Datos Monitoreo 2019'!$N1375</f>
        <v>0.19040184505408408</v>
      </c>
      <c r="Q1375" s="146">
        <v>0.47</v>
      </c>
      <c r="R1375" s="148">
        <f>'Datos Monitoreo 2019'!$Q1375*'Datos Monitoreo 2019'!$N1375</f>
        <v>7.457405597951626E-2</v>
      </c>
      <c r="S1375" s="146">
        <v>0.2</v>
      </c>
      <c r="T1375" s="148">
        <f>'Datos Monitoreo 2019'!$R1375*'Datos Monitoreo 2019'!$S1375</f>
        <v>1.4914811195903252E-2</v>
      </c>
      <c r="U1375" s="148">
        <f>'Datos Monitoreo 2019'!$T1375+'Datos Monitoreo 2019'!$R1375</f>
        <v>8.9488867175419512E-2</v>
      </c>
    </row>
    <row r="1376" spans="1:21" x14ac:dyDescent="0.2">
      <c r="A1376" s="141" t="s">
        <v>63</v>
      </c>
      <c r="B1376" s="142">
        <f>VLOOKUP('Datos Monitoreo 2019'!$A1376,info!$D$3:$E$118,2,FALSE)</f>
        <v>6</v>
      </c>
      <c r="C1376" s="143">
        <v>19</v>
      </c>
      <c r="D1376" s="143" t="s">
        <v>10</v>
      </c>
      <c r="E1376" s="144">
        <v>23.332114657271855</v>
      </c>
      <c r="F1376" s="145">
        <f t="shared" si="26"/>
        <v>4.2756100109450669E-2</v>
      </c>
      <c r="G1376" s="141"/>
      <c r="H1376" s="146"/>
      <c r="I1376" s="146"/>
      <c r="J1376" s="146"/>
      <c r="K1376" s="147">
        <f>VLOOKUP('Datos Monitoreo 2019'!$D1376,info!$A$2:$B$20,2,FALSE)</f>
        <v>0.54</v>
      </c>
      <c r="M1376" s="146">
        <v>1.1499999999999999</v>
      </c>
      <c r="N1376" s="148">
        <f>(0.214828*'Datos Monitoreo 2019'!$E1376^2.0402)/1000</f>
        <v>0.13273664734980703</v>
      </c>
      <c r="O1376" s="148">
        <f>'Datos Monitoreo 2019'!$N1376*'Datos Monitoreo 2019'!$S1376</f>
        <v>2.6547329469961408E-2</v>
      </c>
      <c r="P1376" s="148">
        <f>'Datos Monitoreo 2019'!$O1376+'Datos Monitoreo 2019'!$N1376</f>
        <v>0.15928397681976844</v>
      </c>
      <c r="Q1376" s="146">
        <v>0.47</v>
      </c>
      <c r="R1376" s="148">
        <f>'Datos Monitoreo 2019'!$Q1376*'Datos Monitoreo 2019'!$N1376</f>
        <v>6.2386224254409303E-2</v>
      </c>
      <c r="S1376" s="146">
        <v>0.2</v>
      </c>
      <c r="T1376" s="148">
        <f>'Datos Monitoreo 2019'!$R1376*'Datos Monitoreo 2019'!$S1376</f>
        <v>1.2477244850881862E-2</v>
      </c>
      <c r="U1376" s="148">
        <f>'Datos Monitoreo 2019'!$T1376+'Datos Monitoreo 2019'!$R1376</f>
        <v>7.4863469105291167E-2</v>
      </c>
    </row>
    <row r="1377" spans="1:21" x14ac:dyDescent="0.2">
      <c r="A1377" s="141" t="s">
        <v>63</v>
      </c>
      <c r="B1377" s="142">
        <f>VLOOKUP('Datos Monitoreo 2019'!$A1377,info!$D$3:$E$118,2,FALSE)</f>
        <v>6</v>
      </c>
      <c r="C1377" s="143">
        <v>20</v>
      </c>
      <c r="D1377" s="143" t="s">
        <v>9</v>
      </c>
      <c r="E1377" s="144">
        <v>4.5836623610465859</v>
      </c>
      <c r="F1377" s="145">
        <f t="shared" si="26"/>
        <v>1.650118449976771E-3</v>
      </c>
      <c r="G1377" s="141"/>
      <c r="H1377" s="146"/>
      <c r="I1377" s="146"/>
      <c r="J1377" s="146"/>
      <c r="K1377" s="147">
        <f>VLOOKUP('Datos Monitoreo 2019'!$D1377,info!$A$2:$B$20,2,FALSE)</f>
        <v>0.74</v>
      </c>
      <c r="M1377" s="146">
        <v>1.1499999999999999</v>
      </c>
      <c r="N1377" s="148">
        <f>(1.8894+0.00853085*'Datos Monitoreo 2019'!$E1377^3.32222)/1000</f>
        <v>3.2311947680830479E-3</v>
      </c>
      <c r="O1377" s="148">
        <f>'Datos Monitoreo 2019'!$N1377*'Datos Monitoreo 2019'!$S1377</f>
        <v>6.4623895361660966E-4</v>
      </c>
      <c r="P1377" s="148">
        <f>'Datos Monitoreo 2019'!$O1377+'Datos Monitoreo 2019'!$N1377</f>
        <v>3.8774337216996575E-3</v>
      </c>
      <c r="Q1377" s="146">
        <v>0.47</v>
      </c>
      <c r="R1377" s="148">
        <f>'Datos Monitoreo 2019'!$Q1377*'Datos Monitoreo 2019'!$N1377</f>
        <v>1.5186615409990324E-3</v>
      </c>
      <c r="S1377" s="146">
        <v>0.2</v>
      </c>
      <c r="T1377" s="148">
        <f>'Datos Monitoreo 2019'!$R1377*'Datos Monitoreo 2019'!$S1377</f>
        <v>3.0373230819980652E-4</v>
      </c>
      <c r="U1377" s="148">
        <f>'Datos Monitoreo 2019'!$T1377+'Datos Monitoreo 2019'!$R1377</f>
        <v>1.8223938491988389E-3</v>
      </c>
    </row>
    <row r="1378" spans="1:21" x14ac:dyDescent="0.2">
      <c r="A1378" s="141" t="s">
        <v>63</v>
      </c>
      <c r="B1378" s="142">
        <f>VLOOKUP('Datos Monitoreo 2019'!$A1378,info!$D$3:$E$118,2,FALSE)</f>
        <v>6</v>
      </c>
      <c r="C1378" s="143">
        <v>21</v>
      </c>
      <c r="D1378" s="143" t="s">
        <v>9</v>
      </c>
      <c r="E1378" s="144">
        <v>3.183098861837907</v>
      </c>
      <c r="F1378" s="145">
        <f t="shared" si="26"/>
        <v>7.9577471545947667E-4</v>
      </c>
      <c r="G1378" s="141"/>
      <c r="H1378" s="146"/>
      <c r="I1378" s="146"/>
      <c r="J1378" s="146"/>
      <c r="K1378" s="147">
        <f>VLOOKUP('Datos Monitoreo 2019'!$D1378,info!$A$2:$B$20,2,FALSE)</f>
        <v>0.74</v>
      </c>
      <c r="M1378" s="146">
        <v>1.1499999999999999</v>
      </c>
      <c r="N1378" s="148">
        <f>(1.8894+0.00853085*'Datos Monitoreo 2019'!$E1378^3.32222)/1000</f>
        <v>2.2889499270017243E-3</v>
      </c>
      <c r="O1378" s="148">
        <f>'Datos Monitoreo 2019'!$N1378*'Datos Monitoreo 2019'!$S1378</f>
        <v>4.5778998540034488E-4</v>
      </c>
      <c r="P1378" s="148">
        <f>'Datos Monitoreo 2019'!$O1378+'Datos Monitoreo 2019'!$N1378</f>
        <v>2.746739912402069E-3</v>
      </c>
      <c r="Q1378" s="146">
        <v>0.47</v>
      </c>
      <c r="R1378" s="148">
        <f>'Datos Monitoreo 2019'!$Q1378*'Datos Monitoreo 2019'!$N1378</f>
        <v>1.0758064656908102E-3</v>
      </c>
      <c r="S1378" s="146">
        <v>0.2</v>
      </c>
      <c r="T1378" s="148">
        <f>'Datos Monitoreo 2019'!$R1378*'Datos Monitoreo 2019'!$S1378</f>
        <v>2.1516129313816205E-4</v>
      </c>
      <c r="U1378" s="148">
        <f>'Datos Monitoreo 2019'!$T1378+'Datos Monitoreo 2019'!$R1378</f>
        <v>1.2909677588289724E-3</v>
      </c>
    </row>
    <row r="1379" spans="1:21" x14ac:dyDescent="0.2">
      <c r="A1379" s="141" t="s">
        <v>63</v>
      </c>
      <c r="B1379" s="142">
        <f>VLOOKUP('Datos Monitoreo 2019'!$A1379,info!$D$3:$E$118,2,FALSE)</f>
        <v>6</v>
      </c>
      <c r="C1379" s="143">
        <v>21</v>
      </c>
      <c r="D1379" s="143" t="s">
        <v>9</v>
      </c>
      <c r="E1379" s="144">
        <v>2.3873241463784303</v>
      </c>
      <c r="F1379" s="145">
        <f t="shared" si="26"/>
        <v>4.4762327744595566E-4</v>
      </c>
      <c r="G1379" s="141"/>
      <c r="H1379" s="146"/>
      <c r="I1379" s="146"/>
      <c r="J1379" s="146"/>
      <c r="K1379" s="147">
        <f>VLOOKUP('Datos Monitoreo 2019'!$D1379,info!$A$2:$B$20,2,FALSE)</f>
        <v>0.74</v>
      </c>
      <c r="M1379" s="146">
        <v>1.1499999999999999</v>
      </c>
      <c r="N1379" s="148">
        <f>(1.8894+0.00853085*'Datos Monitoreo 2019'!$E1379^3.32222)/1000</f>
        <v>2.0430374485064604E-3</v>
      </c>
      <c r="O1379" s="148">
        <f>'Datos Monitoreo 2019'!$N1379*'Datos Monitoreo 2019'!$S1379</f>
        <v>4.0860748970129212E-4</v>
      </c>
      <c r="P1379" s="148">
        <f>'Datos Monitoreo 2019'!$O1379+'Datos Monitoreo 2019'!$N1379</f>
        <v>2.4516449382077526E-3</v>
      </c>
      <c r="Q1379" s="146">
        <v>0.47</v>
      </c>
      <c r="R1379" s="148">
        <f>'Datos Monitoreo 2019'!$Q1379*'Datos Monitoreo 2019'!$N1379</f>
        <v>9.6022760079803634E-4</v>
      </c>
      <c r="S1379" s="146">
        <v>0.2</v>
      </c>
      <c r="T1379" s="148">
        <f>'Datos Monitoreo 2019'!$R1379*'Datos Monitoreo 2019'!$S1379</f>
        <v>1.9204552015960729E-4</v>
      </c>
      <c r="U1379" s="148">
        <f>'Datos Monitoreo 2019'!$T1379+'Datos Monitoreo 2019'!$R1379</f>
        <v>1.1522731209576437E-3</v>
      </c>
    </row>
    <row r="1380" spans="1:21" x14ac:dyDescent="0.2">
      <c r="A1380" s="141" t="s">
        <v>63</v>
      </c>
      <c r="B1380" s="142">
        <f>VLOOKUP('Datos Monitoreo 2019'!$A1380,info!$D$3:$E$118,2,FALSE)</f>
        <v>6</v>
      </c>
      <c r="C1380" s="143">
        <v>21</v>
      </c>
      <c r="D1380" s="143" t="s">
        <v>9</v>
      </c>
      <c r="E1380" s="144">
        <v>2.3873241463784303</v>
      </c>
      <c r="F1380" s="145">
        <f t="shared" si="26"/>
        <v>4.4762327744595566E-4</v>
      </c>
      <c r="G1380" s="141"/>
      <c r="H1380" s="146"/>
      <c r="I1380" s="146"/>
      <c r="J1380" s="146"/>
      <c r="K1380" s="147">
        <f>VLOOKUP('Datos Monitoreo 2019'!$D1380,info!$A$2:$B$20,2,FALSE)</f>
        <v>0.74</v>
      </c>
      <c r="M1380" s="146">
        <v>1.1499999999999999</v>
      </c>
      <c r="N1380" s="148">
        <f>(1.8894+0.00853085*'Datos Monitoreo 2019'!$E1380^3.32222)/1000</f>
        <v>2.0430374485064604E-3</v>
      </c>
      <c r="O1380" s="148">
        <f>'Datos Monitoreo 2019'!$N1380*'Datos Monitoreo 2019'!$S1380</f>
        <v>4.0860748970129212E-4</v>
      </c>
      <c r="P1380" s="148">
        <f>'Datos Monitoreo 2019'!$O1380+'Datos Monitoreo 2019'!$N1380</f>
        <v>2.4516449382077526E-3</v>
      </c>
      <c r="Q1380" s="146">
        <v>0.47</v>
      </c>
      <c r="R1380" s="148">
        <f>'Datos Monitoreo 2019'!$Q1380*'Datos Monitoreo 2019'!$N1380</f>
        <v>9.6022760079803634E-4</v>
      </c>
      <c r="S1380" s="146">
        <v>0.2</v>
      </c>
      <c r="T1380" s="148">
        <f>'Datos Monitoreo 2019'!$R1380*'Datos Monitoreo 2019'!$S1380</f>
        <v>1.9204552015960729E-4</v>
      </c>
      <c r="U1380" s="148">
        <f>'Datos Monitoreo 2019'!$T1380+'Datos Monitoreo 2019'!$R1380</f>
        <v>1.1522731209576437E-3</v>
      </c>
    </row>
    <row r="1381" spans="1:21" x14ac:dyDescent="0.2">
      <c r="A1381" s="141" t="s">
        <v>63</v>
      </c>
      <c r="B1381" s="142">
        <f>VLOOKUP('Datos Monitoreo 2019'!$A1381,info!$D$3:$E$118,2,FALSE)</f>
        <v>6</v>
      </c>
      <c r="C1381" s="143">
        <v>25</v>
      </c>
      <c r="D1381" s="143" t="s">
        <v>10</v>
      </c>
      <c r="E1381" s="144">
        <v>30.557749073643905</v>
      </c>
      <c r="F1381" s="145">
        <f t="shared" si="26"/>
        <v>7.3338597776745354E-2</v>
      </c>
      <c r="G1381" s="141"/>
      <c r="H1381" s="146"/>
      <c r="I1381" s="146"/>
      <c r="J1381" s="146"/>
      <c r="K1381" s="147">
        <f>VLOOKUP('Datos Monitoreo 2019'!$D1381,info!$A$2:$B$20,2,FALSE)</f>
        <v>0.54</v>
      </c>
      <c r="M1381" s="146">
        <v>1.1499999999999999</v>
      </c>
      <c r="N1381" s="148">
        <f>(0.214828*'Datos Monitoreo 2019'!$E1381^2.0402)/1000</f>
        <v>0.23016298677214159</v>
      </c>
      <c r="O1381" s="148">
        <f>'Datos Monitoreo 2019'!$N1381*'Datos Monitoreo 2019'!$S1381</f>
        <v>4.6032597354428322E-2</v>
      </c>
      <c r="P1381" s="148">
        <f>'Datos Monitoreo 2019'!$O1381+'Datos Monitoreo 2019'!$N1381</f>
        <v>0.27619558412656992</v>
      </c>
      <c r="Q1381" s="146">
        <v>0.47</v>
      </c>
      <c r="R1381" s="148">
        <f>'Datos Monitoreo 2019'!$Q1381*'Datos Monitoreo 2019'!$N1381</f>
        <v>0.10817660378290654</v>
      </c>
      <c r="S1381" s="146">
        <v>0.2</v>
      </c>
      <c r="T1381" s="148">
        <f>'Datos Monitoreo 2019'!$R1381*'Datos Monitoreo 2019'!$S1381</f>
        <v>2.1635320756581311E-2</v>
      </c>
      <c r="U1381" s="148">
        <f>'Datos Monitoreo 2019'!$T1381+'Datos Monitoreo 2019'!$R1381</f>
        <v>0.12981192453948787</v>
      </c>
    </row>
    <row r="1382" spans="1:21" x14ac:dyDescent="0.2">
      <c r="A1382" s="141" t="s">
        <v>63</v>
      </c>
      <c r="B1382" s="142">
        <f>VLOOKUP('Datos Monitoreo 2019'!$A1382,info!$D$3:$E$118,2,FALSE)</f>
        <v>6</v>
      </c>
      <c r="C1382" s="143">
        <v>26</v>
      </c>
      <c r="D1382" s="143" t="s">
        <v>9</v>
      </c>
      <c r="E1382" s="144">
        <v>6.6845076098596046</v>
      </c>
      <c r="F1382" s="145">
        <f t="shared" si="26"/>
        <v>3.5093664951762931E-3</v>
      </c>
      <c r="G1382" s="141"/>
      <c r="H1382" s="146"/>
      <c r="I1382" s="146"/>
      <c r="J1382" s="146"/>
      <c r="K1382" s="147">
        <f>VLOOKUP('Datos Monitoreo 2019'!$D1382,info!$A$2:$B$20,2,FALSE)</f>
        <v>0.74</v>
      </c>
      <c r="M1382" s="146">
        <v>1.1499999999999999</v>
      </c>
      <c r="N1382" s="148">
        <f>(1.8894+0.00853085*'Datos Monitoreo 2019'!$E1382^3.32222)/1000</f>
        <v>6.5889301589768454E-3</v>
      </c>
      <c r="O1382" s="148">
        <f>'Datos Monitoreo 2019'!$N1382*'Datos Monitoreo 2019'!$S1382</f>
        <v>1.3177860317953691E-3</v>
      </c>
      <c r="P1382" s="148">
        <f>'Datos Monitoreo 2019'!$O1382+'Datos Monitoreo 2019'!$N1382</f>
        <v>7.9067161907722151E-3</v>
      </c>
      <c r="Q1382" s="146">
        <v>0.47</v>
      </c>
      <c r="R1382" s="148">
        <f>'Datos Monitoreo 2019'!$Q1382*'Datos Monitoreo 2019'!$N1382</f>
        <v>3.0967971747191173E-3</v>
      </c>
      <c r="S1382" s="146">
        <v>0.2</v>
      </c>
      <c r="T1382" s="148">
        <f>'Datos Monitoreo 2019'!$R1382*'Datos Monitoreo 2019'!$S1382</f>
        <v>6.1935943494382346E-4</v>
      </c>
      <c r="U1382" s="148">
        <f>'Datos Monitoreo 2019'!$T1382+'Datos Monitoreo 2019'!$R1382</f>
        <v>3.7161566096629408E-3</v>
      </c>
    </row>
    <row r="1383" spans="1:21" x14ac:dyDescent="0.2">
      <c r="A1383" s="141" t="s">
        <v>63</v>
      </c>
      <c r="B1383" s="142">
        <f>VLOOKUP('Datos Monitoreo 2019'!$A1383,info!$D$3:$E$118,2,FALSE)</f>
        <v>6</v>
      </c>
      <c r="C1383" s="143">
        <v>26</v>
      </c>
      <c r="D1383" s="143" t="s">
        <v>9</v>
      </c>
      <c r="E1383" s="144">
        <v>4.45633840657307</v>
      </c>
      <c r="F1383" s="145">
        <f t="shared" si="26"/>
        <v>1.5597184423005749E-3</v>
      </c>
      <c r="G1383" s="141"/>
      <c r="H1383" s="146"/>
      <c r="I1383" s="146"/>
      <c r="J1383" s="146"/>
      <c r="K1383" s="147">
        <f>VLOOKUP('Datos Monitoreo 2019'!$D1383,info!$A$2:$B$20,2,FALSE)</f>
        <v>0.74</v>
      </c>
      <c r="M1383" s="146">
        <v>1.1499999999999999</v>
      </c>
      <c r="N1383" s="148">
        <f>(1.8894+0.00853085*'Datos Monitoreo 2019'!$E1383^3.32222)/1000</f>
        <v>3.1113137119265135E-3</v>
      </c>
      <c r="O1383" s="148">
        <f>'Datos Monitoreo 2019'!$N1383*'Datos Monitoreo 2019'!$S1383</f>
        <v>6.222627423853027E-4</v>
      </c>
      <c r="P1383" s="148">
        <f>'Datos Monitoreo 2019'!$O1383+'Datos Monitoreo 2019'!$N1383</f>
        <v>3.7335764543118162E-3</v>
      </c>
      <c r="Q1383" s="146">
        <v>0.47</v>
      </c>
      <c r="R1383" s="148">
        <f>'Datos Monitoreo 2019'!$Q1383*'Datos Monitoreo 2019'!$N1383</f>
        <v>1.4623174446054613E-3</v>
      </c>
      <c r="S1383" s="146">
        <v>0.2</v>
      </c>
      <c r="T1383" s="148">
        <f>'Datos Monitoreo 2019'!$R1383*'Datos Monitoreo 2019'!$S1383</f>
        <v>2.9246348892109227E-4</v>
      </c>
      <c r="U1383" s="148">
        <f>'Datos Monitoreo 2019'!$T1383+'Datos Monitoreo 2019'!$R1383</f>
        <v>1.7547809335265534E-3</v>
      </c>
    </row>
    <row r="1384" spans="1:21" x14ac:dyDescent="0.2">
      <c r="A1384" s="141" t="s">
        <v>63</v>
      </c>
      <c r="B1384" s="142">
        <f>VLOOKUP('Datos Monitoreo 2019'!$A1384,info!$D$3:$E$118,2,FALSE)</f>
        <v>6</v>
      </c>
      <c r="C1384" s="143">
        <v>27</v>
      </c>
      <c r="D1384" s="143" t="s">
        <v>10</v>
      </c>
      <c r="E1384" s="144">
        <v>28.966199642724952</v>
      </c>
      <c r="F1384" s="145">
        <f t="shared" si="26"/>
        <v>6.5898104187199269E-2</v>
      </c>
      <c r="G1384" s="141"/>
      <c r="H1384" s="146"/>
      <c r="I1384" s="146"/>
      <c r="J1384" s="146"/>
      <c r="K1384" s="147">
        <f>VLOOKUP('Datos Monitoreo 2019'!$D1384,info!$A$2:$B$20,2,FALSE)</f>
        <v>0.54</v>
      </c>
      <c r="M1384" s="146">
        <v>1.1499999999999999</v>
      </c>
      <c r="N1384" s="148">
        <f>(0.214828*'Datos Monitoreo 2019'!$E1384^2.0402)/1000</f>
        <v>0.20636781390413272</v>
      </c>
      <c r="O1384" s="148">
        <f>'Datos Monitoreo 2019'!$N1384*'Datos Monitoreo 2019'!$S1384</f>
        <v>4.1273562780826549E-2</v>
      </c>
      <c r="P1384" s="148">
        <f>'Datos Monitoreo 2019'!$O1384+'Datos Monitoreo 2019'!$N1384</f>
        <v>0.24764137668495928</v>
      </c>
      <c r="Q1384" s="146">
        <v>0.47</v>
      </c>
      <c r="R1384" s="148">
        <f>'Datos Monitoreo 2019'!$Q1384*'Datos Monitoreo 2019'!$N1384</f>
        <v>9.6992872534942376E-2</v>
      </c>
      <c r="S1384" s="146">
        <v>0.2</v>
      </c>
      <c r="T1384" s="148">
        <f>'Datos Monitoreo 2019'!$R1384*'Datos Monitoreo 2019'!$S1384</f>
        <v>1.9398574506988477E-2</v>
      </c>
      <c r="U1384" s="148">
        <f>'Datos Monitoreo 2019'!$T1384+'Datos Monitoreo 2019'!$R1384</f>
        <v>0.11639144704193086</v>
      </c>
    </row>
    <row r="1385" spans="1:21" x14ac:dyDescent="0.2">
      <c r="A1385" s="141" t="s">
        <v>63</v>
      </c>
      <c r="B1385" s="142">
        <f>VLOOKUP('Datos Monitoreo 2019'!$A1385,info!$D$3:$E$118,2,FALSE)</f>
        <v>6</v>
      </c>
      <c r="C1385" s="143">
        <v>28</v>
      </c>
      <c r="D1385" s="143" t="s">
        <v>9</v>
      </c>
      <c r="E1385" s="144">
        <v>3.6605636911135928</v>
      </c>
      <c r="F1385" s="145">
        <f t="shared" si="26"/>
        <v>1.0524120611951578E-3</v>
      </c>
      <c r="G1385" s="141"/>
      <c r="H1385" s="146"/>
      <c r="I1385" s="146"/>
      <c r="J1385" s="146"/>
      <c r="K1385" s="147">
        <f>VLOOKUP('Datos Monitoreo 2019'!$D1385,info!$A$2:$B$20,2,FALSE)</f>
        <v>0.74</v>
      </c>
      <c r="M1385" s="146">
        <v>1.1499999999999999</v>
      </c>
      <c r="N1385" s="148">
        <f>(1.8894+0.00853085*'Datos Monitoreo 2019'!$E1385^3.32222)/1000</f>
        <v>2.5250567086350915E-3</v>
      </c>
      <c r="O1385" s="148">
        <f>'Datos Monitoreo 2019'!$N1385*'Datos Monitoreo 2019'!$S1385</f>
        <v>5.050113417270183E-4</v>
      </c>
      <c r="P1385" s="148">
        <f>'Datos Monitoreo 2019'!$O1385+'Datos Monitoreo 2019'!$N1385</f>
        <v>3.0300680503621098E-3</v>
      </c>
      <c r="Q1385" s="146">
        <v>0.47</v>
      </c>
      <c r="R1385" s="148">
        <f>'Datos Monitoreo 2019'!$Q1385*'Datos Monitoreo 2019'!$N1385</f>
        <v>1.186776653058493E-3</v>
      </c>
      <c r="S1385" s="146">
        <v>0.2</v>
      </c>
      <c r="T1385" s="148">
        <f>'Datos Monitoreo 2019'!$R1385*'Datos Monitoreo 2019'!$S1385</f>
        <v>2.373553306116986E-4</v>
      </c>
      <c r="U1385" s="148">
        <f>'Datos Monitoreo 2019'!$T1385+'Datos Monitoreo 2019'!$R1385</f>
        <v>1.4241319836701917E-3</v>
      </c>
    </row>
    <row r="1386" spans="1:21" x14ac:dyDescent="0.2">
      <c r="A1386" s="141" t="s">
        <v>63</v>
      </c>
      <c r="B1386" s="142">
        <f>VLOOKUP('Datos Monitoreo 2019'!$A1386,info!$D$3:$E$118,2,FALSE)</f>
        <v>6</v>
      </c>
      <c r="C1386" s="143">
        <v>29</v>
      </c>
      <c r="D1386" s="143" t="s">
        <v>9</v>
      </c>
      <c r="E1386" s="144">
        <v>3.3422538049298023</v>
      </c>
      <c r="F1386" s="145">
        <f t="shared" si="26"/>
        <v>8.7734162379407327E-4</v>
      </c>
      <c r="G1386" s="141"/>
      <c r="H1386" s="146"/>
      <c r="I1386" s="146"/>
      <c r="J1386" s="146"/>
      <c r="K1386" s="147">
        <f>VLOOKUP('Datos Monitoreo 2019'!$D1386,info!$A$2:$B$20,2,FALSE)</f>
        <v>0.74</v>
      </c>
      <c r="M1386" s="146">
        <v>1.1499999999999999</v>
      </c>
      <c r="N1386" s="148">
        <f>(1.8894+0.00853085*'Datos Monitoreo 2019'!$E1386^3.32222)/1000</f>
        <v>2.3592579384163854E-3</v>
      </c>
      <c r="O1386" s="148">
        <f>'Datos Monitoreo 2019'!$N1386*'Datos Monitoreo 2019'!$S1386</f>
        <v>4.7185158768327712E-4</v>
      </c>
      <c r="P1386" s="148">
        <f>'Datos Monitoreo 2019'!$O1386+'Datos Monitoreo 2019'!$N1386</f>
        <v>2.8311095260996626E-3</v>
      </c>
      <c r="Q1386" s="146">
        <v>0.47</v>
      </c>
      <c r="R1386" s="148">
        <f>'Datos Monitoreo 2019'!$Q1386*'Datos Monitoreo 2019'!$N1386</f>
        <v>1.1088512310557012E-3</v>
      </c>
      <c r="S1386" s="146">
        <v>0.2</v>
      </c>
      <c r="T1386" s="148">
        <f>'Datos Monitoreo 2019'!$R1386*'Datos Monitoreo 2019'!$S1386</f>
        <v>2.2177024621114025E-4</v>
      </c>
      <c r="U1386" s="148">
        <f>'Datos Monitoreo 2019'!$T1386+'Datos Monitoreo 2019'!$R1386</f>
        <v>1.3306214772668414E-3</v>
      </c>
    </row>
    <row r="1387" spans="1:21" x14ac:dyDescent="0.2">
      <c r="A1387" s="141" t="s">
        <v>63</v>
      </c>
      <c r="B1387" s="142">
        <f>VLOOKUP('Datos Monitoreo 2019'!$A1387,info!$D$3:$E$118,2,FALSE)</f>
        <v>6</v>
      </c>
      <c r="C1387" s="143">
        <v>30</v>
      </c>
      <c r="D1387" s="143" t="s">
        <v>9</v>
      </c>
      <c r="E1387" s="144">
        <v>2.7056340325622208</v>
      </c>
      <c r="F1387" s="145">
        <f t="shared" si="26"/>
        <v>5.7494723191947193E-4</v>
      </c>
      <c r="G1387" s="154"/>
      <c r="H1387" s="146"/>
      <c r="I1387" s="146"/>
      <c r="J1387" s="146"/>
      <c r="K1387" s="147">
        <f>VLOOKUP('Datos Monitoreo 2019'!$D1387,info!$A$2:$B$20,2,FALSE)</f>
        <v>0.74</v>
      </c>
      <c r="M1387" s="146">
        <v>1.1499999999999999</v>
      </c>
      <c r="N1387" s="148">
        <f>(1.8894+0.00853085*'Datos Monitoreo 2019'!$E1387^3.32222)/1000</f>
        <v>2.1222548022861551E-3</v>
      </c>
      <c r="O1387" s="148">
        <f>'Datos Monitoreo 2019'!$N1387*'Datos Monitoreo 2019'!$S1387</f>
        <v>4.2445096045723104E-4</v>
      </c>
      <c r="P1387" s="148">
        <f>'Datos Monitoreo 2019'!$O1387+'Datos Monitoreo 2019'!$N1387</f>
        <v>2.546705762743386E-3</v>
      </c>
      <c r="Q1387" s="146">
        <v>0.47</v>
      </c>
      <c r="R1387" s="148">
        <f>'Datos Monitoreo 2019'!$Q1387*'Datos Monitoreo 2019'!$N1387</f>
        <v>9.9745975707449274E-4</v>
      </c>
      <c r="S1387" s="146">
        <v>0.2</v>
      </c>
      <c r="T1387" s="148">
        <f>'Datos Monitoreo 2019'!$R1387*'Datos Monitoreo 2019'!$S1387</f>
        <v>1.9949195141489857E-4</v>
      </c>
      <c r="U1387" s="148">
        <f>'Datos Monitoreo 2019'!$T1387+'Datos Monitoreo 2019'!$R1387</f>
        <v>1.1969517084893912E-3</v>
      </c>
    </row>
    <row r="1388" spans="1:21" x14ac:dyDescent="0.2">
      <c r="A1388" s="141" t="s">
        <v>63</v>
      </c>
      <c r="B1388" s="142">
        <f>VLOOKUP('Datos Monitoreo 2019'!$A1388,info!$D$3:$E$118,2,FALSE)</f>
        <v>6</v>
      </c>
      <c r="C1388" s="143">
        <v>33</v>
      </c>
      <c r="D1388" s="143" t="s">
        <v>10</v>
      </c>
      <c r="E1388" s="144">
        <v>25.464790894703256</v>
      </c>
      <c r="F1388" s="145">
        <f t="shared" si="26"/>
        <v>5.0929581789406507E-2</v>
      </c>
      <c r="G1388" s="141"/>
      <c r="H1388" s="146"/>
      <c r="I1388" s="146"/>
      <c r="J1388" s="146"/>
      <c r="K1388" s="147">
        <f>VLOOKUP('Datos Monitoreo 2019'!$D1388,info!$A$2:$B$20,2,FALSE)</f>
        <v>0.54</v>
      </c>
      <c r="M1388" s="146">
        <v>1.1499999999999999</v>
      </c>
      <c r="N1388" s="148">
        <f>(0.214828*'Datos Monitoreo 2019'!$E1388^2.0402)/1000</f>
        <v>0.15866820421173675</v>
      </c>
      <c r="O1388" s="148">
        <f>'Datos Monitoreo 2019'!$N1388*'Datos Monitoreo 2019'!$S1388</f>
        <v>3.1733640842347352E-2</v>
      </c>
      <c r="P1388" s="148">
        <f>'Datos Monitoreo 2019'!$O1388+'Datos Monitoreo 2019'!$N1388</f>
        <v>0.19040184505408408</v>
      </c>
      <c r="Q1388" s="146">
        <v>0.47</v>
      </c>
      <c r="R1388" s="148">
        <f>'Datos Monitoreo 2019'!$Q1388*'Datos Monitoreo 2019'!$N1388</f>
        <v>7.457405597951626E-2</v>
      </c>
      <c r="S1388" s="146">
        <v>0.2</v>
      </c>
      <c r="T1388" s="148">
        <f>'Datos Monitoreo 2019'!$R1388*'Datos Monitoreo 2019'!$S1388</f>
        <v>1.4914811195903252E-2</v>
      </c>
      <c r="U1388" s="148">
        <f>'Datos Monitoreo 2019'!$T1388+'Datos Monitoreo 2019'!$R1388</f>
        <v>8.9488867175419512E-2</v>
      </c>
    </row>
    <row r="1389" spans="1:21" x14ac:dyDescent="0.2">
      <c r="A1389" s="141" t="s">
        <v>63</v>
      </c>
      <c r="B1389" s="142">
        <f>VLOOKUP('Datos Monitoreo 2019'!$A1389,info!$D$3:$E$118,2,FALSE)</f>
        <v>6</v>
      </c>
      <c r="C1389" s="143">
        <v>34</v>
      </c>
      <c r="D1389" s="143" t="s">
        <v>9</v>
      </c>
      <c r="E1389" s="144">
        <v>3.183098861837907</v>
      </c>
      <c r="F1389" s="145">
        <f t="shared" si="26"/>
        <v>7.9577471545947667E-4</v>
      </c>
      <c r="G1389" s="141"/>
      <c r="H1389" s="146"/>
      <c r="I1389" s="146"/>
      <c r="J1389" s="146"/>
      <c r="K1389" s="147">
        <f>VLOOKUP('Datos Monitoreo 2019'!$D1389,info!$A$2:$B$20,2,FALSE)</f>
        <v>0.74</v>
      </c>
      <c r="M1389" s="146">
        <v>1.1499999999999999</v>
      </c>
      <c r="N1389" s="148">
        <f>(1.8894+0.00853085*'Datos Monitoreo 2019'!$E1389^3.32222)/1000</f>
        <v>2.2889499270017243E-3</v>
      </c>
      <c r="O1389" s="148">
        <f>'Datos Monitoreo 2019'!$N1389*'Datos Monitoreo 2019'!$S1389</f>
        <v>4.5778998540034488E-4</v>
      </c>
      <c r="P1389" s="148">
        <f>'Datos Monitoreo 2019'!$O1389+'Datos Monitoreo 2019'!$N1389</f>
        <v>2.746739912402069E-3</v>
      </c>
      <c r="Q1389" s="146">
        <v>0.47</v>
      </c>
      <c r="R1389" s="148">
        <f>'Datos Monitoreo 2019'!$Q1389*'Datos Monitoreo 2019'!$N1389</f>
        <v>1.0758064656908102E-3</v>
      </c>
      <c r="S1389" s="146">
        <v>0.2</v>
      </c>
      <c r="T1389" s="148">
        <f>'Datos Monitoreo 2019'!$R1389*'Datos Monitoreo 2019'!$S1389</f>
        <v>2.1516129313816205E-4</v>
      </c>
      <c r="U1389" s="148">
        <f>'Datos Monitoreo 2019'!$T1389+'Datos Monitoreo 2019'!$R1389</f>
        <v>1.2909677588289724E-3</v>
      </c>
    </row>
    <row r="1390" spans="1:21" x14ac:dyDescent="0.2">
      <c r="A1390" s="141" t="s">
        <v>63</v>
      </c>
      <c r="B1390" s="142">
        <f>VLOOKUP('Datos Monitoreo 2019'!$A1390,info!$D$3:$E$118,2,FALSE)</f>
        <v>6</v>
      </c>
      <c r="C1390" s="143">
        <v>35</v>
      </c>
      <c r="D1390" s="143" t="s">
        <v>9</v>
      </c>
      <c r="E1390" s="144">
        <v>5.4112680651244416</v>
      </c>
      <c r="F1390" s="145">
        <f t="shared" si="26"/>
        <v>2.2997889276778877E-3</v>
      </c>
      <c r="G1390" s="141"/>
      <c r="H1390" s="146"/>
      <c r="I1390" s="146"/>
      <c r="J1390" s="146"/>
      <c r="K1390" s="147">
        <f>VLOOKUP('Datos Monitoreo 2019'!$D1390,info!$A$2:$B$20,2,FALSE)</f>
        <v>0.74</v>
      </c>
      <c r="M1390" s="146">
        <v>1.1499999999999999</v>
      </c>
      <c r="N1390" s="148">
        <f>(1.8894+0.00853085*'Datos Monitoreo 2019'!$E1390^3.32222)/1000</f>
        <v>4.2184192131150249E-3</v>
      </c>
      <c r="O1390" s="148">
        <f>'Datos Monitoreo 2019'!$N1390*'Datos Monitoreo 2019'!$S1390</f>
        <v>8.4368384262300503E-4</v>
      </c>
      <c r="P1390" s="148">
        <f>'Datos Monitoreo 2019'!$O1390+'Datos Monitoreo 2019'!$N1390</f>
        <v>5.0621030557380297E-3</v>
      </c>
      <c r="Q1390" s="146">
        <v>0.47</v>
      </c>
      <c r="R1390" s="148">
        <f>'Datos Monitoreo 2019'!$Q1390*'Datos Monitoreo 2019'!$N1390</f>
        <v>1.9826570301640614E-3</v>
      </c>
      <c r="S1390" s="146">
        <v>0.2</v>
      </c>
      <c r="T1390" s="148">
        <f>'Datos Monitoreo 2019'!$R1390*'Datos Monitoreo 2019'!$S1390</f>
        <v>3.9653140603281229E-4</v>
      </c>
      <c r="U1390" s="148">
        <f>'Datos Monitoreo 2019'!$T1390+'Datos Monitoreo 2019'!$R1390</f>
        <v>2.3791884361968737E-3</v>
      </c>
    </row>
    <row r="1391" spans="1:21" x14ac:dyDescent="0.2">
      <c r="A1391" s="141" t="s">
        <v>63</v>
      </c>
      <c r="B1391" s="142">
        <f>VLOOKUP('Datos Monitoreo 2019'!$A1391,info!$D$3:$E$118,2,FALSE)</f>
        <v>6</v>
      </c>
      <c r="C1391" s="143">
        <v>36</v>
      </c>
      <c r="D1391" s="143" t="s">
        <v>9</v>
      </c>
      <c r="E1391" s="144">
        <v>3.5014087480216975</v>
      </c>
      <c r="F1391" s="145">
        <f t="shared" si="26"/>
        <v>9.6288740570596703E-4</v>
      </c>
      <c r="G1391" s="141"/>
      <c r="H1391" s="146"/>
      <c r="I1391" s="146"/>
      <c r="J1391" s="146"/>
      <c r="K1391" s="147">
        <f>VLOOKUP('Datos Monitoreo 2019'!$D1391,info!$A$2:$B$20,2,FALSE)</f>
        <v>0.74</v>
      </c>
      <c r="M1391" s="146">
        <v>1.1499999999999999</v>
      </c>
      <c r="N1391" s="148">
        <f>(1.8894+0.00853085*'Datos Monitoreo 2019'!$E1391^3.32222)/1000</f>
        <v>2.4377863828380216E-3</v>
      </c>
      <c r="O1391" s="148">
        <f>'Datos Monitoreo 2019'!$N1391*'Datos Monitoreo 2019'!$S1391</f>
        <v>4.8755727656760433E-4</v>
      </c>
      <c r="P1391" s="148">
        <f>'Datos Monitoreo 2019'!$O1391+'Datos Monitoreo 2019'!$N1391</f>
        <v>2.925343659405626E-3</v>
      </c>
      <c r="Q1391" s="146">
        <v>0.47</v>
      </c>
      <c r="R1391" s="148">
        <f>'Datos Monitoreo 2019'!$Q1391*'Datos Monitoreo 2019'!$N1391</f>
        <v>1.14575959993387E-3</v>
      </c>
      <c r="S1391" s="146">
        <v>0.2</v>
      </c>
      <c r="T1391" s="148">
        <f>'Datos Monitoreo 2019'!$R1391*'Datos Monitoreo 2019'!$S1391</f>
        <v>2.2915191998677402E-4</v>
      </c>
      <c r="U1391" s="148">
        <f>'Datos Monitoreo 2019'!$T1391+'Datos Monitoreo 2019'!$R1391</f>
        <v>1.374911519920644E-3</v>
      </c>
    </row>
    <row r="1392" spans="1:21" x14ac:dyDescent="0.2">
      <c r="A1392" s="141" t="s">
        <v>63</v>
      </c>
      <c r="B1392" s="142">
        <f>VLOOKUP('Datos Monitoreo 2019'!$A1392,info!$D$3:$E$118,2,FALSE)</f>
        <v>6</v>
      </c>
      <c r="C1392" s="143">
        <v>36</v>
      </c>
      <c r="D1392" s="143" t="s">
        <v>9</v>
      </c>
      <c r="E1392" s="144">
        <v>3.3422538049298023</v>
      </c>
      <c r="F1392" s="145">
        <f t="shared" si="26"/>
        <v>8.7734162379407327E-4</v>
      </c>
      <c r="G1392" s="141"/>
      <c r="H1392" s="146"/>
      <c r="I1392" s="146"/>
      <c r="J1392" s="146"/>
      <c r="K1392" s="147">
        <f>VLOOKUP('Datos Monitoreo 2019'!$D1392,info!$A$2:$B$20,2,FALSE)</f>
        <v>0.74</v>
      </c>
      <c r="M1392" s="146">
        <v>1.1499999999999999</v>
      </c>
      <c r="N1392" s="148">
        <f>(1.8894+0.00853085*'Datos Monitoreo 2019'!$E1392^3.32222)/1000</f>
        <v>2.3592579384163854E-3</v>
      </c>
      <c r="O1392" s="148">
        <f>'Datos Monitoreo 2019'!$N1392*'Datos Monitoreo 2019'!$S1392</f>
        <v>4.7185158768327712E-4</v>
      </c>
      <c r="P1392" s="148">
        <f>'Datos Monitoreo 2019'!$O1392+'Datos Monitoreo 2019'!$N1392</f>
        <v>2.8311095260996626E-3</v>
      </c>
      <c r="Q1392" s="146">
        <v>0.47</v>
      </c>
      <c r="R1392" s="148">
        <f>'Datos Monitoreo 2019'!$Q1392*'Datos Monitoreo 2019'!$N1392</f>
        <v>1.1088512310557012E-3</v>
      </c>
      <c r="S1392" s="146">
        <v>0.2</v>
      </c>
      <c r="T1392" s="148">
        <f>'Datos Monitoreo 2019'!$R1392*'Datos Monitoreo 2019'!$S1392</f>
        <v>2.2177024621114025E-4</v>
      </c>
      <c r="U1392" s="148">
        <f>'Datos Monitoreo 2019'!$T1392+'Datos Monitoreo 2019'!$R1392</f>
        <v>1.3306214772668414E-3</v>
      </c>
    </row>
    <row r="1393" spans="1:21" s="94" customFormat="1" ht="16.5" hidden="1" x14ac:dyDescent="0.3">
      <c r="A1393" s="95" t="s">
        <v>64</v>
      </c>
      <c r="B1393" s="102">
        <f>VLOOKUP('Datos Monitoreo 2019'!$A1393,info!$D$3:$E$118,2,FALSE)</f>
        <v>5</v>
      </c>
      <c r="C1393" s="96">
        <v>1</v>
      </c>
      <c r="D1393" s="96" t="s">
        <v>9</v>
      </c>
      <c r="E1393" s="97">
        <v>6.0797188261104029</v>
      </c>
      <c r="F1393" s="103">
        <f t="shared" si="26"/>
        <v>2.9030657394677178E-3</v>
      </c>
      <c r="G1393" s="95"/>
      <c r="H1393" s="104"/>
      <c r="I1393" s="104"/>
      <c r="J1393" s="104"/>
      <c r="K1393" s="105">
        <f>VLOOKUP('Datos Monitoreo 2019'!$D1393,info!$A$2:$B$20,2,FALSE)</f>
        <v>0.74</v>
      </c>
      <c r="M1393" s="104">
        <v>1.1499999999999999</v>
      </c>
      <c r="N1393" s="106">
        <f>(1.8894+0.00853085*'Datos Monitoreo 2019'!$E1393^3.32222)/1000</f>
        <v>5.3188598991306272E-3</v>
      </c>
      <c r="O1393" s="106">
        <f>'Datos Monitoreo 2019'!$N1393*'Datos Monitoreo 2019'!$S1393</f>
        <v>1.0637719798261254E-3</v>
      </c>
      <c r="P1393" s="106">
        <f>'Datos Monitoreo 2019'!$O1393+'Datos Monitoreo 2019'!$N1393</f>
        <v>6.3826318789567526E-3</v>
      </c>
      <c r="Q1393" s="104">
        <v>0.47</v>
      </c>
      <c r="R1393" s="106">
        <f>'Datos Monitoreo 2019'!$Q1393*'Datos Monitoreo 2019'!$N1393</f>
        <v>2.4998641525913945E-3</v>
      </c>
      <c r="S1393" s="104">
        <v>0.2</v>
      </c>
      <c r="T1393" s="106">
        <f>'Datos Monitoreo 2019'!$R1393*'Datos Monitoreo 2019'!$S1393</f>
        <v>4.9997283051827894E-4</v>
      </c>
      <c r="U1393" s="106">
        <f>'Datos Monitoreo 2019'!$T1393+'Datos Monitoreo 2019'!$R1393</f>
        <v>2.9998369831096732E-3</v>
      </c>
    </row>
    <row r="1394" spans="1:21" s="94" customFormat="1" ht="16.5" hidden="1" x14ac:dyDescent="0.3">
      <c r="A1394" s="95" t="s">
        <v>64</v>
      </c>
      <c r="B1394" s="102">
        <f>VLOOKUP('Datos Monitoreo 2019'!$A1394,info!$D$3:$E$118,2,FALSE)</f>
        <v>5</v>
      </c>
      <c r="C1394" s="96">
        <v>1</v>
      </c>
      <c r="D1394" s="96" t="s">
        <v>9</v>
      </c>
      <c r="E1394" s="97">
        <v>5.8887328944001274</v>
      </c>
      <c r="F1394" s="103">
        <f t="shared" si="26"/>
        <v>2.723538963660059E-3</v>
      </c>
      <c r="G1394" s="95"/>
      <c r="H1394" s="104"/>
      <c r="I1394" s="104"/>
      <c r="J1394" s="104"/>
      <c r="K1394" s="105">
        <f>VLOOKUP('Datos Monitoreo 2019'!$D1394,info!$A$2:$B$20,2,FALSE)</f>
        <v>0.74</v>
      </c>
      <c r="M1394" s="104">
        <v>1.1499999999999999</v>
      </c>
      <c r="N1394" s="106">
        <f>(1.8894+0.00853085*'Datos Monitoreo 2019'!$E1394^3.32222)/1000</f>
        <v>4.9738257149312855E-3</v>
      </c>
      <c r="O1394" s="106">
        <f>'Datos Monitoreo 2019'!$N1394*'Datos Monitoreo 2019'!$S1394</f>
        <v>9.9476514298625705E-4</v>
      </c>
      <c r="P1394" s="106">
        <f>'Datos Monitoreo 2019'!$O1394+'Datos Monitoreo 2019'!$N1394</f>
        <v>5.9685908579175427E-3</v>
      </c>
      <c r="Q1394" s="104">
        <v>0.47</v>
      </c>
      <c r="R1394" s="106">
        <f>'Datos Monitoreo 2019'!$Q1394*'Datos Monitoreo 2019'!$N1394</f>
        <v>2.3376980860177038E-3</v>
      </c>
      <c r="S1394" s="104">
        <v>0.2</v>
      </c>
      <c r="T1394" s="106">
        <f>'Datos Monitoreo 2019'!$R1394*'Datos Monitoreo 2019'!$S1394</f>
        <v>4.6753961720354077E-4</v>
      </c>
      <c r="U1394" s="106">
        <f>'Datos Monitoreo 2019'!$T1394+'Datos Monitoreo 2019'!$R1394</f>
        <v>2.8052377032212446E-3</v>
      </c>
    </row>
    <row r="1395" spans="1:21" s="94" customFormat="1" ht="16.5" hidden="1" x14ac:dyDescent="0.3">
      <c r="A1395" s="95" t="s">
        <v>64</v>
      </c>
      <c r="B1395" s="102">
        <f>VLOOKUP('Datos Monitoreo 2019'!$A1395,info!$D$3:$E$118,2,FALSE)</f>
        <v>5</v>
      </c>
      <c r="C1395" s="96">
        <v>1</v>
      </c>
      <c r="D1395" s="96" t="s">
        <v>9</v>
      </c>
      <c r="E1395" s="97">
        <v>4.0425355545341413</v>
      </c>
      <c r="F1395" s="103">
        <f t="shared" si="26"/>
        <v>1.2835050385645898E-3</v>
      </c>
      <c r="G1395" s="95"/>
      <c r="H1395" s="104"/>
      <c r="I1395" s="104"/>
      <c r="J1395" s="104"/>
      <c r="K1395" s="105">
        <f>VLOOKUP('Datos Monitoreo 2019'!$D1395,info!$A$2:$B$20,2,FALSE)</f>
        <v>0.74</v>
      </c>
      <c r="M1395" s="104">
        <v>1.1499999999999999</v>
      </c>
      <c r="N1395" s="106">
        <f>(1.8894+0.00853085*'Datos Monitoreo 2019'!$E1395^3.32222)/1000</f>
        <v>2.7733543828544504E-3</v>
      </c>
      <c r="O1395" s="106">
        <f>'Datos Monitoreo 2019'!$N1395*'Datos Monitoreo 2019'!$S1395</f>
        <v>5.5467087657089015E-4</v>
      </c>
      <c r="P1395" s="106">
        <f>'Datos Monitoreo 2019'!$O1395+'Datos Monitoreo 2019'!$N1395</f>
        <v>3.3280252594253407E-3</v>
      </c>
      <c r="Q1395" s="104">
        <v>0.47</v>
      </c>
      <c r="R1395" s="106">
        <f>'Datos Monitoreo 2019'!$Q1395*'Datos Monitoreo 2019'!$N1395</f>
        <v>1.3034765599415916E-3</v>
      </c>
      <c r="S1395" s="104">
        <v>0.2</v>
      </c>
      <c r="T1395" s="106">
        <f>'Datos Monitoreo 2019'!$R1395*'Datos Monitoreo 2019'!$S1395</f>
        <v>2.6069531198831834E-4</v>
      </c>
      <c r="U1395" s="106">
        <f>'Datos Monitoreo 2019'!$T1395+'Datos Monitoreo 2019'!$R1395</f>
        <v>1.5641718719299098E-3</v>
      </c>
    </row>
    <row r="1396" spans="1:21" s="94" customFormat="1" ht="16.5" hidden="1" x14ac:dyDescent="0.3">
      <c r="A1396" s="95" t="s">
        <v>64</v>
      </c>
      <c r="B1396" s="102">
        <f>VLOOKUP('Datos Monitoreo 2019'!$A1396,info!$D$3:$E$118,2,FALSE)</f>
        <v>5</v>
      </c>
      <c r="C1396" s="96">
        <v>2</v>
      </c>
      <c r="D1396" s="96" t="s">
        <v>9</v>
      </c>
      <c r="E1396" s="97">
        <v>5.6022539968347163</v>
      </c>
      <c r="F1396" s="103">
        <f t="shared" si="26"/>
        <v>2.4649917586072752E-3</v>
      </c>
      <c r="G1396" s="95"/>
      <c r="H1396" s="104"/>
      <c r="I1396" s="104"/>
      <c r="J1396" s="104"/>
      <c r="K1396" s="105">
        <f>VLOOKUP('Datos Monitoreo 2019'!$D1396,info!$A$2:$B$20,2,FALSE)</f>
        <v>0.74</v>
      </c>
      <c r="M1396" s="104">
        <v>1.1499999999999999</v>
      </c>
      <c r="N1396" s="106">
        <f>(1.8894+0.00853085*'Datos Monitoreo 2019'!$E1396^3.32222)/1000</f>
        <v>4.5028738015410481E-3</v>
      </c>
      <c r="O1396" s="106">
        <f>'Datos Monitoreo 2019'!$N1396*'Datos Monitoreo 2019'!$S1396</f>
        <v>9.0057476030820963E-4</v>
      </c>
      <c r="P1396" s="106">
        <f>'Datos Monitoreo 2019'!$O1396+'Datos Monitoreo 2019'!$N1396</f>
        <v>5.403448561849258E-3</v>
      </c>
      <c r="Q1396" s="104">
        <v>0.47</v>
      </c>
      <c r="R1396" s="106">
        <f>'Datos Monitoreo 2019'!$Q1396*'Datos Monitoreo 2019'!$N1396</f>
        <v>2.1163506867242924E-3</v>
      </c>
      <c r="S1396" s="104">
        <v>0.2</v>
      </c>
      <c r="T1396" s="106">
        <f>'Datos Monitoreo 2019'!$R1396*'Datos Monitoreo 2019'!$S1396</f>
        <v>4.2327013734485847E-4</v>
      </c>
      <c r="U1396" s="106">
        <f>'Datos Monitoreo 2019'!$T1396+'Datos Monitoreo 2019'!$R1396</f>
        <v>2.5396208240691508E-3</v>
      </c>
    </row>
    <row r="1397" spans="1:21" s="94" customFormat="1" ht="16.5" hidden="1" x14ac:dyDescent="0.3">
      <c r="A1397" s="95" t="s">
        <v>64</v>
      </c>
      <c r="B1397" s="102">
        <f>VLOOKUP('Datos Monitoreo 2019'!$A1397,info!$D$3:$E$118,2,FALSE)</f>
        <v>5</v>
      </c>
      <c r="C1397" s="96">
        <v>3</v>
      </c>
      <c r="D1397" s="96" t="s">
        <v>15</v>
      </c>
      <c r="E1397" s="97">
        <v>3.6605636911135928</v>
      </c>
      <c r="F1397" s="103">
        <f t="shared" si="26"/>
        <v>1.0524120611951578E-3</v>
      </c>
      <c r="G1397" s="95"/>
      <c r="H1397" s="104"/>
      <c r="I1397" s="104"/>
      <c r="J1397" s="104"/>
      <c r="K1397" s="105">
        <f>VLOOKUP('Datos Monitoreo 2019'!$D1397,info!$A$2:$B$20,2,FALSE)</f>
        <v>0.89</v>
      </c>
      <c r="M1397" s="104">
        <v>1.1499999999999999</v>
      </c>
      <c r="N1397" s="106">
        <f>(0.193936*'Datos Monitoreo 2019'!$E1397^2.24268)/1000</f>
        <v>3.5605426308019526E-3</v>
      </c>
      <c r="O1397" s="106">
        <f>'Datos Monitoreo 2019'!$N1397*'Datos Monitoreo 2019'!$S1397</f>
        <v>7.1210852616039057E-4</v>
      </c>
      <c r="P1397" s="106">
        <f>'Datos Monitoreo 2019'!$O1397+'Datos Monitoreo 2019'!$N1397</f>
        <v>4.272651156962343E-3</v>
      </c>
      <c r="Q1397" s="104">
        <v>0.47</v>
      </c>
      <c r="R1397" s="106">
        <f>'Datos Monitoreo 2019'!$Q1397*'Datos Monitoreo 2019'!$N1397</f>
        <v>1.6734550364769177E-3</v>
      </c>
      <c r="S1397" s="104">
        <v>0.2</v>
      </c>
      <c r="T1397" s="106">
        <f>'Datos Monitoreo 2019'!$R1397*'Datos Monitoreo 2019'!$S1397</f>
        <v>3.3469100729538356E-4</v>
      </c>
      <c r="U1397" s="106">
        <f>'Datos Monitoreo 2019'!$T1397+'Datos Monitoreo 2019'!$R1397</f>
        <v>2.0081460437723015E-3</v>
      </c>
    </row>
    <row r="1398" spans="1:21" s="94" customFormat="1" ht="16.5" hidden="1" x14ac:dyDescent="0.3">
      <c r="A1398" s="95" t="s">
        <v>64</v>
      </c>
      <c r="B1398" s="102">
        <f>VLOOKUP('Datos Monitoreo 2019'!$A1398,info!$D$3:$E$118,2,FALSE)</f>
        <v>5</v>
      </c>
      <c r="C1398" s="96">
        <v>3</v>
      </c>
      <c r="D1398" s="96" t="s">
        <v>15</v>
      </c>
      <c r="E1398" s="97">
        <v>2.2600001919049135</v>
      </c>
      <c r="F1398" s="103">
        <f t="shared" si="26"/>
        <v>4.0115003406312219E-4</v>
      </c>
      <c r="G1398" s="95"/>
      <c r="H1398" s="104"/>
      <c r="I1398" s="104"/>
      <c r="J1398" s="104"/>
      <c r="K1398" s="105">
        <f>VLOOKUP('Datos Monitoreo 2019'!$D1398,info!$A$2:$B$20,2,FALSE)</f>
        <v>0.89</v>
      </c>
      <c r="M1398" s="104">
        <v>1.1499999999999999</v>
      </c>
      <c r="N1398" s="106">
        <f>(0.193936*'Datos Monitoreo 2019'!$E1398^2.24268)/1000</f>
        <v>1.2072867406352126E-3</v>
      </c>
      <c r="O1398" s="106">
        <f>'Datos Monitoreo 2019'!$N1398*'Datos Monitoreo 2019'!$S1398</f>
        <v>2.4145734812704254E-4</v>
      </c>
      <c r="P1398" s="106">
        <f>'Datos Monitoreo 2019'!$O1398+'Datos Monitoreo 2019'!$N1398</f>
        <v>1.448744088762255E-3</v>
      </c>
      <c r="Q1398" s="104">
        <v>0.47</v>
      </c>
      <c r="R1398" s="106">
        <f>'Datos Monitoreo 2019'!$Q1398*'Datos Monitoreo 2019'!$N1398</f>
        <v>5.674247680985499E-4</v>
      </c>
      <c r="S1398" s="104">
        <v>0.2</v>
      </c>
      <c r="T1398" s="106">
        <f>'Datos Monitoreo 2019'!$R1398*'Datos Monitoreo 2019'!$S1398</f>
        <v>1.1348495361970999E-4</v>
      </c>
      <c r="U1398" s="106">
        <f>'Datos Monitoreo 2019'!$T1398+'Datos Monitoreo 2019'!$R1398</f>
        <v>6.8090972171825986E-4</v>
      </c>
    </row>
    <row r="1399" spans="1:21" s="94" customFormat="1" ht="16.5" hidden="1" x14ac:dyDescent="0.3">
      <c r="A1399" s="95" t="s">
        <v>64</v>
      </c>
      <c r="B1399" s="102">
        <f>VLOOKUP('Datos Monitoreo 2019'!$A1399,info!$D$3:$E$118,2,FALSE)</f>
        <v>5</v>
      </c>
      <c r="C1399" s="96">
        <v>4</v>
      </c>
      <c r="D1399" s="96" t="s">
        <v>13</v>
      </c>
      <c r="E1399" s="97">
        <v>3.1512678732195281</v>
      </c>
      <c r="F1399" s="103">
        <f t="shared" si="26"/>
        <v>7.7993879862183325E-4</v>
      </c>
      <c r="G1399" s="95"/>
      <c r="H1399" s="104"/>
      <c r="I1399" s="104"/>
      <c r="J1399" s="104"/>
      <c r="K1399" s="105">
        <f>VLOOKUP('Datos Monitoreo 2019'!$D1399,info!$A$2:$B$20,2,FALSE)</f>
        <v>0.87</v>
      </c>
      <c r="M1399" s="104">
        <v>1.1499999999999999</v>
      </c>
      <c r="N1399" s="106">
        <f>(0.193936*'Datos Monitoreo 2019'!$E1399^2.24268)/1000</f>
        <v>2.5444943777973099E-3</v>
      </c>
      <c r="O1399" s="106">
        <f>'Datos Monitoreo 2019'!$N1399*'Datos Monitoreo 2019'!$S1399</f>
        <v>5.0889887555946199E-4</v>
      </c>
      <c r="P1399" s="106">
        <f>'Datos Monitoreo 2019'!$O1399+'Datos Monitoreo 2019'!$N1399</f>
        <v>3.0533932533567719E-3</v>
      </c>
      <c r="Q1399" s="104">
        <v>0.47</v>
      </c>
      <c r="R1399" s="106">
        <f>'Datos Monitoreo 2019'!$Q1399*'Datos Monitoreo 2019'!$N1399</f>
        <v>1.1959123575647356E-3</v>
      </c>
      <c r="S1399" s="104">
        <v>0.2</v>
      </c>
      <c r="T1399" s="106">
        <f>'Datos Monitoreo 2019'!$R1399*'Datos Monitoreo 2019'!$S1399</f>
        <v>2.3918247151294712E-4</v>
      </c>
      <c r="U1399" s="106">
        <f>'Datos Monitoreo 2019'!$T1399+'Datos Monitoreo 2019'!$R1399</f>
        <v>1.4350948290776826E-3</v>
      </c>
    </row>
    <row r="1400" spans="1:21" s="94" customFormat="1" ht="16.5" hidden="1" x14ac:dyDescent="0.3">
      <c r="A1400" s="95" t="s">
        <v>64</v>
      </c>
      <c r="B1400" s="102">
        <f>VLOOKUP('Datos Monitoreo 2019'!$A1400,info!$D$3:$E$118,2,FALSE)</f>
        <v>5</v>
      </c>
      <c r="C1400" s="96">
        <v>4</v>
      </c>
      <c r="D1400" s="96" t="s">
        <v>13</v>
      </c>
      <c r="E1400" s="97">
        <v>2.7374650211805998</v>
      </c>
      <c r="F1400" s="103">
        <f t="shared" si="26"/>
        <v>5.8855497955382892E-4</v>
      </c>
      <c r="G1400" s="95"/>
      <c r="H1400" s="110"/>
      <c r="I1400" s="110"/>
      <c r="J1400" s="110"/>
      <c r="K1400" s="105">
        <f>VLOOKUP('Datos Monitoreo 2019'!$D1400,info!$A$2:$B$20,2,FALSE)</f>
        <v>0.87</v>
      </c>
      <c r="M1400" s="104">
        <v>1.1499999999999999</v>
      </c>
      <c r="N1400" s="106">
        <f>(0.193936*'Datos Monitoreo 2019'!$E1400^2.24268)/1000</f>
        <v>1.8556298242960146E-3</v>
      </c>
      <c r="O1400" s="106">
        <f>'Datos Monitoreo 2019'!$N1400*'Datos Monitoreo 2019'!$S1400</f>
        <v>3.7112596485920293E-4</v>
      </c>
      <c r="P1400" s="106">
        <f>'Datos Monitoreo 2019'!$O1400+'Datos Monitoreo 2019'!$N1400</f>
        <v>2.2267557891552177E-3</v>
      </c>
      <c r="Q1400" s="104">
        <v>0.47</v>
      </c>
      <c r="R1400" s="106">
        <f>'Datos Monitoreo 2019'!$Q1400*'Datos Monitoreo 2019'!$N1400</f>
        <v>8.7214601741912676E-4</v>
      </c>
      <c r="S1400" s="104">
        <v>0.2</v>
      </c>
      <c r="T1400" s="106">
        <f>'Datos Monitoreo 2019'!$R1400*'Datos Monitoreo 2019'!$S1400</f>
        <v>1.7442920348382536E-4</v>
      </c>
      <c r="U1400" s="106">
        <f>'Datos Monitoreo 2019'!$T1400+'Datos Monitoreo 2019'!$R1400</f>
        <v>1.0465752209029521E-3</v>
      </c>
    </row>
    <row r="1401" spans="1:21" s="94" customFormat="1" ht="16.5" hidden="1" x14ac:dyDescent="0.3">
      <c r="A1401" s="95" t="s">
        <v>64</v>
      </c>
      <c r="B1401" s="102">
        <f>VLOOKUP('Datos Monitoreo 2019'!$A1401,info!$D$3:$E$118,2,FALSE)</f>
        <v>5</v>
      </c>
      <c r="C1401" s="96">
        <v>7</v>
      </c>
      <c r="D1401" s="96" t="s">
        <v>15</v>
      </c>
      <c r="E1401" s="97">
        <v>10.058592403407786</v>
      </c>
      <c r="F1401" s="103">
        <f t="shared" si="26"/>
        <v>7.9462879986921513E-3</v>
      </c>
      <c r="G1401" s="95"/>
      <c r="H1401" s="110"/>
      <c r="I1401" s="110"/>
      <c r="J1401" s="110"/>
      <c r="K1401" s="105">
        <f>VLOOKUP('Datos Monitoreo 2019'!$D1401,info!$A$2:$B$20,2,FALSE)</f>
        <v>0.89</v>
      </c>
      <c r="M1401" s="104">
        <v>1.1499999999999999</v>
      </c>
      <c r="N1401" s="106">
        <f>(0.193936*'Datos Monitoreo 2019'!$E1401^2.24268)/1000</f>
        <v>3.4358056050183522E-2</v>
      </c>
      <c r="O1401" s="106">
        <f>'Datos Monitoreo 2019'!$N1401*'Datos Monitoreo 2019'!$S1401</f>
        <v>6.8716112100367047E-3</v>
      </c>
      <c r="P1401" s="106">
        <f>'Datos Monitoreo 2019'!$O1401+'Datos Monitoreo 2019'!$N1401</f>
        <v>4.1229667260220225E-2</v>
      </c>
      <c r="Q1401" s="104">
        <v>0.47</v>
      </c>
      <c r="R1401" s="106">
        <f>'Datos Monitoreo 2019'!$Q1401*'Datos Monitoreo 2019'!$N1401</f>
        <v>1.6148286343586254E-2</v>
      </c>
      <c r="S1401" s="104">
        <v>0.2</v>
      </c>
      <c r="T1401" s="106">
        <f>'Datos Monitoreo 2019'!$R1401*'Datos Monitoreo 2019'!$S1401</f>
        <v>3.2296572687172511E-3</v>
      </c>
      <c r="U1401" s="106">
        <f>'Datos Monitoreo 2019'!$T1401+'Datos Monitoreo 2019'!$R1401</f>
        <v>1.9377943612303505E-2</v>
      </c>
    </row>
    <row r="1402" spans="1:21" s="94" customFormat="1" ht="16.5" hidden="1" x14ac:dyDescent="0.3">
      <c r="A1402" s="96" t="s">
        <v>64</v>
      </c>
      <c r="B1402" s="102">
        <f>VLOOKUP('Datos Monitoreo 2019'!$A1402,info!$D$3:$E$118,2,FALSE)</f>
        <v>5</v>
      </c>
      <c r="C1402" s="96">
        <v>7</v>
      </c>
      <c r="D1402" s="96" t="s">
        <v>15</v>
      </c>
      <c r="E1402" s="97">
        <v>4.7746482927568605</v>
      </c>
      <c r="F1402" s="103">
        <f t="shared" si="26"/>
        <v>1.7904931097838226E-3</v>
      </c>
      <c r="G1402" s="95"/>
      <c r="H1402" s="104"/>
      <c r="I1402" s="104"/>
      <c r="J1402" s="104"/>
      <c r="K1402" s="105">
        <f>VLOOKUP('Datos Monitoreo 2019'!$D1402,info!$A$2:$B$20,2,FALSE)</f>
        <v>0.89</v>
      </c>
      <c r="M1402" s="104">
        <v>1.1499999999999999</v>
      </c>
      <c r="N1402" s="106">
        <f>(0.193936*'Datos Monitoreo 2019'!$E1402^2.24268)/1000</f>
        <v>6.46110356278508E-3</v>
      </c>
      <c r="O1402" s="106">
        <f>'Datos Monitoreo 2019'!$N1402*'Datos Monitoreo 2019'!$S1402</f>
        <v>1.2922207125570162E-3</v>
      </c>
      <c r="P1402" s="106">
        <f>'Datos Monitoreo 2019'!$O1402+'Datos Monitoreo 2019'!$N1402</f>
        <v>7.7533242753420962E-3</v>
      </c>
      <c r="Q1402" s="104">
        <v>0.47</v>
      </c>
      <c r="R1402" s="106">
        <f>'Datos Monitoreo 2019'!$Q1402*'Datos Monitoreo 2019'!$N1402</f>
        <v>3.0367186745089876E-3</v>
      </c>
      <c r="S1402" s="104">
        <v>0.2</v>
      </c>
      <c r="T1402" s="106">
        <f>'Datos Monitoreo 2019'!$R1402*'Datos Monitoreo 2019'!$S1402</f>
        <v>6.0734373490179761E-4</v>
      </c>
      <c r="U1402" s="106">
        <f>'Datos Monitoreo 2019'!$T1402+'Datos Monitoreo 2019'!$R1402</f>
        <v>3.6440624094107852E-3</v>
      </c>
    </row>
    <row r="1403" spans="1:21" s="94" customFormat="1" ht="16.5" hidden="1" x14ac:dyDescent="0.3">
      <c r="A1403" s="95" t="s">
        <v>64</v>
      </c>
      <c r="B1403" s="102">
        <f>VLOOKUP('Datos Monitoreo 2019'!$A1403,info!$D$3:$E$118,2,FALSE)</f>
        <v>5</v>
      </c>
      <c r="C1403" s="96">
        <v>7</v>
      </c>
      <c r="D1403" s="96" t="s">
        <v>15</v>
      </c>
      <c r="E1403" s="97">
        <v>2.7056340325622208</v>
      </c>
      <c r="F1403" s="103">
        <f t="shared" si="26"/>
        <v>5.7494723191947193E-4</v>
      </c>
      <c r="G1403" s="95"/>
      <c r="H1403" s="104"/>
      <c r="I1403" s="104"/>
      <c r="J1403" s="104"/>
      <c r="K1403" s="105">
        <f>VLOOKUP('Datos Monitoreo 2019'!$D1403,info!$A$2:$B$20,2,FALSE)</f>
        <v>0.89</v>
      </c>
      <c r="M1403" s="104">
        <v>1.1499999999999999</v>
      </c>
      <c r="N1403" s="106">
        <f>(0.193936*'Datos Monitoreo 2019'!$E1403^2.24268)/1000</f>
        <v>1.8075886001247704E-3</v>
      </c>
      <c r="O1403" s="106">
        <f>'Datos Monitoreo 2019'!$N1403*'Datos Monitoreo 2019'!$S1403</f>
        <v>3.615177200249541E-4</v>
      </c>
      <c r="P1403" s="106">
        <f>'Datos Monitoreo 2019'!$O1403+'Datos Monitoreo 2019'!$N1403</f>
        <v>2.1691063201497245E-3</v>
      </c>
      <c r="Q1403" s="104">
        <v>0.47</v>
      </c>
      <c r="R1403" s="106">
        <f>'Datos Monitoreo 2019'!$Q1403*'Datos Monitoreo 2019'!$N1403</f>
        <v>8.4956664205864199E-4</v>
      </c>
      <c r="S1403" s="104">
        <v>0.2</v>
      </c>
      <c r="T1403" s="106">
        <f>'Datos Monitoreo 2019'!$R1403*'Datos Monitoreo 2019'!$S1403</f>
        <v>1.6991332841172842E-4</v>
      </c>
      <c r="U1403" s="106">
        <f>'Datos Monitoreo 2019'!$T1403+'Datos Monitoreo 2019'!$R1403</f>
        <v>1.0194799704703705E-3</v>
      </c>
    </row>
    <row r="1404" spans="1:21" s="94" customFormat="1" ht="16.5" hidden="1" x14ac:dyDescent="0.3">
      <c r="A1404" s="95" t="s">
        <v>64</v>
      </c>
      <c r="B1404" s="102">
        <f>VLOOKUP('Datos Monitoreo 2019'!$A1404,info!$D$3:$E$118,2,FALSE)</f>
        <v>5</v>
      </c>
      <c r="C1404" s="96">
        <v>12</v>
      </c>
      <c r="D1404" s="96" t="s">
        <v>9</v>
      </c>
      <c r="E1404" s="97">
        <v>9.5492965855137211</v>
      </c>
      <c r="F1404" s="103">
        <f t="shared" si="26"/>
        <v>7.1619724391352906E-3</v>
      </c>
      <c r="G1404" s="95"/>
      <c r="H1404" s="104"/>
      <c r="I1404" s="104"/>
      <c r="J1404" s="104"/>
      <c r="K1404" s="105">
        <f>VLOOKUP('Datos Monitoreo 2019'!$D1404,info!$A$2:$B$20,2,FALSE)</f>
        <v>0.74</v>
      </c>
      <c r="M1404" s="104">
        <v>1.1499999999999999</v>
      </c>
      <c r="N1404" s="106">
        <f>(1.8894+0.00853085*'Datos Monitoreo 2019'!$E1404^3.32222)/1000</f>
        <v>1.7259363300257981E-2</v>
      </c>
      <c r="O1404" s="106">
        <f>'Datos Monitoreo 2019'!$N1404*'Datos Monitoreo 2019'!$S1404</f>
        <v>3.4518726600515966E-3</v>
      </c>
      <c r="P1404" s="106">
        <f>'Datos Monitoreo 2019'!$O1404+'Datos Monitoreo 2019'!$N1404</f>
        <v>2.0711235960309576E-2</v>
      </c>
      <c r="Q1404" s="104">
        <v>0.47</v>
      </c>
      <c r="R1404" s="106">
        <f>'Datos Monitoreo 2019'!$Q1404*'Datos Monitoreo 2019'!$N1404</f>
        <v>8.1119007511212503E-3</v>
      </c>
      <c r="S1404" s="104">
        <v>0.2</v>
      </c>
      <c r="T1404" s="106">
        <f>'Datos Monitoreo 2019'!$R1404*'Datos Monitoreo 2019'!$S1404</f>
        <v>1.6223801502242502E-3</v>
      </c>
      <c r="U1404" s="106">
        <f>'Datos Monitoreo 2019'!$T1404+'Datos Monitoreo 2019'!$R1404</f>
        <v>9.7342809013454996E-3</v>
      </c>
    </row>
    <row r="1405" spans="1:21" s="94" customFormat="1" ht="16.5" hidden="1" x14ac:dyDescent="0.3">
      <c r="A1405" s="95" t="s">
        <v>64</v>
      </c>
      <c r="B1405" s="102">
        <f>VLOOKUP('Datos Monitoreo 2019'!$A1405,info!$D$3:$E$118,2,FALSE)</f>
        <v>5</v>
      </c>
      <c r="C1405" s="96">
        <v>13</v>
      </c>
      <c r="D1405" s="96" t="s">
        <v>9</v>
      </c>
      <c r="E1405" s="97">
        <v>5.9842258602552647</v>
      </c>
      <c r="F1405" s="103">
        <f t="shared" si="26"/>
        <v>2.8125861543199745E-3</v>
      </c>
      <c r="G1405" s="95"/>
      <c r="H1405" s="104"/>
      <c r="I1405" s="104"/>
      <c r="J1405" s="104"/>
      <c r="K1405" s="105">
        <f>VLOOKUP('Datos Monitoreo 2019'!$D1405,info!$A$2:$B$20,2,FALSE)</f>
        <v>0.74</v>
      </c>
      <c r="M1405" s="104">
        <v>1.1499999999999999</v>
      </c>
      <c r="N1405" s="106">
        <f>(1.8894+0.00853085*'Datos Monitoreo 2019'!$E1405^3.32222)/1000</f>
        <v>5.1431467373689293E-3</v>
      </c>
      <c r="O1405" s="106">
        <f>'Datos Monitoreo 2019'!$N1405*'Datos Monitoreo 2019'!$S1405</f>
        <v>1.0286293474737859E-3</v>
      </c>
      <c r="P1405" s="106">
        <f>'Datos Monitoreo 2019'!$O1405+'Datos Monitoreo 2019'!$N1405</f>
        <v>6.1717760848427148E-3</v>
      </c>
      <c r="Q1405" s="104">
        <v>0.47</v>
      </c>
      <c r="R1405" s="106">
        <f>'Datos Monitoreo 2019'!$Q1405*'Datos Monitoreo 2019'!$N1405</f>
        <v>2.4172789665633967E-3</v>
      </c>
      <c r="S1405" s="104">
        <v>0.2</v>
      </c>
      <c r="T1405" s="106">
        <f>'Datos Monitoreo 2019'!$R1405*'Datos Monitoreo 2019'!$S1405</f>
        <v>4.8345579331267937E-4</v>
      </c>
      <c r="U1405" s="106">
        <f>'Datos Monitoreo 2019'!$T1405+'Datos Monitoreo 2019'!$R1405</f>
        <v>2.900734759876076E-3</v>
      </c>
    </row>
    <row r="1406" spans="1:21" s="94" customFormat="1" ht="16.5" hidden="1" x14ac:dyDescent="0.3">
      <c r="A1406" s="95" t="s">
        <v>64</v>
      </c>
      <c r="B1406" s="102">
        <f>VLOOKUP('Datos Monitoreo 2019'!$A1406,info!$D$3:$E$118,2,FALSE)</f>
        <v>5</v>
      </c>
      <c r="C1406" s="96">
        <v>14</v>
      </c>
      <c r="D1406" s="96" t="s">
        <v>9</v>
      </c>
      <c r="E1406" s="97">
        <v>6.7800005757147419</v>
      </c>
      <c r="F1406" s="103">
        <f t="shared" si="26"/>
        <v>3.6103503065681012E-3</v>
      </c>
      <c r="G1406" s="95"/>
      <c r="H1406" s="104"/>
      <c r="I1406" s="104"/>
      <c r="J1406" s="104"/>
      <c r="K1406" s="105">
        <f>VLOOKUP('Datos Monitoreo 2019'!$D1406,info!$A$2:$B$20,2,FALSE)</f>
        <v>0.74</v>
      </c>
      <c r="M1406" s="104">
        <v>1.1499999999999999</v>
      </c>
      <c r="N1406" s="106">
        <f>(1.8894+0.00853085*'Datos Monitoreo 2019'!$E1406^3.32222)/1000</f>
        <v>6.8156941693487466E-3</v>
      </c>
      <c r="O1406" s="106">
        <f>'Datos Monitoreo 2019'!$N1406*'Datos Monitoreo 2019'!$S1406</f>
        <v>1.3631388338697494E-3</v>
      </c>
      <c r="P1406" s="106">
        <f>'Datos Monitoreo 2019'!$O1406+'Datos Monitoreo 2019'!$N1406</f>
        <v>8.1788330032184966E-3</v>
      </c>
      <c r="Q1406" s="104">
        <v>0.47</v>
      </c>
      <c r="R1406" s="106">
        <f>'Datos Monitoreo 2019'!$Q1406*'Datos Monitoreo 2019'!$N1406</f>
        <v>3.2033762595939106E-3</v>
      </c>
      <c r="S1406" s="104">
        <v>0.2</v>
      </c>
      <c r="T1406" s="106">
        <f>'Datos Monitoreo 2019'!$R1406*'Datos Monitoreo 2019'!$S1406</f>
        <v>6.4067525191878211E-4</v>
      </c>
      <c r="U1406" s="106">
        <f>'Datos Monitoreo 2019'!$T1406+'Datos Monitoreo 2019'!$R1406</f>
        <v>3.8440515115126927E-3</v>
      </c>
    </row>
    <row r="1407" spans="1:21" s="94" customFormat="1" ht="16.5" hidden="1" x14ac:dyDescent="0.3">
      <c r="A1407" s="95" t="s">
        <v>64</v>
      </c>
      <c r="B1407" s="102">
        <f>VLOOKUP('Datos Monitoreo 2019'!$A1407,info!$D$3:$E$118,2,FALSE)</f>
        <v>5</v>
      </c>
      <c r="C1407" s="96">
        <v>14</v>
      </c>
      <c r="D1407" s="96" t="s">
        <v>9</v>
      </c>
      <c r="E1407" s="97">
        <v>3.5014087480216975</v>
      </c>
      <c r="F1407" s="103">
        <f t="shared" si="26"/>
        <v>9.6288740570596703E-4</v>
      </c>
      <c r="G1407" s="95"/>
      <c r="H1407" s="104"/>
      <c r="I1407" s="104"/>
      <c r="J1407" s="104"/>
      <c r="K1407" s="105">
        <f>VLOOKUP('Datos Monitoreo 2019'!$D1407,info!$A$2:$B$20,2,FALSE)</f>
        <v>0.74</v>
      </c>
      <c r="M1407" s="104">
        <v>1.1499999999999999</v>
      </c>
      <c r="N1407" s="106">
        <f>(1.8894+0.00853085*'Datos Monitoreo 2019'!$E1407^3.32222)/1000</f>
        <v>2.4377863828380216E-3</v>
      </c>
      <c r="O1407" s="106">
        <f>'Datos Monitoreo 2019'!$N1407*'Datos Monitoreo 2019'!$S1407</f>
        <v>4.8755727656760433E-4</v>
      </c>
      <c r="P1407" s="106">
        <f>'Datos Monitoreo 2019'!$O1407+'Datos Monitoreo 2019'!$N1407</f>
        <v>2.925343659405626E-3</v>
      </c>
      <c r="Q1407" s="104">
        <v>0.47</v>
      </c>
      <c r="R1407" s="106">
        <f>'Datos Monitoreo 2019'!$Q1407*'Datos Monitoreo 2019'!$N1407</f>
        <v>1.14575959993387E-3</v>
      </c>
      <c r="S1407" s="104">
        <v>0.2</v>
      </c>
      <c r="T1407" s="106">
        <f>'Datos Monitoreo 2019'!$R1407*'Datos Monitoreo 2019'!$S1407</f>
        <v>2.2915191998677402E-4</v>
      </c>
      <c r="U1407" s="106">
        <f>'Datos Monitoreo 2019'!$T1407+'Datos Monitoreo 2019'!$R1407</f>
        <v>1.374911519920644E-3</v>
      </c>
    </row>
    <row r="1408" spans="1:21" s="94" customFormat="1" ht="16.5" hidden="1" x14ac:dyDescent="0.3">
      <c r="A1408" s="95" t="s">
        <v>64</v>
      </c>
      <c r="B1408" s="102">
        <f>VLOOKUP('Datos Monitoreo 2019'!$A1408,info!$D$3:$E$118,2,FALSE)</f>
        <v>5</v>
      </c>
      <c r="C1408" s="96">
        <v>15</v>
      </c>
      <c r="D1408" s="96" t="s">
        <v>14</v>
      </c>
      <c r="E1408" s="97">
        <v>16.774931001885768</v>
      </c>
      <c r="F1408" s="103">
        <f t="shared" si="26"/>
        <v>2.21009715949845E-2</v>
      </c>
      <c r="G1408" s="95">
        <v>8.4</v>
      </c>
      <c r="H1408" s="104">
        <f>0.000107384*E1408^1.88222*G1408^0.67717</f>
        <v>9.1604060330508524E-2</v>
      </c>
      <c r="I1408" s="104">
        <f>0.0000949251*E1408^1.21565*G1408^1.5574</f>
        <v>8.0466007816024893E-2</v>
      </c>
      <c r="J1408" s="104">
        <f>IF(H1408&lt;I1408,H1408,I1408)</f>
        <v>8.0466007816024893E-2</v>
      </c>
      <c r="K1408" s="105">
        <f>VLOOKUP('Datos Monitoreo 2019'!$D1408,info!$A$2:$B$20,2,FALSE)</f>
        <v>0.4</v>
      </c>
      <c r="L1408" s="94">
        <f>K1408*J1408</f>
        <v>3.2186403126409961E-2</v>
      </c>
      <c r="M1408" s="104">
        <v>1.1499999999999999</v>
      </c>
      <c r="N1408" s="106">
        <f>M1408*L1408</f>
        <v>3.7014363595371455E-2</v>
      </c>
      <c r="O1408" s="106">
        <f>'Datos Monitoreo 2019'!$N1408*'Datos Monitoreo 2019'!$S1408</f>
        <v>7.402872719074291E-3</v>
      </c>
      <c r="P1408" s="106">
        <f>'Datos Monitoreo 2019'!$O1408+'Datos Monitoreo 2019'!$N1408</f>
        <v>4.4417236314445746E-2</v>
      </c>
      <c r="Q1408" s="104">
        <v>0.47</v>
      </c>
      <c r="R1408" s="106">
        <f>'Datos Monitoreo 2019'!$Q1408*'Datos Monitoreo 2019'!$N1408</f>
        <v>1.7396750889824585E-2</v>
      </c>
      <c r="S1408" s="104">
        <v>0.2</v>
      </c>
      <c r="T1408" s="106">
        <f>'Datos Monitoreo 2019'!$R1408*'Datos Monitoreo 2019'!$S1408</f>
        <v>3.4793501779649171E-3</v>
      </c>
      <c r="U1408" s="106">
        <f>'Datos Monitoreo 2019'!$T1408+'Datos Monitoreo 2019'!$R1408</f>
        <v>2.0876101067789501E-2</v>
      </c>
    </row>
    <row r="1409" spans="1:21" s="94" customFormat="1" ht="16.5" hidden="1" x14ac:dyDescent="0.3">
      <c r="A1409" s="95" t="s">
        <v>64</v>
      </c>
      <c r="B1409" s="102">
        <f>VLOOKUP('Datos Monitoreo 2019'!$A1409,info!$D$3:$E$118,2,FALSE)</f>
        <v>5</v>
      </c>
      <c r="C1409" s="96">
        <v>15</v>
      </c>
      <c r="D1409" s="96" t="s">
        <v>14</v>
      </c>
      <c r="E1409" s="97">
        <v>14.642254764454371</v>
      </c>
      <c r="F1409" s="103">
        <f t="shared" si="26"/>
        <v>1.6838592979122526E-2</v>
      </c>
      <c r="G1409" s="95">
        <v>7.5</v>
      </c>
      <c r="H1409" s="104">
        <f>0.000107384*E1409^1.88222*G1409^0.67717</f>
        <v>6.5680345020302566E-2</v>
      </c>
      <c r="I1409" s="104">
        <f>0.0000949251*E1409^1.21565*G1409^1.5574</f>
        <v>5.7170605286246984E-2</v>
      </c>
      <c r="J1409" s="104">
        <f>IF(H1409&lt;I1409,H1409,I1409)</f>
        <v>5.7170605286246984E-2</v>
      </c>
      <c r="K1409" s="105">
        <f>VLOOKUP('Datos Monitoreo 2019'!$D1409,info!$A$2:$B$20,2,FALSE)</f>
        <v>0.4</v>
      </c>
      <c r="L1409" s="94">
        <f>K1409*J1409</f>
        <v>2.2868242114498796E-2</v>
      </c>
      <c r="M1409" s="104">
        <v>1.1499999999999999</v>
      </c>
      <c r="N1409" s="106">
        <f>M1409*L1409</f>
        <v>2.6298478431673614E-2</v>
      </c>
      <c r="O1409" s="106">
        <f>'Datos Monitoreo 2019'!$N1409*'Datos Monitoreo 2019'!$S1409</f>
        <v>5.2596956863347234E-3</v>
      </c>
      <c r="P1409" s="106">
        <f>'Datos Monitoreo 2019'!$O1409+'Datos Monitoreo 2019'!$N1409</f>
        <v>3.1558174118008334E-2</v>
      </c>
      <c r="Q1409" s="104">
        <v>0.47</v>
      </c>
      <c r="R1409" s="106">
        <f>'Datos Monitoreo 2019'!$Q1409*'Datos Monitoreo 2019'!$N1409</f>
        <v>1.2360284862886598E-2</v>
      </c>
      <c r="S1409" s="104">
        <v>0.2</v>
      </c>
      <c r="T1409" s="106">
        <f>'Datos Monitoreo 2019'!$R1409*'Datos Monitoreo 2019'!$S1409</f>
        <v>2.4720569725773197E-3</v>
      </c>
      <c r="U1409" s="106">
        <f>'Datos Monitoreo 2019'!$T1409+'Datos Monitoreo 2019'!$R1409</f>
        <v>1.4832341835463917E-2</v>
      </c>
    </row>
    <row r="1410" spans="1:21" s="94" customFormat="1" ht="16.5" hidden="1" x14ac:dyDescent="0.3">
      <c r="A1410" s="95" t="s">
        <v>64</v>
      </c>
      <c r="B1410" s="102">
        <f>VLOOKUP('Datos Monitoreo 2019'!$A1410,info!$D$3:$E$118,2,FALSE)</f>
        <v>5</v>
      </c>
      <c r="C1410" s="96">
        <v>15</v>
      </c>
      <c r="D1410" s="96" t="s">
        <v>14</v>
      </c>
      <c r="E1410" s="97">
        <v>7.5757752911742182</v>
      </c>
      <c r="F1410" s="103">
        <f t="shared" si="26"/>
        <v>4.5075862982486593E-3</v>
      </c>
      <c r="G1410" s="99">
        <v>4</v>
      </c>
      <c r="H1410" s="104">
        <f>0.000107384*E1410^1.88222*G1410^0.67717</f>
        <v>1.2414001348787446E-2</v>
      </c>
      <c r="I1410" s="104">
        <f>0.0000949251*E1410^1.21565*G1410^1.5574</f>
        <v>9.6406169836166511E-3</v>
      </c>
      <c r="J1410" s="104">
        <f>IF(H1410&lt;I1410,H1410,I1410)</f>
        <v>9.6406169836166511E-3</v>
      </c>
      <c r="K1410" s="105">
        <f>VLOOKUP('Datos Monitoreo 2019'!$D1410,info!$A$2:$B$20,2,FALSE)</f>
        <v>0.4</v>
      </c>
      <c r="L1410" s="94">
        <f>K1410*J1410</f>
        <v>3.8562467934466606E-3</v>
      </c>
      <c r="M1410" s="104">
        <v>1.1499999999999999</v>
      </c>
      <c r="N1410" s="106">
        <f>M1410*L1410</f>
        <v>4.4346838124636597E-3</v>
      </c>
      <c r="O1410" s="106">
        <f>'Datos Monitoreo 2019'!$N1410*'Datos Monitoreo 2019'!$S1410</f>
        <v>8.8693676249273199E-4</v>
      </c>
      <c r="P1410" s="106">
        <f>'Datos Monitoreo 2019'!$O1410+'Datos Monitoreo 2019'!$N1410</f>
        <v>5.3216205749563915E-3</v>
      </c>
      <c r="Q1410" s="104">
        <v>0.47</v>
      </c>
      <c r="R1410" s="106">
        <f>'Datos Monitoreo 2019'!$Q1410*'Datos Monitoreo 2019'!$N1410</f>
        <v>2.08430139185792E-3</v>
      </c>
      <c r="S1410" s="104">
        <v>0.2</v>
      </c>
      <c r="T1410" s="106">
        <f>'Datos Monitoreo 2019'!$R1410*'Datos Monitoreo 2019'!$S1410</f>
        <v>4.1686027837158405E-4</v>
      </c>
      <c r="U1410" s="106">
        <f>'Datos Monitoreo 2019'!$T1410+'Datos Monitoreo 2019'!$R1410</f>
        <v>2.5011616702295039E-3</v>
      </c>
    </row>
    <row r="1411" spans="1:21" s="94" customFormat="1" ht="16.5" hidden="1" x14ac:dyDescent="0.3">
      <c r="A1411" s="95" t="s">
        <v>64</v>
      </c>
      <c r="B1411" s="102">
        <f>VLOOKUP('Datos Monitoreo 2019'!$A1411,info!$D$3:$E$118,2,FALSE)</f>
        <v>5</v>
      </c>
      <c r="C1411" s="96">
        <v>16</v>
      </c>
      <c r="D1411" s="96" t="s">
        <v>9</v>
      </c>
      <c r="E1411" s="97">
        <v>5.5385920195979574</v>
      </c>
      <c r="F1411" s="103">
        <f t="shared" ref="F1411:F1474" si="27">+(PI()*(((E1411/100)^2))/4)</f>
        <v>2.4092875285251108E-3</v>
      </c>
      <c r="G1411" s="95"/>
      <c r="H1411" s="104"/>
      <c r="I1411" s="104"/>
      <c r="J1411" s="104"/>
      <c r="K1411" s="105">
        <f>VLOOKUP('Datos Monitoreo 2019'!$D1411,info!$A$2:$B$20,2,FALSE)</f>
        <v>0.74</v>
      </c>
      <c r="M1411" s="104">
        <v>1.1499999999999999</v>
      </c>
      <c r="N1411" s="106">
        <f>(1.8894+0.00853085*'Datos Monitoreo 2019'!$E1411^3.32222)/1000</f>
        <v>4.4055039485789314E-3</v>
      </c>
      <c r="O1411" s="106">
        <f>'Datos Monitoreo 2019'!$N1411*'Datos Monitoreo 2019'!$S1411</f>
        <v>8.8110078971578637E-4</v>
      </c>
      <c r="P1411" s="106">
        <f>'Datos Monitoreo 2019'!$O1411+'Datos Monitoreo 2019'!$N1411</f>
        <v>5.2866047382947173E-3</v>
      </c>
      <c r="Q1411" s="104">
        <v>0.47</v>
      </c>
      <c r="R1411" s="106">
        <f>'Datos Monitoreo 2019'!$Q1411*'Datos Monitoreo 2019'!$N1411</f>
        <v>2.0705868558320976E-3</v>
      </c>
      <c r="S1411" s="104">
        <v>0.2</v>
      </c>
      <c r="T1411" s="106">
        <f>'Datos Monitoreo 2019'!$R1411*'Datos Monitoreo 2019'!$S1411</f>
        <v>4.1411737116641952E-4</v>
      </c>
      <c r="U1411" s="106">
        <f>'Datos Monitoreo 2019'!$T1411+'Datos Monitoreo 2019'!$R1411</f>
        <v>2.4847042269985171E-3</v>
      </c>
    </row>
    <row r="1412" spans="1:21" s="94" customFormat="1" ht="16.5" hidden="1" x14ac:dyDescent="0.3">
      <c r="A1412" s="95" t="s">
        <v>64</v>
      </c>
      <c r="B1412" s="102">
        <f>VLOOKUP('Datos Monitoreo 2019'!$A1412,info!$D$3:$E$118,2,FALSE)</f>
        <v>5</v>
      </c>
      <c r="C1412" s="96">
        <v>17</v>
      </c>
      <c r="D1412" s="96" t="s">
        <v>9</v>
      </c>
      <c r="E1412" s="97">
        <v>7.9577471545947667</v>
      </c>
      <c r="F1412" s="103">
        <f t="shared" si="27"/>
        <v>4.9735919716217296E-3</v>
      </c>
      <c r="G1412" s="95"/>
      <c r="H1412" s="104"/>
      <c r="I1412" s="104"/>
      <c r="J1412" s="104"/>
      <c r="K1412" s="105">
        <f>VLOOKUP('Datos Monitoreo 2019'!$D1412,info!$A$2:$B$20,2,FALSE)</f>
        <v>0.74</v>
      </c>
      <c r="M1412" s="104">
        <v>1.1499999999999999</v>
      </c>
      <c r="N1412" s="106">
        <f>(1.8894+0.00853085*'Datos Monitoreo 2019'!$E1412^3.32222)/1000</f>
        <v>1.0276567401005526E-2</v>
      </c>
      <c r="O1412" s="106">
        <f>'Datos Monitoreo 2019'!$N1412*'Datos Monitoreo 2019'!$S1412</f>
        <v>2.0553134802011055E-3</v>
      </c>
      <c r="P1412" s="106">
        <f>'Datos Monitoreo 2019'!$O1412+'Datos Monitoreo 2019'!$N1412</f>
        <v>1.2331880881206632E-2</v>
      </c>
      <c r="Q1412" s="104">
        <v>0.47</v>
      </c>
      <c r="R1412" s="106">
        <f>'Datos Monitoreo 2019'!$Q1412*'Datos Monitoreo 2019'!$N1412</f>
        <v>4.8299866784725972E-3</v>
      </c>
      <c r="S1412" s="104">
        <v>0.2</v>
      </c>
      <c r="T1412" s="106">
        <f>'Datos Monitoreo 2019'!$R1412*'Datos Monitoreo 2019'!$S1412</f>
        <v>9.6599733569451951E-4</v>
      </c>
      <c r="U1412" s="106">
        <f>'Datos Monitoreo 2019'!$T1412+'Datos Monitoreo 2019'!$R1412</f>
        <v>5.7959840141671168E-3</v>
      </c>
    </row>
    <row r="1413" spans="1:21" s="94" customFormat="1" ht="16.5" hidden="1" x14ac:dyDescent="0.3">
      <c r="A1413" s="95" t="s">
        <v>64</v>
      </c>
      <c r="B1413" s="102">
        <f>VLOOKUP('Datos Monitoreo 2019'!$A1413,info!$D$3:$E$118,2,FALSE)</f>
        <v>5</v>
      </c>
      <c r="C1413" s="96">
        <v>18</v>
      </c>
      <c r="D1413" s="96" t="s">
        <v>9</v>
      </c>
      <c r="E1413" s="97">
        <v>7.0983104618985324</v>
      </c>
      <c r="F1413" s="103">
        <f t="shared" si="27"/>
        <v>3.957308082508432E-3</v>
      </c>
      <c r="G1413" s="95"/>
      <c r="H1413" s="104"/>
      <c r="I1413" s="104"/>
      <c r="J1413" s="104"/>
      <c r="K1413" s="105">
        <f>VLOOKUP('Datos Monitoreo 2019'!$D1413,info!$A$2:$B$20,2,FALSE)</f>
        <v>0.74</v>
      </c>
      <c r="M1413" s="104">
        <v>1.1499999999999999</v>
      </c>
      <c r="N1413" s="106">
        <f>(1.8894+0.00853085*'Datos Monitoreo 2019'!$E1413^3.32222)/1000</f>
        <v>7.6268172890102239E-3</v>
      </c>
      <c r="O1413" s="106">
        <f>'Datos Monitoreo 2019'!$N1413*'Datos Monitoreo 2019'!$S1413</f>
        <v>1.5253634578020448E-3</v>
      </c>
      <c r="P1413" s="106">
        <f>'Datos Monitoreo 2019'!$O1413+'Datos Monitoreo 2019'!$N1413</f>
        <v>9.1521807468122694E-3</v>
      </c>
      <c r="Q1413" s="104">
        <v>0.47</v>
      </c>
      <c r="R1413" s="106">
        <f>'Datos Monitoreo 2019'!$Q1413*'Datos Monitoreo 2019'!$N1413</f>
        <v>3.5846041258348052E-3</v>
      </c>
      <c r="S1413" s="104">
        <v>0.2</v>
      </c>
      <c r="T1413" s="106">
        <f>'Datos Monitoreo 2019'!$R1413*'Datos Monitoreo 2019'!$S1413</f>
        <v>7.1692082516696103E-4</v>
      </c>
      <c r="U1413" s="106">
        <f>'Datos Monitoreo 2019'!$T1413+'Datos Monitoreo 2019'!$R1413</f>
        <v>4.3015249510017662E-3</v>
      </c>
    </row>
    <row r="1414" spans="1:21" s="94" customFormat="1" ht="16.5" hidden="1" x14ac:dyDescent="0.3">
      <c r="A1414" s="95" t="s">
        <v>64</v>
      </c>
      <c r="B1414" s="102">
        <f>VLOOKUP('Datos Monitoreo 2019'!$A1414,info!$D$3:$E$118,2,FALSE)</f>
        <v>5</v>
      </c>
      <c r="C1414" s="96">
        <v>20</v>
      </c>
      <c r="D1414" s="96" t="s">
        <v>15</v>
      </c>
      <c r="E1414" s="97">
        <v>5.6977469626898527</v>
      </c>
      <c r="F1414" s="103">
        <f t="shared" si="27"/>
        <v>2.549741765803709E-3</v>
      </c>
      <c r="G1414" s="95"/>
      <c r="H1414" s="104"/>
      <c r="I1414" s="104"/>
      <c r="J1414" s="104"/>
      <c r="K1414" s="105">
        <f>VLOOKUP('Datos Monitoreo 2019'!$D1414,info!$A$2:$B$20,2,FALSE)</f>
        <v>0.89</v>
      </c>
      <c r="M1414" s="104">
        <v>1.1499999999999999</v>
      </c>
      <c r="N1414" s="106">
        <f>(0.193936*'Datos Monitoreo 2019'!$E1414^2.24268)/1000</f>
        <v>9.6041468719961793E-3</v>
      </c>
      <c r="O1414" s="106">
        <f>'Datos Monitoreo 2019'!$N1414*'Datos Monitoreo 2019'!$S1414</f>
        <v>1.920829374399236E-3</v>
      </c>
      <c r="P1414" s="106">
        <f>'Datos Monitoreo 2019'!$O1414+'Datos Monitoreo 2019'!$N1414</f>
        <v>1.1524976246395415E-2</v>
      </c>
      <c r="Q1414" s="104">
        <v>0.47</v>
      </c>
      <c r="R1414" s="106">
        <f>'Datos Monitoreo 2019'!$Q1414*'Datos Monitoreo 2019'!$N1414</f>
        <v>4.5139490298382037E-3</v>
      </c>
      <c r="S1414" s="104">
        <v>0.2</v>
      </c>
      <c r="T1414" s="106">
        <f>'Datos Monitoreo 2019'!$R1414*'Datos Monitoreo 2019'!$S1414</f>
        <v>9.027898059676408E-4</v>
      </c>
      <c r="U1414" s="106">
        <f>'Datos Monitoreo 2019'!$T1414+'Datos Monitoreo 2019'!$R1414</f>
        <v>5.4167388358058446E-3</v>
      </c>
    </row>
    <row r="1415" spans="1:21" s="94" customFormat="1" ht="16.5" hidden="1" x14ac:dyDescent="0.3">
      <c r="A1415" s="95" t="s">
        <v>64</v>
      </c>
      <c r="B1415" s="102">
        <f>VLOOKUP('Datos Monitoreo 2019'!$A1415,info!$D$3:$E$118,2,FALSE)</f>
        <v>5</v>
      </c>
      <c r="C1415" s="96">
        <v>21</v>
      </c>
      <c r="D1415" s="96" t="s">
        <v>15</v>
      </c>
      <c r="E1415" s="97">
        <v>6.7481695870963625</v>
      </c>
      <c r="F1415" s="103">
        <f t="shared" si="27"/>
        <v>3.5765298811610727E-3</v>
      </c>
      <c r="G1415" s="95"/>
      <c r="H1415" s="104"/>
      <c r="I1415" s="104"/>
      <c r="J1415" s="104"/>
      <c r="K1415" s="105">
        <f>VLOOKUP('Datos Monitoreo 2019'!$D1415,info!$A$2:$B$20,2,FALSE)</f>
        <v>0.89</v>
      </c>
      <c r="M1415" s="104">
        <v>1.1499999999999999</v>
      </c>
      <c r="N1415" s="106">
        <f>(0.193936*'Datos Monitoreo 2019'!$E1415^2.24268)/1000</f>
        <v>1.4036449450497018E-2</v>
      </c>
      <c r="O1415" s="106">
        <f>'Datos Monitoreo 2019'!$N1415*'Datos Monitoreo 2019'!$S1415</f>
        <v>2.8072898900994036E-3</v>
      </c>
      <c r="P1415" s="106">
        <f>'Datos Monitoreo 2019'!$O1415+'Datos Monitoreo 2019'!$N1415</f>
        <v>1.6843739340596423E-2</v>
      </c>
      <c r="Q1415" s="104">
        <v>0.47</v>
      </c>
      <c r="R1415" s="106">
        <f>'Datos Monitoreo 2019'!$Q1415*'Datos Monitoreo 2019'!$N1415</f>
        <v>6.5971312417335976E-3</v>
      </c>
      <c r="S1415" s="104">
        <v>0.2</v>
      </c>
      <c r="T1415" s="106">
        <f>'Datos Monitoreo 2019'!$R1415*'Datos Monitoreo 2019'!$S1415</f>
        <v>1.3194262483467196E-3</v>
      </c>
      <c r="U1415" s="106">
        <f>'Datos Monitoreo 2019'!$T1415+'Datos Monitoreo 2019'!$R1415</f>
        <v>7.9165574900803178E-3</v>
      </c>
    </row>
    <row r="1416" spans="1:21" s="94" customFormat="1" ht="16.5" hidden="1" x14ac:dyDescent="0.3">
      <c r="A1416" s="95" t="s">
        <v>64</v>
      </c>
      <c r="B1416" s="102">
        <f>VLOOKUP('Datos Monitoreo 2019'!$A1416,info!$D$3:$E$118,2,FALSE)</f>
        <v>5</v>
      </c>
      <c r="C1416" s="96">
        <v>23</v>
      </c>
      <c r="D1416" s="96" t="s">
        <v>15</v>
      </c>
      <c r="E1416" s="97">
        <v>4.6473243382833438</v>
      </c>
      <c r="F1416" s="103">
        <f t="shared" si="27"/>
        <v>1.6962733834734202E-3</v>
      </c>
      <c r="G1416" s="95"/>
      <c r="H1416" s="104"/>
      <c r="I1416" s="104"/>
      <c r="J1416" s="104"/>
      <c r="K1416" s="105">
        <f>VLOOKUP('Datos Monitoreo 2019'!$D1416,info!$A$2:$B$20,2,FALSE)</f>
        <v>0.89</v>
      </c>
      <c r="M1416" s="104">
        <v>1.1499999999999999</v>
      </c>
      <c r="N1416" s="106">
        <f>(0.193936*'Datos Monitoreo 2019'!$E1416^2.24268)/1000</f>
        <v>6.081087045445157E-3</v>
      </c>
      <c r="O1416" s="106">
        <f>'Datos Monitoreo 2019'!$N1416*'Datos Monitoreo 2019'!$S1416</f>
        <v>1.2162174090890314E-3</v>
      </c>
      <c r="P1416" s="106">
        <f>'Datos Monitoreo 2019'!$O1416+'Datos Monitoreo 2019'!$N1416</f>
        <v>7.2973044545341882E-3</v>
      </c>
      <c r="Q1416" s="104">
        <v>0.47</v>
      </c>
      <c r="R1416" s="106">
        <f>'Datos Monitoreo 2019'!$Q1416*'Datos Monitoreo 2019'!$N1416</f>
        <v>2.8581109113592234E-3</v>
      </c>
      <c r="S1416" s="104">
        <v>0.2</v>
      </c>
      <c r="T1416" s="106">
        <f>'Datos Monitoreo 2019'!$R1416*'Datos Monitoreo 2019'!$S1416</f>
        <v>5.7162218227184468E-4</v>
      </c>
      <c r="U1416" s="106">
        <f>'Datos Monitoreo 2019'!$T1416+'Datos Monitoreo 2019'!$R1416</f>
        <v>3.4297330936310681E-3</v>
      </c>
    </row>
    <row r="1417" spans="1:21" s="94" customFormat="1" ht="16.5" hidden="1" x14ac:dyDescent="0.3">
      <c r="A1417" s="95" t="s">
        <v>64</v>
      </c>
      <c r="B1417" s="102">
        <f>VLOOKUP('Datos Monitoreo 2019'!$A1417,info!$D$3:$E$118,2,FALSE)</f>
        <v>5</v>
      </c>
      <c r="C1417" s="96">
        <v>23</v>
      </c>
      <c r="D1417" s="96" t="s">
        <v>15</v>
      </c>
      <c r="E1417" s="97">
        <v>4.169859509007658</v>
      </c>
      <c r="F1417" s="103">
        <f t="shared" si="27"/>
        <v>1.3656289892000082E-3</v>
      </c>
      <c r="G1417" s="95"/>
      <c r="H1417" s="104"/>
      <c r="I1417" s="104"/>
      <c r="J1417" s="104"/>
      <c r="K1417" s="105">
        <f>VLOOKUP('Datos Monitoreo 2019'!$D1417,info!$A$2:$B$20,2,FALSE)</f>
        <v>0.89</v>
      </c>
      <c r="M1417" s="104">
        <v>1.1499999999999999</v>
      </c>
      <c r="N1417" s="106">
        <f>(0.193936*'Datos Monitoreo 2019'!$E1417^2.24268)/1000</f>
        <v>4.7686159463108451E-3</v>
      </c>
      <c r="O1417" s="106">
        <f>'Datos Monitoreo 2019'!$N1417*'Datos Monitoreo 2019'!$S1417</f>
        <v>9.5372318926216905E-4</v>
      </c>
      <c r="P1417" s="106">
        <f>'Datos Monitoreo 2019'!$O1417+'Datos Monitoreo 2019'!$N1417</f>
        <v>5.7223391355730145E-3</v>
      </c>
      <c r="Q1417" s="104">
        <v>0.47</v>
      </c>
      <c r="R1417" s="106">
        <f>'Datos Monitoreo 2019'!$Q1417*'Datos Monitoreo 2019'!$N1417</f>
        <v>2.2412494947660973E-3</v>
      </c>
      <c r="S1417" s="104">
        <v>0.2</v>
      </c>
      <c r="T1417" s="106">
        <f>'Datos Monitoreo 2019'!$R1417*'Datos Monitoreo 2019'!$S1417</f>
        <v>4.4824989895321949E-4</v>
      </c>
      <c r="U1417" s="106">
        <f>'Datos Monitoreo 2019'!$T1417+'Datos Monitoreo 2019'!$R1417</f>
        <v>2.6894993937193168E-3</v>
      </c>
    </row>
    <row r="1418" spans="1:21" s="94" customFormat="1" ht="16.5" hidden="1" x14ac:dyDescent="0.3">
      <c r="A1418" s="95" t="s">
        <v>64</v>
      </c>
      <c r="B1418" s="102">
        <f>VLOOKUP('Datos Monitoreo 2019'!$A1418,info!$D$3:$E$118,2,FALSE)</f>
        <v>5</v>
      </c>
      <c r="C1418" s="96">
        <v>23</v>
      </c>
      <c r="D1418" s="96" t="s">
        <v>15</v>
      </c>
      <c r="E1418" s="97">
        <v>3.3740847935481812</v>
      </c>
      <c r="F1418" s="103">
        <f t="shared" si="27"/>
        <v>8.9413247029026816E-4</v>
      </c>
      <c r="G1418" s="95"/>
      <c r="H1418" s="104"/>
      <c r="I1418" s="104"/>
      <c r="J1418" s="104"/>
      <c r="K1418" s="105">
        <f>VLOOKUP('Datos Monitoreo 2019'!$D1418,info!$A$2:$B$20,2,FALSE)</f>
        <v>0.89</v>
      </c>
      <c r="M1418" s="104">
        <v>1.1499999999999999</v>
      </c>
      <c r="N1418" s="106">
        <f>(0.193936*'Datos Monitoreo 2019'!$E1418^2.24268)/1000</f>
        <v>2.9658099325336803E-3</v>
      </c>
      <c r="O1418" s="106">
        <f>'Datos Monitoreo 2019'!$N1418*'Datos Monitoreo 2019'!$S1418</f>
        <v>5.9316198650673614E-4</v>
      </c>
      <c r="P1418" s="106">
        <f>'Datos Monitoreo 2019'!$O1418+'Datos Monitoreo 2019'!$N1418</f>
        <v>3.5589719190404164E-3</v>
      </c>
      <c r="Q1418" s="104">
        <v>0.47</v>
      </c>
      <c r="R1418" s="106">
        <f>'Datos Monitoreo 2019'!$Q1418*'Datos Monitoreo 2019'!$N1418</f>
        <v>1.3939306682908296E-3</v>
      </c>
      <c r="S1418" s="104">
        <v>0.2</v>
      </c>
      <c r="T1418" s="106">
        <f>'Datos Monitoreo 2019'!$R1418*'Datos Monitoreo 2019'!$S1418</f>
        <v>2.7878613365816591E-4</v>
      </c>
      <c r="U1418" s="106">
        <f>'Datos Monitoreo 2019'!$T1418+'Datos Monitoreo 2019'!$R1418</f>
        <v>1.6727168019489956E-3</v>
      </c>
    </row>
    <row r="1419" spans="1:21" s="94" customFormat="1" ht="16.5" hidden="1" x14ac:dyDescent="0.3">
      <c r="A1419" s="95" t="s">
        <v>64</v>
      </c>
      <c r="B1419" s="102">
        <f>VLOOKUP('Datos Monitoreo 2019'!$A1419,info!$D$3:$E$118,2,FALSE)</f>
        <v>5</v>
      </c>
      <c r="C1419" s="96">
        <v>24</v>
      </c>
      <c r="D1419" s="96" t="s">
        <v>15</v>
      </c>
      <c r="E1419" s="97">
        <v>3.4059157821665602</v>
      </c>
      <c r="F1419" s="103">
        <f t="shared" si="27"/>
        <v>9.1108247172955485E-4</v>
      </c>
      <c r="G1419" s="95"/>
      <c r="H1419" s="104"/>
      <c r="I1419" s="104"/>
      <c r="J1419" s="104"/>
      <c r="K1419" s="105">
        <f>VLOOKUP('Datos Monitoreo 2019'!$D1419,info!$A$2:$B$20,2,FALSE)</f>
        <v>0.89</v>
      </c>
      <c r="M1419" s="104">
        <v>1.1499999999999999</v>
      </c>
      <c r="N1419" s="106">
        <f>(0.193936*'Datos Monitoreo 2019'!$E1419^2.24268)/1000</f>
        <v>3.0289267306463238E-3</v>
      </c>
      <c r="O1419" s="106">
        <f>'Datos Monitoreo 2019'!$N1419*'Datos Monitoreo 2019'!$S1419</f>
        <v>6.0578534612926475E-4</v>
      </c>
      <c r="P1419" s="106">
        <f>'Datos Monitoreo 2019'!$O1419+'Datos Monitoreo 2019'!$N1419</f>
        <v>3.6347120767755885E-3</v>
      </c>
      <c r="Q1419" s="104">
        <v>0.47</v>
      </c>
      <c r="R1419" s="106">
        <f>'Datos Monitoreo 2019'!$Q1419*'Datos Monitoreo 2019'!$N1419</f>
        <v>1.4235955634037721E-3</v>
      </c>
      <c r="S1419" s="104">
        <v>0.2</v>
      </c>
      <c r="T1419" s="106">
        <f>'Datos Monitoreo 2019'!$R1419*'Datos Monitoreo 2019'!$S1419</f>
        <v>2.8471911268075444E-4</v>
      </c>
      <c r="U1419" s="106">
        <f>'Datos Monitoreo 2019'!$T1419+'Datos Monitoreo 2019'!$R1419</f>
        <v>1.7083146760845265E-3</v>
      </c>
    </row>
    <row r="1420" spans="1:21" s="94" customFormat="1" ht="16.5" hidden="1" x14ac:dyDescent="0.3">
      <c r="A1420" s="95" t="s">
        <v>64</v>
      </c>
      <c r="B1420" s="102">
        <f>VLOOKUP('Datos Monitoreo 2019'!$A1420,info!$D$3:$E$118,2,FALSE)</f>
        <v>5</v>
      </c>
      <c r="C1420" s="96">
        <v>24</v>
      </c>
      <c r="D1420" s="96" t="s">
        <v>15</v>
      </c>
      <c r="E1420" s="97">
        <v>2.1326762374313977</v>
      </c>
      <c r="F1420" s="103">
        <f t="shared" si="27"/>
        <v>3.5722326976975915E-4</v>
      </c>
      <c r="G1420" s="95"/>
      <c r="H1420" s="104"/>
      <c r="I1420" s="104"/>
      <c r="J1420" s="104"/>
      <c r="K1420" s="105">
        <f>VLOOKUP('Datos Monitoreo 2019'!$D1420,info!$A$2:$B$20,2,FALSE)</f>
        <v>0.89</v>
      </c>
      <c r="M1420" s="104">
        <v>1.1499999999999999</v>
      </c>
      <c r="N1420" s="106">
        <f>(0.193936*'Datos Monitoreo 2019'!$E1420^2.24268)/1000</f>
        <v>1.0600632918661473E-3</v>
      </c>
      <c r="O1420" s="106">
        <f>'Datos Monitoreo 2019'!$N1420*'Datos Monitoreo 2019'!$S1420</f>
        <v>2.1201265837322947E-4</v>
      </c>
      <c r="P1420" s="106">
        <f>'Datos Monitoreo 2019'!$O1420+'Datos Monitoreo 2019'!$N1420</f>
        <v>1.2720759502393769E-3</v>
      </c>
      <c r="Q1420" s="104">
        <v>0.47</v>
      </c>
      <c r="R1420" s="106">
        <f>'Datos Monitoreo 2019'!$Q1420*'Datos Monitoreo 2019'!$N1420</f>
        <v>4.9822974717708918E-4</v>
      </c>
      <c r="S1420" s="104">
        <v>0.2</v>
      </c>
      <c r="T1420" s="106">
        <f>'Datos Monitoreo 2019'!$R1420*'Datos Monitoreo 2019'!$S1420</f>
        <v>9.9645949435417844E-5</v>
      </c>
      <c r="U1420" s="106">
        <f>'Datos Monitoreo 2019'!$T1420+'Datos Monitoreo 2019'!$R1420</f>
        <v>5.9787569661250704E-4</v>
      </c>
    </row>
    <row r="1421" spans="1:21" s="94" customFormat="1" ht="16.5" hidden="1" x14ac:dyDescent="0.3">
      <c r="A1421" s="95" t="s">
        <v>64</v>
      </c>
      <c r="B1421" s="102">
        <f>VLOOKUP('Datos Monitoreo 2019'!$A1421,info!$D$3:$E$118,2,FALSE)</f>
        <v>5</v>
      </c>
      <c r="C1421" s="96">
        <v>25</v>
      </c>
      <c r="D1421" s="96" t="s">
        <v>15</v>
      </c>
      <c r="E1421" s="97">
        <v>4.2335214862444159</v>
      </c>
      <c r="F1421" s="103">
        <f t="shared" si="27"/>
        <v>1.4076458941762683E-3</v>
      </c>
      <c r="G1421" s="95"/>
      <c r="H1421" s="104"/>
      <c r="I1421" s="104"/>
      <c r="J1421" s="104"/>
      <c r="K1421" s="105">
        <f>VLOOKUP('Datos Monitoreo 2019'!$D1421,info!$A$2:$B$20,2,FALSE)</f>
        <v>0.89</v>
      </c>
      <c r="M1421" s="104">
        <v>1.1499999999999999</v>
      </c>
      <c r="N1421" s="106">
        <f>(0.193936*'Datos Monitoreo 2019'!$E1421^2.24268)/1000</f>
        <v>4.933441190853257E-3</v>
      </c>
      <c r="O1421" s="106">
        <f>'Datos Monitoreo 2019'!$N1421*'Datos Monitoreo 2019'!$S1421</f>
        <v>9.8668823817065149E-4</v>
      </c>
      <c r="P1421" s="106">
        <f>'Datos Monitoreo 2019'!$O1421+'Datos Monitoreo 2019'!$N1421</f>
        <v>5.9201294290239081E-3</v>
      </c>
      <c r="Q1421" s="104">
        <v>0.47</v>
      </c>
      <c r="R1421" s="106">
        <f>'Datos Monitoreo 2019'!$Q1421*'Datos Monitoreo 2019'!$N1421</f>
        <v>2.3187173597010308E-3</v>
      </c>
      <c r="S1421" s="104">
        <v>0.2</v>
      </c>
      <c r="T1421" s="106">
        <f>'Datos Monitoreo 2019'!$R1421*'Datos Monitoreo 2019'!$S1421</f>
        <v>4.6374347194020618E-4</v>
      </c>
      <c r="U1421" s="106">
        <f>'Datos Monitoreo 2019'!$T1421+'Datos Monitoreo 2019'!$R1421</f>
        <v>2.7824608316412368E-3</v>
      </c>
    </row>
    <row r="1422" spans="1:21" s="94" customFormat="1" ht="16.5" hidden="1" x14ac:dyDescent="0.3">
      <c r="A1422" s="95" t="s">
        <v>64</v>
      </c>
      <c r="B1422" s="102">
        <f>VLOOKUP('Datos Monitoreo 2019'!$A1422,info!$D$3:$E$118,2,FALSE)</f>
        <v>5</v>
      </c>
      <c r="C1422" s="96">
        <v>25</v>
      </c>
      <c r="D1422" s="96" t="s">
        <v>15</v>
      </c>
      <c r="E1422" s="97">
        <v>2.1326762374313977</v>
      </c>
      <c r="F1422" s="103">
        <f t="shared" si="27"/>
        <v>3.5722326976975915E-4</v>
      </c>
      <c r="G1422" s="99"/>
      <c r="H1422" s="104"/>
      <c r="I1422" s="104"/>
      <c r="J1422" s="104"/>
      <c r="K1422" s="105">
        <f>VLOOKUP('Datos Monitoreo 2019'!$D1422,info!$A$2:$B$20,2,FALSE)</f>
        <v>0.89</v>
      </c>
      <c r="M1422" s="104">
        <v>1.1499999999999999</v>
      </c>
      <c r="N1422" s="106">
        <f>(0.193936*'Datos Monitoreo 2019'!$E1422^2.24268)/1000</f>
        <v>1.0600632918661473E-3</v>
      </c>
      <c r="O1422" s="106">
        <f>'Datos Monitoreo 2019'!$N1422*'Datos Monitoreo 2019'!$S1422</f>
        <v>2.1201265837322947E-4</v>
      </c>
      <c r="P1422" s="106">
        <f>'Datos Monitoreo 2019'!$O1422+'Datos Monitoreo 2019'!$N1422</f>
        <v>1.2720759502393769E-3</v>
      </c>
      <c r="Q1422" s="104">
        <v>0.47</v>
      </c>
      <c r="R1422" s="106">
        <f>'Datos Monitoreo 2019'!$Q1422*'Datos Monitoreo 2019'!$N1422</f>
        <v>4.9822974717708918E-4</v>
      </c>
      <c r="S1422" s="104">
        <v>0.2</v>
      </c>
      <c r="T1422" s="106">
        <f>'Datos Monitoreo 2019'!$R1422*'Datos Monitoreo 2019'!$S1422</f>
        <v>9.9645949435417844E-5</v>
      </c>
      <c r="U1422" s="106">
        <f>'Datos Monitoreo 2019'!$T1422+'Datos Monitoreo 2019'!$R1422</f>
        <v>5.9787569661250704E-4</v>
      </c>
    </row>
    <row r="1423" spans="1:21" s="94" customFormat="1" ht="16.5" hidden="1" x14ac:dyDescent="0.3">
      <c r="A1423" s="95" t="s">
        <v>64</v>
      </c>
      <c r="B1423" s="102">
        <f>VLOOKUP('Datos Monitoreo 2019'!$A1423,info!$D$3:$E$118,2,FALSE)</f>
        <v>5</v>
      </c>
      <c r="C1423" s="96">
        <v>26</v>
      </c>
      <c r="D1423" s="96" t="s">
        <v>15</v>
      </c>
      <c r="E1423" s="97">
        <v>7.2574654049904277</v>
      </c>
      <c r="F1423" s="103">
        <f t="shared" si="27"/>
        <v>4.1367552808445436E-3</v>
      </c>
      <c r="G1423" s="95"/>
      <c r="H1423" s="104"/>
      <c r="I1423" s="104"/>
      <c r="J1423" s="104"/>
      <c r="K1423" s="105">
        <f>VLOOKUP('Datos Monitoreo 2019'!$D1423,info!$A$2:$B$20,2,FALSE)</f>
        <v>0.89</v>
      </c>
      <c r="M1423" s="104">
        <v>1.1499999999999999</v>
      </c>
      <c r="N1423" s="106">
        <f>(0.193936*'Datos Monitoreo 2019'!$E1423^2.24268)/1000</f>
        <v>1.6524323172982747E-2</v>
      </c>
      <c r="O1423" s="106">
        <f>'Datos Monitoreo 2019'!$N1423*'Datos Monitoreo 2019'!$S1423</f>
        <v>3.3048646345965496E-3</v>
      </c>
      <c r="P1423" s="106">
        <f>'Datos Monitoreo 2019'!$O1423+'Datos Monitoreo 2019'!$N1423</f>
        <v>1.9829187807579297E-2</v>
      </c>
      <c r="Q1423" s="104">
        <v>0.47</v>
      </c>
      <c r="R1423" s="106">
        <f>'Datos Monitoreo 2019'!$Q1423*'Datos Monitoreo 2019'!$N1423</f>
        <v>7.7664318913018907E-3</v>
      </c>
      <c r="S1423" s="104">
        <v>0.2</v>
      </c>
      <c r="T1423" s="106">
        <f>'Datos Monitoreo 2019'!$R1423*'Datos Monitoreo 2019'!$S1423</f>
        <v>1.5532863782603782E-3</v>
      </c>
      <c r="U1423" s="106">
        <f>'Datos Monitoreo 2019'!$T1423+'Datos Monitoreo 2019'!$R1423</f>
        <v>9.3197182695622695E-3</v>
      </c>
    </row>
    <row r="1424" spans="1:21" s="94" customFormat="1" ht="16.5" hidden="1" x14ac:dyDescent="0.3">
      <c r="A1424" s="95" t="s">
        <v>64</v>
      </c>
      <c r="B1424" s="102">
        <f>VLOOKUP('Datos Monitoreo 2019'!$A1424,info!$D$3:$E$118,2,FALSE)</f>
        <v>5</v>
      </c>
      <c r="C1424" s="96">
        <v>26</v>
      </c>
      <c r="D1424" s="96" t="s">
        <v>15</v>
      </c>
      <c r="E1424" s="97">
        <v>3.246760839074665</v>
      </c>
      <c r="F1424" s="103">
        <f t="shared" si="27"/>
        <v>8.2792401396403962E-4</v>
      </c>
      <c r="G1424" s="95"/>
      <c r="H1424" s="110"/>
      <c r="I1424" s="110"/>
      <c r="J1424" s="110"/>
      <c r="K1424" s="105">
        <f>VLOOKUP('Datos Monitoreo 2019'!$D1424,info!$A$2:$B$20,2,FALSE)</f>
        <v>0.89</v>
      </c>
      <c r="M1424" s="104">
        <v>1.1499999999999999</v>
      </c>
      <c r="N1424" s="106">
        <f>(0.193936*'Datos Monitoreo 2019'!$E1424^2.24268)/1000</f>
        <v>2.7206820454805155E-3</v>
      </c>
      <c r="O1424" s="106">
        <f>'Datos Monitoreo 2019'!$N1424*'Datos Monitoreo 2019'!$S1424</f>
        <v>5.441364090961031E-4</v>
      </c>
      <c r="P1424" s="106">
        <f>'Datos Monitoreo 2019'!$O1424+'Datos Monitoreo 2019'!$N1424</f>
        <v>3.2648184545766186E-3</v>
      </c>
      <c r="Q1424" s="104">
        <v>0.47</v>
      </c>
      <c r="R1424" s="106">
        <f>'Datos Monitoreo 2019'!$Q1424*'Datos Monitoreo 2019'!$N1424</f>
        <v>1.2787205613758422E-3</v>
      </c>
      <c r="S1424" s="104">
        <v>0.2</v>
      </c>
      <c r="T1424" s="106">
        <f>'Datos Monitoreo 2019'!$R1424*'Datos Monitoreo 2019'!$S1424</f>
        <v>2.5574411227516846E-4</v>
      </c>
      <c r="U1424" s="106">
        <f>'Datos Monitoreo 2019'!$T1424+'Datos Monitoreo 2019'!$R1424</f>
        <v>1.5344646736510105E-3</v>
      </c>
    </row>
    <row r="1425" spans="1:21" s="94" customFormat="1" ht="16.5" hidden="1" x14ac:dyDescent="0.3">
      <c r="A1425" s="95" t="s">
        <v>64</v>
      </c>
      <c r="B1425" s="102">
        <f>VLOOKUP('Datos Monitoreo 2019'!$A1425,info!$D$3:$E$118,2,FALSE)</f>
        <v>5</v>
      </c>
      <c r="C1425" s="96">
        <v>27</v>
      </c>
      <c r="D1425" s="96" t="s">
        <v>15</v>
      </c>
      <c r="E1425" s="97">
        <v>6.2070427805839179</v>
      </c>
      <c r="F1425" s="103">
        <f t="shared" si="27"/>
        <v>3.0259333555346596E-3</v>
      </c>
      <c r="G1425" s="95"/>
      <c r="H1425" s="104"/>
      <c r="I1425" s="104"/>
      <c r="J1425" s="104"/>
      <c r="K1425" s="105">
        <f>VLOOKUP('Datos Monitoreo 2019'!$D1425,info!$A$2:$B$20,2,FALSE)</f>
        <v>0.89</v>
      </c>
      <c r="M1425" s="104">
        <v>1.1499999999999999</v>
      </c>
      <c r="N1425" s="106">
        <f>(0.193936*'Datos Monitoreo 2019'!$E1425^2.24268)/1000</f>
        <v>1.1637111074149747E-2</v>
      </c>
      <c r="O1425" s="106">
        <f>'Datos Monitoreo 2019'!$N1425*'Datos Monitoreo 2019'!$S1425</f>
        <v>2.3274222148299494E-3</v>
      </c>
      <c r="P1425" s="106">
        <f>'Datos Monitoreo 2019'!$O1425+'Datos Monitoreo 2019'!$N1425</f>
        <v>1.3964533288979697E-2</v>
      </c>
      <c r="Q1425" s="104">
        <v>0.47</v>
      </c>
      <c r="R1425" s="106">
        <f>'Datos Monitoreo 2019'!$Q1425*'Datos Monitoreo 2019'!$N1425</f>
        <v>5.4694422048503812E-3</v>
      </c>
      <c r="S1425" s="104">
        <v>0.2</v>
      </c>
      <c r="T1425" s="106">
        <f>'Datos Monitoreo 2019'!$R1425*'Datos Monitoreo 2019'!$S1425</f>
        <v>1.0938884409700763E-3</v>
      </c>
      <c r="U1425" s="106">
        <f>'Datos Monitoreo 2019'!$T1425+'Datos Monitoreo 2019'!$R1425</f>
        <v>6.563330645820457E-3</v>
      </c>
    </row>
    <row r="1426" spans="1:21" s="94" customFormat="1" ht="16.5" hidden="1" x14ac:dyDescent="0.3">
      <c r="A1426" s="95" t="s">
        <v>64</v>
      </c>
      <c r="B1426" s="102">
        <f>VLOOKUP('Datos Monitoreo 2019'!$A1426,info!$D$3:$E$118,2,FALSE)</f>
        <v>5</v>
      </c>
      <c r="C1426" s="96">
        <v>28</v>
      </c>
      <c r="D1426" s="96" t="s">
        <v>15</v>
      </c>
      <c r="E1426" s="97">
        <v>2.5146481008519466</v>
      </c>
      <c r="F1426" s="103">
        <f t="shared" si="27"/>
        <v>4.9664299991825946E-4</v>
      </c>
      <c r="G1426" s="99"/>
      <c r="H1426" s="104"/>
      <c r="I1426" s="104"/>
      <c r="J1426" s="104"/>
      <c r="K1426" s="105">
        <f>VLOOKUP('Datos Monitoreo 2019'!$D1426,info!$A$2:$B$20,2,FALSE)</f>
        <v>0.89</v>
      </c>
      <c r="M1426" s="104">
        <v>1.1499999999999999</v>
      </c>
      <c r="N1426" s="106">
        <f>(0.193936*'Datos Monitoreo 2019'!$E1426^2.24268)/1000</f>
        <v>1.5339128387847872E-3</v>
      </c>
      <c r="O1426" s="106">
        <f>'Datos Monitoreo 2019'!$N1426*'Datos Monitoreo 2019'!$S1426</f>
        <v>3.0678256775695746E-4</v>
      </c>
      <c r="P1426" s="106">
        <f>'Datos Monitoreo 2019'!$O1426+'Datos Monitoreo 2019'!$N1426</f>
        <v>1.8406954065417445E-3</v>
      </c>
      <c r="Q1426" s="104">
        <v>0.47</v>
      </c>
      <c r="R1426" s="106">
        <f>'Datos Monitoreo 2019'!$Q1426*'Datos Monitoreo 2019'!$N1426</f>
        <v>7.2093903422884998E-4</v>
      </c>
      <c r="S1426" s="104">
        <v>0.2</v>
      </c>
      <c r="T1426" s="106">
        <f>'Datos Monitoreo 2019'!$R1426*'Datos Monitoreo 2019'!$S1426</f>
        <v>1.4418780684577001E-4</v>
      </c>
      <c r="U1426" s="106">
        <f>'Datos Monitoreo 2019'!$T1426+'Datos Monitoreo 2019'!$R1426</f>
        <v>8.6512684107462002E-4</v>
      </c>
    </row>
    <row r="1427" spans="1:21" s="94" customFormat="1" ht="16.5" hidden="1" x14ac:dyDescent="0.3">
      <c r="A1427" s="95" t="s">
        <v>64</v>
      </c>
      <c r="B1427" s="102">
        <f>VLOOKUP('Datos Monitoreo 2019'!$A1427,info!$D$3:$E$118,2,FALSE)</f>
        <v>5</v>
      </c>
      <c r="C1427" s="96">
        <v>29</v>
      </c>
      <c r="D1427" s="96" t="s">
        <v>9</v>
      </c>
      <c r="E1427" s="97">
        <v>5.5385920195979574</v>
      </c>
      <c r="F1427" s="103">
        <f t="shared" si="27"/>
        <v>2.4092875285251108E-3</v>
      </c>
      <c r="G1427" s="95"/>
      <c r="H1427" s="104"/>
      <c r="I1427" s="104"/>
      <c r="J1427" s="104"/>
      <c r="K1427" s="105">
        <f>VLOOKUP('Datos Monitoreo 2019'!$D1427,info!$A$2:$B$20,2,FALSE)</f>
        <v>0.74</v>
      </c>
      <c r="M1427" s="104">
        <v>1.1499999999999999</v>
      </c>
      <c r="N1427" s="106">
        <f>(1.8894+0.00853085*'Datos Monitoreo 2019'!$E1427^3.32222)/1000</f>
        <v>4.4055039485789314E-3</v>
      </c>
      <c r="O1427" s="106">
        <f>'Datos Monitoreo 2019'!$N1427*'Datos Monitoreo 2019'!$S1427</f>
        <v>8.8110078971578637E-4</v>
      </c>
      <c r="P1427" s="106">
        <f>'Datos Monitoreo 2019'!$O1427+'Datos Monitoreo 2019'!$N1427</f>
        <v>5.2866047382947173E-3</v>
      </c>
      <c r="Q1427" s="104">
        <v>0.47</v>
      </c>
      <c r="R1427" s="106">
        <f>'Datos Monitoreo 2019'!$Q1427*'Datos Monitoreo 2019'!$N1427</f>
        <v>2.0705868558320976E-3</v>
      </c>
      <c r="S1427" s="104">
        <v>0.2</v>
      </c>
      <c r="T1427" s="106">
        <f>'Datos Monitoreo 2019'!$R1427*'Datos Monitoreo 2019'!$S1427</f>
        <v>4.1411737116641952E-4</v>
      </c>
      <c r="U1427" s="106">
        <f>'Datos Monitoreo 2019'!$T1427+'Datos Monitoreo 2019'!$R1427</f>
        <v>2.4847042269985171E-3</v>
      </c>
    </row>
    <row r="1428" spans="1:21" s="94" customFormat="1" ht="16.5" hidden="1" x14ac:dyDescent="0.3">
      <c r="A1428" s="95" t="s">
        <v>64</v>
      </c>
      <c r="B1428" s="102">
        <f>VLOOKUP('Datos Monitoreo 2019'!$A1428,info!$D$3:$E$118,2,FALSE)</f>
        <v>5</v>
      </c>
      <c r="C1428" s="96">
        <v>29</v>
      </c>
      <c r="D1428" s="96" t="s">
        <v>9</v>
      </c>
      <c r="E1428" s="97">
        <v>3.5014087480216975</v>
      </c>
      <c r="F1428" s="103">
        <f t="shared" si="27"/>
        <v>9.6288740570596703E-4</v>
      </c>
      <c r="G1428" s="95"/>
      <c r="H1428" s="104"/>
      <c r="I1428" s="104"/>
      <c r="J1428" s="104"/>
      <c r="K1428" s="105">
        <f>VLOOKUP('Datos Monitoreo 2019'!$D1428,info!$A$2:$B$20,2,FALSE)</f>
        <v>0.74</v>
      </c>
      <c r="M1428" s="104">
        <v>1.1499999999999999</v>
      </c>
      <c r="N1428" s="106">
        <f>(1.8894+0.00853085*'Datos Monitoreo 2019'!$E1428^3.32222)/1000</f>
        <v>2.4377863828380216E-3</v>
      </c>
      <c r="O1428" s="106">
        <f>'Datos Monitoreo 2019'!$N1428*'Datos Monitoreo 2019'!$S1428</f>
        <v>4.8755727656760433E-4</v>
      </c>
      <c r="P1428" s="106">
        <f>'Datos Monitoreo 2019'!$O1428+'Datos Monitoreo 2019'!$N1428</f>
        <v>2.925343659405626E-3</v>
      </c>
      <c r="Q1428" s="104">
        <v>0.47</v>
      </c>
      <c r="R1428" s="106">
        <f>'Datos Monitoreo 2019'!$Q1428*'Datos Monitoreo 2019'!$N1428</f>
        <v>1.14575959993387E-3</v>
      </c>
      <c r="S1428" s="104">
        <v>0.2</v>
      </c>
      <c r="T1428" s="106">
        <f>'Datos Monitoreo 2019'!$R1428*'Datos Monitoreo 2019'!$S1428</f>
        <v>2.2915191998677402E-4</v>
      </c>
      <c r="U1428" s="106">
        <f>'Datos Monitoreo 2019'!$T1428+'Datos Monitoreo 2019'!$R1428</f>
        <v>1.374911519920644E-3</v>
      </c>
    </row>
    <row r="1429" spans="1:21" s="94" customFormat="1" ht="16.5" hidden="1" x14ac:dyDescent="0.3">
      <c r="A1429" s="95" t="s">
        <v>64</v>
      </c>
      <c r="B1429" s="102">
        <f>VLOOKUP('Datos Monitoreo 2019'!$A1429,info!$D$3:$E$118,2,FALSE)</f>
        <v>5</v>
      </c>
      <c r="C1429" s="96">
        <v>30</v>
      </c>
      <c r="D1429" s="96" t="s">
        <v>9</v>
      </c>
      <c r="E1429" s="97">
        <v>4.2016904976260365</v>
      </c>
      <c r="F1429" s="103">
        <f t="shared" si="27"/>
        <v>1.386557864216592E-3</v>
      </c>
      <c r="G1429" s="95"/>
      <c r="H1429" s="104"/>
      <c r="I1429" s="104"/>
      <c r="J1429" s="104"/>
      <c r="K1429" s="105">
        <f>VLOOKUP('Datos Monitoreo 2019'!$D1429,info!$A$2:$B$20,2,FALSE)</f>
        <v>0.74</v>
      </c>
      <c r="M1429" s="104">
        <v>1.1499999999999999</v>
      </c>
      <c r="N1429" s="106">
        <f>(1.8894+0.00853085*'Datos Monitoreo 2019'!$E1429^3.32222)/1000</f>
        <v>2.8943493679559926E-3</v>
      </c>
      <c r="O1429" s="106">
        <f>'Datos Monitoreo 2019'!$N1429*'Datos Monitoreo 2019'!$S1429</f>
        <v>5.7886987359119849E-4</v>
      </c>
      <c r="P1429" s="106">
        <f>'Datos Monitoreo 2019'!$O1429+'Datos Monitoreo 2019'!$N1429</f>
        <v>3.4732192415471911E-3</v>
      </c>
      <c r="Q1429" s="104">
        <v>0.47</v>
      </c>
      <c r="R1429" s="106">
        <f>'Datos Monitoreo 2019'!$Q1429*'Datos Monitoreo 2019'!$N1429</f>
        <v>1.3603442029393165E-3</v>
      </c>
      <c r="S1429" s="104">
        <v>0.2</v>
      </c>
      <c r="T1429" s="106">
        <f>'Datos Monitoreo 2019'!$R1429*'Datos Monitoreo 2019'!$S1429</f>
        <v>2.720688405878633E-4</v>
      </c>
      <c r="U1429" s="106">
        <f>'Datos Monitoreo 2019'!$T1429+'Datos Monitoreo 2019'!$R1429</f>
        <v>1.6324130435271798E-3</v>
      </c>
    </row>
    <row r="1430" spans="1:21" s="94" customFormat="1" ht="16.5" hidden="1" x14ac:dyDescent="0.3">
      <c r="A1430" s="95" t="s">
        <v>64</v>
      </c>
      <c r="B1430" s="102">
        <f>VLOOKUP('Datos Monitoreo 2019'!$A1430,info!$D$3:$E$118,2,FALSE)</f>
        <v>5</v>
      </c>
      <c r="C1430" s="96">
        <v>30</v>
      </c>
      <c r="D1430" s="96" t="s">
        <v>9</v>
      </c>
      <c r="E1430" s="97">
        <v>3.2785918276930444</v>
      </c>
      <c r="F1430" s="103">
        <f t="shared" si="27"/>
        <v>8.4423739563095894E-4</v>
      </c>
      <c r="G1430" s="95"/>
      <c r="H1430" s="104"/>
      <c r="I1430" s="104"/>
      <c r="J1430" s="104"/>
      <c r="K1430" s="105">
        <f>VLOOKUP('Datos Monitoreo 2019'!$D1430,info!$A$2:$B$20,2,FALSE)</f>
        <v>0.74</v>
      </c>
      <c r="M1430" s="104">
        <v>1.1499999999999999</v>
      </c>
      <c r="N1430" s="106">
        <f>(1.8894+0.00853085*'Datos Monitoreo 2019'!$E1430^3.32222)/1000</f>
        <v>2.3301772188384197E-3</v>
      </c>
      <c r="O1430" s="106">
        <f>'Datos Monitoreo 2019'!$N1430*'Datos Monitoreo 2019'!$S1430</f>
        <v>4.6603544376768396E-4</v>
      </c>
      <c r="P1430" s="106">
        <f>'Datos Monitoreo 2019'!$O1430+'Datos Monitoreo 2019'!$N1430</f>
        <v>2.7962126626061038E-3</v>
      </c>
      <c r="Q1430" s="104">
        <v>0.47</v>
      </c>
      <c r="R1430" s="106">
        <f>'Datos Monitoreo 2019'!$Q1430*'Datos Monitoreo 2019'!$N1430</f>
        <v>1.0951832928540572E-3</v>
      </c>
      <c r="S1430" s="104">
        <v>0.2</v>
      </c>
      <c r="T1430" s="106">
        <f>'Datos Monitoreo 2019'!$R1430*'Datos Monitoreo 2019'!$S1430</f>
        <v>2.1903665857081145E-4</v>
      </c>
      <c r="U1430" s="106">
        <f>'Datos Monitoreo 2019'!$T1430+'Datos Monitoreo 2019'!$R1430</f>
        <v>1.3142199514248687E-3</v>
      </c>
    </row>
    <row r="1431" spans="1:21" s="94" customFormat="1" ht="16.5" hidden="1" x14ac:dyDescent="0.3">
      <c r="A1431" s="95" t="s">
        <v>64</v>
      </c>
      <c r="B1431" s="102">
        <f>VLOOKUP('Datos Monitoreo 2019'!$A1431,info!$D$3:$E$118,2,FALSE)</f>
        <v>5</v>
      </c>
      <c r="C1431" s="96">
        <v>31</v>
      </c>
      <c r="D1431" s="96" t="s">
        <v>9</v>
      </c>
      <c r="E1431" s="97">
        <v>7.352958370845565</v>
      </c>
      <c r="F1431" s="103">
        <f t="shared" si="27"/>
        <v>4.2463334591633138E-3</v>
      </c>
      <c r="G1431" s="95"/>
      <c r="H1431" s="104"/>
      <c r="I1431" s="104"/>
      <c r="J1431" s="104"/>
      <c r="K1431" s="105">
        <f>VLOOKUP('Datos Monitoreo 2019'!$D1431,info!$A$2:$B$20,2,FALSE)</f>
        <v>0.74</v>
      </c>
      <c r="M1431" s="104">
        <v>1.1499999999999999</v>
      </c>
      <c r="N1431" s="106">
        <f>(1.8894+0.00853085*'Datos Monitoreo 2019'!$E1431^3.32222)/1000</f>
        <v>8.3395534620687908E-3</v>
      </c>
      <c r="O1431" s="106">
        <f>'Datos Monitoreo 2019'!$N1431*'Datos Monitoreo 2019'!$S1431</f>
        <v>1.6679106924137582E-3</v>
      </c>
      <c r="P1431" s="106">
        <f>'Datos Monitoreo 2019'!$O1431+'Datos Monitoreo 2019'!$N1431</f>
        <v>1.0007464154482549E-2</v>
      </c>
      <c r="Q1431" s="104">
        <v>0.47</v>
      </c>
      <c r="R1431" s="106">
        <f>'Datos Monitoreo 2019'!$Q1431*'Datos Monitoreo 2019'!$N1431</f>
        <v>3.9195901271723314E-3</v>
      </c>
      <c r="S1431" s="104">
        <v>0.2</v>
      </c>
      <c r="T1431" s="106">
        <f>'Datos Monitoreo 2019'!$R1431*'Datos Monitoreo 2019'!$S1431</f>
        <v>7.8391802543446637E-4</v>
      </c>
      <c r="U1431" s="106">
        <f>'Datos Monitoreo 2019'!$T1431+'Datos Monitoreo 2019'!$R1431</f>
        <v>4.7035081526067973E-3</v>
      </c>
    </row>
    <row r="1432" spans="1:21" s="94" customFormat="1" ht="16.5" hidden="1" x14ac:dyDescent="0.3">
      <c r="A1432" s="95" t="s">
        <v>64</v>
      </c>
      <c r="B1432" s="102">
        <f>VLOOKUP('Datos Monitoreo 2019'!$A1432,info!$D$3:$E$118,2,FALSE)</f>
        <v>5</v>
      </c>
      <c r="C1432" s="96">
        <v>32</v>
      </c>
      <c r="D1432" s="96" t="s">
        <v>9</v>
      </c>
      <c r="E1432" s="97">
        <v>4.2971834634811739</v>
      </c>
      <c r="F1432" s="103">
        <f t="shared" si="27"/>
        <v>1.450299418924896E-3</v>
      </c>
      <c r="G1432" s="95"/>
      <c r="H1432" s="104"/>
      <c r="I1432" s="104"/>
      <c r="J1432" s="104"/>
      <c r="K1432" s="105">
        <f>VLOOKUP('Datos Monitoreo 2019'!$D1432,info!$A$2:$B$20,2,FALSE)</f>
        <v>0.74</v>
      </c>
      <c r="M1432" s="104">
        <v>1.1499999999999999</v>
      </c>
      <c r="N1432" s="106">
        <f>(1.8894+0.00853085*'Datos Monitoreo 2019'!$E1432^3.32222)/1000</f>
        <v>2.9722505165155769E-3</v>
      </c>
      <c r="O1432" s="106">
        <f>'Datos Monitoreo 2019'!$N1432*'Datos Monitoreo 2019'!$S1432</f>
        <v>5.9445010330311547E-4</v>
      </c>
      <c r="P1432" s="106">
        <f>'Datos Monitoreo 2019'!$O1432+'Datos Monitoreo 2019'!$N1432</f>
        <v>3.5667006198186924E-3</v>
      </c>
      <c r="Q1432" s="104">
        <v>0.47</v>
      </c>
      <c r="R1432" s="106">
        <f>'Datos Monitoreo 2019'!$Q1432*'Datos Monitoreo 2019'!$N1432</f>
        <v>1.3969577427623212E-3</v>
      </c>
      <c r="S1432" s="104">
        <v>0.2</v>
      </c>
      <c r="T1432" s="106">
        <f>'Datos Monitoreo 2019'!$R1432*'Datos Monitoreo 2019'!$S1432</f>
        <v>2.7939154855246423E-4</v>
      </c>
      <c r="U1432" s="106">
        <f>'Datos Monitoreo 2019'!$T1432+'Datos Monitoreo 2019'!$R1432</f>
        <v>1.6763492913147854E-3</v>
      </c>
    </row>
    <row r="1433" spans="1:21" s="94" customFormat="1" ht="16.5" hidden="1" x14ac:dyDescent="0.3">
      <c r="A1433" s="95" t="s">
        <v>64</v>
      </c>
      <c r="B1433" s="102">
        <f>VLOOKUP('Datos Monitoreo 2019'!$A1433,info!$D$3:$E$118,2,FALSE)</f>
        <v>5</v>
      </c>
      <c r="C1433" s="96">
        <v>32</v>
      </c>
      <c r="D1433" s="96" t="s">
        <v>9</v>
      </c>
      <c r="E1433" s="97">
        <v>3.2785918276930444</v>
      </c>
      <c r="F1433" s="103">
        <f t="shared" si="27"/>
        <v>8.4423739563095894E-4</v>
      </c>
      <c r="G1433" s="95"/>
      <c r="H1433" s="104"/>
      <c r="I1433" s="104"/>
      <c r="J1433" s="104"/>
      <c r="K1433" s="105">
        <f>VLOOKUP('Datos Monitoreo 2019'!$D1433,info!$A$2:$B$20,2,FALSE)</f>
        <v>0.74</v>
      </c>
      <c r="M1433" s="104">
        <v>1.1499999999999999</v>
      </c>
      <c r="N1433" s="106">
        <f>(1.8894+0.00853085*'Datos Monitoreo 2019'!$E1433^3.32222)/1000</f>
        <v>2.3301772188384197E-3</v>
      </c>
      <c r="O1433" s="106">
        <f>'Datos Monitoreo 2019'!$N1433*'Datos Monitoreo 2019'!$S1433</f>
        <v>4.6603544376768396E-4</v>
      </c>
      <c r="P1433" s="106">
        <f>'Datos Monitoreo 2019'!$O1433+'Datos Monitoreo 2019'!$N1433</f>
        <v>2.7962126626061038E-3</v>
      </c>
      <c r="Q1433" s="104">
        <v>0.47</v>
      </c>
      <c r="R1433" s="106">
        <f>'Datos Monitoreo 2019'!$Q1433*'Datos Monitoreo 2019'!$N1433</f>
        <v>1.0951832928540572E-3</v>
      </c>
      <c r="S1433" s="104">
        <v>0.2</v>
      </c>
      <c r="T1433" s="106">
        <f>'Datos Monitoreo 2019'!$R1433*'Datos Monitoreo 2019'!$S1433</f>
        <v>2.1903665857081145E-4</v>
      </c>
      <c r="U1433" s="106">
        <f>'Datos Monitoreo 2019'!$T1433+'Datos Monitoreo 2019'!$R1433</f>
        <v>1.3142199514248687E-3</v>
      </c>
    </row>
    <row r="1434" spans="1:21" s="94" customFormat="1" ht="16.5" hidden="1" x14ac:dyDescent="0.3">
      <c r="A1434" s="95" t="s">
        <v>64</v>
      </c>
      <c r="B1434" s="102">
        <f>VLOOKUP('Datos Monitoreo 2019'!$A1434,info!$D$3:$E$118,2,FALSE)</f>
        <v>5</v>
      </c>
      <c r="C1434" s="96">
        <v>32</v>
      </c>
      <c r="D1434" s="96" t="s">
        <v>9</v>
      </c>
      <c r="E1434" s="97">
        <v>2.0053522829578814</v>
      </c>
      <c r="F1434" s="103">
        <f t="shared" si="27"/>
        <v>3.1584298456586632E-4</v>
      </c>
      <c r="G1434" s="99"/>
      <c r="H1434" s="104"/>
      <c r="I1434" s="104"/>
      <c r="J1434" s="104"/>
      <c r="K1434" s="105">
        <f>VLOOKUP('Datos Monitoreo 2019'!$D1434,info!$A$2:$B$20,2,FALSE)</f>
        <v>0.74</v>
      </c>
      <c r="M1434" s="104">
        <v>1.1499999999999999</v>
      </c>
      <c r="N1434" s="106">
        <f>(1.8894+0.00853085*'Datos Monitoreo 2019'!$E1434^3.32222)/1000</f>
        <v>1.9754867308690895E-3</v>
      </c>
      <c r="O1434" s="106">
        <f>'Datos Monitoreo 2019'!$N1434*'Datos Monitoreo 2019'!$S1434</f>
        <v>3.9509734617381793E-4</v>
      </c>
      <c r="P1434" s="106">
        <f>'Datos Monitoreo 2019'!$O1434+'Datos Monitoreo 2019'!$N1434</f>
        <v>2.3705840770429074E-3</v>
      </c>
      <c r="Q1434" s="104">
        <v>0.47</v>
      </c>
      <c r="R1434" s="106">
        <f>'Datos Monitoreo 2019'!$Q1434*'Datos Monitoreo 2019'!$N1434</f>
        <v>9.2847876350847199E-4</v>
      </c>
      <c r="S1434" s="104">
        <v>0.2</v>
      </c>
      <c r="T1434" s="106">
        <f>'Datos Monitoreo 2019'!$R1434*'Datos Monitoreo 2019'!$S1434</f>
        <v>1.8569575270169442E-4</v>
      </c>
      <c r="U1434" s="106">
        <f>'Datos Monitoreo 2019'!$T1434+'Datos Monitoreo 2019'!$R1434</f>
        <v>1.1141745162101665E-3</v>
      </c>
    </row>
    <row r="1435" spans="1:21" s="94" customFormat="1" ht="16.5" hidden="1" x14ac:dyDescent="0.3">
      <c r="A1435" s="95" t="s">
        <v>64</v>
      </c>
      <c r="B1435" s="102">
        <f>VLOOKUP('Datos Monitoreo 2019'!$A1435,info!$D$3:$E$118,2,FALSE)</f>
        <v>5</v>
      </c>
      <c r="C1435" s="96">
        <v>34</v>
      </c>
      <c r="D1435" s="96" t="s">
        <v>9</v>
      </c>
      <c r="E1435" s="97">
        <v>6.1752117919655385</v>
      </c>
      <c r="F1435" s="103">
        <f t="shared" si="27"/>
        <v>2.9949777191032854E-3</v>
      </c>
      <c r="G1435" s="95"/>
      <c r="H1435" s="104"/>
      <c r="I1435" s="104"/>
      <c r="J1435" s="104"/>
      <c r="K1435" s="105">
        <f>VLOOKUP('Datos Monitoreo 2019'!$D1435,info!$A$2:$B$20,2,FALSE)</f>
        <v>0.74</v>
      </c>
      <c r="M1435" s="104">
        <v>1.1499999999999999</v>
      </c>
      <c r="N1435" s="106">
        <f>(1.8894+0.00853085*'Datos Monitoreo 2019'!$E1435^3.32222)/1000</f>
        <v>5.5011004132512779E-3</v>
      </c>
      <c r="O1435" s="106">
        <f>'Datos Monitoreo 2019'!$N1435*'Datos Monitoreo 2019'!$S1435</f>
        <v>1.1002200826502556E-3</v>
      </c>
      <c r="P1435" s="106">
        <f>'Datos Monitoreo 2019'!$O1435+'Datos Monitoreo 2019'!$N1435</f>
        <v>6.6013204959015333E-3</v>
      </c>
      <c r="Q1435" s="104">
        <v>0.47</v>
      </c>
      <c r="R1435" s="106">
        <f>'Datos Monitoreo 2019'!$Q1435*'Datos Monitoreo 2019'!$N1435</f>
        <v>2.5855171942281005E-3</v>
      </c>
      <c r="S1435" s="104">
        <v>0.2</v>
      </c>
      <c r="T1435" s="106">
        <f>'Datos Monitoreo 2019'!$R1435*'Datos Monitoreo 2019'!$S1435</f>
        <v>5.1710343884562009E-4</v>
      </c>
      <c r="U1435" s="106">
        <f>'Datos Monitoreo 2019'!$T1435+'Datos Monitoreo 2019'!$R1435</f>
        <v>3.1026206330737206E-3</v>
      </c>
    </row>
    <row r="1436" spans="1:21" s="94" customFormat="1" ht="16.5" hidden="1" x14ac:dyDescent="0.3">
      <c r="A1436" s="95" t="s">
        <v>64</v>
      </c>
      <c r="B1436" s="102">
        <f>VLOOKUP('Datos Monitoreo 2019'!$A1436,info!$D$3:$E$118,2,FALSE)</f>
        <v>5</v>
      </c>
      <c r="C1436" s="96">
        <v>35</v>
      </c>
      <c r="D1436" s="96" t="s">
        <v>9</v>
      </c>
      <c r="E1436" s="97">
        <v>6.1433808033471609</v>
      </c>
      <c r="F1436" s="103">
        <f t="shared" si="27"/>
        <v>2.9641812376150051E-3</v>
      </c>
      <c r="G1436" s="95"/>
      <c r="H1436" s="104"/>
      <c r="I1436" s="104"/>
      <c r="J1436" s="104"/>
      <c r="K1436" s="105">
        <f>VLOOKUP('Datos Monitoreo 2019'!$D1436,info!$A$2:$B$20,2,FALSE)</f>
        <v>0.74</v>
      </c>
      <c r="M1436" s="104">
        <v>1.1499999999999999</v>
      </c>
      <c r="N1436" s="106">
        <f>(1.8894+0.00853085*'Datos Monitoreo 2019'!$E1436^3.32222)/1000</f>
        <v>5.4396199390398369E-3</v>
      </c>
      <c r="O1436" s="106">
        <f>'Datos Monitoreo 2019'!$N1436*'Datos Monitoreo 2019'!$S1436</f>
        <v>1.0879239878079673E-3</v>
      </c>
      <c r="P1436" s="106">
        <f>'Datos Monitoreo 2019'!$O1436+'Datos Monitoreo 2019'!$N1436</f>
        <v>6.5275439268478045E-3</v>
      </c>
      <c r="Q1436" s="104">
        <v>0.47</v>
      </c>
      <c r="R1436" s="106">
        <f>'Datos Monitoreo 2019'!$Q1436*'Datos Monitoreo 2019'!$N1436</f>
        <v>2.5566213713487233E-3</v>
      </c>
      <c r="S1436" s="104">
        <v>0.2</v>
      </c>
      <c r="T1436" s="106">
        <f>'Datos Monitoreo 2019'!$R1436*'Datos Monitoreo 2019'!$S1436</f>
        <v>5.1132427426974468E-4</v>
      </c>
      <c r="U1436" s="106">
        <f>'Datos Monitoreo 2019'!$T1436+'Datos Monitoreo 2019'!$R1436</f>
        <v>3.0679456456184678E-3</v>
      </c>
    </row>
    <row r="1437" spans="1:21" s="94" customFormat="1" ht="16.5" hidden="1" x14ac:dyDescent="0.3">
      <c r="A1437" s="95" t="s">
        <v>64</v>
      </c>
      <c r="B1437" s="102">
        <f>VLOOKUP('Datos Monitoreo 2019'!$A1437,info!$D$3:$E$118,2,FALSE)</f>
        <v>5</v>
      </c>
      <c r="C1437" s="96">
        <v>36</v>
      </c>
      <c r="D1437" s="96" t="s">
        <v>9</v>
      </c>
      <c r="E1437" s="97">
        <v>4.0107045659157627</v>
      </c>
      <c r="F1437" s="103">
        <f t="shared" si="27"/>
        <v>1.2633719382634653E-3</v>
      </c>
      <c r="G1437" s="95"/>
      <c r="H1437" s="104"/>
      <c r="I1437" s="104"/>
      <c r="J1437" s="104"/>
      <c r="K1437" s="105">
        <f>VLOOKUP('Datos Monitoreo 2019'!$D1437,info!$A$2:$B$20,2,FALSE)</f>
        <v>0.74</v>
      </c>
      <c r="M1437" s="104">
        <v>1.1499999999999999</v>
      </c>
      <c r="N1437" s="106">
        <f>(1.8894+0.00853085*'Datos Monitoreo 2019'!$E1437^3.32222)/1000</f>
        <v>2.7504415083558376E-3</v>
      </c>
      <c r="O1437" s="106">
        <f>'Datos Monitoreo 2019'!$N1437*'Datos Monitoreo 2019'!$S1437</f>
        <v>5.5008830167116755E-4</v>
      </c>
      <c r="P1437" s="106">
        <f>'Datos Monitoreo 2019'!$O1437+'Datos Monitoreo 2019'!$N1437</f>
        <v>3.3005298100270051E-3</v>
      </c>
      <c r="Q1437" s="104">
        <v>0.47</v>
      </c>
      <c r="R1437" s="106">
        <f>'Datos Monitoreo 2019'!$Q1437*'Datos Monitoreo 2019'!$N1437</f>
        <v>1.2927075089272436E-3</v>
      </c>
      <c r="S1437" s="104">
        <v>0.2</v>
      </c>
      <c r="T1437" s="106">
        <f>'Datos Monitoreo 2019'!$R1437*'Datos Monitoreo 2019'!$S1437</f>
        <v>2.5854150178544874E-4</v>
      </c>
      <c r="U1437" s="106">
        <f>'Datos Monitoreo 2019'!$T1437+'Datos Monitoreo 2019'!$R1437</f>
        <v>1.5512490107126922E-3</v>
      </c>
    </row>
    <row r="1438" spans="1:21" s="94" customFormat="1" ht="16.5" hidden="1" x14ac:dyDescent="0.3">
      <c r="A1438" s="95" t="s">
        <v>64</v>
      </c>
      <c r="B1438" s="102">
        <f>VLOOKUP('Datos Monitoreo 2019'!$A1438,info!$D$3:$E$118,2,FALSE)</f>
        <v>5</v>
      </c>
      <c r="C1438" s="96">
        <v>39</v>
      </c>
      <c r="D1438" s="96" t="s">
        <v>15</v>
      </c>
      <c r="E1438" s="97">
        <v>4.7109863155201026</v>
      </c>
      <c r="F1438" s="103">
        <f t="shared" si="27"/>
        <v>1.7430649367424383E-3</v>
      </c>
      <c r="G1438" s="95"/>
      <c r="H1438" s="104"/>
      <c r="I1438" s="104"/>
      <c r="J1438" s="104"/>
      <c r="K1438" s="105">
        <f>VLOOKUP('Datos Monitoreo 2019'!$D1438,info!$A$2:$B$20,2,FALSE)</f>
        <v>0.89</v>
      </c>
      <c r="M1438" s="104">
        <v>1.1499999999999999</v>
      </c>
      <c r="N1438" s="106">
        <f>(0.193936*'Datos Monitoreo 2019'!$E1438^2.24268)/1000</f>
        <v>6.2694999214447343E-3</v>
      </c>
      <c r="O1438" s="106">
        <f>'Datos Monitoreo 2019'!$N1438*'Datos Monitoreo 2019'!$S1438</f>
        <v>1.2538999842889469E-3</v>
      </c>
      <c r="P1438" s="106">
        <f>'Datos Monitoreo 2019'!$O1438+'Datos Monitoreo 2019'!$N1438</f>
        <v>7.5233999057336808E-3</v>
      </c>
      <c r="Q1438" s="104">
        <v>0.47</v>
      </c>
      <c r="R1438" s="106">
        <f>'Datos Monitoreo 2019'!$Q1438*'Datos Monitoreo 2019'!$N1438</f>
        <v>2.9466649630790248E-3</v>
      </c>
      <c r="S1438" s="104">
        <v>0.2</v>
      </c>
      <c r="T1438" s="106">
        <f>'Datos Monitoreo 2019'!$R1438*'Datos Monitoreo 2019'!$S1438</f>
        <v>5.8933299261580501E-4</v>
      </c>
      <c r="U1438" s="106">
        <f>'Datos Monitoreo 2019'!$T1438+'Datos Monitoreo 2019'!$R1438</f>
        <v>3.5359979556948296E-3</v>
      </c>
    </row>
    <row r="1439" spans="1:21" s="94" customFormat="1" ht="16.5" hidden="1" x14ac:dyDescent="0.3">
      <c r="A1439" s="95" t="s">
        <v>64</v>
      </c>
      <c r="B1439" s="102">
        <f>VLOOKUP('Datos Monitoreo 2019'!$A1439,info!$D$3:$E$118,2,FALSE)</f>
        <v>5</v>
      </c>
      <c r="C1439" s="96">
        <v>41</v>
      </c>
      <c r="D1439" s="96" t="s">
        <v>9</v>
      </c>
      <c r="E1439" s="97">
        <v>7.989578143213147</v>
      </c>
      <c r="F1439" s="103">
        <f t="shared" si="27"/>
        <v>5.0134602848662495E-3</v>
      </c>
      <c r="G1439" s="95"/>
      <c r="H1439" s="104"/>
      <c r="I1439" s="104"/>
      <c r="J1439" s="104"/>
      <c r="K1439" s="105">
        <f>VLOOKUP('Datos Monitoreo 2019'!$D1439,info!$A$2:$B$20,2,FALSE)</f>
        <v>0.74</v>
      </c>
      <c r="M1439" s="104">
        <v>1.1499999999999999</v>
      </c>
      <c r="N1439" s="106">
        <f>(1.8894+0.00853085*'Datos Monitoreo 2019'!$E1439^3.32222)/1000</f>
        <v>1.0388542026017848E-2</v>
      </c>
      <c r="O1439" s="106">
        <f>'Datos Monitoreo 2019'!$N1439*'Datos Monitoreo 2019'!$S1439</f>
        <v>2.0777084052035696E-3</v>
      </c>
      <c r="P1439" s="106">
        <f>'Datos Monitoreo 2019'!$O1439+'Datos Monitoreo 2019'!$N1439</f>
        <v>1.2466250431221418E-2</v>
      </c>
      <c r="Q1439" s="104">
        <v>0.47</v>
      </c>
      <c r="R1439" s="106">
        <f>'Datos Monitoreo 2019'!$Q1439*'Datos Monitoreo 2019'!$N1439</f>
        <v>4.8826147522283885E-3</v>
      </c>
      <c r="S1439" s="104">
        <v>0.2</v>
      </c>
      <c r="T1439" s="106">
        <f>'Datos Monitoreo 2019'!$R1439*'Datos Monitoreo 2019'!$S1439</f>
        <v>9.7652295044567774E-4</v>
      </c>
      <c r="U1439" s="106">
        <f>'Datos Monitoreo 2019'!$T1439+'Datos Monitoreo 2019'!$R1439</f>
        <v>5.859137702674066E-3</v>
      </c>
    </row>
    <row r="1440" spans="1:21" s="94" customFormat="1" ht="16.5" hidden="1" x14ac:dyDescent="0.3">
      <c r="A1440" s="95" t="s">
        <v>64</v>
      </c>
      <c r="B1440" s="102">
        <f>VLOOKUP('Datos Monitoreo 2019'!$A1440,info!$D$3:$E$118,2,FALSE)</f>
        <v>5</v>
      </c>
      <c r="C1440" s="96">
        <v>42</v>
      </c>
      <c r="D1440" s="96" t="s">
        <v>9</v>
      </c>
      <c r="E1440" s="97">
        <v>3.7878876455871091</v>
      </c>
      <c r="F1440" s="103">
        <f t="shared" si="27"/>
        <v>1.1268965745621648E-3</v>
      </c>
      <c r="G1440" s="95"/>
      <c r="H1440" s="104"/>
      <c r="I1440" s="104"/>
      <c r="J1440" s="104"/>
      <c r="K1440" s="105">
        <f>VLOOKUP('Datos Monitoreo 2019'!$D1440,info!$A$2:$B$20,2,FALSE)</f>
        <v>0.74</v>
      </c>
      <c r="M1440" s="104">
        <v>1.1499999999999999</v>
      </c>
      <c r="N1440" s="106">
        <f>(1.8894+0.00853085*'Datos Monitoreo 2019'!$E1440^3.32222)/1000</f>
        <v>2.6015224572271344E-3</v>
      </c>
      <c r="O1440" s="106">
        <f>'Datos Monitoreo 2019'!$N1440*'Datos Monitoreo 2019'!$S1440</f>
        <v>5.2030449144542686E-4</v>
      </c>
      <c r="P1440" s="106">
        <f>'Datos Monitoreo 2019'!$O1440+'Datos Monitoreo 2019'!$N1440</f>
        <v>3.1218269486725614E-3</v>
      </c>
      <c r="Q1440" s="104">
        <v>0.47</v>
      </c>
      <c r="R1440" s="106">
        <f>'Datos Monitoreo 2019'!$Q1440*'Datos Monitoreo 2019'!$N1440</f>
        <v>1.2227155548967532E-3</v>
      </c>
      <c r="S1440" s="104">
        <v>0.2</v>
      </c>
      <c r="T1440" s="106">
        <f>'Datos Monitoreo 2019'!$R1440*'Datos Monitoreo 2019'!$S1440</f>
        <v>2.4454311097935066E-4</v>
      </c>
      <c r="U1440" s="106">
        <f>'Datos Monitoreo 2019'!$T1440+'Datos Monitoreo 2019'!$R1440</f>
        <v>1.4672586658761038E-3</v>
      </c>
    </row>
    <row r="1441" spans="1:21" s="94" customFormat="1" ht="16.5" hidden="1" x14ac:dyDescent="0.3">
      <c r="A1441" s="95" t="s">
        <v>64</v>
      </c>
      <c r="B1441" s="102">
        <f>VLOOKUP('Datos Monitoreo 2019'!$A1441,info!$D$3:$E$118,2,FALSE)</f>
        <v>5</v>
      </c>
      <c r="C1441" s="96">
        <v>42</v>
      </c>
      <c r="D1441" s="96" t="s">
        <v>9</v>
      </c>
      <c r="E1441" s="97">
        <v>2.6738030439438418</v>
      </c>
      <c r="F1441" s="103">
        <f t="shared" si="27"/>
        <v>5.6149863922820684E-4</v>
      </c>
      <c r="G1441" s="95"/>
      <c r="H1441" s="104"/>
      <c r="I1441" s="104"/>
      <c r="J1441" s="104"/>
      <c r="K1441" s="105">
        <f>VLOOKUP('Datos Monitoreo 2019'!$D1441,info!$A$2:$B$20,2,FALSE)</f>
        <v>0.74</v>
      </c>
      <c r="M1441" s="104">
        <v>1.1499999999999999</v>
      </c>
      <c r="N1441" s="106">
        <f>(1.8894+0.00853085*'Datos Monitoreo 2019'!$E1441^3.32222)/1000</f>
        <v>2.1132773643335752E-3</v>
      </c>
      <c r="O1441" s="106">
        <f>'Datos Monitoreo 2019'!$N1441*'Datos Monitoreo 2019'!$S1441</f>
        <v>4.2265547286671505E-4</v>
      </c>
      <c r="P1441" s="106">
        <f>'Datos Monitoreo 2019'!$O1441+'Datos Monitoreo 2019'!$N1441</f>
        <v>2.5359328372002903E-3</v>
      </c>
      <c r="Q1441" s="104">
        <v>0.47</v>
      </c>
      <c r="R1441" s="106">
        <f>'Datos Monitoreo 2019'!$Q1441*'Datos Monitoreo 2019'!$N1441</f>
        <v>9.9324036123678034E-4</v>
      </c>
      <c r="S1441" s="104">
        <v>0.2</v>
      </c>
      <c r="T1441" s="106">
        <f>'Datos Monitoreo 2019'!$R1441*'Datos Monitoreo 2019'!$S1441</f>
        <v>1.9864807224735607E-4</v>
      </c>
      <c r="U1441" s="106">
        <f>'Datos Monitoreo 2019'!$T1441+'Datos Monitoreo 2019'!$R1441</f>
        <v>1.1918884334841365E-3</v>
      </c>
    </row>
    <row r="1442" spans="1:21" s="94" customFormat="1" ht="16.5" hidden="1" x14ac:dyDescent="0.3">
      <c r="A1442" s="95" t="s">
        <v>64</v>
      </c>
      <c r="B1442" s="102">
        <f>VLOOKUP('Datos Monitoreo 2019'!$A1442,info!$D$3:$E$118,2,FALSE)</f>
        <v>5</v>
      </c>
      <c r="C1442" s="96">
        <v>42</v>
      </c>
      <c r="D1442" s="96" t="s">
        <v>9</v>
      </c>
      <c r="E1442" s="97">
        <v>2.3873241463784303</v>
      </c>
      <c r="F1442" s="103">
        <f t="shared" si="27"/>
        <v>4.4762327744595566E-4</v>
      </c>
      <c r="G1442" s="95"/>
      <c r="H1442" s="104"/>
      <c r="I1442" s="104"/>
      <c r="J1442" s="104"/>
      <c r="K1442" s="105">
        <f>VLOOKUP('Datos Monitoreo 2019'!$D1442,info!$A$2:$B$20,2,FALSE)</f>
        <v>0.74</v>
      </c>
      <c r="M1442" s="104">
        <v>1.1499999999999999</v>
      </c>
      <c r="N1442" s="106">
        <f>(1.8894+0.00853085*'Datos Monitoreo 2019'!$E1442^3.32222)/1000</f>
        <v>2.0430374485064604E-3</v>
      </c>
      <c r="O1442" s="106">
        <f>'Datos Monitoreo 2019'!$N1442*'Datos Monitoreo 2019'!$S1442</f>
        <v>4.0860748970129212E-4</v>
      </c>
      <c r="P1442" s="106">
        <f>'Datos Monitoreo 2019'!$O1442+'Datos Monitoreo 2019'!$N1442</f>
        <v>2.4516449382077526E-3</v>
      </c>
      <c r="Q1442" s="104">
        <v>0.47</v>
      </c>
      <c r="R1442" s="106">
        <f>'Datos Monitoreo 2019'!$Q1442*'Datos Monitoreo 2019'!$N1442</f>
        <v>9.6022760079803634E-4</v>
      </c>
      <c r="S1442" s="104">
        <v>0.2</v>
      </c>
      <c r="T1442" s="106">
        <f>'Datos Monitoreo 2019'!$R1442*'Datos Monitoreo 2019'!$S1442</f>
        <v>1.9204552015960729E-4</v>
      </c>
      <c r="U1442" s="106">
        <f>'Datos Monitoreo 2019'!$T1442+'Datos Monitoreo 2019'!$R1442</f>
        <v>1.1522731209576437E-3</v>
      </c>
    </row>
    <row r="1443" spans="1:21" s="94" customFormat="1" ht="16.5" hidden="1" x14ac:dyDescent="0.3">
      <c r="A1443" s="95" t="s">
        <v>64</v>
      </c>
      <c r="B1443" s="102">
        <f>VLOOKUP('Datos Monitoreo 2019'!$A1443,info!$D$3:$E$118,2,FALSE)</f>
        <v>5</v>
      </c>
      <c r="C1443" s="96">
        <v>43</v>
      </c>
      <c r="D1443" s="96" t="s">
        <v>9</v>
      </c>
      <c r="E1443" s="97">
        <v>6.4616906895309514</v>
      </c>
      <c r="F1443" s="103">
        <f t="shared" si="27"/>
        <v>3.2793080249369573E-3</v>
      </c>
      <c r="G1443" s="95"/>
      <c r="H1443" s="104"/>
      <c r="I1443" s="104"/>
      <c r="J1443" s="104"/>
      <c r="K1443" s="105">
        <f>VLOOKUP('Datos Monitoreo 2019'!$D1443,info!$A$2:$B$20,2,FALSE)</f>
        <v>0.74</v>
      </c>
      <c r="M1443" s="104">
        <v>1.1499999999999999</v>
      </c>
      <c r="N1443" s="106">
        <f>(1.8894+0.00853085*'Datos Monitoreo 2019'!$E1443^3.32222)/1000</f>
        <v>6.0883484484959326E-3</v>
      </c>
      <c r="O1443" s="106">
        <f>'Datos Monitoreo 2019'!$N1443*'Datos Monitoreo 2019'!$S1443</f>
        <v>1.2176696896991867E-3</v>
      </c>
      <c r="P1443" s="106">
        <f>'Datos Monitoreo 2019'!$O1443+'Datos Monitoreo 2019'!$N1443</f>
        <v>7.3060181381951195E-3</v>
      </c>
      <c r="Q1443" s="104">
        <v>0.47</v>
      </c>
      <c r="R1443" s="106">
        <f>'Datos Monitoreo 2019'!$Q1443*'Datos Monitoreo 2019'!$N1443</f>
        <v>2.8615237707930881E-3</v>
      </c>
      <c r="S1443" s="104">
        <v>0.2</v>
      </c>
      <c r="T1443" s="106">
        <f>'Datos Monitoreo 2019'!$R1443*'Datos Monitoreo 2019'!$S1443</f>
        <v>5.7230475415861765E-4</v>
      </c>
      <c r="U1443" s="106">
        <f>'Datos Monitoreo 2019'!$T1443+'Datos Monitoreo 2019'!$R1443</f>
        <v>3.4338285249517057E-3</v>
      </c>
    </row>
    <row r="1444" spans="1:21" s="94" customFormat="1" ht="16.5" hidden="1" x14ac:dyDescent="0.3">
      <c r="A1444" s="95" t="s">
        <v>64</v>
      </c>
      <c r="B1444" s="102">
        <f>VLOOKUP('Datos Monitoreo 2019'!$A1444,info!$D$3:$E$118,2,FALSE)</f>
        <v>5</v>
      </c>
      <c r="C1444" s="96">
        <v>44</v>
      </c>
      <c r="D1444" s="96" t="s">
        <v>9</v>
      </c>
      <c r="E1444" s="97">
        <v>6.9391555188066372</v>
      </c>
      <c r="F1444" s="103">
        <f t="shared" si="27"/>
        <v>3.7818397577496182E-3</v>
      </c>
      <c r="G1444" s="95"/>
      <c r="H1444" s="104"/>
      <c r="I1444" s="104"/>
      <c r="J1444" s="104"/>
      <c r="K1444" s="105">
        <f>VLOOKUP('Datos Monitoreo 2019'!$D1444,info!$A$2:$B$20,2,FALSE)</f>
        <v>0.74</v>
      </c>
      <c r="M1444" s="104">
        <v>1.1499999999999999</v>
      </c>
      <c r="N1444" s="106">
        <f>(1.8894+0.00853085*'Datos Monitoreo 2019'!$E1444^3.32222)/1000</f>
        <v>7.2104579392406895E-3</v>
      </c>
      <c r="O1444" s="106">
        <f>'Datos Monitoreo 2019'!$N1444*'Datos Monitoreo 2019'!$S1444</f>
        <v>1.442091587848138E-3</v>
      </c>
      <c r="P1444" s="106">
        <f>'Datos Monitoreo 2019'!$O1444+'Datos Monitoreo 2019'!$N1444</f>
        <v>8.6525495270888281E-3</v>
      </c>
      <c r="Q1444" s="104">
        <v>0.47</v>
      </c>
      <c r="R1444" s="106">
        <f>'Datos Monitoreo 2019'!$Q1444*'Datos Monitoreo 2019'!$N1444</f>
        <v>3.3889152314431239E-3</v>
      </c>
      <c r="S1444" s="104">
        <v>0.2</v>
      </c>
      <c r="T1444" s="106">
        <f>'Datos Monitoreo 2019'!$R1444*'Datos Monitoreo 2019'!$S1444</f>
        <v>6.7778304628862479E-4</v>
      </c>
      <c r="U1444" s="106">
        <f>'Datos Monitoreo 2019'!$T1444+'Datos Monitoreo 2019'!$R1444</f>
        <v>4.0666982777317487E-3</v>
      </c>
    </row>
    <row r="1445" spans="1:21" s="94" customFormat="1" ht="16.5" hidden="1" x14ac:dyDescent="0.3">
      <c r="A1445" s="95" t="s">
        <v>64</v>
      </c>
      <c r="B1445" s="102">
        <f>VLOOKUP('Datos Monitoreo 2019'!$A1445,info!$D$3:$E$118,2,FALSE)</f>
        <v>5</v>
      </c>
      <c r="C1445" s="96">
        <v>46</v>
      </c>
      <c r="D1445" s="96" t="s">
        <v>9</v>
      </c>
      <c r="E1445" s="97">
        <v>8.1805640749234207</v>
      </c>
      <c r="F1445" s="103">
        <f t="shared" si="27"/>
        <v>5.2560124181382974E-3</v>
      </c>
      <c r="G1445" s="95"/>
      <c r="H1445" s="104"/>
      <c r="I1445" s="104"/>
      <c r="J1445" s="104"/>
      <c r="K1445" s="105">
        <f>VLOOKUP('Datos Monitoreo 2019'!$D1445,info!$A$2:$B$20,2,FALSE)</f>
        <v>0.74</v>
      </c>
      <c r="M1445" s="104">
        <v>1.1499999999999999</v>
      </c>
      <c r="N1445" s="106">
        <f>(1.8894+0.00853085*'Datos Monitoreo 2019'!$E1445^3.32222)/1000</f>
        <v>1.1082438451850314E-2</v>
      </c>
      <c r="O1445" s="106">
        <f>'Datos Monitoreo 2019'!$N1445*'Datos Monitoreo 2019'!$S1445</f>
        <v>2.2164876903700628E-3</v>
      </c>
      <c r="P1445" s="106">
        <f>'Datos Monitoreo 2019'!$O1445+'Datos Monitoreo 2019'!$N1445</f>
        <v>1.3298926142220377E-2</v>
      </c>
      <c r="Q1445" s="104">
        <v>0.47</v>
      </c>
      <c r="R1445" s="106">
        <f>'Datos Monitoreo 2019'!$Q1445*'Datos Monitoreo 2019'!$N1445</f>
        <v>5.2087460723696469E-3</v>
      </c>
      <c r="S1445" s="104">
        <v>0.2</v>
      </c>
      <c r="T1445" s="106">
        <f>'Datos Monitoreo 2019'!$R1445*'Datos Monitoreo 2019'!$S1445</f>
        <v>1.0417492144739295E-3</v>
      </c>
      <c r="U1445" s="106">
        <f>'Datos Monitoreo 2019'!$T1445+'Datos Monitoreo 2019'!$R1445</f>
        <v>6.2504952868435767E-3</v>
      </c>
    </row>
    <row r="1446" spans="1:21" s="94" customFormat="1" ht="16.5" hidden="1" x14ac:dyDescent="0.3">
      <c r="A1446" s="95" t="s">
        <v>64</v>
      </c>
      <c r="B1446" s="102">
        <f>VLOOKUP('Datos Monitoreo 2019'!$A1446,info!$D$3:$E$118,2,FALSE)</f>
        <v>5</v>
      </c>
      <c r="C1446" s="96">
        <v>47</v>
      </c>
      <c r="D1446" s="96" t="s">
        <v>9</v>
      </c>
      <c r="E1446" s="97">
        <v>3.4377467707849396</v>
      </c>
      <c r="F1446" s="103">
        <f t="shared" si="27"/>
        <v>9.2819162811193397E-4</v>
      </c>
      <c r="G1446" s="95"/>
      <c r="H1446" s="104"/>
      <c r="I1446" s="104"/>
      <c r="J1446" s="104"/>
      <c r="K1446" s="105">
        <f>VLOOKUP('Datos Monitoreo 2019'!$D1446,info!$A$2:$B$20,2,FALSE)</f>
        <v>0.74</v>
      </c>
      <c r="M1446" s="104">
        <v>1.1499999999999999</v>
      </c>
      <c r="N1446" s="106">
        <f>(1.8894+0.00853085*'Datos Monitoreo 2019'!$E1446^3.32222)/1000</f>
        <v>2.4053553554034498E-3</v>
      </c>
      <c r="O1446" s="106">
        <f>'Datos Monitoreo 2019'!$N1446*'Datos Monitoreo 2019'!$S1446</f>
        <v>4.8107107108068996E-4</v>
      </c>
      <c r="P1446" s="106">
        <f>'Datos Monitoreo 2019'!$O1446+'Datos Monitoreo 2019'!$N1446</f>
        <v>2.8864264264841398E-3</v>
      </c>
      <c r="Q1446" s="104">
        <v>0.47</v>
      </c>
      <c r="R1446" s="106">
        <f>'Datos Monitoreo 2019'!$Q1446*'Datos Monitoreo 2019'!$N1446</f>
        <v>1.1305170170396214E-3</v>
      </c>
      <c r="S1446" s="104">
        <v>0.2</v>
      </c>
      <c r="T1446" s="106">
        <f>'Datos Monitoreo 2019'!$R1446*'Datos Monitoreo 2019'!$S1446</f>
        <v>2.2610340340792429E-4</v>
      </c>
      <c r="U1446" s="106">
        <f>'Datos Monitoreo 2019'!$T1446+'Datos Monitoreo 2019'!$R1446</f>
        <v>1.3566204204475457E-3</v>
      </c>
    </row>
    <row r="1447" spans="1:21" s="94" customFormat="1" ht="16.5" hidden="1" x14ac:dyDescent="0.3">
      <c r="A1447" s="95" t="s">
        <v>64</v>
      </c>
      <c r="B1447" s="102">
        <f>VLOOKUP('Datos Monitoreo 2019'!$A1447,info!$D$3:$E$118,2,FALSE)</f>
        <v>5</v>
      </c>
      <c r="C1447" s="96">
        <v>48</v>
      </c>
      <c r="D1447" s="96" t="s">
        <v>16</v>
      </c>
      <c r="E1447" s="97">
        <v>12.509578527022972</v>
      </c>
      <c r="F1447" s="103">
        <f t="shared" si="27"/>
        <v>1.2290660902800066E-2</v>
      </c>
      <c r="G1447" s="95"/>
      <c r="H1447" s="104"/>
      <c r="I1447" s="104"/>
      <c r="J1447" s="104"/>
      <c r="K1447" s="105">
        <f>VLOOKUP('Datos Monitoreo 2019'!$D1447,info!$A$2:$B$20,2,FALSE)</f>
        <v>0.55000000000000004</v>
      </c>
      <c r="M1447" s="104">
        <v>1.1499999999999999</v>
      </c>
      <c r="N1447" s="106">
        <f>(0.0883215*'Datos Monitoreo 2019'!$E1447^2.37334)/1000</f>
        <v>3.5497385981403451E-2</v>
      </c>
      <c r="O1447" s="106">
        <f>'Datos Monitoreo 2019'!$N1447*'Datos Monitoreo 2019'!$S1447</f>
        <v>7.0994771962806904E-3</v>
      </c>
      <c r="P1447" s="106">
        <f>'Datos Monitoreo 2019'!$O1447+'Datos Monitoreo 2019'!$N1447</f>
        <v>4.2596863177684144E-2</v>
      </c>
      <c r="Q1447" s="104">
        <v>0.47</v>
      </c>
      <c r="R1447" s="106">
        <f>'Datos Monitoreo 2019'!$Q1447*'Datos Monitoreo 2019'!$N1447</f>
        <v>1.668377141125962E-2</v>
      </c>
      <c r="S1447" s="104">
        <v>0.2</v>
      </c>
      <c r="T1447" s="106">
        <f>'Datos Monitoreo 2019'!$R1447*'Datos Monitoreo 2019'!$S1447</f>
        <v>3.336754282251924E-3</v>
      </c>
      <c r="U1447" s="106">
        <f>'Datos Monitoreo 2019'!$T1447+'Datos Monitoreo 2019'!$R1447</f>
        <v>2.0020525693511544E-2</v>
      </c>
    </row>
    <row r="1448" spans="1:21" s="94" customFormat="1" ht="16.5" hidden="1" x14ac:dyDescent="0.3">
      <c r="A1448" s="95" t="s">
        <v>64</v>
      </c>
      <c r="B1448" s="102">
        <f>VLOOKUP('Datos Monitoreo 2019'!$A1448,info!$D$3:$E$118,2,FALSE)</f>
        <v>5</v>
      </c>
      <c r="C1448" s="96">
        <v>48.5</v>
      </c>
      <c r="D1448" s="96" t="s">
        <v>16</v>
      </c>
      <c r="E1448" s="97">
        <v>3.8197186342054881</v>
      </c>
      <c r="F1448" s="103">
        <f t="shared" si="27"/>
        <v>1.1459155902616462E-3</v>
      </c>
      <c r="G1448" s="95"/>
      <c r="H1448" s="104"/>
      <c r="I1448" s="104"/>
      <c r="J1448" s="104"/>
      <c r="K1448" s="105">
        <f>VLOOKUP('Datos Monitoreo 2019'!$D1448,info!$A$2:$B$20,2,FALSE)</f>
        <v>0.55000000000000004</v>
      </c>
      <c r="M1448" s="104">
        <v>1.1499999999999999</v>
      </c>
      <c r="N1448" s="106">
        <f>(0.0883215*'Datos Monitoreo 2019'!$E1448^2.37334)/1000</f>
        <v>2.1253221864234624E-3</v>
      </c>
      <c r="O1448" s="106">
        <f>'Datos Monitoreo 2019'!$N1448*'Datos Monitoreo 2019'!$S1448</f>
        <v>4.2506443728469251E-4</v>
      </c>
      <c r="P1448" s="106">
        <f>'Datos Monitoreo 2019'!$O1448+'Datos Monitoreo 2019'!$N1448</f>
        <v>2.550386623708155E-3</v>
      </c>
      <c r="Q1448" s="104">
        <v>0.47</v>
      </c>
      <c r="R1448" s="106">
        <f>'Datos Monitoreo 2019'!$Q1448*'Datos Monitoreo 2019'!$N1448</f>
        <v>9.9890142761902717E-4</v>
      </c>
      <c r="S1448" s="104">
        <v>0.2</v>
      </c>
      <c r="T1448" s="106">
        <f>'Datos Monitoreo 2019'!$R1448*'Datos Monitoreo 2019'!$S1448</f>
        <v>1.9978028552380543E-4</v>
      </c>
      <c r="U1448" s="106">
        <f>'Datos Monitoreo 2019'!$T1448+'Datos Monitoreo 2019'!$R1448</f>
        <v>1.1986817131428326E-3</v>
      </c>
    </row>
    <row r="1449" spans="1:21" s="94" customFormat="1" ht="16.5" hidden="1" x14ac:dyDescent="0.3">
      <c r="A1449" s="95" t="s">
        <v>64</v>
      </c>
      <c r="B1449" s="102">
        <f>VLOOKUP('Datos Monitoreo 2019'!$A1449,info!$D$3:$E$118,2,FALSE)</f>
        <v>5</v>
      </c>
      <c r="C1449" s="96">
        <v>48.6</v>
      </c>
      <c r="D1449" s="96" t="s">
        <v>16</v>
      </c>
      <c r="E1449" s="97">
        <v>2.4191551349968092</v>
      </c>
      <c r="F1449" s="103">
        <f t="shared" si="27"/>
        <v>4.596394756493937E-4</v>
      </c>
      <c r="G1449" s="95"/>
      <c r="H1449" s="104"/>
      <c r="I1449" s="104"/>
      <c r="J1449" s="104"/>
      <c r="K1449" s="105">
        <f>VLOOKUP('Datos Monitoreo 2019'!$D1449,info!$A$2:$B$20,2,FALSE)</f>
        <v>0.55000000000000004</v>
      </c>
      <c r="M1449" s="104">
        <v>1.1499999999999999</v>
      </c>
      <c r="N1449" s="106">
        <f>(0.0883215*'Datos Monitoreo 2019'!$E1449^2.37334)/1000</f>
        <v>7.1883777042289774E-4</v>
      </c>
      <c r="O1449" s="106">
        <f>'Datos Monitoreo 2019'!$N1449*'Datos Monitoreo 2019'!$S1449</f>
        <v>1.4376755408457956E-4</v>
      </c>
      <c r="P1449" s="106">
        <f>'Datos Monitoreo 2019'!$O1449+'Datos Monitoreo 2019'!$N1449</f>
        <v>8.6260532450747733E-4</v>
      </c>
      <c r="Q1449" s="104">
        <v>0.47</v>
      </c>
      <c r="R1449" s="106">
        <f>'Datos Monitoreo 2019'!$Q1449*'Datos Monitoreo 2019'!$N1449</f>
        <v>3.378537520987619E-4</v>
      </c>
      <c r="S1449" s="104">
        <v>0.2</v>
      </c>
      <c r="T1449" s="106">
        <f>'Datos Monitoreo 2019'!$R1449*'Datos Monitoreo 2019'!$S1449</f>
        <v>6.7570750419752385E-5</v>
      </c>
      <c r="U1449" s="106">
        <f>'Datos Monitoreo 2019'!$T1449+'Datos Monitoreo 2019'!$R1449</f>
        <v>4.0542450251851425E-4</v>
      </c>
    </row>
    <row r="1450" spans="1:21" s="94" customFormat="1" ht="16.5" hidden="1" x14ac:dyDescent="0.3">
      <c r="A1450" s="95" t="s">
        <v>64</v>
      </c>
      <c r="B1450" s="102">
        <f>VLOOKUP('Datos Monitoreo 2019'!$A1450,info!$D$3:$E$118,2,FALSE)</f>
        <v>5</v>
      </c>
      <c r="C1450" s="96">
        <v>49</v>
      </c>
      <c r="D1450" s="96" t="s">
        <v>9</v>
      </c>
      <c r="E1450" s="97">
        <v>3.0239439187460113</v>
      </c>
      <c r="F1450" s="103">
        <f t="shared" si="27"/>
        <v>7.1818668070217757E-4</v>
      </c>
      <c r="G1450" s="95"/>
      <c r="H1450" s="104"/>
      <c r="I1450" s="104"/>
      <c r="J1450" s="104"/>
      <c r="K1450" s="105">
        <f>VLOOKUP('Datos Monitoreo 2019'!$D1450,info!$A$2:$B$20,2,FALSE)</f>
        <v>0.74</v>
      </c>
      <c r="M1450" s="104">
        <v>1.1499999999999999</v>
      </c>
      <c r="N1450" s="106">
        <f>(1.8894+0.00853085*'Datos Monitoreo 2019'!$E1450^3.32222)/1000</f>
        <v>2.2263488446835878E-3</v>
      </c>
      <c r="O1450" s="106">
        <f>'Datos Monitoreo 2019'!$N1450*'Datos Monitoreo 2019'!$S1450</f>
        <v>4.4526976893671756E-4</v>
      </c>
      <c r="P1450" s="106">
        <f>'Datos Monitoreo 2019'!$O1450+'Datos Monitoreo 2019'!$N1450</f>
        <v>2.6716186136203053E-3</v>
      </c>
      <c r="Q1450" s="104">
        <v>0.47</v>
      </c>
      <c r="R1450" s="106">
        <f>'Datos Monitoreo 2019'!$Q1450*'Datos Monitoreo 2019'!$N1450</f>
        <v>1.0463839570012863E-3</v>
      </c>
      <c r="S1450" s="104">
        <v>0.2</v>
      </c>
      <c r="T1450" s="106">
        <f>'Datos Monitoreo 2019'!$R1450*'Datos Monitoreo 2019'!$S1450</f>
        <v>2.0927679140025728E-4</v>
      </c>
      <c r="U1450" s="106">
        <f>'Datos Monitoreo 2019'!$T1450+'Datos Monitoreo 2019'!$R1450</f>
        <v>1.2556607484015435E-3</v>
      </c>
    </row>
    <row r="1451" spans="1:21" s="94" customFormat="1" ht="16.5" hidden="1" x14ac:dyDescent="0.3">
      <c r="A1451" s="95" t="s">
        <v>64</v>
      </c>
      <c r="B1451" s="102">
        <f>VLOOKUP('Datos Monitoreo 2019'!$A1451,info!$D$3:$E$118,2,FALSE)</f>
        <v>5</v>
      </c>
      <c r="C1451" s="96">
        <v>50</v>
      </c>
      <c r="D1451" s="96" t="s">
        <v>9</v>
      </c>
      <c r="E1451" s="97">
        <v>7.5121133139374603</v>
      </c>
      <c r="F1451" s="103">
        <f t="shared" si="27"/>
        <v>4.4321468552231021E-3</v>
      </c>
      <c r="G1451" s="95"/>
      <c r="H1451" s="104"/>
      <c r="I1451" s="104"/>
      <c r="J1451" s="104"/>
      <c r="K1451" s="105">
        <f>VLOOKUP('Datos Monitoreo 2019'!$D1451,info!$A$2:$B$20,2,FALSE)</f>
        <v>0.74</v>
      </c>
      <c r="M1451" s="104">
        <v>1.1499999999999999</v>
      </c>
      <c r="N1451" s="106">
        <f>(1.8894+0.00853085*'Datos Monitoreo 2019'!$E1451^3.32222)/1000</f>
        <v>8.8151493536737287E-3</v>
      </c>
      <c r="O1451" s="106">
        <f>'Datos Monitoreo 2019'!$N1451*'Datos Monitoreo 2019'!$S1451</f>
        <v>1.7630298707347457E-3</v>
      </c>
      <c r="P1451" s="106">
        <f>'Datos Monitoreo 2019'!$O1451+'Datos Monitoreo 2019'!$N1451</f>
        <v>1.0578179224408474E-2</v>
      </c>
      <c r="Q1451" s="104">
        <v>0.47</v>
      </c>
      <c r="R1451" s="106">
        <f>'Datos Monitoreo 2019'!$Q1451*'Datos Monitoreo 2019'!$N1451</f>
        <v>4.1431201962266523E-3</v>
      </c>
      <c r="S1451" s="104">
        <v>0.2</v>
      </c>
      <c r="T1451" s="106">
        <f>'Datos Monitoreo 2019'!$R1451*'Datos Monitoreo 2019'!$S1451</f>
        <v>8.2862403924533054E-4</v>
      </c>
      <c r="U1451" s="106">
        <f>'Datos Monitoreo 2019'!$T1451+'Datos Monitoreo 2019'!$R1451</f>
        <v>4.9717442354719824E-3</v>
      </c>
    </row>
    <row r="1452" spans="1:21" s="94" customFormat="1" ht="16.5" hidden="1" x14ac:dyDescent="0.3">
      <c r="A1452" s="95" t="s">
        <v>64</v>
      </c>
      <c r="B1452" s="102">
        <f>VLOOKUP('Datos Monitoreo 2019'!$A1452,info!$D$3:$E$118,2,FALSE)</f>
        <v>5</v>
      </c>
      <c r="C1452" s="96">
        <v>51</v>
      </c>
      <c r="D1452" s="96" t="s">
        <v>9</v>
      </c>
      <c r="E1452" s="97">
        <v>6.1752117919655385</v>
      </c>
      <c r="F1452" s="103">
        <f t="shared" si="27"/>
        <v>2.9949777191032854E-3</v>
      </c>
      <c r="G1452" s="95"/>
      <c r="H1452" s="104"/>
      <c r="I1452" s="104"/>
      <c r="J1452" s="104"/>
      <c r="K1452" s="105">
        <f>VLOOKUP('Datos Monitoreo 2019'!$D1452,info!$A$2:$B$20,2,FALSE)</f>
        <v>0.74</v>
      </c>
      <c r="M1452" s="104">
        <v>1.1499999999999999</v>
      </c>
      <c r="N1452" s="106">
        <f>(1.8894+0.00853085*'Datos Monitoreo 2019'!$E1452^3.32222)/1000</f>
        <v>5.5011004132512779E-3</v>
      </c>
      <c r="O1452" s="106">
        <f>'Datos Monitoreo 2019'!$N1452*'Datos Monitoreo 2019'!$S1452</f>
        <v>1.1002200826502556E-3</v>
      </c>
      <c r="P1452" s="106">
        <f>'Datos Monitoreo 2019'!$O1452+'Datos Monitoreo 2019'!$N1452</f>
        <v>6.6013204959015333E-3</v>
      </c>
      <c r="Q1452" s="104">
        <v>0.47</v>
      </c>
      <c r="R1452" s="106">
        <f>'Datos Monitoreo 2019'!$Q1452*'Datos Monitoreo 2019'!$N1452</f>
        <v>2.5855171942281005E-3</v>
      </c>
      <c r="S1452" s="104">
        <v>0.2</v>
      </c>
      <c r="T1452" s="106">
        <f>'Datos Monitoreo 2019'!$R1452*'Datos Monitoreo 2019'!$S1452</f>
        <v>5.1710343884562009E-4</v>
      </c>
      <c r="U1452" s="106">
        <f>'Datos Monitoreo 2019'!$T1452+'Datos Monitoreo 2019'!$R1452</f>
        <v>3.1026206330737206E-3</v>
      </c>
    </row>
    <row r="1453" spans="1:21" s="94" customFormat="1" ht="16.5" hidden="1" x14ac:dyDescent="0.3">
      <c r="A1453" s="95" t="s">
        <v>65</v>
      </c>
      <c r="B1453" s="102">
        <f>VLOOKUP('Datos Monitoreo 2019'!$A1453,info!$D$3:$E$118,2,FALSE)</f>
        <v>5</v>
      </c>
      <c r="C1453" s="96">
        <v>2</v>
      </c>
      <c r="D1453" s="96" t="s">
        <v>9</v>
      </c>
      <c r="E1453" s="97">
        <v>8.403380995252073</v>
      </c>
      <c r="F1453" s="103">
        <f t="shared" si="27"/>
        <v>5.5462314568663681E-3</v>
      </c>
      <c r="G1453" s="95"/>
      <c r="H1453" s="104"/>
      <c r="I1453" s="104"/>
      <c r="J1453" s="104"/>
      <c r="K1453" s="105">
        <f>VLOOKUP('Datos Monitoreo 2019'!$D1453,info!$A$2:$B$20,2,FALSE)</f>
        <v>0.74</v>
      </c>
      <c r="M1453" s="104">
        <v>1.1499999999999999</v>
      </c>
      <c r="N1453" s="106">
        <f>(1.8894+0.00853085*'Datos Monitoreo 2019'!$E1453^3.32222)/1000</f>
        <v>1.1940927231553544E-2</v>
      </c>
      <c r="O1453" s="106">
        <f>'Datos Monitoreo 2019'!$N1453*'Datos Monitoreo 2019'!$S1453</f>
        <v>2.388185446310709E-3</v>
      </c>
      <c r="P1453" s="106">
        <f>'Datos Monitoreo 2019'!$O1453+'Datos Monitoreo 2019'!$N1453</f>
        <v>1.4329112677864252E-2</v>
      </c>
      <c r="Q1453" s="104">
        <v>0.47</v>
      </c>
      <c r="R1453" s="106">
        <f>'Datos Monitoreo 2019'!$Q1453*'Datos Monitoreo 2019'!$N1453</f>
        <v>5.6122357988301654E-3</v>
      </c>
      <c r="S1453" s="104">
        <v>0.2</v>
      </c>
      <c r="T1453" s="106">
        <f>'Datos Monitoreo 2019'!$R1453*'Datos Monitoreo 2019'!$S1453</f>
        <v>1.122447159766033E-3</v>
      </c>
      <c r="U1453" s="106">
        <f>'Datos Monitoreo 2019'!$T1453+'Datos Monitoreo 2019'!$R1453</f>
        <v>6.7346829585961986E-3</v>
      </c>
    </row>
    <row r="1454" spans="1:21" s="94" customFormat="1" ht="16.5" hidden="1" x14ac:dyDescent="0.3">
      <c r="A1454" s="95" t="s">
        <v>65</v>
      </c>
      <c r="B1454" s="102">
        <f>VLOOKUP('Datos Monitoreo 2019'!$A1454,info!$D$3:$E$118,2,FALSE)</f>
        <v>5</v>
      </c>
      <c r="C1454" s="96">
        <v>3</v>
      </c>
      <c r="D1454" s="96" t="s">
        <v>9</v>
      </c>
      <c r="E1454" s="97">
        <v>2.8011269984173581</v>
      </c>
      <c r="F1454" s="103">
        <f t="shared" si="27"/>
        <v>6.1624793965181881E-4</v>
      </c>
      <c r="G1454" s="95"/>
      <c r="H1454" s="104"/>
      <c r="I1454" s="104"/>
      <c r="J1454" s="104"/>
      <c r="K1454" s="105">
        <f>VLOOKUP('Datos Monitoreo 2019'!$D1454,info!$A$2:$B$20,2,FALSE)</f>
        <v>0.74</v>
      </c>
      <c r="M1454" s="104">
        <v>1.1499999999999999</v>
      </c>
      <c r="N1454" s="106">
        <f>(1.8894+0.00853085*'Datos Monitoreo 2019'!$E1454^3.32222)/1000</f>
        <v>2.1506945062501003E-3</v>
      </c>
      <c r="O1454" s="106">
        <f>'Datos Monitoreo 2019'!$N1454*'Datos Monitoreo 2019'!$S1454</f>
        <v>4.3013890125002008E-4</v>
      </c>
      <c r="P1454" s="106">
        <f>'Datos Monitoreo 2019'!$O1454+'Datos Monitoreo 2019'!$N1454</f>
        <v>2.5808334075001203E-3</v>
      </c>
      <c r="Q1454" s="104">
        <v>0.47</v>
      </c>
      <c r="R1454" s="106">
        <f>'Datos Monitoreo 2019'!$Q1454*'Datos Monitoreo 2019'!$N1454</f>
        <v>1.010826417937547E-3</v>
      </c>
      <c r="S1454" s="104">
        <v>0.2</v>
      </c>
      <c r="T1454" s="106">
        <f>'Datos Monitoreo 2019'!$R1454*'Datos Monitoreo 2019'!$S1454</f>
        <v>2.0216528358750941E-4</v>
      </c>
      <c r="U1454" s="106">
        <f>'Datos Monitoreo 2019'!$T1454+'Datos Monitoreo 2019'!$R1454</f>
        <v>1.2129917015250564E-3</v>
      </c>
    </row>
    <row r="1455" spans="1:21" s="94" customFormat="1" ht="16.5" hidden="1" x14ac:dyDescent="0.3">
      <c r="A1455" s="95" t="s">
        <v>65</v>
      </c>
      <c r="B1455" s="102">
        <f>VLOOKUP('Datos Monitoreo 2019'!$A1455,info!$D$3:$E$118,2,FALSE)</f>
        <v>5</v>
      </c>
      <c r="C1455" s="96">
        <v>4</v>
      </c>
      <c r="D1455" s="96" t="s">
        <v>184</v>
      </c>
      <c r="E1455" s="97">
        <v>5.6659159740714742</v>
      </c>
      <c r="F1455" s="103">
        <f t="shared" si="27"/>
        <v>2.5213326084618055E-3</v>
      </c>
      <c r="G1455" s="95">
        <v>3.25</v>
      </c>
      <c r="H1455" s="104">
        <f>0.000107384*E1455^1.88222*G1455^0.67717</f>
        <v>6.2429770167394781E-3</v>
      </c>
      <c r="I1455" s="104">
        <f>0.0000949251*E1455^1.21565*G1455^1.5574</f>
        <v>4.9011844028836061E-3</v>
      </c>
      <c r="J1455" s="104">
        <f>IF(H1455&lt;I1455,H1455,I1455)</f>
        <v>4.9011844028836061E-3</v>
      </c>
      <c r="K1455" s="105">
        <f>VLOOKUP('Datos Monitoreo 2019'!$D1455,info!$A$2:$B$20,2,FALSE)</f>
        <v>0.49</v>
      </c>
      <c r="L1455" s="94">
        <f>K1455*J1455</f>
        <v>2.4015803574129668E-3</v>
      </c>
      <c r="M1455" s="104">
        <v>1.1499999999999999</v>
      </c>
      <c r="N1455" s="106">
        <f>M1455*L1455</f>
        <v>2.7618174110249118E-3</v>
      </c>
      <c r="O1455" s="106">
        <f>'Datos Monitoreo 2019'!$N1455*'Datos Monitoreo 2019'!$S1455</f>
        <v>5.5236348220498238E-4</v>
      </c>
      <c r="P1455" s="106">
        <f>'Datos Monitoreo 2019'!$O1455+'Datos Monitoreo 2019'!$N1455</f>
        <v>3.314180893229894E-3</v>
      </c>
      <c r="Q1455" s="104">
        <v>0.47</v>
      </c>
      <c r="R1455" s="106">
        <f>'Datos Monitoreo 2019'!$Q1455*'Datos Monitoreo 2019'!$N1455</f>
        <v>1.2980541831817084E-3</v>
      </c>
      <c r="S1455" s="104">
        <v>0.2</v>
      </c>
      <c r="T1455" s="106">
        <f>'Datos Monitoreo 2019'!$R1455*'Datos Monitoreo 2019'!$S1455</f>
        <v>2.5961083663634171E-4</v>
      </c>
      <c r="U1455" s="106">
        <f>'Datos Monitoreo 2019'!$T1455+'Datos Monitoreo 2019'!$R1455</f>
        <v>1.5576650198180502E-3</v>
      </c>
    </row>
    <row r="1456" spans="1:21" s="94" customFormat="1" ht="16.5" hidden="1" x14ac:dyDescent="0.3">
      <c r="A1456" s="95" t="s">
        <v>65</v>
      </c>
      <c r="B1456" s="102">
        <f>VLOOKUP('Datos Monitoreo 2019'!$A1456,info!$D$3:$E$118,2,FALSE)</f>
        <v>5</v>
      </c>
      <c r="C1456" s="96">
        <v>5</v>
      </c>
      <c r="D1456" s="96" t="s">
        <v>9</v>
      </c>
      <c r="E1456" s="97">
        <v>9.8039444944607528</v>
      </c>
      <c r="F1456" s="103">
        <f t="shared" si="27"/>
        <v>7.5490372607347807E-3</v>
      </c>
      <c r="G1456" s="95"/>
      <c r="H1456" s="104"/>
      <c r="I1456" s="104"/>
      <c r="J1456" s="104"/>
      <c r="K1456" s="105">
        <f>VLOOKUP('Datos Monitoreo 2019'!$D1456,info!$A$2:$B$20,2,FALSE)</f>
        <v>0.74</v>
      </c>
      <c r="M1456" s="104">
        <v>1.1499999999999999</v>
      </c>
      <c r="N1456" s="106">
        <f>(1.8894+0.00853085*'Datos Monitoreo 2019'!$E1456^3.32222)/1000</f>
        <v>1.8663684980469036E-2</v>
      </c>
      <c r="O1456" s="106">
        <f>'Datos Monitoreo 2019'!$N1456*'Datos Monitoreo 2019'!$S1456</f>
        <v>3.7327369960938072E-3</v>
      </c>
      <c r="P1456" s="106">
        <f>'Datos Monitoreo 2019'!$O1456+'Datos Monitoreo 2019'!$N1456</f>
        <v>2.2396421976562844E-2</v>
      </c>
      <c r="Q1456" s="104">
        <v>0.47</v>
      </c>
      <c r="R1456" s="106">
        <f>'Datos Monitoreo 2019'!$Q1456*'Datos Monitoreo 2019'!$N1456</f>
        <v>8.771931940820446E-3</v>
      </c>
      <c r="S1456" s="104">
        <v>0.2</v>
      </c>
      <c r="T1456" s="106">
        <f>'Datos Monitoreo 2019'!$R1456*'Datos Monitoreo 2019'!$S1456</f>
        <v>1.7543863881640893E-3</v>
      </c>
      <c r="U1456" s="106">
        <f>'Datos Monitoreo 2019'!$T1456+'Datos Monitoreo 2019'!$R1456</f>
        <v>1.0526318328984536E-2</v>
      </c>
    </row>
    <row r="1457" spans="1:21" s="94" customFormat="1" ht="16.5" hidden="1" x14ac:dyDescent="0.3">
      <c r="A1457" s="95" t="s">
        <v>65</v>
      </c>
      <c r="B1457" s="102">
        <f>VLOOKUP('Datos Monitoreo 2019'!$A1457,info!$D$3:$E$118,2,FALSE)</f>
        <v>5</v>
      </c>
      <c r="C1457" s="96">
        <v>5</v>
      </c>
      <c r="D1457" s="96" t="s">
        <v>9</v>
      </c>
      <c r="E1457" s="97">
        <v>7.0983104618985324</v>
      </c>
      <c r="F1457" s="103">
        <f t="shared" si="27"/>
        <v>3.957308082508432E-3</v>
      </c>
      <c r="G1457" s="95"/>
      <c r="H1457" s="104"/>
      <c r="I1457" s="104"/>
      <c r="J1457" s="104"/>
      <c r="K1457" s="105">
        <f>VLOOKUP('Datos Monitoreo 2019'!$D1457,info!$A$2:$B$20,2,FALSE)</f>
        <v>0.74</v>
      </c>
      <c r="M1457" s="104">
        <v>1.1499999999999999</v>
      </c>
      <c r="N1457" s="106">
        <f>(1.8894+0.00853085*'Datos Monitoreo 2019'!$E1457^3.32222)/1000</f>
        <v>7.6268172890102239E-3</v>
      </c>
      <c r="O1457" s="106">
        <f>'Datos Monitoreo 2019'!$N1457*'Datos Monitoreo 2019'!$S1457</f>
        <v>1.5253634578020448E-3</v>
      </c>
      <c r="P1457" s="106">
        <f>'Datos Monitoreo 2019'!$O1457+'Datos Monitoreo 2019'!$N1457</f>
        <v>9.1521807468122694E-3</v>
      </c>
      <c r="Q1457" s="104">
        <v>0.47</v>
      </c>
      <c r="R1457" s="106">
        <f>'Datos Monitoreo 2019'!$Q1457*'Datos Monitoreo 2019'!$N1457</f>
        <v>3.5846041258348052E-3</v>
      </c>
      <c r="S1457" s="104">
        <v>0.2</v>
      </c>
      <c r="T1457" s="106">
        <f>'Datos Monitoreo 2019'!$R1457*'Datos Monitoreo 2019'!$S1457</f>
        <v>7.1692082516696103E-4</v>
      </c>
      <c r="U1457" s="106">
        <f>'Datos Monitoreo 2019'!$T1457+'Datos Monitoreo 2019'!$R1457</f>
        <v>4.3015249510017662E-3</v>
      </c>
    </row>
    <row r="1458" spans="1:21" s="94" customFormat="1" ht="16.5" hidden="1" x14ac:dyDescent="0.3">
      <c r="A1458" s="95" t="s">
        <v>65</v>
      </c>
      <c r="B1458" s="102">
        <f>VLOOKUP('Datos Monitoreo 2019'!$A1458,info!$D$3:$E$118,2,FALSE)</f>
        <v>5</v>
      </c>
      <c r="C1458" s="96">
        <v>5</v>
      </c>
      <c r="D1458" s="96" t="s">
        <v>9</v>
      </c>
      <c r="E1458" s="97">
        <v>4.7428173041384811</v>
      </c>
      <c r="F1458" s="103">
        <f t="shared" si="27"/>
        <v>1.7666994457915842E-3</v>
      </c>
      <c r="G1458" s="95"/>
      <c r="H1458" s="104"/>
      <c r="I1458" s="104"/>
      <c r="J1458" s="104"/>
      <c r="K1458" s="105">
        <f>VLOOKUP('Datos Monitoreo 2019'!$D1458,info!$A$2:$B$20,2,FALSE)</f>
        <v>0.74</v>
      </c>
      <c r="M1458" s="104">
        <v>1.1499999999999999</v>
      </c>
      <c r="N1458" s="106">
        <f>(1.8894+0.00853085*'Datos Monitoreo 2019'!$E1458^3.32222)/1000</f>
        <v>3.3923133434425826E-3</v>
      </c>
      <c r="O1458" s="106">
        <f>'Datos Monitoreo 2019'!$N1458*'Datos Monitoreo 2019'!$S1458</f>
        <v>6.7846266868851657E-4</v>
      </c>
      <c r="P1458" s="106">
        <f>'Datos Monitoreo 2019'!$O1458+'Datos Monitoreo 2019'!$N1458</f>
        <v>4.070776012131099E-3</v>
      </c>
      <c r="Q1458" s="104">
        <v>0.47</v>
      </c>
      <c r="R1458" s="106">
        <f>'Datos Monitoreo 2019'!$Q1458*'Datos Monitoreo 2019'!$N1458</f>
        <v>1.5943872714180138E-3</v>
      </c>
      <c r="S1458" s="104">
        <v>0.2</v>
      </c>
      <c r="T1458" s="106">
        <f>'Datos Monitoreo 2019'!$R1458*'Datos Monitoreo 2019'!$S1458</f>
        <v>3.1887745428360278E-4</v>
      </c>
      <c r="U1458" s="106">
        <f>'Datos Monitoreo 2019'!$T1458+'Datos Monitoreo 2019'!$R1458</f>
        <v>1.9132647257016164E-3</v>
      </c>
    </row>
    <row r="1459" spans="1:21" s="94" customFormat="1" ht="16.5" hidden="1" x14ac:dyDescent="0.3">
      <c r="A1459" s="95" t="s">
        <v>65</v>
      </c>
      <c r="B1459" s="102">
        <f>VLOOKUP('Datos Monitoreo 2019'!$A1459,info!$D$3:$E$118,2,FALSE)</f>
        <v>5</v>
      </c>
      <c r="C1459" s="96">
        <v>6</v>
      </c>
      <c r="D1459" s="96" t="s">
        <v>9</v>
      </c>
      <c r="E1459" s="97">
        <v>6.5890146440044672</v>
      </c>
      <c r="F1459" s="103">
        <f t="shared" si="27"/>
        <v>3.4098150782723123E-3</v>
      </c>
      <c r="G1459" s="95"/>
      <c r="H1459" s="104"/>
      <c r="I1459" s="104"/>
      <c r="J1459" s="104"/>
      <c r="K1459" s="105">
        <f>VLOOKUP('Datos Monitoreo 2019'!$D1459,info!$A$2:$B$20,2,FALSE)</f>
        <v>0.74</v>
      </c>
      <c r="M1459" s="104">
        <v>1.1499999999999999</v>
      </c>
      <c r="N1459" s="106">
        <f>(1.8894+0.00853085*'Datos Monitoreo 2019'!$E1459^3.32222)/1000</f>
        <v>6.3695654932661603E-3</v>
      </c>
      <c r="O1459" s="106">
        <f>'Datos Monitoreo 2019'!$N1459*'Datos Monitoreo 2019'!$S1459</f>
        <v>1.2739130986532321E-3</v>
      </c>
      <c r="P1459" s="106">
        <f>'Datos Monitoreo 2019'!$O1459+'Datos Monitoreo 2019'!$N1459</f>
        <v>7.6434785919193924E-3</v>
      </c>
      <c r="Q1459" s="104">
        <v>0.47</v>
      </c>
      <c r="R1459" s="106">
        <f>'Datos Monitoreo 2019'!$Q1459*'Datos Monitoreo 2019'!$N1459</f>
        <v>2.9936957818350951E-3</v>
      </c>
      <c r="S1459" s="104">
        <v>0.2</v>
      </c>
      <c r="T1459" s="106">
        <f>'Datos Monitoreo 2019'!$R1459*'Datos Monitoreo 2019'!$S1459</f>
        <v>5.9873915636701909E-4</v>
      </c>
      <c r="U1459" s="106">
        <f>'Datos Monitoreo 2019'!$T1459+'Datos Monitoreo 2019'!$R1459</f>
        <v>3.5924349382021143E-3</v>
      </c>
    </row>
    <row r="1460" spans="1:21" s="94" customFormat="1" ht="16.5" hidden="1" x14ac:dyDescent="0.3">
      <c r="A1460" s="95" t="s">
        <v>65</v>
      </c>
      <c r="B1460" s="102">
        <f>VLOOKUP('Datos Monitoreo 2019'!$A1460,info!$D$3:$E$118,2,FALSE)</f>
        <v>5</v>
      </c>
      <c r="C1460" s="96">
        <v>6</v>
      </c>
      <c r="D1460" s="96" t="s">
        <v>9</v>
      </c>
      <c r="E1460" s="97">
        <v>2.8647889756541161</v>
      </c>
      <c r="F1460" s="103">
        <f t="shared" si="27"/>
        <v>6.4457751952217606E-4</v>
      </c>
      <c r="G1460" s="95"/>
      <c r="H1460" s="104"/>
      <c r="I1460" s="104"/>
      <c r="J1460" s="104"/>
      <c r="K1460" s="105">
        <f>VLOOKUP('Datos Monitoreo 2019'!$D1460,info!$A$2:$B$20,2,FALSE)</f>
        <v>0.74</v>
      </c>
      <c r="M1460" s="104">
        <v>1.1499999999999999</v>
      </c>
      <c r="N1460" s="106">
        <f>(1.8894+0.00853085*'Datos Monitoreo 2019'!$E1460^3.32222)/1000</f>
        <v>2.1709493994797897E-3</v>
      </c>
      <c r="O1460" s="106">
        <f>'Datos Monitoreo 2019'!$N1460*'Datos Monitoreo 2019'!$S1460</f>
        <v>4.3418987989595793E-4</v>
      </c>
      <c r="P1460" s="106">
        <f>'Datos Monitoreo 2019'!$O1460+'Datos Monitoreo 2019'!$N1460</f>
        <v>2.6051392793757476E-3</v>
      </c>
      <c r="Q1460" s="104">
        <v>0.47</v>
      </c>
      <c r="R1460" s="106">
        <f>'Datos Monitoreo 2019'!$Q1460*'Datos Monitoreo 2019'!$N1460</f>
        <v>1.020346217755501E-3</v>
      </c>
      <c r="S1460" s="104">
        <v>0.2</v>
      </c>
      <c r="T1460" s="106">
        <f>'Datos Monitoreo 2019'!$R1460*'Datos Monitoreo 2019'!$S1460</f>
        <v>2.0406924355110021E-4</v>
      </c>
      <c r="U1460" s="106">
        <f>'Datos Monitoreo 2019'!$T1460+'Datos Monitoreo 2019'!$R1460</f>
        <v>1.2244154613066012E-3</v>
      </c>
    </row>
    <row r="1461" spans="1:21" s="94" customFormat="1" ht="16.5" hidden="1" x14ac:dyDescent="0.3">
      <c r="A1461" s="95" t="s">
        <v>65</v>
      </c>
      <c r="B1461" s="102">
        <f>VLOOKUP('Datos Monitoreo 2019'!$A1461,info!$D$3:$E$118,2,FALSE)</f>
        <v>5</v>
      </c>
      <c r="C1461" s="96">
        <v>7</v>
      </c>
      <c r="D1461" s="96" t="s">
        <v>9</v>
      </c>
      <c r="E1461" s="97">
        <v>5.5704230082163368</v>
      </c>
      <c r="F1461" s="103">
        <f t="shared" si="27"/>
        <v>2.4370600660946471E-3</v>
      </c>
      <c r="G1461" s="95"/>
      <c r="H1461" s="104"/>
      <c r="I1461" s="104"/>
      <c r="J1461" s="104"/>
      <c r="K1461" s="105">
        <f>VLOOKUP('Datos Monitoreo 2019'!$D1461,info!$A$2:$B$20,2,FALSE)</f>
        <v>0.74</v>
      </c>
      <c r="M1461" s="104">
        <v>1.1499999999999999</v>
      </c>
      <c r="N1461" s="106">
        <f>(1.8894+0.00853085*'Datos Monitoreo 2019'!$E1461^3.32222)/1000</f>
        <v>4.4538658597689258E-3</v>
      </c>
      <c r="O1461" s="106">
        <f>'Datos Monitoreo 2019'!$N1461*'Datos Monitoreo 2019'!$S1461</f>
        <v>8.9077317195378517E-4</v>
      </c>
      <c r="P1461" s="106">
        <f>'Datos Monitoreo 2019'!$O1461+'Datos Monitoreo 2019'!$N1461</f>
        <v>5.3446390317227113E-3</v>
      </c>
      <c r="Q1461" s="104">
        <v>0.47</v>
      </c>
      <c r="R1461" s="106">
        <f>'Datos Monitoreo 2019'!$Q1461*'Datos Monitoreo 2019'!$N1461</f>
        <v>2.0933169540913949E-3</v>
      </c>
      <c r="S1461" s="104">
        <v>0.2</v>
      </c>
      <c r="T1461" s="106">
        <f>'Datos Monitoreo 2019'!$R1461*'Datos Monitoreo 2019'!$S1461</f>
        <v>4.18663390818279E-4</v>
      </c>
      <c r="U1461" s="106">
        <f>'Datos Monitoreo 2019'!$T1461+'Datos Monitoreo 2019'!$R1461</f>
        <v>2.5119803449096738E-3</v>
      </c>
    </row>
    <row r="1462" spans="1:21" s="94" customFormat="1" ht="16.5" hidden="1" x14ac:dyDescent="0.3">
      <c r="A1462" s="95" t="s">
        <v>65</v>
      </c>
      <c r="B1462" s="102">
        <f>VLOOKUP('Datos Monitoreo 2019'!$A1462,info!$D$3:$E$118,2,FALSE)</f>
        <v>5</v>
      </c>
      <c r="C1462" s="96">
        <v>7</v>
      </c>
      <c r="D1462" s="96" t="s">
        <v>9</v>
      </c>
      <c r="E1462" s="97">
        <v>3.9470425886790048</v>
      </c>
      <c r="F1462" s="103">
        <f t="shared" si="27"/>
        <v>1.2235832024904915E-3</v>
      </c>
      <c r="G1462" s="95"/>
      <c r="H1462" s="104"/>
      <c r="I1462" s="104"/>
      <c r="J1462" s="104"/>
      <c r="K1462" s="105">
        <f>VLOOKUP('Datos Monitoreo 2019'!$D1462,info!$A$2:$B$20,2,FALSE)</f>
        <v>0.74</v>
      </c>
      <c r="M1462" s="104">
        <v>1.1499999999999999</v>
      </c>
      <c r="N1462" s="106">
        <f>(1.8894+0.00853085*'Datos Monitoreo 2019'!$E1462^3.32222)/1000</f>
        <v>2.7058666436350891E-3</v>
      </c>
      <c r="O1462" s="106">
        <f>'Datos Monitoreo 2019'!$N1462*'Datos Monitoreo 2019'!$S1462</f>
        <v>5.4117332872701787E-4</v>
      </c>
      <c r="P1462" s="106">
        <f>'Datos Monitoreo 2019'!$O1462+'Datos Monitoreo 2019'!$N1462</f>
        <v>3.2470399723621068E-3</v>
      </c>
      <c r="Q1462" s="104">
        <v>0.47</v>
      </c>
      <c r="R1462" s="106">
        <f>'Datos Monitoreo 2019'!$Q1462*'Datos Monitoreo 2019'!$N1462</f>
        <v>1.2717573225084918E-3</v>
      </c>
      <c r="S1462" s="104">
        <v>0.2</v>
      </c>
      <c r="T1462" s="106">
        <f>'Datos Monitoreo 2019'!$R1462*'Datos Monitoreo 2019'!$S1462</f>
        <v>2.5435146450169838E-4</v>
      </c>
      <c r="U1462" s="106">
        <f>'Datos Monitoreo 2019'!$T1462+'Datos Monitoreo 2019'!$R1462</f>
        <v>1.5261087870101901E-3</v>
      </c>
    </row>
    <row r="1463" spans="1:21" s="94" customFormat="1" ht="16.5" hidden="1" x14ac:dyDescent="0.3">
      <c r="A1463" s="95" t="s">
        <v>65</v>
      </c>
      <c r="B1463" s="102">
        <f>VLOOKUP('Datos Monitoreo 2019'!$A1463,info!$D$3:$E$118,2,FALSE)</f>
        <v>5</v>
      </c>
      <c r="C1463" s="96">
        <v>9</v>
      </c>
      <c r="D1463" s="96" t="s">
        <v>9</v>
      </c>
      <c r="E1463" s="97">
        <v>9.5174655968953417</v>
      </c>
      <c r="F1463" s="103">
        <f t="shared" si="27"/>
        <v>7.1143055336792679E-3</v>
      </c>
      <c r="G1463" s="95"/>
      <c r="H1463" s="104"/>
      <c r="I1463" s="104"/>
      <c r="J1463" s="104"/>
      <c r="K1463" s="105">
        <f>VLOOKUP('Datos Monitoreo 2019'!$D1463,info!$A$2:$B$20,2,FALSE)</f>
        <v>0.74</v>
      </c>
      <c r="M1463" s="104">
        <v>1.1499999999999999</v>
      </c>
      <c r="N1463" s="106">
        <f>(1.8894+0.00853085*'Datos Monitoreo 2019'!$E1463^3.32222)/1000</f>
        <v>1.7089813101812422E-2</v>
      </c>
      <c r="O1463" s="106">
        <f>'Datos Monitoreo 2019'!$N1463*'Datos Monitoreo 2019'!$S1463</f>
        <v>3.4179626203624846E-3</v>
      </c>
      <c r="P1463" s="106">
        <f>'Datos Monitoreo 2019'!$O1463+'Datos Monitoreo 2019'!$N1463</f>
        <v>2.0507775722174906E-2</v>
      </c>
      <c r="Q1463" s="104">
        <v>0.47</v>
      </c>
      <c r="R1463" s="106">
        <f>'Datos Monitoreo 2019'!$Q1463*'Datos Monitoreo 2019'!$N1463</f>
        <v>8.0322121578518379E-3</v>
      </c>
      <c r="S1463" s="104">
        <v>0.2</v>
      </c>
      <c r="T1463" s="106">
        <f>'Datos Monitoreo 2019'!$R1463*'Datos Monitoreo 2019'!$S1463</f>
        <v>1.6064424315703676E-3</v>
      </c>
      <c r="U1463" s="106">
        <f>'Datos Monitoreo 2019'!$T1463+'Datos Monitoreo 2019'!$R1463</f>
        <v>9.6386545894222055E-3</v>
      </c>
    </row>
    <row r="1464" spans="1:21" s="94" customFormat="1" ht="16.5" hidden="1" x14ac:dyDescent="0.3">
      <c r="A1464" s="95" t="s">
        <v>65</v>
      </c>
      <c r="B1464" s="102">
        <f>VLOOKUP('Datos Monitoreo 2019'!$A1464,info!$D$3:$E$118,2,FALSE)</f>
        <v>5</v>
      </c>
      <c r="C1464" s="96">
        <v>9</v>
      </c>
      <c r="D1464" s="96" t="s">
        <v>9</v>
      </c>
      <c r="E1464" s="97">
        <v>4.6154933496649653</v>
      </c>
      <c r="F1464" s="103">
        <f t="shared" si="27"/>
        <v>1.67311633925355E-3</v>
      </c>
      <c r="G1464" s="95"/>
      <c r="H1464" s="104"/>
      <c r="I1464" s="104"/>
      <c r="J1464" s="104"/>
      <c r="K1464" s="105">
        <f>VLOOKUP('Datos Monitoreo 2019'!$D1464,info!$A$2:$B$20,2,FALSE)</f>
        <v>0.74</v>
      </c>
      <c r="M1464" s="104">
        <v>1.1499999999999999</v>
      </c>
      <c r="N1464" s="106">
        <f>(1.8894+0.00853085*'Datos Monitoreo 2019'!$E1464^3.32222)/1000</f>
        <v>3.262401652821662E-3</v>
      </c>
      <c r="O1464" s="106">
        <f>'Datos Monitoreo 2019'!$N1464*'Datos Monitoreo 2019'!$S1464</f>
        <v>6.524803305643324E-4</v>
      </c>
      <c r="P1464" s="106">
        <f>'Datos Monitoreo 2019'!$O1464+'Datos Monitoreo 2019'!$N1464</f>
        <v>3.9148819833859944E-3</v>
      </c>
      <c r="Q1464" s="104">
        <v>0.47</v>
      </c>
      <c r="R1464" s="106">
        <f>'Datos Monitoreo 2019'!$Q1464*'Datos Monitoreo 2019'!$N1464</f>
        <v>1.5333287768261811E-3</v>
      </c>
      <c r="S1464" s="104">
        <v>0.2</v>
      </c>
      <c r="T1464" s="106">
        <f>'Datos Monitoreo 2019'!$R1464*'Datos Monitoreo 2019'!$S1464</f>
        <v>3.0666575536523625E-4</v>
      </c>
      <c r="U1464" s="106">
        <f>'Datos Monitoreo 2019'!$T1464+'Datos Monitoreo 2019'!$R1464</f>
        <v>1.8399945321914174E-3</v>
      </c>
    </row>
    <row r="1465" spans="1:21" s="94" customFormat="1" ht="16.5" hidden="1" x14ac:dyDescent="0.3">
      <c r="A1465" s="95" t="s">
        <v>65</v>
      </c>
      <c r="B1465" s="102">
        <f>VLOOKUP('Datos Monitoreo 2019'!$A1465,info!$D$3:$E$118,2,FALSE)</f>
        <v>5</v>
      </c>
      <c r="C1465" s="96">
        <v>10</v>
      </c>
      <c r="D1465" s="96" t="s">
        <v>9</v>
      </c>
      <c r="E1465" s="97">
        <v>5.79323992854499</v>
      </c>
      <c r="F1465" s="103">
        <f t="shared" si="27"/>
        <v>2.6359241674879705E-3</v>
      </c>
      <c r="G1465" s="95"/>
      <c r="H1465" s="104"/>
      <c r="I1465" s="104"/>
      <c r="J1465" s="104"/>
      <c r="K1465" s="105">
        <f>VLOOKUP('Datos Monitoreo 2019'!$D1465,info!$A$2:$B$20,2,FALSE)</f>
        <v>0.74</v>
      </c>
      <c r="M1465" s="104">
        <v>1.1499999999999999</v>
      </c>
      <c r="N1465" s="106">
        <f>(1.8894+0.00853085*'Datos Monitoreo 2019'!$E1465^3.32222)/1000</f>
        <v>4.8107623122825285E-3</v>
      </c>
      <c r="O1465" s="106">
        <f>'Datos Monitoreo 2019'!$N1465*'Datos Monitoreo 2019'!$S1465</f>
        <v>9.6215246245650579E-4</v>
      </c>
      <c r="P1465" s="106">
        <f>'Datos Monitoreo 2019'!$O1465+'Datos Monitoreo 2019'!$N1465</f>
        <v>5.7729147747390339E-3</v>
      </c>
      <c r="Q1465" s="104">
        <v>0.47</v>
      </c>
      <c r="R1465" s="106">
        <f>'Datos Monitoreo 2019'!$Q1465*'Datos Monitoreo 2019'!$N1465</f>
        <v>2.2610582867727881E-3</v>
      </c>
      <c r="S1465" s="104">
        <v>0.2</v>
      </c>
      <c r="T1465" s="106">
        <f>'Datos Monitoreo 2019'!$R1465*'Datos Monitoreo 2019'!$S1465</f>
        <v>4.5221165735455761E-4</v>
      </c>
      <c r="U1465" s="106">
        <f>'Datos Monitoreo 2019'!$T1465+'Datos Monitoreo 2019'!$R1465</f>
        <v>2.7132699441273457E-3</v>
      </c>
    </row>
    <row r="1466" spans="1:21" s="94" customFormat="1" ht="16.5" hidden="1" x14ac:dyDescent="0.3">
      <c r="A1466" s="95" t="s">
        <v>65</v>
      </c>
      <c r="B1466" s="102">
        <f>VLOOKUP('Datos Monitoreo 2019'!$A1466,info!$D$3:$E$118,2,FALSE)</f>
        <v>5</v>
      </c>
      <c r="C1466" s="96">
        <v>12</v>
      </c>
      <c r="D1466" s="96" t="s">
        <v>16</v>
      </c>
      <c r="E1466" s="97">
        <v>12.98704335629866</v>
      </c>
      <c r="F1466" s="103">
        <f t="shared" si="27"/>
        <v>1.3246784223424634E-2</v>
      </c>
      <c r="G1466" s="95"/>
      <c r="H1466" s="104"/>
      <c r="I1466" s="104"/>
      <c r="J1466" s="104"/>
      <c r="K1466" s="105">
        <f>VLOOKUP('Datos Monitoreo 2019'!$D1466,info!$A$2:$B$20,2,FALSE)</f>
        <v>0.55000000000000004</v>
      </c>
      <c r="M1466" s="104">
        <v>1.1499999999999999</v>
      </c>
      <c r="N1466" s="106">
        <f>(0.0883215*'Datos Monitoreo 2019'!$E1466^2.37334)/1000</f>
        <v>3.8797607831845896E-2</v>
      </c>
      <c r="O1466" s="106">
        <f>'Datos Monitoreo 2019'!$N1466*'Datos Monitoreo 2019'!$S1466</f>
        <v>7.7595215663691791E-3</v>
      </c>
      <c r="P1466" s="106">
        <f>'Datos Monitoreo 2019'!$O1466+'Datos Monitoreo 2019'!$N1466</f>
        <v>4.6557129398215075E-2</v>
      </c>
      <c r="Q1466" s="104">
        <v>0.47</v>
      </c>
      <c r="R1466" s="106">
        <f>'Datos Monitoreo 2019'!$Q1466*'Datos Monitoreo 2019'!$N1466</f>
        <v>1.8234875680967572E-2</v>
      </c>
      <c r="S1466" s="104">
        <v>0.2</v>
      </c>
      <c r="T1466" s="106">
        <f>'Datos Monitoreo 2019'!$R1466*'Datos Monitoreo 2019'!$S1466</f>
        <v>3.6469751361935146E-3</v>
      </c>
      <c r="U1466" s="106">
        <f>'Datos Monitoreo 2019'!$T1466+'Datos Monitoreo 2019'!$R1466</f>
        <v>2.1881850817161087E-2</v>
      </c>
    </row>
    <row r="1467" spans="1:21" s="94" customFormat="1" ht="16.5" hidden="1" x14ac:dyDescent="0.3">
      <c r="A1467" s="95" t="s">
        <v>65</v>
      </c>
      <c r="B1467" s="102">
        <f>VLOOKUP('Datos Monitoreo 2019'!$A1467,info!$D$3:$E$118,2,FALSE)</f>
        <v>5</v>
      </c>
      <c r="C1467" s="96">
        <v>15</v>
      </c>
      <c r="D1467" s="96" t="s">
        <v>16</v>
      </c>
      <c r="E1467" s="97">
        <v>20.276339749907468</v>
      </c>
      <c r="F1467" s="103">
        <f t="shared" si="27"/>
        <v>3.2290071051727647E-2</v>
      </c>
      <c r="G1467" s="95"/>
      <c r="H1467" s="104"/>
      <c r="I1467" s="104"/>
      <c r="J1467" s="104"/>
      <c r="K1467" s="105">
        <f>VLOOKUP('Datos Monitoreo 2019'!$D1467,info!$A$2:$B$20,2,FALSE)</f>
        <v>0.55000000000000004</v>
      </c>
      <c r="M1467" s="104">
        <v>1.1499999999999999</v>
      </c>
      <c r="N1467" s="106">
        <f>(0.0883215*'Datos Monitoreo 2019'!$E1467^2.37334)/1000</f>
        <v>0.11168556298092129</v>
      </c>
      <c r="O1467" s="106">
        <f>'Datos Monitoreo 2019'!$N1467*'Datos Monitoreo 2019'!$S1467</f>
        <v>2.2337112596184261E-2</v>
      </c>
      <c r="P1467" s="106">
        <f>'Datos Monitoreo 2019'!$O1467+'Datos Monitoreo 2019'!$N1467</f>
        <v>0.13402267557710557</v>
      </c>
      <c r="Q1467" s="104">
        <v>0.47</v>
      </c>
      <c r="R1467" s="106">
        <f>'Datos Monitoreo 2019'!$Q1467*'Datos Monitoreo 2019'!$N1467</f>
        <v>5.2492214601033003E-2</v>
      </c>
      <c r="S1467" s="104">
        <v>0.2</v>
      </c>
      <c r="T1467" s="106">
        <f>'Datos Monitoreo 2019'!$R1467*'Datos Monitoreo 2019'!$S1467</f>
        <v>1.0498442920206602E-2</v>
      </c>
      <c r="U1467" s="106">
        <f>'Datos Monitoreo 2019'!$T1467+'Datos Monitoreo 2019'!$R1467</f>
        <v>6.2990657521239612E-2</v>
      </c>
    </row>
    <row r="1468" spans="1:21" s="94" customFormat="1" ht="16.5" hidden="1" x14ac:dyDescent="0.3">
      <c r="A1468" s="95" t="s">
        <v>65</v>
      </c>
      <c r="B1468" s="102">
        <f>VLOOKUP('Datos Monitoreo 2019'!$A1468,info!$D$3:$E$118,2,FALSE)</f>
        <v>5</v>
      </c>
      <c r="C1468" s="96">
        <v>17</v>
      </c>
      <c r="D1468" s="96" t="s">
        <v>16</v>
      </c>
      <c r="E1468" s="97">
        <v>14.865071684783025</v>
      </c>
      <c r="F1468" s="103">
        <f t="shared" si="27"/>
        <v>1.7354971191984186E-2</v>
      </c>
      <c r="G1468" s="95"/>
      <c r="H1468" s="104"/>
      <c r="I1468" s="104"/>
      <c r="J1468" s="104"/>
      <c r="K1468" s="105">
        <f>VLOOKUP('Datos Monitoreo 2019'!$D1468,info!$A$2:$B$20,2,FALSE)</f>
        <v>0.55000000000000004</v>
      </c>
      <c r="M1468" s="104">
        <v>1.1499999999999999</v>
      </c>
      <c r="N1468" s="106">
        <f>(0.0883215*'Datos Monitoreo 2019'!$E1468^2.37334)/1000</f>
        <v>5.3458563276187636E-2</v>
      </c>
      <c r="O1468" s="106">
        <f>'Datos Monitoreo 2019'!$N1468*'Datos Monitoreo 2019'!$S1468</f>
        <v>1.0691712655237528E-2</v>
      </c>
      <c r="P1468" s="106">
        <f>'Datos Monitoreo 2019'!$O1468+'Datos Monitoreo 2019'!$N1468</f>
        <v>6.4150275931425166E-2</v>
      </c>
      <c r="Q1468" s="104">
        <v>0.47</v>
      </c>
      <c r="R1468" s="106">
        <f>'Datos Monitoreo 2019'!$Q1468*'Datos Monitoreo 2019'!$N1468</f>
        <v>2.5125524739808187E-2</v>
      </c>
      <c r="S1468" s="104">
        <v>0.2</v>
      </c>
      <c r="T1468" s="106">
        <f>'Datos Monitoreo 2019'!$R1468*'Datos Monitoreo 2019'!$S1468</f>
        <v>5.0251049479616379E-3</v>
      </c>
      <c r="U1468" s="106">
        <f>'Datos Monitoreo 2019'!$T1468+'Datos Monitoreo 2019'!$R1468</f>
        <v>3.0150629687769825E-2</v>
      </c>
    </row>
    <row r="1469" spans="1:21" s="94" customFormat="1" ht="16.5" hidden="1" x14ac:dyDescent="0.3">
      <c r="A1469" s="95" t="s">
        <v>65</v>
      </c>
      <c r="B1469" s="102">
        <f>VLOOKUP('Datos Monitoreo 2019'!$A1469,info!$D$3:$E$118,2,FALSE)</f>
        <v>5</v>
      </c>
      <c r="C1469" s="96">
        <v>19</v>
      </c>
      <c r="D1469" s="96" t="s">
        <v>9</v>
      </c>
      <c r="E1469" s="97">
        <v>8.6580289041991065</v>
      </c>
      <c r="F1469" s="103">
        <f t="shared" si="27"/>
        <v>5.8874596548553933E-3</v>
      </c>
      <c r="G1469" s="95"/>
      <c r="H1469" s="104"/>
      <c r="I1469" s="104"/>
      <c r="J1469" s="104"/>
      <c r="K1469" s="105">
        <f>VLOOKUP('Datos Monitoreo 2019'!$D1469,info!$A$2:$B$20,2,FALSE)</f>
        <v>0.74</v>
      </c>
      <c r="M1469" s="104">
        <v>1.1499999999999999</v>
      </c>
      <c r="N1469" s="106">
        <f>(1.8894+0.00853085*'Datos Monitoreo 2019'!$E1469^3.32222)/1000</f>
        <v>1.2988929250272703E-2</v>
      </c>
      <c r="O1469" s="106">
        <f>'Datos Monitoreo 2019'!$N1469*'Datos Monitoreo 2019'!$S1469</f>
        <v>2.5977858500545407E-3</v>
      </c>
      <c r="P1469" s="106">
        <f>'Datos Monitoreo 2019'!$O1469+'Datos Monitoreo 2019'!$N1469</f>
        <v>1.5586715100327244E-2</v>
      </c>
      <c r="Q1469" s="104">
        <v>0.47</v>
      </c>
      <c r="R1469" s="106">
        <f>'Datos Monitoreo 2019'!$Q1469*'Datos Monitoreo 2019'!$N1469</f>
        <v>6.1047967476281703E-3</v>
      </c>
      <c r="S1469" s="104">
        <v>0.2</v>
      </c>
      <c r="T1469" s="106">
        <f>'Datos Monitoreo 2019'!$R1469*'Datos Monitoreo 2019'!$S1469</f>
        <v>1.2209593495256341E-3</v>
      </c>
      <c r="U1469" s="106">
        <f>'Datos Monitoreo 2019'!$T1469+'Datos Monitoreo 2019'!$R1469</f>
        <v>7.3257560971538042E-3</v>
      </c>
    </row>
    <row r="1470" spans="1:21" s="94" customFormat="1" ht="16.5" hidden="1" x14ac:dyDescent="0.3">
      <c r="A1470" s="95" t="s">
        <v>65</v>
      </c>
      <c r="B1470" s="102">
        <f>VLOOKUP('Datos Monitoreo 2019'!$A1470,info!$D$3:$E$118,2,FALSE)</f>
        <v>5</v>
      </c>
      <c r="C1470" s="96">
        <v>19</v>
      </c>
      <c r="D1470" s="96" t="s">
        <v>9</v>
      </c>
      <c r="E1470" s="97">
        <v>6.7800005757147419</v>
      </c>
      <c r="F1470" s="103">
        <f t="shared" si="27"/>
        <v>3.6103503065681012E-3</v>
      </c>
      <c r="G1470" s="95"/>
      <c r="H1470" s="104"/>
      <c r="I1470" s="104"/>
      <c r="J1470" s="104"/>
      <c r="K1470" s="105">
        <f>VLOOKUP('Datos Monitoreo 2019'!$D1470,info!$A$2:$B$20,2,FALSE)</f>
        <v>0.74</v>
      </c>
      <c r="M1470" s="104">
        <v>1.1499999999999999</v>
      </c>
      <c r="N1470" s="106">
        <f>(1.8894+0.00853085*'Datos Monitoreo 2019'!$E1470^3.32222)/1000</f>
        <v>6.8156941693487466E-3</v>
      </c>
      <c r="O1470" s="106">
        <f>'Datos Monitoreo 2019'!$N1470*'Datos Monitoreo 2019'!$S1470</f>
        <v>1.3631388338697494E-3</v>
      </c>
      <c r="P1470" s="106">
        <f>'Datos Monitoreo 2019'!$O1470+'Datos Monitoreo 2019'!$N1470</f>
        <v>8.1788330032184966E-3</v>
      </c>
      <c r="Q1470" s="104">
        <v>0.47</v>
      </c>
      <c r="R1470" s="106">
        <f>'Datos Monitoreo 2019'!$Q1470*'Datos Monitoreo 2019'!$N1470</f>
        <v>3.2033762595939106E-3</v>
      </c>
      <c r="S1470" s="104">
        <v>0.2</v>
      </c>
      <c r="T1470" s="106">
        <f>'Datos Monitoreo 2019'!$R1470*'Datos Monitoreo 2019'!$S1470</f>
        <v>6.4067525191878211E-4</v>
      </c>
      <c r="U1470" s="106">
        <f>'Datos Monitoreo 2019'!$T1470+'Datos Monitoreo 2019'!$R1470</f>
        <v>3.8440515115126927E-3</v>
      </c>
    </row>
    <row r="1471" spans="1:21" s="94" customFormat="1" ht="16.5" hidden="1" x14ac:dyDescent="0.3">
      <c r="A1471" s="95" t="s">
        <v>65</v>
      </c>
      <c r="B1471" s="102">
        <f>VLOOKUP('Datos Monitoreo 2019'!$A1471,info!$D$3:$E$118,2,FALSE)</f>
        <v>5</v>
      </c>
      <c r="C1471" s="96">
        <v>20</v>
      </c>
      <c r="D1471" s="96" t="s">
        <v>9</v>
      </c>
      <c r="E1471" s="97">
        <v>7.0346484846617745</v>
      </c>
      <c r="F1471" s="103">
        <f t="shared" si="27"/>
        <v>3.886643287775631E-3</v>
      </c>
      <c r="G1471" s="95"/>
      <c r="H1471" s="104"/>
      <c r="I1471" s="104"/>
      <c r="J1471" s="104"/>
      <c r="K1471" s="105">
        <f>VLOOKUP('Datos Monitoreo 2019'!$D1471,info!$A$2:$B$20,2,FALSE)</f>
        <v>0.74</v>
      </c>
      <c r="M1471" s="104">
        <v>1.1499999999999999</v>
      </c>
      <c r="N1471" s="106">
        <f>(1.8894+0.00853085*'Datos Monitoreo 2019'!$E1471^3.32222)/1000</f>
        <v>7.4576401198762727E-3</v>
      </c>
      <c r="O1471" s="106">
        <f>'Datos Monitoreo 2019'!$N1471*'Datos Monitoreo 2019'!$S1471</f>
        <v>1.4915280239752547E-3</v>
      </c>
      <c r="P1471" s="106">
        <f>'Datos Monitoreo 2019'!$O1471+'Datos Monitoreo 2019'!$N1471</f>
        <v>8.9491681438515283E-3</v>
      </c>
      <c r="Q1471" s="104">
        <v>0.47</v>
      </c>
      <c r="R1471" s="106">
        <f>'Datos Monitoreo 2019'!$Q1471*'Datos Monitoreo 2019'!$N1471</f>
        <v>3.5050908563418479E-3</v>
      </c>
      <c r="S1471" s="104">
        <v>0.2</v>
      </c>
      <c r="T1471" s="106">
        <f>'Datos Monitoreo 2019'!$R1471*'Datos Monitoreo 2019'!$S1471</f>
        <v>7.0101817126836958E-4</v>
      </c>
      <c r="U1471" s="106">
        <f>'Datos Monitoreo 2019'!$T1471+'Datos Monitoreo 2019'!$R1471</f>
        <v>4.2061090276102175E-3</v>
      </c>
    </row>
    <row r="1472" spans="1:21" s="94" customFormat="1" ht="16.5" hidden="1" x14ac:dyDescent="0.3">
      <c r="A1472" s="95" t="s">
        <v>65</v>
      </c>
      <c r="B1472" s="102">
        <f>VLOOKUP('Datos Monitoreo 2019'!$A1472,info!$D$3:$E$118,2,FALSE)</f>
        <v>5</v>
      </c>
      <c r="C1472" s="96">
        <v>22</v>
      </c>
      <c r="D1472" s="96" t="s">
        <v>9</v>
      </c>
      <c r="E1472" s="97">
        <v>6.7481695870963625</v>
      </c>
      <c r="F1472" s="103">
        <f t="shared" si="27"/>
        <v>3.5765298811610727E-3</v>
      </c>
      <c r="G1472" s="95"/>
      <c r="H1472" s="104"/>
      <c r="I1472" s="104"/>
      <c r="J1472" s="104"/>
      <c r="K1472" s="105">
        <f>VLOOKUP('Datos Monitoreo 2019'!$D1472,info!$A$2:$B$20,2,FALSE)</f>
        <v>0.74</v>
      </c>
      <c r="M1472" s="104">
        <v>1.1499999999999999</v>
      </c>
      <c r="N1472" s="106">
        <f>(1.8894+0.00853085*'Datos Monitoreo 2019'!$E1472^3.32222)/1000</f>
        <v>6.7392753824767051E-3</v>
      </c>
      <c r="O1472" s="106">
        <f>'Datos Monitoreo 2019'!$N1472*'Datos Monitoreo 2019'!$S1472</f>
        <v>1.3478550764953411E-3</v>
      </c>
      <c r="P1472" s="106">
        <f>'Datos Monitoreo 2019'!$O1472+'Datos Monitoreo 2019'!$N1472</f>
        <v>8.0871304589720458E-3</v>
      </c>
      <c r="Q1472" s="104">
        <v>0.47</v>
      </c>
      <c r="R1472" s="106">
        <f>'Datos Monitoreo 2019'!$Q1472*'Datos Monitoreo 2019'!$N1472</f>
        <v>3.1674594297640512E-3</v>
      </c>
      <c r="S1472" s="104">
        <v>0.2</v>
      </c>
      <c r="T1472" s="106">
        <f>'Datos Monitoreo 2019'!$R1472*'Datos Monitoreo 2019'!$S1472</f>
        <v>6.3349188595281027E-4</v>
      </c>
      <c r="U1472" s="106">
        <f>'Datos Monitoreo 2019'!$T1472+'Datos Monitoreo 2019'!$R1472</f>
        <v>3.8009513157168614E-3</v>
      </c>
    </row>
    <row r="1473" spans="1:21" s="94" customFormat="1" ht="16.5" hidden="1" x14ac:dyDescent="0.3">
      <c r="A1473" s="95" t="s">
        <v>65</v>
      </c>
      <c r="B1473" s="102">
        <f>VLOOKUP('Datos Monitoreo 2019'!$A1473,info!$D$3:$E$118,2,FALSE)</f>
        <v>5</v>
      </c>
      <c r="C1473" s="96">
        <v>22</v>
      </c>
      <c r="D1473" s="96" t="s">
        <v>9</v>
      </c>
      <c r="E1473" s="97">
        <v>6.0478878374920226</v>
      </c>
      <c r="F1473" s="103">
        <f t="shared" si="27"/>
        <v>2.8727467228087103E-3</v>
      </c>
      <c r="G1473" s="95"/>
      <c r="H1473" s="104"/>
      <c r="I1473" s="104"/>
      <c r="J1473" s="104"/>
      <c r="K1473" s="105">
        <f>VLOOKUP('Datos Monitoreo 2019'!$D1473,info!$A$2:$B$20,2,FALSE)</f>
        <v>0.74</v>
      </c>
      <c r="M1473" s="104">
        <v>1.1499999999999999</v>
      </c>
      <c r="N1473" s="106">
        <f>(1.8894+0.00853085*'Datos Monitoreo 2019'!$E1473^3.32222)/1000</f>
        <v>5.25957027521122E-3</v>
      </c>
      <c r="O1473" s="106">
        <f>'Datos Monitoreo 2019'!$N1473*'Datos Monitoreo 2019'!$S1473</f>
        <v>1.0519140550422441E-3</v>
      </c>
      <c r="P1473" s="106">
        <f>'Datos Monitoreo 2019'!$O1473+'Datos Monitoreo 2019'!$N1473</f>
        <v>6.3114843302534644E-3</v>
      </c>
      <c r="Q1473" s="104">
        <v>0.47</v>
      </c>
      <c r="R1473" s="106">
        <f>'Datos Monitoreo 2019'!$Q1473*'Datos Monitoreo 2019'!$N1473</f>
        <v>2.4719980293492734E-3</v>
      </c>
      <c r="S1473" s="104">
        <v>0.2</v>
      </c>
      <c r="T1473" s="106">
        <f>'Datos Monitoreo 2019'!$R1473*'Datos Monitoreo 2019'!$S1473</f>
        <v>4.9439960586985469E-4</v>
      </c>
      <c r="U1473" s="106">
        <f>'Datos Monitoreo 2019'!$T1473+'Datos Monitoreo 2019'!$R1473</f>
        <v>2.9663976352191281E-3</v>
      </c>
    </row>
    <row r="1474" spans="1:21" s="94" customFormat="1" ht="16.5" hidden="1" x14ac:dyDescent="0.3">
      <c r="A1474" s="95" t="s">
        <v>65</v>
      </c>
      <c r="B1474" s="102">
        <f>VLOOKUP('Datos Monitoreo 2019'!$A1474,info!$D$3:$E$118,2,FALSE)</f>
        <v>5</v>
      </c>
      <c r="C1474" s="96">
        <v>22</v>
      </c>
      <c r="D1474" s="96" t="s">
        <v>9</v>
      </c>
      <c r="E1474" s="97">
        <v>3.214929850456286</v>
      </c>
      <c r="F1474" s="103">
        <f t="shared" si="27"/>
        <v>8.1176978724021209E-4</v>
      </c>
      <c r="G1474" s="95"/>
      <c r="H1474" s="104"/>
      <c r="I1474" s="104"/>
      <c r="J1474" s="104"/>
      <c r="K1474" s="105">
        <f>VLOOKUP('Datos Monitoreo 2019'!$D1474,info!$A$2:$B$20,2,FALSE)</f>
        <v>0.74</v>
      </c>
      <c r="M1474" s="104">
        <v>1.1499999999999999</v>
      </c>
      <c r="N1474" s="106">
        <f>(1.8894+0.00853085*'Datos Monitoreo 2019'!$E1474^3.32222)/1000</f>
        <v>2.3023786593236906E-3</v>
      </c>
      <c r="O1474" s="106">
        <f>'Datos Monitoreo 2019'!$N1474*'Datos Monitoreo 2019'!$S1474</f>
        <v>4.6047573186473815E-4</v>
      </c>
      <c r="P1474" s="106">
        <f>'Datos Monitoreo 2019'!$O1474+'Datos Monitoreo 2019'!$N1474</f>
        <v>2.7628543911884288E-3</v>
      </c>
      <c r="Q1474" s="104">
        <v>0.47</v>
      </c>
      <c r="R1474" s="106">
        <f>'Datos Monitoreo 2019'!$Q1474*'Datos Monitoreo 2019'!$N1474</f>
        <v>1.0821179698821345E-3</v>
      </c>
      <c r="S1474" s="104">
        <v>0.2</v>
      </c>
      <c r="T1474" s="106">
        <f>'Datos Monitoreo 2019'!$R1474*'Datos Monitoreo 2019'!$S1474</f>
        <v>2.1642359397642692E-4</v>
      </c>
      <c r="U1474" s="106">
        <f>'Datos Monitoreo 2019'!$T1474+'Datos Monitoreo 2019'!$R1474</f>
        <v>1.2985415638585615E-3</v>
      </c>
    </row>
    <row r="1475" spans="1:21" s="94" customFormat="1" ht="16.5" hidden="1" x14ac:dyDescent="0.3">
      <c r="A1475" s="95" t="s">
        <v>65</v>
      </c>
      <c r="B1475" s="102">
        <f>VLOOKUP('Datos Monitoreo 2019'!$A1475,info!$D$3:$E$118,2,FALSE)</f>
        <v>5</v>
      </c>
      <c r="C1475" s="96">
        <v>22</v>
      </c>
      <c r="D1475" s="96" t="s">
        <v>9</v>
      </c>
      <c r="E1475" s="97">
        <v>2.6101410667070835</v>
      </c>
      <c r="F1475" s="103">
        <f t="shared" ref="F1475:F1538" si="28">+(PI()*(((E1475/100)^2))/4)</f>
        <v>5.35078918674952E-4</v>
      </c>
      <c r="G1475" s="95"/>
      <c r="H1475" s="104"/>
      <c r="I1475" s="104"/>
      <c r="J1475" s="104"/>
      <c r="K1475" s="105">
        <f>VLOOKUP('Datos Monitoreo 2019'!$D1475,info!$A$2:$B$20,2,FALSE)</f>
        <v>0.74</v>
      </c>
      <c r="M1475" s="104">
        <v>1.1499999999999999</v>
      </c>
      <c r="N1475" s="106">
        <f>(1.8894+0.00853085*'Datos Monitoreo 2019'!$E1475^3.32222)/1000</f>
        <v>2.0960529990328575E-3</v>
      </c>
      <c r="O1475" s="106">
        <f>'Datos Monitoreo 2019'!$N1475*'Datos Monitoreo 2019'!$S1475</f>
        <v>4.1921059980657154E-4</v>
      </c>
      <c r="P1475" s="106">
        <f>'Datos Monitoreo 2019'!$O1475+'Datos Monitoreo 2019'!$N1475</f>
        <v>2.5152635988394288E-3</v>
      </c>
      <c r="Q1475" s="104">
        <v>0.47</v>
      </c>
      <c r="R1475" s="106">
        <f>'Datos Monitoreo 2019'!$Q1475*'Datos Monitoreo 2019'!$N1475</f>
        <v>9.8514490954544295E-4</v>
      </c>
      <c r="S1475" s="104">
        <v>0.2</v>
      </c>
      <c r="T1475" s="106">
        <f>'Datos Monitoreo 2019'!$R1475*'Datos Monitoreo 2019'!$S1475</f>
        <v>1.970289819090886E-4</v>
      </c>
      <c r="U1475" s="106">
        <f>'Datos Monitoreo 2019'!$T1475+'Datos Monitoreo 2019'!$R1475</f>
        <v>1.1821738914545316E-3</v>
      </c>
    </row>
    <row r="1476" spans="1:21" s="94" customFormat="1" ht="16.5" hidden="1" x14ac:dyDescent="0.3">
      <c r="A1476" s="95" t="s">
        <v>65</v>
      </c>
      <c r="B1476" s="102">
        <f>VLOOKUP('Datos Monitoreo 2019'!$A1476,info!$D$3:$E$118,2,FALSE)</f>
        <v>5</v>
      </c>
      <c r="C1476" s="96">
        <v>24</v>
      </c>
      <c r="D1476" s="96" t="s">
        <v>9</v>
      </c>
      <c r="E1476" s="97">
        <v>8.8171838472910018</v>
      </c>
      <c r="F1476" s="103">
        <f t="shared" si="28"/>
        <v>6.1058998142490186E-3</v>
      </c>
      <c r="G1476" s="95"/>
      <c r="H1476" s="104"/>
      <c r="I1476" s="104"/>
      <c r="J1476" s="104"/>
      <c r="K1476" s="105">
        <f>VLOOKUP('Datos Monitoreo 2019'!$D1476,info!$A$2:$B$20,2,FALSE)</f>
        <v>0.74</v>
      </c>
      <c r="M1476" s="104">
        <v>1.1499999999999999</v>
      </c>
      <c r="N1476" s="106">
        <f>(1.8894+0.00853085*'Datos Monitoreo 2019'!$E1476^3.32222)/1000</f>
        <v>1.3681365341033459E-2</v>
      </c>
      <c r="O1476" s="106">
        <f>'Datos Monitoreo 2019'!$N1476*'Datos Monitoreo 2019'!$S1476</f>
        <v>2.736273068206692E-3</v>
      </c>
      <c r="P1476" s="106">
        <f>'Datos Monitoreo 2019'!$O1476+'Datos Monitoreo 2019'!$N1476</f>
        <v>1.641763840924015E-2</v>
      </c>
      <c r="Q1476" s="104">
        <v>0.47</v>
      </c>
      <c r="R1476" s="106">
        <f>'Datos Monitoreo 2019'!$Q1476*'Datos Monitoreo 2019'!$N1476</f>
        <v>6.4302417102857258E-3</v>
      </c>
      <c r="S1476" s="104">
        <v>0.2</v>
      </c>
      <c r="T1476" s="106">
        <f>'Datos Monitoreo 2019'!$R1476*'Datos Monitoreo 2019'!$S1476</f>
        <v>1.2860483420571453E-3</v>
      </c>
      <c r="U1476" s="106">
        <f>'Datos Monitoreo 2019'!$T1476+'Datos Monitoreo 2019'!$R1476</f>
        <v>7.7162900523428711E-3</v>
      </c>
    </row>
    <row r="1477" spans="1:21" s="94" customFormat="1" ht="16.5" hidden="1" x14ac:dyDescent="0.3">
      <c r="A1477" s="95" t="s">
        <v>65</v>
      </c>
      <c r="B1477" s="102">
        <f>VLOOKUP('Datos Monitoreo 2019'!$A1477,info!$D$3:$E$118,2,FALSE)</f>
        <v>5</v>
      </c>
      <c r="C1477" s="96">
        <v>24</v>
      </c>
      <c r="D1477" s="96" t="s">
        <v>9</v>
      </c>
      <c r="E1477" s="97">
        <v>4.2971834634811739</v>
      </c>
      <c r="F1477" s="103">
        <f t="shared" si="28"/>
        <v>1.450299418924896E-3</v>
      </c>
      <c r="G1477" s="95"/>
      <c r="H1477" s="104"/>
      <c r="I1477" s="104"/>
      <c r="J1477" s="104"/>
      <c r="K1477" s="105">
        <f>VLOOKUP('Datos Monitoreo 2019'!$D1477,info!$A$2:$B$20,2,FALSE)</f>
        <v>0.74</v>
      </c>
      <c r="M1477" s="104">
        <v>1.1499999999999999</v>
      </c>
      <c r="N1477" s="106">
        <f>(1.8894+0.00853085*'Datos Monitoreo 2019'!$E1477^3.32222)/1000</f>
        <v>2.9722505165155769E-3</v>
      </c>
      <c r="O1477" s="106">
        <f>'Datos Monitoreo 2019'!$N1477*'Datos Monitoreo 2019'!$S1477</f>
        <v>5.9445010330311547E-4</v>
      </c>
      <c r="P1477" s="106">
        <f>'Datos Monitoreo 2019'!$O1477+'Datos Monitoreo 2019'!$N1477</f>
        <v>3.5667006198186924E-3</v>
      </c>
      <c r="Q1477" s="104">
        <v>0.47</v>
      </c>
      <c r="R1477" s="106">
        <f>'Datos Monitoreo 2019'!$Q1477*'Datos Monitoreo 2019'!$N1477</f>
        <v>1.3969577427623212E-3</v>
      </c>
      <c r="S1477" s="104">
        <v>0.2</v>
      </c>
      <c r="T1477" s="106">
        <f>'Datos Monitoreo 2019'!$R1477*'Datos Monitoreo 2019'!$S1477</f>
        <v>2.7939154855246423E-4</v>
      </c>
      <c r="U1477" s="106">
        <f>'Datos Monitoreo 2019'!$T1477+'Datos Monitoreo 2019'!$R1477</f>
        <v>1.6763492913147854E-3</v>
      </c>
    </row>
    <row r="1478" spans="1:21" s="94" customFormat="1" ht="16.5" hidden="1" x14ac:dyDescent="0.3">
      <c r="A1478" s="95" t="s">
        <v>65</v>
      </c>
      <c r="B1478" s="102">
        <f>VLOOKUP('Datos Monitoreo 2019'!$A1478,info!$D$3:$E$118,2,FALSE)</f>
        <v>5</v>
      </c>
      <c r="C1478" s="96">
        <v>24</v>
      </c>
      <c r="D1478" s="96" t="s">
        <v>9</v>
      </c>
      <c r="E1478" s="97">
        <v>3.8197186342054881</v>
      </c>
      <c r="F1478" s="103">
        <f t="shared" si="28"/>
        <v>1.1459155902616462E-3</v>
      </c>
      <c r="G1478" s="95"/>
      <c r="H1478" s="104"/>
      <c r="I1478" s="104"/>
      <c r="J1478" s="104"/>
      <c r="K1478" s="105">
        <f>VLOOKUP('Datos Monitoreo 2019'!$D1478,info!$A$2:$B$20,2,FALSE)</f>
        <v>0.74</v>
      </c>
      <c r="M1478" s="104">
        <v>1.1499999999999999</v>
      </c>
      <c r="N1478" s="106">
        <f>(1.8894+0.00853085*'Datos Monitoreo 2019'!$E1478^3.32222)/1000</f>
        <v>2.6215980617557504E-3</v>
      </c>
      <c r="O1478" s="106">
        <f>'Datos Monitoreo 2019'!$N1478*'Datos Monitoreo 2019'!$S1478</f>
        <v>5.2431961235115013E-4</v>
      </c>
      <c r="P1478" s="106">
        <f>'Datos Monitoreo 2019'!$O1478+'Datos Monitoreo 2019'!$N1478</f>
        <v>3.1459176741069003E-3</v>
      </c>
      <c r="Q1478" s="104">
        <v>0.47</v>
      </c>
      <c r="R1478" s="106">
        <f>'Datos Monitoreo 2019'!$Q1478*'Datos Monitoreo 2019'!$N1478</f>
        <v>1.2321510890252027E-3</v>
      </c>
      <c r="S1478" s="104">
        <v>0.2</v>
      </c>
      <c r="T1478" s="106">
        <f>'Datos Monitoreo 2019'!$R1478*'Datos Monitoreo 2019'!$S1478</f>
        <v>2.4643021780504056E-4</v>
      </c>
      <c r="U1478" s="106">
        <f>'Datos Monitoreo 2019'!$T1478+'Datos Monitoreo 2019'!$R1478</f>
        <v>1.4785813068302431E-3</v>
      </c>
    </row>
    <row r="1479" spans="1:21" s="94" customFormat="1" ht="16.5" hidden="1" x14ac:dyDescent="0.3">
      <c r="A1479" s="95" t="s">
        <v>65</v>
      </c>
      <c r="B1479" s="102">
        <f>VLOOKUP('Datos Monitoreo 2019'!$A1479,info!$D$3:$E$118,2,FALSE)</f>
        <v>5</v>
      </c>
      <c r="C1479" s="96">
        <v>24</v>
      </c>
      <c r="D1479" s="96" t="s">
        <v>9</v>
      </c>
      <c r="E1479" s="97">
        <v>2.7692960097989787</v>
      </c>
      <c r="F1479" s="103">
        <f t="shared" si="28"/>
        <v>6.023218821312777E-4</v>
      </c>
      <c r="G1479" s="95"/>
      <c r="H1479" s="104"/>
      <c r="I1479" s="104"/>
      <c r="J1479" s="104"/>
      <c r="K1479" s="105">
        <f>VLOOKUP('Datos Monitoreo 2019'!$D1479,info!$A$2:$B$20,2,FALSE)</f>
        <v>0.74</v>
      </c>
      <c r="M1479" s="104">
        <v>1.1499999999999999</v>
      </c>
      <c r="N1479" s="106">
        <f>(1.8894+0.00853085*'Datos Monitoreo 2019'!$E1479^3.32222)/1000</f>
        <v>2.1409594908700421E-3</v>
      </c>
      <c r="O1479" s="106">
        <f>'Datos Monitoreo 2019'!$N1479*'Datos Monitoreo 2019'!$S1479</f>
        <v>4.2819189817400844E-4</v>
      </c>
      <c r="P1479" s="106">
        <f>'Datos Monitoreo 2019'!$O1479+'Datos Monitoreo 2019'!$N1479</f>
        <v>2.5691513890440504E-3</v>
      </c>
      <c r="Q1479" s="104">
        <v>0.47</v>
      </c>
      <c r="R1479" s="106">
        <f>'Datos Monitoreo 2019'!$Q1479*'Datos Monitoreo 2019'!$N1479</f>
        <v>1.0062509607089197E-3</v>
      </c>
      <c r="S1479" s="104">
        <v>0.2</v>
      </c>
      <c r="T1479" s="106">
        <f>'Datos Monitoreo 2019'!$R1479*'Datos Monitoreo 2019'!$S1479</f>
        <v>2.0125019214178397E-4</v>
      </c>
      <c r="U1479" s="106">
        <f>'Datos Monitoreo 2019'!$T1479+'Datos Monitoreo 2019'!$R1479</f>
        <v>1.2075011528507036E-3</v>
      </c>
    </row>
    <row r="1480" spans="1:21" s="94" customFormat="1" ht="16.5" hidden="1" x14ac:dyDescent="0.3">
      <c r="A1480" s="95" t="s">
        <v>65</v>
      </c>
      <c r="B1480" s="102">
        <f>VLOOKUP('Datos Monitoreo 2019'!$A1480,info!$D$3:$E$118,2,FALSE)</f>
        <v>5</v>
      </c>
      <c r="C1480" s="96">
        <v>25</v>
      </c>
      <c r="D1480" s="96" t="s">
        <v>9</v>
      </c>
      <c r="E1480" s="97">
        <v>7.7030992456477341</v>
      </c>
      <c r="F1480" s="103">
        <f t="shared" si="28"/>
        <v>4.6603750436168788E-3</v>
      </c>
      <c r="G1480" s="95"/>
      <c r="H1480" s="104"/>
      <c r="I1480" s="104"/>
      <c r="J1480" s="104"/>
      <c r="K1480" s="105">
        <f>VLOOKUP('Datos Monitoreo 2019'!$D1480,info!$A$2:$B$20,2,FALSE)</f>
        <v>0.74</v>
      </c>
      <c r="M1480" s="104">
        <v>1.1499999999999999</v>
      </c>
      <c r="N1480" s="106">
        <f>(1.8894+0.00853085*'Datos Monitoreo 2019'!$E1480^3.32222)/1000</f>
        <v>9.4175825347801549E-3</v>
      </c>
      <c r="O1480" s="106">
        <f>'Datos Monitoreo 2019'!$N1480*'Datos Monitoreo 2019'!$S1480</f>
        <v>1.883516506956031E-3</v>
      </c>
      <c r="P1480" s="106">
        <f>'Datos Monitoreo 2019'!$O1480+'Datos Monitoreo 2019'!$N1480</f>
        <v>1.1301099041736186E-2</v>
      </c>
      <c r="Q1480" s="104">
        <v>0.47</v>
      </c>
      <c r="R1480" s="106">
        <f>'Datos Monitoreo 2019'!$Q1480*'Datos Monitoreo 2019'!$N1480</f>
        <v>4.4262637913466728E-3</v>
      </c>
      <c r="S1480" s="104">
        <v>0.2</v>
      </c>
      <c r="T1480" s="106">
        <f>'Datos Monitoreo 2019'!$R1480*'Datos Monitoreo 2019'!$S1480</f>
        <v>8.8525275826933458E-4</v>
      </c>
      <c r="U1480" s="106">
        <f>'Datos Monitoreo 2019'!$T1480+'Datos Monitoreo 2019'!$R1480</f>
        <v>5.3115165496160077E-3</v>
      </c>
    </row>
    <row r="1481" spans="1:21" s="94" customFormat="1" ht="16.5" hidden="1" x14ac:dyDescent="0.3">
      <c r="A1481" s="95" t="s">
        <v>65</v>
      </c>
      <c r="B1481" s="102">
        <f>VLOOKUP('Datos Monitoreo 2019'!$A1481,info!$D$3:$E$118,2,FALSE)</f>
        <v>5</v>
      </c>
      <c r="C1481" s="96">
        <v>25</v>
      </c>
      <c r="D1481" s="96" t="s">
        <v>9</v>
      </c>
      <c r="E1481" s="97">
        <v>6.0478878374920226</v>
      </c>
      <c r="F1481" s="103">
        <f t="shared" si="28"/>
        <v>2.8727467228087103E-3</v>
      </c>
      <c r="G1481" s="95"/>
      <c r="H1481" s="104"/>
      <c r="I1481" s="104"/>
      <c r="J1481" s="104"/>
      <c r="K1481" s="105">
        <f>VLOOKUP('Datos Monitoreo 2019'!$D1481,info!$A$2:$B$20,2,FALSE)</f>
        <v>0.74</v>
      </c>
      <c r="M1481" s="104">
        <v>1.1499999999999999</v>
      </c>
      <c r="N1481" s="106">
        <f>(1.8894+0.00853085*'Datos Monitoreo 2019'!$E1481^3.32222)/1000</f>
        <v>5.25957027521122E-3</v>
      </c>
      <c r="O1481" s="106">
        <f>'Datos Monitoreo 2019'!$N1481*'Datos Monitoreo 2019'!$S1481</f>
        <v>1.0519140550422441E-3</v>
      </c>
      <c r="P1481" s="106">
        <f>'Datos Monitoreo 2019'!$O1481+'Datos Monitoreo 2019'!$N1481</f>
        <v>6.3114843302534644E-3</v>
      </c>
      <c r="Q1481" s="104">
        <v>0.47</v>
      </c>
      <c r="R1481" s="106">
        <f>'Datos Monitoreo 2019'!$Q1481*'Datos Monitoreo 2019'!$N1481</f>
        <v>2.4719980293492734E-3</v>
      </c>
      <c r="S1481" s="104">
        <v>0.2</v>
      </c>
      <c r="T1481" s="106">
        <f>'Datos Monitoreo 2019'!$R1481*'Datos Monitoreo 2019'!$S1481</f>
        <v>4.9439960586985469E-4</v>
      </c>
      <c r="U1481" s="106">
        <f>'Datos Monitoreo 2019'!$T1481+'Datos Monitoreo 2019'!$R1481</f>
        <v>2.9663976352191281E-3</v>
      </c>
    </row>
    <row r="1482" spans="1:21" s="94" customFormat="1" ht="16.5" hidden="1" x14ac:dyDescent="0.3">
      <c r="A1482" s="95" t="s">
        <v>65</v>
      </c>
      <c r="B1482" s="102">
        <f>VLOOKUP('Datos Monitoreo 2019'!$A1482,info!$D$3:$E$118,2,FALSE)</f>
        <v>5</v>
      </c>
      <c r="C1482" s="96">
        <v>25</v>
      </c>
      <c r="D1482" s="96" t="s">
        <v>9</v>
      </c>
      <c r="E1482" s="97">
        <v>2.8011269984173581</v>
      </c>
      <c r="F1482" s="103">
        <f t="shared" si="28"/>
        <v>6.1624793965181881E-4</v>
      </c>
      <c r="G1482" s="95"/>
      <c r="H1482" s="104"/>
      <c r="I1482" s="104"/>
      <c r="J1482" s="104"/>
      <c r="K1482" s="105">
        <f>VLOOKUP('Datos Monitoreo 2019'!$D1482,info!$A$2:$B$20,2,FALSE)</f>
        <v>0.74</v>
      </c>
      <c r="M1482" s="104">
        <v>1.1499999999999999</v>
      </c>
      <c r="N1482" s="106">
        <f>(1.8894+0.00853085*'Datos Monitoreo 2019'!$E1482^3.32222)/1000</f>
        <v>2.1506945062501003E-3</v>
      </c>
      <c r="O1482" s="106">
        <f>'Datos Monitoreo 2019'!$N1482*'Datos Monitoreo 2019'!$S1482</f>
        <v>4.3013890125002008E-4</v>
      </c>
      <c r="P1482" s="106">
        <f>'Datos Monitoreo 2019'!$O1482+'Datos Monitoreo 2019'!$N1482</f>
        <v>2.5808334075001203E-3</v>
      </c>
      <c r="Q1482" s="104">
        <v>0.47</v>
      </c>
      <c r="R1482" s="106">
        <f>'Datos Monitoreo 2019'!$Q1482*'Datos Monitoreo 2019'!$N1482</f>
        <v>1.010826417937547E-3</v>
      </c>
      <c r="S1482" s="104">
        <v>0.2</v>
      </c>
      <c r="T1482" s="106">
        <f>'Datos Monitoreo 2019'!$R1482*'Datos Monitoreo 2019'!$S1482</f>
        <v>2.0216528358750941E-4</v>
      </c>
      <c r="U1482" s="106">
        <f>'Datos Monitoreo 2019'!$T1482+'Datos Monitoreo 2019'!$R1482</f>
        <v>1.2129917015250564E-3</v>
      </c>
    </row>
    <row r="1483" spans="1:21" s="94" customFormat="1" ht="16.5" hidden="1" x14ac:dyDescent="0.3">
      <c r="A1483" s="95" t="s">
        <v>65</v>
      </c>
      <c r="B1483" s="102">
        <f>VLOOKUP('Datos Monitoreo 2019'!$A1483,info!$D$3:$E$118,2,FALSE)</f>
        <v>5</v>
      </c>
      <c r="C1483" s="96">
        <v>26</v>
      </c>
      <c r="D1483" s="96" t="s">
        <v>9</v>
      </c>
      <c r="E1483" s="97">
        <v>6.9709865074250157</v>
      </c>
      <c r="F1483" s="103">
        <f t="shared" si="28"/>
        <v>3.8166151128151958E-3</v>
      </c>
      <c r="G1483" s="95"/>
      <c r="H1483" s="104"/>
      <c r="I1483" s="104"/>
      <c r="J1483" s="104"/>
      <c r="K1483" s="105">
        <f>VLOOKUP('Datos Monitoreo 2019'!$D1483,info!$A$2:$B$20,2,FALSE)</f>
        <v>0.74</v>
      </c>
      <c r="M1483" s="104">
        <v>1.1499999999999999</v>
      </c>
      <c r="N1483" s="106">
        <f>(1.8894+0.00853085*'Datos Monitoreo 2019'!$E1483^3.32222)/1000</f>
        <v>7.2919811984337246E-3</v>
      </c>
      <c r="O1483" s="106">
        <f>'Datos Monitoreo 2019'!$N1483*'Datos Monitoreo 2019'!$S1483</f>
        <v>1.4583962396867451E-3</v>
      </c>
      <c r="P1483" s="106">
        <f>'Datos Monitoreo 2019'!$O1483+'Datos Monitoreo 2019'!$N1483</f>
        <v>8.7503774381204706E-3</v>
      </c>
      <c r="Q1483" s="104">
        <v>0.47</v>
      </c>
      <c r="R1483" s="106">
        <f>'Datos Monitoreo 2019'!$Q1483*'Datos Monitoreo 2019'!$N1483</f>
        <v>3.4272311632638506E-3</v>
      </c>
      <c r="S1483" s="104">
        <v>0.2</v>
      </c>
      <c r="T1483" s="106">
        <f>'Datos Monitoreo 2019'!$R1483*'Datos Monitoreo 2019'!$S1483</f>
        <v>6.8544623265277013E-4</v>
      </c>
      <c r="U1483" s="106">
        <f>'Datos Monitoreo 2019'!$T1483+'Datos Monitoreo 2019'!$R1483</f>
        <v>4.112677395916621E-3</v>
      </c>
    </row>
    <row r="1484" spans="1:21" s="94" customFormat="1" ht="16.5" hidden="1" x14ac:dyDescent="0.3">
      <c r="A1484" s="95" t="s">
        <v>65</v>
      </c>
      <c r="B1484" s="102">
        <f>VLOOKUP('Datos Monitoreo 2019'!$A1484,info!$D$3:$E$118,2,FALSE)</f>
        <v>5</v>
      </c>
      <c r="C1484" s="96">
        <v>26</v>
      </c>
      <c r="D1484" s="96" t="s">
        <v>9</v>
      </c>
      <c r="E1484" s="97">
        <v>2.4191551349968092</v>
      </c>
      <c r="F1484" s="103">
        <f t="shared" si="28"/>
        <v>4.596394756493937E-4</v>
      </c>
      <c r="G1484" s="95"/>
      <c r="H1484" s="104"/>
      <c r="I1484" s="104"/>
      <c r="J1484" s="104"/>
      <c r="K1484" s="105">
        <f>VLOOKUP('Datos Monitoreo 2019'!$D1484,info!$A$2:$B$20,2,FALSE)</f>
        <v>0.74</v>
      </c>
      <c r="M1484" s="104">
        <v>1.1499999999999999</v>
      </c>
      <c r="N1484" s="106">
        <f>(1.8894+0.00853085*'Datos Monitoreo 2019'!$E1484^3.32222)/1000</f>
        <v>2.0499489938453582E-3</v>
      </c>
      <c r="O1484" s="106">
        <f>'Datos Monitoreo 2019'!$N1484*'Datos Monitoreo 2019'!$S1484</f>
        <v>4.0998979876907165E-4</v>
      </c>
      <c r="P1484" s="106">
        <f>'Datos Monitoreo 2019'!$O1484+'Datos Monitoreo 2019'!$N1484</f>
        <v>2.4599387926144299E-3</v>
      </c>
      <c r="Q1484" s="104">
        <v>0.47</v>
      </c>
      <c r="R1484" s="106">
        <f>'Datos Monitoreo 2019'!$Q1484*'Datos Monitoreo 2019'!$N1484</f>
        <v>9.6347602710731835E-4</v>
      </c>
      <c r="S1484" s="104">
        <v>0.2</v>
      </c>
      <c r="T1484" s="106">
        <f>'Datos Monitoreo 2019'!$R1484*'Datos Monitoreo 2019'!$S1484</f>
        <v>1.9269520542146369E-4</v>
      </c>
      <c r="U1484" s="106">
        <f>'Datos Monitoreo 2019'!$T1484+'Datos Monitoreo 2019'!$R1484</f>
        <v>1.1561712325287819E-3</v>
      </c>
    </row>
    <row r="1485" spans="1:21" s="94" customFormat="1" ht="16.5" hidden="1" x14ac:dyDescent="0.3">
      <c r="A1485" s="95" t="s">
        <v>65</v>
      </c>
      <c r="B1485" s="102">
        <f>VLOOKUP('Datos Monitoreo 2019'!$A1485,info!$D$3:$E$118,2,FALSE)</f>
        <v>5</v>
      </c>
      <c r="C1485" s="96">
        <v>27</v>
      </c>
      <c r="D1485" s="96" t="s">
        <v>9</v>
      </c>
      <c r="E1485" s="97">
        <v>9.5492965855137211</v>
      </c>
      <c r="F1485" s="103">
        <f t="shared" si="28"/>
        <v>7.1619724391352906E-3</v>
      </c>
      <c r="G1485" s="95"/>
      <c r="H1485" s="104"/>
      <c r="I1485" s="104"/>
      <c r="J1485" s="104"/>
      <c r="K1485" s="105">
        <f>VLOOKUP('Datos Monitoreo 2019'!$D1485,info!$A$2:$B$20,2,FALSE)</f>
        <v>0.74</v>
      </c>
      <c r="M1485" s="104">
        <v>1.1499999999999999</v>
      </c>
      <c r="N1485" s="106">
        <f>(1.8894+0.00853085*'Datos Monitoreo 2019'!$E1485^3.32222)/1000</f>
        <v>1.7259363300257981E-2</v>
      </c>
      <c r="O1485" s="106">
        <f>'Datos Monitoreo 2019'!$N1485*'Datos Monitoreo 2019'!$S1485</f>
        <v>3.4518726600515966E-3</v>
      </c>
      <c r="P1485" s="106">
        <f>'Datos Monitoreo 2019'!$O1485+'Datos Monitoreo 2019'!$N1485</f>
        <v>2.0711235960309576E-2</v>
      </c>
      <c r="Q1485" s="104">
        <v>0.47</v>
      </c>
      <c r="R1485" s="106">
        <f>'Datos Monitoreo 2019'!$Q1485*'Datos Monitoreo 2019'!$N1485</f>
        <v>8.1119007511212503E-3</v>
      </c>
      <c r="S1485" s="104">
        <v>0.2</v>
      </c>
      <c r="T1485" s="106">
        <f>'Datos Monitoreo 2019'!$R1485*'Datos Monitoreo 2019'!$S1485</f>
        <v>1.6223801502242502E-3</v>
      </c>
      <c r="U1485" s="106">
        <f>'Datos Monitoreo 2019'!$T1485+'Datos Monitoreo 2019'!$R1485</f>
        <v>9.7342809013454996E-3</v>
      </c>
    </row>
    <row r="1486" spans="1:21" s="94" customFormat="1" ht="16.5" hidden="1" x14ac:dyDescent="0.3">
      <c r="A1486" s="95" t="s">
        <v>65</v>
      </c>
      <c r="B1486" s="102">
        <f>VLOOKUP('Datos Monitoreo 2019'!$A1486,info!$D$3:$E$118,2,FALSE)</f>
        <v>5</v>
      </c>
      <c r="C1486" s="96">
        <v>27</v>
      </c>
      <c r="D1486" s="96" t="s">
        <v>9</v>
      </c>
      <c r="E1486" s="97">
        <v>6.1433808033471609</v>
      </c>
      <c r="F1486" s="103">
        <f t="shared" si="28"/>
        <v>2.9641812376150051E-3</v>
      </c>
      <c r="G1486" s="95"/>
      <c r="H1486" s="104"/>
      <c r="I1486" s="104"/>
      <c r="J1486" s="104"/>
      <c r="K1486" s="105">
        <f>VLOOKUP('Datos Monitoreo 2019'!$D1486,info!$A$2:$B$20,2,FALSE)</f>
        <v>0.74</v>
      </c>
      <c r="M1486" s="104">
        <v>1.1499999999999999</v>
      </c>
      <c r="N1486" s="106">
        <f>(1.8894+0.00853085*'Datos Monitoreo 2019'!$E1486^3.32222)/1000</f>
        <v>5.4396199390398369E-3</v>
      </c>
      <c r="O1486" s="106">
        <f>'Datos Monitoreo 2019'!$N1486*'Datos Monitoreo 2019'!$S1486</f>
        <v>1.0879239878079673E-3</v>
      </c>
      <c r="P1486" s="106">
        <f>'Datos Monitoreo 2019'!$O1486+'Datos Monitoreo 2019'!$N1486</f>
        <v>6.5275439268478045E-3</v>
      </c>
      <c r="Q1486" s="104">
        <v>0.47</v>
      </c>
      <c r="R1486" s="106">
        <f>'Datos Monitoreo 2019'!$Q1486*'Datos Monitoreo 2019'!$N1486</f>
        <v>2.5566213713487233E-3</v>
      </c>
      <c r="S1486" s="104">
        <v>0.2</v>
      </c>
      <c r="T1486" s="106">
        <f>'Datos Monitoreo 2019'!$R1486*'Datos Monitoreo 2019'!$S1486</f>
        <v>5.1132427426974468E-4</v>
      </c>
      <c r="U1486" s="106">
        <f>'Datos Monitoreo 2019'!$T1486+'Datos Monitoreo 2019'!$R1486</f>
        <v>3.0679456456184678E-3</v>
      </c>
    </row>
    <row r="1487" spans="1:21" s="94" customFormat="1" ht="16.5" hidden="1" x14ac:dyDescent="0.3">
      <c r="A1487" s="95" t="s">
        <v>65</v>
      </c>
      <c r="B1487" s="102">
        <f>VLOOKUP('Datos Monitoreo 2019'!$A1487,info!$D$3:$E$118,2,FALSE)</f>
        <v>5</v>
      </c>
      <c r="C1487" s="96">
        <v>28</v>
      </c>
      <c r="D1487" s="96" t="s">
        <v>9</v>
      </c>
      <c r="E1487" s="97">
        <v>3.7878876455871091</v>
      </c>
      <c r="F1487" s="103">
        <f t="shared" si="28"/>
        <v>1.1268965745621648E-3</v>
      </c>
      <c r="G1487" s="95"/>
      <c r="H1487" s="104"/>
      <c r="I1487" s="104"/>
      <c r="J1487" s="104"/>
      <c r="K1487" s="105">
        <f>VLOOKUP('Datos Monitoreo 2019'!$D1487,info!$A$2:$B$20,2,FALSE)</f>
        <v>0.74</v>
      </c>
      <c r="M1487" s="104">
        <v>1.1499999999999999</v>
      </c>
      <c r="N1487" s="106">
        <f>(1.8894+0.00853085*'Datos Monitoreo 2019'!$E1487^3.32222)/1000</f>
        <v>2.6015224572271344E-3</v>
      </c>
      <c r="O1487" s="106">
        <f>'Datos Monitoreo 2019'!$N1487*'Datos Monitoreo 2019'!$S1487</f>
        <v>5.2030449144542686E-4</v>
      </c>
      <c r="P1487" s="106">
        <f>'Datos Monitoreo 2019'!$O1487+'Datos Monitoreo 2019'!$N1487</f>
        <v>3.1218269486725614E-3</v>
      </c>
      <c r="Q1487" s="104">
        <v>0.47</v>
      </c>
      <c r="R1487" s="106">
        <f>'Datos Monitoreo 2019'!$Q1487*'Datos Monitoreo 2019'!$N1487</f>
        <v>1.2227155548967532E-3</v>
      </c>
      <c r="S1487" s="104">
        <v>0.2</v>
      </c>
      <c r="T1487" s="106">
        <f>'Datos Monitoreo 2019'!$R1487*'Datos Monitoreo 2019'!$S1487</f>
        <v>2.4454311097935066E-4</v>
      </c>
      <c r="U1487" s="106">
        <f>'Datos Monitoreo 2019'!$T1487+'Datos Monitoreo 2019'!$R1487</f>
        <v>1.4672586658761038E-3</v>
      </c>
    </row>
    <row r="1488" spans="1:21" s="94" customFormat="1" ht="16.5" hidden="1" x14ac:dyDescent="0.3">
      <c r="A1488" s="95" t="s">
        <v>65</v>
      </c>
      <c r="B1488" s="102">
        <f>VLOOKUP('Datos Monitoreo 2019'!$A1488,info!$D$3:$E$118,2,FALSE)</f>
        <v>5</v>
      </c>
      <c r="C1488" s="96">
        <v>29</v>
      </c>
      <c r="D1488" s="96" t="s">
        <v>9</v>
      </c>
      <c r="E1488" s="97">
        <v>4.4881693951914485</v>
      </c>
      <c r="F1488" s="103">
        <f t="shared" si="28"/>
        <v>1.5820797118049857E-3</v>
      </c>
      <c r="G1488" s="95"/>
      <c r="H1488" s="104"/>
      <c r="I1488" s="104"/>
      <c r="J1488" s="104"/>
      <c r="K1488" s="105">
        <f>VLOOKUP('Datos Monitoreo 2019'!$D1488,info!$A$2:$B$20,2,FALSE)</f>
        <v>0.74</v>
      </c>
      <c r="M1488" s="104">
        <v>1.1499999999999999</v>
      </c>
      <c r="N1488" s="106">
        <f>(1.8894+0.00853085*'Datos Monitoreo 2019'!$E1488^3.32222)/1000</f>
        <v>3.1405511404015963E-3</v>
      </c>
      <c r="O1488" s="106">
        <f>'Datos Monitoreo 2019'!$N1488*'Datos Monitoreo 2019'!$S1488</f>
        <v>6.2811022808031925E-4</v>
      </c>
      <c r="P1488" s="106">
        <f>'Datos Monitoreo 2019'!$O1488+'Datos Monitoreo 2019'!$N1488</f>
        <v>3.7686613684819155E-3</v>
      </c>
      <c r="Q1488" s="104">
        <v>0.47</v>
      </c>
      <c r="R1488" s="106">
        <f>'Datos Monitoreo 2019'!$Q1488*'Datos Monitoreo 2019'!$N1488</f>
        <v>1.4760590359887502E-3</v>
      </c>
      <c r="S1488" s="104">
        <v>0.2</v>
      </c>
      <c r="T1488" s="106">
        <f>'Datos Monitoreo 2019'!$R1488*'Datos Monitoreo 2019'!$S1488</f>
        <v>2.9521180719775008E-4</v>
      </c>
      <c r="U1488" s="106">
        <f>'Datos Monitoreo 2019'!$T1488+'Datos Monitoreo 2019'!$R1488</f>
        <v>1.7712708431865004E-3</v>
      </c>
    </row>
    <row r="1489" spans="1:21" s="94" customFormat="1" ht="16.5" hidden="1" x14ac:dyDescent="0.3">
      <c r="A1489" s="95" t="s">
        <v>65</v>
      </c>
      <c r="B1489" s="102">
        <f>VLOOKUP('Datos Monitoreo 2019'!$A1489,info!$D$3:$E$118,2,FALSE)</f>
        <v>5</v>
      </c>
      <c r="C1489" s="96">
        <v>30</v>
      </c>
      <c r="D1489" s="96" t="s">
        <v>9</v>
      </c>
      <c r="E1489" s="97">
        <v>6.5890146440044672</v>
      </c>
      <c r="F1489" s="103">
        <f t="shared" si="28"/>
        <v>3.4098150782723123E-3</v>
      </c>
      <c r="G1489" s="95"/>
      <c r="H1489" s="104"/>
      <c r="I1489" s="104"/>
      <c r="J1489" s="104"/>
      <c r="K1489" s="105">
        <f>VLOOKUP('Datos Monitoreo 2019'!$D1489,info!$A$2:$B$20,2,FALSE)</f>
        <v>0.74</v>
      </c>
      <c r="M1489" s="104">
        <v>1.1499999999999999</v>
      </c>
      <c r="N1489" s="106">
        <f>(1.8894+0.00853085*'Datos Monitoreo 2019'!$E1489^3.32222)/1000</f>
        <v>6.3695654932661603E-3</v>
      </c>
      <c r="O1489" s="106">
        <f>'Datos Monitoreo 2019'!$N1489*'Datos Monitoreo 2019'!$S1489</f>
        <v>1.2739130986532321E-3</v>
      </c>
      <c r="P1489" s="106">
        <f>'Datos Monitoreo 2019'!$O1489+'Datos Monitoreo 2019'!$N1489</f>
        <v>7.6434785919193924E-3</v>
      </c>
      <c r="Q1489" s="104">
        <v>0.47</v>
      </c>
      <c r="R1489" s="106">
        <f>'Datos Monitoreo 2019'!$Q1489*'Datos Monitoreo 2019'!$N1489</f>
        <v>2.9936957818350951E-3</v>
      </c>
      <c r="S1489" s="104">
        <v>0.2</v>
      </c>
      <c r="T1489" s="106">
        <f>'Datos Monitoreo 2019'!$R1489*'Datos Monitoreo 2019'!$S1489</f>
        <v>5.9873915636701909E-4</v>
      </c>
      <c r="U1489" s="106">
        <f>'Datos Monitoreo 2019'!$T1489+'Datos Monitoreo 2019'!$R1489</f>
        <v>3.5924349382021143E-3</v>
      </c>
    </row>
    <row r="1490" spans="1:21" s="94" customFormat="1" ht="16.5" hidden="1" x14ac:dyDescent="0.3">
      <c r="A1490" s="95" t="s">
        <v>65</v>
      </c>
      <c r="B1490" s="102">
        <f>VLOOKUP('Datos Monitoreo 2019'!$A1490,info!$D$3:$E$118,2,FALSE)</f>
        <v>5</v>
      </c>
      <c r="C1490" s="96">
        <v>30</v>
      </c>
      <c r="D1490" s="96" t="s">
        <v>9</v>
      </c>
      <c r="E1490" s="97">
        <v>6.5571836553860887</v>
      </c>
      <c r="F1490" s="103">
        <f t="shared" si="28"/>
        <v>3.3769495825238358E-3</v>
      </c>
      <c r="G1490" s="95"/>
      <c r="H1490" s="104"/>
      <c r="I1490" s="104"/>
      <c r="J1490" s="104"/>
      <c r="K1490" s="105">
        <f>VLOOKUP('Datos Monitoreo 2019'!$D1490,info!$A$2:$B$20,2,FALSE)</f>
        <v>0.74</v>
      </c>
      <c r="M1490" s="104">
        <v>1.1499999999999999</v>
      </c>
      <c r="N1490" s="106">
        <f>(1.8894+0.00853085*'Datos Monitoreo 2019'!$E1490^3.32222)/1000</f>
        <v>6.2980641172919556E-3</v>
      </c>
      <c r="O1490" s="106">
        <f>'Datos Monitoreo 2019'!$N1490*'Datos Monitoreo 2019'!$S1490</f>
        <v>1.2596128234583911E-3</v>
      </c>
      <c r="P1490" s="106">
        <f>'Datos Monitoreo 2019'!$O1490+'Datos Monitoreo 2019'!$N1490</f>
        <v>7.5576769407503467E-3</v>
      </c>
      <c r="Q1490" s="104">
        <v>0.47</v>
      </c>
      <c r="R1490" s="106">
        <f>'Datos Monitoreo 2019'!$Q1490*'Datos Monitoreo 2019'!$N1490</f>
        <v>2.9600901351272192E-3</v>
      </c>
      <c r="S1490" s="104">
        <v>0.2</v>
      </c>
      <c r="T1490" s="106">
        <f>'Datos Monitoreo 2019'!$R1490*'Datos Monitoreo 2019'!$S1490</f>
        <v>5.9201802702544388E-4</v>
      </c>
      <c r="U1490" s="106">
        <f>'Datos Monitoreo 2019'!$T1490+'Datos Monitoreo 2019'!$R1490</f>
        <v>3.5521081621526628E-3</v>
      </c>
    </row>
    <row r="1491" spans="1:21" s="94" customFormat="1" ht="16.5" hidden="1" x14ac:dyDescent="0.3">
      <c r="A1491" s="95" t="s">
        <v>65</v>
      </c>
      <c r="B1491" s="102">
        <f>VLOOKUP('Datos Monitoreo 2019'!$A1491,info!$D$3:$E$118,2,FALSE)</f>
        <v>5</v>
      </c>
      <c r="C1491" s="96">
        <v>35</v>
      </c>
      <c r="D1491" s="96" t="s">
        <v>15</v>
      </c>
      <c r="E1491" s="97">
        <v>5.8250709171633694</v>
      </c>
      <c r="F1491" s="103">
        <f t="shared" si="28"/>
        <v>2.6649699446022411E-3</v>
      </c>
      <c r="G1491" s="95"/>
      <c r="H1491" s="104"/>
      <c r="I1491" s="104"/>
      <c r="J1491" s="104"/>
      <c r="K1491" s="105">
        <f>VLOOKUP('Datos Monitoreo 2019'!$D1491,info!$A$2:$B$20,2,FALSE)</f>
        <v>0.89</v>
      </c>
      <c r="M1491" s="104">
        <v>1.1499999999999999</v>
      </c>
      <c r="N1491" s="106">
        <f>(0.193936*'Datos Monitoreo 2019'!$E1491^2.24268)/1000</f>
        <v>1.0092160933048166E-2</v>
      </c>
      <c r="O1491" s="106">
        <f>'Datos Monitoreo 2019'!$N1491*'Datos Monitoreo 2019'!$S1491</f>
        <v>2.0184321866096333E-3</v>
      </c>
      <c r="P1491" s="106">
        <f>'Datos Monitoreo 2019'!$O1491+'Datos Monitoreo 2019'!$N1491</f>
        <v>1.2110593119657799E-2</v>
      </c>
      <c r="Q1491" s="104">
        <v>0.47</v>
      </c>
      <c r="R1491" s="106">
        <f>'Datos Monitoreo 2019'!$Q1491*'Datos Monitoreo 2019'!$N1491</f>
        <v>4.7433156385326379E-3</v>
      </c>
      <c r="S1491" s="104">
        <v>0.2</v>
      </c>
      <c r="T1491" s="106">
        <f>'Datos Monitoreo 2019'!$R1491*'Datos Monitoreo 2019'!$S1491</f>
        <v>9.4866312770652762E-4</v>
      </c>
      <c r="U1491" s="106">
        <f>'Datos Monitoreo 2019'!$T1491+'Datos Monitoreo 2019'!$R1491</f>
        <v>5.6919787662391653E-3</v>
      </c>
    </row>
    <row r="1492" spans="1:21" s="94" customFormat="1" ht="16.5" hidden="1" x14ac:dyDescent="0.3">
      <c r="A1492" s="95" t="s">
        <v>65</v>
      </c>
      <c r="B1492" s="102">
        <f>VLOOKUP('Datos Monitoreo 2019'!$A1492,info!$D$3:$E$118,2,FALSE)</f>
        <v>5</v>
      </c>
      <c r="C1492" s="96">
        <v>39</v>
      </c>
      <c r="D1492" s="96" t="s">
        <v>16</v>
      </c>
      <c r="E1492" s="97">
        <v>3.3104228163114233</v>
      </c>
      <c r="F1492" s="103">
        <f t="shared" si="28"/>
        <v>8.6070993224096994E-4</v>
      </c>
      <c r="G1492" s="95"/>
      <c r="H1492" s="104"/>
      <c r="I1492" s="104"/>
      <c r="J1492" s="104"/>
      <c r="K1492" s="105">
        <f>VLOOKUP('Datos Monitoreo 2019'!$D1492,info!$A$2:$B$20,2,FALSE)</f>
        <v>0.55000000000000004</v>
      </c>
      <c r="M1492" s="104">
        <v>1.1499999999999999</v>
      </c>
      <c r="N1492" s="106">
        <f>(0.0883215*'Datos Monitoreo 2019'!$E1492^2.37334)/1000</f>
        <v>1.5133056825537377E-3</v>
      </c>
      <c r="O1492" s="106">
        <f>'Datos Monitoreo 2019'!$N1492*'Datos Monitoreo 2019'!$S1492</f>
        <v>3.0266113651074755E-4</v>
      </c>
      <c r="P1492" s="106">
        <f>'Datos Monitoreo 2019'!$O1492+'Datos Monitoreo 2019'!$N1492</f>
        <v>1.8159668190644851E-3</v>
      </c>
      <c r="Q1492" s="104">
        <v>0.47</v>
      </c>
      <c r="R1492" s="106">
        <f>'Datos Monitoreo 2019'!$Q1492*'Datos Monitoreo 2019'!$N1492</f>
        <v>7.1125367080025661E-4</v>
      </c>
      <c r="S1492" s="104">
        <v>0.2</v>
      </c>
      <c r="T1492" s="106">
        <f>'Datos Monitoreo 2019'!$R1492*'Datos Monitoreo 2019'!$S1492</f>
        <v>1.4225073416005132E-4</v>
      </c>
      <c r="U1492" s="106">
        <f>'Datos Monitoreo 2019'!$T1492+'Datos Monitoreo 2019'!$R1492</f>
        <v>8.5350440496030796E-4</v>
      </c>
    </row>
    <row r="1493" spans="1:21" s="94" customFormat="1" ht="16.5" hidden="1" x14ac:dyDescent="0.3">
      <c r="A1493" s="95" t="s">
        <v>65</v>
      </c>
      <c r="B1493" s="102">
        <f>VLOOKUP('Datos Monitoreo 2019'!$A1493,info!$D$3:$E$118,2,FALSE)</f>
        <v>5</v>
      </c>
      <c r="C1493" s="96">
        <v>40</v>
      </c>
      <c r="D1493" s="96" t="s">
        <v>16</v>
      </c>
      <c r="E1493" s="97">
        <v>16.647607047412251</v>
      </c>
      <c r="F1493" s="103">
        <f t="shared" si="28"/>
        <v>2.1766746214491511E-2</v>
      </c>
      <c r="G1493" s="95"/>
      <c r="H1493" s="104"/>
      <c r="I1493" s="104"/>
      <c r="J1493" s="104"/>
      <c r="K1493" s="105">
        <f>VLOOKUP('Datos Monitoreo 2019'!$D1493,info!$A$2:$B$20,2,FALSE)</f>
        <v>0.55000000000000004</v>
      </c>
      <c r="M1493" s="104">
        <v>1.1499999999999999</v>
      </c>
      <c r="N1493" s="106">
        <f>(0.0883215*'Datos Monitoreo 2019'!$E1493^2.37334)/1000</f>
        <v>6.9943853485311167E-2</v>
      </c>
      <c r="O1493" s="106">
        <f>'Datos Monitoreo 2019'!$N1493*'Datos Monitoreo 2019'!$S1493</f>
        <v>1.3988770697062234E-2</v>
      </c>
      <c r="P1493" s="106">
        <f>'Datos Monitoreo 2019'!$O1493+'Datos Monitoreo 2019'!$N1493</f>
        <v>8.3932624182373405E-2</v>
      </c>
      <c r="Q1493" s="104">
        <v>0.47</v>
      </c>
      <c r="R1493" s="106">
        <f>'Datos Monitoreo 2019'!$Q1493*'Datos Monitoreo 2019'!$N1493</f>
        <v>3.2873611138096247E-2</v>
      </c>
      <c r="S1493" s="104">
        <v>0.2</v>
      </c>
      <c r="T1493" s="106">
        <f>'Datos Monitoreo 2019'!$R1493*'Datos Monitoreo 2019'!$S1493</f>
        <v>6.5747222276192497E-3</v>
      </c>
      <c r="U1493" s="106">
        <f>'Datos Monitoreo 2019'!$T1493+'Datos Monitoreo 2019'!$R1493</f>
        <v>3.9448333365715495E-2</v>
      </c>
    </row>
    <row r="1494" spans="1:21" s="94" customFormat="1" ht="16.5" hidden="1" x14ac:dyDescent="0.3">
      <c r="A1494" s="95" t="s">
        <v>65</v>
      </c>
      <c r="B1494" s="102">
        <f>VLOOKUP('Datos Monitoreo 2019'!$A1494,info!$D$3:$E$118,2,FALSE)</f>
        <v>5</v>
      </c>
      <c r="C1494" s="96">
        <v>43</v>
      </c>
      <c r="D1494" s="96" t="s">
        <v>16</v>
      </c>
      <c r="E1494" s="97">
        <v>18.652959330370134</v>
      </c>
      <c r="F1494" s="103">
        <f t="shared" si="28"/>
        <v>2.7326585418992244E-2</v>
      </c>
      <c r="G1494" s="95"/>
      <c r="H1494" s="104"/>
      <c r="I1494" s="104"/>
      <c r="J1494" s="104"/>
      <c r="K1494" s="105">
        <f>VLOOKUP('Datos Monitoreo 2019'!$D1494,info!$A$2:$B$20,2,FALSE)</f>
        <v>0.55000000000000004</v>
      </c>
      <c r="M1494" s="104">
        <v>1.1499999999999999</v>
      </c>
      <c r="N1494" s="106">
        <f>(0.0883215*'Datos Monitoreo 2019'!$E1494^2.37334)/1000</f>
        <v>9.1618438455393414E-2</v>
      </c>
      <c r="O1494" s="106">
        <f>'Datos Monitoreo 2019'!$N1494*'Datos Monitoreo 2019'!$S1494</f>
        <v>1.8323687691078682E-2</v>
      </c>
      <c r="P1494" s="106">
        <f>'Datos Monitoreo 2019'!$O1494+'Datos Monitoreo 2019'!$N1494</f>
        <v>0.1099421261464721</v>
      </c>
      <c r="Q1494" s="104">
        <v>0.47</v>
      </c>
      <c r="R1494" s="106">
        <f>'Datos Monitoreo 2019'!$Q1494*'Datos Monitoreo 2019'!$N1494</f>
        <v>4.3060666074034901E-2</v>
      </c>
      <c r="S1494" s="104">
        <v>0.2</v>
      </c>
      <c r="T1494" s="106">
        <f>'Datos Monitoreo 2019'!$R1494*'Datos Monitoreo 2019'!$S1494</f>
        <v>8.6121332148069805E-3</v>
      </c>
      <c r="U1494" s="106">
        <f>'Datos Monitoreo 2019'!$T1494+'Datos Monitoreo 2019'!$R1494</f>
        <v>5.1672799288841879E-2</v>
      </c>
    </row>
    <row r="1495" spans="1:21" s="94" customFormat="1" ht="16.5" hidden="1" x14ac:dyDescent="0.3">
      <c r="A1495" s="95" t="s">
        <v>65</v>
      </c>
      <c r="B1495" s="102">
        <f>VLOOKUP('Datos Monitoreo 2019'!$A1495,info!$D$3:$E$118,2,FALSE)</f>
        <v>5</v>
      </c>
      <c r="C1495" s="96">
        <v>43.5</v>
      </c>
      <c r="D1495" s="96" t="s">
        <v>184</v>
      </c>
      <c r="E1495" s="97">
        <v>3.9788735772973833</v>
      </c>
      <c r="F1495" s="103">
        <f t="shared" si="28"/>
        <v>1.2433979929054324E-3</v>
      </c>
      <c r="G1495" s="95">
        <v>2.1</v>
      </c>
      <c r="H1495" s="104">
        <f>0.000107384*E1495^1.88222*G1495^0.67717</f>
        <v>2.3879066681565153E-3</v>
      </c>
      <c r="I1495" s="104">
        <f>0.0000949251*E1495^1.21565*G1495^1.5574</f>
        <v>1.6154882645951479E-3</v>
      </c>
      <c r="J1495" s="104">
        <f>IF(H1495&lt;I1495,H1495,I1495)</f>
        <v>1.6154882645951479E-3</v>
      </c>
      <c r="K1495" s="105">
        <f>VLOOKUP('Datos Monitoreo 2019'!$D1495,info!$A$2:$B$20,2,FALSE)</f>
        <v>0.49</v>
      </c>
      <c r="L1495" s="94">
        <f>K1495*J1495</f>
        <v>7.9158924965162249E-4</v>
      </c>
      <c r="M1495" s="104">
        <v>1.1499999999999999</v>
      </c>
      <c r="N1495" s="106">
        <f>M1495*L1495</f>
        <v>9.1032763709936583E-4</v>
      </c>
      <c r="O1495" s="106">
        <f>'Datos Monitoreo 2019'!$N1495*'Datos Monitoreo 2019'!$S1495</f>
        <v>1.8206552741987318E-4</v>
      </c>
      <c r="P1495" s="106">
        <f>'Datos Monitoreo 2019'!$O1495+'Datos Monitoreo 2019'!$N1495</f>
        <v>1.092393164519239E-3</v>
      </c>
      <c r="Q1495" s="104">
        <v>0.47</v>
      </c>
      <c r="R1495" s="106">
        <f>'Datos Monitoreo 2019'!$Q1495*'Datos Monitoreo 2019'!$N1495</f>
        <v>4.2785398943670191E-4</v>
      </c>
      <c r="S1495" s="104">
        <v>0.2</v>
      </c>
      <c r="T1495" s="106">
        <f>'Datos Monitoreo 2019'!$R1495*'Datos Monitoreo 2019'!$S1495</f>
        <v>8.5570797887340381E-5</v>
      </c>
      <c r="U1495" s="106">
        <f>'Datos Monitoreo 2019'!$T1495+'Datos Monitoreo 2019'!$R1495</f>
        <v>5.1342478732404229E-4</v>
      </c>
    </row>
    <row r="1496" spans="1:21" s="94" customFormat="1" ht="16.5" hidden="1" x14ac:dyDescent="0.3">
      <c r="A1496" s="95" t="s">
        <v>65</v>
      </c>
      <c r="B1496" s="102">
        <f>VLOOKUP('Datos Monitoreo 2019'!$A1496,info!$D$3:$E$118,2,FALSE)</f>
        <v>5</v>
      </c>
      <c r="C1496" s="96">
        <v>44</v>
      </c>
      <c r="D1496" s="96" t="s">
        <v>16</v>
      </c>
      <c r="E1496" s="97">
        <v>17.347888797016591</v>
      </c>
      <c r="F1496" s="103">
        <f t="shared" si="28"/>
        <v>2.3636498485935107E-2</v>
      </c>
      <c r="G1496" s="95"/>
      <c r="H1496" s="104"/>
      <c r="I1496" s="104"/>
      <c r="J1496" s="104"/>
      <c r="K1496" s="105">
        <f>VLOOKUP('Datos Monitoreo 2019'!$D1496,info!$A$2:$B$20,2,FALSE)</f>
        <v>0.55000000000000004</v>
      </c>
      <c r="M1496" s="104">
        <v>1.1499999999999999</v>
      </c>
      <c r="N1496" s="106">
        <f>(0.0883215*'Datos Monitoreo 2019'!$E1496^2.37334)/1000</f>
        <v>7.7129414058722395E-2</v>
      </c>
      <c r="O1496" s="106">
        <f>'Datos Monitoreo 2019'!$N1496*'Datos Monitoreo 2019'!$S1496</f>
        <v>1.5425882811744479E-2</v>
      </c>
      <c r="P1496" s="106">
        <f>'Datos Monitoreo 2019'!$O1496+'Datos Monitoreo 2019'!$N1496</f>
        <v>9.2555296870466874E-2</v>
      </c>
      <c r="Q1496" s="104">
        <v>0.47</v>
      </c>
      <c r="R1496" s="106">
        <f>'Datos Monitoreo 2019'!$Q1496*'Datos Monitoreo 2019'!$N1496</f>
        <v>3.6250824607599527E-2</v>
      </c>
      <c r="S1496" s="104">
        <v>0.2</v>
      </c>
      <c r="T1496" s="106">
        <f>'Datos Monitoreo 2019'!$R1496*'Datos Monitoreo 2019'!$S1496</f>
        <v>7.2501649215199054E-3</v>
      </c>
      <c r="U1496" s="106">
        <f>'Datos Monitoreo 2019'!$T1496+'Datos Monitoreo 2019'!$R1496</f>
        <v>4.3500989529119433E-2</v>
      </c>
    </row>
    <row r="1497" spans="1:21" s="94" customFormat="1" ht="16.5" hidden="1" x14ac:dyDescent="0.3">
      <c r="A1497" s="95" t="s">
        <v>65</v>
      </c>
      <c r="B1497" s="102">
        <f>VLOOKUP('Datos Monitoreo 2019'!$A1497,info!$D$3:$E$118,2,FALSE)</f>
        <v>5</v>
      </c>
      <c r="C1497" s="96">
        <v>46</v>
      </c>
      <c r="D1497" s="96" t="s">
        <v>16</v>
      </c>
      <c r="E1497" s="97">
        <v>15.565353434387363</v>
      </c>
      <c r="F1497" s="103">
        <f t="shared" si="28"/>
        <v>1.9028644573538551E-2</v>
      </c>
      <c r="G1497" s="95"/>
      <c r="H1497" s="104"/>
      <c r="I1497" s="104"/>
      <c r="J1497" s="104"/>
      <c r="K1497" s="105">
        <f>VLOOKUP('Datos Monitoreo 2019'!$D1497,info!$A$2:$B$20,2,FALSE)</f>
        <v>0.55000000000000004</v>
      </c>
      <c r="M1497" s="104">
        <v>1.1499999999999999</v>
      </c>
      <c r="N1497" s="106">
        <f>(0.0883215*'Datos Monitoreo 2019'!$E1497^2.37334)/1000</f>
        <v>5.9630032369859268E-2</v>
      </c>
      <c r="O1497" s="106">
        <f>'Datos Monitoreo 2019'!$N1497*'Datos Monitoreo 2019'!$S1497</f>
        <v>1.1926006473971854E-2</v>
      </c>
      <c r="P1497" s="106">
        <f>'Datos Monitoreo 2019'!$O1497+'Datos Monitoreo 2019'!$N1497</f>
        <v>7.1556038843831118E-2</v>
      </c>
      <c r="Q1497" s="104">
        <v>0.47</v>
      </c>
      <c r="R1497" s="106">
        <f>'Datos Monitoreo 2019'!$Q1497*'Datos Monitoreo 2019'!$N1497</f>
        <v>2.8026115213833854E-2</v>
      </c>
      <c r="S1497" s="104">
        <v>0.2</v>
      </c>
      <c r="T1497" s="106">
        <f>'Datos Monitoreo 2019'!$R1497*'Datos Monitoreo 2019'!$S1497</f>
        <v>5.6052230427667714E-3</v>
      </c>
      <c r="U1497" s="106">
        <f>'Datos Monitoreo 2019'!$T1497+'Datos Monitoreo 2019'!$R1497</f>
        <v>3.3631338256600626E-2</v>
      </c>
    </row>
    <row r="1498" spans="1:21" s="94" customFormat="1" ht="16.5" hidden="1" x14ac:dyDescent="0.3">
      <c r="A1498" s="95" t="s">
        <v>65</v>
      </c>
      <c r="B1498" s="102">
        <f>VLOOKUP('Datos Monitoreo 2019'!$A1498,info!$D$3:$E$118,2,FALSE)</f>
        <v>5</v>
      </c>
      <c r="C1498" s="96">
        <v>48</v>
      </c>
      <c r="D1498" s="96" t="s">
        <v>16</v>
      </c>
      <c r="E1498" s="97">
        <v>18.939438227935547</v>
      </c>
      <c r="F1498" s="103">
        <f t="shared" si="28"/>
        <v>2.8172414364054127E-2</v>
      </c>
      <c r="G1498" s="95"/>
      <c r="H1498" s="104"/>
      <c r="I1498" s="104"/>
      <c r="J1498" s="104"/>
      <c r="K1498" s="105">
        <f>VLOOKUP('Datos Monitoreo 2019'!$D1498,info!$A$2:$B$20,2,FALSE)</f>
        <v>0.55000000000000004</v>
      </c>
      <c r="M1498" s="104">
        <v>1.1499999999999999</v>
      </c>
      <c r="N1498" s="106">
        <f>(0.0883215*'Datos Monitoreo 2019'!$E1498^2.37334)/1000</f>
        <v>9.4993273273618464E-2</v>
      </c>
      <c r="O1498" s="106">
        <f>'Datos Monitoreo 2019'!$N1498*'Datos Monitoreo 2019'!$S1498</f>
        <v>1.8998654654723696E-2</v>
      </c>
      <c r="P1498" s="106">
        <f>'Datos Monitoreo 2019'!$O1498+'Datos Monitoreo 2019'!$N1498</f>
        <v>0.11399192792834216</v>
      </c>
      <c r="Q1498" s="104">
        <v>0.47</v>
      </c>
      <c r="R1498" s="106">
        <f>'Datos Monitoreo 2019'!$Q1498*'Datos Monitoreo 2019'!$N1498</f>
        <v>4.4646838438600678E-2</v>
      </c>
      <c r="S1498" s="104">
        <v>0.2</v>
      </c>
      <c r="T1498" s="106">
        <f>'Datos Monitoreo 2019'!$R1498*'Datos Monitoreo 2019'!$S1498</f>
        <v>8.9293676877201366E-3</v>
      </c>
      <c r="U1498" s="106">
        <f>'Datos Monitoreo 2019'!$T1498+'Datos Monitoreo 2019'!$R1498</f>
        <v>5.3576206126320816E-2</v>
      </c>
    </row>
    <row r="1499" spans="1:21" s="94" customFormat="1" ht="16.5" hidden="1" x14ac:dyDescent="0.3">
      <c r="A1499" s="95" t="s">
        <v>65</v>
      </c>
      <c r="B1499" s="102">
        <f>VLOOKUP('Datos Monitoreo 2019'!$A1499,info!$D$3:$E$118,2,FALSE)</f>
        <v>5</v>
      </c>
      <c r="C1499" s="96">
        <v>50</v>
      </c>
      <c r="D1499" s="96" t="s">
        <v>16</v>
      </c>
      <c r="E1499" s="97">
        <v>13.241691265245693</v>
      </c>
      <c r="F1499" s="103">
        <f t="shared" si="28"/>
        <v>1.3771358915855519E-2</v>
      </c>
      <c r="G1499" s="95"/>
      <c r="H1499" s="104"/>
      <c r="I1499" s="104"/>
      <c r="J1499" s="104"/>
      <c r="K1499" s="105">
        <f>VLOOKUP('Datos Monitoreo 2019'!$D1499,info!$A$2:$B$20,2,FALSE)</f>
        <v>0.55000000000000004</v>
      </c>
      <c r="M1499" s="104">
        <v>1.1499999999999999</v>
      </c>
      <c r="N1499" s="106">
        <f>(0.0883215*'Datos Monitoreo 2019'!$E1499^2.37334)/1000</f>
        <v>4.0627464799545418E-2</v>
      </c>
      <c r="O1499" s="106">
        <f>'Datos Monitoreo 2019'!$N1499*'Datos Monitoreo 2019'!$S1499</f>
        <v>8.1254929599090843E-3</v>
      </c>
      <c r="P1499" s="106">
        <f>'Datos Monitoreo 2019'!$O1499+'Datos Monitoreo 2019'!$N1499</f>
        <v>4.8752957759454499E-2</v>
      </c>
      <c r="Q1499" s="104">
        <v>0.47</v>
      </c>
      <c r="R1499" s="106">
        <f>'Datos Monitoreo 2019'!$Q1499*'Datos Monitoreo 2019'!$N1499</f>
        <v>1.9094908455786347E-2</v>
      </c>
      <c r="S1499" s="104">
        <v>0.2</v>
      </c>
      <c r="T1499" s="106">
        <f>'Datos Monitoreo 2019'!$R1499*'Datos Monitoreo 2019'!$S1499</f>
        <v>3.8189816911572694E-3</v>
      </c>
      <c r="U1499" s="106">
        <f>'Datos Monitoreo 2019'!$T1499+'Datos Monitoreo 2019'!$R1499</f>
        <v>2.2913890146943616E-2</v>
      </c>
    </row>
    <row r="1500" spans="1:21" s="94" customFormat="1" ht="16.5" hidden="1" x14ac:dyDescent="0.3">
      <c r="A1500" s="95" t="s">
        <v>65</v>
      </c>
      <c r="B1500" s="102">
        <f>VLOOKUP('Datos Monitoreo 2019'!$A1500,info!$D$3:$E$118,2,FALSE)</f>
        <v>5</v>
      </c>
      <c r="C1500" s="96">
        <v>50.5</v>
      </c>
      <c r="D1500" s="96" t="s">
        <v>184</v>
      </c>
      <c r="E1500" s="97">
        <v>4.1061975317709001</v>
      </c>
      <c r="F1500" s="103">
        <f t="shared" si="28"/>
        <v>1.3242487039961152E-3</v>
      </c>
      <c r="G1500" s="95">
        <v>2.4</v>
      </c>
      <c r="H1500" s="104">
        <f>0.000107384*E1500^1.88222*G1500^0.67717</f>
        <v>2.7735497149418828E-3</v>
      </c>
      <c r="I1500" s="104">
        <f>0.0000949251*E1500^1.21565*G1500^1.5574</f>
        <v>2.0665703293889417E-3</v>
      </c>
      <c r="J1500" s="104">
        <f>IF(H1500&lt;I1500,H1500,I1500)</f>
        <v>2.0665703293889417E-3</v>
      </c>
      <c r="K1500" s="105">
        <f>VLOOKUP('Datos Monitoreo 2019'!$D1500,info!$A$2:$B$20,2,FALSE)</f>
        <v>0.49</v>
      </c>
      <c r="L1500" s="94">
        <f>K1500*J1500</f>
        <v>1.0126194614005813E-3</v>
      </c>
      <c r="M1500" s="104">
        <v>1.1499999999999999</v>
      </c>
      <c r="N1500" s="106">
        <f>M1500*L1500</f>
        <v>1.1645123806106686E-3</v>
      </c>
      <c r="O1500" s="106">
        <f>'Datos Monitoreo 2019'!$N1500*'Datos Monitoreo 2019'!$S1500</f>
        <v>2.3290247612213372E-4</v>
      </c>
      <c r="P1500" s="106">
        <f>'Datos Monitoreo 2019'!$O1500+'Datos Monitoreo 2019'!$N1500</f>
        <v>1.3974148567328024E-3</v>
      </c>
      <c r="Q1500" s="104">
        <v>0.47</v>
      </c>
      <c r="R1500" s="106">
        <f>'Datos Monitoreo 2019'!$Q1500*'Datos Monitoreo 2019'!$N1500</f>
        <v>5.473208188870142E-4</v>
      </c>
      <c r="S1500" s="104">
        <v>0.2</v>
      </c>
      <c r="T1500" s="106">
        <f>'Datos Monitoreo 2019'!$R1500*'Datos Monitoreo 2019'!$S1500</f>
        <v>1.0946416377740285E-4</v>
      </c>
      <c r="U1500" s="106">
        <f>'Datos Monitoreo 2019'!$T1500+'Datos Monitoreo 2019'!$R1500</f>
        <v>6.5678498266441706E-4</v>
      </c>
    </row>
    <row r="1501" spans="1:21" s="94" customFormat="1" ht="16.5" hidden="1" x14ac:dyDescent="0.3">
      <c r="A1501" s="95" t="s">
        <v>65</v>
      </c>
      <c r="B1501" s="102">
        <f>VLOOKUP('Datos Monitoreo 2019'!$A1501,info!$D$3:$E$118,2,FALSE)</f>
        <v>5</v>
      </c>
      <c r="C1501" s="96">
        <v>53</v>
      </c>
      <c r="D1501" s="96" t="s">
        <v>16</v>
      </c>
      <c r="E1501" s="97">
        <v>11.490986891234844</v>
      </c>
      <c r="F1501" s="103">
        <f t="shared" si="28"/>
        <v>1.0370615669339445E-2</v>
      </c>
      <c r="G1501" s="95"/>
      <c r="H1501" s="104"/>
      <c r="I1501" s="104"/>
      <c r="J1501" s="104"/>
      <c r="K1501" s="105">
        <f>VLOOKUP('Datos Monitoreo 2019'!$D1501,info!$A$2:$B$20,2,FALSE)</f>
        <v>0.55000000000000004</v>
      </c>
      <c r="M1501" s="104">
        <v>1.1499999999999999</v>
      </c>
      <c r="N1501" s="106">
        <f>(0.0883215*'Datos Monitoreo 2019'!$E1501^2.37334)/1000</f>
        <v>2.9017159701553472E-2</v>
      </c>
      <c r="O1501" s="106">
        <f>'Datos Monitoreo 2019'!$N1501*'Datos Monitoreo 2019'!$S1501</f>
        <v>5.8034319403106951E-3</v>
      </c>
      <c r="P1501" s="106">
        <f>'Datos Monitoreo 2019'!$O1501+'Datos Monitoreo 2019'!$N1501</f>
        <v>3.4820591641864171E-2</v>
      </c>
      <c r="Q1501" s="104">
        <v>0.47</v>
      </c>
      <c r="R1501" s="106">
        <f>'Datos Monitoreo 2019'!$Q1501*'Datos Monitoreo 2019'!$N1501</f>
        <v>1.3638065059730132E-2</v>
      </c>
      <c r="S1501" s="104">
        <v>0.2</v>
      </c>
      <c r="T1501" s="106">
        <f>'Datos Monitoreo 2019'!$R1501*'Datos Monitoreo 2019'!$S1501</f>
        <v>2.7276130119460265E-3</v>
      </c>
      <c r="U1501" s="106">
        <f>'Datos Monitoreo 2019'!$T1501+'Datos Monitoreo 2019'!$R1501</f>
        <v>1.636567807167616E-2</v>
      </c>
    </row>
    <row r="1502" spans="1:21" s="94" customFormat="1" ht="16.5" hidden="1" x14ac:dyDescent="0.3">
      <c r="A1502" s="95" t="s">
        <v>65</v>
      </c>
      <c r="B1502" s="102">
        <f>VLOOKUP('Datos Monitoreo 2019'!$A1502,info!$D$3:$E$118,2,FALSE)</f>
        <v>5</v>
      </c>
      <c r="C1502" s="96">
        <v>54</v>
      </c>
      <c r="D1502" s="96" t="s">
        <v>16</v>
      </c>
      <c r="E1502" s="97">
        <v>15.597184423005743</v>
      </c>
      <c r="F1502" s="103">
        <f t="shared" si="28"/>
        <v>1.9106550918182034E-2</v>
      </c>
      <c r="G1502" s="95"/>
      <c r="H1502" s="104"/>
      <c r="I1502" s="104"/>
      <c r="J1502" s="104"/>
      <c r="K1502" s="105">
        <f>VLOOKUP('Datos Monitoreo 2019'!$D1502,info!$A$2:$B$20,2,FALSE)</f>
        <v>0.55000000000000004</v>
      </c>
      <c r="M1502" s="104">
        <v>1.1499999999999999</v>
      </c>
      <c r="N1502" s="106">
        <f>(0.0883215*'Datos Monitoreo 2019'!$E1502^2.37334)/1000</f>
        <v>5.9919850615142635E-2</v>
      </c>
      <c r="O1502" s="106">
        <f>'Datos Monitoreo 2019'!$N1502*'Datos Monitoreo 2019'!$S1502</f>
        <v>1.1983970123028528E-2</v>
      </c>
      <c r="P1502" s="106">
        <f>'Datos Monitoreo 2019'!$O1502+'Datos Monitoreo 2019'!$N1502</f>
        <v>7.190382073817117E-2</v>
      </c>
      <c r="Q1502" s="104">
        <v>0.47</v>
      </c>
      <c r="R1502" s="106">
        <f>'Datos Monitoreo 2019'!$Q1502*'Datos Monitoreo 2019'!$N1502</f>
        <v>2.8162329789117035E-2</v>
      </c>
      <c r="S1502" s="104">
        <v>0.2</v>
      </c>
      <c r="T1502" s="106">
        <f>'Datos Monitoreo 2019'!$R1502*'Datos Monitoreo 2019'!$S1502</f>
        <v>5.6324659578234071E-3</v>
      </c>
      <c r="U1502" s="106">
        <f>'Datos Monitoreo 2019'!$T1502+'Datos Monitoreo 2019'!$R1502</f>
        <v>3.3794795746940443E-2</v>
      </c>
    </row>
    <row r="1503" spans="1:21" s="94" customFormat="1" ht="16.5" hidden="1" x14ac:dyDescent="0.3">
      <c r="A1503" s="95" t="s">
        <v>65</v>
      </c>
      <c r="B1503" s="102">
        <f>VLOOKUP('Datos Monitoreo 2019'!$A1503,info!$D$3:$E$118,2,FALSE)</f>
        <v>5</v>
      </c>
      <c r="C1503" s="96">
        <v>56</v>
      </c>
      <c r="D1503" s="96" t="s">
        <v>15</v>
      </c>
      <c r="E1503" s="97">
        <v>6.6208456326228466</v>
      </c>
      <c r="F1503" s="103">
        <f t="shared" si="28"/>
        <v>3.4428397289638798E-3</v>
      </c>
      <c r="G1503" s="95"/>
      <c r="H1503" s="104"/>
      <c r="I1503" s="104"/>
      <c r="J1503" s="104"/>
      <c r="K1503" s="105">
        <f>VLOOKUP('Datos Monitoreo 2019'!$D1503,info!$A$2:$B$20,2,FALSE)</f>
        <v>0.89</v>
      </c>
      <c r="M1503" s="104">
        <v>1.1499999999999999</v>
      </c>
      <c r="N1503" s="106">
        <f>(0.193936*'Datos Monitoreo 2019'!$E1503^2.24268)/1000</f>
        <v>1.3449453490933256E-2</v>
      </c>
      <c r="O1503" s="106">
        <f>'Datos Monitoreo 2019'!$N1503*'Datos Monitoreo 2019'!$S1503</f>
        <v>2.6898906981866512E-3</v>
      </c>
      <c r="P1503" s="106">
        <f>'Datos Monitoreo 2019'!$O1503+'Datos Monitoreo 2019'!$N1503</f>
        <v>1.6139344189119907E-2</v>
      </c>
      <c r="Q1503" s="104">
        <v>0.47</v>
      </c>
      <c r="R1503" s="106">
        <f>'Datos Monitoreo 2019'!$Q1503*'Datos Monitoreo 2019'!$N1503</f>
        <v>6.3212431407386298E-3</v>
      </c>
      <c r="S1503" s="104">
        <v>0.2</v>
      </c>
      <c r="T1503" s="106">
        <f>'Datos Monitoreo 2019'!$R1503*'Datos Monitoreo 2019'!$S1503</f>
        <v>1.264248628147726E-3</v>
      </c>
      <c r="U1503" s="106">
        <f>'Datos Monitoreo 2019'!$T1503+'Datos Monitoreo 2019'!$R1503</f>
        <v>7.5854917688863554E-3</v>
      </c>
    </row>
    <row r="1504" spans="1:21" s="94" customFormat="1" ht="16.5" hidden="1" x14ac:dyDescent="0.3">
      <c r="A1504" s="95" t="s">
        <v>65</v>
      </c>
      <c r="B1504" s="102">
        <f>VLOOKUP('Datos Monitoreo 2019'!$A1504,info!$D$3:$E$118,2,FALSE)</f>
        <v>5</v>
      </c>
      <c r="C1504" s="96">
        <v>59</v>
      </c>
      <c r="D1504" s="96" t="s">
        <v>15</v>
      </c>
      <c r="E1504" s="97">
        <v>2.0371832715762603</v>
      </c>
      <c r="F1504" s="103">
        <f t="shared" si="28"/>
        <v>3.2594932345220167E-4</v>
      </c>
      <c r="G1504" s="99"/>
      <c r="H1504" s="104"/>
      <c r="I1504" s="104"/>
      <c r="J1504" s="104"/>
      <c r="K1504" s="105">
        <f>VLOOKUP('Datos Monitoreo 2019'!$D1504,info!$A$2:$B$20,2,FALSE)</f>
        <v>0.89</v>
      </c>
      <c r="M1504" s="104">
        <v>1.1499999999999999</v>
      </c>
      <c r="N1504" s="106">
        <f>(0.193936*'Datos Monitoreo 2019'!$E1504^2.24268)/1000</f>
        <v>9.5656406419607264E-4</v>
      </c>
      <c r="O1504" s="106">
        <f>'Datos Monitoreo 2019'!$N1504*'Datos Monitoreo 2019'!$S1504</f>
        <v>1.9131281283921454E-4</v>
      </c>
      <c r="P1504" s="106">
        <f>'Datos Monitoreo 2019'!$O1504+'Datos Monitoreo 2019'!$N1504</f>
        <v>1.1478768770352872E-3</v>
      </c>
      <c r="Q1504" s="104">
        <v>0.47</v>
      </c>
      <c r="R1504" s="106">
        <f>'Datos Monitoreo 2019'!$Q1504*'Datos Monitoreo 2019'!$N1504</f>
        <v>4.4958511017215413E-4</v>
      </c>
      <c r="S1504" s="104">
        <v>0.2</v>
      </c>
      <c r="T1504" s="106">
        <f>'Datos Monitoreo 2019'!$R1504*'Datos Monitoreo 2019'!$S1504</f>
        <v>8.9917022034430825E-5</v>
      </c>
      <c r="U1504" s="106">
        <f>'Datos Monitoreo 2019'!$T1504+'Datos Monitoreo 2019'!$R1504</f>
        <v>5.3950213220658495E-4</v>
      </c>
    </row>
    <row r="1505" spans="1:21" s="94" customFormat="1" ht="16.5" hidden="1" x14ac:dyDescent="0.3">
      <c r="A1505" s="95" t="s">
        <v>65</v>
      </c>
      <c r="B1505" s="102">
        <f>VLOOKUP('Datos Monitoreo 2019'!$A1505,info!$D$3:$E$118,2,FALSE)</f>
        <v>5</v>
      </c>
      <c r="C1505" s="96">
        <v>60</v>
      </c>
      <c r="D1505" s="96" t="s">
        <v>16</v>
      </c>
      <c r="E1505" s="97">
        <v>19.194086136882579</v>
      </c>
      <c r="F1505" s="103">
        <f t="shared" si="28"/>
        <v>2.893508485135049E-2</v>
      </c>
      <c r="G1505" s="95"/>
      <c r="H1505" s="104"/>
      <c r="I1505" s="104"/>
      <c r="J1505" s="104"/>
      <c r="K1505" s="105">
        <f>VLOOKUP('Datos Monitoreo 2019'!$D1505,info!$A$2:$B$20,2,FALSE)</f>
        <v>0.55000000000000004</v>
      </c>
      <c r="M1505" s="104">
        <v>1.1499999999999999</v>
      </c>
      <c r="N1505" s="106">
        <f>(0.0883215*'Datos Monitoreo 2019'!$E1505^2.37334)/1000</f>
        <v>9.8052584852479349E-2</v>
      </c>
      <c r="O1505" s="106">
        <f>'Datos Monitoreo 2019'!$N1505*'Datos Monitoreo 2019'!$S1505</f>
        <v>1.9610516970495873E-2</v>
      </c>
      <c r="P1505" s="106">
        <f>'Datos Monitoreo 2019'!$O1505+'Datos Monitoreo 2019'!$N1505</f>
        <v>0.11766310182297522</v>
      </c>
      <c r="Q1505" s="104">
        <v>0.47</v>
      </c>
      <c r="R1505" s="106">
        <f>'Datos Monitoreo 2019'!$Q1505*'Datos Monitoreo 2019'!$N1505</f>
        <v>4.608471488066529E-2</v>
      </c>
      <c r="S1505" s="104">
        <v>0.2</v>
      </c>
      <c r="T1505" s="106">
        <f>'Datos Monitoreo 2019'!$R1505*'Datos Monitoreo 2019'!$S1505</f>
        <v>9.2169429761330586E-3</v>
      </c>
      <c r="U1505" s="106">
        <f>'Datos Monitoreo 2019'!$T1505+'Datos Monitoreo 2019'!$R1505</f>
        <v>5.5301657856798345E-2</v>
      </c>
    </row>
    <row r="1506" spans="1:21" s="94" customFormat="1" ht="16.5" hidden="1" x14ac:dyDescent="0.3">
      <c r="A1506" s="95" t="s">
        <v>65</v>
      </c>
      <c r="B1506" s="102">
        <f>VLOOKUP('Datos Monitoreo 2019'!$A1506,info!$D$3:$E$118,2,FALSE)</f>
        <v>5</v>
      </c>
      <c r="C1506" s="96">
        <v>60.5</v>
      </c>
      <c r="D1506" s="96" t="s">
        <v>184</v>
      </c>
      <c r="E1506" s="97">
        <v>2.3873241463784303</v>
      </c>
      <c r="F1506" s="103">
        <f t="shared" si="28"/>
        <v>4.4762327744595566E-4</v>
      </c>
      <c r="G1506" s="95">
        <v>1.4</v>
      </c>
      <c r="H1506" s="104">
        <f>0.000107384*E1506^1.88222*G1506^0.67717</f>
        <v>6.9375396283555583E-4</v>
      </c>
      <c r="I1506" s="104">
        <f>0.0000949251*E1506^1.21565*G1506^1.5574</f>
        <v>4.6170954000753845E-4</v>
      </c>
      <c r="J1506" s="104">
        <f>IF(H1506&lt;I1506,H1506,I1506)</f>
        <v>4.6170954000753845E-4</v>
      </c>
      <c r="K1506" s="105">
        <f>VLOOKUP('Datos Monitoreo 2019'!$D1506,info!$A$2:$B$20,2,FALSE)</f>
        <v>0.49</v>
      </c>
      <c r="L1506" s="94">
        <f>K1506*J1506</f>
        <v>2.2623767460369383E-4</v>
      </c>
      <c r="M1506" s="104">
        <v>1.1499999999999999</v>
      </c>
      <c r="N1506" s="106">
        <f>M1506*L1506</f>
        <v>2.6017332579424785E-4</v>
      </c>
      <c r="O1506" s="106">
        <f>'Datos Monitoreo 2019'!$N1506*'Datos Monitoreo 2019'!$S1506</f>
        <v>5.2034665158849573E-5</v>
      </c>
      <c r="P1506" s="106">
        <f>'Datos Monitoreo 2019'!$O1506+'Datos Monitoreo 2019'!$N1506</f>
        <v>3.1220799095309741E-4</v>
      </c>
      <c r="Q1506" s="104">
        <v>0.47</v>
      </c>
      <c r="R1506" s="106">
        <f>'Datos Monitoreo 2019'!$Q1506*'Datos Monitoreo 2019'!$N1506</f>
        <v>1.2228146312329648E-4</v>
      </c>
      <c r="S1506" s="104">
        <v>0.2</v>
      </c>
      <c r="T1506" s="106">
        <f>'Datos Monitoreo 2019'!$R1506*'Datos Monitoreo 2019'!$S1506</f>
        <v>2.4456292624659297E-5</v>
      </c>
      <c r="U1506" s="106">
        <f>'Datos Monitoreo 2019'!$T1506+'Datos Monitoreo 2019'!$R1506</f>
        <v>1.4673775574795578E-4</v>
      </c>
    </row>
    <row r="1507" spans="1:21" s="94" customFormat="1" ht="16.5" hidden="1" x14ac:dyDescent="0.3">
      <c r="A1507" s="95" t="s">
        <v>65</v>
      </c>
      <c r="B1507" s="102">
        <f>VLOOKUP('Datos Monitoreo 2019'!$A1507,info!$D$3:$E$118,2,FALSE)</f>
        <v>5</v>
      </c>
      <c r="C1507" s="96">
        <v>61</v>
      </c>
      <c r="D1507" s="96" t="s">
        <v>16</v>
      </c>
      <c r="E1507" s="97">
        <v>9.8357754830791322</v>
      </c>
      <c r="F1507" s="103">
        <f t="shared" si="28"/>
        <v>7.5981365606786295E-3</v>
      </c>
      <c r="G1507" s="95"/>
      <c r="H1507" s="104"/>
      <c r="I1507" s="104"/>
      <c r="J1507" s="104"/>
      <c r="K1507" s="105">
        <f>VLOOKUP('Datos Monitoreo 2019'!$D1507,info!$A$2:$B$20,2,FALSE)</f>
        <v>0.55000000000000004</v>
      </c>
      <c r="M1507" s="104">
        <v>1.1499999999999999</v>
      </c>
      <c r="N1507" s="106">
        <f>(0.0883215*'Datos Monitoreo 2019'!$E1507^2.37334)/1000</f>
        <v>2.0060364268604237E-2</v>
      </c>
      <c r="O1507" s="106">
        <f>'Datos Monitoreo 2019'!$N1507*'Datos Monitoreo 2019'!$S1507</f>
        <v>4.0120728537208477E-3</v>
      </c>
      <c r="P1507" s="106">
        <f>'Datos Monitoreo 2019'!$O1507+'Datos Monitoreo 2019'!$N1507</f>
        <v>2.4072437122325083E-2</v>
      </c>
      <c r="Q1507" s="104">
        <v>0.47</v>
      </c>
      <c r="R1507" s="106">
        <f>'Datos Monitoreo 2019'!$Q1507*'Datos Monitoreo 2019'!$N1507</f>
        <v>9.4283712062439903E-3</v>
      </c>
      <c r="S1507" s="104">
        <v>0.2</v>
      </c>
      <c r="T1507" s="106">
        <f>'Datos Monitoreo 2019'!$R1507*'Datos Monitoreo 2019'!$S1507</f>
        <v>1.8856742412487982E-3</v>
      </c>
      <c r="U1507" s="106">
        <f>'Datos Monitoreo 2019'!$T1507+'Datos Monitoreo 2019'!$R1507</f>
        <v>1.1314045447492788E-2</v>
      </c>
    </row>
    <row r="1508" spans="1:21" s="94" customFormat="1" ht="16.5" hidden="1" x14ac:dyDescent="0.3">
      <c r="A1508" s="95" t="s">
        <v>65</v>
      </c>
      <c r="B1508" s="102">
        <f>VLOOKUP('Datos Monitoreo 2019'!$A1508,info!$D$3:$E$118,2,FALSE)</f>
        <v>5</v>
      </c>
      <c r="C1508" s="96">
        <v>63</v>
      </c>
      <c r="D1508" s="96" t="s">
        <v>16</v>
      </c>
      <c r="E1508" s="97">
        <v>15.151550582348436</v>
      </c>
      <c r="F1508" s="103">
        <f t="shared" si="28"/>
        <v>1.8030345192994637E-2</v>
      </c>
      <c r="G1508" s="95"/>
      <c r="H1508" s="104"/>
      <c r="I1508" s="104"/>
      <c r="J1508" s="104"/>
      <c r="K1508" s="105">
        <f>VLOOKUP('Datos Monitoreo 2019'!$D1508,info!$A$2:$B$20,2,FALSE)</f>
        <v>0.55000000000000004</v>
      </c>
      <c r="M1508" s="104">
        <v>1.1499999999999999</v>
      </c>
      <c r="N1508" s="106">
        <f>(0.0883215*'Datos Monitoreo 2019'!$E1508^2.37334)/1000</f>
        <v>5.5936133426442429E-2</v>
      </c>
      <c r="O1508" s="106">
        <f>'Datos Monitoreo 2019'!$N1508*'Datos Monitoreo 2019'!$S1508</f>
        <v>1.1187226685288487E-2</v>
      </c>
      <c r="P1508" s="106">
        <f>'Datos Monitoreo 2019'!$O1508+'Datos Monitoreo 2019'!$N1508</f>
        <v>6.7123360111730923E-2</v>
      </c>
      <c r="Q1508" s="104">
        <v>0.47</v>
      </c>
      <c r="R1508" s="106">
        <f>'Datos Monitoreo 2019'!$Q1508*'Datos Monitoreo 2019'!$N1508</f>
        <v>2.6289982710427939E-2</v>
      </c>
      <c r="S1508" s="104">
        <v>0.2</v>
      </c>
      <c r="T1508" s="106">
        <f>'Datos Monitoreo 2019'!$R1508*'Datos Monitoreo 2019'!$S1508</f>
        <v>5.2579965420855882E-3</v>
      </c>
      <c r="U1508" s="106">
        <f>'Datos Monitoreo 2019'!$T1508+'Datos Monitoreo 2019'!$R1508</f>
        <v>3.1547979252513528E-2</v>
      </c>
    </row>
    <row r="1509" spans="1:21" s="94" customFormat="1" ht="16.5" hidden="1" x14ac:dyDescent="0.3">
      <c r="A1509" s="95" t="s">
        <v>65</v>
      </c>
      <c r="B1509" s="102">
        <f>VLOOKUP('Datos Monitoreo 2019'!$A1509,info!$D$3:$E$118,2,FALSE)</f>
        <v>5</v>
      </c>
      <c r="C1509" s="96">
        <v>64.5</v>
      </c>
      <c r="D1509" s="96" t="s">
        <v>184</v>
      </c>
      <c r="E1509" s="97">
        <v>4.6154933496649653</v>
      </c>
      <c r="F1509" s="103">
        <f t="shared" si="28"/>
        <v>1.67311633925355E-3</v>
      </c>
      <c r="G1509" s="95">
        <v>3.9</v>
      </c>
      <c r="H1509" s="104">
        <f>0.000107384*E1509^1.88222*G1509^0.67717</f>
        <v>4.8017046672156477E-3</v>
      </c>
      <c r="I1509" s="104">
        <f>0.0000949251*E1509^1.21565*G1509^1.5574</f>
        <v>5.0741330583490042E-3</v>
      </c>
      <c r="J1509" s="104">
        <f>IF(H1509&lt;I1509,H1509,I1509)</f>
        <v>4.8017046672156477E-3</v>
      </c>
      <c r="K1509" s="105">
        <f>VLOOKUP('Datos Monitoreo 2019'!$D1509,info!$A$2:$B$20,2,FALSE)</f>
        <v>0.49</v>
      </c>
      <c r="L1509" s="94">
        <f>K1509*J1509</f>
        <v>2.3528352869356672E-3</v>
      </c>
      <c r="M1509" s="104">
        <v>1.1499999999999999</v>
      </c>
      <c r="N1509" s="106">
        <f>M1509*L1509</f>
        <v>2.7057605799760171E-3</v>
      </c>
      <c r="O1509" s="106">
        <f>'Datos Monitoreo 2019'!$N1509*'Datos Monitoreo 2019'!$S1509</f>
        <v>5.4115211599520339E-4</v>
      </c>
      <c r="P1509" s="106">
        <f>'Datos Monitoreo 2019'!$O1509+'Datos Monitoreo 2019'!$N1509</f>
        <v>3.2469126959712206E-3</v>
      </c>
      <c r="Q1509" s="104">
        <v>0.47</v>
      </c>
      <c r="R1509" s="106">
        <f>'Datos Monitoreo 2019'!$Q1509*'Datos Monitoreo 2019'!$N1509</f>
        <v>1.2717074725887279E-3</v>
      </c>
      <c r="S1509" s="104">
        <v>0.2</v>
      </c>
      <c r="T1509" s="106">
        <f>'Datos Monitoreo 2019'!$R1509*'Datos Monitoreo 2019'!$S1509</f>
        <v>2.543414945177456E-4</v>
      </c>
      <c r="U1509" s="106">
        <f>'Datos Monitoreo 2019'!$T1509+'Datos Monitoreo 2019'!$R1509</f>
        <v>1.5260489671064734E-3</v>
      </c>
    </row>
    <row r="1510" spans="1:21" s="94" customFormat="1" ht="16.5" hidden="1" x14ac:dyDescent="0.3">
      <c r="A1510" s="95" t="s">
        <v>65</v>
      </c>
      <c r="B1510" s="102">
        <f>VLOOKUP('Datos Monitoreo 2019'!$A1510,info!$D$3:$E$118,2,FALSE)</f>
        <v>5</v>
      </c>
      <c r="C1510" s="96">
        <v>64.5</v>
      </c>
      <c r="D1510" s="96" t="s">
        <v>184</v>
      </c>
      <c r="E1510" s="97">
        <v>3.5014087480216975</v>
      </c>
      <c r="F1510" s="103">
        <f t="shared" si="28"/>
        <v>9.6288740570596703E-4</v>
      </c>
      <c r="G1510" s="95">
        <v>3.15</v>
      </c>
      <c r="H1510" s="104">
        <f>0.000107384*E1510^1.88222*G1510^0.67717</f>
        <v>2.4703884112967068E-3</v>
      </c>
      <c r="I1510" s="104">
        <f>0.0000949251*E1510^1.21565*G1510^1.5574</f>
        <v>2.6005109976967697E-3</v>
      </c>
      <c r="J1510" s="104">
        <f>IF(H1510&lt;I1510,H1510,I1510)</f>
        <v>2.4703884112967068E-3</v>
      </c>
      <c r="K1510" s="105">
        <f>VLOOKUP('Datos Monitoreo 2019'!$D1510,info!$A$2:$B$20,2,FALSE)</f>
        <v>0.49</v>
      </c>
      <c r="L1510" s="94">
        <f>K1510*J1510</f>
        <v>1.2104903215353863E-3</v>
      </c>
      <c r="M1510" s="104">
        <v>1.1499999999999999</v>
      </c>
      <c r="N1510" s="106">
        <f>M1510*L1510</f>
        <v>1.3920638697656942E-3</v>
      </c>
      <c r="O1510" s="106">
        <f>'Datos Monitoreo 2019'!$N1510*'Datos Monitoreo 2019'!$S1510</f>
        <v>2.7841277395313884E-4</v>
      </c>
      <c r="P1510" s="106">
        <f>'Datos Monitoreo 2019'!$O1510+'Datos Monitoreo 2019'!$N1510</f>
        <v>1.670476643718833E-3</v>
      </c>
      <c r="Q1510" s="104">
        <v>0.47</v>
      </c>
      <c r="R1510" s="106">
        <f>'Datos Monitoreo 2019'!$Q1510*'Datos Monitoreo 2019'!$N1510</f>
        <v>6.5427001878987621E-4</v>
      </c>
      <c r="S1510" s="104">
        <v>0.2</v>
      </c>
      <c r="T1510" s="106">
        <f>'Datos Monitoreo 2019'!$R1510*'Datos Monitoreo 2019'!$S1510</f>
        <v>1.3085400375797526E-4</v>
      </c>
      <c r="U1510" s="106">
        <f>'Datos Monitoreo 2019'!$T1510+'Datos Monitoreo 2019'!$R1510</f>
        <v>7.851240225478515E-4</v>
      </c>
    </row>
    <row r="1511" spans="1:21" s="94" customFormat="1" ht="16.5" hidden="1" x14ac:dyDescent="0.3">
      <c r="A1511" s="95" t="s">
        <v>65</v>
      </c>
      <c r="B1511" s="102">
        <f>VLOOKUP('Datos Monitoreo 2019'!$A1511,info!$D$3:$E$118,2,FALSE)</f>
        <v>5</v>
      </c>
      <c r="C1511" s="96">
        <v>65</v>
      </c>
      <c r="D1511" s="96" t="s">
        <v>16</v>
      </c>
      <c r="E1511" s="97">
        <v>8.403380995252073</v>
      </c>
      <c r="F1511" s="103">
        <f t="shared" si="28"/>
        <v>5.5462314568663681E-3</v>
      </c>
      <c r="G1511" s="95"/>
      <c r="H1511" s="104"/>
      <c r="I1511" s="104"/>
      <c r="J1511" s="104"/>
      <c r="K1511" s="105">
        <f>VLOOKUP('Datos Monitoreo 2019'!$D1511,info!$A$2:$B$20,2,FALSE)</f>
        <v>0.55000000000000004</v>
      </c>
      <c r="M1511" s="104">
        <v>1.1499999999999999</v>
      </c>
      <c r="N1511" s="106">
        <f>(0.0883215*'Datos Monitoreo 2019'!$E1511^2.37334)/1000</f>
        <v>1.3807346418345027E-2</v>
      </c>
      <c r="O1511" s="106">
        <f>'Datos Monitoreo 2019'!$N1511*'Datos Monitoreo 2019'!$S1511</f>
        <v>2.7614692836690057E-3</v>
      </c>
      <c r="P1511" s="106">
        <f>'Datos Monitoreo 2019'!$O1511+'Datos Monitoreo 2019'!$N1511</f>
        <v>1.6568815702014031E-2</v>
      </c>
      <c r="Q1511" s="104">
        <v>0.47</v>
      </c>
      <c r="R1511" s="106">
        <f>'Datos Monitoreo 2019'!$Q1511*'Datos Monitoreo 2019'!$N1511</f>
        <v>6.489452816622162E-3</v>
      </c>
      <c r="S1511" s="104">
        <v>0.2</v>
      </c>
      <c r="T1511" s="106">
        <f>'Datos Monitoreo 2019'!$R1511*'Datos Monitoreo 2019'!$S1511</f>
        <v>1.2978905633244326E-3</v>
      </c>
      <c r="U1511" s="106">
        <f>'Datos Monitoreo 2019'!$T1511+'Datos Monitoreo 2019'!$R1511</f>
        <v>7.7873433799465945E-3</v>
      </c>
    </row>
    <row r="1512" spans="1:21" s="94" customFormat="1" ht="16.5" hidden="1" x14ac:dyDescent="0.3">
      <c r="A1512" s="95" t="s">
        <v>65</v>
      </c>
      <c r="B1512" s="102">
        <f>VLOOKUP('Datos Monitoreo 2019'!$A1512,info!$D$3:$E$118,2,FALSE)</f>
        <v>5</v>
      </c>
      <c r="C1512" s="96">
        <v>67</v>
      </c>
      <c r="D1512" s="96" t="s">
        <v>16</v>
      </c>
      <c r="E1512" s="97">
        <v>13.528170162811104</v>
      </c>
      <c r="F1512" s="103">
        <f t="shared" si="28"/>
        <v>1.4373680797986796E-2</v>
      </c>
      <c r="G1512" s="95"/>
      <c r="H1512" s="104"/>
      <c r="I1512" s="104"/>
      <c r="J1512" s="104"/>
      <c r="K1512" s="105">
        <f>VLOOKUP('Datos Monitoreo 2019'!$D1512,info!$A$2:$B$20,2,FALSE)</f>
        <v>0.55000000000000004</v>
      </c>
      <c r="M1512" s="104">
        <v>1.1499999999999999</v>
      </c>
      <c r="N1512" s="106">
        <f>(0.0883215*'Datos Monitoreo 2019'!$E1512^2.37334)/1000</f>
        <v>4.2744608197135513E-2</v>
      </c>
      <c r="O1512" s="106">
        <f>'Datos Monitoreo 2019'!$N1512*'Datos Monitoreo 2019'!$S1512</f>
        <v>8.5489216394271025E-3</v>
      </c>
      <c r="P1512" s="106">
        <f>'Datos Monitoreo 2019'!$O1512+'Datos Monitoreo 2019'!$N1512</f>
        <v>5.1293529836562615E-2</v>
      </c>
      <c r="Q1512" s="104">
        <v>0.47</v>
      </c>
      <c r="R1512" s="106">
        <f>'Datos Monitoreo 2019'!$Q1512*'Datos Monitoreo 2019'!$N1512</f>
        <v>2.0089965852653689E-2</v>
      </c>
      <c r="S1512" s="104">
        <v>0.2</v>
      </c>
      <c r="T1512" s="106">
        <f>'Datos Monitoreo 2019'!$R1512*'Datos Monitoreo 2019'!$S1512</f>
        <v>4.0179931705307381E-3</v>
      </c>
      <c r="U1512" s="106">
        <f>'Datos Monitoreo 2019'!$T1512+'Datos Monitoreo 2019'!$R1512</f>
        <v>2.4107959023184425E-2</v>
      </c>
    </row>
    <row r="1513" spans="1:21" s="94" customFormat="1" ht="16.5" hidden="1" x14ac:dyDescent="0.3">
      <c r="A1513" s="95" t="s">
        <v>65</v>
      </c>
      <c r="B1513" s="102">
        <f>VLOOKUP('Datos Monitoreo 2019'!$A1513,info!$D$3:$E$118,2,FALSE)</f>
        <v>5</v>
      </c>
      <c r="C1513" s="96">
        <v>69</v>
      </c>
      <c r="D1513" s="96" t="s">
        <v>16</v>
      </c>
      <c r="E1513" s="97">
        <v>17.634367694582004</v>
      </c>
      <c r="F1513" s="103">
        <f t="shared" si="28"/>
        <v>2.4423599256996074E-2</v>
      </c>
      <c r="G1513" s="95"/>
      <c r="H1513" s="104"/>
      <c r="I1513" s="104"/>
      <c r="J1513" s="104"/>
      <c r="K1513" s="105">
        <f>VLOOKUP('Datos Monitoreo 2019'!$D1513,info!$A$2:$B$20,2,FALSE)</f>
        <v>0.55000000000000004</v>
      </c>
      <c r="M1513" s="104">
        <v>1.1499999999999999</v>
      </c>
      <c r="N1513" s="106">
        <f>(0.0883215*'Datos Monitoreo 2019'!$E1513^2.37334)/1000</f>
        <v>8.018667812072415E-2</v>
      </c>
      <c r="O1513" s="106">
        <f>'Datos Monitoreo 2019'!$N1513*'Datos Monitoreo 2019'!$S1513</f>
        <v>1.6037335624144829E-2</v>
      </c>
      <c r="P1513" s="106">
        <f>'Datos Monitoreo 2019'!$O1513+'Datos Monitoreo 2019'!$N1513</f>
        <v>9.6224013744868983E-2</v>
      </c>
      <c r="Q1513" s="104">
        <v>0.47</v>
      </c>
      <c r="R1513" s="106">
        <f>'Datos Monitoreo 2019'!$Q1513*'Datos Monitoreo 2019'!$N1513</f>
        <v>3.7687738716740346E-2</v>
      </c>
      <c r="S1513" s="104">
        <v>0.2</v>
      </c>
      <c r="T1513" s="106">
        <f>'Datos Monitoreo 2019'!$R1513*'Datos Monitoreo 2019'!$S1513</f>
        <v>7.5375477433480692E-3</v>
      </c>
      <c r="U1513" s="106">
        <f>'Datos Monitoreo 2019'!$T1513+'Datos Monitoreo 2019'!$R1513</f>
        <v>4.5225286460088415E-2</v>
      </c>
    </row>
    <row r="1514" spans="1:21" s="94" customFormat="1" ht="16.5" hidden="1" x14ac:dyDescent="0.3">
      <c r="A1514" s="95" t="s">
        <v>66</v>
      </c>
      <c r="B1514" s="102">
        <f>VLOOKUP('Datos Monitoreo 2019'!$A1514,info!$D$3:$E$118,2,FALSE)</f>
        <v>5</v>
      </c>
      <c r="C1514" s="96">
        <v>3</v>
      </c>
      <c r="D1514" s="96" t="s">
        <v>15</v>
      </c>
      <c r="E1514" s="97">
        <v>3.4377467707849396</v>
      </c>
      <c r="F1514" s="103">
        <f t="shared" si="28"/>
        <v>9.2819162811193397E-4</v>
      </c>
      <c r="G1514" s="95"/>
      <c r="H1514" s="104"/>
      <c r="I1514" s="104"/>
      <c r="J1514" s="104"/>
      <c r="K1514" s="105">
        <f>VLOOKUP('Datos Monitoreo 2019'!$D1514,info!$A$2:$B$20,2,FALSE)</f>
        <v>0.89</v>
      </c>
      <c r="M1514" s="104">
        <v>1.1499999999999999</v>
      </c>
      <c r="N1514" s="106">
        <f>(0.193936*'Datos Monitoreo 2019'!$E1514^2.24268)/1000</f>
        <v>3.092780833880102E-3</v>
      </c>
      <c r="O1514" s="106">
        <f>'Datos Monitoreo 2019'!$N1514*'Datos Monitoreo 2019'!$S1514</f>
        <v>6.1855616677602043E-4</v>
      </c>
      <c r="P1514" s="106">
        <f>'Datos Monitoreo 2019'!$O1514+'Datos Monitoreo 2019'!$N1514</f>
        <v>3.7113370006561222E-3</v>
      </c>
      <c r="Q1514" s="104">
        <v>0.47</v>
      </c>
      <c r="R1514" s="106">
        <f>'Datos Monitoreo 2019'!$Q1514*'Datos Monitoreo 2019'!$N1514</f>
        <v>1.4536069919236479E-3</v>
      </c>
      <c r="S1514" s="104">
        <v>0.2</v>
      </c>
      <c r="T1514" s="106">
        <f>'Datos Monitoreo 2019'!$R1514*'Datos Monitoreo 2019'!$S1514</f>
        <v>2.9072139838472958E-4</v>
      </c>
      <c r="U1514" s="106">
        <f>'Datos Monitoreo 2019'!$T1514+'Datos Monitoreo 2019'!$R1514</f>
        <v>1.7443283903083775E-3</v>
      </c>
    </row>
    <row r="1515" spans="1:21" s="94" customFormat="1" ht="16.5" hidden="1" x14ac:dyDescent="0.3">
      <c r="A1515" s="95" t="s">
        <v>66</v>
      </c>
      <c r="B1515" s="102">
        <f>VLOOKUP('Datos Monitoreo 2019'!$A1515,info!$D$3:$E$118,2,FALSE)</f>
        <v>5</v>
      </c>
      <c r="C1515" s="96">
        <v>4</v>
      </c>
      <c r="D1515" s="96" t="s">
        <v>15</v>
      </c>
      <c r="E1515" s="97">
        <v>7.352958370845565</v>
      </c>
      <c r="F1515" s="103">
        <f t="shared" si="28"/>
        <v>4.2463334591633138E-3</v>
      </c>
      <c r="G1515" s="95"/>
      <c r="H1515" s="104"/>
      <c r="I1515" s="104"/>
      <c r="J1515" s="104"/>
      <c r="K1515" s="105">
        <f>VLOOKUP('Datos Monitoreo 2019'!$D1515,info!$A$2:$B$20,2,FALSE)</f>
        <v>0.89</v>
      </c>
      <c r="M1515" s="104">
        <v>1.1499999999999999</v>
      </c>
      <c r="N1515" s="106">
        <f>(0.193936*'Datos Monitoreo 2019'!$E1515^2.24268)/1000</f>
        <v>1.7015929300853088E-2</v>
      </c>
      <c r="O1515" s="106">
        <f>'Datos Monitoreo 2019'!$N1515*'Datos Monitoreo 2019'!$S1515</f>
        <v>3.4031858601706179E-3</v>
      </c>
      <c r="P1515" s="106">
        <f>'Datos Monitoreo 2019'!$O1515+'Datos Monitoreo 2019'!$N1515</f>
        <v>2.0419115161023706E-2</v>
      </c>
      <c r="Q1515" s="104">
        <v>0.47</v>
      </c>
      <c r="R1515" s="106">
        <f>'Datos Monitoreo 2019'!$Q1515*'Datos Monitoreo 2019'!$N1515</f>
        <v>7.9974867714009516E-3</v>
      </c>
      <c r="S1515" s="104">
        <v>0.2</v>
      </c>
      <c r="T1515" s="106">
        <f>'Datos Monitoreo 2019'!$R1515*'Datos Monitoreo 2019'!$S1515</f>
        <v>1.5994973542801903E-3</v>
      </c>
      <c r="U1515" s="106">
        <f>'Datos Monitoreo 2019'!$T1515+'Datos Monitoreo 2019'!$R1515</f>
        <v>9.596984125681142E-3</v>
      </c>
    </row>
    <row r="1516" spans="1:21" s="94" customFormat="1" ht="16.5" hidden="1" x14ac:dyDescent="0.3">
      <c r="A1516" s="95" t="s">
        <v>66</v>
      </c>
      <c r="B1516" s="102">
        <f>VLOOKUP('Datos Monitoreo 2019'!$A1516,info!$D$3:$E$118,2,FALSE)</f>
        <v>5</v>
      </c>
      <c r="C1516" s="96">
        <v>4</v>
      </c>
      <c r="D1516" s="96" t="s">
        <v>15</v>
      </c>
      <c r="E1516" s="97">
        <v>3.3422538049298023</v>
      </c>
      <c r="F1516" s="103">
        <f t="shared" si="28"/>
        <v>8.7734162379407327E-4</v>
      </c>
      <c r="G1516" s="95"/>
      <c r="H1516" s="104"/>
      <c r="I1516" s="104"/>
      <c r="J1516" s="104"/>
      <c r="K1516" s="105">
        <f>VLOOKUP('Datos Monitoreo 2019'!$D1516,info!$A$2:$B$20,2,FALSE)</f>
        <v>0.89</v>
      </c>
      <c r="M1516" s="104">
        <v>1.1499999999999999</v>
      </c>
      <c r="N1516" s="106">
        <f>(0.193936*'Datos Monitoreo 2019'!$E1516^2.24268)/1000</f>
        <v>2.9034287613374926E-3</v>
      </c>
      <c r="O1516" s="106">
        <f>'Datos Monitoreo 2019'!$N1516*'Datos Monitoreo 2019'!$S1516</f>
        <v>5.8068575226749857E-4</v>
      </c>
      <c r="P1516" s="106">
        <f>'Datos Monitoreo 2019'!$O1516+'Datos Monitoreo 2019'!$N1516</f>
        <v>3.484114513604991E-3</v>
      </c>
      <c r="Q1516" s="104">
        <v>0.47</v>
      </c>
      <c r="R1516" s="106">
        <f>'Datos Monitoreo 2019'!$Q1516*'Datos Monitoreo 2019'!$N1516</f>
        <v>1.3646115178286215E-3</v>
      </c>
      <c r="S1516" s="104">
        <v>0.2</v>
      </c>
      <c r="T1516" s="106">
        <f>'Datos Monitoreo 2019'!$R1516*'Datos Monitoreo 2019'!$S1516</f>
        <v>2.729223035657243E-4</v>
      </c>
      <c r="U1516" s="106">
        <f>'Datos Monitoreo 2019'!$T1516+'Datos Monitoreo 2019'!$R1516</f>
        <v>1.6375338213943458E-3</v>
      </c>
    </row>
    <row r="1517" spans="1:21" s="94" customFormat="1" ht="16.5" hidden="1" x14ac:dyDescent="0.3">
      <c r="A1517" s="95" t="s">
        <v>66</v>
      </c>
      <c r="B1517" s="102">
        <f>VLOOKUP('Datos Monitoreo 2019'!$A1517,info!$D$3:$E$118,2,FALSE)</f>
        <v>5</v>
      </c>
      <c r="C1517" s="96">
        <v>5</v>
      </c>
      <c r="D1517" s="96" t="s">
        <v>15</v>
      </c>
      <c r="E1517" s="97">
        <v>3.0239439187460113</v>
      </c>
      <c r="F1517" s="103">
        <f t="shared" si="28"/>
        <v>7.1818668070217757E-4</v>
      </c>
      <c r="G1517" s="99"/>
      <c r="H1517" s="104"/>
      <c r="I1517" s="104"/>
      <c r="J1517" s="104"/>
      <c r="K1517" s="105">
        <f>VLOOKUP('Datos Monitoreo 2019'!$D1517,info!$A$2:$B$20,2,FALSE)</f>
        <v>0.89</v>
      </c>
      <c r="M1517" s="104">
        <v>1.1499999999999999</v>
      </c>
      <c r="N1517" s="106">
        <f>(0.193936*'Datos Monitoreo 2019'!$E1517^2.24268)/1000</f>
        <v>2.3196984510811848E-3</v>
      </c>
      <c r="O1517" s="106">
        <f>'Datos Monitoreo 2019'!$N1517*'Datos Monitoreo 2019'!$S1517</f>
        <v>4.6393969021623699E-4</v>
      </c>
      <c r="P1517" s="106">
        <f>'Datos Monitoreo 2019'!$O1517+'Datos Monitoreo 2019'!$N1517</f>
        <v>2.7836381412974219E-3</v>
      </c>
      <c r="Q1517" s="104">
        <v>0.47</v>
      </c>
      <c r="R1517" s="106">
        <f>'Datos Monitoreo 2019'!$Q1517*'Datos Monitoreo 2019'!$N1517</f>
        <v>1.0902582720081569E-3</v>
      </c>
      <c r="S1517" s="104">
        <v>0.2</v>
      </c>
      <c r="T1517" s="106">
        <f>'Datos Monitoreo 2019'!$R1517*'Datos Monitoreo 2019'!$S1517</f>
        <v>2.1805165440163138E-4</v>
      </c>
      <c r="U1517" s="106">
        <f>'Datos Monitoreo 2019'!$T1517+'Datos Monitoreo 2019'!$R1517</f>
        <v>1.3083099264097882E-3</v>
      </c>
    </row>
    <row r="1518" spans="1:21" s="94" customFormat="1" ht="16.5" hidden="1" x14ac:dyDescent="0.3">
      <c r="A1518" s="95" t="s">
        <v>66</v>
      </c>
      <c r="B1518" s="102">
        <f>VLOOKUP('Datos Monitoreo 2019'!$A1518,info!$D$3:$E$118,2,FALSE)</f>
        <v>5</v>
      </c>
      <c r="C1518" s="96">
        <v>6</v>
      </c>
      <c r="D1518" s="96" t="s">
        <v>15</v>
      </c>
      <c r="E1518" s="97">
        <v>4.9338032358487558</v>
      </c>
      <c r="F1518" s="103">
        <f t="shared" si="28"/>
        <v>1.9118487538913927E-3</v>
      </c>
      <c r="G1518" s="95"/>
      <c r="H1518" s="104"/>
      <c r="I1518" s="104"/>
      <c r="J1518" s="104"/>
      <c r="K1518" s="105">
        <f>VLOOKUP('Datos Monitoreo 2019'!$D1518,info!$A$2:$B$20,2,FALSE)</f>
        <v>0.89</v>
      </c>
      <c r="M1518" s="104">
        <v>1.1499999999999999</v>
      </c>
      <c r="N1518" s="106">
        <f>(0.193936*'Datos Monitoreo 2019'!$E1518^2.24268)/1000</f>
        <v>6.954140330494683E-3</v>
      </c>
      <c r="O1518" s="106">
        <f>'Datos Monitoreo 2019'!$N1518*'Datos Monitoreo 2019'!$S1518</f>
        <v>1.3908280660989366E-3</v>
      </c>
      <c r="P1518" s="106">
        <f>'Datos Monitoreo 2019'!$O1518+'Datos Monitoreo 2019'!$N1518</f>
        <v>8.3449683965936203E-3</v>
      </c>
      <c r="Q1518" s="104">
        <v>0.47</v>
      </c>
      <c r="R1518" s="106">
        <f>'Datos Monitoreo 2019'!$Q1518*'Datos Monitoreo 2019'!$N1518</f>
        <v>3.2684459553325006E-3</v>
      </c>
      <c r="S1518" s="104">
        <v>0.2</v>
      </c>
      <c r="T1518" s="106">
        <f>'Datos Monitoreo 2019'!$R1518*'Datos Monitoreo 2019'!$S1518</f>
        <v>6.5368919106650013E-4</v>
      </c>
      <c r="U1518" s="106">
        <f>'Datos Monitoreo 2019'!$T1518+'Datos Monitoreo 2019'!$R1518</f>
        <v>3.9221351463990008E-3</v>
      </c>
    </row>
    <row r="1519" spans="1:21" s="94" customFormat="1" ht="16.5" hidden="1" x14ac:dyDescent="0.3">
      <c r="A1519" s="95" t="s">
        <v>66</v>
      </c>
      <c r="B1519" s="102">
        <f>VLOOKUP('Datos Monitoreo 2019'!$A1519,info!$D$3:$E$118,2,FALSE)</f>
        <v>5</v>
      </c>
      <c r="C1519" s="96">
        <v>7</v>
      </c>
      <c r="D1519" s="96" t="s">
        <v>15</v>
      </c>
      <c r="E1519" s="97">
        <v>7.1938034277536698</v>
      </c>
      <c r="F1519" s="103">
        <f t="shared" si="28"/>
        <v>4.0644989366808238E-3</v>
      </c>
      <c r="G1519" s="95"/>
      <c r="H1519" s="104"/>
      <c r="I1519" s="104"/>
      <c r="J1519" s="104"/>
      <c r="K1519" s="105">
        <f>VLOOKUP('Datos Monitoreo 2019'!$D1519,info!$A$2:$B$20,2,FALSE)</f>
        <v>0.89</v>
      </c>
      <c r="M1519" s="104">
        <v>1.1499999999999999</v>
      </c>
      <c r="N1519" s="106">
        <f>(0.193936*'Datos Monitoreo 2019'!$E1519^2.24268)/1000</f>
        <v>1.6201016775060167E-2</v>
      </c>
      <c r="O1519" s="106">
        <f>'Datos Monitoreo 2019'!$N1519*'Datos Monitoreo 2019'!$S1519</f>
        <v>3.2402033550120338E-3</v>
      </c>
      <c r="P1519" s="106">
        <f>'Datos Monitoreo 2019'!$O1519+'Datos Monitoreo 2019'!$N1519</f>
        <v>1.9441220130072202E-2</v>
      </c>
      <c r="Q1519" s="104">
        <v>0.47</v>
      </c>
      <c r="R1519" s="106">
        <f>'Datos Monitoreo 2019'!$Q1519*'Datos Monitoreo 2019'!$N1519</f>
        <v>7.6144778842782779E-3</v>
      </c>
      <c r="S1519" s="104">
        <v>0.2</v>
      </c>
      <c r="T1519" s="106">
        <f>'Datos Monitoreo 2019'!$R1519*'Datos Monitoreo 2019'!$S1519</f>
        <v>1.5228955768556557E-3</v>
      </c>
      <c r="U1519" s="106">
        <f>'Datos Monitoreo 2019'!$T1519+'Datos Monitoreo 2019'!$R1519</f>
        <v>9.1373734611339338E-3</v>
      </c>
    </row>
    <row r="1520" spans="1:21" s="94" customFormat="1" ht="16.5" hidden="1" x14ac:dyDescent="0.3">
      <c r="A1520" s="95" t="s">
        <v>66</v>
      </c>
      <c r="B1520" s="102">
        <f>VLOOKUP('Datos Monitoreo 2019'!$A1520,info!$D$3:$E$118,2,FALSE)</f>
        <v>5</v>
      </c>
      <c r="C1520" s="96">
        <v>8</v>
      </c>
      <c r="D1520" s="96" t="s">
        <v>15</v>
      </c>
      <c r="E1520" s="97">
        <v>5.3794370765060622</v>
      </c>
      <c r="F1520" s="103">
        <f t="shared" si="28"/>
        <v>2.2728121648238108E-3</v>
      </c>
      <c r="G1520" s="95"/>
      <c r="H1520" s="104"/>
      <c r="I1520" s="104"/>
      <c r="J1520" s="104"/>
      <c r="K1520" s="105">
        <f>VLOOKUP('Datos Monitoreo 2019'!$D1520,info!$A$2:$B$20,2,FALSE)</f>
        <v>0.89</v>
      </c>
      <c r="M1520" s="104">
        <v>1.1499999999999999</v>
      </c>
      <c r="N1520" s="106">
        <f>(0.193936*'Datos Monitoreo 2019'!$E1520^2.24268)/1000</f>
        <v>8.4424269617114061E-3</v>
      </c>
      <c r="O1520" s="106">
        <f>'Datos Monitoreo 2019'!$N1520*'Datos Monitoreo 2019'!$S1520</f>
        <v>1.6884853923422813E-3</v>
      </c>
      <c r="P1520" s="106">
        <f>'Datos Monitoreo 2019'!$O1520+'Datos Monitoreo 2019'!$N1520</f>
        <v>1.0130912354053688E-2</v>
      </c>
      <c r="Q1520" s="104">
        <v>0.47</v>
      </c>
      <c r="R1520" s="106">
        <f>'Datos Monitoreo 2019'!$Q1520*'Datos Monitoreo 2019'!$N1520</f>
        <v>3.9679406720043607E-3</v>
      </c>
      <c r="S1520" s="104">
        <v>0.2</v>
      </c>
      <c r="T1520" s="106">
        <f>'Datos Monitoreo 2019'!$R1520*'Datos Monitoreo 2019'!$S1520</f>
        <v>7.9358813440087218E-4</v>
      </c>
      <c r="U1520" s="106">
        <f>'Datos Monitoreo 2019'!$T1520+'Datos Monitoreo 2019'!$R1520</f>
        <v>4.7615288064052326E-3</v>
      </c>
    </row>
    <row r="1521" spans="1:21" s="94" customFormat="1" ht="16.5" hidden="1" x14ac:dyDescent="0.3">
      <c r="A1521" s="95" t="s">
        <v>66</v>
      </c>
      <c r="B1521" s="102">
        <f>VLOOKUP('Datos Monitoreo 2019'!$A1521,info!$D$3:$E$118,2,FALSE)</f>
        <v>5</v>
      </c>
      <c r="C1521" s="96">
        <v>8</v>
      </c>
      <c r="D1521" s="96" t="s">
        <v>15</v>
      </c>
      <c r="E1521" s="97">
        <v>2.6419720553254629</v>
      </c>
      <c r="F1521" s="103">
        <f t="shared" si="28"/>
        <v>5.4820920148003363E-4</v>
      </c>
      <c r="G1521" s="95"/>
      <c r="H1521" s="104"/>
      <c r="I1521" s="104"/>
      <c r="J1521" s="104"/>
      <c r="K1521" s="105">
        <f>VLOOKUP('Datos Monitoreo 2019'!$D1521,info!$A$2:$B$20,2,FALSE)</f>
        <v>0.89</v>
      </c>
      <c r="M1521" s="104">
        <v>1.1499999999999999</v>
      </c>
      <c r="N1521" s="106">
        <f>(0.193936*'Datos Monitoreo 2019'!$E1521^2.24268)/1000</f>
        <v>1.7135958969187925E-3</v>
      </c>
      <c r="O1521" s="106">
        <f>'Datos Monitoreo 2019'!$N1521*'Datos Monitoreo 2019'!$S1521</f>
        <v>3.4271917938375851E-4</v>
      </c>
      <c r="P1521" s="106">
        <f>'Datos Monitoreo 2019'!$O1521+'Datos Monitoreo 2019'!$N1521</f>
        <v>2.056315076302551E-3</v>
      </c>
      <c r="Q1521" s="104">
        <v>0.47</v>
      </c>
      <c r="R1521" s="106">
        <f>'Datos Monitoreo 2019'!$Q1521*'Datos Monitoreo 2019'!$N1521</f>
        <v>8.053900715518324E-4</v>
      </c>
      <c r="S1521" s="104">
        <v>0.2</v>
      </c>
      <c r="T1521" s="106">
        <f>'Datos Monitoreo 2019'!$R1521*'Datos Monitoreo 2019'!$S1521</f>
        <v>1.610780143103665E-4</v>
      </c>
      <c r="U1521" s="106">
        <f>'Datos Monitoreo 2019'!$T1521+'Datos Monitoreo 2019'!$R1521</f>
        <v>9.6646808586219892E-4</v>
      </c>
    </row>
    <row r="1522" spans="1:21" s="94" customFormat="1" ht="16.5" hidden="1" x14ac:dyDescent="0.3">
      <c r="A1522" s="95" t="s">
        <v>66</v>
      </c>
      <c r="B1522" s="102">
        <f>VLOOKUP('Datos Monitoreo 2019'!$A1522,info!$D$3:$E$118,2,FALSE)</f>
        <v>5</v>
      </c>
      <c r="C1522" s="96">
        <v>11</v>
      </c>
      <c r="D1522" s="96" t="s">
        <v>15</v>
      </c>
      <c r="E1522" s="97">
        <v>7.5757752911742182</v>
      </c>
      <c r="F1522" s="103">
        <f t="shared" si="28"/>
        <v>4.5075862982486593E-3</v>
      </c>
      <c r="G1522" s="95"/>
      <c r="H1522" s="104"/>
      <c r="I1522" s="104"/>
      <c r="J1522" s="104"/>
      <c r="K1522" s="105">
        <f>VLOOKUP('Datos Monitoreo 2019'!$D1522,info!$A$2:$B$20,2,FALSE)</f>
        <v>0.89</v>
      </c>
      <c r="M1522" s="104">
        <v>1.1499999999999999</v>
      </c>
      <c r="N1522" s="106">
        <f>(0.193936*'Datos Monitoreo 2019'!$E1522^2.24268)/1000</f>
        <v>1.819415823432587E-2</v>
      </c>
      <c r="O1522" s="106">
        <f>'Datos Monitoreo 2019'!$N1522*'Datos Monitoreo 2019'!$S1522</f>
        <v>3.6388316468651742E-3</v>
      </c>
      <c r="P1522" s="106">
        <f>'Datos Monitoreo 2019'!$O1522+'Datos Monitoreo 2019'!$N1522</f>
        <v>2.1832989881191044E-2</v>
      </c>
      <c r="Q1522" s="104">
        <v>0.47</v>
      </c>
      <c r="R1522" s="106">
        <f>'Datos Monitoreo 2019'!$Q1522*'Datos Monitoreo 2019'!$N1522</f>
        <v>8.551254370133158E-3</v>
      </c>
      <c r="S1522" s="104">
        <v>0.2</v>
      </c>
      <c r="T1522" s="106">
        <f>'Datos Monitoreo 2019'!$R1522*'Datos Monitoreo 2019'!$S1522</f>
        <v>1.7102508740266316E-3</v>
      </c>
      <c r="U1522" s="106">
        <f>'Datos Monitoreo 2019'!$T1522+'Datos Monitoreo 2019'!$R1522</f>
        <v>1.026150524415979E-2</v>
      </c>
    </row>
    <row r="1523" spans="1:21" s="94" customFormat="1" ht="16.5" hidden="1" x14ac:dyDescent="0.3">
      <c r="A1523" s="95" t="s">
        <v>66</v>
      </c>
      <c r="B1523" s="102">
        <f>VLOOKUP('Datos Monitoreo 2019'!$A1523,info!$D$3:$E$118,2,FALSE)</f>
        <v>5</v>
      </c>
      <c r="C1523" s="96">
        <v>11</v>
      </c>
      <c r="D1523" s="96" t="s">
        <v>15</v>
      </c>
      <c r="E1523" s="97">
        <v>4.0743665431525207</v>
      </c>
      <c r="F1523" s="103">
        <f t="shared" si="28"/>
        <v>1.3037972938088067E-3</v>
      </c>
      <c r="G1523" s="95"/>
      <c r="H1523" s="104"/>
      <c r="I1523" s="104"/>
      <c r="J1523" s="104"/>
      <c r="K1523" s="105">
        <f>VLOOKUP('Datos Monitoreo 2019'!$D1523,info!$A$2:$B$20,2,FALSE)</f>
        <v>0.89</v>
      </c>
      <c r="M1523" s="104">
        <v>1.1499999999999999</v>
      </c>
      <c r="N1523" s="106">
        <f>(0.193936*'Datos Monitoreo 2019'!$E1523^2.24268)/1000</f>
        <v>4.5271826039707539E-3</v>
      </c>
      <c r="O1523" s="106">
        <f>'Datos Monitoreo 2019'!$N1523*'Datos Monitoreo 2019'!$S1523</f>
        <v>9.0543652079415077E-4</v>
      </c>
      <c r="P1523" s="106">
        <f>'Datos Monitoreo 2019'!$O1523+'Datos Monitoreo 2019'!$N1523</f>
        <v>5.4326191247649046E-3</v>
      </c>
      <c r="Q1523" s="104">
        <v>0.47</v>
      </c>
      <c r="R1523" s="106">
        <f>'Datos Monitoreo 2019'!$Q1523*'Datos Monitoreo 2019'!$N1523</f>
        <v>2.127775823866254E-3</v>
      </c>
      <c r="S1523" s="104">
        <v>0.2</v>
      </c>
      <c r="T1523" s="106">
        <f>'Datos Monitoreo 2019'!$R1523*'Datos Monitoreo 2019'!$S1523</f>
        <v>4.255551647732508E-4</v>
      </c>
      <c r="U1523" s="106">
        <f>'Datos Monitoreo 2019'!$T1523+'Datos Monitoreo 2019'!$R1523</f>
        <v>2.5533309886395048E-3</v>
      </c>
    </row>
    <row r="1524" spans="1:21" s="94" customFormat="1" ht="16.5" hidden="1" x14ac:dyDescent="0.3">
      <c r="A1524" s="95" t="s">
        <v>66</v>
      </c>
      <c r="B1524" s="102">
        <f>VLOOKUP('Datos Monitoreo 2019'!$A1524,info!$D$3:$E$118,2,FALSE)</f>
        <v>5</v>
      </c>
      <c r="C1524" s="96">
        <v>11</v>
      </c>
      <c r="D1524" s="96" t="s">
        <v>15</v>
      </c>
      <c r="E1524" s="97">
        <v>3.9788735772973833</v>
      </c>
      <c r="F1524" s="103">
        <f t="shared" si="28"/>
        <v>1.2433979929054324E-3</v>
      </c>
      <c r="G1524" s="95"/>
      <c r="H1524" s="104"/>
      <c r="I1524" s="104"/>
      <c r="J1524" s="104"/>
      <c r="K1524" s="105">
        <f>VLOOKUP('Datos Monitoreo 2019'!$D1524,info!$A$2:$B$20,2,FALSE)</f>
        <v>0.89</v>
      </c>
      <c r="M1524" s="104">
        <v>1.1499999999999999</v>
      </c>
      <c r="N1524" s="106">
        <f>(0.193936*'Datos Monitoreo 2019'!$E1524^2.24268)/1000</f>
        <v>4.2926799049218395E-3</v>
      </c>
      <c r="O1524" s="106">
        <f>'Datos Monitoreo 2019'!$N1524*'Datos Monitoreo 2019'!$S1524</f>
        <v>8.5853598098436796E-4</v>
      </c>
      <c r="P1524" s="106">
        <f>'Datos Monitoreo 2019'!$O1524+'Datos Monitoreo 2019'!$N1524</f>
        <v>5.1512158859062076E-3</v>
      </c>
      <c r="Q1524" s="104">
        <v>0.47</v>
      </c>
      <c r="R1524" s="106">
        <f>'Datos Monitoreo 2019'!$Q1524*'Datos Monitoreo 2019'!$N1524</f>
        <v>2.0175595553132645E-3</v>
      </c>
      <c r="S1524" s="104">
        <v>0.2</v>
      </c>
      <c r="T1524" s="106">
        <f>'Datos Monitoreo 2019'!$R1524*'Datos Monitoreo 2019'!$S1524</f>
        <v>4.035119110626529E-4</v>
      </c>
      <c r="U1524" s="106">
        <f>'Datos Monitoreo 2019'!$T1524+'Datos Monitoreo 2019'!$R1524</f>
        <v>2.4210714663759174E-3</v>
      </c>
    </row>
    <row r="1525" spans="1:21" s="94" customFormat="1" ht="16.5" hidden="1" x14ac:dyDescent="0.3">
      <c r="A1525" s="96" t="s">
        <v>66</v>
      </c>
      <c r="B1525" s="102">
        <f>VLOOKUP('Datos Monitoreo 2019'!$A1525,info!$D$3:$E$118,2,FALSE)</f>
        <v>5</v>
      </c>
      <c r="C1525" s="96">
        <v>11</v>
      </c>
      <c r="D1525" s="96" t="s">
        <v>15</v>
      </c>
      <c r="E1525" s="97">
        <v>3.4059157821665602</v>
      </c>
      <c r="F1525" s="103">
        <f t="shared" si="28"/>
        <v>9.1108247172955485E-4</v>
      </c>
      <c r="G1525" s="95"/>
      <c r="H1525" s="104"/>
      <c r="I1525" s="104"/>
      <c r="J1525" s="104"/>
      <c r="K1525" s="105">
        <f>VLOOKUP('Datos Monitoreo 2019'!$D1525,info!$A$2:$B$20,2,FALSE)</f>
        <v>0.89</v>
      </c>
      <c r="M1525" s="104">
        <v>1.1499999999999999</v>
      </c>
      <c r="N1525" s="106">
        <f>(0.193936*'Datos Monitoreo 2019'!$E1525^2.24268)/1000</f>
        <v>3.0289267306463238E-3</v>
      </c>
      <c r="O1525" s="106">
        <f>'Datos Monitoreo 2019'!$N1525*'Datos Monitoreo 2019'!$S1525</f>
        <v>6.0578534612926475E-4</v>
      </c>
      <c r="P1525" s="106">
        <f>'Datos Monitoreo 2019'!$O1525+'Datos Monitoreo 2019'!$N1525</f>
        <v>3.6347120767755885E-3</v>
      </c>
      <c r="Q1525" s="104">
        <v>0.47</v>
      </c>
      <c r="R1525" s="106">
        <f>'Datos Monitoreo 2019'!$Q1525*'Datos Monitoreo 2019'!$N1525</f>
        <v>1.4235955634037721E-3</v>
      </c>
      <c r="S1525" s="104">
        <v>0.2</v>
      </c>
      <c r="T1525" s="106">
        <f>'Datos Monitoreo 2019'!$R1525*'Datos Monitoreo 2019'!$S1525</f>
        <v>2.8471911268075444E-4</v>
      </c>
      <c r="U1525" s="106">
        <f>'Datos Monitoreo 2019'!$T1525+'Datos Monitoreo 2019'!$R1525</f>
        <v>1.7083146760845265E-3</v>
      </c>
    </row>
    <row r="1526" spans="1:21" s="94" customFormat="1" ht="16.5" hidden="1" x14ac:dyDescent="0.3">
      <c r="A1526" s="95" t="s">
        <v>66</v>
      </c>
      <c r="B1526" s="102">
        <f>VLOOKUP('Datos Monitoreo 2019'!$A1526,info!$D$3:$E$118,2,FALSE)</f>
        <v>5</v>
      </c>
      <c r="C1526" s="96">
        <v>12</v>
      </c>
      <c r="D1526" s="96" t="s">
        <v>15</v>
      </c>
      <c r="E1526" s="97">
        <v>7.4484513367007015</v>
      </c>
      <c r="F1526" s="103">
        <f t="shared" si="28"/>
        <v>4.3573440319699093E-3</v>
      </c>
      <c r="G1526" s="95"/>
      <c r="H1526" s="104"/>
      <c r="I1526" s="104"/>
      <c r="J1526" s="104"/>
      <c r="K1526" s="105">
        <f>VLOOKUP('Datos Monitoreo 2019'!$D1526,info!$A$2:$B$20,2,FALSE)</f>
        <v>0.89</v>
      </c>
      <c r="M1526" s="104">
        <v>1.1499999999999999</v>
      </c>
      <c r="N1526" s="106">
        <f>(0.193936*'Datos Monitoreo 2019'!$E1526^2.24268)/1000</f>
        <v>1.7515533766099354E-2</v>
      </c>
      <c r="O1526" s="106">
        <f>'Datos Monitoreo 2019'!$N1526*'Datos Monitoreo 2019'!$S1526</f>
        <v>3.5031067532198708E-3</v>
      </c>
      <c r="P1526" s="106">
        <f>'Datos Monitoreo 2019'!$O1526+'Datos Monitoreo 2019'!$N1526</f>
        <v>2.1018640519319225E-2</v>
      </c>
      <c r="Q1526" s="104">
        <v>0.47</v>
      </c>
      <c r="R1526" s="106">
        <f>'Datos Monitoreo 2019'!$Q1526*'Datos Monitoreo 2019'!$N1526</f>
        <v>8.2323008700666955E-3</v>
      </c>
      <c r="S1526" s="104">
        <v>0.2</v>
      </c>
      <c r="T1526" s="106">
        <f>'Datos Monitoreo 2019'!$R1526*'Datos Monitoreo 2019'!$S1526</f>
        <v>1.6464601740133391E-3</v>
      </c>
      <c r="U1526" s="106">
        <f>'Datos Monitoreo 2019'!$T1526+'Datos Monitoreo 2019'!$R1526</f>
        <v>9.8787610440800346E-3</v>
      </c>
    </row>
    <row r="1527" spans="1:21" s="94" customFormat="1" ht="16.5" hidden="1" x14ac:dyDescent="0.3">
      <c r="A1527" s="95" t="s">
        <v>66</v>
      </c>
      <c r="B1527" s="102">
        <f>VLOOKUP('Datos Monitoreo 2019'!$A1527,info!$D$3:$E$118,2,FALSE)</f>
        <v>5</v>
      </c>
      <c r="C1527" s="96">
        <v>12</v>
      </c>
      <c r="D1527" s="96" t="s">
        <v>15</v>
      </c>
      <c r="E1527" s="97">
        <v>6.3980287122941935</v>
      </c>
      <c r="F1527" s="103">
        <f t="shared" si="28"/>
        <v>3.2150094279278321E-3</v>
      </c>
      <c r="G1527" s="95"/>
      <c r="H1527" s="104"/>
      <c r="I1527" s="104"/>
      <c r="J1527" s="104"/>
      <c r="K1527" s="105">
        <f>VLOOKUP('Datos Monitoreo 2019'!$D1527,info!$A$2:$B$20,2,FALSE)</f>
        <v>0.89</v>
      </c>
      <c r="M1527" s="104">
        <v>1.1499999999999999</v>
      </c>
      <c r="N1527" s="106">
        <f>(0.193936*'Datos Monitoreo 2019'!$E1527^2.24268)/1000</f>
        <v>1.2455526539842493E-2</v>
      </c>
      <c r="O1527" s="106">
        <f>'Datos Monitoreo 2019'!$N1527*'Datos Monitoreo 2019'!$S1527</f>
        <v>2.4911053079684988E-3</v>
      </c>
      <c r="P1527" s="106">
        <f>'Datos Monitoreo 2019'!$O1527+'Datos Monitoreo 2019'!$N1527</f>
        <v>1.4946631847810992E-2</v>
      </c>
      <c r="Q1527" s="104">
        <v>0.47</v>
      </c>
      <c r="R1527" s="106">
        <f>'Datos Monitoreo 2019'!$Q1527*'Datos Monitoreo 2019'!$N1527</f>
        <v>5.8540974737259716E-3</v>
      </c>
      <c r="S1527" s="104">
        <v>0.2</v>
      </c>
      <c r="T1527" s="106">
        <f>'Datos Monitoreo 2019'!$R1527*'Datos Monitoreo 2019'!$S1527</f>
        <v>1.1708194947451943E-3</v>
      </c>
      <c r="U1527" s="106">
        <f>'Datos Monitoreo 2019'!$T1527+'Datos Monitoreo 2019'!$R1527</f>
        <v>7.0249169684711661E-3</v>
      </c>
    </row>
    <row r="1528" spans="1:21" s="94" customFormat="1" ht="16.5" hidden="1" x14ac:dyDescent="0.3">
      <c r="A1528" s="95" t="s">
        <v>66</v>
      </c>
      <c r="B1528" s="102">
        <f>VLOOKUP('Datos Monitoreo 2019'!$A1528,info!$D$3:$E$118,2,FALSE)</f>
        <v>5</v>
      </c>
      <c r="C1528" s="96">
        <v>12</v>
      </c>
      <c r="D1528" s="96" t="s">
        <v>15</v>
      </c>
      <c r="E1528" s="97">
        <v>2.2600001919049135</v>
      </c>
      <c r="F1528" s="103">
        <f t="shared" si="28"/>
        <v>4.0115003406312219E-4</v>
      </c>
      <c r="G1528" s="95"/>
      <c r="H1528" s="104"/>
      <c r="I1528" s="104"/>
      <c r="J1528" s="104"/>
      <c r="K1528" s="105">
        <f>VLOOKUP('Datos Monitoreo 2019'!$D1528,info!$A$2:$B$20,2,FALSE)</f>
        <v>0.89</v>
      </c>
      <c r="M1528" s="104">
        <v>1.1499999999999999</v>
      </c>
      <c r="N1528" s="106">
        <f>(0.193936*'Datos Monitoreo 2019'!$E1528^2.24268)/1000</f>
        <v>1.2072867406352126E-3</v>
      </c>
      <c r="O1528" s="106">
        <f>'Datos Monitoreo 2019'!$N1528*'Datos Monitoreo 2019'!$S1528</f>
        <v>2.4145734812704254E-4</v>
      </c>
      <c r="P1528" s="106">
        <f>'Datos Monitoreo 2019'!$O1528+'Datos Monitoreo 2019'!$N1528</f>
        <v>1.448744088762255E-3</v>
      </c>
      <c r="Q1528" s="104">
        <v>0.47</v>
      </c>
      <c r="R1528" s="106">
        <f>'Datos Monitoreo 2019'!$Q1528*'Datos Monitoreo 2019'!$N1528</f>
        <v>5.674247680985499E-4</v>
      </c>
      <c r="S1528" s="104">
        <v>0.2</v>
      </c>
      <c r="T1528" s="106">
        <f>'Datos Monitoreo 2019'!$R1528*'Datos Monitoreo 2019'!$S1528</f>
        <v>1.1348495361970999E-4</v>
      </c>
      <c r="U1528" s="106">
        <f>'Datos Monitoreo 2019'!$T1528+'Datos Monitoreo 2019'!$R1528</f>
        <v>6.8090972171825986E-4</v>
      </c>
    </row>
    <row r="1529" spans="1:21" s="94" customFormat="1" ht="16.5" hidden="1" x14ac:dyDescent="0.3">
      <c r="A1529" s="95" t="s">
        <v>66</v>
      </c>
      <c r="B1529" s="102">
        <f>VLOOKUP('Datos Monitoreo 2019'!$A1529,info!$D$3:$E$118,2,FALSE)</f>
        <v>5</v>
      </c>
      <c r="C1529" s="96">
        <v>16</v>
      </c>
      <c r="D1529" s="96" t="s">
        <v>9</v>
      </c>
      <c r="E1529" s="97">
        <v>8.753521870054243</v>
      </c>
      <c r="F1529" s="103">
        <f t="shared" si="28"/>
        <v>6.0180462856622907E-3</v>
      </c>
      <c r="G1529" s="95"/>
      <c r="H1529" s="104"/>
      <c r="I1529" s="104"/>
      <c r="J1529" s="104"/>
      <c r="K1529" s="105">
        <f>VLOOKUP('Datos Monitoreo 2019'!$D1529,info!$A$2:$B$20,2,FALSE)</f>
        <v>0.74</v>
      </c>
      <c r="M1529" s="104">
        <v>1.1499999999999999</v>
      </c>
      <c r="N1529" s="106">
        <f>(1.8894+0.00853085*'Datos Monitoreo 2019'!$E1529^3.32222)/1000</f>
        <v>1.3400873491708426E-2</v>
      </c>
      <c r="O1529" s="106">
        <f>'Datos Monitoreo 2019'!$N1529*'Datos Monitoreo 2019'!$S1529</f>
        <v>2.6801746983416853E-3</v>
      </c>
      <c r="P1529" s="106">
        <f>'Datos Monitoreo 2019'!$O1529+'Datos Monitoreo 2019'!$N1529</f>
        <v>1.6081048190050112E-2</v>
      </c>
      <c r="Q1529" s="104">
        <v>0.47</v>
      </c>
      <c r="R1529" s="106">
        <f>'Datos Monitoreo 2019'!$Q1529*'Datos Monitoreo 2019'!$N1529</f>
        <v>6.2984105411029601E-3</v>
      </c>
      <c r="S1529" s="104">
        <v>0.2</v>
      </c>
      <c r="T1529" s="106">
        <f>'Datos Monitoreo 2019'!$R1529*'Datos Monitoreo 2019'!$S1529</f>
        <v>1.259682108220592E-3</v>
      </c>
      <c r="U1529" s="106">
        <f>'Datos Monitoreo 2019'!$T1529+'Datos Monitoreo 2019'!$R1529</f>
        <v>7.5580926493235522E-3</v>
      </c>
    </row>
    <row r="1530" spans="1:21" s="94" customFormat="1" ht="16.5" hidden="1" x14ac:dyDescent="0.3">
      <c r="A1530" s="95" t="s">
        <v>66</v>
      </c>
      <c r="B1530" s="102">
        <f>VLOOKUP('Datos Monitoreo 2019'!$A1530,info!$D$3:$E$118,2,FALSE)</f>
        <v>5</v>
      </c>
      <c r="C1530" s="96">
        <v>16</v>
      </c>
      <c r="D1530" s="96" t="s">
        <v>9</v>
      </c>
      <c r="E1530" s="97">
        <v>3.183098861837907</v>
      </c>
      <c r="F1530" s="103">
        <f t="shared" si="28"/>
        <v>7.9577471545947667E-4</v>
      </c>
      <c r="G1530" s="95"/>
      <c r="H1530" s="104"/>
      <c r="I1530" s="104"/>
      <c r="J1530" s="104"/>
      <c r="K1530" s="105">
        <f>VLOOKUP('Datos Monitoreo 2019'!$D1530,info!$A$2:$B$20,2,FALSE)</f>
        <v>0.74</v>
      </c>
      <c r="M1530" s="104">
        <v>1.1499999999999999</v>
      </c>
      <c r="N1530" s="106">
        <f>(1.8894+0.00853085*'Datos Monitoreo 2019'!$E1530^3.32222)/1000</f>
        <v>2.2889499270017243E-3</v>
      </c>
      <c r="O1530" s="106">
        <f>'Datos Monitoreo 2019'!$N1530*'Datos Monitoreo 2019'!$S1530</f>
        <v>4.5778998540034488E-4</v>
      </c>
      <c r="P1530" s="106">
        <f>'Datos Monitoreo 2019'!$O1530+'Datos Monitoreo 2019'!$N1530</f>
        <v>2.746739912402069E-3</v>
      </c>
      <c r="Q1530" s="104">
        <v>0.47</v>
      </c>
      <c r="R1530" s="106">
        <f>'Datos Monitoreo 2019'!$Q1530*'Datos Monitoreo 2019'!$N1530</f>
        <v>1.0758064656908102E-3</v>
      </c>
      <c r="S1530" s="104">
        <v>0.2</v>
      </c>
      <c r="T1530" s="106">
        <f>'Datos Monitoreo 2019'!$R1530*'Datos Monitoreo 2019'!$S1530</f>
        <v>2.1516129313816205E-4</v>
      </c>
      <c r="U1530" s="106">
        <f>'Datos Monitoreo 2019'!$T1530+'Datos Monitoreo 2019'!$R1530</f>
        <v>1.2909677588289724E-3</v>
      </c>
    </row>
    <row r="1531" spans="1:21" s="94" customFormat="1" ht="16.5" hidden="1" x14ac:dyDescent="0.3">
      <c r="A1531" s="95" t="s">
        <v>66</v>
      </c>
      <c r="B1531" s="102">
        <f>VLOOKUP('Datos Monitoreo 2019'!$A1531,info!$D$3:$E$118,2,FALSE)</f>
        <v>5</v>
      </c>
      <c r="C1531" s="96">
        <v>18</v>
      </c>
      <c r="D1531" s="96" t="s">
        <v>9</v>
      </c>
      <c r="E1531" s="97">
        <v>7.7030992456477341</v>
      </c>
      <c r="F1531" s="103">
        <f t="shared" si="28"/>
        <v>4.6603750436168788E-3</v>
      </c>
      <c r="G1531" s="95"/>
      <c r="H1531" s="104"/>
      <c r="I1531" s="104"/>
      <c r="J1531" s="104"/>
      <c r="K1531" s="105">
        <f>VLOOKUP('Datos Monitoreo 2019'!$D1531,info!$A$2:$B$20,2,FALSE)</f>
        <v>0.74</v>
      </c>
      <c r="M1531" s="104">
        <v>1.1499999999999999</v>
      </c>
      <c r="N1531" s="106">
        <f>(1.8894+0.00853085*'Datos Monitoreo 2019'!$E1531^3.32222)/1000</f>
        <v>9.4175825347801549E-3</v>
      </c>
      <c r="O1531" s="106">
        <f>'Datos Monitoreo 2019'!$N1531*'Datos Monitoreo 2019'!$S1531</f>
        <v>1.883516506956031E-3</v>
      </c>
      <c r="P1531" s="106">
        <f>'Datos Monitoreo 2019'!$O1531+'Datos Monitoreo 2019'!$N1531</f>
        <v>1.1301099041736186E-2</v>
      </c>
      <c r="Q1531" s="104">
        <v>0.47</v>
      </c>
      <c r="R1531" s="106">
        <f>'Datos Monitoreo 2019'!$Q1531*'Datos Monitoreo 2019'!$N1531</f>
        <v>4.4262637913466728E-3</v>
      </c>
      <c r="S1531" s="104">
        <v>0.2</v>
      </c>
      <c r="T1531" s="106">
        <f>'Datos Monitoreo 2019'!$R1531*'Datos Monitoreo 2019'!$S1531</f>
        <v>8.8525275826933458E-4</v>
      </c>
      <c r="U1531" s="106">
        <f>'Datos Monitoreo 2019'!$T1531+'Datos Monitoreo 2019'!$R1531</f>
        <v>5.3115165496160077E-3</v>
      </c>
    </row>
    <row r="1532" spans="1:21" s="94" customFormat="1" ht="16.5" hidden="1" x14ac:dyDescent="0.3">
      <c r="A1532" s="95" t="s">
        <v>66</v>
      </c>
      <c r="B1532" s="102">
        <f>VLOOKUP('Datos Monitoreo 2019'!$A1532,info!$D$3:$E$118,2,FALSE)</f>
        <v>5</v>
      </c>
      <c r="C1532" s="96">
        <v>18</v>
      </c>
      <c r="D1532" s="96" t="s">
        <v>9</v>
      </c>
      <c r="E1532" s="97">
        <v>6.716338598477984</v>
      </c>
      <c r="F1532" s="103">
        <f t="shared" si="28"/>
        <v>3.5428686106971363E-3</v>
      </c>
      <c r="G1532" s="95"/>
      <c r="H1532" s="104"/>
      <c r="I1532" s="104"/>
      <c r="J1532" s="104"/>
      <c r="K1532" s="105">
        <f>VLOOKUP('Datos Monitoreo 2019'!$D1532,info!$A$2:$B$20,2,FALSE)</f>
        <v>0.74</v>
      </c>
      <c r="M1532" s="104">
        <v>1.1499999999999999</v>
      </c>
      <c r="N1532" s="106">
        <f>(1.8894+0.00853085*'Datos Monitoreo 2019'!$E1532^3.32222)/1000</f>
        <v>6.663689108463453E-3</v>
      </c>
      <c r="O1532" s="106">
        <f>'Datos Monitoreo 2019'!$N1532*'Datos Monitoreo 2019'!$S1532</f>
        <v>1.3327378216926907E-3</v>
      </c>
      <c r="P1532" s="106">
        <f>'Datos Monitoreo 2019'!$O1532+'Datos Monitoreo 2019'!$N1532</f>
        <v>7.996426930156144E-3</v>
      </c>
      <c r="Q1532" s="104">
        <v>0.47</v>
      </c>
      <c r="R1532" s="106">
        <f>'Datos Monitoreo 2019'!$Q1532*'Datos Monitoreo 2019'!$N1532</f>
        <v>3.1319338809778227E-3</v>
      </c>
      <c r="S1532" s="104">
        <v>0.2</v>
      </c>
      <c r="T1532" s="106">
        <f>'Datos Monitoreo 2019'!$R1532*'Datos Monitoreo 2019'!$S1532</f>
        <v>6.2638677619556457E-4</v>
      </c>
      <c r="U1532" s="106">
        <f>'Datos Monitoreo 2019'!$T1532+'Datos Monitoreo 2019'!$R1532</f>
        <v>3.7583206571733872E-3</v>
      </c>
    </row>
    <row r="1533" spans="1:21" s="94" customFormat="1" ht="16.5" hidden="1" x14ac:dyDescent="0.3">
      <c r="A1533" s="95" t="s">
        <v>66</v>
      </c>
      <c r="B1533" s="102">
        <f>VLOOKUP('Datos Monitoreo 2019'!$A1533,info!$D$3:$E$118,2,FALSE)</f>
        <v>5</v>
      </c>
      <c r="C1533" s="96">
        <v>18</v>
      </c>
      <c r="D1533" s="96" t="s">
        <v>9</v>
      </c>
      <c r="E1533" s="97">
        <v>6.5571836553860887</v>
      </c>
      <c r="F1533" s="103">
        <f t="shared" si="28"/>
        <v>3.3769495825238358E-3</v>
      </c>
      <c r="G1533" s="95"/>
      <c r="H1533" s="104"/>
      <c r="I1533" s="104"/>
      <c r="J1533" s="104"/>
      <c r="K1533" s="105">
        <f>VLOOKUP('Datos Monitoreo 2019'!$D1533,info!$A$2:$B$20,2,FALSE)</f>
        <v>0.74</v>
      </c>
      <c r="M1533" s="104">
        <v>1.1499999999999999</v>
      </c>
      <c r="N1533" s="106">
        <f>(1.8894+0.00853085*'Datos Monitoreo 2019'!$E1533^3.32222)/1000</f>
        <v>6.2980641172919556E-3</v>
      </c>
      <c r="O1533" s="106">
        <f>'Datos Monitoreo 2019'!$N1533*'Datos Monitoreo 2019'!$S1533</f>
        <v>1.2596128234583911E-3</v>
      </c>
      <c r="P1533" s="106">
        <f>'Datos Monitoreo 2019'!$O1533+'Datos Monitoreo 2019'!$N1533</f>
        <v>7.5576769407503467E-3</v>
      </c>
      <c r="Q1533" s="104">
        <v>0.47</v>
      </c>
      <c r="R1533" s="106">
        <f>'Datos Monitoreo 2019'!$Q1533*'Datos Monitoreo 2019'!$N1533</f>
        <v>2.9600901351272192E-3</v>
      </c>
      <c r="S1533" s="104">
        <v>0.2</v>
      </c>
      <c r="T1533" s="106">
        <f>'Datos Monitoreo 2019'!$R1533*'Datos Monitoreo 2019'!$S1533</f>
        <v>5.9201802702544388E-4</v>
      </c>
      <c r="U1533" s="106">
        <f>'Datos Monitoreo 2019'!$T1533+'Datos Monitoreo 2019'!$R1533</f>
        <v>3.5521081621526628E-3</v>
      </c>
    </row>
    <row r="1534" spans="1:21" s="94" customFormat="1" ht="16.5" hidden="1" x14ac:dyDescent="0.3">
      <c r="A1534" s="95" t="s">
        <v>66</v>
      </c>
      <c r="B1534" s="102">
        <f>VLOOKUP('Datos Monitoreo 2019'!$A1534,info!$D$3:$E$118,2,FALSE)</f>
        <v>5</v>
      </c>
      <c r="C1534" s="96">
        <v>20</v>
      </c>
      <c r="D1534" s="96" t="s">
        <v>16</v>
      </c>
      <c r="E1534" s="97">
        <v>2.9921129301276324</v>
      </c>
      <c r="F1534" s="103">
        <f t="shared" si="28"/>
        <v>7.0314653857999362E-4</v>
      </c>
      <c r="G1534" s="95"/>
      <c r="H1534" s="104"/>
      <c r="I1534" s="104"/>
      <c r="J1534" s="104"/>
      <c r="K1534" s="105">
        <f>VLOOKUP('Datos Monitoreo 2019'!$D1534,info!$A$2:$B$20,2,FALSE)</f>
        <v>0.55000000000000004</v>
      </c>
      <c r="M1534" s="104">
        <v>1.1499999999999999</v>
      </c>
      <c r="N1534" s="106">
        <f>(0.0883215*'Datos Monitoreo 2019'!$E1534^2.37334)/1000</f>
        <v>1.190485246007879E-3</v>
      </c>
      <c r="O1534" s="106">
        <f>'Datos Monitoreo 2019'!$N1534*'Datos Monitoreo 2019'!$S1534</f>
        <v>2.380970492015758E-4</v>
      </c>
      <c r="P1534" s="106">
        <f>'Datos Monitoreo 2019'!$O1534+'Datos Monitoreo 2019'!$N1534</f>
        <v>1.4285822952094548E-3</v>
      </c>
      <c r="Q1534" s="104">
        <v>0.47</v>
      </c>
      <c r="R1534" s="106">
        <f>'Datos Monitoreo 2019'!$Q1534*'Datos Monitoreo 2019'!$N1534</f>
        <v>5.5952806562370309E-4</v>
      </c>
      <c r="S1534" s="104">
        <v>0.2</v>
      </c>
      <c r="T1534" s="106">
        <f>'Datos Monitoreo 2019'!$R1534*'Datos Monitoreo 2019'!$S1534</f>
        <v>1.1190561312474063E-4</v>
      </c>
      <c r="U1534" s="106">
        <f>'Datos Monitoreo 2019'!$T1534+'Datos Monitoreo 2019'!$R1534</f>
        <v>6.7143367874844366E-4</v>
      </c>
    </row>
    <row r="1535" spans="1:21" s="94" customFormat="1" ht="16.5" hidden="1" x14ac:dyDescent="0.3">
      <c r="A1535" s="95" t="s">
        <v>66</v>
      </c>
      <c r="B1535" s="102">
        <f>VLOOKUP('Datos Monitoreo 2019'!$A1535,info!$D$3:$E$118,2,FALSE)</f>
        <v>5</v>
      </c>
      <c r="C1535" s="96">
        <v>21</v>
      </c>
      <c r="D1535" s="96" t="s">
        <v>16</v>
      </c>
      <c r="E1535" s="97">
        <v>13.050705333535419</v>
      </c>
      <c r="F1535" s="103">
        <f t="shared" si="28"/>
        <v>1.3376972966873802E-2</v>
      </c>
      <c r="G1535" s="95"/>
      <c r="H1535" s="104"/>
      <c r="I1535" s="104"/>
      <c r="J1535" s="104"/>
      <c r="K1535" s="105">
        <f>VLOOKUP('Datos Monitoreo 2019'!$D1535,info!$A$2:$B$20,2,FALSE)</f>
        <v>0.55000000000000004</v>
      </c>
      <c r="M1535" s="104">
        <v>1.1499999999999999</v>
      </c>
      <c r="N1535" s="106">
        <f>(0.0883215*'Datos Monitoreo 2019'!$E1535^2.37334)/1000</f>
        <v>3.9250500220096483E-2</v>
      </c>
      <c r="O1535" s="106">
        <f>'Datos Monitoreo 2019'!$N1535*'Datos Monitoreo 2019'!$S1535</f>
        <v>7.8501000440192974E-3</v>
      </c>
      <c r="P1535" s="106">
        <f>'Datos Monitoreo 2019'!$O1535+'Datos Monitoreo 2019'!$N1535</f>
        <v>4.7100600264115777E-2</v>
      </c>
      <c r="Q1535" s="104">
        <v>0.47</v>
      </c>
      <c r="R1535" s="106">
        <f>'Datos Monitoreo 2019'!$Q1535*'Datos Monitoreo 2019'!$N1535</f>
        <v>1.8447735103445346E-2</v>
      </c>
      <c r="S1535" s="104">
        <v>0.2</v>
      </c>
      <c r="T1535" s="106">
        <f>'Datos Monitoreo 2019'!$R1535*'Datos Monitoreo 2019'!$S1535</f>
        <v>3.6895470206890694E-3</v>
      </c>
      <c r="U1535" s="106">
        <f>'Datos Monitoreo 2019'!$T1535+'Datos Monitoreo 2019'!$R1535</f>
        <v>2.2137282124134416E-2</v>
      </c>
    </row>
    <row r="1536" spans="1:21" s="94" customFormat="1" ht="16.5" hidden="1" x14ac:dyDescent="0.3">
      <c r="A1536" s="95" t="s">
        <v>66</v>
      </c>
      <c r="B1536" s="102">
        <f>VLOOKUP('Datos Monitoreo 2019'!$A1536,info!$D$3:$E$118,2,FALSE)</f>
        <v>5</v>
      </c>
      <c r="C1536" s="96">
        <v>23</v>
      </c>
      <c r="D1536" s="96" t="s">
        <v>16</v>
      </c>
      <c r="E1536" s="97">
        <v>13.65549411728462</v>
      </c>
      <c r="F1536" s="103">
        <f t="shared" si="28"/>
        <v>1.4645517440787754E-2</v>
      </c>
      <c r="G1536" s="95"/>
      <c r="H1536" s="104"/>
      <c r="I1536" s="104"/>
      <c r="J1536" s="104"/>
      <c r="K1536" s="105">
        <f>VLOOKUP('Datos Monitoreo 2019'!$D1536,info!$A$2:$B$20,2,FALSE)</f>
        <v>0.55000000000000004</v>
      </c>
      <c r="M1536" s="104">
        <v>1.1499999999999999</v>
      </c>
      <c r="N1536" s="106">
        <f>(0.0883215*'Datos Monitoreo 2019'!$E1536^2.37334)/1000</f>
        <v>4.3705585963241499E-2</v>
      </c>
      <c r="O1536" s="106">
        <f>'Datos Monitoreo 2019'!$N1536*'Datos Monitoreo 2019'!$S1536</f>
        <v>8.7411171926482997E-3</v>
      </c>
      <c r="P1536" s="106">
        <f>'Datos Monitoreo 2019'!$O1536+'Datos Monitoreo 2019'!$N1536</f>
        <v>5.2446703155889798E-2</v>
      </c>
      <c r="Q1536" s="104">
        <v>0.47</v>
      </c>
      <c r="R1536" s="106">
        <f>'Datos Monitoreo 2019'!$Q1536*'Datos Monitoreo 2019'!$N1536</f>
        <v>2.0541625402723505E-2</v>
      </c>
      <c r="S1536" s="104">
        <v>0.2</v>
      </c>
      <c r="T1536" s="106">
        <f>'Datos Monitoreo 2019'!$R1536*'Datos Monitoreo 2019'!$S1536</f>
        <v>4.1083250805447015E-3</v>
      </c>
      <c r="U1536" s="106">
        <f>'Datos Monitoreo 2019'!$T1536+'Datos Monitoreo 2019'!$R1536</f>
        <v>2.4649950483268207E-2</v>
      </c>
    </row>
    <row r="1537" spans="1:21" s="94" customFormat="1" ht="16.5" hidden="1" x14ac:dyDescent="0.3">
      <c r="A1537" s="95" t="s">
        <v>66</v>
      </c>
      <c r="B1537" s="102">
        <f>VLOOKUP('Datos Monitoreo 2019'!$A1537,info!$D$3:$E$118,2,FALSE)</f>
        <v>5</v>
      </c>
      <c r="C1537" s="96">
        <v>24</v>
      </c>
      <c r="D1537" s="96" t="s">
        <v>16</v>
      </c>
      <c r="E1537" s="97">
        <v>16.615776058793873</v>
      </c>
      <c r="F1537" s="103">
        <f t="shared" si="28"/>
        <v>2.1683587756726009E-2</v>
      </c>
      <c r="G1537" s="95"/>
      <c r="H1537" s="104"/>
      <c r="I1537" s="104"/>
      <c r="J1537" s="104"/>
      <c r="K1537" s="105">
        <f>VLOOKUP('Datos Monitoreo 2019'!$D1537,info!$A$2:$B$20,2,FALSE)</f>
        <v>0.55000000000000004</v>
      </c>
      <c r="M1537" s="104">
        <v>1.1499999999999999</v>
      </c>
      <c r="N1537" s="106">
        <f>(0.0883215*'Datos Monitoreo 2019'!$E1537^2.37334)/1000</f>
        <v>6.9626869455491472E-2</v>
      </c>
      <c r="O1537" s="106">
        <f>'Datos Monitoreo 2019'!$N1537*'Datos Monitoreo 2019'!$S1537</f>
        <v>1.3925373891098295E-2</v>
      </c>
      <c r="P1537" s="106">
        <f>'Datos Monitoreo 2019'!$O1537+'Datos Monitoreo 2019'!$N1537</f>
        <v>8.3552243346589769E-2</v>
      </c>
      <c r="Q1537" s="104">
        <v>0.47</v>
      </c>
      <c r="R1537" s="106">
        <f>'Datos Monitoreo 2019'!$Q1537*'Datos Monitoreo 2019'!$N1537</f>
        <v>3.2724628644080989E-2</v>
      </c>
      <c r="S1537" s="104">
        <v>0.2</v>
      </c>
      <c r="T1537" s="106">
        <f>'Datos Monitoreo 2019'!$R1537*'Datos Monitoreo 2019'!$S1537</f>
        <v>6.5449257288161984E-3</v>
      </c>
      <c r="U1537" s="106">
        <f>'Datos Monitoreo 2019'!$T1537+'Datos Monitoreo 2019'!$R1537</f>
        <v>3.9269554372897184E-2</v>
      </c>
    </row>
    <row r="1538" spans="1:21" s="94" customFormat="1" ht="16.5" hidden="1" x14ac:dyDescent="0.3">
      <c r="A1538" s="95" t="s">
        <v>66</v>
      </c>
      <c r="B1538" s="102">
        <f>VLOOKUP('Datos Monitoreo 2019'!$A1538,info!$D$3:$E$118,2,FALSE)</f>
        <v>5</v>
      </c>
      <c r="C1538" s="96">
        <v>25</v>
      </c>
      <c r="D1538" s="96" t="s">
        <v>16</v>
      </c>
      <c r="E1538" s="97">
        <v>19.098593171027442</v>
      </c>
      <c r="F1538" s="103">
        <f t="shared" si="28"/>
        <v>2.8647889756541162E-2</v>
      </c>
      <c r="G1538" s="95"/>
      <c r="H1538" s="104"/>
      <c r="I1538" s="104"/>
      <c r="J1538" s="104"/>
      <c r="K1538" s="105">
        <f>VLOOKUP('Datos Monitoreo 2019'!$D1538,info!$A$2:$B$20,2,FALSE)</f>
        <v>0.55000000000000004</v>
      </c>
      <c r="M1538" s="104">
        <v>1.1499999999999999</v>
      </c>
      <c r="N1538" s="106">
        <f>(0.0883215*'Datos Monitoreo 2019'!$E1538^2.37334)/1000</f>
        <v>9.6898765911139204E-2</v>
      </c>
      <c r="O1538" s="106">
        <f>'Datos Monitoreo 2019'!$N1538*'Datos Monitoreo 2019'!$S1538</f>
        <v>1.9379753182227843E-2</v>
      </c>
      <c r="P1538" s="106">
        <f>'Datos Monitoreo 2019'!$O1538+'Datos Monitoreo 2019'!$N1538</f>
        <v>0.11627851909336705</v>
      </c>
      <c r="Q1538" s="104">
        <v>0.47</v>
      </c>
      <c r="R1538" s="106">
        <f>'Datos Monitoreo 2019'!$Q1538*'Datos Monitoreo 2019'!$N1538</f>
        <v>4.5542419978235424E-2</v>
      </c>
      <c r="S1538" s="104">
        <v>0.2</v>
      </c>
      <c r="T1538" s="106">
        <f>'Datos Monitoreo 2019'!$R1538*'Datos Monitoreo 2019'!$S1538</f>
        <v>9.1084839956470844E-3</v>
      </c>
      <c r="U1538" s="106">
        <f>'Datos Monitoreo 2019'!$T1538+'Datos Monitoreo 2019'!$R1538</f>
        <v>5.465090397388251E-2</v>
      </c>
    </row>
    <row r="1539" spans="1:21" s="94" customFormat="1" ht="16.5" hidden="1" x14ac:dyDescent="0.3">
      <c r="A1539" s="95" t="s">
        <v>66</v>
      </c>
      <c r="B1539" s="102">
        <f>VLOOKUP('Datos Monitoreo 2019'!$A1539,info!$D$3:$E$118,2,FALSE)</f>
        <v>5</v>
      </c>
      <c r="C1539" s="96">
        <v>27</v>
      </c>
      <c r="D1539" s="96" t="s">
        <v>9</v>
      </c>
      <c r="E1539" s="97">
        <v>3.1512678732195281</v>
      </c>
      <c r="F1539" s="103">
        <f t="shared" ref="F1539:F1602" si="29">+(PI()*(((E1539/100)^2))/4)</f>
        <v>7.7993879862183325E-4</v>
      </c>
      <c r="G1539" s="95"/>
      <c r="H1539" s="104"/>
      <c r="I1539" s="104"/>
      <c r="J1539" s="104"/>
      <c r="K1539" s="105">
        <f>VLOOKUP('Datos Monitoreo 2019'!$D1539,info!$A$2:$B$20,2,FALSE)</f>
        <v>0.74</v>
      </c>
      <c r="M1539" s="104">
        <v>1.1499999999999999</v>
      </c>
      <c r="N1539" s="106">
        <f>(1.8894+0.00853085*'Datos Monitoreo 2019'!$E1539^3.32222)/1000</f>
        <v>2.2758294455753271E-3</v>
      </c>
      <c r="O1539" s="106">
        <f>'Datos Monitoreo 2019'!$N1539*'Datos Monitoreo 2019'!$S1539</f>
        <v>4.5516588911506542E-4</v>
      </c>
      <c r="P1539" s="106">
        <f>'Datos Monitoreo 2019'!$O1539+'Datos Monitoreo 2019'!$N1539</f>
        <v>2.7309953346903925E-3</v>
      </c>
      <c r="Q1539" s="104">
        <v>0.47</v>
      </c>
      <c r="R1539" s="106">
        <f>'Datos Monitoreo 2019'!$Q1539*'Datos Monitoreo 2019'!$N1539</f>
        <v>1.0696398394204037E-3</v>
      </c>
      <c r="S1539" s="104">
        <v>0.2</v>
      </c>
      <c r="T1539" s="106">
        <f>'Datos Monitoreo 2019'!$R1539*'Datos Monitoreo 2019'!$S1539</f>
        <v>2.1392796788408076E-4</v>
      </c>
      <c r="U1539" s="106">
        <f>'Datos Monitoreo 2019'!$T1539+'Datos Monitoreo 2019'!$R1539</f>
        <v>1.2835678073044843E-3</v>
      </c>
    </row>
    <row r="1540" spans="1:21" s="94" customFormat="1" ht="16.5" hidden="1" x14ac:dyDescent="0.3">
      <c r="A1540" s="95" t="s">
        <v>66</v>
      </c>
      <c r="B1540" s="102">
        <f>VLOOKUP('Datos Monitoreo 2019'!$A1540,info!$D$3:$E$118,2,FALSE)</f>
        <v>5</v>
      </c>
      <c r="C1540" s="96">
        <v>29</v>
      </c>
      <c r="D1540" s="96" t="s">
        <v>9</v>
      </c>
      <c r="E1540" s="97">
        <v>6.0160568488736432</v>
      </c>
      <c r="F1540" s="103">
        <f t="shared" si="29"/>
        <v>2.8425868610927958E-3</v>
      </c>
      <c r="G1540" s="95"/>
      <c r="H1540" s="104"/>
      <c r="I1540" s="104"/>
      <c r="J1540" s="104"/>
      <c r="K1540" s="105">
        <f>VLOOKUP('Datos Monitoreo 2019'!$D1540,info!$A$2:$B$20,2,FALSE)</f>
        <v>0.74</v>
      </c>
      <c r="M1540" s="104">
        <v>1.1499999999999999</v>
      </c>
      <c r="N1540" s="106">
        <f>(1.8894+0.00853085*'Datos Monitoreo 2019'!$E1540^3.32222)/1000</f>
        <v>5.2010008905975322E-3</v>
      </c>
      <c r="O1540" s="106">
        <f>'Datos Monitoreo 2019'!$N1540*'Datos Monitoreo 2019'!$S1540</f>
        <v>1.0402001781195066E-3</v>
      </c>
      <c r="P1540" s="106">
        <f>'Datos Monitoreo 2019'!$O1540+'Datos Monitoreo 2019'!$N1540</f>
        <v>6.241201068717039E-3</v>
      </c>
      <c r="Q1540" s="104">
        <v>0.47</v>
      </c>
      <c r="R1540" s="106">
        <f>'Datos Monitoreo 2019'!$Q1540*'Datos Monitoreo 2019'!$N1540</f>
        <v>2.4444704185808399E-3</v>
      </c>
      <c r="S1540" s="104">
        <v>0.2</v>
      </c>
      <c r="T1540" s="106">
        <f>'Datos Monitoreo 2019'!$R1540*'Datos Monitoreo 2019'!$S1540</f>
        <v>4.8889408371616803E-4</v>
      </c>
      <c r="U1540" s="106">
        <f>'Datos Monitoreo 2019'!$T1540+'Datos Monitoreo 2019'!$R1540</f>
        <v>2.9333645022970077E-3</v>
      </c>
    </row>
    <row r="1541" spans="1:21" s="94" customFormat="1" ht="16.5" hidden="1" x14ac:dyDescent="0.3">
      <c r="A1541" s="95" t="s">
        <v>66</v>
      </c>
      <c r="B1541" s="102">
        <f>VLOOKUP('Datos Monitoreo 2019'!$A1541,info!$D$3:$E$118,2,FALSE)</f>
        <v>5</v>
      </c>
      <c r="C1541" s="96">
        <v>29</v>
      </c>
      <c r="D1541" s="96" t="s">
        <v>9</v>
      </c>
      <c r="E1541" s="97">
        <v>5.2521131220325463</v>
      </c>
      <c r="F1541" s="103">
        <f t="shared" si="29"/>
        <v>2.1664966628384252E-3</v>
      </c>
      <c r="G1541" s="95"/>
      <c r="H1541" s="104"/>
      <c r="I1541" s="104"/>
      <c r="J1541" s="104"/>
      <c r="K1541" s="105">
        <f>VLOOKUP('Datos Monitoreo 2019'!$D1541,info!$A$2:$B$20,2,FALSE)</f>
        <v>0.74</v>
      </c>
      <c r="M1541" s="104">
        <v>1.1499999999999999</v>
      </c>
      <c r="N1541" s="106">
        <f>(1.8894+0.00853085*'Datos Monitoreo 2019'!$E1541^3.32222)/1000</f>
        <v>3.9985164783282994E-3</v>
      </c>
      <c r="O1541" s="106">
        <f>'Datos Monitoreo 2019'!$N1541*'Datos Monitoreo 2019'!$S1541</f>
        <v>7.9970329566565995E-4</v>
      </c>
      <c r="P1541" s="106">
        <f>'Datos Monitoreo 2019'!$O1541+'Datos Monitoreo 2019'!$N1541</f>
        <v>4.7982197739939595E-3</v>
      </c>
      <c r="Q1541" s="104">
        <v>0.47</v>
      </c>
      <c r="R1541" s="106">
        <f>'Datos Monitoreo 2019'!$Q1541*'Datos Monitoreo 2019'!$N1541</f>
        <v>1.8793027448143005E-3</v>
      </c>
      <c r="S1541" s="104">
        <v>0.2</v>
      </c>
      <c r="T1541" s="106">
        <f>'Datos Monitoreo 2019'!$R1541*'Datos Monitoreo 2019'!$S1541</f>
        <v>3.7586054896286014E-4</v>
      </c>
      <c r="U1541" s="106">
        <f>'Datos Monitoreo 2019'!$T1541+'Datos Monitoreo 2019'!$R1541</f>
        <v>2.2551632937771607E-3</v>
      </c>
    </row>
    <row r="1542" spans="1:21" s="94" customFormat="1" ht="16.5" hidden="1" x14ac:dyDescent="0.3">
      <c r="A1542" s="95" t="s">
        <v>66</v>
      </c>
      <c r="B1542" s="102">
        <f>VLOOKUP('Datos Monitoreo 2019'!$A1542,info!$D$3:$E$118,2,FALSE)</f>
        <v>5</v>
      </c>
      <c r="C1542" s="96">
        <v>30</v>
      </c>
      <c r="D1542" s="96" t="s">
        <v>9</v>
      </c>
      <c r="E1542" s="97">
        <v>3.883380611442246</v>
      </c>
      <c r="F1542" s="103">
        <f t="shared" si="29"/>
        <v>1.184431086489885E-3</v>
      </c>
      <c r="G1542" s="95"/>
      <c r="H1542" s="104"/>
      <c r="I1542" s="104"/>
      <c r="J1542" s="104"/>
      <c r="K1542" s="105">
        <f>VLOOKUP('Datos Monitoreo 2019'!$D1542,info!$A$2:$B$20,2,FALSE)</f>
        <v>0.74</v>
      </c>
      <c r="M1542" s="104">
        <v>1.1499999999999999</v>
      </c>
      <c r="N1542" s="106">
        <f>(1.8894+0.00853085*'Datos Monitoreo 2019'!$E1542^3.32222)/1000</f>
        <v>2.6629304463686404E-3</v>
      </c>
      <c r="O1542" s="106">
        <f>'Datos Monitoreo 2019'!$N1542*'Datos Monitoreo 2019'!$S1542</f>
        <v>5.325860892737281E-4</v>
      </c>
      <c r="P1542" s="106">
        <f>'Datos Monitoreo 2019'!$O1542+'Datos Monitoreo 2019'!$N1542</f>
        <v>3.1955165356423684E-3</v>
      </c>
      <c r="Q1542" s="104">
        <v>0.47</v>
      </c>
      <c r="R1542" s="106">
        <f>'Datos Monitoreo 2019'!$Q1542*'Datos Monitoreo 2019'!$N1542</f>
        <v>1.251577309793261E-3</v>
      </c>
      <c r="S1542" s="104">
        <v>0.2</v>
      </c>
      <c r="T1542" s="106">
        <f>'Datos Monitoreo 2019'!$R1542*'Datos Monitoreo 2019'!$S1542</f>
        <v>2.5031546195865219E-4</v>
      </c>
      <c r="U1542" s="106">
        <f>'Datos Monitoreo 2019'!$T1542+'Datos Monitoreo 2019'!$R1542</f>
        <v>1.5018927717519131E-3</v>
      </c>
    </row>
    <row r="1543" spans="1:21" s="94" customFormat="1" ht="16.5" hidden="1" x14ac:dyDescent="0.3">
      <c r="A1543" s="95" t="s">
        <v>66</v>
      </c>
      <c r="B1543" s="102">
        <f>VLOOKUP('Datos Monitoreo 2019'!$A1543,info!$D$3:$E$118,2,FALSE)</f>
        <v>5</v>
      </c>
      <c r="C1543" s="96">
        <v>31</v>
      </c>
      <c r="D1543" s="96" t="s">
        <v>16</v>
      </c>
      <c r="E1543" s="97">
        <v>7.5439443025558388</v>
      </c>
      <c r="F1543" s="103">
        <f t="shared" si="29"/>
        <v>4.4697869992643344E-3</v>
      </c>
      <c r="G1543" s="95"/>
      <c r="H1543" s="104"/>
      <c r="I1543" s="104"/>
      <c r="J1543" s="104"/>
      <c r="K1543" s="105">
        <f>VLOOKUP('Datos Monitoreo 2019'!$D1543,info!$A$2:$B$20,2,FALSE)</f>
        <v>0.55000000000000004</v>
      </c>
      <c r="M1543" s="104">
        <v>1.1499999999999999</v>
      </c>
      <c r="N1543" s="106">
        <f>(0.0883215*'Datos Monitoreo 2019'!$E1543^2.37334)/1000</f>
        <v>1.0688235072075088E-2</v>
      </c>
      <c r="O1543" s="106">
        <f>'Datos Monitoreo 2019'!$N1543*'Datos Monitoreo 2019'!$S1543</f>
        <v>2.1376470144150177E-3</v>
      </c>
      <c r="P1543" s="106">
        <f>'Datos Monitoreo 2019'!$O1543+'Datos Monitoreo 2019'!$N1543</f>
        <v>1.2825882086490105E-2</v>
      </c>
      <c r="Q1543" s="104">
        <v>0.47</v>
      </c>
      <c r="R1543" s="106">
        <f>'Datos Monitoreo 2019'!$Q1543*'Datos Monitoreo 2019'!$N1543</f>
        <v>5.0234704838752909E-3</v>
      </c>
      <c r="S1543" s="104">
        <v>0.2</v>
      </c>
      <c r="T1543" s="106">
        <f>'Datos Monitoreo 2019'!$R1543*'Datos Monitoreo 2019'!$S1543</f>
        <v>1.0046940967750582E-3</v>
      </c>
      <c r="U1543" s="106">
        <f>'Datos Monitoreo 2019'!$T1543+'Datos Monitoreo 2019'!$R1543</f>
        <v>6.0281645806503489E-3</v>
      </c>
    </row>
    <row r="1544" spans="1:21" s="94" customFormat="1" ht="16.5" hidden="1" x14ac:dyDescent="0.3">
      <c r="A1544" s="95" t="s">
        <v>66</v>
      </c>
      <c r="B1544" s="102">
        <f>VLOOKUP('Datos Monitoreo 2019'!$A1544,info!$D$3:$E$118,2,FALSE)</f>
        <v>5</v>
      </c>
      <c r="C1544" s="96">
        <v>33</v>
      </c>
      <c r="D1544" s="96" t="s">
        <v>16</v>
      </c>
      <c r="E1544" s="97">
        <v>8.2442260521601778</v>
      </c>
      <c r="F1544" s="103">
        <f t="shared" si="29"/>
        <v>5.338136368773715E-3</v>
      </c>
      <c r="G1544" s="95"/>
      <c r="H1544" s="104"/>
      <c r="I1544" s="104"/>
      <c r="J1544" s="104"/>
      <c r="K1544" s="105">
        <f>VLOOKUP('Datos Monitoreo 2019'!$D1544,info!$A$2:$B$20,2,FALSE)</f>
        <v>0.55000000000000004</v>
      </c>
      <c r="M1544" s="104">
        <v>1.1499999999999999</v>
      </c>
      <c r="N1544" s="106">
        <f>(0.0883215*'Datos Monitoreo 2019'!$E1544^2.37334)/1000</f>
        <v>1.3194763774780295E-2</v>
      </c>
      <c r="O1544" s="106">
        <f>'Datos Monitoreo 2019'!$N1544*'Datos Monitoreo 2019'!$S1544</f>
        <v>2.6389527549560594E-3</v>
      </c>
      <c r="P1544" s="106">
        <f>'Datos Monitoreo 2019'!$O1544+'Datos Monitoreo 2019'!$N1544</f>
        <v>1.5833716529736357E-2</v>
      </c>
      <c r="Q1544" s="104">
        <v>0.47</v>
      </c>
      <c r="R1544" s="106">
        <f>'Datos Monitoreo 2019'!$Q1544*'Datos Monitoreo 2019'!$N1544</f>
        <v>6.2015389741467385E-3</v>
      </c>
      <c r="S1544" s="104">
        <v>0.2</v>
      </c>
      <c r="T1544" s="106">
        <f>'Datos Monitoreo 2019'!$R1544*'Datos Monitoreo 2019'!$S1544</f>
        <v>1.2403077948293477E-3</v>
      </c>
      <c r="U1544" s="106">
        <f>'Datos Monitoreo 2019'!$T1544+'Datos Monitoreo 2019'!$R1544</f>
        <v>7.4418467689760862E-3</v>
      </c>
    </row>
    <row r="1545" spans="1:21" s="94" customFormat="1" ht="16.5" hidden="1" x14ac:dyDescent="0.3">
      <c r="A1545" s="95" t="s">
        <v>66</v>
      </c>
      <c r="B1545" s="102">
        <f>VLOOKUP('Datos Monitoreo 2019'!$A1545,info!$D$3:$E$118,2,FALSE)</f>
        <v>5</v>
      </c>
      <c r="C1545" s="96">
        <v>34</v>
      </c>
      <c r="D1545" s="96" t="s">
        <v>16</v>
      </c>
      <c r="E1545" s="97">
        <v>15.310705525440332</v>
      </c>
      <c r="F1545" s="103">
        <f t="shared" si="29"/>
        <v>1.8411123394341998E-2</v>
      </c>
      <c r="G1545" s="95"/>
      <c r="H1545" s="104"/>
      <c r="I1545" s="104"/>
      <c r="J1545" s="104"/>
      <c r="K1545" s="105">
        <f>VLOOKUP('Datos Monitoreo 2019'!$D1545,info!$A$2:$B$20,2,FALSE)</f>
        <v>0.55000000000000004</v>
      </c>
      <c r="M1545" s="104">
        <v>1.1499999999999999</v>
      </c>
      <c r="N1545" s="106">
        <f>(0.0883215*'Datos Monitoreo 2019'!$E1545^2.37334)/1000</f>
        <v>5.7340695056031663E-2</v>
      </c>
      <c r="O1545" s="106">
        <f>'Datos Monitoreo 2019'!$N1545*'Datos Monitoreo 2019'!$S1545</f>
        <v>1.1468139011206333E-2</v>
      </c>
      <c r="P1545" s="106">
        <f>'Datos Monitoreo 2019'!$O1545+'Datos Monitoreo 2019'!$N1545</f>
        <v>6.8808834067237992E-2</v>
      </c>
      <c r="Q1545" s="104">
        <v>0.47</v>
      </c>
      <c r="R1545" s="106">
        <f>'Datos Monitoreo 2019'!$Q1545*'Datos Monitoreo 2019'!$N1545</f>
        <v>2.6950126676334878E-2</v>
      </c>
      <c r="S1545" s="104">
        <v>0.2</v>
      </c>
      <c r="T1545" s="106">
        <f>'Datos Monitoreo 2019'!$R1545*'Datos Monitoreo 2019'!$S1545</f>
        <v>5.3900253352669762E-3</v>
      </c>
      <c r="U1545" s="106">
        <f>'Datos Monitoreo 2019'!$T1545+'Datos Monitoreo 2019'!$R1545</f>
        <v>3.2340152011601855E-2</v>
      </c>
    </row>
    <row r="1546" spans="1:21" s="94" customFormat="1" ht="16.5" hidden="1" x14ac:dyDescent="0.3">
      <c r="A1546" s="95" t="s">
        <v>66</v>
      </c>
      <c r="B1546" s="102">
        <f>VLOOKUP('Datos Monitoreo 2019'!$A1546,info!$D$3:$E$118,2,FALSE)</f>
        <v>5</v>
      </c>
      <c r="C1546" s="96">
        <v>36</v>
      </c>
      <c r="D1546" s="96" t="s">
        <v>16</v>
      </c>
      <c r="E1546" s="97">
        <v>10.981691073340778</v>
      </c>
      <c r="F1546" s="103">
        <f t="shared" si="29"/>
        <v>9.4717085507564202E-3</v>
      </c>
      <c r="G1546" s="95"/>
      <c r="H1546" s="104"/>
      <c r="I1546" s="104"/>
      <c r="J1546" s="104"/>
      <c r="K1546" s="105">
        <f>VLOOKUP('Datos Monitoreo 2019'!$D1546,info!$A$2:$B$20,2,FALSE)</f>
        <v>0.55000000000000004</v>
      </c>
      <c r="M1546" s="104">
        <v>1.1499999999999999</v>
      </c>
      <c r="N1546" s="106">
        <f>(0.0883215*'Datos Monitoreo 2019'!$E1546^2.37334)/1000</f>
        <v>2.6057234926104445E-2</v>
      </c>
      <c r="O1546" s="106">
        <f>'Datos Monitoreo 2019'!$N1546*'Datos Monitoreo 2019'!$S1546</f>
        <v>5.211446985220889E-3</v>
      </c>
      <c r="P1546" s="106">
        <f>'Datos Monitoreo 2019'!$O1546+'Datos Monitoreo 2019'!$N1546</f>
        <v>3.1268681911325334E-2</v>
      </c>
      <c r="Q1546" s="104">
        <v>0.47</v>
      </c>
      <c r="R1546" s="106">
        <f>'Datos Monitoreo 2019'!$Q1546*'Datos Monitoreo 2019'!$N1546</f>
        <v>1.2246900415269088E-2</v>
      </c>
      <c r="S1546" s="104">
        <v>0.2</v>
      </c>
      <c r="T1546" s="106">
        <f>'Datos Monitoreo 2019'!$R1546*'Datos Monitoreo 2019'!$S1546</f>
        <v>2.4493800830538179E-3</v>
      </c>
      <c r="U1546" s="106">
        <f>'Datos Monitoreo 2019'!$T1546+'Datos Monitoreo 2019'!$R1546</f>
        <v>1.4696280498322906E-2</v>
      </c>
    </row>
    <row r="1547" spans="1:21" s="94" customFormat="1" ht="16.5" hidden="1" x14ac:dyDescent="0.3">
      <c r="A1547" s="95" t="s">
        <v>66</v>
      </c>
      <c r="B1547" s="102">
        <f>VLOOKUP('Datos Monitoreo 2019'!$A1547,info!$D$3:$E$118,2,FALSE)</f>
        <v>5</v>
      </c>
      <c r="C1547" s="96">
        <v>37</v>
      </c>
      <c r="D1547" s="96" t="s">
        <v>16</v>
      </c>
      <c r="E1547" s="97">
        <v>19.034931193790683</v>
      </c>
      <c r="F1547" s="103">
        <f t="shared" si="29"/>
        <v>2.8457222134717072E-2</v>
      </c>
      <c r="G1547" s="95"/>
      <c r="H1547" s="104"/>
      <c r="I1547" s="104"/>
      <c r="J1547" s="104"/>
      <c r="K1547" s="105">
        <f>VLOOKUP('Datos Monitoreo 2019'!$D1547,info!$A$2:$B$20,2,FALSE)</f>
        <v>0.55000000000000004</v>
      </c>
      <c r="M1547" s="104">
        <v>1.1499999999999999</v>
      </c>
      <c r="N1547" s="106">
        <f>(0.0883215*'Datos Monitoreo 2019'!$E1547^2.37334)/1000</f>
        <v>9.6133940748747204E-2</v>
      </c>
      <c r="O1547" s="106">
        <f>'Datos Monitoreo 2019'!$N1547*'Datos Monitoreo 2019'!$S1547</f>
        <v>1.9226788149749444E-2</v>
      </c>
      <c r="P1547" s="106">
        <f>'Datos Monitoreo 2019'!$O1547+'Datos Monitoreo 2019'!$N1547</f>
        <v>0.11536072889849665</v>
      </c>
      <c r="Q1547" s="104">
        <v>0.47</v>
      </c>
      <c r="R1547" s="106">
        <f>'Datos Monitoreo 2019'!$Q1547*'Datos Monitoreo 2019'!$N1547</f>
        <v>4.5182952151911183E-2</v>
      </c>
      <c r="S1547" s="104">
        <v>0.2</v>
      </c>
      <c r="T1547" s="106">
        <f>'Datos Monitoreo 2019'!$R1547*'Datos Monitoreo 2019'!$S1547</f>
        <v>9.0365904303822374E-3</v>
      </c>
      <c r="U1547" s="106">
        <f>'Datos Monitoreo 2019'!$T1547+'Datos Monitoreo 2019'!$R1547</f>
        <v>5.4219542582293417E-2</v>
      </c>
    </row>
    <row r="1548" spans="1:21" s="94" customFormat="1" ht="16.5" hidden="1" x14ac:dyDescent="0.3">
      <c r="A1548" s="95" t="s">
        <v>66</v>
      </c>
      <c r="B1548" s="102">
        <f>VLOOKUP('Datos Monitoreo 2019'!$A1548,info!$D$3:$E$118,2,FALSE)</f>
        <v>5</v>
      </c>
      <c r="C1548" s="96">
        <v>37</v>
      </c>
      <c r="D1548" s="96" t="s">
        <v>16</v>
      </c>
      <c r="E1548" s="97">
        <v>4.1061975317709001</v>
      </c>
      <c r="F1548" s="103">
        <f t="shared" si="29"/>
        <v>1.3242487039961152E-3</v>
      </c>
      <c r="G1548" s="95"/>
      <c r="H1548" s="104"/>
      <c r="I1548" s="104"/>
      <c r="J1548" s="104"/>
      <c r="K1548" s="105">
        <f>VLOOKUP('Datos Monitoreo 2019'!$D1548,info!$A$2:$B$20,2,FALSE)</f>
        <v>0.55000000000000004</v>
      </c>
      <c r="M1548" s="104">
        <v>1.1499999999999999</v>
      </c>
      <c r="N1548" s="106">
        <f>(0.0883215*'Datos Monitoreo 2019'!$E1548^2.37334)/1000</f>
        <v>2.5232933342655877E-3</v>
      </c>
      <c r="O1548" s="106">
        <f>'Datos Monitoreo 2019'!$N1548*'Datos Monitoreo 2019'!$S1548</f>
        <v>5.046586668531176E-4</v>
      </c>
      <c r="P1548" s="106">
        <f>'Datos Monitoreo 2019'!$O1548+'Datos Monitoreo 2019'!$N1548</f>
        <v>3.0279520011187054E-3</v>
      </c>
      <c r="Q1548" s="104">
        <v>0.47</v>
      </c>
      <c r="R1548" s="106">
        <f>'Datos Monitoreo 2019'!$Q1548*'Datos Monitoreo 2019'!$N1548</f>
        <v>1.1859478671048262E-3</v>
      </c>
      <c r="S1548" s="104">
        <v>0.2</v>
      </c>
      <c r="T1548" s="106">
        <f>'Datos Monitoreo 2019'!$R1548*'Datos Monitoreo 2019'!$S1548</f>
        <v>2.3718957342096526E-4</v>
      </c>
      <c r="U1548" s="106">
        <f>'Datos Monitoreo 2019'!$T1548+'Datos Monitoreo 2019'!$R1548</f>
        <v>1.4231374405257915E-3</v>
      </c>
    </row>
    <row r="1549" spans="1:21" s="94" customFormat="1" ht="16.5" hidden="1" x14ac:dyDescent="0.3">
      <c r="A1549" s="95" t="s">
        <v>66</v>
      </c>
      <c r="B1549" s="102">
        <f>VLOOKUP('Datos Monitoreo 2019'!$A1549,info!$D$3:$E$118,2,FALSE)</f>
        <v>5</v>
      </c>
      <c r="C1549" s="96">
        <v>37</v>
      </c>
      <c r="D1549" s="96" t="s">
        <v>16</v>
      </c>
      <c r="E1549" s="97">
        <v>3.0557749073643903</v>
      </c>
      <c r="F1549" s="103">
        <f t="shared" si="29"/>
        <v>7.3338597776745362E-4</v>
      </c>
      <c r="G1549" s="95"/>
      <c r="H1549" s="104"/>
      <c r="I1549" s="104"/>
      <c r="J1549" s="104"/>
      <c r="K1549" s="105">
        <f>VLOOKUP('Datos Monitoreo 2019'!$D1549,info!$A$2:$B$20,2,FALSE)</f>
        <v>0.55000000000000004</v>
      </c>
      <c r="M1549" s="104">
        <v>1.1499999999999999</v>
      </c>
      <c r="N1549" s="106">
        <f>(0.0883215*'Datos Monitoreo 2019'!$E1549^2.37334)/1000</f>
        <v>1.2514813028027016E-3</v>
      </c>
      <c r="O1549" s="106">
        <f>'Datos Monitoreo 2019'!$N1549*'Datos Monitoreo 2019'!$S1549</f>
        <v>2.5029626056054032E-4</v>
      </c>
      <c r="P1549" s="106">
        <f>'Datos Monitoreo 2019'!$O1549+'Datos Monitoreo 2019'!$N1549</f>
        <v>1.5017775633632418E-3</v>
      </c>
      <c r="Q1549" s="104">
        <v>0.47</v>
      </c>
      <c r="R1549" s="106">
        <f>'Datos Monitoreo 2019'!$Q1549*'Datos Monitoreo 2019'!$N1549</f>
        <v>5.881962123172697E-4</v>
      </c>
      <c r="S1549" s="104">
        <v>0.2</v>
      </c>
      <c r="T1549" s="106">
        <f>'Datos Monitoreo 2019'!$R1549*'Datos Monitoreo 2019'!$S1549</f>
        <v>1.1763924246345394E-4</v>
      </c>
      <c r="U1549" s="106">
        <f>'Datos Monitoreo 2019'!$T1549+'Datos Monitoreo 2019'!$R1549</f>
        <v>7.0583545478072364E-4</v>
      </c>
    </row>
    <row r="1550" spans="1:21" s="94" customFormat="1" ht="16.5" hidden="1" x14ac:dyDescent="0.3">
      <c r="A1550" s="95" t="s">
        <v>66</v>
      </c>
      <c r="B1550" s="102">
        <f>VLOOKUP('Datos Monitoreo 2019'!$A1550,info!$D$3:$E$118,2,FALSE)</f>
        <v>5</v>
      </c>
      <c r="C1550" s="96">
        <v>37</v>
      </c>
      <c r="D1550" s="96" t="s">
        <v>16</v>
      </c>
      <c r="E1550" s="97">
        <v>2.8011269984173581</v>
      </c>
      <c r="F1550" s="103">
        <f t="shared" si="29"/>
        <v>6.1624793965181881E-4</v>
      </c>
      <c r="G1550" s="95"/>
      <c r="H1550" s="104"/>
      <c r="I1550" s="104"/>
      <c r="J1550" s="104"/>
      <c r="K1550" s="105">
        <f>VLOOKUP('Datos Monitoreo 2019'!$D1550,info!$A$2:$B$20,2,FALSE)</f>
        <v>0.55000000000000004</v>
      </c>
      <c r="M1550" s="104">
        <v>1.1499999999999999</v>
      </c>
      <c r="N1550" s="106">
        <f>(0.0883215*'Datos Monitoreo 2019'!$E1550^2.37334)/1000</f>
        <v>1.0179800396132323E-3</v>
      </c>
      <c r="O1550" s="106">
        <f>'Datos Monitoreo 2019'!$N1550*'Datos Monitoreo 2019'!$S1550</f>
        <v>2.0359600792264649E-4</v>
      </c>
      <c r="P1550" s="106">
        <f>'Datos Monitoreo 2019'!$O1550+'Datos Monitoreo 2019'!$N1550</f>
        <v>1.2215760475358787E-3</v>
      </c>
      <c r="Q1550" s="104">
        <v>0.47</v>
      </c>
      <c r="R1550" s="106">
        <f>'Datos Monitoreo 2019'!$Q1550*'Datos Monitoreo 2019'!$N1550</f>
        <v>4.7845061861821915E-4</v>
      </c>
      <c r="S1550" s="104">
        <v>0.2</v>
      </c>
      <c r="T1550" s="106">
        <f>'Datos Monitoreo 2019'!$R1550*'Datos Monitoreo 2019'!$S1550</f>
        <v>9.5690123723643839E-5</v>
      </c>
      <c r="U1550" s="106">
        <f>'Datos Monitoreo 2019'!$T1550+'Datos Monitoreo 2019'!$R1550</f>
        <v>5.74140742341863E-4</v>
      </c>
    </row>
    <row r="1551" spans="1:21" s="94" customFormat="1" ht="16.5" hidden="1" x14ac:dyDescent="0.3">
      <c r="A1551" s="95" t="s">
        <v>66</v>
      </c>
      <c r="B1551" s="102">
        <f>VLOOKUP('Datos Monitoreo 2019'!$A1551,info!$D$3:$E$118,2,FALSE)</f>
        <v>5</v>
      </c>
      <c r="C1551" s="96">
        <v>38</v>
      </c>
      <c r="D1551" s="96" t="s">
        <v>9</v>
      </c>
      <c r="E1551" s="97">
        <v>9.0718317562380353</v>
      </c>
      <c r="F1551" s="103">
        <f t="shared" si="29"/>
        <v>6.4636801263196009E-3</v>
      </c>
      <c r="G1551" s="95"/>
      <c r="H1551" s="104"/>
      <c r="I1551" s="104"/>
      <c r="J1551" s="104"/>
      <c r="K1551" s="105">
        <f>VLOOKUP('Datos Monitoreo 2019'!$D1551,info!$A$2:$B$20,2,FALSE)</f>
        <v>0.74</v>
      </c>
      <c r="M1551" s="104">
        <v>1.1499999999999999</v>
      </c>
      <c r="N1551" s="106">
        <f>(1.8894+0.00853085*'Datos Monitoreo 2019'!$E1551^3.32222)/1000</f>
        <v>1.4851212847055569E-2</v>
      </c>
      <c r="O1551" s="106">
        <f>'Datos Monitoreo 2019'!$N1551*'Datos Monitoreo 2019'!$S1551</f>
        <v>2.9702425694111139E-3</v>
      </c>
      <c r="P1551" s="106">
        <f>'Datos Monitoreo 2019'!$O1551+'Datos Monitoreo 2019'!$N1551</f>
        <v>1.7821455416466684E-2</v>
      </c>
      <c r="Q1551" s="104">
        <v>0.47</v>
      </c>
      <c r="R1551" s="106">
        <f>'Datos Monitoreo 2019'!$Q1551*'Datos Monitoreo 2019'!$N1551</f>
        <v>6.9800700381161167E-3</v>
      </c>
      <c r="S1551" s="104">
        <v>0.2</v>
      </c>
      <c r="T1551" s="106">
        <f>'Datos Monitoreo 2019'!$R1551*'Datos Monitoreo 2019'!$S1551</f>
        <v>1.3960140076232233E-3</v>
      </c>
      <c r="U1551" s="106">
        <f>'Datos Monitoreo 2019'!$T1551+'Datos Monitoreo 2019'!$R1551</f>
        <v>8.3760840457393401E-3</v>
      </c>
    </row>
    <row r="1552" spans="1:21" s="94" customFormat="1" ht="16.5" hidden="1" x14ac:dyDescent="0.3">
      <c r="A1552" s="95" t="s">
        <v>66</v>
      </c>
      <c r="B1552" s="102">
        <f>VLOOKUP('Datos Monitoreo 2019'!$A1552,info!$D$3:$E$118,2,FALSE)</f>
        <v>5</v>
      </c>
      <c r="C1552" s="96">
        <v>39</v>
      </c>
      <c r="D1552" s="96" t="s">
        <v>9</v>
      </c>
      <c r="E1552" s="97">
        <v>5.0929581789406511</v>
      </c>
      <c r="F1552" s="103">
        <f t="shared" si="29"/>
        <v>2.0371832715762607E-3</v>
      </c>
      <c r="G1552" s="95"/>
      <c r="H1552" s="104"/>
      <c r="I1552" s="104"/>
      <c r="J1552" s="104"/>
      <c r="K1552" s="105">
        <f>VLOOKUP('Datos Monitoreo 2019'!$D1552,info!$A$2:$B$20,2,FALSE)</f>
        <v>0.74</v>
      </c>
      <c r="M1552" s="104">
        <v>1.1499999999999999</v>
      </c>
      <c r="N1552" s="106">
        <f>(1.8894+0.00853085*'Datos Monitoreo 2019'!$E1552^3.32222)/1000</f>
        <v>3.7935560828381799E-3</v>
      </c>
      <c r="O1552" s="106">
        <f>'Datos Monitoreo 2019'!$N1552*'Datos Monitoreo 2019'!$S1552</f>
        <v>7.5871121656763602E-4</v>
      </c>
      <c r="P1552" s="106">
        <f>'Datos Monitoreo 2019'!$O1552+'Datos Monitoreo 2019'!$N1552</f>
        <v>4.5522672994058157E-3</v>
      </c>
      <c r="Q1552" s="104">
        <v>0.47</v>
      </c>
      <c r="R1552" s="106">
        <f>'Datos Monitoreo 2019'!$Q1552*'Datos Monitoreo 2019'!$N1552</f>
        <v>1.7829713589339444E-3</v>
      </c>
      <c r="S1552" s="104">
        <v>0.2</v>
      </c>
      <c r="T1552" s="106">
        <f>'Datos Monitoreo 2019'!$R1552*'Datos Monitoreo 2019'!$S1552</f>
        <v>3.5659427178678888E-4</v>
      </c>
      <c r="U1552" s="106">
        <f>'Datos Monitoreo 2019'!$T1552+'Datos Monitoreo 2019'!$R1552</f>
        <v>2.1395656307207334E-3</v>
      </c>
    </row>
    <row r="1553" spans="1:21" s="94" customFormat="1" ht="16.5" hidden="1" x14ac:dyDescent="0.3">
      <c r="A1553" s="95" t="s">
        <v>66</v>
      </c>
      <c r="B1553" s="102">
        <f>VLOOKUP('Datos Monitoreo 2019'!$A1553,info!$D$3:$E$118,2,FALSE)</f>
        <v>5</v>
      </c>
      <c r="C1553" s="96">
        <v>39</v>
      </c>
      <c r="D1553" s="96" t="s">
        <v>9</v>
      </c>
      <c r="E1553" s="97">
        <v>3.6605636911135928</v>
      </c>
      <c r="F1553" s="103">
        <f t="shared" si="29"/>
        <v>1.0524120611951578E-3</v>
      </c>
      <c r="G1553" s="95"/>
      <c r="H1553" s="104"/>
      <c r="I1553" s="104"/>
      <c r="J1553" s="104"/>
      <c r="K1553" s="105">
        <f>VLOOKUP('Datos Monitoreo 2019'!$D1553,info!$A$2:$B$20,2,FALSE)</f>
        <v>0.74</v>
      </c>
      <c r="M1553" s="104">
        <v>1.1499999999999999</v>
      </c>
      <c r="N1553" s="106">
        <f>(1.8894+0.00853085*'Datos Monitoreo 2019'!$E1553^3.32222)/1000</f>
        <v>2.5250567086350915E-3</v>
      </c>
      <c r="O1553" s="106">
        <f>'Datos Monitoreo 2019'!$N1553*'Datos Monitoreo 2019'!$S1553</f>
        <v>5.050113417270183E-4</v>
      </c>
      <c r="P1553" s="106">
        <f>'Datos Monitoreo 2019'!$O1553+'Datos Monitoreo 2019'!$N1553</f>
        <v>3.0300680503621098E-3</v>
      </c>
      <c r="Q1553" s="104">
        <v>0.47</v>
      </c>
      <c r="R1553" s="106">
        <f>'Datos Monitoreo 2019'!$Q1553*'Datos Monitoreo 2019'!$N1553</f>
        <v>1.186776653058493E-3</v>
      </c>
      <c r="S1553" s="104">
        <v>0.2</v>
      </c>
      <c r="T1553" s="106">
        <f>'Datos Monitoreo 2019'!$R1553*'Datos Monitoreo 2019'!$S1553</f>
        <v>2.373553306116986E-4</v>
      </c>
      <c r="U1553" s="106">
        <f>'Datos Monitoreo 2019'!$T1553+'Datos Monitoreo 2019'!$R1553</f>
        <v>1.4241319836701917E-3</v>
      </c>
    </row>
    <row r="1554" spans="1:21" s="94" customFormat="1" ht="16.5" hidden="1" x14ac:dyDescent="0.3">
      <c r="A1554" s="95" t="s">
        <v>66</v>
      </c>
      <c r="B1554" s="102">
        <f>VLOOKUP('Datos Monitoreo 2019'!$A1554,info!$D$3:$E$118,2,FALSE)</f>
        <v>5</v>
      </c>
      <c r="C1554" s="96">
        <v>40</v>
      </c>
      <c r="D1554" s="96" t="s">
        <v>9</v>
      </c>
      <c r="E1554" s="97">
        <v>7.3847893594639435</v>
      </c>
      <c r="F1554" s="103">
        <f t="shared" si="29"/>
        <v>4.2831778284890864E-3</v>
      </c>
      <c r="G1554" s="95"/>
      <c r="H1554" s="104"/>
      <c r="I1554" s="104"/>
      <c r="J1554" s="104"/>
      <c r="K1554" s="105">
        <f>VLOOKUP('Datos Monitoreo 2019'!$D1554,info!$A$2:$B$20,2,FALSE)</f>
        <v>0.74</v>
      </c>
      <c r="M1554" s="104">
        <v>1.1499999999999999</v>
      </c>
      <c r="N1554" s="106">
        <f>(1.8894+0.00853085*'Datos Monitoreo 2019'!$E1554^3.32222)/1000</f>
        <v>8.4327861259495557E-3</v>
      </c>
      <c r="O1554" s="106">
        <f>'Datos Monitoreo 2019'!$N1554*'Datos Monitoreo 2019'!$S1554</f>
        <v>1.6865572251899112E-3</v>
      </c>
      <c r="P1554" s="106">
        <f>'Datos Monitoreo 2019'!$O1554+'Datos Monitoreo 2019'!$N1554</f>
        <v>1.0119343351139468E-2</v>
      </c>
      <c r="Q1554" s="104">
        <v>0.47</v>
      </c>
      <c r="R1554" s="106">
        <f>'Datos Monitoreo 2019'!$Q1554*'Datos Monitoreo 2019'!$N1554</f>
        <v>3.9634094791962914E-3</v>
      </c>
      <c r="S1554" s="104">
        <v>0.2</v>
      </c>
      <c r="T1554" s="106">
        <f>'Datos Monitoreo 2019'!$R1554*'Datos Monitoreo 2019'!$S1554</f>
        <v>7.9268189583925829E-4</v>
      </c>
      <c r="U1554" s="106">
        <f>'Datos Monitoreo 2019'!$T1554+'Datos Monitoreo 2019'!$R1554</f>
        <v>4.75609137503555E-3</v>
      </c>
    </row>
    <row r="1555" spans="1:21" s="94" customFormat="1" ht="16.5" hidden="1" x14ac:dyDescent="0.3">
      <c r="A1555" s="95" t="s">
        <v>66</v>
      </c>
      <c r="B1555" s="102">
        <f>VLOOKUP('Datos Monitoreo 2019'!$A1555,info!$D$3:$E$118,2,FALSE)</f>
        <v>5</v>
      </c>
      <c r="C1555" s="96">
        <v>40</v>
      </c>
      <c r="D1555" s="96" t="s">
        <v>9</v>
      </c>
      <c r="E1555" s="97">
        <v>6.9073245301882578</v>
      </c>
      <c r="F1555" s="103">
        <f t="shared" si="29"/>
        <v>3.7472235576271298E-3</v>
      </c>
      <c r="G1555" s="95"/>
      <c r="H1555" s="104"/>
      <c r="I1555" s="104"/>
      <c r="J1555" s="104"/>
      <c r="K1555" s="105">
        <f>VLOOKUP('Datos Monitoreo 2019'!$D1555,info!$A$2:$B$20,2,FALSE)</f>
        <v>0.74</v>
      </c>
      <c r="M1555" s="104">
        <v>1.1499999999999999</v>
      </c>
      <c r="N1555" s="106">
        <f>(1.8894+0.00853085*'Datos Monitoreo 2019'!$E1555^3.32222)/1000</f>
        <v>7.129798487754622E-3</v>
      </c>
      <c r="O1555" s="106">
        <f>'Datos Monitoreo 2019'!$N1555*'Datos Monitoreo 2019'!$S1555</f>
        <v>1.4259596975509244E-3</v>
      </c>
      <c r="P1555" s="106">
        <f>'Datos Monitoreo 2019'!$O1555+'Datos Monitoreo 2019'!$N1555</f>
        <v>8.5557581853055471E-3</v>
      </c>
      <c r="Q1555" s="104">
        <v>0.47</v>
      </c>
      <c r="R1555" s="106">
        <f>'Datos Monitoreo 2019'!$Q1555*'Datos Monitoreo 2019'!$N1555</f>
        <v>3.3510052892446723E-3</v>
      </c>
      <c r="S1555" s="104">
        <v>0.2</v>
      </c>
      <c r="T1555" s="106">
        <f>'Datos Monitoreo 2019'!$R1555*'Datos Monitoreo 2019'!$S1555</f>
        <v>6.7020105784893445E-4</v>
      </c>
      <c r="U1555" s="106">
        <f>'Datos Monitoreo 2019'!$T1555+'Datos Monitoreo 2019'!$R1555</f>
        <v>4.0212063470936067E-3</v>
      </c>
    </row>
    <row r="1556" spans="1:21" s="94" customFormat="1" ht="16.5" hidden="1" x14ac:dyDescent="0.3">
      <c r="A1556" s="95" t="s">
        <v>66</v>
      </c>
      <c r="B1556" s="102">
        <f>VLOOKUP('Datos Monitoreo 2019'!$A1556,info!$D$3:$E$118,2,FALSE)</f>
        <v>5</v>
      </c>
      <c r="C1556" s="96">
        <v>40</v>
      </c>
      <c r="D1556" s="96" t="s">
        <v>9</v>
      </c>
      <c r="E1556" s="97">
        <v>4.6154933496649653</v>
      </c>
      <c r="F1556" s="103">
        <f t="shared" si="29"/>
        <v>1.67311633925355E-3</v>
      </c>
      <c r="G1556" s="95"/>
      <c r="H1556" s="104"/>
      <c r="I1556" s="104"/>
      <c r="J1556" s="104"/>
      <c r="K1556" s="105">
        <f>VLOOKUP('Datos Monitoreo 2019'!$D1556,info!$A$2:$B$20,2,FALSE)</f>
        <v>0.74</v>
      </c>
      <c r="M1556" s="104">
        <v>1.1499999999999999</v>
      </c>
      <c r="N1556" s="106">
        <f>(1.8894+0.00853085*'Datos Monitoreo 2019'!$E1556^3.32222)/1000</f>
        <v>3.262401652821662E-3</v>
      </c>
      <c r="O1556" s="106">
        <f>'Datos Monitoreo 2019'!$N1556*'Datos Monitoreo 2019'!$S1556</f>
        <v>6.524803305643324E-4</v>
      </c>
      <c r="P1556" s="106">
        <f>'Datos Monitoreo 2019'!$O1556+'Datos Monitoreo 2019'!$N1556</f>
        <v>3.9148819833859944E-3</v>
      </c>
      <c r="Q1556" s="104">
        <v>0.47</v>
      </c>
      <c r="R1556" s="106">
        <f>'Datos Monitoreo 2019'!$Q1556*'Datos Monitoreo 2019'!$N1556</f>
        <v>1.5333287768261811E-3</v>
      </c>
      <c r="S1556" s="104">
        <v>0.2</v>
      </c>
      <c r="T1556" s="106">
        <f>'Datos Monitoreo 2019'!$R1556*'Datos Monitoreo 2019'!$S1556</f>
        <v>3.0666575536523625E-4</v>
      </c>
      <c r="U1556" s="106">
        <f>'Datos Monitoreo 2019'!$T1556+'Datos Monitoreo 2019'!$R1556</f>
        <v>1.8399945321914174E-3</v>
      </c>
    </row>
    <row r="1557" spans="1:21" s="94" customFormat="1" ht="16.5" hidden="1" x14ac:dyDescent="0.3">
      <c r="A1557" s="95" t="s">
        <v>66</v>
      </c>
      <c r="B1557" s="102">
        <f>VLOOKUP('Datos Monitoreo 2019'!$A1557,info!$D$3:$E$118,2,FALSE)</f>
        <v>5</v>
      </c>
      <c r="C1557" s="96">
        <v>42</v>
      </c>
      <c r="D1557" s="96" t="s">
        <v>16</v>
      </c>
      <c r="E1557" s="97">
        <v>13.528170162811104</v>
      </c>
      <c r="F1557" s="103">
        <f t="shared" si="29"/>
        <v>1.4373680797986796E-2</v>
      </c>
      <c r="G1557" s="95"/>
      <c r="H1557" s="104"/>
      <c r="I1557" s="104"/>
      <c r="J1557" s="104"/>
      <c r="K1557" s="105">
        <f>VLOOKUP('Datos Monitoreo 2019'!$D1557,info!$A$2:$B$20,2,FALSE)</f>
        <v>0.55000000000000004</v>
      </c>
      <c r="M1557" s="104">
        <v>1.1499999999999999</v>
      </c>
      <c r="N1557" s="106">
        <f>(0.0883215*'Datos Monitoreo 2019'!$E1557^2.37334)/1000</f>
        <v>4.2744608197135513E-2</v>
      </c>
      <c r="O1557" s="106">
        <f>'Datos Monitoreo 2019'!$N1557*'Datos Monitoreo 2019'!$S1557</f>
        <v>8.5489216394271025E-3</v>
      </c>
      <c r="P1557" s="106">
        <f>'Datos Monitoreo 2019'!$O1557+'Datos Monitoreo 2019'!$N1557</f>
        <v>5.1293529836562615E-2</v>
      </c>
      <c r="Q1557" s="104">
        <v>0.47</v>
      </c>
      <c r="R1557" s="106">
        <f>'Datos Monitoreo 2019'!$Q1557*'Datos Monitoreo 2019'!$N1557</f>
        <v>2.0089965852653689E-2</v>
      </c>
      <c r="S1557" s="104">
        <v>0.2</v>
      </c>
      <c r="T1557" s="106">
        <f>'Datos Monitoreo 2019'!$R1557*'Datos Monitoreo 2019'!$S1557</f>
        <v>4.0179931705307381E-3</v>
      </c>
      <c r="U1557" s="106">
        <f>'Datos Monitoreo 2019'!$T1557+'Datos Monitoreo 2019'!$R1557</f>
        <v>2.4107959023184425E-2</v>
      </c>
    </row>
    <row r="1558" spans="1:21" s="94" customFormat="1" ht="16.5" hidden="1" x14ac:dyDescent="0.3">
      <c r="A1558" s="95" t="s">
        <v>66</v>
      </c>
      <c r="B1558" s="102">
        <f>VLOOKUP('Datos Monitoreo 2019'!$A1558,info!$D$3:$E$118,2,FALSE)</f>
        <v>5</v>
      </c>
      <c r="C1558" s="96">
        <v>43</v>
      </c>
      <c r="D1558" s="96" t="s">
        <v>16</v>
      </c>
      <c r="E1558" s="97">
        <v>15.438029479913848</v>
      </c>
      <c r="F1558" s="103">
        <f t="shared" si="29"/>
        <v>1.8718610744395542E-2</v>
      </c>
      <c r="G1558" s="95"/>
      <c r="H1558" s="104"/>
      <c r="I1558" s="104"/>
      <c r="J1558" s="104"/>
      <c r="K1558" s="105">
        <f>VLOOKUP('Datos Monitoreo 2019'!$D1558,info!$A$2:$B$20,2,FALSE)</f>
        <v>0.55000000000000004</v>
      </c>
      <c r="M1558" s="104">
        <v>1.1499999999999999</v>
      </c>
      <c r="N1558" s="106">
        <f>(0.0883215*'Datos Monitoreo 2019'!$E1558^2.37334)/1000</f>
        <v>5.8478881205600762E-2</v>
      </c>
      <c r="O1558" s="106">
        <f>'Datos Monitoreo 2019'!$N1558*'Datos Monitoreo 2019'!$S1558</f>
        <v>1.1695776241120153E-2</v>
      </c>
      <c r="P1558" s="106">
        <f>'Datos Monitoreo 2019'!$O1558+'Datos Monitoreo 2019'!$N1558</f>
        <v>7.0174657446720912E-2</v>
      </c>
      <c r="Q1558" s="104">
        <v>0.47</v>
      </c>
      <c r="R1558" s="106">
        <f>'Datos Monitoreo 2019'!$Q1558*'Datos Monitoreo 2019'!$N1558</f>
        <v>2.7485074166632355E-2</v>
      </c>
      <c r="S1558" s="104">
        <v>0.2</v>
      </c>
      <c r="T1558" s="106">
        <f>'Datos Monitoreo 2019'!$R1558*'Datos Monitoreo 2019'!$S1558</f>
        <v>5.4970148333264718E-3</v>
      </c>
      <c r="U1558" s="106">
        <f>'Datos Monitoreo 2019'!$T1558+'Datos Monitoreo 2019'!$R1558</f>
        <v>3.2982088999958831E-2</v>
      </c>
    </row>
    <row r="1559" spans="1:21" s="94" customFormat="1" ht="16.5" hidden="1" x14ac:dyDescent="0.3">
      <c r="A1559" s="95" t="s">
        <v>66</v>
      </c>
      <c r="B1559" s="102">
        <f>VLOOKUP('Datos Monitoreo 2019'!$A1559,info!$D$3:$E$118,2,FALSE)</f>
        <v>5</v>
      </c>
      <c r="C1559" s="96">
        <v>44</v>
      </c>
      <c r="D1559" s="96" t="s">
        <v>16</v>
      </c>
      <c r="E1559" s="97">
        <v>9.2946486765666876</v>
      </c>
      <c r="F1559" s="103">
        <f t="shared" si="29"/>
        <v>6.7850935338936809E-3</v>
      </c>
      <c r="G1559" s="95"/>
      <c r="H1559" s="104"/>
      <c r="I1559" s="104"/>
      <c r="J1559" s="104"/>
      <c r="K1559" s="105">
        <f>VLOOKUP('Datos Monitoreo 2019'!$D1559,info!$A$2:$B$20,2,FALSE)</f>
        <v>0.55000000000000004</v>
      </c>
      <c r="M1559" s="104">
        <v>1.1499999999999999</v>
      </c>
      <c r="N1559" s="106">
        <f>(0.0883215*'Datos Monitoreo 2019'!$E1559^2.37334)/1000</f>
        <v>1.7539309592551854E-2</v>
      </c>
      <c r="O1559" s="106">
        <f>'Datos Monitoreo 2019'!$N1559*'Datos Monitoreo 2019'!$S1559</f>
        <v>3.5078619185103712E-3</v>
      </c>
      <c r="P1559" s="106">
        <f>'Datos Monitoreo 2019'!$O1559+'Datos Monitoreo 2019'!$N1559</f>
        <v>2.1047171511062224E-2</v>
      </c>
      <c r="Q1559" s="104">
        <v>0.47</v>
      </c>
      <c r="R1559" s="106">
        <f>'Datos Monitoreo 2019'!$Q1559*'Datos Monitoreo 2019'!$N1559</f>
        <v>8.2434755084993712E-3</v>
      </c>
      <c r="S1559" s="104">
        <v>0.2</v>
      </c>
      <c r="T1559" s="106">
        <f>'Datos Monitoreo 2019'!$R1559*'Datos Monitoreo 2019'!$S1559</f>
        <v>1.6486951016998744E-3</v>
      </c>
      <c r="U1559" s="106">
        <f>'Datos Monitoreo 2019'!$T1559+'Datos Monitoreo 2019'!$R1559</f>
        <v>9.8921706101992458E-3</v>
      </c>
    </row>
    <row r="1560" spans="1:21" s="94" customFormat="1" ht="16.5" hidden="1" x14ac:dyDescent="0.3">
      <c r="A1560" s="95" t="s">
        <v>66</v>
      </c>
      <c r="B1560" s="102">
        <f>VLOOKUP('Datos Monitoreo 2019'!$A1560,info!$D$3:$E$118,2,FALSE)</f>
        <v>5</v>
      </c>
      <c r="C1560" s="96">
        <v>46</v>
      </c>
      <c r="D1560" s="96" t="s">
        <v>16</v>
      </c>
      <c r="E1560" s="97">
        <v>21.963382146681557</v>
      </c>
      <c r="F1560" s="103">
        <f t="shared" si="29"/>
        <v>3.7886834203025681E-2</v>
      </c>
      <c r="G1560" s="95"/>
      <c r="H1560" s="104"/>
      <c r="I1560" s="104"/>
      <c r="J1560" s="104"/>
      <c r="K1560" s="105">
        <f>VLOOKUP('Datos Monitoreo 2019'!$D1560,info!$A$2:$B$20,2,FALSE)</f>
        <v>0.55000000000000004</v>
      </c>
      <c r="M1560" s="104">
        <v>1.1499999999999999</v>
      </c>
      <c r="N1560" s="106">
        <f>(0.0883215*'Datos Monitoreo 2019'!$E1560^2.37334)/1000</f>
        <v>0.13501277335907702</v>
      </c>
      <c r="O1560" s="106">
        <f>'Datos Monitoreo 2019'!$N1560*'Datos Monitoreo 2019'!$S1560</f>
        <v>2.7002554671815407E-2</v>
      </c>
      <c r="P1560" s="106">
        <f>'Datos Monitoreo 2019'!$O1560+'Datos Monitoreo 2019'!$N1560</f>
        <v>0.16201532803089241</v>
      </c>
      <c r="Q1560" s="104">
        <v>0.47</v>
      </c>
      <c r="R1560" s="106">
        <f>'Datos Monitoreo 2019'!$Q1560*'Datos Monitoreo 2019'!$N1560</f>
        <v>6.345600347876619E-2</v>
      </c>
      <c r="S1560" s="104">
        <v>0.2</v>
      </c>
      <c r="T1560" s="106">
        <f>'Datos Monitoreo 2019'!$R1560*'Datos Monitoreo 2019'!$S1560</f>
        <v>1.2691200695753239E-2</v>
      </c>
      <c r="U1560" s="106">
        <f>'Datos Monitoreo 2019'!$T1560+'Datos Monitoreo 2019'!$R1560</f>
        <v>7.6147204174519423E-2</v>
      </c>
    </row>
    <row r="1561" spans="1:21" s="94" customFormat="1" ht="16.5" hidden="1" x14ac:dyDescent="0.3">
      <c r="A1561" s="95" t="s">
        <v>66</v>
      </c>
      <c r="B1561" s="102">
        <f>VLOOKUP('Datos Monitoreo 2019'!$A1561,info!$D$3:$E$118,2,FALSE)</f>
        <v>5</v>
      </c>
      <c r="C1561" s="96">
        <v>48</v>
      </c>
      <c r="D1561" s="96" t="s">
        <v>16</v>
      </c>
      <c r="E1561" s="97">
        <v>7.6076062797925967</v>
      </c>
      <c r="F1561" s="103">
        <f t="shared" si="29"/>
        <v>4.5455447521760752E-3</v>
      </c>
      <c r="G1561" s="95"/>
      <c r="H1561" s="104"/>
      <c r="I1561" s="104"/>
      <c r="J1561" s="104"/>
      <c r="K1561" s="105">
        <f>VLOOKUP('Datos Monitoreo 2019'!$D1561,info!$A$2:$B$20,2,FALSE)</f>
        <v>0.55000000000000004</v>
      </c>
      <c r="M1561" s="104">
        <v>1.1499999999999999</v>
      </c>
      <c r="N1561" s="106">
        <f>(0.0883215*'Datos Monitoreo 2019'!$E1561^2.37334)/1000</f>
        <v>1.0903542773862841E-2</v>
      </c>
      <c r="O1561" s="106">
        <f>'Datos Monitoreo 2019'!$N1561*'Datos Monitoreo 2019'!$S1561</f>
        <v>2.1807085547725681E-3</v>
      </c>
      <c r="P1561" s="106">
        <f>'Datos Monitoreo 2019'!$O1561+'Datos Monitoreo 2019'!$N1561</f>
        <v>1.3084251328635409E-2</v>
      </c>
      <c r="Q1561" s="104">
        <v>0.47</v>
      </c>
      <c r="R1561" s="106">
        <f>'Datos Monitoreo 2019'!$Q1561*'Datos Monitoreo 2019'!$N1561</f>
        <v>5.1246651037155349E-3</v>
      </c>
      <c r="S1561" s="104">
        <v>0.2</v>
      </c>
      <c r="T1561" s="106">
        <f>'Datos Monitoreo 2019'!$R1561*'Datos Monitoreo 2019'!$S1561</f>
        <v>1.0249330207431071E-3</v>
      </c>
      <c r="U1561" s="106">
        <f>'Datos Monitoreo 2019'!$T1561+'Datos Monitoreo 2019'!$R1561</f>
        <v>6.1495981244586422E-3</v>
      </c>
    </row>
    <row r="1562" spans="1:21" s="94" customFormat="1" ht="16.5" hidden="1" x14ac:dyDescent="0.3">
      <c r="A1562" s="95" t="s">
        <v>66</v>
      </c>
      <c r="B1562" s="102">
        <f>VLOOKUP('Datos Monitoreo 2019'!$A1562,info!$D$3:$E$118,2,FALSE)</f>
        <v>5</v>
      </c>
      <c r="C1562" s="96">
        <v>50</v>
      </c>
      <c r="D1562" s="96" t="s">
        <v>9</v>
      </c>
      <c r="E1562" s="97">
        <v>8.7853528586726242</v>
      </c>
      <c r="F1562" s="103">
        <f t="shared" si="29"/>
        <v>6.0618934724841114E-3</v>
      </c>
      <c r="G1562" s="95"/>
      <c r="H1562" s="104"/>
      <c r="I1562" s="104"/>
      <c r="J1562" s="104"/>
      <c r="K1562" s="105">
        <f>VLOOKUP('Datos Monitoreo 2019'!$D1562,info!$A$2:$B$20,2,FALSE)</f>
        <v>0.74</v>
      </c>
      <c r="M1562" s="104">
        <v>1.1499999999999999</v>
      </c>
      <c r="N1562" s="106">
        <f>(1.8894+0.00853085*'Datos Monitoreo 2019'!$E1562^3.32222)/1000</f>
        <v>1.3540529416633517E-2</v>
      </c>
      <c r="O1562" s="106">
        <f>'Datos Monitoreo 2019'!$N1562*'Datos Monitoreo 2019'!$S1562</f>
        <v>2.7081058833267036E-3</v>
      </c>
      <c r="P1562" s="106">
        <f>'Datos Monitoreo 2019'!$O1562+'Datos Monitoreo 2019'!$N1562</f>
        <v>1.6248635299960221E-2</v>
      </c>
      <c r="Q1562" s="104">
        <v>0.47</v>
      </c>
      <c r="R1562" s="106">
        <f>'Datos Monitoreo 2019'!$Q1562*'Datos Monitoreo 2019'!$N1562</f>
        <v>6.3640488258177525E-3</v>
      </c>
      <c r="S1562" s="104">
        <v>0.2</v>
      </c>
      <c r="T1562" s="106">
        <f>'Datos Monitoreo 2019'!$R1562*'Datos Monitoreo 2019'!$S1562</f>
        <v>1.2728097651635505E-3</v>
      </c>
      <c r="U1562" s="106">
        <f>'Datos Monitoreo 2019'!$T1562+'Datos Monitoreo 2019'!$R1562</f>
        <v>7.6368585909813028E-3</v>
      </c>
    </row>
    <row r="1563" spans="1:21" s="94" customFormat="1" ht="16.5" hidden="1" x14ac:dyDescent="0.3">
      <c r="A1563" s="95" t="s">
        <v>66</v>
      </c>
      <c r="B1563" s="102">
        <f>VLOOKUP('Datos Monitoreo 2019'!$A1563,info!$D$3:$E$118,2,FALSE)</f>
        <v>5</v>
      </c>
      <c r="C1563" s="96">
        <v>50</v>
      </c>
      <c r="D1563" s="96" t="s">
        <v>9</v>
      </c>
      <c r="E1563" s="97">
        <v>4.0743665431525207</v>
      </c>
      <c r="F1563" s="103">
        <f t="shared" si="29"/>
        <v>1.3037972938088067E-3</v>
      </c>
      <c r="G1563" s="95"/>
      <c r="H1563" s="104"/>
      <c r="I1563" s="104"/>
      <c r="J1563" s="104"/>
      <c r="K1563" s="105">
        <f>VLOOKUP('Datos Monitoreo 2019'!$D1563,info!$A$2:$B$20,2,FALSE)</f>
        <v>0.74</v>
      </c>
      <c r="M1563" s="104">
        <v>1.1499999999999999</v>
      </c>
      <c r="N1563" s="106">
        <f>(1.8894+0.00853085*'Datos Monitoreo 2019'!$E1563^3.32222)/1000</f>
        <v>2.7966900769589103E-3</v>
      </c>
      <c r="O1563" s="106">
        <f>'Datos Monitoreo 2019'!$N1563*'Datos Monitoreo 2019'!$S1563</f>
        <v>5.5933801539178208E-4</v>
      </c>
      <c r="P1563" s="106">
        <f>'Datos Monitoreo 2019'!$O1563+'Datos Monitoreo 2019'!$N1563</f>
        <v>3.3560280923506922E-3</v>
      </c>
      <c r="Q1563" s="104">
        <v>0.47</v>
      </c>
      <c r="R1563" s="106">
        <f>'Datos Monitoreo 2019'!$Q1563*'Datos Monitoreo 2019'!$N1563</f>
        <v>1.3144443361706878E-3</v>
      </c>
      <c r="S1563" s="104">
        <v>0.2</v>
      </c>
      <c r="T1563" s="106">
        <f>'Datos Monitoreo 2019'!$R1563*'Datos Monitoreo 2019'!$S1563</f>
        <v>2.6288886723413755E-4</v>
      </c>
      <c r="U1563" s="106">
        <f>'Datos Monitoreo 2019'!$T1563+'Datos Monitoreo 2019'!$R1563</f>
        <v>1.5773332034048253E-3</v>
      </c>
    </row>
    <row r="1564" spans="1:21" s="94" customFormat="1" ht="16.5" hidden="1" x14ac:dyDescent="0.3">
      <c r="A1564" s="95" t="s">
        <v>66</v>
      </c>
      <c r="B1564" s="102">
        <f>VLOOKUP('Datos Monitoreo 2019'!$A1564,info!$D$3:$E$118,2,FALSE)</f>
        <v>5</v>
      </c>
      <c r="C1564" s="96">
        <v>51</v>
      </c>
      <c r="D1564" s="96" t="s">
        <v>16</v>
      </c>
      <c r="E1564" s="97">
        <v>2.8329579870357371</v>
      </c>
      <c r="F1564" s="103">
        <f t="shared" si="29"/>
        <v>6.3033315211545138E-4</v>
      </c>
      <c r="G1564" s="95"/>
      <c r="H1564" s="104"/>
      <c r="I1564" s="104"/>
      <c r="J1564" s="104"/>
      <c r="K1564" s="105">
        <f>VLOOKUP('Datos Monitoreo 2019'!$D1564,info!$A$2:$B$20,2,FALSE)</f>
        <v>0.55000000000000004</v>
      </c>
      <c r="M1564" s="104">
        <v>1.1499999999999999</v>
      </c>
      <c r="N1564" s="106">
        <f>(0.0883215*'Datos Monitoreo 2019'!$E1564^2.37334)/1000</f>
        <v>1.0456492631636127E-3</v>
      </c>
      <c r="O1564" s="106">
        <f>'Datos Monitoreo 2019'!$N1564*'Datos Monitoreo 2019'!$S1564</f>
        <v>2.0912985263272255E-4</v>
      </c>
      <c r="P1564" s="106">
        <f>'Datos Monitoreo 2019'!$O1564+'Datos Monitoreo 2019'!$N1564</f>
        <v>1.2547791157963353E-3</v>
      </c>
      <c r="Q1564" s="104">
        <v>0.47</v>
      </c>
      <c r="R1564" s="106">
        <f>'Datos Monitoreo 2019'!$Q1564*'Datos Monitoreo 2019'!$N1564</f>
        <v>4.9145515368689797E-4</v>
      </c>
      <c r="S1564" s="104">
        <v>0.2</v>
      </c>
      <c r="T1564" s="106">
        <f>'Datos Monitoreo 2019'!$R1564*'Datos Monitoreo 2019'!$S1564</f>
        <v>9.8291030737379599E-5</v>
      </c>
      <c r="U1564" s="106">
        <f>'Datos Monitoreo 2019'!$T1564+'Datos Monitoreo 2019'!$R1564</f>
        <v>5.8974618442427754E-4</v>
      </c>
    </row>
    <row r="1565" spans="1:21" s="94" customFormat="1" ht="16.5" hidden="1" x14ac:dyDescent="0.3">
      <c r="A1565" s="95" t="s">
        <v>66</v>
      </c>
      <c r="B1565" s="102">
        <f>VLOOKUP('Datos Monitoreo 2019'!$A1565,info!$D$3:$E$118,2,FALSE)</f>
        <v>5</v>
      </c>
      <c r="C1565" s="96">
        <v>52</v>
      </c>
      <c r="D1565" s="96" t="s">
        <v>16</v>
      </c>
      <c r="E1565" s="97">
        <v>11.363662936761328</v>
      </c>
      <c r="F1565" s="103">
        <f t="shared" si="29"/>
        <v>1.0142069171059484E-2</v>
      </c>
      <c r="G1565" s="95"/>
      <c r="H1565" s="104"/>
      <c r="I1565" s="104"/>
      <c r="J1565" s="104"/>
      <c r="K1565" s="105">
        <f>VLOOKUP('Datos Monitoreo 2019'!$D1565,info!$A$2:$B$20,2,FALSE)</f>
        <v>0.55000000000000004</v>
      </c>
      <c r="M1565" s="104">
        <v>1.1499999999999999</v>
      </c>
      <c r="N1565" s="106">
        <f>(0.0883215*'Datos Monitoreo 2019'!$E1565^2.37334)/1000</f>
        <v>2.8259881824904375E-2</v>
      </c>
      <c r="O1565" s="106">
        <f>'Datos Monitoreo 2019'!$N1565*'Datos Monitoreo 2019'!$S1565</f>
        <v>5.6519763649808749E-3</v>
      </c>
      <c r="P1565" s="106">
        <f>'Datos Monitoreo 2019'!$O1565+'Datos Monitoreo 2019'!$N1565</f>
        <v>3.3911858189885249E-2</v>
      </c>
      <c r="Q1565" s="104">
        <v>0.47</v>
      </c>
      <c r="R1565" s="106">
        <f>'Datos Monitoreo 2019'!$Q1565*'Datos Monitoreo 2019'!$N1565</f>
        <v>1.3282144457705055E-2</v>
      </c>
      <c r="S1565" s="104">
        <v>0.2</v>
      </c>
      <c r="T1565" s="106">
        <f>'Datos Monitoreo 2019'!$R1565*'Datos Monitoreo 2019'!$S1565</f>
        <v>2.6564288915410113E-3</v>
      </c>
      <c r="U1565" s="106">
        <f>'Datos Monitoreo 2019'!$T1565+'Datos Monitoreo 2019'!$R1565</f>
        <v>1.5938573349246067E-2</v>
      </c>
    </row>
    <row r="1566" spans="1:21" s="94" customFormat="1" ht="16.5" hidden="1" x14ac:dyDescent="0.3">
      <c r="A1566" s="95" t="s">
        <v>66</v>
      </c>
      <c r="B1566" s="102">
        <f>VLOOKUP('Datos Monitoreo 2019'!$A1566,info!$D$3:$E$118,2,FALSE)</f>
        <v>5</v>
      </c>
      <c r="C1566" s="96">
        <v>53</v>
      </c>
      <c r="D1566" s="96" t="s">
        <v>16</v>
      </c>
      <c r="E1566" s="97">
        <v>12.891550390443523</v>
      </c>
      <c r="F1566" s="103">
        <f t="shared" si="29"/>
        <v>1.305269477032407E-2</v>
      </c>
      <c r="G1566" s="95"/>
      <c r="H1566" s="104"/>
      <c r="I1566" s="104"/>
      <c r="J1566" s="104"/>
      <c r="K1566" s="105">
        <f>VLOOKUP('Datos Monitoreo 2019'!$D1566,info!$A$2:$B$20,2,FALSE)</f>
        <v>0.55000000000000004</v>
      </c>
      <c r="M1566" s="104">
        <v>1.1499999999999999</v>
      </c>
      <c r="N1566" s="106">
        <f>(0.0883215*'Datos Monitoreo 2019'!$E1566^2.37334)/1000</f>
        <v>3.812396500146082E-2</v>
      </c>
      <c r="O1566" s="106">
        <f>'Datos Monitoreo 2019'!$N1566*'Datos Monitoreo 2019'!$S1566</f>
        <v>7.6247930002921642E-3</v>
      </c>
      <c r="P1566" s="106">
        <f>'Datos Monitoreo 2019'!$O1566+'Datos Monitoreo 2019'!$N1566</f>
        <v>4.5748758001752987E-2</v>
      </c>
      <c r="Q1566" s="104">
        <v>0.47</v>
      </c>
      <c r="R1566" s="106">
        <f>'Datos Monitoreo 2019'!$Q1566*'Datos Monitoreo 2019'!$N1566</f>
        <v>1.7918263550686583E-2</v>
      </c>
      <c r="S1566" s="104">
        <v>0.2</v>
      </c>
      <c r="T1566" s="106">
        <f>'Datos Monitoreo 2019'!$R1566*'Datos Monitoreo 2019'!$S1566</f>
        <v>3.5836527101373167E-3</v>
      </c>
      <c r="U1566" s="106">
        <f>'Datos Monitoreo 2019'!$T1566+'Datos Monitoreo 2019'!$R1566</f>
        <v>2.15019162608239E-2</v>
      </c>
    </row>
    <row r="1567" spans="1:21" s="94" customFormat="1" ht="16.5" hidden="1" x14ac:dyDescent="0.3">
      <c r="A1567" s="95" t="s">
        <v>66</v>
      </c>
      <c r="B1567" s="102">
        <f>VLOOKUP('Datos Monitoreo 2019'!$A1567,info!$D$3:$E$118,2,FALSE)</f>
        <v>5</v>
      </c>
      <c r="C1567" s="96">
        <v>55</v>
      </c>
      <c r="D1567" s="96" t="s">
        <v>16</v>
      </c>
      <c r="E1567" s="97">
        <v>12.000282709128909</v>
      </c>
      <c r="F1567" s="103">
        <f t="shared" si="29"/>
        <v>1.1310266453353998E-2</v>
      </c>
      <c r="G1567" s="95"/>
      <c r="H1567" s="104"/>
      <c r="I1567" s="104"/>
      <c r="J1567" s="104"/>
      <c r="K1567" s="105">
        <f>VLOOKUP('Datos Monitoreo 2019'!$D1567,info!$A$2:$B$20,2,FALSE)</f>
        <v>0.55000000000000004</v>
      </c>
      <c r="M1567" s="104">
        <v>1.1499999999999999</v>
      </c>
      <c r="N1567" s="106">
        <f>(0.0883215*'Datos Monitoreo 2019'!$E1567^2.37334)/1000</f>
        <v>3.2162865714783724E-2</v>
      </c>
      <c r="O1567" s="106">
        <f>'Datos Monitoreo 2019'!$N1567*'Datos Monitoreo 2019'!$S1567</f>
        <v>6.432573142956745E-3</v>
      </c>
      <c r="P1567" s="106">
        <f>'Datos Monitoreo 2019'!$O1567+'Datos Monitoreo 2019'!$N1567</f>
        <v>3.8595438857740472E-2</v>
      </c>
      <c r="Q1567" s="104">
        <v>0.47</v>
      </c>
      <c r="R1567" s="106">
        <f>'Datos Monitoreo 2019'!$Q1567*'Datos Monitoreo 2019'!$N1567</f>
        <v>1.5116546885948349E-2</v>
      </c>
      <c r="S1567" s="104">
        <v>0.2</v>
      </c>
      <c r="T1567" s="106">
        <f>'Datos Monitoreo 2019'!$R1567*'Datos Monitoreo 2019'!$S1567</f>
        <v>3.0233093771896702E-3</v>
      </c>
      <c r="U1567" s="106">
        <f>'Datos Monitoreo 2019'!$T1567+'Datos Monitoreo 2019'!$R1567</f>
        <v>1.8139856263138021E-2</v>
      </c>
    </row>
    <row r="1568" spans="1:21" s="94" customFormat="1" ht="16.5" hidden="1" x14ac:dyDescent="0.3">
      <c r="A1568" s="95" t="s">
        <v>66</v>
      </c>
      <c r="B1568" s="102">
        <f>VLOOKUP('Datos Monitoreo 2019'!$A1568,info!$D$3:$E$118,2,FALSE)</f>
        <v>5</v>
      </c>
      <c r="C1568" s="96">
        <v>57</v>
      </c>
      <c r="D1568" s="96" t="s">
        <v>16</v>
      </c>
      <c r="E1568" s="97">
        <v>13.687325105903</v>
      </c>
      <c r="F1568" s="103">
        <f t="shared" si="29"/>
        <v>1.4713874488845726E-2</v>
      </c>
      <c r="G1568" s="95"/>
      <c r="H1568" s="104"/>
      <c r="I1568" s="104"/>
      <c r="J1568" s="104"/>
      <c r="K1568" s="105">
        <f>VLOOKUP('Datos Monitoreo 2019'!$D1568,info!$A$2:$B$20,2,FALSE)</f>
        <v>0.55000000000000004</v>
      </c>
      <c r="M1568" s="104">
        <v>1.1499999999999999</v>
      </c>
      <c r="N1568" s="106">
        <f>(0.0883215*'Datos Monitoreo 2019'!$E1568^2.37334)/1000</f>
        <v>4.3947763804648404E-2</v>
      </c>
      <c r="O1568" s="106">
        <f>'Datos Monitoreo 2019'!$N1568*'Datos Monitoreo 2019'!$S1568</f>
        <v>8.7895527609296812E-3</v>
      </c>
      <c r="P1568" s="106">
        <f>'Datos Monitoreo 2019'!$O1568+'Datos Monitoreo 2019'!$N1568</f>
        <v>5.2737316565578084E-2</v>
      </c>
      <c r="Q1568" s="104">
        <v>0.47</v>
      </c>
      <c r="R1568" s="106">
        <f>'Datos Monitoreo 2019'!$Q1568*'Datos Monitoreo 2019'!$N1568</f>
        <v>2.0655448988184749E-2</v>
      </c>
      <c r="S1568" s="104">
        <v>0.2</v>
      </c>
      <c r="T1568" s="106">
        <f>'Datos Monitoreo 2019'!$R1568*'Datos Monitoreo 2019'!$S1568</f>
        <v>4.1310897976369497E-3</v>
      </c>
      <c r="U1568" s="106">
        <f>'Datos Monitoreo 2019'!$T1568+'Datos Monitoreo 2019'!$R1568</f>
        <v>2.47865387858217E-2</v>
      </c>
    </row>
    <row r="1569" spans="1:21" s="94" customFormat="1" ht="16.5" hidden="1" x14ac:dyDescent="0.3">
      <c r="A1569" s="95" t="s">
        <v>66</v>
      </c>
      <c r="B1569" s="102">
        <f>VLOOKUP('Datos Monitoreo 2019'!$A1569,info!$D$3:$E$118,2,FALSE)</f>
        <v>5</v>
      </c>
      <c r="C1569" s="96">
        <v>59</v>
      </c>
      <c r="D1569" s="96" t="s">
        <v>16</v>
      </c>
      <c r="E1569" s="97">
        <v>14.928733662019782</v>
      </c>
      <c r="F1569" s="103">
        <f t="shared" si="29"/>
        <v>1.7503940218718195E-2</v>
      </c>
      <c r="G1569" s="95"/>
      <c r="H1569" s="104"/>
      <c r="I1569" s="104"/>
      <c r="J1569" s="104"/>
      <c r="K1569" s="105">
        <f>VLOOKUP('Datos Monitoreo 2019'!$D1569,info!$A$2:$B$20,2,FALSE)</f>
        <v>0.55000000000000004</v>
      </c>
      <c r="M1569" s="104">
        <v>1.1499999999999999</v>
      </c>
      <c r="N1569" s="106">
        <f>(0.0883215*'Datos Monitoreo 2019'!$E1569^2.37334)/1000</f>
        <v>5.4003525403002198E-2</v>
      </c>
      <c r="O1569" s="106">
        <f>'Datos Monitoreo 2019'!$N1569*'Datos Monitoreo 2019'!$S1569</f>
        <v>1.080070508060044E-2</v>
      </c>
      <c r="P1569" s="106">
        <f>'Datos Monitoreo 2019'!$O1569+'Datos Monitoreo 2019'!$N1569</f>
        <v>6.4804230483602634E-2</v>
      </c>
      <c r="Q1569" s="104">
        <v>0.47</v>
      </c>
      <c r="R1569" s="106">
        <f>'Datos Monitoreo 2019'!$Q1569*'Datos Monitoreo 2019'!$N1569</f>
        <v>2.5381656939411031E-2</v>
      </c>
      <c r="S1569" s="104">
        <v>0.2</v>
      </c>
      <c r="T1569" s="106">
        <f>'Datos Monitoreo 2019'!$R1569*'Datos Monitoreo 2019'!$S1569</f>
        <v>5.0763313878822063E-3</v>
      </c>
      <c r="U1569" s="106">
        <f>'Datos Monitoreo 2019'!$T1569+'Datos Monitoreo 2019'!$R1569</f>
        <v>3.0457988327293236E-2</v>
      </c>
    </row>
    <row r="1570" spans="1:21" s="94" customFormat="1" ht="16.5" hidden="1" x14ac:dyDescent="0.3">
      <c r="A1570" s="95" t="s">
        <v>66</v>
      </c>
      <c r="B1570" s="102">
        <f>VLOOKUP('Datos Monitoreo 2019'!$A1570,info!$D$3:$E$118,2,FALSE)</f>
        <v>5</v>
      </c>
      <c r="C1570" s="96">
        <v>61</v>
      </c>
      <c r="D1570" s="96" t="s">
        <v>16</v>
      </c>
      <c r="E1570" s="97">
        <v>18.621128341751756</v>
      </c>
      <c r="F1570" s="103">
        <f t="shared" si="29"/>
        <v>2.7233400199811946E-2</v>
      </c>
      <c r="G1570" s="95"/>
      <c r="H1570" s="104"/>
      <c r="I1570" s="104"/>
      <c r="J1570" s="104"/>
      <c r="K1570" s="105">
        <f>VLOOKUP('Datos Monitoreo 2019'!$D1570,info!$A$2:$B$20,2,FALSE)</f>
        <v>0.55000000000000004</v>
      </c>
      <c r="M1570" s="104">
        <v>1.1499999999999999</v>
      </c>
      <c r="N1570" s="106">
        <f>(0.0883215*'Datos Monitoreo 2019'!$E1570^2.37334)/1000</f>
        <v>9.1247812239625831E-2</v>
      </c>
      <c r="O1570" s="106">
        <f>'Datos Monitoreo 2019'!$N1570*'Datos Monitoreo 2019'!$S1570</f>
        <v>1.8249562447925166E-2</v>
      </c>
      <c r="P1570" s="106">
        <f>'Datos Monitoreo 2019'!$O1570+'Datos Monitoreo 2019'!$N1570</f>
        <v>0.109497374687551</v>
      </c>
      <c r="Q1570" s="104">
        <v>0.47</v>
      </c>
      <c r="R1570" s="106">
        <f>'Datos Monitoreo 2019'!$Q1570*'Datos Monitoreo 2019'!$N1570</f>
        <v>4.2886471752624139E-2</v>
      </c>
      <c r="S1570" s="104">
        <v>0.2</v>
      </c>
      <c r="T1570" s="106">
        <f>'Datos Monitoreo 2019'!$R1570*'Datos Monitoreo 2019'!$S1570</f>
        <v>8.5772943505248288E-3</v>
      </c>
      <c r="U1570" s="106">
        <f>'Datos Monitoreo 2019'!$T1570+'Datos Monitoreo 2019'!$R1570</f>
        <v>5.146376610314897E-2</v>
      </c>
    </row>
    <row r="1571" spans="1:21" s="94" customFormat="1" ht="16.5" hidden="1" x14ac:dyDescent="0.3">
      <c r="A1571" s="95" t="s">
        <v>66</v>
      </c>
      <c r="B1571" s="102">
        <f>VLOOKUP('Datos Monitoreo 2019'!$A1571,info!$D$3:$E$118,2,FALSE)</f>
        <v>5</v>
      </c>
      <c r="C1571" s="96">
        <v>63</v>
      </c>
      <c r="D1571" s="96" t="s">
        <v>16</v>
      </c>
      <c r="E1571" s="97">
        <v>12.254930618075941</v>
      </c>
      <c r="F1571" s="103">
        <f t="shared" si="29"/>
        <v>1.1795370719898092E-2</v>
      </c>
      <c r="G1571" s="95"/>
      <c r="H1571" s="104"/>
      <c r="I1571" s="104"/>
      <c r="J1571" s="104"/>
      <c r="K1571" s="105">
        <f>VLOOKUP('Datos Monitoreo 2019'!$D1571,info!$A$2:$B$20,2,FALSE)</f>
        <v>0.55000000000000004</v>
      </c>
      <c r="M1571" s="104">
        <v>1.1499999999999999</v>
      </c>
      <c r="N1571" s="106">
        <f>(0.0883215*'Datos Monitoreo 2019'!$E1571^2.37334)/1000</f>
        <v>3.380633767901467E-2</v>
      </c>
      <c r="O1571" s="106">
        <f>'Datos Monitoreo 2019'!$N1571*'Datos Monitoreo 2019'!$S1571</f>
        <v>6.7612675358029346E-3</v>
      </c>
      <c r="P1571" s="106">
        <f>'Datos Monitoreo 2019'!$O1571+'Datos Monitoreo 2019'!$N1571</f>
        <v>4.0567605214817601E-2</v>
      </c>
      <c r="Q1571" s="104">
        <v>0.47</v>
      </c>
      <c r="R1571" s="106">
        <f>'Datos Monitoreo 2019'!$Q1571*'Datos Monitoreo 2019'!$N1571</f>
        <v>1.5888978709136893E-2</v>
      </c>
      <c r="S1571" s="104">
        <v>0.2</v>
      </c>
      <c r="T1571" s="106">
        <f>'Datos Monitoreo 2019'!$R1571*'Datos Monitoreo 2019'!$S1571</f>
        <v>3.1777957418273788E-3</v>
      </c>
      <c r="U1571" s="106">
        <f>'Datos Monitoreo 2019'!$T1571+'Datos Monitoreo 2019'!$R1571</f>
        <v>1.9066774450964271E-2</v>
      </c>
    </row>
    <row r="1572" spans="1:21" s="94" customFormat="1" ht="16.5" hidden="1" x14ac:dyDescent="0.3">
      <c r="A1572" s="95" t="s">
        <v>66</v>
      </c>
      <c r="B1572" s="102">
        <f>VLOOKUP('Datos Monitoreo 2019'!$A1572,info!$D$3:$E$118,2,FALSE)</f>
        <v>5</v>
      </c>
      <c r="C1572" s="96">
        <v>64</v>
      </c>
      <c r="D1572" s="96" t="s">
        <v>16</v>
      </c>
      <c r="E1572" s="97">
        <v>14.896902673401403</v>
      </c>
      <c r="F1572" s="103">
        <f t="shared" si="29"/>
        <v>1.7429376127879637E-2</v>
      </c>
      <c r="G1572" s="95"/>
      <c r="H1572" s="104"/>
      <c r="I1572" s="104"/>
      <c r="J1572" s="104"/>
      <c r="K1572" s="105">
        <f>VLOOKUP('Datos Monitoreo 2019'!$D1572,info!$A$2:$B$20,2,FALSE)</f>
        <v>0.55000000000000004</v>
      </c>
      <c r="M1572" s="104">
        <v>1.1499999999999999</v>
      </c>
      <c r="N1572" s="106">
        <f>(0.0883215*'Datos Monitoreo 2019'!$E1572^2.37334)/1000</f>
        <v>5.3730644543692863E-2</v>
      </c>
      <c r="O1572" s="106">
        <f>'Datos Monitoreo 2019'!$N1572*'Datos Monitoreo 2019'!$S1572</f>
        <v>1.0746128908738573E-2</v>
      </c>
      <c r="P1572" s="106">
        <f>'Datos Monitoreo 2019'!$O1572+'Datos Monitoreo 2019'!$N1572</f>
        <v>6.4476773452431441E-2</v>
      </c>
      <c r="Q1572" s="104">
        <v>0.47</v>
      </c>
      <c r="R1572" s="106">
        <f>'Datos Monitoreo 2019'!$Q1572*'Datos Monitoreo 2019'!$N1572</f>
        <v>2.5253402935535643E-2</v>
      </c>
      <c r="S1572" s="104">
        <v>0.2</v>
      </c>
      <c r="T1572" s="106">
        <f>'Datos Monitoreo 2019'!$R1572*'Datos Monitoreo 2019'!$S1572</f>
        <v>5.0506805871071286E-3</v>
      </c>
      <c r="U1572" s="106">
        <f>'Datos Monitoreo 2019'!$T1572+'Datos Monitoreo 2019'!$R1572</f>
        <v>3.0304083522642772E-2</v>
      </c>
    </row>
    <row r="1573" spans="1:21" s="94" customFormat="1" ht="16.5" hidden="1" x14ac:dyDescent="0.3">
      <c r="A1573" s="95" t="s">
        <v>66</v>
      </c>
      <c r="B1573" s="102">
        <f>VLOOKUP('Datos Monitoreo 2019'!$A1573,info!$D$3:$E$118,2,FALSE)</f>
        <v>5</v>
      </c>
      <c r="C1573" s="96">
        <v>66</v>
      </c>
      <c r="D1573" s="96" t="s">
        <v>16</v>
      </c>
      <c r="E1573" s="97">
        <v>11.459155902616464</v>
      </c>
      <c r="F1573" s="103">
        <f t="shared" si="29"/>
        <v>1.0313240312354817E-2</v>
      </c>
      <c r="G1573" s="95"/>
      <c r="H1573" s="104"/>
      <c r="I1573" s="104"/>
      <c r="J1573" s="104"/>
      <c r="K1573" s="105">
        <f>VLOOKUP('Datos Monitoreo 2019'!$D1573,info!$A$2:$B$20,2,FALSE)</f>
        <v>0.55000000000000004</v>
      </c>
      <c r="M1573" s="104">
        <v>1.1499999999999999</v>
      </c>
      <c r="N1573" s="106">
        <f>(0.0883215*'Datos Monitoreo 2019'!$E1573^2.37334)/1000</f>
        <v>2.8826753508538826E-2</v>
      </c>
      <c r="O1573" s="106">
        <f>'Datos Monitoreo 2019'!$N1573*'Datos Monitoreo 2019'!$S1573</f>
        <v>5.7653507017077655E-3</v>
      </c>
      <c r="P1573" s="106">
        <f>'Datos Monitoreo 2019'!$O1573+'Datos Monitoreo 2019'!$N1573</f>
        <v>3.4592104210246589E-2</v>
      </c>
      <c r="Q1573" s="104">
        <v>0.47</v>
      </c>
      <c r="R1573" s="106">
        <f>'Datos Monitoreo 2019'!$Q1573*'Datos Monitoreo 2019'!$N1573</f>
        <v>1.3548574149013247E-2</v>
      </c>
      <c r="S1573" s="104">
        <v>0.2</v>
      </c>
      <c r="T1573" s="106">
        <f>'Datos Monitoreo 2019'!$R1573*'Datos Monitoreo 2019'!$S1573</f>
        <v>2.7097148298026496E-3</v>
      </c>
      <c r="U1573" s="106">
        <f>'Datos Monitoreo 2019'!$T1573+'Datos Monitoreo 2019'!$R1573</f>
        <v>1.6258288978815896E-2</v>
      </c>
    </row>
    <row r="1574" spans="1:21" s="94" customFormat="1" ht="16.5" hidden="1" x14ac:dyDescent="0.3">
      <c r="A1574" s="95" t="s">
        <v>68</v>
      </c>
      <c r="B1574" s="102">
        <f>VLOOKUP('Datos Monitoreo 2019'!$A1574,info!$D$3:$E$118,2,FALSE)</f>
        <v>5</v>
      </c>
      <c r="C1574" s="96">
        <v>1</v>
      </c>
      <c r="D1574" s="96" t="s">
        <v>9</v>
      </c>
      <c r="E1574" s="97">
        <v>4.8383102699936185</v>
      </c>
      <c r="F1574" s="103">
        <f t="shared" si="29"/>
        <v>1.8385579025975748E-3</v>
      </c>
      <c r="G1574" s="95"/>
      <c r="H1574" s="104"/>
      <c r="I1574" s="104"/>
      <c r="J1574" s="104"/>
      <c r="K1574" s="105">
        <f>VLOOKUP('Datos Monitoreo 2019'!$D1574,info!$A$2:$B$20,2,FALSE)</f>
        <v>0.74</v>
      </c>
      <c r="M1574" s="104">
        <v>1.1499999999999999</v>
      </c>
      <c r="N1574" s="106">
        <f>(1.8894+0.00853085*'Datos Monitoreo 2019'!$E1574^3.32222)/1000</f>
        <v>3.4952148152453074E-3</v>
      </c>
      <c r="O1574" s="106">
        <f>'Datos Monitoreo 2019'!$N1574*'Datos Monitoreo 2019'!$S1574</f>
        <v>6.9904296304906148E-4</v>
      </c>
      <c r="P1574" s="106">
        <f>'Datos Monitoreo 2019'!$O1574+'Datos Monitoreo 2019'!$N1574</f>
        <v>4.1942577782943689E-3</v>
      </c>
      <c r="Q1574" s="104">
        <v>0.47</v>
      </c>
      <c r="R1574" s="106">
        <f>'Datos Monitoreo 2019'!$Q1574*'Datos Monitoreo 2019'!$N1574</f>
        <v>1.6427509631652944E-3</v>
      </c>
      <c r="S1574" s="104">
        <v>0.2</v>
      </c>
      <c r="T1574" s="106">
        <f>'Datos Monitoreo 2019'!$R1574*'Datos Monitoreo 2019'!$S1574</f>
        <v>3.2855019263305891E-4</v>
      </c>
      <c r="U1574" s="106">
        <f>'Datos Monitoreo 2019'!$T1574+'Datos Monitoreo 2019'!$R1574</f>
        <v>1.9713011557983533E-3</v>
      </c>
    </row>
    <row r="1575" spans="1:21" s="94" customFormat="1" ht="16.5" hidden="1" x14ac:dyDescent="0.3">
      <c r="A1575" s="95" t="s">
        <v>68</v>
      </c>
      <c r="B1575" s="102">
        <f>VLOOKUP('Datos Monitoreo 2019'!$A1575,info!$D$3:$E$118,2,FALSE)</f>
        <v>5</v>
      </c>
      <c r="C1575" s="96">
        <v>1</v>
      </c>
      <c r="D1575" s="96" t="s">
        <v>9</v>
      </c>
      <c r="E1575" s="97">
        <v>4.1380285203892786</v>
      </c>
      <c r="F1575" s="103">
        <f t="shared" si="29"/>
        <v>1.3448592691265155E-3</v>
      </c>
      <c r="G1575" s="95"/>
      <c r="H1575" s="104"/>
      <c r="I1575" s="104"/>
      <c r="J1575" s="104"/>
      <c r="K1575" s="105">
        <f>VLOOKUP('Datos Monitoreo 2019'!$D1575,info!$A$2:$B$20,2,FALSE)</f>
        <v>0.74</v>
      </c>
      <c r="M1575" s="104">
        <v>1.1499999999999999</v>
      </c>
      <c r="N1575" s="106">
        <f>(1.8894+0.00853085*'Datos Monitoreo 2019'!$E1575^3.32222)/1000</f>
        <v>2.8446475655402675E-3</v>
      </c>
      <c r="O1575" s="106">
        <f>'Datos Monitoreo 2019'!$N1575*'Datos Monitoreo 2019'!$S1575</f>
        <v>5.6892951310805347E-4</v>
      </c>
      <c r="P1575" s="106">
        <f>'Datos Monitoreo 2019'!$O1575+'Datos Monitoreo 2019'!$N1575</f>
        <v>3.413577078648321E-3</v>
      </c>
      <c r="Q1575" s="104">
        <v>0.47</v>
      </c>
      <c r="R1575" s="106">
        <f>'Datos Monitoreo 2019'!$Q1575*'Datos Monitoreo 2019'!$N1575</f>
        <v>1.3369843558039256E-3</v>
      </c>
      <c r="S1575" s="104">
        <v>0.2</v>
      </c>
      <c r="T1575" s="106">
        <f>'Datos Monitoreo 2019'!$R1575*'Datos Monitoreo 2019'!$S1575</f>
        <v>2.6739687116078515E-4</v>
      </c>
      <c r="U1575" s="106">
        <f>'Datos Monitoreo 2019'!$T1575+'Datos Monitoreo 2019'!$R1575</f>
        <v>1.6043812269647107E-3</v>
      </c>
    </row>
    <row r="1576" spans="1:21" s="94" customFormat="1" ht="16.5" hidden="1" x14ac:dyDescent="0.3">
      <c r="A1576" s="95" t="s">
        <v>68</v>
      </c>
      <c r="B1576" s="102">
        <f>VLOOKUP('Datos Monitoreo 2019'!$A1576,info!$D$3:$E$118,2,FALSE)</f>
        <v>5</v>
      </c>
      <c r="C1576" s="96">
        <v>2</v>
      </c>
      <c r="D1576" s="96" t="s">
        <v>9</v>
      </c>
      <c r="E1576" s="97">
        <v>5.6977469626898527</v>
      </c>
      <c r="F1576" s="103">
        <f t="shared" si="29"/>
        <v>2.549741765803709E-3</v>
      </c>
      <c r="G1576" s="95"/>
      <c r="H1576" s="104"/>
      <c r="I1576" s="104"/>
      <c r="J1576" s="104"/>
      <c r="K1576" s="105">
        <f>VLOOKUP('Datos Monitoreo 2019'!$D1576,info!$A$2:$B$20,2,FALSE)</f>
        <v>0.74</v>
      </c>
      <c r="M1576" s="104">
        <v>1.1499999999999999</v>
      </c>
      <c r="N1576" s="106">
        <f>(1.8894+0.00853085*'Datos Monitoreo 2019'!$E1576^3.32222)/1000</f>
        <v>4.6538227109908185E-3</v>
      </c>
      <c r="O1576" s="106">
        <f>'Datos Monitoreo 2019'!$N1576*'Datos Monitoreo 2019'!$S1576</f>
        <v>9.3076454219816369E-4</v>
      </c>
      <c r="P1576" s="106">
        <f>'Datos Monitoreo 2019'!$O1576+'Datos Monitoreo 2019'!$N1576</f>
        <v>5.5845872531889822E-3</v>
      </c>
      <c r="Q1576" s="104">
        <v>0.47</v>
      </c>
      <c r="R1576" s="106">
        <f>'Datos Monitoreo 2019'!$Q1576*'Datos Monitoreo 2019'!$N1576</f>
        <v>2.1872966741656847E-3</v>
      </c>
      <c r="S1576" s="104">
        <v>0.2</v>
      </c>
      <c r="T1576" s="106">
        <f>'Datos Monitoreo 2019'!$R1576*'Datos Monitoreo 2019'!$S1576</f>
        <v>4.3745933483313698E-4</v>
      </c>
      <c r="U1576" s="106">
        <f>'Datos Monitoreo 2019'!$T1576+'Datos Monitoreo 2019'!$R1576</f>
        <v>2.6247560089988214E-3</v>
      </c>
    </row>
    <row r="1577" spans="1:21" s="94" customFormat="1" ht="16.5" hidden="1" x14ac:dyDescent="0.3">
      <c r="A1577" s="95" t="s">
        <v>68</v>
      </c>
      <c r="B1577" s="102">
        <f>VLOOKUP('Datos Monitoreo 2019'!$A1577,info!$D$3:$E$118,2,FALSE)</f>
        <v>5</v>
      </c>
      <c r="C1577" s="96">
        <v>2</v>
      </c>
      <c r="D1577" s="96" t="s">
        <v>9</v>
      </c>
      <c r="E1577" s="97">
        <v>3.0239439187460113</v>
      </c>
      <c r="F1577" s="103">
        <f t="shared" si="29"/>
        <v>7.1818668070217757E-4</v>
      </c>
      <c r="G1577" s="95"/>
      <c r="H1577" s="104"/>
      <c r="I1577" s="104"/>
      <c r="J1577" s="104"/>
      <c r="K1577" s="105">
        <f>VLOOKUP('Datos Monitoreo 2019'!$D1577,info!$A$2:$B$20,2,FALSE)</f>
        <v>0.74</v>
      </c>
      <c r="M1577" s="104">
        <v>1.1499999999999999</v>
      </c>
      <c r="N1577" s="106">
        <f>(1.8894+0.00853085*'Datos Monitoreo 2019'!$E1577^3.32222)/1000</f>
        <v>2.2263488446835878E-3</v>
      </c>
      <c r="O1577" s="106">
        <f>'Datos Monitoreo 2019'!$N1577*'Datos Monitoreo 2019'!$S1577</f>
        <v>4.4526976893671756E-4</v>
      </c>
      <c r="P1577" s="106">
        <f>'Datos Monitoreo 2019'!$O1577+'Datos Monitoreo 2019'!$N1577</f>
        <v>2.6716186136203053E-3</v>
      </c>
      <c r="Q1577" s="104">
        <v>0.47</v>
      </c>
      <c r="R1577" s="106">
        <f>'Datos Monitoreo 2019'!$Q1577*'Datos Monitoreo 2019'!$N1577</f>
        <v>1.0463839570012863E-3</v>
      </c>
      <c r="S1577" s="104">
        <v>0.2</v>
      </c>
      <c r="T1577" s="106">
        <f>'Datos Monitoreo 2019'!$R1577*'Datos Monitoreo 2019'!$S1577</f>
        <v>2.0927679140025728E-4</v>
      </c>
      <c r="U1577" s="106">
        <f>'Datos Monitoreo 2019'!$T1577+'Datos Monitoreo 2019'!$R1577</f>
        <v>1.2556607484015435E-3</v>
      </c>
    </row>
    <row r="1578" spans="1:21" s="94" customFormat="1" ht="16.5" hidden="1" x14ac:dyDescent="0.3">
      <c r="A1578" s="95" t="s">
        <v>68</v>
      </c>
      <c r="B1578" s="102">
        <f>VLOOKUP('Datos Monitoreo 2019'!$A1578,info!$D$3:$E$118,2,FALSE)</f>
        <v>5</v>
      </c>
      <c r="C1578" s="96">
        <v>4</v>
      </c>
      <c r="D1578" s="96" t="s">
        <v>9</v>
      </c>
      <c r="E1578" s="97">
        <v>5.1247891675590305</v>
      </c>
      <c r="F1578" s="103">
        <f t="shared" si="29"/>
        <v>2.0627276399425099E-3</v>
      </c>
      <c r="G1578" s="95"/>
      <c r="H1578" s="104"/>
      <c r="I1578" s="104"/>
      <c r="J1578" s="104"/>
      <c r="K1578" s="105">
        <f>VLOOKUP('Datos Monitoreo 2019'!$D1578,info!$A$2:$B$20,2,FALSE)</f>
        <v>0.74</v>
      </c>
      <c r="M1578" s="104">
        <v>1.1499999999999999</v>
      </c>
      <c r="N1578" s="106">
        <f>(1.8894+0.00853085*'Datos Monitoreo 2019'!$E1578^3.32222)/1000</f>
        <v>3.8333814548031225E-3</v>
      </c>
      <c r="O1578" s="106">
        <f>'Datos Monitoreo 2019'!$N1578*'Datos Monitoreo 2019'!$S1578</f>
        <v>7.6667629096062451E-4</v>
      </c>
      <c r="P1578" s="106">
        <f>'Datos Monitoreo 2019'!$O1578+'Datos Monitoreo 2019'!$N1578</f>
        <v>4.600057745763747E-3</v>
      </c>
      <c r="Q1578" s="104">
        <v>0.47</v>
      </c>
      <c r="R1578" s="106">
        <f>'Datos Monitoreo 2019'!$Q1578*'Datos Monitoreo 2019'!$N1578</f>
        <v>1.8016892837574676E-3</v>
      </c>
      <c r="S1578" s="104">
        <v>0.2</v>
      </c>
      <c r="T1578" s="106">
        <f>'Datos Monitoreo 2019'!$R1578*'Datos Monitoreo 2019'!$S1578</f>
        <v>3.6033785675149355E-4</v>
      </c>
      <c r="U1578" s="106">
        <f>'Datos Monitoreo 2019'!$T1578+'Datos Monitoreo 2019'!$R1578</f>
        <v>2.1620271405089612E-3</v>
      </c>
    </row>
    <row r="1579" spans="1:21" s="94" customFormat="1" ht="16.5" hidden="1" x14ac:dyDescent="0.3">
      <c r="A1579" s="95" t="s">
        <v>68</v>
      </c>
      <c r="B1579" s="102">
        <f>VLOOKUP('Datos Monitoreo 2019'!$A1579,info!$D$3:$E$118,2,FALSE)</f>
        <v>5</v>
      </c>
      <c r="C1579" s="96">
        <v>5</v>
      </c>
      <c r="D1579" s="96" t="s">
        <v>9</v>
      </c>
      <c r="E1579" s="97">
        <v>6.8754935415698792</v>
      </c>
      <c r="F1579" s="103">
        <f t="shared" si="29"/>
        <v>3.7127665124477359E-3</v>
      </c>
      <c r="G1579" s="95"/>
      <c r="H1579" s="104"/>
      <c r="I1579" s="104"/>
      <c r="J1579" s="104"/>
      <c r="K1579" s="105">
        <f>VLOOKUP('Datos Monitoreo 2019'!$D1579,info!$A$2:$B$20,2,FALSE)</f>
        <v>0.74</v>
      </c>
      <c r="M1579" s="104">
        <v>1.1499999999999999</v>
      </c>
      <c r="N1579" s="106">
        <f>(1.8894+0.00853085*'Datos Monitoreo 2019'!$E1579^3.32222)/1000</f>
        <v>7.0499976086655682E-3</v>
      </c>
      <c r="O1579" s="106">
        <f>'Datos Monitoreo 2019'!$N1579*'Datos Monitoreo 2019'!$S1579</f>
        <v>1.4099995217331136E-3</v>
      </c>
      <c r="P1579" s="106">
        <f>'Datos Monitoreo 2019'!$O1579+'Datos Monitoreo 2019'!$N1579</f>
        <v>8.4599971303986818E-3</v>
      </c>
      <c r="Q1579" s="104">
        <v>0.47</v>
      </c>
      <c r="R1579" s="106">
        <f>'Datos Monitoreo 2019'!$Q1579*'Datos Monitoreo 2019'!$N1579</f>
        <v>3.3134988760728169E-3</v>
      </c>
      <c r="S1579" s="104">
        <v>0.2</v>
      </c>
      <c r="T1579" s="106">
        <f>'Datos Monitoreo 2019'!$R1579*'Datos Monitoreo 2019'!$S1579</f>
        <v>6.6269977521456343E-4</v>
      </c>
      <c r="U1579" s="106">
        <f>'Datos Monitoreo 2019'!$T1579+'Datos Monitoreo 2019'!$R1579</f>
        <v>3.9761986512873802E-3</v>
      </c>
    </row>
    <row r="1580" spans="1:21" s="94" customFormat="1" ht="16.5" hidden="1" x14ac:dyDescent="0.3">
      <c r="A1580" s="95" t="s">
        <v>68</v>
      </c>
      <c r="B1580" s="102">
        <f>VLOOKUP('Datos Monitoreo 2019'!$A1580,info!$D$3:$E$118,2,FALSE)</f>
        <v>5</v>
      </c>
      <c r="C1580" s="96">
        <v>5</v>
      </c>
      <c r="D1580" s="96" t="s">
        <v>9</v>
      </c>
      <c r="E1580" s="97">
        <v>3.5014087480216975</v>
      </c>
      <c r="F1580" s="103">
        <f t="shared" si="29"/>
        <v>9.6288740570596703E-4</v>
      </c>
      <c r="G1580" s="95"/>
      <c r="H1580" s="104"/>
      <c r="I1580" s="104"/>
      <c r="J1580" s="104"/>
      <c r="K1580" s="105">
        <f>VLOOKUP('Datos Monitoreo 2019'!$D1580,info!$A$2:$B$20,2,FALSE)</f>
        <v>0.74</v>
      </c>
      <c r="M1580" s="104">
        <v>1.1499999999999999</v>
      </c>
      <c r="N1580" s="106">
        <f>(1.8894+0.00853085*'Datos Monitoreo 2019'!$E1580^3.32222)/1000</f>
        <v>2.4377863828380216E-3</v>
      </c>
      <c r="O1580" s="106">
        <f>'Datos Monitoreo 2019'!$N1580*'Datos Monitoreo 2019'!$S1580</f>
        <v>4.8755727656760433E-4</v>
      </c>
      <c r="P1580" s="106">
        <f>'Datos Monitoreo 2019'!$O1580+'Datos Monitoreo 2019'!$N1580</f>
        <v>2.925343659405626E-3</v>
      </c>
      <c r="Q1580" s="104">
        <v>0.47</v>
      </c>
      <c r="R1580" s="106">
        <f>'Datos Monitoreo 2019'!$Q1580*'Datos Monitoreo 2019'!$N1580</f>
        <v>1.14575959993387E-3</v>
      </c>
      <c r="S1580" s="104">
        <v>0.2</v>
      </c>
      <c r="T1580" s="106">
        <f>'Datos Monitoreo 2019'!$R1580*'Datos Monitoreo 2019'!$S1580</f>
        <v>2.2915191998677402E-4</v>
      </c>
      <c r="U1580" s="106">
        <f>'Datos Monitoreo 2019'!$T1580+'Datos Monitoreo 2019'!$R1580</f>
        <v>1.374911519920644E-3</v>
      </c>
    </row>
    <row r="1581" spans="1:21" s="94" customFormat="1" ht="16.5" hidden="1" x14ac:dyDescent="0.3">
      <c r="A1581" s="95" t="s">
        <v>68</v>
      </c>
      <c r="B1581" s="102">
        <f>VLOOKUP('Datos Monitoreo 2019'!$A1581,info!$D$3:$E$118,2,FALSE)</f>
        <v>5</v>
      </c>
      <c r="C1581" s="96">
        <v>6</v>
      </c>
      <c r="D1581" s="96" t="s">
        <v>9</v>
      </c>
      <c r="E1581" s="97">
        <v>3.9788735772973833</v>
      </c>
      <c r="F1581" s="103">
        <f t="shared" si="29"/>
        <v>1.2433979929054324E-3</v>
      </c>
      <c r="G1581" s="95"/>
      <c r="H1581" s="104"/>
      <c r="I1581" s="104"/>
      <c r="J1581" s="104"/>
      <c r="K1581" s="105">
        <f>VLOOKUP('Datos Monitoreo 2019'!$D1581,info!$A$2:$B$20,2,FALSE)</f>
        <v>0.74</v>
      </c>
      <c r="M1581" s="104">
        <v>1.1499999999999999</v>
      </c>
      <c r="N1581" s="106">
        <f>(1.8894+0.00853085*'Datos Monitoreo 2019'!$E1581^3.32222)/1000</f>
        <v>2.7279470570205958E-3</v>
      </c>
      <c r="O1581" s="106">
        <f>'Datos Monitoreo 2019'!$N1581*'Datos Monitoreo 2019'!$S1581</f>
        <v>5.4558941140411918E-4</v>
      </c>
      <c r="P1581" s="106">
        <f>'Datos Monitoreo 2019'!$O1581+'Datos Monitoreo 2019'!$N1581</f>
        <v>3.2735364684247149E-3</v>
      </c>
      <c r="Q1581" s="104">
        <v>0.47</v>
      </c>
      <c r="R1581" s="106">
        <f>'Datos Monitoreo 2019'!$Q1581*'Datos Monitoreo 2019'!$N1581</f>
        <v>1.28213511679968E-3</v>
      </c>
      <c r="S1581" s="104">
        <v>0.2</v>
      </c>
      <c r="T1581" s="106">
        <f>'Datos Monitoreo 2019'!$R1581*'Datos Monitoreo 2019'!$S1581</f>
        <v>2.5642702335993599E-4</v>
      </c>
      <c r="U1581" s="106">
        <f>'Datos Monitoreo 2019'!$T1581+'Datos Monitoreo 2019'!$R1581</f>
        <v>1.5385621401596159E-3</v>
      </c>
    </row>
    <row r="1582" spans="1:21" s="94" customFormat="1" ht="16.5" hidden="1" x14ac:dyDescent="0.3">
      <c r="A1582" s="95" t="s">
        <v>68</v>
      </c>
      <c r="B1582" s="102">
        <f>VLOOKUP('Datos Monitoreo 2019'!$A1582,info!$D$3:$E$118,2,FALSE)</f>
        <v>5</v>
      </c>
      <c r="C1582" s="96">
        <v>6</v>
      </c>
      <c r="D1582" s="96" t="s">
        <v>9</v>
      </c>
      <c r="E1582" s="97">
        <v>2.8329579870357371</v>
      </c>
      <c r="F1582" s="103">
        <f t="shared" si="29"/>
        <v>6.3033315211545138E-4</v>
      </c>
      <c r="G1582" s="99"/>
      <c r="H1582" s="104"/>
      <c r="I1582" s="104"/>
      <c r="J1582" s="104"/>
      <c r="K1582" s="105">
        <f>VLOOKUP('Datos Monitoreo 2019'!$D1582,info!$A$2:$B$20,2,FALSE)</f>
        <v>0.74</v>
      </c>
      <c r="M1582" s="104">
        <v>1.1499999999999999</v>
      </c>
      <c r="N1582" s="106">
        <f>(1.8894+0.00853085*'Datos Monitoreo 2019'!$E1582^3.32222)/1000</f>
        <v>2.1606898363190951E-3</v>
      </c>
      <c r="O1582" s="106">
        <f>'Datos Monitoreo 2019'!$N1582*'Datos Monitoreo 2019'!$S1582</f>
        <v>4.3213796726381903E-4</v>
      </c>
      <c r="P1582" s="106">
        <f>'Datos Monitoreo 2019'!$O1582+'Datos Monitoreo 2019'!$N1582</f>
        <v>2.592827803582914E-3</v>
      </c>
      <c r="Q1582" s="104">
        <v>0.47</v>
      </c>
      <c r="R1582" s="106">
        <f>'Datos Monitoreo 2019'!$Q1582*'Datos Monitoreo 2019'!$N1582</f>
        <v>1.0155242230699747E-3</v>
      </c>
      <c r="S1582" s="104">
        <v>0.2</v>
      </c>
      <c r="T1582" s="106">
        <f>'Datos Monitoreo 2019'!$R1582*'Datos Monitoreo 2019'!$S1582</f>
        <v>2.0310484461399494E-4</v>
      </c>
      <c r="U1582" s="106">
        <f>'Datos Monitoreo 2019'!$T1582+'Datos Monitoreo 2019'!$R1582</f>
        <v>1.2186290676839697E-3</v>
      </c>
    </row>
    <row r="1583" spans="1:21" s="94" customFormat="1" ht="16.5" hidden="1" x14ac:dyDescent="0.3">
      <c r="A1583" s="95" t="s">
        <v>68</v>
      </c>
      <c r="B1583" s="102">
        <f>VLOOKUP('Datos Monitoreo 2019'!$A1583,info!$D$3:$E$118,2,FALSE)</f>
        <v>5</v>
      </c>
      <c r="C1583" s="96">
        <v>6</v>
      </c>
      <c r="D1583" s="96" t="s">
        <v>9</v>
      </c>
      <c r="E1583" s="97">
        <v>2.3873241463784303</v>
      </c>
      <c r="F1583" s="103">
        <f t="shared" si="29"/>
        <v>4.4762327744595566E-4</v>
      </c>
      <c r="G1583" s="99"/>
      <c r="H1583" s="104"/>
      <c r="I1583" s="104"/>
      <c r="J1583" s="104"/>
      <c r="K1583" s="105">
        <f>VLOOKUP('Datos Monitoreo 2019'!$D1583,info!$A$2:$B$20,2,FALSE)</f>
        <v>0.74</v>
      </c>
      <c r="M1583" s="104">
        <v>1.1499999999999999</v>
      </c>
      <c r="N1583" s="106">
        <f>(1.8894+0.00853085*'Datos Monitoreo 2019'!$E1583^3.32222)/1000</f>
        <v>2.0430374485064604E-3</v>
      </c>
      <c r="O1583" s="106">
        <f>'Datos Monitoreo 2019'!$N1583*'Datos Monitoreo 2019'!$S1583</f>
        <v>4.0860748970129212E-4</v>
      </c>
      <c r="P1583" s="106">
        <f>'Datos Monitoreo 2019'!$O1583+'Datos Monitoreo 2019'!$N1583</f>
        <v>2.4516449382077526E-3</v>
      </c>
      <c r="Q1583" s="104">
        <v>0.47</v>
      </c>
      <c r="R1583" s="106">
        <f>'Datos Monitoreo 2019'!$Q1583*'Datos Monitoreo 2019'!$N1583</f>
        <v>9.6022760079803634E-4</v>
      </c>
      <c r="S1583" s="104">
        <v>0.2</v>
      </c>
      <c r="T1583" s="106">
        <f>'Datos Monitoreo 2019'!$R1583*'Datos Monitoreo 2019'!$S1583</f>
        <v>1.9204552015960729E-4</v>
      </c>
      <c r="U1583" s="106">
        <f>'Datos Monitoreo 2019'!$T1583+'Datos Monitoreo 2019'!$R1583</f>
        <v>1.1522731209576437E-3</v>
      </c>
    </row>
    <row r="1584" spans="1:21" s="94" customFormat="1" ht="16.5" hidden="1" x14ac:dyDescent="0.3">
      <c r="A1584" s="95" t="s">
        <v>68</v>
      </c>
      <c r="B1584" s="102">
        <f>VLOOKUP('Datos Monitoreo 2019'!$A1584,info!$D$3:$E$118,2,FALSE)</f>
        <v>5</v>
      </c>
      <c r="C1584" s="96">
        <v>6</v>
      </c>
      <c r="D1584" s="96" t="s">
        <v>9</v>
      </c>
      <c r="E1584" s="97">
        <v>2.0690142601946393</v>
      </c>
      <c r="F1584" s="103">
        <f t="shared" si="29"/>
        <v>3.3621481728162886E-4</v>
      </c>
      <c r="G1584" s="95"/>
      <c r="H1584" s="104"/>
      <c r="I1584" s="104"/>
      <c r="J1584" s="104"/>
      <c r="K1584" s="105">
        <f>VLOOKUP('Datos Monitoreo 2019'!$D1584,info!$A$2:$B$20,2,FALSE)</f>
        <v>0.74</v>
      </c>
      <c r="M1584" s="104">
        <v>1.1499999999999999</v>
      </c>
      <c r="N1584" s="106">
        <f>(1.8894+0.00853085*'Datos Monitoreo 2019'!$E1584^3.32222)/1000</f>
        <v>1.9849054306789976E-3</v>
      </c>
      <c r="O1584" s="106">
        <f>'Datos Monitoreo 2019'!$N1584*'Datos Monitoreo 2019'!$S1584</f>
        <v>3.9698108613579953E-4</v>
      </c>
      <c r="P1584" s="106">
        <f>'Datos Monitoreo 2019'!$O1584+'Datos Monitoreo 2019'!$N1584</f>
        <v>2.3818865168147973E-3</v>
      </c>
      <c r="Q1584" s="104">
        <v>0.47</v>
      </c>
      <c r="R1584" s="106">
        <f>'Datos Monitoreo 2019'!$Q1584*'Datos Monitoreo 2019'!$N1584</f>
        <v>9.3290555241912882E-4</v>
      </c>
      <c r="S1584" s="104">
        <v>0.2</v>
      </c>
      <c r="T1584" s="106">
        <f>'Datos Monitoreo 2019'!$R1584*'Datos Monitoreo 2019'!$S1584</f>
        <v>1.8658111048382576E-4</v>
      </c>
      <c r="U1584" s="106">
        <f>'Datos Monitoreo 2019'!$T1584+'Datos Monitoreo 2019'!$R1584</f>
        <v>1.1194866629029546E-3</v>
      </c>
    </row>
    <row r="1585" spans="1:21" s="94" customFormat="1" ht="16.5" hidden="1" x14ac:dyDescent="0.3">
      <c r="A1585" s="95" t="s">
        <v>68</v>
      </c>
      <c r="B1585" s="102">
        <f>VLOOKUP('Datos Monitoreo 2019'!$A1585,info!$D$3:$E$118,2,FALSE)</f>
        <v>5</v>
      </c>
      <c r="C1585" s="96">
        <v>7</v>
      </c>
      <c r="D1585" s="96" t="s">
        <v>9</v>
      </c>
      <c r="E1585" s="97">
        <v>6.1433808033471609</v>
      </c>
      <c r="F1585" s="103">
        <f t="shared" si="29"/>
        <v>2.9641812376150051E-3</v>
      </c>
      <c r="G1585" s="95"/>
      <c r="H1585" s="104"/>
      <c r="I1585" s="104"/>
      <c r="J1585" s="104"/>
      <c r="K1585" s="105">
        <f>VLOOKUP('Datos Monitoreo 2019'!$D1585,info!$A$2:$B$20,2,FALSE)</f>
        <v>0.74</v>
      </c>
      <c r="M1585" s="104">
        <v>1.1499999999999999</v>
      </c>
      <c r="N1585" s="106">
        <f>(1.8894+0.00853085*'Datos Monitoreo 2019'!$E1585^3.32222)/1000</f>
        <v>5.4396199390398369E-3</v>
      </c>
      <c r="O1585" s="106">
        <f>'Datos Monitoreo 2019'!$N1585*'Datos Monitoreo 2019'!$S1585</f>
        <v>1.0879239878079673E-3</v>
      </c>
      <c r="P1585" s="106">
        <f>'Datos Monitoreo 2019'!$O1585+'Datos Monitoreo 2019'!$N1585</f>
        <v>6.5275439268478045E-3</v>
      </c>
      <c r="Q1585" s="104">
        <v>0.47</v>
      </c>
      <c r="R1585" s="106">
        <f>'Datos Monitoreo 2019'!$Q1585*'Datos Monitoreo 2019'!$N1585</f>
        <v>2.5566213713487233E-3</v>
      </c>
      <c r="S1585" s="104">
        <v>0.2</v>
      </c>
      <c r="T1585" s="106">
        <f>'Datos Monitoreo 2019'!$R1585*'Datos Monitoreo 2019'!$S1585</f>
        <v>5.1132427426974468E-4</v>
      </c>
      <c r="U1585" s="106">
        <f>'Datos Monitoreo 2019'!$T1585+'Datos Monitoreo 2019'!$R1585</f>
        <v>3.0679456456184678E-3</v>
      </c>
    </row>
    <row r="1586" spans="1:21" s="94" customFormat="1" ht="16.5" hidden="1" x14ac:dyDescent="0.3">
      <c r="A1586" s="95" t="s">
        <v>68</v>
      </c>
      <c r="B1586" s="102">
        <f>VLOOKUP('Datos Monitoreo 2019'!$A1586,info!$D$3:$E$118,2,FALSE)</f>
        <v>5</v>
      </c>
      <c r="C1586" s="96">
        <v>7</v>
      </c>
      <c r="D1586" s="96" t="s">
        <v>9</v>
      </c>
      <c r="E1586" s="97">
        <v>2.0690142601946393</v>
      </c>
      <c r="F1586" s="103">
        <f t="shared" si="29"/>
        <v>3.3621481728162886E-4</v>
      </c>
      <c r="G1586" s="95"/>
      <c r="H1586" s="104"/>
      <c r="I1586" s="104"/>
      <c r="J1586" s="104"/>
      <c r="K1586" s="105">
        <f>VLOOKUP('Datos Monitoreo 2019'!$D1586,info!$A$2:$B$20,2,FALSE)</f>
        <v>0.74</v>
      </c>
      <c r="M1586" s="104">
        <v>1.1499999999999999</v>
      </c>
      <c r="N1586" s="106">
        <f>(1.8894+0.00853085*'Datos Monitoreo 2019'!$E1586^3.32222)/1000</f>
        <v>1.9849054306789976E-3</v>
      </c>
      <c r="O1586" s="106">
        <f>'Datos Monitoreo 2019'!$N1586*'Datos Monitoreo 2019'!$S1586</f>
        <v>3.9698108613579953E-4</v>
      </c>
      <c r="P1586" s="106">
        <f>'Datos Monitoreo 2019'!$O1586+'Datos Monitoreo 2019'!$N1586</f>
        <v>2.3818865168147973E-3</v>
      </c>
      <c r="Q1586" s="104">
        <v>0.47</v>
      </c>
      <c r="R1586" s="106">
        <f>'Datos Monitoreo 2019'!$Q1586*'Datos Monitoreo 2019'!$N1586</f>
        <v>9.3290555241912882E-4</v>
      </c>
      <c r="S1586" s="104">
        <v>0.2</v>
      </c>
      <c r="T1586" s="106">
        <f>'Datos Monitoreo 2019'!$R1586*'Datos Monitoreo 2019'!$S1586</f>
        <v>1.8658111048382576E-4</v>
      </c>
      <c r="U1586" s="106">
        <f>'Datos Monitoreo 2019'!$T1586+'Datos Monitoreo 2019'!$R1586</f>
        <v>1.1194866629029546E-3</v>
      </c>
    </row>
    <row r="1587" spans="1:21" s="94" customFormat="1" ht="16.5" hidden="1" x14ac:dyDescent="0.3">
      <c r="A1587" s="95" t="s">
        <v>68</v>
      </c>
      <c r="B1587" s="102">
        <f>VLOOKUP('Datos Monitoreo 2019'!$A1587,info!$D$3:$E$118,2,FALSE)</f>
        <v>5</v>
      </c>
      <c r="C1587" s="96">
        <v>8</v>
      </c>
      <c r="D1587" s="96" t="s">
        <v>9</v>
      </c>
      <c r="E1587" s="97">
        <v>3.8197186342054881</v>
      </c>
      <c r="F1587" s="103">
        <f t="shared" si="29"/>
        <v>1.1459155902616462E-3</v>
      </c>
      <c r="G1587" s="95"/>
      <c r="H1587" s="104"/>
      <c r="I1587" s="104"/>
      <c r="J1587" s="104"/>
      <c r="K1587" s="105">
        <f>VLOOKUP('Datos Monitoreo 2019'!$D1587,info!$A$2:$B$20,2,FALSE)</f>
        <v>0.74</v>
      </c>
      <c r="M1587" s="104">
        <v>1.1499999999999999</v>
      </c>
      <c r="N1587" s="106">
        <f>(1.8894+0.00853085*'Datos Monitoreo 2019'!$E1587^3.32222)/1000</f>
        <v>2.6215980617557504E-3</v>
      </c>
      <c r="O1587" s="106">
        <f>'Datos Monitoreo 2019'!$N1587*'Datos Monitoreo 2019'!$S1587</f>
        <v>5.2431961235115013E-4</v>
      </c>
      <c r="P1587" s="106">
        <f>'Datos Monitoreo 2019'!$O1587+'Datos Monitoreo 2019'!$N1587</f>
        <v>3.1459176741069003E-3</v>
      </c>
      <c r="Q1587" s="104">
        <v>0.47</v>
      </c>
      <c r="R1587" s="106">
        <f>'Datos Monitoreo 2019'!$Q1587*'Datos Monitoreo 2019'!$N1587</f>
        <v>1.2321510890252027E-3</v>
      </c>
      <c r="S1587" s="104">
        <v>0.2</v>
      </c>
      <c r="T1587" s="106">
        <f>'Datos Monitoreo 2019'!$R1587*'Datos Monitoreo 2019'!$S1587</f>
        <v>2.4643021780504056E-4</v>
      </c>
      <c r="U1587" s="106">
        <f>'Datos Monitoreo 2019'!$T1587+'Datos Monitoreo 2019'!$R1587</f>
        <v>1.4785813068302431E-3</v>
      </c>
    </row>
    <row r="1588" spans="1:21" s="94" customFormat="1" ht="16.5" hidden="1" x14ac:dyDescent="0.3">
      <c r="A1588" s="95" t="s">
        <v>68</v>
      </c>
      <c r="B1588" s="102">
        <f>VLOOKUP('Datos Monitoreo 2019'!$A1588,info!$D$3:$E$118,2,FALSE)</f>
        <v>5</v>
      </c>
      <c r="C1588" s="96">
        <v>8</v>
      </c>
      <c r="D1588" s="96" t="s">
        <v>9</v>
      </c>
      <c r="E1588" s="97">
        <v>3.5014087480216975</v>
      </c>
      <c r="F1588" s="103">
        <f t="shared" si="29"/>
        <v>9.6288740570596703E-4</v>
      </c>
      <c r="G1588" s="95"/>
      <c r="H1588" s="104"/>
      <c r="I1588" s="104"/>
      <c r="J1588" s="104"/>
      <c r="K1588" s="105">
        <f>VLOOKUP('Datos Monitoreo 2019'!$D1588,info!$A$2:$B$20,2,FALSE)</f>
        <v>0.74</v>
      </c>
      <c r="M1588" s="104">
        <v>1.1499999999999999</v>
      </c>
      <c r="N1588" s="106">
        <f>(1.8894+0.00853085*'Datos Monitoreo 2019'!$E1588^3.32222)/1000</f>
        <v>2.4377863828380216E-3</v>
      </c>
      <c r="O1588" s="106">
        <f>'Datos Monitoreo 2019'!$N1588*'Datos Monitoreo 2019'!$S1588</f>
        <v>4.8755727656760433E-4</v>
      </c>
      <c r="P1588" s="106">
        <f>'Datos Monitoreo 2019'!$O1588+'Datos Monitoreo 2019'!$N1588</f>
        <v>2.925343659405626E-3</v>
      </c>
      <c r="Q1588" s="104">
        <v>0.47</v>
      </c>
      <c r="R1588" s="106">
        <f>'Datos Monitoreo 2019'!$Q1588*'Datos Monitoreo 2019'!$N1588</f>
        <v>1.14575959993387E-3</v>
      </c>
      <c r="S1588" s="104">
        <v>0.2</v>
      </c>
      <c r="T1588" s="106">
        <f>'Datos Monitoreo 2019'!$R1588*'Datos Monitoreo 2019'!$S1588</f>
        <v>2.2915191998677402E-4</v>
      </c>
      <c r="U1588" s="106">
        <f>'Datos Monitoreo 2019'!$T1588+'Datos Monitoreo 2019'!$R1588</f>
        <v>1.374911519920644E-3</v>
      </c>
    </row>
    <row r="1589" spans="1:21" s="94" customFormat="1" ht="16.5" hidden="1" x14ac:dyDescent="0.3">
      <c r="A1589" s="95" t="s">
        <v>68</v>
      </c>
      <c r="B1589" s="102">
        <f>VLOOKUP('Datos Monitoreo 2019'!$A1589,info!$D$3:$E$118,2,FALSE)</f>
        <v>5</v>
      </c>
      <c r="C1589" s="96">
        <v>17</v>
      </c>
      <c r="D1589" s="96" t="s">
        <v>9</v>
      </c>
      <c r="E1589" s="97">
        <v>6.716338598477984</v>
      </c>
      <c r="F1589" s="103">
        <f t="shared" si="29"/>
        <v>3.5428686106971363E-3</v>
      </c>
      <c r="G1589" s="95"/>
      <c r="H1589" s="104"/>
      <c r="I1589" s="104"/>
      <c r="J1589" s="104"/>
      <c r="K1589" s="105">
        <f>VLOOKUP('Datos Monitoreo 2019'!$D1589,info!$A$2:$B$20,2,FALSE)</f>
        <v>0.74</v>
      </c>
      <c r="M1589" s="104">
        <v>1.1499999999999999</v>
      </c>
      <c r="N1589" s="106">
        <f>(1.8894+0.00853085*'Datos Monitoreo 2019'!$E1589^3.32222)/1000</f>
        <v>6.663689108463453E-3</v>
      </c>
      <c r="O1589" s="106">
        <f>'Datos Monitoreo 2019'!$N1589*'Datos Monitoreo 2019'!$S1589</f>
        <v>1.3327378216926907E-3</v>
      </c>
      <c r="P1589" s="106">
        <f>'Datos Monitoreo 2019'!$O1589+'Datos Monitoreo 2019'!$N1589</f>
        <v>7.996426930156144E-3</v>
      </c>
      <c r="Q1589" s="104">
        <v>0.47</v>
      </c>
      <c r="R1589" s="106">
        <f>'Datos Monitoreo 2019'!$Q1589*'Datos Monitoreo 2019'!$N1589</f>
        <v>3.1319338809778227E-3</v>
      </c>
      <c r="S1589" s="104">
        <v>0.2</v>
      </c>
      <c r="T1589" s="106">
        <f>'Datos Monitoreo 2019'!$R1589*'Datos Monitoreo 2019'!$S1589</f>
        <v>6.2638677619556457E-4</v>
      </c>
      <c r="U1589" s="106">
        <f>'Datos Monitoreo 2019'!$T1589+'Datos Monitoreo 2019'!$R1589</f>
        <v>3.7583206571733872E-3</v>
      </c>
    </row>
    <row r="1590" spans="1:21" s="94" customFormat="1" ht="16.5" hidden="1" x14ac:dyDescent="0.3">
      <c r="A1590" s="95" t="s">
        <v>68</v>
      </c>
      <c r="B1590" s="102">
        <f>VLOOKUP('Datos Monitoreo 2019'!$A1590,info!$D$3:$E$118,2,FALSE)</f>
        <v>5</v>
      </c>
      <c r="C1590" s="96">
        <v>19</v>
      </c>
      <c r="D1590" s="96" t="s">
        <v>9</v>
      </c>
      <c r="E1590" s="97">
        <v>4.6154933496649653</v>
      </c>
      <c r="F1590" s="103">
        <f t="shared" si="29"/>
        <v>1.67311633925355E-3</v>
      </c>
      <c r="G1590" s="95"/>
      <c r="H1590" s="104"/>
      <c r="I1590" s="104"/>
      <c r="J1590" s="104"/>
      <c r="K1590" s="105">
        <f>VLOOKUP('Datos Monitoreo 2019'!$D1590,info!$A$2:$B$20,2,FALSE)</f>
        <v>0.74</v>
      </c>
      <c r="M1590" s="104">
        <v>1.1499999999999999</v>
      </c>
      <c r="N1590" s="106">
        <f>(1.8894+0.00853085*'Datos Monitoreo 2019'!$E1590^3.32222)/1000</f>
        <v>3.262401652821662E-3</v>
      </c>
      <c r="O1590" s="106">
        <f>'Datos Monitoreo 2019'!$N1590*'Datos Monitoreo 2019'!$S1590</f>
        <v>6.524803305643324E-4</v>
      </c>
      <c r="P1590" s="106">
        <f>'Datos Monitoreo 2019'!$O1590+'Datos Monitoreo 2019'!$N1590</f>
        <v>3.9148819833859944E-3</v>
      </c>
      <c r="Q1590" s="104">
        <v>0.47</v>
      </c>
      <c r="R1590" s="106">
        <f>'Datos Monitoreo 2019'!$Q1590*'Datos Monitoreo 2019'!$N1590</f>
        <v>1.5333287768261811E-3</v>
      </c>
      <c r="S1590" s="104">
        <v>0.2</v>
      </c>
      <c r="T1590" s="106">
        <f>'Datos Monitoreo 2019'!$R1590*'Datos Monitoreo 2019'!$S1590</f>
        <v>3.0666575536523625E-4</v>
      </c>
      <c r="U1590" s="106">
        <f>'Datos Monitoreo 2019'!$T1590+'Datos Monitoreo 2019'!$R1590</f>
        <v>1.8399945321914174E-3</v>
      </c>
    </row>
    <row r="1591" spans="1:21" s="94" customFormat="1" ht="16.5" hidden="1" x14ac:dyDescent="0.3">
      <c r="A1591" s="95" t="s">
        <v>68</v>
      </c>
      <c r="B1591" s="102">
        <f>VLOOKUP('Datos Monitoreo 2019'!$A1591,info!$D$3:$E$118,2,FALSE)</f>
        <v>5</v>
      </c>
      <c r="C1591" s="96">
        <v>20</v>
      </c>
      <c r="D1591" s="96" t="s">
        <v>9</v>
      </c>
      <c r="E1591" s="97">
        <v>9.7721135058423734</v>
      </c>
      <c r="F1591" s="103">
        <f t="shared" si="29"/>
        <v>7.500097115734022E-3</v>
      </c>
      <c r="G1591" s="95"/>
      <c r="H1591" s="104"/>
      <c r="I1591" s="104"/>
      <c r="J1591" s="104"/>
      <c r="K1591" s="105">
        <f>VLOOKUP('Datos Monitoreo 2019'!$D1591,info!$A$2:$B$20,2,FALSE)</f>
        <v>0.74</v>
      </c>
      <c r="M1591" s="104">
        <v>1.1499999999999999</v>
      </c>
      <c r="N1591" s="106">
        <f>(1.8894+0.00853085*'Datos Monitoreo 2019'!$E1591^3.32222)/1000</f>
        <v>1.8483431472057218E-2</v>
      </c>
      <c r="O1591" s="106">
        <f>'Datos Monitoreo 2019'!$N1591*'Datos Monitoreo 2019'!$S1591</f>
        <v>3.6966862944114438E-3</v>
      </c>
      <c r="P1591" s="106">
        <f>'Datos Monitoreo 2019'!$O1591+'Datos Monitoreo 2019'!$N1591</f>
        <v>2.2180117766468662E-2</v>
      </c>
      <c r="Q1591" s="104">
        <v>0.47</v>
      </c>
      <c r="R1591" s="106">
        <f>'Datos Monitoreo 2019'!$Q1591*'Datos Monitoreo 2019'!$N1591</f>
        <v>8.6872127918668912E-3</v>
      </c>
      <c r="S1591" s="104">
        <v>0.2</v>
      </c>
      <c r="T1591" s="106">
        <f>'Datos Monitoreo 2019'!$R1591*'Datos Monitoreo 2019'!$S1591</f>
        <v>1.7374425583733784E-3</v>
      </c>
      <c r="U1591" s="106">
        <f>'Datos Monitoreo 2019'!$T1591+'Datos Monitoreo 2019'!$R1591</f>
        <v>1.0424655350240269E-2</v>
      </c>
    </row>
    <row r="1592" spans="1:21" s="94" customFormat="1" ht="16.5" hidden="1" x14ac:dyDescent="0.3">
      <c r="A1592" s="95" t="s">
        <v>68</v>
      </c>
      <c r="B1592" s="102">
        <f>VLOOKUP('Datos Monitoreo 2019'!$A1592,info!$D$3:$E$118,2,FALSE)</f>
        <v>5</v>
      </c>
      <c r="C1592" s="96">
        <v>20</v>
      </c>
      <c r="D1592" s="96" t="s">
        <v>9</v>
      </c>
      <c r="E1592" s="97">
        <v>3.2785918276930444</v>
      </c>
      <c r="F1592" s="103">
        <f t="shared" si="29"/>
        <v>8.4423739563095894E-4</v>
      </c>
      <c r="G1592" s="95"/>
      <c r="H1592" s="104"/>
      <c r="I1592" s="104"/>
      <c r="J1592" s="104"/>
      <c r="K1592" s="105">
        <f>VLOOKUP('Datos Monitoreo 2019'!$D1592,info!$A$2:$B$20,2,FALSE)</f>
        <v>0.74</v>
      </c>
      <c r="M1592" s="104">
        <v>1.1499999999999999</v>
      </c>
      <c r="N1592" s="106">
        <f>(1.8894+0.00853085*'Datos Monitoreo 2019'!$E1592^3.32222)/1000</f>
        <v>2.3301772188384197E-3</v>
      </c>
      <c r="O1592" s="106">
        <f>'Datos Monitoreo 2019'!$N1592*'Datos Monitoreo 2019'!$S1592</f>
        <v>4.6603544376768396E-4</v>
      </c>
      <c r="P1592" s="106">
        <f>'Datos Monitoreo 2019'!$O1592+'Datos Monitoreo 2019'!$N1592</f>
        <v>2.7962126626061038E-3</v>
      </c>
      <c r="Q1592" s="104">
        <v>0.47</v>
      </c>
      <c r="R1592" s="106">
        <f>'Datos Monitoreo 2019'!$Q1592*'Datos Monitoreo 2019'!$N1592</f>
        <v>1.0951832928540572E-3</v>
      </c>
      <c r="S1592" s="104">
        <v>0.2</v>
      </c>
      <c r="T1592" s="106">
        <f>'Datos Monitoreo 2019'!$R1592*'Datos Monitoreo 2019'!$S1592</f>
        <v>2.1903665857081145E-4</v>
      </c>
      <c r="U1592" s="106">
        <f>'Datos Monitoreo 2019'!$T1592+'Datos Monitoreo 2019'!$R1592</f>
        <v>1.3142199514248687E-3</v>
      </c>
    </row>
    <row r="1593" spans="1:21" s="94" customFormat="1" ht="16.5" hidden="1" x14ac:dyDescent="0.3">
      <c r="A1593" s="95" t="s">
        <v>68</v>
      </c>
      <c r="B1593" s="102">
        <f>VLOOKUP('Datos Monitoreo 2019'!$A1593,info!$D$3:$E$118,2,FALSE)</f>
        <v>5</v>
      </c>
      <c r="C1593" s="96">
        <v>20</v>
      </c>
      <c r="D1593" s="96" t="s">
        <v>9</v>
      </c>
      <c r="E1593" s="97">
        <v>3.2785918276930444</v>
      </c>
      <c r="F1593" s="103">
        <f t="shared" si="29"/>
        <v>8.4423739563095894E-4</v>
      </c>
      <c r="G1593" s="95"/>
      <c r="H1593" s="104"/>
      <c r="I1593" s="104"/>
      <c r="J1593" s="104"/>
      <c r="K1593" s="105">
        <f>VLOOKUP('Datos Monitoreo 2019'!$D1593,info!$A$2:$B$20,2,FALSE)</f>
        <v>0.74</v>
      </c>
      <c r="M1593" s="104">
        <v>1.1499999999999999</v>
      </c>
      <c r="N1593" s="106">
        <f>(1.8894+0.00853085*'Datos Monitoreo 2019'!$E1593^3.32222)/1000</f>
        <v>2.3301772188384197E-3</v>
      </c>
      <c r="O1593" s="106">
        <f>'Datos Monitoreo 2019'!$N1593*'Datos Monitoreo 2019'!$S1593</f>
        <v>4.6603544376768396E-4</v>
      </c>
      <c r="P1593" s="106">
        <f>'Datos Monitoreo 2019'!$O1593+'Datos Monitoreo 2019'!$N1593</f>
        <v>2.7962126626061038E-3</v>
      </c>
      <c r="Q1593" s="104">
        <v>0.47</v>
      </c>
      <c r="R1593" s="106">
        <f>'Datos Monitoreo 2019'!$Q1593*'Datos Monitoreo 2019'!$N1593</f>
        <v>1.0951832928540572E-3</v>
      </c>
      <c r="S1593" s="104">
        <v>0.2</v>
      </c>
      <c r="T1593" s="106">
        <f>'Datos Monitoreo 2019'!$R1593*'Datos Monitoreo 2019'!$S1593</f>
        <v>2.1903665857081145E-4</v>
      </c>
      <c r="U1593" s="106">
        <f>'Datos Monitoreo 2019'!$T1593+'Datos Monitoreo 2019'!$R1593</f>
        <v>1.3142199514248687E-3</v>
      </c>
    </row>
    <row r="1594" spans="1:21" s="94" customFormat="1" ht="16.5" hidden="1" x14ac:dyDescent="0.3">
      <c r="A1594" s="95" t="s">
        <v>68</v>
      </c>
      <c r="B1594" s="102">
        <f>VLOOKUP('Datos Monitoreo 2019'!$A1594,info!$D$3:$E$118,2,FALSE)</f>
        <v>5</v>
      </c>
      <c r="C1594" s="96">
        <v>20</v>
      </c>
      <c r="D1594" s="96" t="s">
        <v>9</v>
      </c>
      <c r="E1594" s="97">
        <v>2.6101410667070835</v>
      </c>
      <c r="F1594" s="103">
        <f t="shared" si="29"/>
        <v>5.35078918674952E-4</v>
      </c>
      <c r="G1594" s="95"/>
      <c r="H1594" s="104"/>
      <c r="I1594" s="104"/>
      <c r="J1594" s="104"/>
      <c r="K1594" s="105">
        <f>VLOOKUP('Datos Monitoreo 2019'!$D1594,info!$A$2:$B$20,2,FALSE)</f>
        <v>0.74</v>
      </c>
      <c r="M1594" s="104">
        <v>1.1499999999999999</v>
      </c>
      <c r="N1594" s="106">
        <f>(1.8894+0.00853085*'Datos Monitoreo 2019'!$E1594^3.32222)/1000</f>
        <v>2.0960529990328575E-3</v>
      </c>
      <c r="O1594" s="106">
        <f>'Datos Monitoreo 2019'!$N1594*'Datos Monitoreo 2019'!$S1594</f>
        <v>4.1921059980657154E-4</v>
      </c>
      <c r="P1594" s="106">
        <f>'Datos Monitoreo 2019'!$O1594+'Datos Monitoreo 2019'!$N1594</f>
        <v>2.5152635988394288E-3</v>
      </c>
      <c r="Q1594" s="104">
        <v>0.47</v>
      </c>
      <c r="R1594" s="106">
        <f>'Datos Monitoreo 2019'!$Q1594*'Datos Monitoreo 2019'!$N1594</f>
        <v>9.8514490954544295E-4</v>
      </c>
      <c r="S1594" s="104">
        <v>0.2</v>
      </c>
      <c r="T1594" s="106">
        <f>'Datos Monitoreo 2019'!$R1594*'Datos Monitoreo 2019'!$S1594</f>
        <v>1.970289819090886E-4</v>
      </c>
      <c r="U1594" s="106">
        <f>'Datos Monitoreo 2019'!$T1594+'Datos Monitoreo 2019'!$R1594</f>
        <v>1.1821738914545316E-3</v>
      </c>
    </row>
    <row r="1595" spans="1:21" s="94" customFormat="1" ht="16.5" hidden="1" x14ac:dyDescent="0.3">
      <c r="A1595" s="95" t="s">
        <v>68</v>
      </c>
      <c r="B1595" s="102">
        <f>VLOOKUP('Datos Monitoreo 2019'!$A1595,info!$D$3:$E$118,2,FALSE)</f>
        <v>5</v>
      </c>
      <c r="C1595" s="96">
        <v>21</v>
      </c>
      <c r="D1595" s="96" t="s">
        <v>16</v>
      </c>
      <c r="E1595" s="97">
        <v>17.0295789108328</v>
      </c>
      <c r="F1595" s="103">
        <f t="shared" si="29"/>
        <v>2.2777061793238865E-2</v>
      </c>
      <c r="G1595" s="95"/>
      <c r="H1595" s="104"/>
      <c r="I1595" s="104"/>
      <c r="J1595" s="104"/>
      <c r="K1595" s="105">
        <f>VLOOKUP('Datos Monitoreo 2019'!$D1595,info!$A$2:$B$20,2,FALSE)</f>
        <v>0.55000000000000004</v>
      </c>
      <c r="M1595" s="104">
        <v>1.1499999999999999</v>
      </c>
      <c r="N1595" s="106">
        <f>(0.0883215*'Datos Monitoreo 2019'!$E1595^2.37334)/1000</f>
        <v>7.3812841186548281E-2</v>
      </c>
      <c r="O1595" s="106">
        <f>'Datos Monitoreo 2019'!$N1595*'Datos Monitoreo 2019'!$S1595</f>
        <v>1.4762568237309657E-2</v>
      </c>
      <c r="P1595" s="106">
        <f>'Datos Monitoreo 2019'!$O1595+'Datos Monitoreo 2019'!$N1595</f>
        <v>8.8575409423857943E-2</v>
      </c>
      <c r="Q1595" s="104">
        <v>0.47</v>
      </c>
      <c r="R1595" s="106">
        <f>'Datos Monitoreo 2019'!$Q1595*'Datos Monitoreo 2019'!$N1595</f>
        <v>3.4692035357677689E-2</v>
      </c>
      <c r="S1595" s="104">
        <v>0.2</v>
      </c>
      <c r="T1595" s="106">
        <f>'Datos Monitoreo 2019'!$R1595*'Datos Monitoreo 2019'!$S1595</f>
        <v>6.9384070715355385E-3</v>
      </c>
      <c r="U1595" s="106">
        <f>'Datos Monitoreo 2019'!$T1595+'Datos Monitoreo 2019'!$R1595</f>
        <v>4.1630442429213224E-2</v>
      </c>
    </row>
    <row r="1596" spans="1:21" s="94" customFormat="1" ht="16.5" hidden="1" x14ac:dyDescent="0.3">
      <c r="A1596" s="95" t="s">
        <v>68</v>
      </c>
      <c r="B1596" s="102">
        <f>VLOOKUP('Datos Monitoreo 2019'!$A1596,info!$D$3:$E$118,2,FALSE)</f>
        <v>5</v>
      </c>
      <c r="C1596" s="96">
        <v>21</v>
      </c>
      <c r="D1596" s="96" t="s">
        <v>16</v>
      </c>
      <c r="E1596" s="97">
        <v>15.565353434387363</v>
      </c>
      <c r="F1596" s="103">
        <f t="shared" si="29"/>
        <v>1.9028644573538551E-2</v>
      </c>
      <c r="G1596" s="95"/>
      <c r="H1596" s="104"/>
      <c r="I1596" s="104"/>
      <c r="J1596" s="104"/>
      <c r="K1596" s="105">
        <f>VLOOKUP('Datos Monitoreo 2019'!$D1596,info!$A$2:$B$20,2,FALSE)</f>
        <v>0.55000000000000004</v>
      </c>
      <c r="M1596" s="104">
        <v>1.1499999999999999</v>
      </c>
      <c r="N1596" s="106">
        <f>(0.0883215*'Datos Monitoreo 2019'!$E1596^2.37334)/1000</f>
        <v>5.9630032369859268E-2</v>
      </c>
      <c r="O1596" s="106">
        <f>'Datos Monitoreo 2019'!$N1596*'Datos Monitoreo 2019'!$S1596</f>
        <v>1.1926006473971854E-2</v>
      </c>
      <c r="P1596" s="106">
        <f>'Datos Monitoreo 2019'!$O1596+'Datos Monitoreo 2019'!$N1596</f>
        <v>7.1556038843831118E-2</v>
      </c>
      <c r="Q1596" s="104">
        <v>0.47</v>
      </c>
      <c r="R1596" s="106">
        <f>'Datos Monitoreo 2019'!$Q1596*'Datos Monitoreo 2019'!$N1596</f>
        <v>2.8026115213833854E-2</v>
      </c>
      <c r="S1596" s="104">
        <v>0.2</v>
      </c>
      <c r="T1596" s="106">
        <f>'Datos Monitoreo 2019'!$R1596*'Datos Monitoreo 2019'!$S1596</f>
        <v>5.6052230427667714E-3</v>
      </c>
      <c r="U1596" s="106">
        <f>'Datos Monitoreo 2019'!$T1596+'Datos Monitoreo 2019'!$R1596</f>
        <v>3.3631338256600626E-2</v>
      </c>
    </row>
    <row r="1597" spans="1:21" s="94" customFormat="1" ht="16.5" hidden="1" x14ac:dyDescent="0.3">
      <c r="A1597" s="95" t="s">
        <v>68</v>
      </c>
      <c r="B1597" s="102">
        <f>VLOOKUP('Datos Monitoreo 2019'!$A1597,info!$D$3:$E$118,2,FALSE)</f>
        <v>5</v>
      </c>
      <c r="C1597" s="96">
        <v>21</v>
      </c>
      <c r="D1597" s="96" t="s">
        <v>16</v>
      </c>
      <c r="E1597" s="97">
        <v>4.169859509007658</v>
      </c>
      <c r="F1597" s="103">
        <f t="shared" si="29"/>
        <v>1.3656289892000082E-3</v>
      </c>
      <c r="G1597" s="95"/>
      <c r="H1597" s="104"/>
      <c r="I1597" s="104"/>
      <c r="J1597" s="104"/>
      <c r="K1597" s="105">
        <f>VLOOKUP('Datos Monitoreo 2019'!$D1597,info!$A$2:$B$20,2,FALSE)</f>
        <v>0.55000000000000004</v>
      </c>
      <c r="M1597" s="104">
        <v>1.1499999999999999</v>
      </c>
      <c r="N1597" s="106">
        <f>(0.0883215*'Datos Monitoreo 2019'!$E1597^2.37334)/1000</f>
        <v>2.6171307137991379E-3</v>
      </c>
      <c r="O1597" s="106">
        <f>'Datos Monitoreo 2019'!$N1597*'Datos Monitoreo 2019'!$S1597</f>
        <v>5.2342614275982763E-4</v>
      </c>
      <c r="P1597" s="106">
        <f>'Datos Monitoreo 2019'!$O1597+'Datos Monitoreo 2019'!$N1597</f>
        <v>3.1405568565589653E-3</v>
      </c>
      <c r="Q1597" s="104">
        <v>0.47</v>
      </c>
      <c r="R1597" s="106">
        <f>'Datos Monitoreo 2019'!$Q1597*'Datos Monitoreo 2019'!$N1597</f>
        <v>1.2300514354855947E-3</v>
      </c>
      <c r="S1597" s="104">
        <v>0.2</v>
      </c>
      <c r="T1597" s="106">
        <f>'Datos Monitoreo 2019'!$R1597*'Datos Monitoreo 2019'!$S1597</f>
        <v>2.4601028709711893E-4</v>
      </c>
      <c r="U1597" s="106">
        <f>'Datos Monitoreo 2019'!$T1597+'Datos Monitoreo 2019'!$R1597</f>
        <v>1.4760617225827136E-3</v>
      </c>
    </row>
    <row r="1598" spans="1:21" s="94" customFormat="1" ht="16.5" hidden="1" x14ac:dyDescent="0.3">
      <c r="A1598" s="95" t="s">
        <v>68</v>
      </c>
      <c r="B1598" s="102">
        <f>VLOOKUP('Datos Monitoreo 2019'!$A1598,info!$D$3:$E$118,2,FALSE)</f>
        <v>5</v>
      </c>
      <c r="C1598" s="96">
        <v>22</v>
      </c>
      <c r="D1598" s="96" t="s">
        <v>16</v>
      </c>
      <c r="E1598" s="97">
        <v>15.342536514058711</v>
      </c>
      <c r="F1598" s="103">
        <f t="shared" si="29"/>
        <v>1.8487756499440747E-2</v>
      </c>
      <c r="G1598" s="95"/>
      <c r="H1598" s="104"/>
      <c r="I1598" s="104"/>
      <c r="J1598" s="104"/>
      <c r="K1598" s="105">
        <f>VLOOKUP('Datos Monitoreo 2019'!$D1598,info!$A$2:$B$20,2,FALSE)</f>
        <v>0.55000000000000004</v>
      </c>
      <c r="M1598" s="104">
        <v>1.1499999999999999</v>
      </c>
      <c r="N1598" s="106">
        <f>(0.0883215*'Datos Monitoreo 2019'!$E1598^2.37334)/1000</f>
        <v>5.7624028308578601E-2</v>
      </c>
      <c r="O1598" s="106">
        <f>'Datos Monitoreo 2019'!$N1598*'Datos Monitoreo 2019'!$S1598</f>
        <v>1.1524805661715721E-2</v>
      </c>
      <c r="P1598" s="106">
        <f>'Datos Monitoreo 2019'!$O1598+'Datos Monitoreo 2019'!$N1598</f>
        <v>6.9148833970294324E-2</v>
      </c>
      <c r="Q1598" s="104">
        <v>0.47</v>
      </c>
      <c r="R1598" s="106">
        <f>'Datos Monitoreo 2019'!$Q1598*'Datos Monitoreo 2019'!$N1598</f>
        <v>2.7083293305031942E-2</v>
      </c>
      <c r="S1598" s="104">
        <v>0.2</v>
      </c>
      <c r="T1598" s="106">
        <f>'Datos Monitoreo 2019'!$R1598*'Datos Monitoreo 2019'!$S1598</f>
        <v>5.4166586610063889E-3</v>
      </c>
      <c r="U1598" s="106">
        <f>'Datos Monitoreo 2019'!$T1598+'Datos Monitoreo 2019'!$R1598</f>
        <v>3.2499951966038332E-2</v>
      </c>
    </row>
    <row r="1599" spans="1:21" s="94" customFormat="1" ht="16.5" hidden="1" x14ac:dyDescent="0.3">
      <c r="A1599" s="95" t="s">
        <v>68</v>
      </c>
      <c r="B1599" s="102">
        <f>VLOOKUP('Datos Monitoreo 2019'!$A1599,info!$D$3:$E$118,2,FALSE)</f>
        <v>5</v>
      </c>
      <c r="C1599" s="96">
        <v>25</v>
      </c>
      <c r="D1599" s="96" t="s">
        <v>9</v>
      </c>
      <c r="E1599" s="97">
        <v>4.9019722472303764</v>
      </c>
      <c r="F1599" s="103">
        <f t="shared" si="29"/>
        <v>1.8872593151836952E-3</v>
      </c>
      <c r="G1599" s="95"/>
      <c r="H1599" s="104"/>
      <c r="I1599" s="104"/>
      <c r="J1599" s="104"/>
      <c r="K1599" s="105">
        <f>VLOOKUP('Datos Monitoreo 2019'!$D1599,info!$A$2:$B$20,2,FALSE)</f>
        <v>0.74</v>
      </c>
      <c r="M1599" s="104">
        <v>1.1499999999999999</v>
      </c>
      <c r="N1599" s="106">
        <f>(1.8894+0.00853085*'Datos Monitoreo 2019'!$E1599^3.32222)/1000</f>
        <v>3.5664891328949428E-3</v>
      </c>
      <c r="O1599" s="106">
        <f>'Datos Monitoreo 2019'!$N1599*'Datos Monitoreo 2019'!$S1599</f>
        <v>7.1329782657898863E-4</v>
      </c>
      <c r="P1599" s="106">
        <f>'Datos Monitoreo 2019'!$O1599+'Datos Monitoreo 2019'!$N1599</f>
        <v>4.2797869594739316E-3</v>
      </c>
      <c r="Q1599" s="104">
        <v>0.47</v>
      </c>
      <c r="R1599" s="106">
        <f>'Datos Monitoreo 2019'!$Q1599*'Datos Monitoreo 2019'!$N1599</f>
        <v>1.6762498924606231E-3</v>
      </c>
      <c r="S1599" s="104">
        <v>0.2</v>
      </c>
      <c r="T1599" s="106">
        <f>'Datos Monitoreo 2019'!$R1599*'Datos Monitoreo 2019'!$S1599</f>
        <v>3.3524997849212465E-4</v>
      </c>
      <c r="U1599" s="106">
        <f>'Datos Monitoreo 2019'!$T1599+'Datos Monitoreo 2019'!$R1599</f>
        <v>2.0114998709527478E-3</v>
      </c>
    </row>
    <row r="1600" spans="1:21" s="94" customFormat="1" ht="16.5" hidden="1" x14ac:dyDescent="0.3">
      <c r="A1600" s="95" t="s">
        <v>68</v>
      </c>
      <c r="B1600" s="102">
        <f>VLOOKUP('Datos Monitoreo 2019'!$A1600,info!$D$3:$E$118,2,FALSE)</f>
        <v>5</v>
      </c>
      <c r="C1600" s="96">
        <v>25</v>
      </c>
      <c r="D1600" s="96" t="s">
        <v>9</v>
      </c>
      <c r="E1600" s="97">
        <v>3.7878876455871091</v>
      </c>
      <c r="F1600" s="103">
        <f t="shared" si="29"/>
        <v>1.1268965745621648E-3</v>
      </c>
      <c r="G1600" s="95"/>
      <c r="H1600" s="104"/>
      <c r="I1600" s="104"/>
      <c r="J1600" s="104"/>
      <c r="K1600" s="105">
        <f>VLOOKUP('Datos Monitoreo 2019'!$D1600,info!$A$2:$B$20,2,FALSE)</f>
        <v>0.74</v>
      </c>
      <c r="M1600" s="104">
        <v>1.1499999999999999</v>
      </c>
      <c r="N1600" s="106">
        <f>(1.8894+0.00853085*'Datos Monitoreo 2019'!$E1600^3.32222)/1000</f>
        <v>2.6015224572271344E-3</v>
      </c>
      <c r="O1600" s="106">
        <f>'Datos Monitoreo 2019'!$N1600*'Datos Monitoreo 2019'!$S1600</f>
        <v>5.2030449144542686E-4</v>
      </c>
      <c r="P1600" s="106">
        <f>'Datos Monitoreo 2019'!$O1600+'Datos Monitoreo 2019'!$N1600</f>
        <v>3.1218269486725614E-3</v>
      </c>
      <c r="Q1600" s="104">
        <v>0.47</v>
      </c>
      <c r="R1600" s="106">
        <f>'Datos Monitoreo 2019'!$Q1600*'Datos Monitoreo 2019'!$N1600</f>
        <v>1.2227155548967532E-3</v>
      </c>
      <c r="S1600" s="104">
        <v>0.2</v>
      </c>
      <c r="T1600" s="106">
        <f>'Datos Monitoreo 2019'!$R1600*'Datos Monitoreo 2019'!$S1600</f>
        <v>2.4454311097935066E-4</v>
      </c>
      <c r="U1600" s="106">
        <f>'Datos Monitoreo 2019'!$T1600+'Datos Monitoreo 2019'!$R1600</f>
        <v>1.4672586658761038E-3</v>
      </c>
    </row>
    <row r="1601" spans="1:21" s="94" customFormat="1" ht="16.5" hidden="1" x14ac:dyDescent="0.3">
      <c r="A1601" s="95" t="s">
        <v>68</v>
      </c>
      <c r="B1601" s="102">
        <f>VLOOKUP('Datos Monitoreo 2019'!$A1601,info!$D$3:$E$118,2,FALSE)</f>
        <v>5</v>
      </c>
      <c r="C1601" s="96">
        <v>25</v>
      </c>
      <c r="D1601" s="96" t="s">
        <v>9</v>
      </c>
      <c r="E1601" s="97">
        <v>2.5464790894703255</v>
      </c>
      <c r="F1601" s="103">
        <f t="shared" si="29"/>
        <v>5.0929581789406519E-4</v>
      </c>
      <c r="G1601" s="95"/>
      <c r="H1601" s="104"/>
      <c r="I1601" s="104"/>
      <c r="J1601" s="104"/>
      <c r="K1601" s="105">
        <f>VLOOKUP('Datos Monitoreo 2019'!$D1601,info!$A$2:$B$20,2,FALSE)</f>
        <v>0.74</v>
      </c>
      <c r="M1601" s="104">
        <v>1.1499999999999999</v>
      </c>
      <c r="N1601" s="106">
        <f>(1.8894+0.00853085*'Datos Monitoreo 2019'!$E1601^3.32222)/1000</f>
        <v>2.0797770847807797E-3</v>
      </c>
      <c r="O1601" s="106">
        <f>'Datos Monitoreo 2019'!$N1601*'Datos Monitoreo 2019'!$S1601</f>
        <v>4.1595541695615599E-4</v>
      </c>
      <c r="P1601" s="106">
        <f>'Datos Monitoreo 2019'!$O1601+'Datos Monitoreo 2019'!$N1601</f>
        <v>2.4957325017369355E-3</v>
      </c>
      <c r="Q1601" s="104">
        <v>0.47</v>
      </c>
      <c r="R1601" s="106">
        <f>'Datos Monitoreo 2019'!$Q1601*'Datos Monitoreo 2019'!$N1601</f>
        <v>9.7749522984696643E-4</v>
      </c>
      <c r="S1601" s="104">
        <v>0.2</v>
      </c>
      <c r="T1601" s="106">
        <f>'Datos Monitoreo 2019'!$R1601*'Datos Monitoreo 2019'!$S1601</f>
        <v>1.954990459693933E-4</v>
      </c>
      <c r="U1601" s="106">
        <f>'Datos Monitoreo 2019'!$T1601+'Datos Monitoreo 2019'!$R1601</f>
        <v>1.1729942758163597E-3</v>
      </c>
    </row>
    <row r="1602" spans="1:21" s="94" customFormat="1" ht="16.5" hidden="1" x14ac:dyDescent="0.3">
      <c r="A1602" s="95" t="s">
        <v>68</v>
      </c>
      <c r="B1602" s="102">
        <f>VLOOKUP('Datos Monitoreo 2019'!$A1602,info!$D$3:$E$118,2,FALSE)</f>
        <v>5</v>
      </c>
      <c r="C1602" s="96">
        <v>25</v>
      </c>
      <c r="D1602" s="96" t="s">
        <v>9</v>
      </c>
      <c r="E1602" s="97">
        <v>2.3873241463784303</v>
      </c>
      <c r="F1602" s="103">
        <f t="shared" si="29"/>
        <v>4.4762327744595566E-4</v>
      </c>
      <c r="G1602" s="95"/>
      <c r="H1602" s="104"/>
      <c r="I1602" s="104"/>
      <c r="J1602" s="104"/>
      <c r="K1602" s="105">
        <f>VLOOKUP('Datos Monitoreo 2019'!$D1602,info!$A$2:$B$20,2,FALSE)</f>
        <v>0.74</v>
      </c>
      <c r="M1602" s="104">
        <v>1.1499999999999999</v>
      </c>
      <c r="N1602" s="106">
        <f>(1.8894+0.00853085*'Datos Monitoreo 2019'!$E1602^3.32222)/1000</f>
        <v>2.0430374485064604E-3</v>
      </c>
      <c r="O1602" s="106">
        <f>'Datos Monitoreo 2019'!$N1602*'Datos Monitoreo 2019'!$S1602</f>
        <v>4.0860748970129212E-4</v>
      </c>
      <c r="P1602" s="106">
        <f>'Datos Monitoreo 2019'!$O1602+'Datos Monitoreo 2019'!$N1602</f>
        <v>2.4516449382077526E-3</v>
      </c>
      <c r="Q1602" s="104">
        <v>0.47</v>
      </c>
      <c r="R1602" s="106">
        <f>'Datos Monitoreo 2019'!$Q1602*'Datos Monitoreo 2019'!$N1602</f>
        <v>9.6022760079803634E-4</v>
      </c>
      <c r="S1602" s="104">
        <v>0.2</v>
      </c>
      <c r="T1602" s="106">
        <f>'Datos Monitoreo 2019'!$R1602*'Datos Monitoreo 2019'!$S1602</f>
        <v>1.9204552015960729E-4</v>
      </c>
      <c r="U1602" s="106">
        <f>'Datos Monitoreo 2019'!$T1602+'Datos Monitoreo 2019'!$R1602</f>
        <v>1.1522731209576437E-3</v>
      </c>
    </row>
    <row r="1603" spans="1:21" s="94" customFormat="1" ht="16.5" hidden="1" x14ac:dyDescent="0.3">
      <c r="A1603" s="95" t="s">
        <v>68</v>
      </c>
      <c r="B1603" s="102">
        <f>VLOOKUP('Datos Monitoreo 2019'!$A1603,info!$D$3:$E$118,2,FALSE)</f>
        <v>5</v>
      </c>
      <c r="C1603" s="96">
        <v>26</v>
      </c>
      <c r="D1603" s="96" t="s">
        <v>9</v>
      </c>
      <c r="E1603" s="97">
        <v>5.443099053742821</v>
      </c>
      <c r="F1603" s="103">
        <f t="shared" ref="F1603:F1666" si="30">+(PI()*(((E1603/100)^2))/4)</f>
        <v>2.326924845475056E-3</v>
      </c>
      <c r="G1603" s="95"/>
      <c r="H1603" s="104"/>
      <c r="I1603" s="104"/>
      <c r="J1603" s="104"/>
      <c r="K1603" s="105">
        <f>VLOOKUP('Datos Monitoreo 2019'!$D1603,info!$A$2:$B$20,2,FALSE)</f>
        <v>0.74</v>
      </c>
      <c r="M1603" s="104">
        <v>1.1499999999999999</v>
      </c>
      <c r="N1603" s="106">
        <f>(1.8894+0.00853085*'Datos Monitoreo 2019'!$E1603^3.32222)/1000</f>
        <v>4.2642456776122994E-3</v>
      </c>
      <c r="O1603" s="106">
        <f>'Datos Monitoreo 2019'!$N1603*'Datos Monitoreo 2019'!$S1603</f>
        <v>8.5284913552245993E-4</v>
      </c>
      <c r="P1603" s="106">
        <f>'Datos Monitoreo 2019'!$O1603+'Datos Monitoreo 2019'!$N1603</f>
        <v>5.1170948131347592E-3</v>
      </c>
      <c r="Q1603" s="104">
        <v>0.47</v>
      </c>
      <c r="R1603" s="106">
        <f>'Datos Monitoreo 2019'!$Q1603*'Datos Monitoreo 2019'!$N1603</f>
        <v>2.0041954684777807E-3</v>
      </c>
      <c r="S1603" s="104">
        <v>0.2</v>
      </c>
      <c r="T1603" s="106">
        <f>'Datos Monitoreo 2019'!$R1603*'Datos Monitoreo 2019'!$S1603</f>
        <v>4.0083909369555614E-4</v>
      </c>
      <c r="U1603" s="106">
        <f>'Datos Monitoreo 2019'!$T1603+'Datos Monitoreo 2019'!$R1603</f>
        <v>2.4050345621733369E-3</v>
      </c>
    </row>
    <row r="1604" spans="1:21" s="94" customFormat="1" ht="16.5" hidden="1" x14ac:dyDescent="0.3">
      <c r="A1604" s="95" t="s">
        <v>68</v>
      </c>
      <c r="B1604" s="102">
        <f>VLOOKUP('Datos Monitoreo 2019'!$A1604,info!$D$3:$E$118,2,FALSE)</f>
        <v>5</v>
      </c>
      <c r="C1604" s="96">
        <v>26</v>
      </c>
      <c r="D1604" s="96" t="s">
        <v>9</v>
      </c>
      <c r="E1604" s="97">
        <v>4.45633840657307</v>
      </c>
      <c r="F1604" s="103">
        <f t="shared" si="30"/>
        <v>1.5597184423005749E-3</v>
      </c>
      <c r="G1604" s="95"/>
      <c r="H1604" s="104"/>
      <c r="I1604" s="104"/>
      <c r="J1604" s="104"/>
      <c r="K1604" s="105">
        <f>VLOOKUP('Datos Monitoreo 2019'!$D1604,info!$A$2:$B$20,2,FALSE)</f>
        <v>0.74</v>
      </c>
      <c r="M1604" s="104">
        <v>1.1499999999999999</v>
      </c>
      <c r="N1604" s="106">
        <f>(1.8894+0.00853085*'Datos Monitoreo 2019'!$E1604^3.32222)/1000</f>
        <v>3.1113137119265135E-3</v>
      </c>
      <c r="O1604" s="106">
        <f>'Datos Monitoreo 2019'!$N1604*'Datos Monitoreo 2019'!$S1604</f>
        <v>6.222627423853027E-4</v>
      </c>
      <c r="P1604" s="106">
        <f>'Datos Monitoreo 2019'!$O1604+'Datos Monitoreo 2019'!$N1604</f>
        <v>3.7335764543118162E-3</v>
      </c>
      <c r="Q1604" s="104">
        <v>0.47</v>
      </c>
      <c r="R1604" s="106">
        <f>'Datos Monitoreo 2019'!$Q1604*'Datos Monitoreo 2019'!$N1604</f>
        <v>1.4623174446054613E-3</v>
      </c>
      <c r="S1604" s="104">
        <v>0.2</v>
      </c>
      <c r="T1604" s="106">
        <f>'Datos Monitoreo 2019'!$R1604*'Datos Monitoreo 2019'!$S1604</f>
        <v>2.9246348892109227E-4</v>
      </c>
      <c r="U1604" s="106">
        <f>'Datos Monitoreo 2019'!$T1604+'Datos Monitoreo 2019'!$R1604</f>
        <v>1.7547809335265534E-3</v>
      </c>
    </row>
    <row r="1605" spans="1:21" s="94" customFormat="1" ht="16.5" hidden="1" x14ac:dyDescent="0.3">
      <c r="A1605" s="95" t="s">
        <v>68</v>
      </c>
      <c r="B1605" s="102">
        <f>VLOOKUP('Datos Monitoreo 2019'!$A1605,info!$D$3:$E$118,2,FALSE)</f>
        <v>5</v>
      </c>
      <c r="C1605" s="96">
        <v>27</v>
      </c>
      <c r="D1605" s="96" t="s">
        <v>9</v>
      </c>
      <c r="E1605" s="97">
        <v>7.3211273822271856</v>
      </c>
      <c r="F1605" s="103">
        <f t="shared" si="30"/>
        <v>4.2096482447806314E-3</v>
      </c>
      <c r="G1605" s="95"/>
      <c r="H1605" s="104"/>
      <c r="I1605" s="104"/>
      <c r="J1605" s="104"/>
      <c r="K1605" s="105">
        <f>VLOOKUP('Datos Monitoreo 2019'!$D1605,info!$A$2:$B$20,2,FALSE)</f>
        <v>0.74</v>
      </c>
      <c r="M1605" s="104">
        <v>1.1499999999999999</v>
      </c>
      <c r="N1605" s="106">
        <f>(1.8894+0.00853085*'Datos Monitoreo 2019'!$E1605^3.32222)/1000</f>
        <v>8.2472533610711309E-3</v>
      </c>
      <c r="O1605" s="106">
        <f>'Datos Monitoreo 2019'!$N1605*'Datos Monitoreo 2019'!$S1605</f>
        <v>1.6494506722142263E-3</v>
      </c>
      <c r="P1605" s="106">
        <f>'Datos Monitoreo 2019'!$O1605+'Datos Monitoreo 2019'!$N1605</f>
        <v>9.8967040332853563E-3</v>
      </c>
      <c r="Q1605" s="104">
        <v>0.47</v>
      </c>
      <c r="R1605" s="106">
        <f>'Datos Monitoreo 2019'!$Q1605*'Datos Monitoreo 2019'!$N1605</f>
        <v>3.8762090797034312E-3</v>
      </c>
      <c r="S1605" s="104">
        <v>0.2</v>
      </c>
      <c r="T1605" s="106">
        <f>'Datos Monitoreo 2019'!$R1605*'Datos Monitoreo 2019'!$S1605</f>
        <v>7.752418159406863E-4</v>
      </c>
      <c r="U1605" s="106">
        <f>'Datos Monitoreo 2019'!$T1605+'Datos Monitoreo 2019'!$R1605</f>
        <v>4.6514508956441176E-3</v>
      </c>
    </row>
    <row r="1606" spans="1:21" s="94" customFormat="1" ht="16.5" hidden="1" x14ac:dyDescent="0.3">
      <c r="A1606" s="95" t="s">
        <v>68</v>
      </c>
      <c r="B1606" s="102">
        <f>VLOOKUP('Datos Monitoreo 2019'!$A1606,info!$D$3:$E$118,2,FALSE)</f>
        <v>5</v>
      </c>
      <c r="C1606" s="96">
        <v>27</v>
      </c>
      <c r="D1606" s="96" t="s">
        <v>9</v>
      </c>
      <c r="E1606" s="97">
        <v>2.9602819415092534</v>
      </c>
      <c r="F1606" s="103">
        <f t="shared" si="30"/>
        <v>6.8826555140090136E-4</v>
      </c>
      <c r="G1606" s="95"/>
      <c r="H1606" s="104"/>
      <c r="I1606" s="104"/>
      <c r="J1606" s="104"/>
      <c r="K1606" s="105">
        <f>VLOOKUP('Datos Monitoreo 2019'!$D1606,info!$A$2:$B$20,2,FALSE)</f>
        <v>0.74</v>
      </c>
      <c r="M1606" s="104">
        <v>1.1499999999999999</v>
      </c>
      <c r="N1606" s="106">
        <f>(1.8894+0.00853085*'Datos Monitoreo 2019'!$E1606^3.32222)/1000</f>
        <v>2.2033528840864664E-3</v>
      </c>
      <c r="O1606" s="106">
        <f>'Datos Monitoreo 2019'!$N1606*'Datos Monitoreo 2019'!$S1606</f>
        <v>4.4067057681729331E-4</v>
      </c>
      <c r="P1606" s="106">
        <f>'Datos Monitoreo 2019'!$O1606+'Datos Monitoreo 2019'!$N1606</f>
        <v>2.6440234609037597E-3</v>
      </c>
      <c r="Q1606" s="104">
        <v>0.47</v>
      </c>
      <c r="R1606" s="106">
        <f>'Datos Monitoreo 2019'!$Q1606*'Datos Monitoreo 2019'!$N1606</f>
        <v>1.0355758555206391E-3</v>
      </c>
      <c r="S1606" s="104">
        <v>0.2</v>
      </c>
      <c r="T1606" s="106">
        <f>'Datos Monitoreo 2019'!$R1606*'Datos Monitoreo 2019'!$S1606</f>
        <v>2.0711517110412784E-4</v>
      </c>
      <c r="U1606" s="106">
        <f>'Datos Monitoreo 2019'!$T1606+'Datos Monitoreo 2019'!$R1606</f>
        <v>1.2426910266247668E-3</v>
      </c>
    </row>
    <row r="1607" spans="1:21" s="94" customFormat="1" ht="16.5" hidden="1" x14ac:dyDescent="0.3">
      <c r="A1607" s="96" t="s">
        <v>68</v>
      </c>
      <c r="B1607" s="102">
        <f>VLOOKUP('Datos Monitoreo 2019'!$A1607,info!$D$3:$E$118,2,FALSE)</f>
        <v>5</v>
      </c>
      <c r="C1607" s="96">
        <v>29</v>
      </c>
      <c r="D1607" s="96" t="s">
        <v>9</v>
      </c>
      <c r="E1607" s="97">
        <v>4.4245074179546906</v>
      </c>
      <c r="F1607" s="103">
        <f t="shared" si="30"/>
        <v>1.5375163277392551E-3</v>
      </c>
      <c r="G1607" s="95"/>
      <c r="H1607" s="104"/>
      <c r="I1607" s="104"/>
      <c r="J1607" s="104"/>
      <c r="K1607" s="105">
        <f>VLOOKUP('Datos Monitoreo 2019'!$D1607,info!$A$2:$B$20,2,FALSE)</f>
        <v>0.74</v>
      </c>
      <c r="M1607" s="104">
        <v>1.1499999999999999</v>
      </c>
      <c r="N1607" s="106">
        <f>(1.8894+0.00853085*'Datos Monitoreo 2019'!$E1607^3.32222)/1000</f>
        <v>3.0825572523601138E-3</v>
      </c>
      <c r="O1607" s="106">
        <f>'Datos Monitoreo 2019'!$N1607*'Datos Monitoreo 2019'!$S1607</f>
        <v>6.1651145047202278E-4</v>
      </c>
      <c r="P1607" s="106">
        <f>'Datos Monitoreo 2019'!$O1607+'Datos Monitoreo 2019'!$N1607</f>
        <v>3.6990687028321365E-3</v>
      </c>
      <c r="Q1607" s="104">
        <v>0.47</v>
      </c>
      <c r="R1607" s="106">
        <f>'Datos Monitoreo 2019'!$Q1607*'Datos Monitoreo 2019'!$N1607</f>
        <v>1.4488019086092534E-3</v>
      </c>
      <c r="S1607" s="104">
        <v>0.2</v>
      </c>
      <c r="T1607" s="106">
        <f>'Datos Monitoreo 2019'!$R1607*'Datos Monitoreo 2019'!$S1607</f>
        <v>2.8976038172185071E-4</v>
      </c>
      <c r="U1607" s="106">
        <f>'Datos Monitoreo 2019'!$T1607+'Datos Monitoreo 2019'!$R1607</f>
        <v>1.7385622903311041E-3</v>
      </c>
    </row>
    <row r="1608" spans="1:21" s="94" customFormat="1" ht="16.5" hidden="1" x14ac:dyDescent="0.3">
      <c r="A1608" s="95" t="s">
        <v>68</v>
      </c>
      <c r="B1608" s="102">
        <f>VLOOKUP('Datos Monitoreo 2019'!$A1608,info!$D$3:$E$118,2,FALSE)</f>
        <v>5</v>
      </c>
      <c r="C1608" s="96">
        <v>29</v>
      </c>
      <c r="D1608" s="96" t="s">
        <v>9</v>
      </c>
      <c r="E1608" s="97">
        <v>3.183098861837907</v>
      </c>
      <c r="F1608" s="103">
        <f t="shared" si="30"/>
        <v>7.9577471545947667E-4</v>
      </c>
      <c r="G1608" s="95"/>
      <c r="H1608" s="104"/>
      <c r="I1608" s="104"/>
      <c r="J1608" s="104"/>
      <c r="K1608" s="105">
        <f>VLOOKUP('Datos Monitoreo 2019'!$D1608,info!$A$2:$B$20,2,FALSE)</f>
        <v>0.74</v>
      </c>
      <c r="M1608" s="104">
        <v>1.1499999999999999</v>
      </c>
      <c r="N1608" s="106">
        <f>(1.8894+0.00853085*'Datos Monitoreo 2019'!$E1608^3.32222)/1000</f>
        <v>2.2889499270017243E-3</v>
      </c>
      <c r="O1608" s="106">
        <f>'Datos Monitoreo 2019'!$N1608*'Datos Monitoreo 2019'!$S1608</f>
        <v>4.5778998540034488E-4</v>
      </c>
      <c r="P1608" s="106">
        <f>'Datos Monitoreo 2019'!$O1608+'Datos Monitoreo 2019'!$N1608</f>
        <v>2.746739912402069E-3</v>
      </c>
      <c r="Q1608" s="104">
        <v>0.47</v>
      </c>
      <c r="R1608" s="106">
        <f>'Datos Monitoreo 2019'!$Q1608*'Datos Monitoreo 2019'!$N1608</f>
        <v>1.0758064656908102E-3</v>
      </c>
      <c r="S1608" s="104">
        <v>0.2</v>
      </c>
      <c r="T1608" s="106">
        <f>'Datos Monitoreo 2019'!$R1608*'Datos Monitoreo 2019'!$S1608</f>
        <v>2.1516129313816205E-4</v>
      </c>
      <c r="U1608" s="106">
        <f>'Datos Monitoreo 2019'!$T1608+'Datos Monitoreo 2019'!$R1608</f>
        <v>1.2909677588289724E-3</v>
      </c>
    </row>
    <row r="1609" spans="1:21" s="94" customFormat="1" ht="16.5" hidden="1" x14ac:dyDescent="0.3">
      <c r="A1609" s="95" t="s">
        <v>68</v>
      </c>
      <c r="B1609" s="102">
        <f>VLOOKUP('Datos Monitoreo 2019'!$A1609,info!$D$3:$E$118,2,FALSE)</f>
        <v>5</v>
      </c>
      <c r="C1609" s="96">
        <v>30</v>
      </c>
      <c r="D1609" s="96" t="s">
        <v>9</v>
      </c>
      <c r="E1609" s="97">
        <v>11.522817879853223</v>
      </c>
      <c r="F1609" s="103">
        <f t="shared" si="30"/>
        <v>1.0428150181267167E-2</v>
      </c>
      <c r="G1609" s="95"/>
      <c r="H1609" s="104"/>
      <c r="I1609" s="104"/>
      <c r="J1609" s="104"/>
      <c r="K1609" s="105">
        <f>VLOOKUP('Datos Monitoreo 2019'!$D1609,info!$A$2:$B$20,2,FALSE)</f>
        <v>0.74</v>
      </c>
      <c r="M1609" s="104">
        <v>1.1499999999999999</v>
      </c>
      <c r="N1609" s="106">
        <f>(1.8894+0.00853085*'Datos Monitoreo 2019'!$E1609^3.32222)/1000</f>
        <v>3.0578957037344253E-2</v>
      </c>
      <c r="O1609" s="106">
        <f>'Datos Monitoreo 2019'!$N1609*'Datos Monitoreo 2019'!$S1609</f>
        <v>6.115791407468851E-3</v>
      </c>
      <c r="P1609" s="106">
        <f>'Datos Monitoreo 2019'!$O1609+'Datos Monitoreo 2019'!$N1609</f>
        <v>3.6694748444813102E-2</v>
      </c>
      <c r="Q1609" s="104">
        <v>0.47</v>
      </c>
      <c r="R1609" s="106">
        <f>'Datos Monitoreo 2019'!$Q1609*'Datos Monitoreo 2019'!$N1609</f>
        <v>1.4372109807551799E-2</v>
      </c>
      <c r="S1609" s="104">
        <v>0.2</v>
      </c>
      <c r="T1609" s="106">
        <f>'Datos Monitoreo 2019'!$R1609*'Datos Monitoreo 2019'!$S1609</f>
        <v>2.8744219615103599E-3</v>
      </c>
      <c r="U1609" s="106">
        <f>'Datos Monitoreo 2019'!$T1609+'Datos Monitoreo 2019'!$R1609</f>
        <v>1.724653176906216E-2</v>
      </c>
    </row>
    <row r="1610" spans="1:21" s="94" customFormat="1" ht="16.5" hidden="1" x14ac:dyDescent="0.3">
      <c r="A1610" s="95" t="s">
        <v>68</v>
      </c>
      <c r="B1610" s="102">
        <f>VLOOKUP('Datos Monitoreo 2019'!$A1610,info!$D$3:$E$118,2,FALSE)</f>
        <v>5</v>
      </c>
      <c r="C1610" s="96">
        <v>30</v>
      </c>
      <c r="D1610" s="96" t="s">
        <v>9</v>
      </c>
      <c r="E1610" s="97">
        <v>7.7349302342661135</v>
      </c>
      <c r="F1610" s="103">
        <f t="shared" si="30"/>
        <v>4.6989701173166636E-3</v>
      </c>
      <c r="G1610" s="95"/>
      <c r="H1610" s="104"/>
      <c r="I1610" s="104"/>
      <c r="J1610" s="104"/>
      <c r="K1610" s="105">
        <f>VLOOKUP('Datos Monitoreo 2019'!$D1610,info!$A$2:$B$20,2,FALSE)</f>
        <v>0.74</v>
      </c>
      <c r="M1610" s="104">
        <v>1.1499999999999999</v>
      </c>
      <c r="N1610" s="106">
        <f>(1.8894+0.00853085*'Datos Monitoreo 2019'!$E1610^3.32222)/1000</f>
        <v>9.5214275591451597E-3</v>
      </c>
      <c r="O1610" s="106">
        <f>'Datos Monitoreo 2019'!$N1610*'Datos Monitoreo 2019'!$S1610</f>
        <v>1.904285511829032E-3</v>
      </c>
      <c r="P1610" s="106">
        <f>'Datos Monitoreo 2019'!$O1610+'Datos Monitoreo 2019'!$N1610</f>
        <v>1.1425713070974192E-2</v>
      </c>
      <c r="Q1610" s="104">
        <v>0.47</v>
      </c>
      <c r="R1610" s="106">
        <f>'Datos Monitoreo 2019'!$Q1610*'Datos Monitoreo 2019'!$N1610</f>
        <v>4.4750709527982251E-3</v>
      </c>
      <c r="S1610" s="104">
        <v>0.2</v>
      </c>
      <c r="T1610" s="106">
        <f>'Datos Monitoreo 2019'!$R1610*'Datos Monitoreo 2019'!$S1610</f>
        <v>8.9501419055964507E-4</v>
      </c>
      <c r="U1610" s="106">
        <f>'Datos Monitoreo 2019'!$T1610+'Datos Monitoreo 2019'!$R1610</f>
        <v>5.37008514335787E-3</v>
      </c>
    </row>
    <row r="1611" spans="1:21" s="94" customFormat="1" ht="16.5" hidden="1" x14ac:dyDescent="0.3">
      <c r="A1611" s="95" t="s">
        <v>68</v>
      </c>
      <c r="B1611" s="102">
        <f>VLOOKUP('Datos Monitoreo 2019'!$A1611,info!$D$3:$E$118,2,FALSE)</f>
        <v>5</v>
      </c>
      <c r="C1611" s="96">
        <v>32</v>
      </c>
      <c r="D1611" s="96" t="s">
        <v>16</v>
      </c>
      <c r="E1611" s="97">
        <v>10.026761414789407</v>
      </c>
      <c r="F1611" s="103">
        <f t="shared" si="30"/>
        <v>7.8960746141466566E-3</v>
      </c>
      <c r="G1611" s="95"/>
      <c r="H1611" s="104"/>
      <c r="I1611" s="104"/>
      <c r="J1611" s="104"/>
      <c r="K1611" s="105">
        <f>VLOOKUP('Datos Monitoreo 2019'!$D1611,info!$A$2:$B$20,2,FALSE)</f>
        <v>0.55000000000000004</v>
      </c>
      <c r="M1611" s="104">
        <v>1.1499999999999999</v>
      </c>
      <c r="N1611" s="106">
        <f>(0.0883215*'Datos Monitoreo 2019'!$E1611^2.37334)/1000</f>
        <v>2.0997187534801585E-2</v>
      </c>
      <c r="O1611" s="106">
        <f>'Datos Monitoreo 2019'!$N1611*'Datos Monitoreo 2019'!$S1611</f>
        <v>4.1994375069603169E-3</v>
      </c>
      <c r="P1611" s="106">
        <f>'Datos Monitoreo 2019'!$O1611+'Datos Monitoreo 2019'!$N1611</f>
        <v>2.5196625041761903E-2</v>
      </c>
      <c r="Q1611" s="104">
        <v>0.47</v>
      </c>
      <c r="R1611" s="106">
        <f>'Datos Monitoreo 2019'!$Q1611*'Datos Monitoreo 2019'!$N1611</f>
        <v>9.8686781413567445E-3</v>
      </c>
      <c r="S1611" s="104">
        <v>0.2</v>
      </c>
      <c r="T1611" s="106">
        <f>'Datos Monitoreo 2019'!$R1611*'Datos Monitoreo 2019'!$S1611</f>
        <v>1.9737356282713489E-3</v>
      </c>
      <c r="U1611" s="106">
        <f>'Datos Monitoreo 2019'!$T1611+'Datos Monitoreo 2019'!$R1611</f>
        <v>1.1842413769628093E-2</v>
      </c>
    </row>
    <row r="1612" spans="1:21" s="94" customFormat="1" ht="16.5" hidden="1" x14ac:dyDescent="0.3">
      <c r="A1612" s="95" t="s">
        <v>68</v>
      </c>
      <c r="B1612" s="102">
        <f>VLOOKUP('Datos Monitoreo 2019'!$A1612,info!$D$3:$E$118,2,FALSE)</f>
        <v>5</v>
      </c>
      <c r="C1612" s="96">
        <v>33</v>
      </c>
      <c r="D1612" s="96" t="s">
        <v>9</v>
      </c>
      <c r="E1612" s="97">
        <v>3.9470425886790048</v>
      </c>
      <c r="F1612" s="103">
        <f t="shared" si="30"/>
        <v>1.2235832024904915E-3</v>
      </c>
      <c r="G1612" s="95"/>
      <c r="H1612" s="104"/>
      <c r="I1612" s="104"/>
      <c r="J1612" s="104"/>
      <c r="K1612" s="105">
        <f>VLOOKUP('Datos Monitoreo 2019'!$D1612,info!$A$2:$B$20,2,FALSE)</f>
        <v>0.74</v>
      </c>
      <c r="M1612" s="104">
        <v>1.1499999999999999</v>
      </c>
      <c r="N1612" s="106">
        <f>(1.8894+0.00853085*'Datos Monitoreo 2019'!$E1612^3.32222)/1000</f>
        <v>2.7058666436350891E-3</v>
      </c>
      <c r="O1612" s="106">
        <f>'Datos Monitoreo 2019'!$N1612*'Datos Monitoreo 2019'!$S1612</f>
        <v>5.4117332872701787E-4</v>
      </c>
      <c r="P1612" s="106">
        <f>'Datos Monitoreo 2019'!$O1612+'Datos Monitoreo 2019'!$N1612</f>
        <v>3.2470399723621068E-3</v>
      </c>
      <c r="Q1612" s="104">
        <v>0.47</v>
      </c>
      <c r="R1612" s="106">
        <f>'Datos Monitoreo 2019'!$Q1612*'Datos Monitoreo 2019'!$N1612</f>
        <v>1.2717573225084918E-3</v>
      </c>
      <c r="S1612" s="104">
        <v>0.2</v>
      </c>
      <c r="T1612" s="106">
        <f>'Datos Monitoreo 2019'!$R1612*'Datos Monitoreo 2019'!$S1612</f>
        <v>2.5435146450169838E-4</v>
      </c>
      <c r="U1612" s="106">
        <f>'Datos Monitoreo 2019'!$T1612+'Datos Monitoreo 2019'!$R1612</f>
        <v>1.5261087870101901E-3</v>
      </c>
    </row>
    <row r="1613" spans="1:21" s="94" customFormat="1" ht="16.5" hidden="1" x14ac:dyDescent="0.3">
      <c r="A1613" s="95" t="s">
        <v>68</v>
      </c>
      <c r="B1613" s="102">
        <f>VLOOKUP('Datos Monitoreo 2019'!$A1613,info!$D$3:$E$118,2,FALSE)</f>
        <v>5</v>
      </c>
      <c r="C1613" s="96">
        <v>35</v>
      </c>
      <c r="D1613" s="96" t="s">
        <v>9</v>
      </c>
      <c r="E1613" s="97">
        <v>6.2070427805839179</v>
      </c>
      <c r="F1613" s="103">
        <f t="shared" si="30"/>
        <v>3.0259333555346596E-3</v>
      </c>
      <c r="G1613" s="95"/>
      <c r="H1613" s="104"/>
      <c r="I1613" s="104"/>
      <c r="J1613" s="104"/>
      <c r="K1613" s="105">
        <f>VLOOKUP('Datos Monitoreo 2019'!$D1613,info!$A$2:$B$20,2,FALSE)</f>
        <v>0.74</v>
      </c>
      <c r="M1613" s="104">
        <v>1.1499999999999999</v>
      </c>
      <c r="N1613" s="106">
        <f>(1.8894+0.00853085*'Datos Monitoreo 2019'!$E1613^3.32222)/1000</f>
        <v>5.5633212431521412E-3</v>
      </c>
      <c r="O1613" s="106">
        <f>'Datos Monitoreo 2019'!$N1613*'Datos Monitoreo 2019'!$S1613</f>
        <v>1.1126642486304283E-3</v>
      </c>
      <c r="P1613" s="106">
        <f>'Datos Monitoreo 2019'!$O1613+'Datos Monitoreo 2019'!$N1613</f>
        <v>6.6759854917825693E-3</v>
      </c>
      <c r="Q1613" s="104">
        <v>0.47</v>
      </c>
      <c r="R1613" s="106">
        <f>'Datos Monitoreo 2019'!$Q1613*'Datos Monitoreo 2019'!$N1613</f>
        <v>2.6147609842815064E-3</v>
      </c>
      <c r="S1613" s="104">
        <v>0.2</v>
      </c>
      <c r="T1613" s="106">
        <f>'Datos Monitoreo 2019'!$R1613*'Datos Monitoreo 2019'!$S1613</f>
        <v>5.2295219685630126E-4</v>
      </c>
      <c r="U1613" s="106">
        <f>'Datos Monitoreo 2019'!$T1613+'Datos Monitoreo 2019'!$R1613</f>
        <v>3.1377131811378078E-3</v>
      </c>
    </row>
    <row r="1614" spans="1:21" s="94" customFormat="1" ht="16.5" hidden="1" x14ac:dyDescent="0.3">
      <c r="A1614" s="95" t="s">
        <v>68</v>
      </c>
      <c r="B1614" s="102">
        <f>VLOOKUP('Datos Monitoreo 2019'!$A1614,info!$D$3:$E$118,2,FALSE)</f>
        <v>5</v>
      </c>
      <c r="C1614" s="96">
        <v>35</v>
      </c>
      <c r="D1614" s="96" t="s">
        <v>9</v>
      </c>
      <c r="E1614" s="97">
        <v>4.8701412586119979</v>
      </c>
      <c r="F1614" s="103">
        <f t="shared" si="30"/>
        <v>1.8628290314190892E-3</v>
      </c>
      <c r="G1614" s="95"/>
      <c r="H1614" s="104"/>
      <c r="I1614" s="104"/>
      <c r="J1614" s="104"/>
      <c r="K1614" s="105">
        <f>VLOOKUP('Datos Monitoreo 2019'!$D1614,info!$A$2:$B$20,2,FALSE)</f>
        <v>0.74</v>
      </c>
      <c r="M1614" s="104">
        <v>1.1499999999999999</v>
      </c>
      <c r="N1614" s="106">
        <f>(1.8894+0.00853085*'Datos Monitoreo 2019'!$E1614^3.32222)/1000</f>
        <v>3.5305815308042774E-3</v>
      </c>
      <c r="O1614" s="106">
        <f>'Datos Monitoreo 2019'!$N1614*'Datos Monitoreo 2019'!$S1614</f>
        <v>7.0611630616085547E-4</v>
      </c>
      <c r="P1614" s="106">
        <f>'Datos Monitoreo 2019'!$O1614+'Datos Monitoreo 2019'!$N1614</f>
        <v>4.2366978369651328E-3</v>
      </c>
      <c r="Q1614" s="104">
        <v>0.47</v>
      </c>
      <c r="R1614" s="106">
        <f>'Datos Monitoreo 2019'!$Q1614*'Datos Monitoreo 2019'!$N1614</f>
        <v>1.6593733194780102E-3</v>
      </c>
      <c r="S1614" s="104">
        <v>0.2</v>
      </c>
      <c r="T1614" s="106">
        <f>'Datos Monitoreo 2019'!$R1614*'Datos Monitoreo 2019'!$S1614</f>
        <v>3.3187466389560208E-4</v>
      </c>
      <c r="U1614" s="106">
        <f>'Datos Monitoreo 2019'!$T1614+'Datos Monitoreo 2019'!$R1614</f>
        <v>1.9912479833736124E-3</v>
      </c>
    </row>
    <row r="1615" spans="1:21" s="94" customFormat="1" ht="16.5" hidden="1" x14ac:dyDescent="0.3">
      <c r="A1615" s="95" t="s">
        <v>68</v>
      </c>
      <c r="B1615" s="102">
        <f>VLOOKUP('Datos Monitoreo 2019'!$A1615,info!$D$3:$E$118,2,FALSE)</f>
        <v>5</v>
      </c>
      <c r="C1615" s="96">
        <v>35</v>
      </c>
      <c r="D1615" s="96" t="s">
        <v>9</v>
      </c>
      <c r="E1615" s="97">
        <v>2.8647889756541161</v>
      </c>
      <c r="F1615" s="103">
        <f t="shared" si="30"/>
        <v>6.4457751952217606E-4</v>
      </c>
      <c r="G1615" s="95"/>
      <c r="H1615" s="104"/>
      <c r="I1615" s="104"/>
      <c r="J1615" s="104"/>
      <c r="K1615" s="105">
        <f>VLOOKUP('Datos Monitoreo 2019'!$D1615,info!$A$2:$B$20,2,FALSE)</f>
        <v>0.74</v>
      </c>
      <c r="M1615" s="104">
        <v>1.1499999999999999</v>
      </c>
      <c r="N1615" s="106">
        <f>(1.8894+0.00853085*'Datos Monitoreo 2019'!$E1615^3.32222)/1000</f>
        <v>2.1709493994797897E-3</v>
      </c>
      <c r="O1615" s="106">
        <f>'Datos Monitoreo 2019'!$N1615*'Datos Monitoreo 2019'!$S1615</f>
        <v>4.3418987989595793E-4</v>
      </c>
      <c r="P1615" s="106">
        <f>'Datos Monitoreo 2019'!$O1615+'Datos Monitoreo 2019'!$N1615</f>
        <v>2.6051392793757476E-3</v>
      </c>
      <c r="Q1615" s="104">
        <v>0.47</v>
      </c>
      <c r="R1615" s="106">
        <f>'Datos Monitoreo 2019'!$Q1615*'Datos Monitoreo 2019'!$N1615</f>
        <v>1.020346217755501E-3</v>
      </c>
      <c r="S1615" s="104">
        <v>0.2</v>
      </c>
      <c r="T1615" s="106">
        <f>'Datos Monitoreo 2019'!$R1615*'Datos Monitoreo 2019'!$S1615</f>
        <v>2.0406924355110021E-4</v>
      </c>
      <c r="U1615" s="106">
        <f>'Datos Monitoreo 2019'!$T1615+'Datos Monitoreo 2019'!$R1615</f>
        <v>1.2244154613066012E-3</v>
      </c>
    </row>
    <row r="1616" spans="1:21" s="94" customFormat="1" ht="16.5" hidden="1" x14ac:dyDescent="0.3">
      <c r="A1616" s="95" t="s">
        <v>68</v>
      </c>
      <c r="B1616" s="102">
        <f>VLOOKUP('Datos Monitoreo 2019'!$A1616,info!$D$3:$E$118,2,FALSE)</f>
        <v>5</v>
      </c>
      <c r="C1616" s="96">
        <v>36</v>
      </c>
      <c r="D1616" s="96" t="s">
        <v>9</v>
      </c>
      <c r="E1616" s="97">
        <v>5.7295779513082321</v>
      </c>
      <c r="F1616" s="103">
        <f t="shared" si="30"/>
        <v>2.5783100780887042E-3</v>
      </c>
      <c r="G1616" s="95"/>
      <c r="H1616" s="104"/>
      <c r="I1616" s="104"/>
      <c r="J1616" s="104"/>
      <c r="K1616" s="105">
        <f>VLOOKUP('Datos Monitoreo 2019'!$D1616,info!$A$2:$B$20,2,FALSE)</f>
        <v>0.74</v>
      </c>
      <c r="M1616" s="104">
        <v>1.1499999999999999</v>
      </c>
      <c r="N1616" s="106">
        <f>(1.8894+0.00853085*'Datos Monitoreo 2019'!$E1616^3.32222)/1000</f>
        <v>4.7054637203590736E-3</v>
      </c>
      <c r="O1616" s="106">
        <f>'Datos Monitoreo 2019'!$N1616*'Datos Monitoreo 2019'!$S1616</f>
        <v>9.4109274407181472E-4</v>
      </c>
      <c r="P1616" s="106">
        <f>'Datos Monitoreo 2019'!$O1616+'Datos Monitoreo 2019'!$N1616</f>
        <v>5.6465564644308883E-3</v>
      </c>
      <c r="Q1616" s="104">
        <v>0.47</v>
      </c>
      <c r="R1616" s="106">
        <f>'Datos Monitoreo 2019'!$Q1616*'Datos Monitoreo 2019'!$N1616</f>
        <v>2.2115679485687646E-3</v>
      </c>
      <c r="S1616" s="104">
        <v>0.2</v>
      </c>
      <c r="T1616" s="106">
        <f>'Datos Monitoreo 2019'!$R1616*'Datos Monitoreo 2019'!$S1616</f>
        <v>4.4231358971375293E-4</v>
      </c>
      <c r="U1616" s="106">
        <f>'Datos Monitoreo 2019'!$T1616+'Datos Monitoreo 2019'!$R1616</f>
        <v>2.6538815382825174E-3</v>
      </c>
    </row>
    <row r="1617" spans="1:21" s="94" customFormat="1" ht="16.5" hidden="1" x14ac:dyDescent="0.3">
      <c r="A1617" s="95" t="s">
        <v>68</v>
      </c>
      <c r="B1617" s="102">
        <f>VLOOKUP('Datos Monitoreo 2019'!$A1617,info!$D$3:$E$118,2,FALSE)</f>
        <v>5</v>
      </c>
      <c r="C1617" s="96">
        <v>36</v>
      </c>
      <c r="D1617" s="96" t="s">
        <v>9</v>
      </c>
      <c r="E1617" s="97">
        <v>2.4509861236151882</v>
      </c>
      <c r="F1617" s="103">
        <f t="shared" si="30"/>
        <v>4.718148287959238E-4</v>
      </c>
      <c r="G1617" s="95"/>
      <c r="H1617" s="104"/>
      <c r="I1617" s="104"/>
      <c r="J1617" s="104"/>
      <c r="K1617" s="105">
        <f>VLOOKUP('Datos Monitoreo 2019'!$D1617,info!$A$2:$B$20,2,FALSE)</f>
        <v>0.74</v>
      </c>
      <c r="M1617" s="104">
        <v>1.1499999999999999</v>
      </c>
      <c r="N1617" s="106">
        <f>(1.8894+0.00853085*'Datos Monitoreo 2019'!$E1617^3.32222)/1000</f>
        <v>2.0570749836400877E-3</v>
      </c>
      <c r="O1617" s="106">
        <f>'Datos Monitoreo 2019'!$N1617*'Datos Monitoreo 2019'!$S1617</f>
        <v>4.1141499672801753E-4</v>
      </c>
      <c r="P1617" s="106">
        <f>'Datos Monitoreo 2019'!$O1617+'Datos Monitoreo 2019'!$N1617</f>
        <v>2.4684899803681052E-3</v>
      </c>
      <c r="Q1617" s="104">
        <v>0.47</v>
      </c>
      <c r="R1617" s="106">
        <f>'Datos Monitoreo 2019'!$Q1617*'Datos Monitoreo 2019'!$N1617</f>
        <v>9.6682524231084114E-4</v>
      </c>
      <c r="S1617" s="104">
        <v>0.2</v>
      </c>
      <c r="T1617" s="106">
        <f>'Datos Monitoreo 2019'!$R1617*'Datos Monitoreo 2019'!$S1617</f>
        <v>1.9336504846216823E-4</v>
      </c>
      <c r="U1617" s="106">
        <f>'Datos Monitoreo 2019'!$T1617+'Datos Monitoreo 2019'!$R1617</f>
        <v>1.1601902907730094E-3</v>
      </c>
    </row>
    <row r="1618" spans="1:21" s="94" customFormat="1" ht="16.5" hidden="1" x14ac:dyDescent="0.3">
      <c r="A1618" s="95" t="s">
        <v>68</v>
      </c>
      <c r="B1618" s="102">
        <f>VLOOKUP('Datos Monitoreo 2019'!$A1618,info!$D$3:$E$118,2,FALSE)</f>
        <v>5</v>
      </c>
      <c r="C1618" s="96">
        <v>37</v>
      </c>
      <c r="D1618" s="96" t="s">
        <v>9</v>
      </c>
      <c r="E1618" s="97">
        <v>5.4749300423611995</v>
      </c>
      <c r="F1618" s="103">
        <f t="shared" si="30"/>
        <v>2.3542199182153157E-3</v>
      </c>
      <c r="G1618" s="95"/>
      <c r="H1618" s="104"/>
      <c r="I1618" s="104"/>
      <c r="J1618" s="104"/>
      <c r="K1618" s="105">
        <f>VLOOKUP('Datos Monitoreo 2019'!$D1618,info!$A$2:$B$20,2,FALSE)</f>
        <v>0.74</v>
      </c>
      <c r="M1618" s="104">
        <v>1.1499999999999999</v>
      </c>
      <c r="N1618" s="106">
        <f>(1.8894+0.00853085*'Datos Monitoreo 2019'!$E1618^3.32222)/1000</f>
        <v>4.3106987205530313E-3</v>
      </c>
      <c r="O1618" s="106">
        <f>'Datos Monitoreo 2019'!$N1618*'Datos Monitoreo 2019'!$S1618</f>
        <v>8.621397441106063E-4</v>
      </c>
      <c r="P1618" s="106">
        <f>'Datos Monitoreo 2019'!$O1618+'Datos Monitoreo 2019'!$N1618</f>
        <v>5.1728384646636373E-3</v>
      </c>
      <c r="Q1618" s="104">
        <v>0.47</v>
      </c>
      <c r="R1618" s="106">
        <f>'Datos Monitoreo 2019'!$Q1618*'Datos Monitoreo 2019'!$N1618</f>
        <v>2.0260283986599245E-3</v>
      </c>
      <c r="S1618" s="104">
        <v>0.2</v>
      </c>
      <c r="T1618" s="106">
        <f>'Datos Monitoreo 2019'!$R1618*'Datos Monitoreo 2019'!$S1618</f>
        <v>4.0520567973198495E-4</v>
      </c>
      <c r="U1618" s="106">
        <f>'Datos Monitoreo 2019'!$T1618+'Datos Monitoreo 2019'!$R1618</f>
        <v>2.4312340783919093E-3</v>
      </c>
    </row>
    <row r="1619" spans="1:21" s="94" customFormat="1" ht="16.5" hidden="1" x14ac:dyDescent="0.3">
      <c r="A1619" s="95" t="s">
        <v>68</v>
      </c>
      <c r="B1619" s="102">
        <f>VLOOKUP('Datos Monitoreo 2019'!$A1619,info!$D$3:$E$118,2,FALSE)</f>
        <v>5</v>
      </c>
      <c r="C1619" s="96">
        <v>37</v>
      </c>
      <c r="D1619" s="96" t="s">
        <v>9</v>
      </c>
      <c r="E1619" s="97">
        <v>4.4245074179546906</v>
      </c>
      <c r="F1619" s="103">
        <f t="shared" si="30"/>
        <v>1.5375163277392551E-3</v>
      </c>
      <c r="G1619" s="95"/>
      <c r="H1619" s="104"/>
      <c r="I1619" s="104"/>
      <c r="J1619" s="104"/>
      <c r="K1619" s="105">
        <f>VLOOKUP('Datos Monitoreo 2019'!$D1619,info!$A$2:$B$20,2,FALSE)</f>
        <v>0.74</v>
      </c>
      <c r="M1619" s="104">
        <v>1.1499999999999999</v>
      </c>
      <c r="N1619" s="106">
        <f>(1.8894+0.00853085*'Datos Monitoreo 2019'!$E1619^3.32222)/1000</f>
        <v>3.0825572523601138E-3</v>
      </c>
      <c r="O1619" s="106">
        <f>'Datos Monitoreo 2019'!$N1619*'Datos Monitoreo 2019'!$S1619</f>
        <v>6.1651145047202278E-4</v>
      </c>
      <c r="P1619" s="106">
        <f>'Datos Monitoreo 2019'!$O1619+'Datos Monitoreo 2019'!$N1619</f>
        <v>3.6990687028321365E-3</v>
      </c>
      <c r="Q1619" s="104">
        <v>0.47</v>
      </c>
      <c r="R1619" s="106">
        <f>'Datos Monitoreo 2019'!$Q1619*'Datos Monitoreo 2019'!$N1619</f>
        <v>1.4488019086092534E-3</v>
      </c>
      <c r="S1619" s="104">
        <v>0.2</v>
      </c>
      <c r="T1619" s="106">
        <f>'Datos Monitoreo 2019'!$R1619*'Datos Monitoreo 2019'!$S1619</f>
        <v>2.8976038172185071E-4</v>
      </c>
      <c r="U1619" s="106">
        <f>'Datos Monitoreo 2019'!$T1619+'Datos Monitoreo 2019'!$R1619</f>
        <v>1.7385622903311041E-3</v>
      </c>
    </row>
    <row r="1620" spans="1:21" s="94" customFormat="1" ht="16.5" hidden="1" x14ac:dyDescent="0.3">
      <c r="A1620" s="95" t="s">
        <v>68</v>
      </c>
      <c r="B1620" s="102">
        <f>VLOOKUP('Datos Monitoreo 2019'!$A1620,info!$D$3:$E$118,2,FALSE)</f>
        <v>5</v>
      </c>
      <c r="C1620" s="96">
        <v>37</v>
      </c>
      <c r="D1620" s="96" t="s">
        <v>9</v>
      </c>
      <c r="E1620" s="97">
        <v>2.196338214668156</v>
      </c>
      <c r="F1620" s="103">
        <f t="shared" si="30"/>
        <v>3.7886834203025696E-4</v>
      </c>
      <c r="G1620" s="95"/>
      <c r="H1620" s="104"/>
      <c r="I1620" s="104"/>
      <c r="J1620" s="104"/>
      <c r="K1620" s="105">
        <f>VLOOKUP('Datos Monitoreo 2019'!$D1620,info!$A$2:$B$20,2,FALSE)</f>
        <v>0.74</v>
      </c>
      <c r="M1620" s="104">
        <v>1.1499999999999999</v>
      </c>
      <c r="N1620" s="106">
        <f>(1.8894+0.00853085*'Datos Monitoreo 2019'!$E1620^3.32222)/1000</f>
        <v>2.0058641554973719E-3</v>
      </c>
      <c r="O1620" s="106">
        <f>'Datos Monitoreo 2019'!$N1620*'Datos Monitoreo 2019'!$S1620</f>
        <v>4.0117283109947438E-4</v>
      </c>
      <c r="P1620" s="106">
        <f>'Datos Monitoreo 2019'!$O1620+'Datos Monitoreo 2019'!$N1620</f>
        <v>2.4070369865968463E-3</v>
      </c>
      <c r="Q1620" s="104">
        <v>0.47</v>
      </c>
      <c r="R1620" s="106">
        <f>'Datos Monitoreo 2019'!$Q1620*'Datos Monitoreo 2019'!$N1620</f>
        <v>9.4275615308376474E-4</v>
      </c>
      <c r="S1620" s="104">
        <v>0.2</v>
      </c>
      <c r="T1620" s="106">
        <f>'Datos Monitoreo 2019'!$R1620*'Datos Monitoreo 2019'!$S1620</f>
        <v>1.8855123061675295E-4</v>
      </c>
      <c r="U1620" s="106">
        <f>'Datos Monitoreo 2019'!$T1620+'Datos Monitoreo 2019'!$R1620</f>
        <v>1.1313073837005178E-3</v>
      </c>
    </row>
    <row r="1621" spans="1:21" s="94" customFormat="1" ht="16.5" hidden="1" x14ac:dyDescent="0.3">
      <c r="A1621" s="95" t="s">
        <v>68</v>
      </c>
      <c r="B1621" s="102">
        <f>VLOOKUP('Datos Monitoreo 2019'!$A1621,info!$D$3:$E$118,2,FALSE)</f>
        <v>5</v>
      </c>
      <c r="C1621" s="96">
        <v>38</v>
      </c>
      <c r="D1621" s="96" t="s">
        <v>9</v>
      </c>
      <c r="E1621" s="97">
        <v>3.9152116000606259</v>
      </c>
      <c r="F1621" s="103">
        <f t="shared" si="30"/>
        <v>1.2039275670186426E-3</v>
      </c>
      <c r="G1621" s="95"/>
      <c r="H1621" s="104"/>
      <c r="I1621" s="104"/>
      <c r="J1621" s="104"/>
      <c r="K1621" s="105">
        <f>VLOOKUP('Datos Monitoreo 2019'!$D1621,info!$A$2:$B$20,2,FALSE)</f>
        <v>0.74</v>
      </c>
      <c r="M1621" s="104">
        <v>1.1499999999999999</v>
      </c>
      <c r="N1621" s="106">
        <f>(1.8894+0.00853085*'Datos Monitoreo 2019'!$E1621^3.32222)/1000</f>
        <v>2.6841958942753355E-3</v>
      </c>
      <c r="O1621" s="106">
        <f>'Datos Monitoreo 2019'!$N1621*'Datos Monitoreo 2019'!$S1621</f>
        <v>5.3683917885506715E-4</v>
      </c>
      <c r="P1621" s="106">
        <f>'Datos Monitoreo 2019'!$O1621+'Datos Monitoreo 2019'!$N1621</f>
        <v>3.2210350731304025E-3</v>
      </c>
      <c r="Q1621" s="104">
        <v>0.47</v>
      </c>
      <c r="R1621" s="106">
        <f>'Datos Monitoreo 2019'!$Q1621*'Datos Monitoreo 2019'!$N1621</f>
        <v>1.2615720703094077E-3</v>
      </c>
      <c r="S1621" s="104">
        <v>0.2</v>
      </c>
      <c r="T1621" s="106">
        <f>'Datos Monitoreo 2019'!$R1621*'Datos Monitoreo 2019'!$S1621</f>
        <v>2.5231441406188153E-4</v>
      </c>
      <c r="U1621" s="106">
        <f>'Datos Monitoreo 2019'!$T1621+'Datos Monitoreo 2019'!$R1621</f>
        <v>1.5138864843712893E-3</v>
      </c>
    </row>
    <row r="1622" spans="1:21" s="94" customFormat="1" ht="16.5" hidden="1" x14ac:dyDescent="0.3">
      <c r="A1622" s="95" t="s">
        <v>68</v>
      </c>
      <c r="B1622" s="102">
        <f>VLOOKUP('Datos Monitoreo 2019'!$A1622,info!$D$3:$E$118,2,FALSE)</f>
        <v>5</v>
      </c>
      <c r="C1622" s="96">
        <v>38</v>
      </c>
      <c r="D1622" s="96" t="s">
        <v>9</v>
      </c>
      <c r="E1622" s="97">
        <v>2.8647889756541161</v>
      </c>
      <c r="F1622" s="103">
        <f t="shared" si="30"/>
        <v>6.4457751952217606E-4</v>
      </c>
      <c r="G1622" s="95"/>
      <c r="H1622" s="104"/>
      <c r="I1622" s="104"/>
      <c r="J1622" s="104"/>
      <c r="K1622" s="105">
        <f>VLOOKUP('Datos Monitoreo 2019'!$D1622,info!$A$2:$B$20,2,FALSE)</f>
        <v>0.74</v>
      </c>
      <c r="M1622" s="104">
        <v>1.1499999999999999</v>
      </c>
      <c r="N1622" s="106">
        <f>(1.8894+0.00853085*'Datos Monitoreo 2019'!$E1622^3.32222)/1000</f>
        <v>2.1709493994797897E-3</v>
      </c>
      <c r="O1622" s="106">
        <f>'Datos Monitoreo 2019'!$N1622*'Datos Monitoreo 2019'!$S1622</f>
        <v>4.3418987989595793E-4</v>
      </c>
      <c r="P1622" s="106">
        <f>'Datos Monitoreo 2019'!$O1622+'Datos Monitoreo 2019'!$N1622</f>
        <v>2.6051392793757476E-3</v>
      </c>
      <c r="Q1622" s="104">
        <v>0.47</v>
      </c>
      <c r="R1622" s="106">
        <f>'Datos Monitoreo 2019'!$Q1622*'Datos Monitoreo 2019'!$N1622</f>
        <v>1.020346217755501E-3</v>
      </c>
      <c r="S1622" s="104">
        <v>0.2</v>
      </c>
      <c r="T1622" s="106">
        <f>'Datos Monitoreo 2019'!$R1622*'Datos Monitoreo 2019'!$S1622</f>
        <v>2.0406924355110021E-4</v>
      </c>
      <c r="U1622" s="106">
        <f>'Datos Monitoreo 2019'!$T1622+'Datos Monitoreo 2019'!$R1622</f>
        <v>1.2244154613066012E-3</v>
      </c>
    </row>
    <row r="1623" spans="1:21" s="94" customFormat="1" ht="16.5" hidden="1" x14ac:dyDescent="0.3">
      <c r="A1623" s="95" t="s">
        <v>68</v>
      </c>
      <c r="B1623" s="102">
        <f>VLOOKUP('Datos Monitoreo 2019'!$A1623,info!$D$3:$E$118,2,FALSE)</f>
        <v>5</v>
      </c>
      <c r="C1623" s="96">
        <v>39</v>
      </c>
      <c r="D1623" s="96" t="s">
        <v>9</v>
      </c>
      <c r="E1623" s="97">
        <v>6.6526766212412252</v>
      </c>
      <c r="F1623" s="103">
        <f t="shared" si="30"/>
        <v>3.4760235345985403E-3</v>
      </c>
      <c r="G1623" s="95"/>
      <c r="H1623" s="104"/>
      <c r="I1623" s="104"/>
      <c r="J1623" s="104"/>
      <c r="K1623" s="105">
        <f>VLOOKUP('Datos Monitoreo 2019'!$D1623,info!$A$2:$B$20,2,FALSE)</f>
        <v>0.74</v>
      </c>
      <c r="M1623" s="104">
        <v>1.1499999999999999</v>
      </c>
      <c r="N1623" s="106">
        <f>(1.8894+0.00853085*'Datos Monitoreo 2019'!$E1623^3.32222)/1000</f>
        <v>6.5149933536018962E-3</v>
      </c>
      <c r="O1623" s="106">
        <f>'Datos Monitoreo 2019'!$N1623*'Datos Monitoreo 2019'!$S1623</f>
        <v>1.3029986707203793E-3</v>
      </c>
      <c r="P1623" s="106">
        <f>'Datos Monitoreo 2019'!$O1623+'Datos Monitoreo 2019'!$N1623</f>
        <v>7.8179920243222761E-3</v>
      </c>
      <c r="Q1623" s="104">
        <v>0.47</v>
      </c>
      <c r="R1623" s="106">
        <f>'Datos Monitoreo 2019'!$Q1623*'Datos Monitoreo 2019'!$N1623</f>
        <v>3.0620468761928909E-3</v>
      </c>
      <c r="S1623" s="104">
        <v>0.2</v>
      </c>
      <c r="T1623" s="106">
        <f>'Datos Monitoreo 2019'!$R1623*'Datos Monitoreo 2019'!$S1623</f>
        <v>6.1240937523857823E-4</v>
      </c>
      <c r="U1623" s="106">
        <f>'Datos Monitoreo 2019'!$T1623+'Datos Monitoreo 2019'!$R1623</f>
        <v>3.674456251431469E-3</v>
      </c>
    </row>
    <row r="1624" spans="1:21" s="94" customFormat="1" ht="16.5" hidden="1" x14ac:dyDescent="0.3">
      <c r="A1624" s="95" t="s">
        <v>68</v>
      </c>
      <c r="B1624" s="102">
        <f>VLOOKUP('Datos Monitoreo 2019'!$A1624,info!$D$3:$E$118,2,FALSE)</f>
        <v>5</v>
      </c>
      <c r="C1624" s="96">
        <v>40</v>
      </c>
      <c r="D1624" s="96" t="s">
        <v>9</v>
      </c>
      <c r="E1624" s="97">
        <v>4.7109863155201026</v>
      </c>
      <c r="F1624" s="103">
        <f t="shared" si="30"/>
        <v>1.7430649367424383E-3</v>
      </c>
      <c r="G1624" s="95"/>
      <c r="H1624" s="104"/>
      <c r="I1624" s="104"/>
      <c r="J1624" s="104"/>
      <c r="K1624" s="105">
        <f>VLOOKUP('Datos Monitoreo 2019'!$D1624,info!$A$2:$B$20,2,FALSE)</f>
        <v>0.74</v>
      </c>
      <c r="M1624" s="104">
        <v>1.1499999999999999</v>
      </c>
      <c r="N1624" s="106">
        <f>(1.8894+0.00853085*'Datos Monitoreo 2019'!$E1624^3.32222)/1000</f>
        <v>3.3590635793127204E-3</v>
      </c>
      <c r="O1624" s="106">
        <f>'Datos Monitoreo 2019'!$N1624*'Datos Monitoreo 2019'!$S1624</f>
        <v>6.7181271586254409E-4</v>
      </c>
      <c r="P1624" s="106">
        <f>'Datos Monitoreo 2019'!$O1624+'Datos Monitoreo 2019'!$N1624</f>
        <v>4.0308762951752645E-3</v>
      </c>
      <c r="Q1624" s="104">
        <v>0.47</v>
      </c>
      <c r="R1624" s="106">
        <f>'Datos Monitoreo 2019'!$Q1624*'Datos Monitoreo 2019'!$N1624</f>
        <v>1.5787598822769786E-3</v>
      </c>
      <c r="S1624" s="104">
        <v>0.2</v>
      </c>
      <c r="T1624" s="106">
        <f>'Datos Monitoreo 2019'!$R1624*'Datos Monitoreo 2019'!$S1624</f>
        <v>3.1575197645539573E-4</v>
      </c>
      <c r="U1624" s="106">
        <f>'Datos Monitoreo 2019'!$T1624+'Datos Monitoreo 2019'!$R1624</f>
        <v>1.8945118587323743E-3</v>
      </c>
    </row>
    <row r="1625" spans="1:21" s="94" customFormat="1" ht="16.5" hidden="1" x14ac:dyDescent="0.3">
      <c r="A1625" s="95" t="s">
        <v>68</v>
      </c>
      <c r="B1625" s="102">
        <f>VLOOKUP('Datos Monitoreo 2019'!$A1625,info!$D$3:$E$118,2,FALSE)</f>
        <v>5</v>
      </c>
      <c r="C1625" s="96">
        <v>40</v>
      </c>
      <c r="D1625" s="96" t="s">
        <v>9</v>
      </c>
      <c r="E1625" s="97">
        <v>3.6287327024952138</v>
      </c>
      <c r="F1625" s="103">
        <f t="shared" si="30"/>
        <v>1.0341888202111359E-3</v>
      </c>
      <c r="G1625" s="95"/>
      <c r="H1625" s="104"/>
      <c r="I1625" s="104"/>
      <c r="J1625" s="104"/>
      <c r="K1625" s="105">
        <f>VLOOKUP('Datos Monitoreo 2019'!$D1625,info!$A$2:$B$20,2,FALSE)</f>
        <v>0.74</v>
      </c>
      <c r="M1625" s="104">
        <v>1.1499999999999999</v>
      </c>
      <c r="N1625" s="106">
        <f>(1.8894+0.00853085*'Datos Monitoreo 2019'!$E1625^3.32222)/1000</f>
        <v>2.5068780029107534E-3</v>
      </c>
      <c r="O1625" s="106">
        <f>'Datos Monitoreo 2019'!$N1625*'Datos Monitoreo 2019'!$S1625</f>
        <v>5.0137560058215072E-4</v>
      </c>
      <c r="P1625" s="106">
        <f>'Datos Monitoreo 2019'!$O1625+'Datos Monitoreo 2019'!$N1625</f>
        <v>3.0082536034929039E-3</v>
      </c>
      <c r="Q1625" s="104">
        <v>0.47</v>
      </c>
      <c r="R1625" s="106">
        <f>'Datos Monitoreo 2019'!$Q1625*'Datos Monitoreo 2019'!$N1625</f>
        <v>1.178232661368054E-3</v>
      </c>
      <c r="S1625" s="104">
        <v>0.2</v>
      </c>
      <c r="T1625" s="106">
        <f>'Datos Monitoreo 2019'!$R1625*'Datos Monitoreo 2019'!$S1625</f>
        <v>2.3564653227361082E-4</v>
      </c>
      <c r="U1625" s="106">
        <f>'Datos Monitoreo 2019'!$T1625+'Datos Monitoreo 2019'!$R1625</f>
        <v>1.4138791936416648E-3</v>
      </c>
    </row>
    <row r="1626" spans="1:21" s="94" customFormat="1" ht="16.5" hidden="1" x14ac:dyDescent="0.3">
      <c r="A1626" s="95" t="s">
        <v>68</v>
      </c>
      <c r="B1626" s="102">
        <f>VLOOKUP('Datos Monitoreo 2019'!$A1626,info!$D$3:$E$118,2,FALSE)</f>
        <v>5</v>
      </c>
      <c r="C1626" s="96">
        <v>41</v>
      </c>
      <c r="D1626" s="96" t="s">
        <v>9</v>
      </c>
      <c r="E1626" s="97">
        <v>5.7295779513082321</v>
      </c>
      <c r="F1626" s="103">
        <f t="shared" si="30"/>
        <v>2.5783100780887042E-3</v>
      </c>
      <c r="G1626" s="95"/>
      <c r="H1626" s="104"/>
      <c r="I1626" s="104"/>
      <c r="J1626" s="104"/>
      <c r="K1626" s="105">
        <f>VLOOKUP('Datos Monitoreo 2019'!$D1626,info!$A$2:$B$20,2,FALSE)</f>
        <v>0.74</v>
      </c>
      <c r="M1626" s="104">
        <v>1.1499999999999999</v>
      </c>
      <c r="N1626" s="106">
        <f>(1.8894+0.00853085*'Datos Monitoreo 2019'!$E1626^3.32222)/1000</f>
        <v>4.7054637203590736E-3</v>
      </c>
      <c r="O1626" s="106">
        <f>'Datos Monitoreo 2019'!$N1626*'Datos Monitoreo 2019'!$S1626</f>
        <v>9.4109274407181472E-4</v>
      </c>
      <c r="P1626" s="106">
        <f>'Datos Monitoreo 2019'!$O1626+'Datos Monitoreo 2019'!$N1626</f>
        <v>5.6465564644308883E-3</v>
      </c>
      <c r="Q1626" s="104">
        <v>0.47</v>
      </c>
      <c r="R1626" s="106">
        <f>'Datos Monitoreo 2019'!$Q1626*'Datos Monitoreo 2019'!$N1626</f>
        <v>2.2115679485687646E-3</v>
      </c>
      <c r="S1626" s="104">
        <v>0.2</v>
      </c>
      <c r="T1626" s="106">
        <f>'Datos Monitoreo 2019'!$R1626*'Datos Monitoreo 2019'!$S1626</f>
        <v>4.4231358971375293E-4</v>
      </c>
      <c r="U1626" s="106">
        <f>'Datos Monitoreo 2019'!$T1626+'Datos Monitoreo 2019'!$R1626</f>
        <v>2.6538815382825174E-3</v>
      </c>
    </row>
    <row r="1627" spans="1:21" s="94" customFormat="1" ht="16.5" hidden="1" x14ac:dyDescent="0.3">
      <c r="A1627" s="95" t="s">
        <v>68</v>
      </c>
      <c r="B1627" s="102">
        <f>VLOOKUP('Datos Monitoreo 2019'!$A1627,info!$D$3:$E$118,2,FALSE)</f>
        <v>5</v>
      </c>
      <c r="C1627" s="96">
        <v>41</v>
      </c>
      <c r="D1627" s="96" t="s">
        <v>9</v>
      </c>
      <c r="E1627" s="97">
        <v>2.8329579870357371</v>
      </c>
      <c r="F1627" s="103">
        <f t="shared" si="30"/>
        <v>6.3033315211545138E-4</v>
      </c>
      <c r="G1627" s="95"/>
      <c r="H1627" s="104"/>
      <c r="I1627" s="104"/>
      <c r="J1627" s="104"/>
      <c r="K1627" s="105">
        <f>VLOOKUP('Datos Monitoreo 2019'!$D1627,info!$A$2:$B$20,2,FALSE)</f>
        <v>0.74</v>
      </c>
      <c r="M1627" s="104">
        <v>1.1499999999999999</v>
      </c>
      <c r="N1627" s="106">
        <f>(1.8894+0.00853085*'Datos Monitoreo 2019'!$E1627^3.32222)/1000</f>
        <v>2.1606898363190951E-3</v>
      </c>
      <c r="O1627" s="106">
        <f>'Datos Monitoreo 2019'!$N1627*'Datos Monitoreo 2019'!$S1627</f>
        <v>4.3213796726381903E-4</v>
      </c>
      <c r="P1627" s="106">
        <f>'Datos Monitoreo 2019'!$O1627+'Datos Monitoreo 2019'!$N1627</f>
        <v>2.592827803582914E-3</v>
      </c>
      <c r="Q1627" s="104">
        <v>0.47</v>
      </c>
      <c r="R1627" s="106">
        <f>'Datos Monitoreo 2019'!$Q1627*'Datos Monitoreo 2019'!$N1627</f>
        <v>1.0155242230699747E-3</v>
      </c>
      <c r="S1627" s="104">
        <v>0.2</v>
      </c>
      <c r="T1627" s="106">
        <f>'Datos Monitoreo 2019'!$R1627*'Datos Monitoreo 2019'!$S1627</f>
        <v>2.0310484461399494E-4</v>
      </c>
      <c r="U1627" s="106">
        <f>'Datos Monitoreo 2019'!$T1627+'Datos Monitoreo 2019'!$R1627</f>
        <v>1.2186290676839697E-3</v>
      </c>
    </row>
    <row r="1628" spans="1:21" s="94" customFormat="1" ht="16.5" hidden="1" x14ac:dyDescent="0.3">
      <c r="A1628" s="95" t="s">
        <v>68</v>
      </c>
      <c r="B1628" s="102">
        <f>VLOOKUP('Datos Monitoreo 2019'!$A1628,info!$D$3:$E$118,2,FALSE)</f>
        <v>5</v>
      </c>
      <c r="C1628" s="96">
        <v>41</v>
      </c>
      <c r="D1628" s="96" t="s">
        <v>9</v>
      </c>
      <c r="E1628" s="97">
        <v>2.5146481008519466</v>
      </c>
      <c r="F1628" s="103">
        <f t="shared" si="30"/>
        <v>4.9664299991825946E-4</v>
      </c>
      <c r="G1628" s="95"/>
      <c r="H1628" s="104"/>
      <c r="I1628" s="104"/>
      <c r="J1628" s="104"/>
      <c r="K1628" s="105">
        <f>VLOOKUP('Datos Monitoreo 2019'!$D1628,info!$A$2:$B$20,2,FALSE)</f>
        <v>0.74</v>
      </c>
      <c r="M1628" s="104">
        <v>1.1499999999999999</v>
      </c>
      <c r="N1628" s="106">
        <f>(1.8894+0.00853085*'Datos Monitoreo 2019'!$E1628^3.32222)/1000</f>
        <v>2.0719852669816631E-3</v>
      </c>
      <c r="O1628" s="106">
        <f>'Datos Monitoreo 2019'!$N1628*'Datos Monitoreo 2019'!$S1628</f>
        <v>4.1439705339633265E-4</v>
      </c>
      <c r="P1628" s="106">
        <f>'Datos Monitoreo 2019'!$O1628+'Datos Monitoreo 2019'!$N1628</f>
        <v>2.4863823203779955E-3</v>
      </c>
      <c r="Q1628" s="104">
        <v>0.47</v>
      </c>
      <c r="R1628" s="106">
        <f>'Datos Monitoreo 2019'!$Q1628*'Datos Monitoreo 2019'!$N1628</f>
        <v>9.7383307548138157E-4</v>
      </c>
      <c r="S1628" s="104">
        <v>0.2</v>
      </c>
      <c r="T1628" s="106">
        <f>'Datos Monitoreo 2019'!$R1628*'Datos Monitoreo 2019'!$S1628</f>
        <v>1.9476661509627632E-4</v>
      </c>
      <c r="U1628" s="106">
        <f>'Datos Monitoreo 2019'!$T1628+'Datos Monitoreo 2019'!$R1628</f>
        <v>1.168599690577658E-3</v>
      </c>
    </row>
    <row r="1629" spans="1:21" s="94" customFormat="1" ht="16.5" hidden="1" x14ac:dyDescent="0.3">
      <c r="A1629" s="95" t="s">
        <v>68</v>
      </c>
      <c r="B1629" s="102">
        <f>VLOOKUP('Datos Monitoreo 2019'!$A1629,info!$D$3:$E$118,2,FALSE)</f>
        <v>5</v>
      </c>
      <c r="C1629" s="96">
        <v>42</v>
      </c>
      <c r="D1629" s="96" t="s">
        <v>9</v>
      </c>
      <c r="E1629" s="97">
        <v>6.5253526667677093</v>
      </c>
      <c r="F1629" s="103">
        <f t="shared" si="30"/>
        <v>3.3442432417184506E-3</v>
      </c>
      <c r="G1629" s="95"/>
      <c r="H1629" s="104"/>
      <c r="I1629" s="104"/>
      <c r="J1629" s="104"/>
      <c r="K1629" s="105">
        <f>VLOOKUP('Datos Monitoreo 2019'!$D1629,info!$A$2:$B$20,2,FALSE)</f>
        <v>0.74</v>
      </c>
      <c r="M1629" s="104">
        <v>1.1499999999999999</v>
      </c>
      <c r="N1629" s="106">
        <f>(1.8894+0.00853085*'Datos Monitoreo 2019'!$E1629^3.32222)/1000</f>
        <v>6.22736424345468E-3</v>
      </c>
      <c r="O1629" s="106">
        <f>'Datos Monitoreo 2019'!$N1629*'Datos Monitoreo 2019'!$S1629</f>
        <v>1.2454728486909362E-3</v>
      </c>
      <c r="P1629" s="106">
        <f>'Datos Monitoreo 2019'!$O1629+'Datos Monitoreo 2019'!$N1629</f>
        <v>7.4728370921456162E-3</v>
      </c>
      <c r="Q1629" s="104">
        <v>0.47</v>
      </c>
      <c r="R1629" s="106">
        <f>'Datos Monitoreo 2019'!$Q1629*'Datos Monitoreo 2019'!$N1629</f>
        <v>2.9268611944236996E-3</v>
      </c>
      <c r="S1629" s="104">
        <v>0.2</v>
      </c>
      <c r="T1629" s="106">
        <f>'Datos Monitoreo 2019'!$R1629*'Datos Monitoreo 2019'!$S1629</f>
        <v>5.8537223888473992E-4</v>
      </c>
      <c r="U1629" s="106">
        <f>'Datos Monitoreo 2019'!$T1629+'Datos Monitoreo 2019'!$R1629</f>
        <v>3.5122334333084395E-3</v>
      </c>
    </row>
    <row r="1630" spans="1:21" s="94" customFormat="1" ht="16.5" hidden="1" x14ac:dyDescent="0.3">
      <c r="A1630" s="95" t="s">
        <v>68</v>
      </c>
      <c r="B1630" s="102">
        <f>VLOOKUP('Datos Monitoreo 2019'!$A1630,info!$D$3:$E$118,2,FALSE)</f>
        <v>5</v>
      </c>
      <c r="C1630" s="96">
        <v>42</v>
      </c>
      <c r="D1630" s="96" t="s">
        <v>9</v>
      </c>
      <c r="E1630" s="97">
        <v>3.2785918276930444</v>
      </c>
      <c r="F1630" s="103">
        <f t="shared" si="30"/>
        <v>8.4423739563095894E-4</v>
      </c>
      <c r="G1630" s="95"/>
      <c r="H1630" s="104"/>
      <c r="I1630" s="104"/>
      <c r="J1630" s="104"/>
      <c r="K1630" s="105">
        <f>VLOOKUP('Datos Monitoreo 2019'!$D1630,info!$A$2:$B$20,2,FALSE)</f>
        <v>0.74</v>
      </c>
      <c r="M1630" s="104">
        <v>1.1499999999999999</v>
      </c>
      <c r="N1630" s="106">
        <f>(1.8894+0.00853085*'Datos Monitoreo 2019'!$E1630^3.32222)/1000</f>
        <v>2.3301772188384197E-3</v>
      </c>
      <c r="O1630" s="106">
        <f>'Datos Monitoreo 2019'!$N1630*'Datos Monitoreo 2019'!$S1630</f>
        <v>4.6603544376768396E-4</v>
      </c>
      <c r="P1630" s="106">
        <f>'Datos Monitoreo 2019'!$O1630+'Datos Monitoreo 2019'!$N1630</f>
        <v>2.7962126626061038E-3</v>
      </c>
      <c r="Q1630" s="104">
        <v>0.47</v>
      </c>
      <c r="R1630" s="106">
        <f>'Datos Monitoreo 2019'!$Q1630*'Datos Monitoreo 2019'!$N1630</f>
        <v>1.0951832928540572E-3</v>
      </c>
      <c r="S1630" s="104">
        <v>0.2</v>
      </c>
      <c r="T1630" s="106">
        <f>'Datos Monitoreo 2019'!$R1630*'Datos Monitoreo 2019'!$S1630</f>
        <v>2.1903665857081145E-4</v>
      </c>
      <c r="U1630" s="106">
        <f>'Datos Monitoreo 2019'!$T1630+'Datos Monitoreo 2019'!$R1630</f>
        <v>1.3142199514248687E-3</v>
      </c>
    </row>
    <row r="1631" spans="1:21" s="94" customFormat="1" ht="16.5" hidden="1" x14ac:dyDescent="0.3">
      <c r="A1631" s="95" t="s">
        <v>68</v>
      </c>
      <c r="B1631" s="102">
        <f>VLOOKUP('Datos Monitoreo 2019'!$A1631,info!$D$3:$E$118,2,FALSE)</f>
        <v>5</v>
      </c>
      <c r="C1631" s="96">
        <v>42</v>
      </c>
      <c r="D1631" s="96" t="s">
        <v>9</v>
      </c>
      <c r="E1631" s="97">
        <v>2.2918311805232929</v>
      </c>
      <c r="F1631" s="103">
        <f t="shared" si="30"/>
        <v>4.1252961249419275E-4</v>
      </c>
      <c r="G1631" s="95"/>
      <c r="H1631" s="104"/>
      <c r="I1631" s="104"/>
      <c r="J1631" s="104"/>
      <c r="K1631" s="105">
        <f>VLOOKUP('Datos Monitoreo 2019'!$D1631,info!$A$2:$B$20,2,FALSE)</f>
        <v>0.74</v>
      </c>
      <c r="M1631" s="104">
        <v>1.1499999999999999</v>
      </c>
      <c r="N1631" s="106">
        <f>(1.8894+0.00853085*'Datos Monitoreo 2019'!$E1631^3.32222)/1000</f>
        <v>2.0235523305909904E-3</v>
      </c>
      <c r="O1631" s="106">
        <f>'Datos Monitoreo 2019'!$N1631*'Datos Monitoreo 2019'!$S1631</f>
        <v>4.047104661181981E-4</v>
      </c>
      <c r="P1631" s="106">
        <f>'Datos Monitoreo 2019'!$O1631+'Datos Monitoreo 2019'!$N1631</f>
        <v>2.4282627967091887E-3</v>
      </c>
      <c r="Q1631" s="104">
        <v>0.47</v>
      </c>
      <c r="R1631" s="106">
        <f>'Datos Monitoreo 2019'!$Q1631*'Datos Monitoreo 2019'!$N1631</f>
        <v>9.5106959537776545E-4</v>
      </c>
      <c r="S1631" s="104">
        <v>0.2</v>
      </c>
      <c r="T1631" s="106">
        <f>'Datos Monitoreo 2019'!$R1631*'Datos Monitoreo 2019'!$S1631</f>
        <v>1.9021391907555311E-4</v>
      </c>
      <c r="U1631" s="106">
        <f>'Datos Monitoreo 2019'!$T1631+'Datos Monitoreo 2019'!$R1631</f>
        <v>1.1412835144533186E-3</v>
      </c>
    </row>
    <row r="1632" spans="1:21" s="94" customFormat="1" ht="16.5" hidden="1" x14ac:dyDescent="0.3">
      <c r="A1632" s="95" t="s">
        <v>68</v>
      </c>
      <c r="B1632" s="102">
        <f>VLOOKUP('Datos Monitoreo 2019'!$A1632,info!$D$3:$E$118,2,FALSE)</f>
        <v>5</v>
      </c>
      <c r="C1632" s="96">
        <v>43</v>
      </c>
      <c r="D1632" s="96" t="s">
        <v>16</v>
      </c>
      <c r="E1632" s="97">
        <v>8.4352119838704525</v>
      </c>
      <c r="F1632" s="103">
        <f t="shared" si="30"/>
        <v>5.5883279393141748E-3</v>
      </c>
      <c r="G1632" s="95"/>
      <c r="H1632" s="104"/>
      <c r="I1632" s="104"/>
      <c r="J1632" s="104"/>
      <c r="K1632" s="105">
        <f>VLOOKUP('Datos Monitoreo 2019'!$D1632,info!$A$2:$B$20,2,FALSE)</f>
        <v>0.55000000000000004</v>
      </c>
      <c r="M1632" s="104">
        <v>1.1499999999999999</v>
      </c>
      <c r="N1632" s="106">
        <f>(0.0883215*'Datos Monitoreo 2019'!$E1632^2.37334)/1000</f>
        <v>1.3931796425879541E-2</v>
      </c>
      <c r="O1632" s="106">
        <f>'Datos Monitoreo 2019'!$N1632*'Datos Monitoreo 2019'!$S1632</f>
        <v>2.7863592851759085E-3</v>
      </c>
      <c r="P1632" s="106">
        <f>'Datos Monitoreo 2019'!$O1632+'Datos Monitoreo 2019'!$N1632</f>
        <v>1.6718155711055449E-2</v>
      </c>
      <c r="Q1632" s="104">
        <v>0.47</v>
      </c>
      <c r="R1632" s="106">
        <f>'Datos Monitoreo 2019'!$Q1632*'Datos Monitoreo 2019'!$N1632</f>
        <v>6.5479443201633845E-3</v>
      </c>
      <c r="S1632" s="104">
        <v>0.2</v>
      </c>
      <c r="T1632" s="106">
        <f>'Datos Monitoreo 2019'!$R1632*'Datos Monitoreo 2019'!$S1632</f>
        <v>1.309588864032677E-3</v>
      </c>
      <c r="U1632" s="106">
        <f>'Datos Monitoreo 2019'!$T1632+'Datos Monitoreo 2019'!$R1632</f>
        <v>7.8575331841960611E-3</v>
      </c>
    </row>
    <row r="1633" spans="1:21" s="94" customFormat="1" ht="16.5" hidden="1" x14ac:dyDescent="0.3">
      <c r="A1633" s="95" t="s">
        <v>68</v>
      </c>
      <c r="B1633" s="102">
        <f>VLOOKUP('Datos Monitoreo 2019'!$A1633,info!$D$3:$E$118,2,FALSE)</f>
        <v>5</v>
      </c>
      <c r="C1633" s="96">
        <v>43</v>
      </c>
      <c r="D1633" s="96" t="s">
        <v>16</v>
      </c>
      <c r="E1633" s="97">
        <v>6.8118315643331204</v>
      </c>
      <c r="F1633" s="103">
        <f t="shared" si="30"/>
        <v>3.6443298869182194E-3</v>
      </c>
      <c r="G1633" s="95"/>
      <c r="H1633" s="104"/>
      <c r="I1633" s="104"/>
      <c r="J1633" s="104"/>
      <c r="K1633" s="105">
        <f>VLOOKUP('Datos Monitoreo 2019'!$D1633,info!$A$2:$B$20,2,FALSE)</f>
        <v>0.55000000000000004</v>
      </c>
      <c r="M1633" s="104">
        <v>1.1499999999999999</v>
      </c>
      <c r="N1633" s="106">
        <f>(0.0883215*'Datos Monitoreo 2019'!$E1633^2.37334)/1000</f>
        <v>8.3885130061563482E-3</v>
      </c>
      <c r="O1633" s="106">
        <f>'Datos Monitoreo 2019'!$N1633*'Datos Monitoreo 2019'!$S1633</f>
        <v>1.6777026012312697E-3</v>
      </c>
      <c r="P1633" s="106">
        <f>'Datos Monitoreo 2019'!$O1633+'Datos Monitoreo 2019'!$N1633</f>
        <v>1.0066215607387618E-2</v>
      </c>
      <c r="Q1633" s="104">
        <v>0.47</v>
      </c>
      <c r="R1633" s="106">
        <f>'Datos Monitoreo 2019'!$Q1633*'Datos Monitoreo 2019'!$N1633</f>
        <v>3.9426011128934832E-3</v>
      </c>
      <c r="S1633" s="104">
        <v>0.2</v>
      </c>
      <c r="T1633" s="106">
        <f>'Datos Monitoreo 2019'!$R1633*'Datos Monitoreo 2019'!$S1633</f>
        <v>7.885202225786967E-4</v>
      </c>
      <c r="U1633" s="106">
        <f>'Datos Monitoreo 2019'!$T1633+'Datos Monitoreo 2019'!$R1633</f>
        <v>4.73112133547218E-3</v>
      </c>
    </row>
    <row r="1634" spans="1:21" s="94" customFormat="1" ht="16.5" hidden="1" x14ac:dyDescent="0.3">
      <c r="A1634" s="95" t="s">
        <v>68</v>
      </c>
      <c r="B1634" s="102">
        <f>VLOOKUP('Datos Monitoreo 2019'!$A1634,info!$D$3:$E$118,2,FALSE)</f>
        <v>5</v>
      </c>
      <c r="C1634" s="96">
        <v>43</v>
      </c>
      <c r="D1634" s="96" t="s">
        <v>16</v>
      </c>
      <c r="E1634" s="97">
        <v>4.8064792813752391</v>
      </c>
      <c r="F1634" s="103">
        <f t="shared" si="30"/>
        <v>1.8144459287191528E-3</v>
      </c>
      <c r="G1634" s="95"/>
      <c r="H1634" s="104"/>
      <c r="I1634" s="104"/>
      <c r="J1634" s="104"/>
      <c r="K1634" s="105">
        <f>VLOOKUP('Datos Monitoreo 2019'!$D1634,info!$A$2:$B$20,2,FALSE)</f>
        <v>0.55000000000000004</v>
      </c>
      <c r="M1634" s="104">
        <v>1.1499999999999999</v>
      </c>
      <c r="N1634" s="106">
        <f>(0.0883215*'Datos Monitoreo 2019'!$E1634^2.37334)/1000</f>
        <v>3.666687563007648E-3</v>
      </c>
      <c r="O1634" s="106">
        <f>'Datos Monitoreo 2019'!$N1634*'Datos Monitoreo 2019'!$S1634</f>
        <v>7.3333751260152961E-4</v>
      </c>
      <c r="P1634" s="106">
        <f>'Datos Monitoreo 2019'!$O1634+'Datos Monitoreo 2019'!$N1634</f>
        <v>4.4000250756091779E-3</v>
      </c>
      <c r="Q1634" s="104">
        <v>0.47</v>
      </c>
      <c r="R1634" s="106">
        <f>'Datos Monitoreo 2019'!$Q1634*'Datos Monitoreo 2019'!$N1634</f>
        <v>1.7233431546135945E-3</v>
      </c>
      <c r="S1634" s="104">
        <v>0.2</v>
      </c>
      <c r="T1634" s="106">
        <f>'Datos Monitoreo 2019'!$R1634*'Datos Monitoreo 2019'!$S1634</f>
        <v>3.4466863092271892E-4</v>
      </c>
      <c r="U1634" s="106">
        <f>'Datos Monitoreo 2019'!$T1634+'Datos Monitoreo 2019'!$R1634</f>
        <v>2.0680117855363133E-3</v>
      </c>
    </row>
    <row r="1635" spans="1:21" s="94" customFormat="1" ht="16.5" hidden="1" x14ac:dyDescent="0.3">
      <c r="A1635" s="95" t="s">
        <v>68</v>
      </c>
      <c r="B1635" s="102">
        <f>VLOOKUP('Datos Monitoreo 2019'!$A1635,info!$D$3:$E$118,2,FALSE)</f>
        <v>5</v>
      </c>
      <c r="C1635" s="96">
        <v>45</v>
      </c>
      <c r="D1635" s="96" t="s">
        <v>16</v>
      </c>
      <c r="E1635" s="97">
        <v>5.0929581789406511</v>
      </c>
      <c r="F1635" s="103">
        <f t="shared" si="30"/>
        <v>2.0371832715762607E-3</v>
      </c>
      <c r="G1635" s="95"/>
      <c r="H1635" s="104"/>
      <c r="I1635" s="104"/>
      <c r="J1635" s="104"/>
      <c r="K1635" s="105">
        <f>VLOOKUP('Datos Monitoreo 2019'!$D1635,info!$A$2:$B$20,2,FALSE)</f>
        <v>0.55000000000000004</v>
      </c>
      <c r="M1635" s="104">
        <v>1.1499999999999999</v>
      </c>
      <c r="N1635" s="106">
        <f>(0.0883215*'Datos Monitoreo 2019'!$E1635^2.37334)/1000</f>
        <v>4.2067516817849773E-3</v>
      </c>
      <c r="O1635" s="106">
        <f>'Datos Monitoreo 2019'!$N1635*'Datos Monitoreo 2019'!$S1635</f>
        <v>8.4135033635699547E-4</v>
      </c>
      <c r="P1635" s="106">
        <f>'Datos Monitoreo 2019'!$O1635+'Datos Monitoreo 2019'!$N1635</f>
        <v>5.0481020181419728E-3</v>
      </c>
      <c r="Q1635" s="104">
        <v>0.47</v>
      </c>
      <c r="R1635" s="106">
        <f>'Datos Monitoreo 2019'!$Q1635*'Datos Monitoreo 2019'!$N1635</f>
        <v>1.9771732904389394E-3</v>
      </c>
      <c r="S1635" s="104">
        <v>0.2</v>
      </c>
      <c r="T1635" s="106">
        <f>'Datos Monitoreo 2019'!$R1635*'Datos Monitoreo 2019'!$S1635</f>
        <v>3.9543465808778789E-4</v>
      </c>
      <c r="U1635" s="106">
        <f>'Datos Monitoreo 2019'!$T1635+'Datos Monitoreo 2019'!$R1635</f>
        <v>2.3726079485267273E-3</v>
      </c>
    </row>
    <row r="1636" spans="1:21" s="94" customFormat="1" ht="16.5" hidden="1" x14ac:dyDescent="0.3">
      <c r="A1636" s="95" t="s">
        <v>68</v>
      </c>
      <c r="B1636" s="102">
        <f>VLOOKUP('Datos Monitoreo 2019'!$A1636,info!$D$3:$E$118,2,FALSE)</f>
        <v>5</v>
      </c>
      <c r="C1636" s="96">
        <v>46</v>
      </c>
      <c r="D1636" s="96" t="s">
        <v>16</v>
      </c>
      <c r="E1636" s="97">
        <v>6.0478878374920226</v>
      </c>
      <c r="F1636" s="103">
        <f t="shared" si="30"/>
        <v>2.8727467228087103E-3</v>
      </c>
      <c r="G1636" s="95"/>
      <c r="H1636" s="104"/>
      <c r="I1636" s="104"/>
      <c r="J1636" s="104"/>
      <c r="K1636" s="105">
        <f>VLOOKUP('Datos Monitoreo 2019'!$D1636,info!$A$2:$B$20,2,FALSE)</f>
        <v>0.55000000000000004</v>
      </c>
      <c r="M1636" s="104">
        <v>1.1499999999999999</v>
      </c>
      <c r="N1636" s="106">
        <f>(0.0883215*'Datos Monitoreo 2019'!$E1636^2.37334)/1000</f>
        <v>6.3252519425287153E-3</v>
      </c>
      <c r="O1636" s="106">
        <f>'Datos Monitoreo 2019'!$N1636*'Datos Monitoreo 2019'!$S1636</f>
        <v>1.2650503885057432E-3</v>
      </c>
      <c r="P1636" s="106">
        <f>'Datos Monitoreo 2019'!$O1636+'Datos Monitoreo 2019'!$N1636</f>
        <v>7.5903023310344587E-3</v>
      </c>
      <c r="Q1636" s="104">
        <v>0.47</v>
      </c>
      <c r="R1636" s="106">
        <f>'Datos Monitoreo 2019'!$Q1636*'Datos Monitoreo 2019'!$N1636</f>
        <v>2.9728684129884959E-3</v>
      </c>
      <c r="S1636" s="104">
        <v>0.2</v>
      </c>
      <c r="T1636" s="106">
        <f>'Datos Monitoreo 2019'!$R1636*'Datos Monitoreo 2019'!$S1636</f>
        <v>5.9457368259769922E-4</v>
      </c>
      <c r="U1636" s="106">
        <f>'Datos Monitoreo 2019'!$T1636+'Datos Monitoreo 2019'!$R1636</f>
        <v>3.5674420955861949E-3</v>
      </c>
    </row>
    <row r="1637" spans="1:21" s="94" customFormat="1" ht="16.5" hidden="1" x14ac:dyDescent="0.3">
      <c r="A1637" s="95" t="s">
        <v>68</v>
      </c>
      <c r="B1637" s="102">
        <f>VLOOKUP('Datos Monitoreo 2019'!$A1637,info!$D$3:$E$118,2,FALSE)</f>
        <v>5</v>
      </c>
      <c r="C1637" s="96">
        <v>46</v>
      </c>
      <c r="D1637" s="96" t="s">
        <v>16</v>
      </c>
      <c r="E1637" s="97">
        <v>4.1061975317709001</v>
      </c>
      <c r="F1637" s="103">
        <f t="shared" si="30"/>
        <v>1.3242487039961152E-3</v>
      </c>
      <c r="G1637" s="95"/>
      <c r="H1637" s="104"/>
      <c r="I1637" s="104"/>
      <c r="J1637" s="104"/>
      <c r="K1637" s="105">
        <f>VLOOKUP('Datos Monitoreo 2019'!$D1637,info!$A$2:$B$20,2,FALSE)</f>
        <v>0.55000000000000004</v>
      </c>
      <c r="M1637" s="104">
        <v>1.1499999999999999</v>
      </c>
      <c r="N1637" s="106">
        <f>(0.0883215*'Datos Monitoreo 2019'!$E1637^2.37334)/1000</f>
        <v>2.5232933342655877E-3</v>
      </c>
      <c r="O1637" s="106">
        <f>'Datos Monitoreo 2019'!$N1637*'Datos Monitoreo 2019'!$S1637</f>
        <v>5.046586668531176E-4</v>
      </c>
      <c r="P1637" s="106">
        <f>'Datos Monitoreo 2019'!$O1637+'Datos Monitoreo 2019'!$N1637</f>
        <v>3.0279520011187054E-3</v>
      </c>
      <c r="Q1637" s="104">
        <v>0.47</v>
      </c>
      <c r="R1637" s="106">
        <f>'Datos Monitoreo 2019'!$Q1637*'Datos Monitoreo 2019'!$N1637</f>
        <v>1.1859478671048262E-3</v>
      </c>
      <c r="S1637" s="104">
        <v>0.2</v>
      </c>
      <c r="T1637" s="106">
        <f>'Datos Monitoreo 2019'!$R1637*'Datos Monitoreo 2019'!$S1637</f>
        <v>2.3718957342096526E-4</v>
      </c>
      <c r="U1637" s="106">
        <f>'Datos Monitoreo 2019'!$T1637+'Datos Monitoreo 2019'!$R1637</f>
        <v>1.4231374405257915E-3</v>
      </c>
    </row>
    <row r="1638" spans="1:21" s="94" customFormat="1" ht="16.5" hidden="1" x14ac:dyDescent="0.3">
      <c r="A1638" s="95" t="s">
        <v>68</v>
      </c>
      <c r="B1638" s="102">
        <f>VLOOKUP('Datos Monitoreo 2019'!$A1638,info!$D$3:$E$118,2,FALSE)</f>
        <v>5</v>
      </c>
      <c r="C1638" s="96">
        <v>48</v>
      </c>
      <c r="D1638" s="96" t="s">
        <v>16</v>
      </c>
      <c r="E1638" s="97">
        <v>6.8436625529514998</v>
      </c>
      <c r="F1638" s="103">
        <f t="shared" si="30"/>
        <v>3.6784686222114315E-3</v>
      </c>
      <c r="G1638" s="95"/>
      <c r="H1638" s="104"/>
      <c r="I1638" s="104"/>
      <c r="J1638" s="104"/>
      <c r="K1638" s="105">
        <f>VLOOKUP('Datos Monitoreo 2019'!$D1638,info!$A$2:$B$20,2,FALSE)</f>
        <v>0.55000000000000004</v>
      </c>
      <c r="M1638" s="104">
        <v>1.1499999999999999</v>
      </c>
      <c r="N1638" s="106">
        <f>(0.0883215*'Datos Monitoreo 2019'!$E1638^2.37334)/1000</f>
        <v>8.4818434392799139E-3</v>
      </c>
      <c r="O1638" s="106">
        <f>'Datos Monitoreo 2019'!$N1638*'Datos Monitoreo 2019'!$S1638</f>
        <v>1.6963686878559829E-3</v>
      </c>
      <c r="P1638" s="106">
        <f>'Datos Monitoreo 2019'!$O1638+'Datos Monitoreo 2019'!$N1638</f>
        <v>1.0178212127135896E-2</v>
      </c>
      <c r="Q1638" s="104">
        <v>0.47</v>
      </c>
      <c r="R1638" s="106">
        <f>'Datos Monitoreo 2019'!$Q1638*'Datos Monitoreo 2019'!$N1638</f>
        <v>3.986466416461559E-3</v>
      </c>
      <c r="S1638" s="104">
        <v>0.2</v>
      </c>
      <c r="T1638" s="106">
        <f>'Datos Monitoreo 2019'!$R1638*'Datos Monitoreo 2019'!$S1638</f>
        <v>7.9729328329231183E-4</v>
      </c>
      <c r="U1638" s="106">
        <f>'Datos Monitoreo 2019'!$T1638+'Datos Monitoreo 2019'!$R1638</f>
        <v>4.7837596997538706E-3</v>
      </c>
    </row>
    <row r="1639" spans="1:21" s="94" customFormat="1" ht="16.5" hidden="1" x14ac:dyDescent="0.3">
      <c r="A1639" s="95" t="s">
        <v>68</v>
      </c>
      <c r="B1639" s="102">
        <f>VLOOKUP('Datos Monitoreo 2019'!$A1639,info!$D$3:$E$118,2,FALSE)</f>
        <v>5</v>
      </c>
      <c r="C1639" s="96">
        <v>51</v>
      </c>
      <c r="D1639" s="96" t="s">
        <v>16</v>
      </c>
      <c r="E1639" s="97">
        <v>10.727043164393747</v>
      </c>
      <c r="F1639" s="103">
        <f t="shared" si="30"/>
        <v>9.0375338660017325E-3</v>
      </c>
      <c r="G1639" s="95"/>
      <c r="H1639" s="104"/>
      <c r="I1639" s="104"/>
      <c r="J1639" s="104"/>
      <c r="K1639" s="105">
        <f>VLOOKUP('Datos Monitoreo 2019'!$D1639,info!$A$2:$B$20,2,FALSE)</f>
        <v>0.55000000000000004</v>
      </c>
      <c r="M1639" s="104">
        <v>1.1499999999999999</v>
      </c>
      <c r="N1639" s="106">
        <f>(0.0883215*'Datos Monitoreo 2019'!$E1639^2.37334)/1000</f>
        <v>2.4645969478814665E-2</v>
      </c>
      <c r="O1639" s="106">
        <f>'Datos Monitoreo 2019'!$N1639*'Datos Monitoreo 2019'!$S1639</f>
        <v>4.9291938957629336E-3</v>
      </c>
      <c r="P1639" s="106">
        <f>'Datos Monitoreo 2019'!$O1639+'Datos Monitoreo 2019'!$N1639</f>
        <v>2.95751633745776E-2</v>
      </c>
      <c r="Q1639" s="104">
        <v>0.47</v>
      </c>
      <c r="R1639" s="106">
        <f>'Datos Monitoreo 2019'!$Q1639*'Datos Monitoreo 2019'!$N1639</f>
        <v>1.1583605655042892E-2</v>
      </c>
      <c r="S1639" s="104">
        <v>0.2</v>
      </c>
      <c r="T1639" s="106">
        <f>'Datos Monitoreo 2019'!$R1639*'Datos Monitoreo 2019'!$S1639</f>
        <v>2.3167211310085784E-3</v>
      </c>
      <c r="U1639" s="106">
        <f>'Datos Monitoreo 2019'!$T1639+'Datos Monitoreo 2019'!$R1639</f>
        <v>1.390032678605147E-2</v>
      </c>
    </row>
    <row r="1640" spans="1:21" s="94" customFormat="1" ht="16.5" hidden="1" x14ac:dyDescent="0.3">
      <c r="A1640" s="95" t="s">
        <v>68</v>
      </c>
      <c r="B1640" s="102">
        <f>VLOOKUP('Datos Monitoreo 2019'!$A1640,info!$D$3:$E$118,2,FALSE)</f>
        <v>5</v>
      </c>
      <c r="C1640" s="96">
        <v>53</v>
      </c>
      <c r="D1640" s="96" t="s">
        <v>9</v>
      </c>
      <c r="E1640" s="97">
        <v>3.8197186342054881</v>
      </c>
      <c r="F1640" s="103">
        <f t="shared" si="30"/>
        <v>1.1459155902616462E-3</v>
      </c>
      <c r="G1640" s="95"/>
      <c r="H1640" s="104"/>
      <c r="I1640" s="104"/>
      <c r="J1640" s="104"/>
      <c r="K1640" s="105">
        <f>VLOOKUP('Datos Monitoreo 2019'!$D1640,info!$A$2:$B$20,2,FALSE)</f>
        <v>0.74</v>
      </c>
      <c r="M1640" s="104">
        <v>1.1499999999999999</v>
      </c>
      <c r="N1640" s="106">
        <f>(1.8894+0.00853085*'Datos Monitoreo 2019'!$E1640^3.32222)/1000</f>
        <v>2.6215980617557504E-3</v>
      </c>
      <c r="O1640" s="106">
        <f>'Datos Monitoreo 2019'!$N1640*'Datos Monitoreo 2019'!$S1640</f>
        <v>5.2431961235115013E-4</v>
      </c>
      <c r="P1640" s="106">
        <f>'Datos Monitoreo 2019'!$O1640+'Datos Monitoreo 2019'!$N1640</f>
        <v>3.1459176741069003E-3</v>
      </c>
      <c r="Q1640" s="104">
        <v>0.47</v>
      </c>
      <c r="R1640" s="106">
        <f>'Datos Monitoreo 2019'!$Q1640*'Datos Monitoreo 2019'!$N1640</f>
        <v>1.2321510890252027E-3</v>
      </c>
      <c r="S1640" s="104">
        <v>0.2</v>
      </c>
      <c r="T1640" s="106">
        <f>'Datos Monitoreo 2019'!$R1640*'Datos Monitoreo 2019'!$S1640</f>
        <v>2.4643021780504056E-4</v>
      </c>
      <c r="U1640" s="106">
        <f>'Datos Monitoreo 2019'!$T1640+'Datos Monitoreo 2019'!$R1640</f>
        <v>1.4785813068302431E-3</v>
      </c>
    </row>
    <row r="1641" spans="1:21" s="94" customFormat="1" ht="16.5" hidden="1" x14ac:dyDescent="0.3">
      <c r="A1641" s="95" t="s">
        <v>68</v>
      </c>
      <c r="B1641" s="102">
        <f>VLOOKUP('Datos Monitoreo 2019'!$A1641,info!$D$3:$E$118,2,FALSE)</f>
        <v>5</v>
      </c>
      <c r="C1641" s="96">
        <v>53</v>
      </c>
      <c r="D1641" s="96" t="s">
        <v>9</v>
      </c>
      <c r="E1641" s="97">
        <v>3.0239439187460113</v>
      </c>
      <c r="F1641" s="103">
        <f t="shared" si="30"/>
        <v>7.1818668070217757E-4</v>
      </c>
      <c r="G1641" s="95"/>
      <c r="H1641" s="104"/>
      <c r="I1641" s="104"/>
      <c r="J1641" s="104"/>
      <c r="K1641" s="105">
        <f>VLOOKUP('Datos Monitoreo 2019'!$D1641,info!$A$2:$B$20,2,FALSE)</f>
        <v>0.74</v>
      </c>
      <c r="M1641" s="104">
        <v>1.1499999999999999</v>
      </c>
      <c r="N1641" s="106">
        <f>(1.8894+0.00853085*'Datos Monitoreo 2019'!$E1641^3.32222)/1000</f>
        <v>2.2263488446835878E-3</v>
      </c>
      <c r="O1641" s="106">
        <f>'Datos Monitoreo 2019'!$N1641*'Datos Monitoreo 2019'!$S1641</f>
        <v>4.4526976893671756E-4</v>
      </c>
      <c r="P1641" s="106">
        <f>'Datos Monitoreo 2019'!$O1641+'Datos Monitoreo 2019'!$N1641</f>
        <v>2.6716186136203053E-3</v>
      </c>
      <c r="Q1641" s="104">
        <v>0.47</v>
      </c>
      <c r="R1641" s="106">
        <f>'Datos Monitoreo 2019'!$Q1641*'Datos Monitoreo 2019'!$N1641</f>
        <v>1.0463839570012863E-3</v>
      </c>
      <c r="S1641" s="104">
        <v>0.2</v>
      </c>
      <c r="T1641" s="106">
        <f>'Datos Monitoreo 2019'!$R1641*'Datos Monitoreo 2019'!$S1641</f>
        <v>2.0927679140025728E-4</v>
      </c>
      <c r="U1641" s="106">
        <f>'Datos Monitoreo 2019'!$T1641+'Datos Monitoreo 2019'!$R1641</f>
        <v>1.2556607484015435E-3</v>
      </c>
    </row>
    <row r="1642" spans="1:21" s="94" customFormat="1" ht="16.5" hidden="1" x14ac:dyDescent="0.3">
      <c r="A1642" s="95" t="s">
        <v>68</v>
      </c>
      <c r="B1642" s="102">
        <f>VLOOKUP('Datos Monitoreo 2019'!$A1642,info!$D$3:$E$118,2,FALSE)</f>
        <v>5</v>
      </c>
      <c r="C1642" s="96">
        <v>54</v>
      </c>
      <c r="D1642" s="96" t="s">
        <v>16</v>
      </c>
      <c r="E1642" s="97">
        <v>9.5492965855137211</v>
      </c>
      <c r="F1642" s="103">
        <f t="shared" si="30"/>
        <v>7.1619724391352906E-3</v>
      </c>
      <c r="G1642" s="95"/>
      <c r="H1642" s="104"/>
      <c r="I1642" s="104"/>
      <c r="J1642" s="104"/>
      <c r="K1642" s="105">
        <f>VLOOKUP('Datos Monitoreo 2019'!$D1642,info!$A$2:$B$20,2,FALSE)</f>
        <v>0.55000000000000004</v>
      </c>
      <c r="M1642" s="104">
        <v>1.1499999999999999</v>
      </c>
      <c r="N1642" s="106">
        <f>(0.0883215*'Datos Monitoreo 2019'!$E1642^2.37334)/1000</f>
        <v>1.8701296511263822E-2</v>
      </c>
      <c r="O1642" s="106">
        <f>'Datos Monitoreo 2019'!$N1642*'Datos Monitoreo 2019'!$S1642</f>
        <v>3.7402593022527646E-3</v>
      </c>
      <c r="P1642" s="106">
        <f>'Datos Monitoreo 2019'!$O1642+'Datos Monitoreo 2019'!$N1642</f>
        <v>2.2441555813516586E-2</v>
      </c>
      <c r="Q1642" s="104">
        <v>0.47</v>
      </c>
      <c r="R1642" s="106">
        <f>'Datos Monitoreo 2019'!$Q1642*'Datos Monitoreo 2019'!$N1642</f>
        <v>8.7896093602939963E-3</v>
      </c>
      <c r="S1642" s="104">
        <v>0.2</v>
      </c>
      <c r="T1642" s="106">
        <f>'Datos Monitoreo 2019'!$R1642*'Datos Monitoreo 2019'!$S1642</f>
        <v>1.7579218720587993E-3</v>
      </c>
      <c r="U1642" s="106">
        <f>'Datos Monitoreo 2019'!$T1642+'Datos Monitoreo 2019'!$R1642</f>
        <v>1.0547531232352796E-2</v>
      </c>
    </row>
    <row r="1643" spans="1:21" s="94" customFormat="1" ht="16.5" hidden="1" x14ac:dyDescent="0.3">
      <c r="A1643" s="95" t="s">
        <v>68</v>
      </c>
      <c r="B1643" s="102">
        <f>VLOOKUP('Datos Monitoreo 2019'!$A1643,info!$D$3:$E$118,2,FALSE)</f>
        <v>5</v>
      </c>
      <c r="C1643" s="96">
        <v>57</v>
      </c>
      <c r="D1643" s="96" t="s">
        <v>16</v>
      </c>
      <c r="E1643" s="97">
        <v>8.3078880293969366</v>
      </c>
      <c r="F1643" s="103">
        <f t="shared" si="30"/>
        <v>5.4208969391815022E-3</v>
      </c>
      <c r="G1643" s="95"/>
      <c r="H1643" s="104"/>
      <c r="I1643" s="104"/>
      <c r="J1643" s="104"/>
      <c r="K1643" s="105">
        <f>VLOOKUP('Datos Monitoreo 2019'!$D1643,info!$A$2:$B$20,2,FALSE)</f>
        <v>0.55000000000000004</v>
      </c>
      <c r="M1643" s="104">
        <v>1.1499999999999999</v>
      </c>
      <c r="N1643" s="106">
        <f>(0.0883215*'Datos Monitoreo 2019'!$E1643^2.37334)/1000</f>
        <v>1.3437867021261166E-2</v>
      </c>
      <c r="O1643" s="106">
        <f>'Datos Monitoreo 2019'!$N1643*'Datos Monitoreo 2019'!$S1643</f>
        <v>2.6875734042522332E-3</v>
      </c>
      <c r="P1643" s="106">
        <f>'Datos Monitoreo 2019'!$O1643+'Datos Monitoreo 2019'!$N1643</f>
        <v>1.61254404255134E-2</v>
      </c>
      <c r="Q1643" s="104">
        <v>0.47</v>
      </c>
      <c r="R1643" s="106">
        <f>'Datos Monitoreo 2019'!$Q1643*'Datos Monitoreo 2019'!$N1643</f>
        <v>6.3157974999927475E-3</v>
      </c>
      <c r="S1643" s="104">
        <v>0.2</v>
      </c>
      <c r="T1643" s="106">
        <f>'Datos Monitoreo 2019'!$R1643*'Datos Monitoreo 2019'!$S1643</f>
        <v>1.2631594999985495E-3</v>
      </c>
      <c r="U1643" s="106">
        <f>'Datos Monitoreo 2019'!$T1643+'Datos Monitoreo 2019'!$R1643</f>
        <v>7.5789569999912968E-3</v>
      </c>
    </row>
    <row r="1644" spans="1:21" s="94" customFormat="1" ht="16.5" hidden="1" x14ac:dyDescent="0.3">
      <c r="A1644" s="95" t="s">
        <v>68</v>
      </c>
      <c r="B1644" s="102">
        <f>VLOOKUP('Datos Monitoreo 2019'!$A1644,info!$D$3:$E$118,2,FALSE)</f>
        <v>5</v>
      </c>
      <c r="C1644" s="96">
        <v>58</v>
      </c>
      <c r="D1644" s="96" t="s">
        <v>16</v>
      </c>
      <c r="E1644" s="97">
        <v>10.058592403407786</v>
      </c>
      <c r="F1644" s="103">
        <f t="shared" si="30"/>
        <v>7.9462879986921513E-3</v>
      </c>
      <c r="G1644" s="95"/>
      <c r="H1644" s="104"/>
      <c r="I1644" s="104"/>
      <c r="J1644" s="104"/>
      <c r="K1644" s="105">
        <f>VLOOKUP('Datos Monitoreo 2019'!$D1644,info!$A$2:$B$20,2,FALSE)</f>
        <v>0.55000000000000004</v>
      </c>
      <c r="M1644" s="104">
        <v>1.1499999999999999</v>
      </c>
      <c r="N1644" s="106">
        <f>(0.0883215*'Datos Monitoreo 2019'!$E1644^2.37334)/1000</f>
        <v>2.1155734011523847E-2</v>
      </c>
      <c r="O1644" s="106">
        <f>'Datos Monitoreo 2019'!$N1644*'Datos Monitoreo 2019'!$S1644</f>
        <v>4.2311468023047694E-3</v>
      </c>
      <c r="P1644" s="106">
        <f>'Datos Monitoreo 2019'!$O1644+'Datos Monitoreo 2019'!$N1644</f>
        <v>2.5386880813828616E-2</v>
      </c>
      <c r="Q1644" s="104">
        <v>0.47</v>
      </c>
      <c r="R1644" s="106">
        <f>'Datos Monitoreo 2019'!$Q1644*'Datos Monitoreo 2019'!$N1644</f>
        <v>9.9431949854162077E-3</v>
      </c>
      <c r="S1644" s="104">
        <v>0.2</v>
      </c>
      <c r="T1644" s="106">
        <f>'Datos Monitoreo 2019'!$R1644*'Datos Monitoreo 2019'!$S1644</f>
        <v>1.9886389970832415E-3</v>
      </c>
      <c r="U1644" s="106">
        <f>'Datos Monitoreo 2019'!$T1644+'Datos Monitoreo 2019'!$R1644</f>
        <v>1.1931833982499449E-2</v>
      </c>
    </row>
    <row r="1645" spans="1:21" s="94" customFormat="1" ht="16.5" hidden="1" x14ac:dyDescent="0.3">
      <c r="A1645" s="95" t="s">
        <v>68</v>
      </c>
      <c r="B1645" s="102">
        <f>VLOOKUP('Datos Monitoreo 2019'!$A1645,info!$D$3:$E$118,2,FALSE)</f>
        <v>5</v>
      </c>
      <c r="C1645" s="96">
        <v>60</v>
      </c>
      <c r="D1645" s="96" t="s">
        <v>16</v>
      </c>
      <c r="E1645" s="97">
        <v>7.0346484846617745</v>
      </c>
      <c r="F1645" s="103">
        <f t="shared" si="30"/>
        <v>3.886643287775631E-3</v>
      </c>
      <c r="G1645" s="95"/>
      <c r="H1645" s="104"/>
      <c r="I1645" s="104"/>
      <c r="J1645" s="104"/>
      <c r="K1645" s="105">
        <f>VLOOKUP('Datos Monitoreo 2019'!$D1645,info!$A$2:$B$20,2,FALSE)</f>
        <v>0.55000000000000004</v>
      </c>
      <c r="M1645" s="104">
        <v>1.1499999999999999</v>
      </c>
      <c r="N1645" s="106">
        <f>(0.0883215*'Datos Monitoreo 2019'!$E1645^2.37334)/1000</f>
        <v>9.054421674664118E-3</v>
      </c>
      <c r="O1645" s="106">
        <f>'Datos Monitoreo 2019'!$N1645*'Datos Monitoreo 2019'!$S1645</f>
        <v>1.8108843349328237E-3</v>
      </c>
      <c r="P1645" s="106">
        <f>'Datos Monitoreo 2019'!$O1645+'Datos Monitoreo 2019'!$N1645</f>
        <v>1.0865306009596941E-2</v>
      </c>
      <c r="Q1645" s="104">
        <v>0.47</v>
      </c>
      <c r="R1645" s="106">
        <f>'Datos Monitoreo 2019'!$Q1645*'Datos Monitoreo 2019'!$N1645</f>
        <v>4.2555781870921355E-3</v>
      </c>
      <c r="S1645" s="104">
        <v>0.2</v>
      </c>
      <c r="T1645" s="106">
        <f>'Datos Monitoreo 2019'!$R1645*'Datos Monitoreo 2019'!$S1645</f>
        <v>8.5111563741842712E-4</v>
      </c>
      <c r="U1645" s="106">
        <f>'Datos Monitoreo 2019'!$T1645+'Datos Monitoreo 2019'!$R1645</f>
        <v>5.1066938245105629E-3</v>
      </c>
    </row>
    <row r="1646" spans="1:21" s="94" customFormat="1" ht="16.5" hidden="1" x14ac:dyDescent="0.3">
      <c r="A1646" s="95" t="s">
        <v>68</v>
      </c>
      <c r="B1646" s="102">
        <f>VLOOKUP('Datos Monitoreo 2019'!$A1646,info!$D$3:$E$118,2,FALSE)</f>
        <v>5</v>
      </c>
      <c r="C1646" s="96">
        <v>60</v>
      </c>
      <c r="D1646" s="96" t="s">
        <v>16</v>
      </c>
      <c r="E1646" s="97">
        <v>2.7056340325622208</v>
      </c>
      <c r="F1646" s="103">
        <f t="shared" si="30"/>
        <v>5.7494723191947193E-4</v>
      </c>
      <c r="G1646" s="95"/>
      <c r="H1646" s="104"/>
      <c r="I1646" s="104"/>
      <c r="J1646" s="104"/>
      <c r="K1646" s="105">
        <f>VLOOKUP('Datos Monitoreo 2019'!$D1646,info!$A$2:$B$20,2,FALSE)</f>
        <v>0.55000000000000004</v>
      </c>
      <c r="M1646" s="104">
        <v>1.1499999999999999</v>
      </c>
      <c r="N1646" s="106">
        <f>(0.0883215*'Datos Monitoreo 2019'!$E1646^2.37334)/1000</f>
        <v>9.3753582202130939E-4</v>
      </c>
      <c r="O1646" s="106">
        <f>'Datos Monitoreo 2019'!$N1646*'Datos Monitoreo 2019'!$S1646</f>
        <v>1.8750716440426188E-4</v>
      </c>
      <c r="P1646" s="106">
        <f>'Datos Monitoreo 2019'!$O1646+'Datos Monitoreo 2019'!$N1646</f>
        <v>1.1250429864255714E-3</v>
      </c>
      <c r="Q1646" s="104">
        <v>0.47</v>
      </c>
      <c r="R1646" s="106">
        <f>'Datos Monitoreo 2019'!$Q1646*'Datos Monitoreo 2019'!$N1646</f>
        <v>4.4064183635001536E-4</v>
      </c>
      <c r="S1646" s="104">
        <v>0.2</v>
      </c>
      <c r="T1646" s="106">
        <f>'Datos Monitoreo 2019'!$R1646*'Datos Monitoreo 2019'!$S1646</f>
        <v>8.8128367270003073E-5</v>
      </c>
      <c r="U1646" s="106">
        <f>'Datos Monitoreo 2019'!$T1646+'Datos Monitoreo 2019'!$R1646</f>
        <v>5.2877020362001844E-4</v>
      </c>
    </row>
    <row r="1647" spans="1:21" s="94" customFormat="1" ht="16.5" hidden="1" x14ac:dyDescent="0.3">
      <c r="A1647" s="95" t="s">
        <v>68</v>
      </c>
      <c r="B1647" s="102">
        <f>VLOOKUP('Datos Monitoreo 2019'!$A1647,info!$D$3:$E$118,2,FALSE)</f>
        <v>5</v>
      </c>
      <c r="C1647" s="96">
        <v>61</v>
      </c>
      <c r="D1647" s="96" t="s">
        <v>16</v>
      </c>
      <c r="E1647" s="97">
        <v>4.8701412586119979</v>
      </c>
      <c r="F1647" s="103">
        <f t="shared" si="30"/>
        <v>1.8628290314190892E-3</v>
      </c>
      <c r="G1647" s="95"/>
      <c r="H1647" s="104"/>
      <c r="I1647" s="104"/>
      <c r="J1647" s="104"/>
      <c r="K1647" s="105">
        <f>VLOOKUP('Datos Monitoreo 2019'!$D1647,info!$A$2:$B$20,2,FALSE)</f>
        <v>0.55000000000000004</v>
      </c>
      <c r="M1647" s="104">
        <v>1.1499999999999999</v>
      </c>
      <c r="N1647" s="106">
        <f>(0.0883215*'Datos Monitoreo 2019'!$E1647^2.37334)/1000</f>
        <v>3.7829997954017679E-3</v>
      </c>
      <c r="O1647" s="106">
        <f>'Datos Monitoreo 2019'!$N1647*'Datos Monitoreo 2019'!$S1647</f>
        <v>7.565999590803536E-4</v>
      </c>
      <c r="P1647" s="106">
        <f>'Datos Monitoreo 2019'!$O1647+'Datos Monitoreo 2019'!$N1647</f>
        <v>4.5395997544821218E-3</v>
      </c>
      <c r="Q1647" s="104">
        <v>0.47</v>
      </c>
      <c r="R1647" s="106">
        <f>'Datos Monitoreo 2019'!$Q1647*'Datos Monitoreo 2019'!$N1647</f>
        <v>1.7780099038388307E-3</v>
      </c>
      <c r="S1647" s="104">
        <v>0.2</v>
      </c>
      <c r="T1647" s="106">
        <f>'Datos Monitoreo 2019'!$R1647*'Datos Monitoreo 2019'!$S1647</f>
        <v>3.5560198076776614E-4</v>
      </c>
      <c r="U1647" s="106">
        <f>'Datos Monitoreo 2019'!$T1647+'Datos Monitoreo 2019'!$R1647</f>
        <v>2.1336118846065968E-3</v>
      </c>
    </row>
    <row r="1648" spans="1:21" s="94" customFormat="1" ht="16.5" hidden="1" x14ac:dyDescent="0.3">
      <c r="A1648" s="95" t="s">
        <v>68</v>
      </c>
      <c r="B1648" s="102">
        <f>VLOOKUP('Datos Monitoreo 2019'!$A1648,info!$D$3:$E$118,2,FALSE)</f>
        <v>5</v>
      </c>
      <c r="C1648" s="96">
        <v>61</v>
      </c>
      <c r="D1648" s="96" t="s">
        <v>16</v>
      </c>
      <c r="E1648" s="97">
        <v>2.1326762374313977</v>
      </c>
      <c r="F1648" s="103">
        <f t="shared" si="30"/>
        <v>3.5722326976975915E-4</v>
      </c>
      <c r="G1648" s="95"/>
      <c r="H1648" s="104"/>
      <c r="I1648" s="104"/>
      <c r="J1648" s="104"/>
      <c r="K1648" s="105">
        <f>VLOOKUP('Datos Monitoreo 2019'!$D1648,info!$A$2:$B$20,2,FALSE)</f>
        <v>0.55000000000000004</v>
      </c>
      <c r="M1648" s="104">
        <v>1.1499999999999999</v>
      </c>
      <c r="N1648" s="106">
        <f>(0.0883215*'Datos Monitoreo 2019'!$E1648^2.37334)/1000</f>
        <v>5.3298762992319559E-4</v>
      </c>
      <c r="O1648" s="106">
        <f>'Datos Monitoreo 2019'!$N1648*'Datos Monitoreo 2019'!$S1648</f>
        <v>1.0659752598463913E-4</v>
      </c>
      <c r="P1648" s="106">
        <f>'Datos Monitoreo 2019'!$O1648+'Datos Monitoreo 2019'!$N1648</f>
        <v>6.3958515590783473E-4</v>
      </c>
      <c r="Q1648" s="104">
        <v>0.47</v>
      </c>
      <c r="R1648" s="106">
        <f>'Datos Monitoreo 2019'!$Q1648*'Datos Monitoreo 2019'!$N1648</f>
        <v>2.5050418606390189E-4</v>
      </c>
      <c r="S1648" s="104">
        <v>0.2</v>
      </c>
      <c r="T1648" s="106">
        <f>'Datos Monitoreo 2019'!$R1648*'Datos Monitoreo 2019'!$S1648</f>
        <v>5.0100837212780383E-5</v>
      </c>
      <c r="U1648" s="106">
        <f>'Datos Monitoreo 2019'!$T1648+'Datos Monitoreo 2019'!$R1648</f>
        <v>3.0060502327668224E-4</v>
      </c>
    </row>
    <row r="1649" spans="1:21" s="94" customFormat="1" ht="16.5" hidden="1" x14ac:dyDescent="0.3">
      <c r="A1649" s="95" t="s">
        <v>69</v>
      </c>
      <c r="B1649" s="102">
        <f>VLOOKUP('Datos Monitoreo 2019'!$A1649,info!$D$3:$E$118,2,FALSE)</f>
        <v>5</v>
      </c>
      <c r="C1649" s="96">
        <v>1</v>
      </c>
      <c r="D1649" s="96" t="s">
        <v>16</v>
      </c>
      <c r="E1649" s="97">
        <v>5.8887328944001274</v>
      </c>
      <c r="F1649" s="103">
        <f t="shared" si="30"/>
        <v>2.723538963660059E-3</v>
      </c>
      <c r="G1649" s="95"/>
      <c r="H1649" s="104"/>
      <c r="I1649" s="104"/>
      <c r="J1649" s="104"/>
      <c r="K1649" s="105">
        <f>VLOOKUP('Datos Monitoreo 2019'!$D1649,info!$A$2:$B$20,2,FALSE)</f>
        <v>0.55000000000000004</v>
      </c>
      <c r="M1649" s="104">
        <v>1.1499999999999999</v>
      </c>
      <c r="N1649" s="106">
        <f>(0.0883215*'Datos Monitoreo 2019'!$E1649^2.37334)/1000</f>
        <v>5.9373152263337793E-3</v>
      </c>
      <c r="O1649" s="106">
        <f>'Datos Monitoreo 2019'!$N1649*'Datos Monitoreo 2019'!$S1649</f>
        <v>1.187463045266756E-3</v>
      </c>
      <c r="P1649" s="106">
        <f>'Datos Monitoreo 2019'!$O1649+'Datos Monitoreo 2019'!$N1649</f>
        <v>7.1247782716005355E-3</v>
      </c>
      <c r="Q1649" s="104">
        <v>0.47</v>
      </c>
      <c r="R1649" s="106">
        <f>'Datos Monitoreo 2019'!$Q1649*'Datos Monitoreo 2019'!$N1649</f>
        <v>2.7905381563768763E-3</v>
      </c>
      <c r="S1649" s="104">
        <v>0.2</v>
      </c>
      <c r="T1649" s="106">
        <f>'Datos Monitoreo 2019'!$R1649*'Datos Monitoreo 2019'!$S1649</f>
        <v>5.5810763127537525E-4</v>
      </c>
      <c r="U1649" s="106">
        <f>'Datos Monitoreo 2019'!$T1649+'Datos Monitoreo 2019'!$R1649</f>
        <v>3.3486457876522515E-3</v>
      </c>
    </row>
    <row r="1650" spans="1:21" s="94" customFormat="1" ht="16.5" hidden="1" x14ac:dyDescent="0.3">
      <c r="A1650" s="95" t="s">
        <v>69</v>
      </c>
      <c r="B1650" s="102">
        <f>VLOOKUP('Datos Monitoreo 2019'!$A1650,info!$D$3:$E$118,2,FALSE)</f>
        <v>5</v>
      </c>
      <c r="C1650" s="96">
        <v>2</v>
      </c>
      <c r="D1650" s="96" t="s">
        <v>16</v>
      </c>
      <c r="E1650" s="97">
        <v>20.84929754503829</v>
      </c>
      <c r="F1650" s="103">
        <f t="shared" si="30"/>
        <v>3.4140724730000203E-2</v>
      </c>
      <c r="G1650" s="95"/>
      <c r="H1650" s="104"/>
      <c r="I1650" s="104"/>
      <c r="J1650" s="104"/>
      <c r="K1650" s="105">
        <f>VLOOKUP('Datos Monitoreo 2019'!$D1650,info!$A$2:$B$20,2,FALSE)</f>
        <v>0.55000000000000004</v>
      </c>
      <c r="M1650" s="104">
        <v>1.1499999999999999</v>
      </c>
      <c r="N1650" s="106">
        <f>(0.0883215*'Datos Monitoreo 2019'!$E1650^2.37334)/1000</f>
        <v>0.11932154946447601</v>
      </c>
      <c r="O1650" s="106">
        <f>'Datos Monitoreo 2019'!$N1650*'Datos Monitoreo 2019'!$S1650</f>
        <v>2.3864309892895202E-2</v>
      </c>
      <c r="P1650" s="106">
        <f>'Datos Monitoreo 2019'!$O1650+'Datos Monitoreo 2019'!$N1650</f>
        <v>0.14318585935737121</v>
      </c>
      <c r="Q1650" s="104">
        <v>0.47</v>
      </c>
      <c r="R1650" s="106">
        <f>'Datos Monitoreo 2019'!$Q1650*'Datos Monitoreo 2019'!$N1650</f>
        <v>5.6081128248303726E-2</v>
      </c>
      <c r="S1650" s="104">
        <v>0.2</v>
      </c>
      <c r="T1650" s="106">
        <f>'Datos Monitoreo 2019'!$R1650*'Datos Monitoreo 2019'!$S1650</f>
        <v>1.1216225649660745E-2</v>
      </c>
      <c r="U1650" s="106">
        <f>'Datos Monitoreo 2019'!$T1650+'Datos Monitoreo 2019'!$R1650</f>
        <v>6.7297353897964471E-2</v>
      </c>
    </row>
    <row r="1651" spans="1:21" s="94" customFormat="1" ht="16.5" hidden="1" x14ac:dyDescent="0.3">
      <c r="A1651" s="95" t="s">
        <v>69</v>
      </c>
      <c r="B1651" s="102">
        <f>VLOOKUP('Datos Monitoreo 2019'!$A1651,info!$D$3:$E$118,2,FALSE)</f>
        <v>5</v>
      </c>
      <c r="C1651" s="96">
        <v>3</v>
      </c>
      <c r="D1651" s="96" t="s">
        <v>184</v>
      </c>
      <c r="E1651" s="97">
        <v>4.3608454407179318</v>
      </c>
      <c r="F1651" s="103">
        <f t="shared" si="30"/>
        <v>1.4935895634458913E-3</v>
      </c>
      <c r="G1651" s="95">
        <v>3.2</v>
      </c>
      <c r="H1651" s="104">
        <f>0.000107384*E1651^1.88222*G1651^0.67717</f>
        <v>3.7741985246653388E-3</v>
      </c>
      <c r="I1651" s="104">
        <f>0.0000949251*E1651^1.21565*G1651^1.5574</f>
        <v>3.480132299779364E-3</v>
      </c>
      <c r="J1651" s="104">
        <f>IF(H1651&lt;I1651,H1651,I1651)</f>
        <v>3.480132299779364E-3</v>
      </c>
      <c r="K1651" s="105">
        <f>VLOOKUP('Datos Monitoreo 2019'!$D1651,info!$A$2:$B$20,2,FALSE)</f>
        <v>0.49</v>
      </c>
      <c r="L1651" s="94">
        <f>K1651*J1651</f>
        <v>1.7052648268918882E-3</v>
      </c>
      <c r="M1651" s="104">
        <v>1.1499999999999999</v>
      </c>
      <c r="N1651" s="106">
        <f>M1651*L1651</f>
        <v>1.9610545509256712E-3</v>
      </c>
      <c r="O1651" s="106">
        <f>'Datos Monitoreo 2019'!$N1651*'Datos Monitoreo 2019'!$S1651</f>
        <v>3.9221091018513428E-4</v>
      </c>
      <c r="P1651" s="106">
        <f>'Datos Monitoreo 2019'!$O1651+'Datos Monitoreo 2019'!$N1651</f>
        <v>2.3532654611108056E-3</v>
      </c>
      <c r="Q1651" s="104">
        <v>0.47</v>
      </c>
      <c r="R1651" s="106">
        <f>'Datos Monitoreo 2019'!$Q1651*'Datos Monitoreo 2019'!$N1651</f>
        <v>9.2169563893506538E-4</v>
      </c>
      <c r="S1651" s="104">
        <v>0.2</v>
      </c>
      <c r="T1651" s="106">
        <f>'Datos Monitoreo 2019'!$R1651*'Datos Monitoreo 2019'!$S1651</f>
        <v>1.8433912778701309E-4</v>
      </c>
      <c r="U1651" s="106">
        <f>'Datos Monitoreo 2019'!$T1651+'Datos Monitoreo 2019'!$R1651</f>
        <v>1.1060347667220785E-3</v>
      </c>
    </row>
    <row r="1652" spans="1:21" s="94" customFormat="1" ht="16.5" hidden="1" x14ac:dyDescent="0.3">
      <c r="A1652" s="95" t="s">
        <v>69</v>
      </c>
      <c r="B1652" s="102">
        <f>VLOOKUP('Datos Monitoreo 2019'!$A1652,info!$D$3:$E$118,2,FALSE)</f>
        <v>5</v>
      </c>
      <c r="C1652" s="96">
        <v>4</v>
      </c>
      <c r="D1652" s="96" t="s">
        <v>12</v>
      </c>
      <c r="E1652" s="97">
        <v>5.8887328944001274</v>
      </c>
      <c r="F1652" s="103">
        <f t="shared" si="30"/>
        <v>2.723538963660059E-3</v>
      </c>
      <c r="G1652" s="95"/>
      <c r="H1652" s="104"/>
      <c r="I1652" s="104"/>
      <c r="J1652" s="104"/>
      <c r="K1652" s="105">
        <f>VLOOKUP('Datos Monitoreo 2019'!$D1652,info!$A$2:$B$20,2,FALSE)</f>
        <v>0.92</v>
      </c>
      <c r="M1652" s="104">
        <v>1.1499999999999999</v>
      </c>
      <c r="N1652" s="106">
        <f>(0.193936*'Datos Monitoreo 2019'!$E1652^2.24268)/1000</f>
        <v>1.0341202660531849E-2</v>
      </c>
      <c r="O1652" s="106">
        <f>'Datos Monitoreo 2019'!$N1652*'Datos Monitoreo 2019'!$S1652</f>
        <v>2.0682405321063697E-3</v>
      </c>
      <c r="P1652" s="106">
        <f>'Datos Monitoreo 2019'!$O1652+'Datos Monitoreo 2019'!$N1652</f>
        <v>1.2409443192638219E-2</v>
      </c>
      <c r="Q1652" s="104">
        <v>0.47</v>
      </c>
      <c r="R1652" s="106">
        <f>'Datos Monitoreo 2019'!$Q1652*'Datos Monitoreo 2019'!$N1652</f>
        <v>4.8603652504499682E-3</v>
      </c>
      <c r="S1652" s="104">
        <v>0.2</v>
      </c>
      <c r="T1652" s="106">
        <f>'Datos Monitoreo 2019'!$R1652*'Datos Monitoreo 2019'!$S1652</f>
        <v>9.7207305008999373E-4</v>
      </c>
      <c r="U1652" s="106">
        <f>'Datos Monitoreo 2019'!$T1652+'Datos Monitoreo 2019'!$R1652</f>
        <v>5.8324383005399615E-3</v>
      </c>
    </row>
    <row r="1653" spans="1:21" s="94" customFormat="1" ht="16.5" hidden="1" x14ac:dyDescent="0.3">
      <c r="A1653" s="95" t="s">
        <v>69</v>
      </c>
      <c r="B1653" s="102">
        <f>VLOOKUP('Datos Monitoreo 2019'!$A1653,info!$D$3:$E$118,2,FALSE)</f>
        <v>5</v>
      </c>
      <c r="C1653" s="96">
        <v>5</v>
      </c>
      <c r="D1653" s="96" t="s">
        <v>12</v>
      </c>
      <c r="E1653" s="97">
        <v>13.528170162811104</v>
      </c>
      <c r="F1653" s="103">
        <f t="shared" si="30"/>
        <v>1.4373680797986796E-2</v>
      </c>
      <c r="G1653" s="95"/>
      <c r="H1653" s="104"/>
      <c r="I1653" s="104"/>
      <c r="J1653" s="104"/>
      <c r="K1653" s="105">
        <f>VLOOKUP('Datos Monitoreo 2019'!$D1653,info!$A$2:$B$20,2,FALSE)</f>
        <v>0.92</v>
      </c>
      <c r="M1653" s="104">
        <v>1.1499999999999999</v>
      </c>
      <c r="N1653" s="106">
        <f>(0.193936*'Datos Monitoreo 2019'!$E1653^2.24268)/1000</f>
        <v>6.6782956739356289E-2</v>
      </c>
      <c r="O1653" s="106">
        <f>'Datos Monitoreo 2019'!$N1653*'Datos Monitoreo 2019'!$S1653</f>
        <v>1.3356591347871259E-2</v>
      </c>
      <c r="P1653" s="106">
        <f>'Datos Monitoreo 2019'!$O1653+'Datos Monitoreo 2019'!$N1653</f>
        <v>8.013954808722755E-2</v>
      </c>
      <c r="Q1653" s="104">
        <v>0.47</v>
      </c>
      <c r="R1653" s="106">
        <f>'Datos Monitoreo 2019'!$Q1653*'Datos Monitoreo 2019'!$N1653</f>
        <v>3.1387989667497451E-2</v>
      </c>
      <c r="S1653" s="104">
        <v>0.2</v>
      </c>
      <c r="T1653" s="106">
        <f>'Datos Monitoreo 2019'!$R1653*'Datos Monitoreo 2019'!$S1653</f>
        <v>6.2775979334994906E-3</v>
      </c>
      <c r="U1653" s="106">
        <f>'Datos Monitoreo 2019'!$T1653+'Datos Monitoreo 2019'!$R1653</f>
        <v>3.766558760099694E-2</v>
      </c>
    </row>
    <row r="1654" spans="1:21" s="94" customFormat="1" ht="16.5" hidden="1" x14ac:dyDescent="0.3">
      <c r="A1654" s="95" t="s">
        <v>69</v>
      </c>
      <c r="B1654" s="102">
        <f>VLOOKUP('Datos Monitoreo 2019'!$A1654,info!$D$3:$E$118,2,FALSE)</f>
        <v>5</v>
      </c>
      <c r="C1654" s="96">
        <v>8</v>
      </c>
      <c r="D1654" s="96" t="s">
        <v>15</v>
      </c>
      <c r="E1654" s="97">
        <v>11.93662073189215</v>
      </c>
      <c r="F1654" s="103">
        <f t="shared" si="30"/>
        <v>1.1190581936148891E-2</v>
      </c>
      <c r="G1654" s="95"/>
      <c r="H1654" s="104"/>
      <c r="I1654" s="104"/>
      <c r="J1654" s="104"/>
      <c r="K1654" s="105">
        <f>VLOOKUP('Datos Monitoreo 2019'!$D1654,info!$A$2:$B$20,2,FALSE)</f>
        <v>0.89</v>
      </c>
      <c r="M1654" s="104">
        <v>1.1499999999999999</v>
      </c>
      <c r="N1654" s="106">
        <f>(0.193936*'Datos Monitoreo 2019'!$E1654^2.24268)/1000</f>
        <v>5.0438109585586692E-2</v>
      </c>
      <c r="O1654" s="106">
        <f>'Datos Monitoreo 2019'!$N1654*'Datos Monitoreo 2019'!$S1654</f>
        <v>1.0087621917117338E-2</v>
      </c>
      <c r="P1654" s="106">
        <f>'Datos Monitoreo 2019'!$O1654+'Datos Monitoreo 2019'!$N1654</f>
        <v>6.052573150270403E-2</v>
      </c>
      <c r="Q1654" s="104">
        <v>0.47</v>
      </c>
      <c r="R1654" s="106">
        <f>'Datos Monitoreo 2019'!$Q1654*'Datos Monitoreo 2019'!$N1654</f>
        <v>2.3705911505225743E-2</v>
      </c>
      <c r="S1654" s="104">
        <v>0.2</v>
      </c>
      <c r="T1654" s="106">
        <f>'Datos Monitoreo 2019'!$R1654*'Datos Monitoreo 2019'!$S1654</f>
        <v>4.7411823010451489E-3</v>
      </c>
      <c r="U1654" s="106">
        <f>'Datos Monitoreo 2019'!$T1654+'Datos Monitoreo 2019'!$R1654</f>
        <v>2.844709380627089E-2</v>
      </c>
    </row>
    <row r="1655" spans="1:21" s="94" customFormat="1" ht="16.5" hidden="1" x14ac:dyDescent="0.3">
      <c r="A1655" s="95" t="s">
        <v>69</v>
      </c>
      <c r="B1655" s="102">
        <f>VLOOKUP('Datos Monitoreo 2019'!$A1655,info!$D$3:$E$118,2,FALSE)</f>
        <v>5</v>
      </c>
      <c r="C1655" s="96">
        <v>9</v>
      </c>
      <c r="D1655" s="96" t="s">
        <v>9</v>
      </c>
      <c r="E1655" s="97">
        <v>13.050705333535419</v>
      </c>
      <c r="F1655" s="103">
        <f t="shared" si="30"/>
        <v>1.3376972966873802E-2</v>
      </c>
      <c r="G1655" s="95"/>
      <c r="H1655" s="104"/>
      <c r="I1655" s="104"/>
      <c r="J1655" s="104"/>
      <c r="K1655" s="105">
        <f>VLOOKUP('Datos Monitoreo 2019'!$D1655,info!$A$2:$B$20,2,FALSE)</f>
        <v>0.74</v>
      </c>
      <c r="M1655" s="104">
        <v>1.1499999999999999</v>
      </c>
      <c r="N1655" s="106">
        <f>(1.8894+0.00853085*'Datos Monitoreo 2019'!$E1655^3.32222)/1000</f>
        <v>4.5277820464681234E-2</v>
      </c>
      <c r="O1655" s="106">
        <f>'Datos Monitoreo 2019'!$N1655*'Datos Monitoreo 2019'!$S1655</f>
        <v>9.0555640929362476E-3</v>
      </c>
      <c r="P1655" s="106">
        <f>'Datos Monitoreo 2019'!$O1655+'Datos Monitoreo 2019'!$N1655</f>
        <v>5.4333384557617478E-2</v>
      </c>
      <c r="Q1655" s="104">
        <v>0.47</v>
      </c>
      <c r="R1655" s="106">
        <f>'Datos Monitoreo 2019'!$Q1655*'Datos Monitoreo 2019'!$N1655</f>
        <v>2.1280575618400178E-2</v>
      </c>
      <c r="S1655" s="104">
        <v>0.2</v>
      </c>
      <c r="T1655" s="106">
        <f>'Datos Monitoreo 2019'!$R1655*'Datos Monitoreo 2019'!$S1655</f>
        <v>4.2561151236800354E-3</v>
      </c>
      <c r="U1655" s="106">
        <f>'Datos Monitoreo 2019'!$T1655+'Datos Monitoreo 2019'!$R1655</f>
        <v>2.5536690742080214E-2</v>
      </c>
    </row>
    <row r="1656" spans="1:21" s="94" customFormat="1" ht="16.5" hidden="1" x14ac:dyDescent="0.3">
      <c r="A1656" s="95" t="s">
        <v>69</v>
      </c>
      <c r="B1656" s="102">
        <f>VLOOKUP('Datos Monitoreo 2019'!$A1656,info!$D$3:$E$118,2,FALSE)</f>
        <v>5</v>
      </c>
      <c r="C1656" s="96">
        <v>10</v>
      </c>
      <c r="D1656" s="96" t="s">
        <v>9</v>
      </c>
      <c r="E1656" s="97">
        <v>9.5811275741321005</v>
      </c>
      <c r="F1656" s="103">
        <f t="shared" si="30"/>
        <v>7.2097984995344068E-3</v>
      </c>
      <c r="G1656" s="95"/>
      <c r="H1656" s="104"/>
      <c r="I1656" s="104"/>
      <c r="J1656" s="104"/>
      <c r="K1656" s="105">
        <f>VLOOKUP('Datos Monitoreo 2019'!$D1656,info!$A$2:$B$20,2,FALSE)</f>
        <v>0.74</v>
      </c>
      <c r="M1656" s="104">
        <v>1.1499999999999999</v>
      </c>
      <c r="N1656" s="106">
        <f>(1.8894+0.00853085*'Datos Monitoreo 2019'!$E1656^3.32222)/1000</f>
        <v>1.7430231033948935E-2</v>
      </c>
      <c r="O1656" s="106">
        <f>'Datos Monitoreo 2019'!$N1656*'Datos Monitoreo 2019'!$S1656</f>
        <v>3.4860462067897871E-3</v>
      </c>
      <c r="P1656" s="106">
        <f>'Datos Monitoreo 2019'!$O1656+'Datos Monitoreo 2019'!$N1656</f>
        <v>2.0916277240738721E-2</v>
      </c>
      <c r="Q1656" s="104">
        <v>0.47</v>
      </c>
      <c r="R1656" s="106">
        <f>'Datos Monitoreo 2019'!$Q1656*'Datos Monitoreo 2019'!$N1656</f>
        <v>8.1922085859559984E-3</v>
      </c>
      <c r="S1656" s="104">
        <v>0.2</v>
      </c>
      <c r="T1656" s="106">
        <f>'Datos Monitoreo 2019'!$R1656*'Datos Monitoreo 2019'!$S1656</f>
        <v>1.6384417171911997E-3</v>
      </c>
      <c r="U1656" s="106">
        <f>'Datos Monitoreo 2019'!$T1656+'Datos Monitoreo 2019'!$R1656</f>
        <v>9.8306503031471981E-3</v>
      </c>
    </row>
    <row r="1657" spans="1:21" s="94" customFormat="1" ht="16.5" hidden="1" x14ac:dyDescent="0.3">
      <c r="A1657" s="95" t="s">
        <v>69</v>
      </c>
      <c r="B1657" s="102">
        <f>VLOOKUP('Datos Monitoreo 2019'!$A1657,info!$D$3:$E$118,2,FALSE)</f>
        <v>5</v>
      </c>
      <c r="C1657" s="96">
        <v>11</v>
      </c>
      <c r="D1657" s="96" t="s">
        <v>9</v>
      </c>
      <c r="E1657" s="97">
        <v>9.5492965855137211</v>
      </c>
      <c r="F1657" s="103">
        <f t="shared" si="30"/>
        <v>7.1619724391352906E-3</v>
      </c>
      <c r="G1657" s="95"/>
      <c r="H1657" s="104"/>
      <c r="I1657" s="104"/>
      <c r="J1657" s="104"/>
      <c r="K1657" s="105">
        <f>VLOOKUP('Datos Monitoreo 2019'!$D1657,info!$A$2:$B$20,2,FALSE)</f>
        <v>0.74</v>
      </c>
      <c r="M1657" s="104">
        <v>1.1499999999999999</v>
      </c>
      <c r="N1657" s="106">
        <f>(1.8894+0.00853085*'Datos Monitoreo 2019'!$E1657^3.32222)/1000</f>
        <v>1.7259363300257981E-2</v>
      </c>
      <c r="O1657" s="106">
        <f>'Datos Monitoreo 2019'!$N1657*'Datos Monitoreo 2019'!$S1657</f>
        <v>3.4518726600515966E-3</v>
      </c>
      <c r="P1657" s="106">
        <f>'Datos Monitoreo 2019'!$O1657+'Datos Monitoreo 2019'!$N1657</f>
        <v>2.0711235960309576E-2</v>
      </c>
      <c r="Q1657" s="104">
        <v>0.47</v>
      </c>
      <c r="R1657" s="106">
        <f>'Datos Monitoreo 2019'!$Q1657*'Datos Monitoreo 2019'!$N1657</f>
        <v>8.1119007511212503E-3</v>
      </c>
      <c r="S1657" s="104">
        <v>0.2</v>
      </c>
      <c r="T1657" s="106">
        <f>'Datos Monitoreo 2019'!$R1657*'Datos Monitoreo 2019'!$S1657</f>
        <v>1.6223801502242502E-3</v>
      </c>
      <c r="U1657" s="106">
        <f>'Datos Monitoreo 2019'!$T1657+'Datos Monitoreo 2019'!$R1657</f>
        <v>9.7342809013454996E-3</v>
      </c>
    </row>
    <row r="1658" spans="1:21" s="94" customFormat="1" ht="16.5" hidden="1" x14ac:dyDescent="0.3">
      <c r="A1658" s="95" t="s">
        <v>69</v>
      </c>
      <c r="B1658" s="102">
        <f>VLOOKUP('Datos Monitoreo 2019'!$A1658,info!$D$3:$E$118,2,FALSE)</f>
        <v>5</v>
      </c>
      <c r="C1658" s="96">
        <v>12</v>
      </c>
      <c r="D1658" s="96" t="s">
        <v>9</v>
      </c>
      <c r="E1658" s="97">
        <v>10.663381187156988</v>
      </c>
      <c r="F1658" s="103">
        <f t="shared" si="30"/>
        <v>8.9305817442439771E-3</v>
      </c>
      <c r="G1658" s="95"/>
      <c r="H1658" s="104"/>
      <c r="I1658" s="104"/>
      <c r="J1658" s="104"/>
      <c r="K1658" s="105">
        <f>VLOOKUP('Datos Monitoreo 2019'!$D1658,info!$A$2:$B$20,2,FALSE)</f>
        <v>0.74</v>
      </c>
      <c r="M1658" s="104">
        <v>1.1499999999999999</v>
      </c>
      <c r="N1658" s="106">
        <f>(1.8894+0.00853085*'Datos Monitoreo 2019'!$E1658^3.32222)/1000</f>
        <v>2.4065512416552047E-2</v>
      </c>
      <c r="O1658" s="106">
        <f>'Datos Monitoreo 2019'!$N1658*'Datos Monitoreo 2019'!$S1658</f>
        <v>4.8131024833104096E-3</v>
      </c>
      <c r="P1658" s="106">
        <f>'Datos Monitoreo 2019'!$O1658+'Datos Monitoreo 2019'!$N1658</f>
        <v>2.8878614899862456E-2</v>
      </c>
      <c r="Q1658" s="104">
        <v>0.47</v>
      </c>
      <c r="R1658" s="106">
        <f>'Datos Monitoreo 2019'!$Q1658*'Datos Monitoreo 2019'!$N1658</f>
        <v>1.1310790835779461E-2</v>
      </c>
      <c r="S1658" s="104">
        <v>0.2</v>
      </c>
      <c r="T1658" s="106">
        <f>'Datos Monitoreo 2019'!$R1658*'Datos Monitoreo 2019'!$S1658</f>
        <v>2.2621581671558922E-3</v>
      </c>
      <c r="U1658" s="106">
        <f>'Datos Monitoreo 2019'!$T1658+'Datos Monitoreo 2019'!$R1658</f>
        <v>1.3572949002935352E-2</v>
      </c>
    </row>
    <row r="1659" spans="1:21" s="94" customFormat="1" ht="16.5" hidden="1" x14ac:dyDescent="0.3">
      <c r="A1659" s="95" t="s">
        <v>69</v>
      </c>
      <c r="B1659" s="102">
        <f>VLOOKUP('Datos Monitoreo 2019'!$A1659,info!$D$3:$E$118,2,FALSE)</f>
        <v>5</v>
      </c>
      <c r="C1659" s="96">
        <v>13</v>
      </c>
      <c r="D1659" s="96" t="s">
        <v>9</v>
      </c>
      <c r="E1659" s="97">
        <v>8.3078880293969366</v>
      </c>
      <c r="F1659" s="103">
        <f t="shared" si="30"/>
        <v>5.4208969391815022E-3</v>
      </c>
      <c r="G1659" s="95"/>
      <c r="H1659" s="104"/>
      <c r="I1659" s="104"/>
      <c r="J1659" s="104"/>
      <c r="K1659" s="105">
        <f>VLOOKUP('Datos Monitoreo 2019'!$D1659,info!$A$2:$B$20,2,FALSE)</f>
        <v>0.74</v>
      </c>
      <c r="M1659" s="104">
        <v>1.1499999999999999</v>
      </c>
      <c r="N1659" s="106">
        <f>(1.8894+0.00853085*'Datos Monitoreo 2019'!$E1659^3.32222)/1000</f>
        <v>1.1566438790917954E-2</v>
      </c>
      <c r="O1659" s="106">
        <f>'Datos Monitoreo 2019'!$N1659*'Datos Monitoreo 2019'!$S1659</f>
        <v>2.3132877581835908E-3</v>
      </c>
      <c r="P1659" s="106">
        <f>'Datos Monitoreo 2019'!$O1659+'Datos Monitoreo 2019'!$N1659</f>
        <v>1.3879726549101546E-2</v>
      </c>
      <c r="Q1659" s="104">
        <v>0.47</v>
      </c>
      <c r="R1659" s="106">
        <f>'Datos Monitoreo 2019'!$Q1659*'Datos Monitoreo 2019'!$N1659</f>
        <v>5.4362262317314385E-3</v>
      </c>
      <c r="S1659" s="104">
        <v>0.2</v>
      </c>
      <c r="T1659" s="106">
        <f>'Datos Monitoreo 2019'!$R1659*'Datos Monitoreo 2019'!$S1659</f>
        <v>1.0872452463462877E-3</v>
      </c>
      <c r="U1659" s="106">
        <f>'Datos Monitoreo 2019'!$T1659+'Datos Monitoreo 2019'!$R1659</f>
        <v>6.5234714780777261E-3</v>
      </c>
    </row>
    <row r="1660" spans="1:21" s="94" customFormat="1" ht="16.5" hidden="1" x14ac:dyDescent="0.3">
      <c r="A1660" s="95" t="s">
        <v>69</v>
      </c>
      <c r="B1660" s="102">
        <f>VLOOKUP('Datos Monitoreo 2019'!$A1660,info!$D$3:$E$118,2,FALSE)</f>
        <v>5</v>
      </c>
      <c r="C1660" s="96">
        <v>14</v>
      </c>
      <c r="D1660" s="96" t="s">
        <v>9</v>
      </c>
      <c r="E1660" s="97">
        <v>7.5121133139374603</v>
      </c>
      <c r="F1660" s="103">
        <f t="shared" si="30"/>
        <v>4.4321468552231021E-3</v>
      </c>
      <c r="G1660" s="95"/>
      <c r="H1660" s="104"/>
      <c r="I1660" s="104"/>
      <c r="J1660" s="104"/>
      <c r="K1660" s="105">
        <f>VLOOKUP('Datos Monitoreo 2019'!$D1660,info!$A$2:$B$20,2,FALSE)</f>
        <v>0.74</v>
      </c>
      <c r="M1660" s="104">
        <v>1.1499999999999999</v>
      </c>
      <c r="N1660" s="106">
        <f>(1.8894+0.00853085*'Datos Monitoreo 2019'!$E1660^3.32222)/1000</f>
        <v>8.8151493536737287E-3</v>
      </c>
      <c r="O1660" s="106">
        <f>'Datos Monitoreo 2019'!$N1660*'Datos Monitoreo 2019'!$S1660</f>
        <v>1.7630298707347457E-3</v>
      </c>
      <c r="P1660" s="106">
        <f>'Datos Monitoreo 2019'!$O1660+'Datos Monitoreo 2019'!$N1660</f>
        <v>1.0578179224408474E-2</v>
      </c>
      <c r="Q1660" s="104">
        <v>0.47</v>
      </c>
      <c r="R1660" s="106">
        <f>'Datos Monitoreo 2019'!$Q1660*'Datos Monitoreo 2019'!$N1660</f>
        <v>4.1431201962266523E-3</v>
      </c>
      <c r="S1660" s="104">
        <v>0.2</v>
      </c>
      <c r="T1660" s="106">
        <f>'Datos Monitoreo 2019'!$R1660*'Datos Monitoreo 2019'!$S1660</f>
        <v>8.2862403924533054E-4</v>
      </c>
      <c r="U1660" s="106">
        <f>'Datos Monitoreo 2019'!$T1660+'Datos Monitoreo 2019'!$R1660</f>
        <v>4.9717442354719824E-3</v>
      </c>
    </row>
    <row r="1661" spans="1:21" s="94" customFormat="1" ht="16.5" hidden="1" x14ac:dyDescent="0.3">
      <c r="A1661" s="95" t="s">
        <v>69</v>
      </c>
      <c r="B1661" s="102">
        <f>VLOOKUP('Datos Monitoreo 2019'!$A1661,info!$D$3:$E$118,2,FALSE)</f>
        <v>5</v>
      </c>
      <c r="C1661" s="96">
        <v>15</v>
      </c>
      <c r="D1661" s="96" t="s">
        <v>15</v>
      </c>
      <c r="E1661" s="97">
        <v>8.4352119838704525</v>
      </c>
      <c r="F1661" s="103">
        <f t="shared" si="30"/>
        <v>5.5883279393141748E-3</v>
      </c>
      <c r="G1661" s="95"/>
      <c r="H1661" s="104"/>
      <c r="I1661" s="104"/>
      <c r="J1661" s="104"/>
      <c r="K1661" s="105">
        <f>VLOOKUP('Datos Monitoreo 2019'!$D1661,info!$A$2:$B$20,2,FALSE)</f>
        <v>0.89</v>
      </c>
      <c r="M1661" s="104">
        <v>1.1499999999999999</v>
      </c>
      <c r="N1661" s="106">
        <f>(0.193936*'Datos Monitoreo 2019'!$E1661^2.24268)/1000</f>
        <v>2.3152367847617986E-2</v>
      </c>
      <c r="O1661" s="106">
        <f>'Datos Monitoreo 2019'!$N1661*'Datos Monitoreo 2019'!$S1661</f>
        <v>4.6304735695235971E-3</v>
      </c>
      <c r="P1661" s="106">
        <f>'Datos Monitoreo 2019'!$O1661+'Datos Monitoreo 2019'!$N1661</f>
        <v>2.7782841417141584E-2</v>
      </c>
      <c r="Q1661" s="104">
        <v>0.47</v>
      </c>
      <c r="R1661" s="106">
        <f>'Datos Monitoreo 2019'!$Q1661*'Datos Monitoreo 2019'!$N1661</f>
        <v>1.0881612888380453E-2</v>
      </c>
      <c r="S1661" s="104">
        <v>0.2</v>
      </c>
      <c r="T1661" s="106">
        <f>'Datos Monitoreo 2019'!$R1661*'Datos Monitoreo 2019'!$S1661</f>
        <v>2.1763225776760906E-3</v>
      </c>
      <c r="U1661" s="106">
        <f>'Datos Monitoreo 2019'!$T1661+'Datos Monitoreo 2019'!$R1661</f>
        <v>1.3057935466056544E-2</v>
      </c>
    </row>
    <row r="1662" spans="1:21" s="94" customFormat="1" ht="16.5" hidden="1" x14ac:dyDescent="0.3">
      <c r="A1662" s="95" t="s">
        <v>69</v>
      </c>
      <c r="B1662" s="102">
        <f>VLOOKUP('Datos Monitoreo 2019'!$A1662,info!$D$3:$E$118,2,FALSE)</f>
        <v>5</v>
      </c>
      <c r="C1662" s="96">
        <v>16</v>
      </c>
      <c r="D1662" s="96" t="s">
        <v>15</v>
      </c>
      <c r="E1662" s="97">
        <v>4.9338032358487558</v>
      </c>
      <c r="F1662" s="103">
        <f t="shared" si="30"/>
        <v>1.9118487538913927E-3</v>
      </c>
      <c r="G1662" s="95"/>
      <c r="H1662" s="104"/>
      <c r="I1662" s="104"/>
      <c r="J1662" s="104"/>
      <c r="K1662" s="105">
        <f>VLOOKUP('Datos Monitoreo 2019'!$D1662,info!$A$2:$B$20,2,FALSE)</f>
        <v>0.89</v>
      </c>
      <c r="M1662" s="104">
        <v>1.1499999999999999</v>
      </c>
      <c r="N1662" s="106">
        <f>(0.193936*'Datos Monitoreo 2019'!$E1662^2.24268)/1000</f>
        <v>6.954140330494683E-3</v>
      </c>
      <c r="O1662" s="106">
        <f>'Datos Monitoreo 2019'!$N1662*'Datos Monitoreo 2019'!$S1662</f>
        <v>1.3908280660989366E-3</v>
      </c>
      <c r="P1662" s="106">
        <f>'Datos Monitoreo 2019'!$O1662+'Datos Monitoreo 2019'!$N1662</f>
        <v>8.3449683965936203E-3</v>
      </c>
      <c r="Q1662" s="104">
        <v>0.47</v>
      </c>
      <c r="R1662" s="106">
        <f>'Datos Monitoreo 2019'!$Q1662*'Datos Monitoreo 2019'!$N1662</f>
        <v>3.2684459553325006E-3</v>
      </c>
      <c r="S1662" s="104">
        <v>0.2</v>
      </c>
      <c r="T1662" s="106">
        <f>'Datos Monitoreo 2019'!$R1662*'Datos Monitoreo 2019'!$S1662</f>
        <v>6.5368919106650013E-4</v>
      </c>
      <c r="U1662" s="106">
        <f>'Datos Monitoreo 2019'!$T1662+'Datos Monitoreo 2019'!$R1662</f>
        <v>3.9221351463990008E-3</v>
      </c>
    </row>
    <row r="1663" spans="1:21" s="94" customFormat="1" ht="16.5" hidden="1" x14ac:dyDescent="0.3">
      <c r="A1663" s="95" t="s">
        <v>69</v>
      </c>
      <c r="B1663" s="102">
        <f>VLOOKUP('Datos Monitoreo 2019'!$A1663,info!$D$3:$E$118,2,FALSE)</f>
        <v>5</v>
      </c>
      <c r="C1663" s="96">
        <v>18</v>
      </c>
      <c r="D1663" s="96" t="s">
        <v>15</v>
      </c>
      <c r="E1663" s="97">
        <v>13.528170162811104</v>
      </c>
      <c r="F1663" s="103">
        <f t="shared" si="30"/>
        <v>1.4373680797986796E-2</v>
      </c>
      <c r="G1663" s="95"/>
      <c r="H1663" s="104"/>
      <c r="I1663" s="104"/>
      <c r="J1663" s="104"/>
      <c r="K1663" s="105">
        <f>VLOOKUP('Datos Monitoreo 2019'!$D1663,info!$A$2:$B$20,2,FALSE)</f>
        <v>0.89</v>
      </c>
      <c r="M1663" s="104">
        <v>1.1499999999999999</v>
      </c>
      <c r="N1663" s="106">
        <f>(0.193936*'Datos Monitoreo 2019'!$E1663^2.24268)/1000</f>
        <v>6.6782956739356289E-2</v>
      </c>
      <c r="O1663" s="106">
        <f>'Datos Monitoreo 2019'!$N1663*'Datos Monitoreo 2019'!$S1663</f>
        <v>1.3356591347871259E-2</v>
      </c>
      <c r="P1663" s="106">
        <f>'Datos Monitoreo 2019'!$O1663+'Datos Monitoreo 2019'!$N1663</f>
        <v>8.013954808722755E-2</v>
      </c>
      <c r="Q1663" s="104">
        <v>0.47</v>
      </c>
      <c r="R1663" s="106">
        <f>'Datos Monitoreo 2019'!$Q1663*'Datos Monitoreo 2019'!$N1663</f>
        <v>3.1387989667497451E-2</v>
      </c>
      <c r="S1663" s="104">
        <v>0.2</v>
      </c>
      <c r="T1663" s="106">
        <f>'Datos Monitoreo 2019'!$R1663*'Datos Monitoreo 2019'!$S1663</f>
        <v>6.2775979334994906E-3</v>
      </c>
      <c r="U1663" s="106">
        <f>'Datos Monitoreo 2019'!$T1663+'Datos Monitoreo 2019'!$R1663</f>
        <v>3.766558760099694E-2</v>
      </c>
    </row>
    <row r="1664" spans="1:21" s="94" customFormat="1" ht="16.5" hidden="1" x14ac:dyDescent="0.3">
      <c r="A1664" s="95" t="s">
        <v>69</v>
      </c>
      <c r="B1664" s="102">
        <f>VLOOKUP('Datos Monitoreo 2019'!$A1664,info!$D$3:$E$118,2,FALSE)</f>
        <v>5</v>
      </c>
      <c r="C1664" s="96">
        <v>19</v>
      </c>
      <c r="D1664" s="96" t="s">
        <v>13</v>
      </c>
      <c r="E1664" s="97">
        <v>5.0929581789406511</v>
      </c>
      <c r="F1664" s="103">
        <f t="shared" si="30"/>
        <v>2.0371832715762607E-3</v>
      </c>
      <c r="G1664" s="95"/>
      <c r="H1664" s="104"/>
      <c r="I1664" s="104"/>
      <c r="J1664" s="104"/>
      <c r="K1664" s="105">
        <f>VLOOKUP('Datos Monitoreo 2019'!$D1664,info!$A$2:$B$20,2,FALSE)</f>
        <v>0.87</v>
      </c>
      <c r="M1664" s="104">
        <v>1.1499999999999999</v>
      </c>
      <c r="N1664" s="106">
        <f>(0.193936*'Datos Monitoreo 2019'!$E1664^2.24268)/1000</f>
        <v>7.4673440267158586E-3</v>
      </c>
      <c r="O1664" s="106">
        <f>'Datos Monitoreo 2019'!$N1664*'Datos Monitoreo 2019'!$S1664</f>
        <v>1.4934688053431719E-3</v>
      </c>
      <c r="P1664" s="106">
        <f>'Datos Monitoreo 2019'!$O1664+'Datos Monitoreo 2019'!$N1664</f>
        <v>8.9608128320590313E-3</v>
      </c>
      <c r="Q1664" s="104">
        <v>0.47</v>
      </c>
      <c r="R1664" s="106">
        <f>'Datos Monitoreo 2019'!$Q1664*'Datos Monitoreo 2019'!$N1664</f>
        <v>3.5096516925564535E-3</v>
      </c>
      <c r="S1664" s="104">
        <v>0.2</v>
      </c>
      <c r="T1664" s="106">
        <f>'Datos Monitoreo 2019'!$R1664*'Datos Monitoreo 2019'!$S1664</f>
        <v>7.0193033851129075E-4</v>
      </c>
      <c r="U1664" s="106">
        <f>'Datos Monitoreo 2019'!$T1664+'Datos Monitoreo 2019'!$R1664</f>
        <v>4.211582031067744E-3</v>
      </c>
    </row>
    <row r="1665" spans="1:21" s="94" customFormat="1" ht="16.5" hidden="1" x14ac:dyDescent="0.3">
      <c r="A1665" s="95" t="s">
        <v>69</v>
      </c>
      <c r="B1665" s="102">
        <f>VLOOKUP('Datos Monitoreo 2019'!$A1665,info!$D$3:$E$118,2,FALSE)</f>
        <v>5</v>
      </c>
      <c r="C1665" s="96">
        <v>20</v>
      </c>
      <c r="D1665" s="96" t="s">
        <v>15</v>
      </c>
      <c r="E1665" s="97">
        <v>16.392959138465219</v>
      </c>
      <c r="F1665" s="103">
        <f t="shared" si="30"/>
        <v>2.1105934890773968E-2</v>
      </c>
      <c r="G1665" s="95"/>
      <c r="H1665" s="104"/>
      <c r="I1665" s="104"/>
      <c r="J1665" s="104"/>
      <c r="K1665" s="105">
        <f>VLOOKUP('Datos Monitoreo 2019'!$D1665,info!$A$2:$B$20,2,FALSE)</f>
        <v>0.89</v>
      </c>
      <c r="M1665" s="104">
        <v>1.1499999999999999</v>
      </c>
      <c r="N1665" s="106">
        <f>(0.193936*'Datos Monitoreo 2019'!$E1665^2.24268)/1000</f>
        <v>0.1027415690300168</v>
      </c>
      <c r="O1665" s="106">
        <f>'Datos Monitoreo 2019'!$N1665*'Datos Monitoreo 2019'!$S1665</f>
        <v>2.054831380600336E-2</v>
      </c>
      <c r="P1665" s="106">
        <f>'Datos Monitoreo 2019'!$O1665+'Datos Monitoreo 2019'!$N1665</f>
        <v>0.12328988283602016</v>
      </c>
      <c r="Q1665" s="104">
        <v>0.47</v>
      </c>
      <c r="R1665" s="106">
        <f>'Datos Monitoreo 2019'!$Q1665*'Datos Monitoreo 2019'!$N1665</f>
        <v>4.8288537444107896E-2</v>
      </c>
      <c r="S1665" s="104">
        <v>0.2</v>
      </c>
      <c r="T1665" s="106">
        <f>'Datos Monitoreo 2019'!$R1665*'Datos Monitoreo 2019'!$S1665</f>
        <v>9.6577074888215802E-3</v>
      </c>
      <c r="U1665" s="106">
        <f>'Datos Monitoreo 2019'!$T1665+'Datos Monitoreo 2019'!$R1665</f>
        <v>5.7946244932929478E-2</v>
      </c>
    </row>
    <row r="1666" spans="1:21" s="94" customFormat="1" ht="16.5" hidden="1" x14ac:dyDescent="0.3">
      <c r="A1666" s="95" t="s">
        <v>69</v>
      </c>
      <c r="B1666" s="102">
        <f>VLOOKUP('Datos Monitoreo 2019'!$A1666,info!$D$3:$E$118,2,FALSE)</f>
        <v>5</v>
      </c>
      <c r="C1666" s="96">
        <v>21</v>
      </c>
      <c r="D1666" s="96" t="s">
        <v>15</v>
      </c>
      <c r="E1666" s="97">
        <v>9.26281768794831</v>
      </c>
      <c r="F1666" s="103">
        <f t="shared" si="30"/>
        <v>6.7386998679823968E-3</v>
      </c>
      <c r="G1666" s="95"/>
      <c r="H1666" s="104"/>
      <c r="I1666" s="104"/>
      <c r="J1666" s="104"/>
      <c r="K1666" s="105">
        <f>VLOOKUP('Datos Monitoreo 2019'!$D1666,info!$A$2:$B$20,2,FALSE)</f>
        <v>0.89</v>
      </c>
      <c r="M1666" s="104">
        <v>1.1499999999999999</v>
      </c>
      <c r="N1666" s="106">
        <f>(0.193936*'Datos Monitoreo 2019'!$E1666^2.24268)/1000</f>
        <v>2.8559716096223754E-2</v>
      </c>
      <c r="O1666" s="106">
        <f>'Datos Monitoreo 2019'!$N1666*'Datos Monitoreo 2019'!$S1666</f>
        <v>5.7119432192447514E-3</v>
      </c>
      <c r="P1666" s="106">
        <f>'Datos Monitoreo 2019'!$O1666+'Datos Monitoreo 2019'!$N1666</f>
        <v>3.4271659315468508E-2</v>
      </c>
      <c r="Q1666" s="104">
        <v>0.47</v>
      </c>
      <c r="R1666" s="106">
        <f>'Datos Monitoreo 2019'!$Q1666*'Datos Monitoreo 2019'!$N1666</f>
        <v>1.3423066565225163E-2</v>
      </c>
      <c r="S1666" s="104">
        <v>0.2</v>
      </c>
      <c r="T1666" s="106">
        <f>'Datos Monitoreo 2019'!$R1666*'Datos Monitoreo 2019'!$S1666</f>
        <v>2.6846133130450328E-3</v>
      </c>
      <c r="U1666" s="106">
        <f>'Datos Monitoreo 2019'!$T1666+'Datos Monitoreo 2019'!$R1666</f>
        <v>1.6107679878270196E-2</v>
      </c>
    </row>
    <row r="1667" spans="1:21" s="94" customFormat="1" ht="16.5" hidden="1" x14ac:dyDescent="0.3">
      <c r="A1667" s="95" t="s">
        <v>69</v>
      </c>
      <c r="B1667" s="102">
        <f>VLOOKUP('Datos Monitoreo 2019'!$A1667,info!$D$3:$E$118,2,FALSE)</f>
        <v>5</v>
      </c>
      <c r="C1667" s="96">
        <v>23</v>
      </c>
      <c r="D1667" s="96" t="s">
        <v>9</v>
      </c>
      <c r="E1667" s="97">
        <v>13.623663128666241</v>
      </c>
      <c r="F1667" s="103">
        <f t="shared" ref="F1667:F1730" si="31">+(PI()*(((E1667/100)^2))/4)</f>
        <v>1.4577319547672878E-2</v>
      </c>
      <c r="G1667" s="95"/>
      <c r="H1667" s="104"/>
      <c r="I1667" s="104"/>
      <c r="J1667" s="104"/>
      <c r="K1667" s="105">
        <f>VLOOKUP('Datos Monitoreo 2019'!$D1667,info!$A$2:$B$20,2,FALSE)</f>
        <v>0.74</v>
      </c>
      <c r="M1667" s="104">
        <v>1.1499999999999999</v>
      </c>
      <c r="N1667" s="106">
        <f>(1.8894+0.00853085*'Datos Monitoreo 2019'!$E1667^3.32222)/1000</f>
        <v>5.1935031521764936E-2</v>
      </c>
      <c r="O1667" s="106">
        <f>'Datos Monitoreo 2019'!$N1667*'Datos Monitoreo 2019'!$S1667</f>
        <v>1.0387006304352988E-2</v>
      </c>
      <c r="P1667" s="106">
        <f>'Datos Monitoreo 2019'!$O1667+'Datos Monitoreo 2019'!$N1667</f>
        <v>6.2322037826117921E-2</v>
      </c>
      <c r="Q1667" s="104">
        <v>0.47</v>
      </c>
      <c r="R1667" s="106">
        <f>'Datos Monitoreo 2019'!$Q1667*'Datos Monitoreo 2019'!$N1667</f>
        <v>2.4409464815229518E-2</v>
      </c>
      <c r="S1667" s="104">
        <v>0.2</v>
      </c>
      <c r="T1667" s="106">
        <f>'Datos Monitoreo 2019'!$R1667*'Datos Monitoreo 2019'!$S1667</f>
        <v>4.881892963045904E-3</v>
      </c>
      <c r="U1667" s="106">
        <f>'Datos Monitoreo 2019'!$T1667+'Datos Monitoreo 2019'!$R1667</f>
        <v>2.929135777827542E-2</v>
      </c>
    </row>
    <row r="1668" spans="1:21" s="94" customFormat="1" ht="16.5" hidden="1" x14ac:dyDescent="0.3">
      <c r="A1668" s="95" t="s">
        <v>69</v>
      </c>
      <c r="B1668" s="102">
        <f>VLOOKUP('Datos Monitoreo 2019'!$A1668,info!$D$3:$E$118,2,FALSE)</f>
        <v>5</v>
      </c>
      <c r="C1668" s="96">
        <v>24</v>
      </c>
      <c r="D1668" s="96" t="s">
        <v>9</v>
      </c>
      <c r="E1668" s="97">
        <v>13.369015219719209</v>
      </c>
      <c r="F1668" s="103">
        <f t="shared" si="31"/>
        <v>1.4037465980705172E-2</v>
      </c>
      <c r="G1668" s="95"/>
      <c r="H1668" s="104"/>
      <c r="I1668" s="104"/>
      <c r="J1668" s="104"/>
      <c r="K1668" s="105">
        <f>VLOOKUP('Datos Monitoreo 2019'!$D1668,info!$A$2:$B$20,2,FALSE)</f>
        <v>0.74</v>
      </c>
      <c r="M1668" s="104">
        <v>1.1499999999999999</v>
      </c>
      <c r="N1668" s="106">
        <f>(1.8894+0.00853085*'Datos Monitoreo 2019'!$E1668^3.32222)/1000</f>
        <v>4.8894211261826137E-2</v>
      </c>
      <c r="O1668" s="106">
        <f>'Datos Monitoreo 2019'!$N1668*'Datos Monitoreo 2019'!$S1668</f>
        <v>9.7788422523652288E-3</v>
      </c>
      <c r="P1668" s="106">
        <f>'Datos Monitoreo 2019'!$O1668+'Datos Monitoreo 2019'!$N1668</f>
        <v>5.8673053514191366E-2</v>
      </c>
      <c r="Q1668" s="104">
        <v>0.47</v>
      </c>
      <c r="R1668" s="106">
        <f>'Datos Monitoreo 2019'!$Q1668*'Datos Monitoreo 2019'!$N1668</f>
        <v>2.2980279293058282E-2</v>
      </c>
      <c r="S1668" s="104">
        <v>0.2</v>
      </c>
      <c r="T1668" s="106">
        <f>'Datos Monitoreo 2019'!$R1668*'Datos Monitoreo 2019'!$S1668</f>
        <v>4.5960558586116565E-3</v>
      </c>
      <c r="U1668" s="106">
        <f>'Datos Monitoreo 2019'!$T1668+'Datos Monitoreo 2019'!$R1668</f>
        <v>2.7576335151669937E-2</v>
      </c>
    </row>
    <row r="1669" spans="1:21" s="94" customFormat="1" ht="16.5" hidden="1" x14ac:dyDescent="0.3">
      <c r="A1669" s="95" t="s">
        <v>69</v>
      </c>
      <c r="B1669" s="102">
        <f>VLOOKUP('Datos Monitoreo 2019'!$A1669,info!$D$3:$E$118,2,FALSE)</f>
        <v>5</v>
      </c>
      <c r="C1669" s="96">
        <v>25</v>
      </c>
      <c r="D1669" s="96" t="s">
        <v>9</v>
      </c>
      <c r="E1669" s="97">
        <v>10.345071300973197</v>
      </c>
      <c r="F1669" s="103">
        <f t="shared" si="31"/>
        <v>8.4053704320407232E-3</v>
      </c>
      <c r="G1669" s="95"/>
      <c r="H1669" s="104"/>
      <c r="I1669" s="104"/>
      <c r="J1669" s="104"/>
      <c r="K1669" s="105">
        <f>VLOOKUP('Datos Monitoreo 2019'!$D1669,info!$A$2:$B$20,2,FALSE)</f>
        <v>0.74</v>
      </c>
      <c r="M1669" s="104">
        <v>1.1499999999999999</v>
      </c>
      <c r="N1669" s="106">
        <f>(1.8894+0.00853085*'Datos Monitoreo 2019'!$E1669^3.32222)/1000</f>
        <v>2.1941515393215021E-2</v>
      </c>
      <c r="O1669" s="106">
        <f>'Datos Monitoreo 2019'!$N1669*'Datos Monitoreo 2019'!$S1669</f>
        <v>4.3883030786430041E-3</v>
      </c>
      <c r="P1669" s="106">
        <f>'Datos Monitoreo 2019'!$O1669+'Datos Monitoreo 2019'!$N1669</f>
        <v>2.6329818471858026E-2</v>
      </c>
      <c r="Q1669" s="104">
        <v>0.47</v>
      </c>
      <c r="R1669" s="106">
        <f>'Datos Monitoreo 2019'!$Q1669*'Datos Monitoreo 2019'!$N1669</f>
        <v>1.0312512234811059E-2</v>
      </c>
      <c r="S1669" s="104">
        <v>0.2</v>
      </c>
      <c r="T1669" s="106">
        <f>'Datos Monitoreo 2019'!$R1669*'Datos Monitoreo 2019'!$S1669</f>
        <v>2.0625024469622119E-3</v>
      </c>
      <c r="U1669" s="106">
        <f>'Datos Monitoreo 2019'!$T1669+'Datos Monitoreo 2019'!$R1669</f>
        <v>1.237501468177327E-2</v>
      </c>
    </row>
    <row r="1670" spans="1:21" s="94" customFormat="1" ht="16.5" hidden="1" x14ac:dyDescent="0.3">
      <c r="A1670" s="95" t="s">
        <v>69</v>
      </c>
      <c r="B1670" s="102">
        <f>VLOOKUP('Datos Monitoreo 2019'!$A1670,info!$D$3:$E$118,2,FALSE)</f>
        <v>5</v>
      </c>
      <c r="C1670" s="96">
        <v>26</v>
      </c>
      <c r="D1670" s="96" t="s">
        <v>9</v>
      </c>
      <c r="E1670" s="97">
        <v>9.8676064716975116</v>
      </c>
      <c r="F1670" s="103">
        <f t="shared" si="31"/>
        <v>7.6473950155655709E-3</v>
      </c>
      <c r="G1670" s="95"/>
      <c r="H1670" s="104"/>
      <c r="I1670" s="104"/>
      <c r="J1670" s="104"/>
      <c r="K1670" s="105">
        <f>VLOOKUP('Datos Monitoreo 2019'!$D1670,info!$A$2:$B$20,2,FALSE)</f>
        <v>0.74</v>
      </c>
      <c r="M1670" s="104">
        <v>1.1499999999999999</v>
      </c>
      <c r="N1670" s="106">
        <f>(1.8894+0.00853085*'Datos Monitoreo 2019'!$E1670^3.32222)/1000</f>
        <v>1.9028290423261308E-2</v>
      </c>
      <c r="O1670" s="106">
        <f>'Datos Monitoreo 2019'!$N1670*'Datos Monitoreo 2019'!$S1670</f>
        <v>3.8056580846522617E-3</v>
      </c>
      <c r="P1670" s="106">
        <f>'Datos Monitoreo 2019'!$O1670+'Datos Monitoreo 2019'!$N1670</f>
        <v>2.2833948507913569E-2</v>
      </c>
      <c r="Q1670" s="104">
        <v>0.47</v>
      </c>
      <c r="R1670" s="106">
        <f>'Datos Monitoreo 2019'!$Q1670*'Datos Monitoreo 2019'!$N1670</f>
        <v>8.9432964989328134E-3</v>
      </c>
      <c r="S1670" s="104">
        <v>0.2</v>
      </c>
      <c r="T1670" s="106">
        <f>'Datos Monitoreo 2019'!$R1670*'Datos Monitoreo 2019'!$S1670</f>
        <v>1.7886592997865627E-3</v>
      </c>
      <c r="U1670" s="106">
        <f>'Datos Monitoreo 2019'!$T1670+'Datos Monitoreo 2019'!$R1670</f>
        <v>1.0731955798719377E-2</v>
      </c>
    </row>
    <row r="1671" spans="1:21" s="94" customFormat="1" ht="16.5" hidden="1" x14ac:dyDescent="0.3">
      <c r="A1671" s="95" t="s">
        <v>69</v>
      </c>
      <c r="B1671" s="102">
        <f>VLOOKUP('Datos Monitoreo 2019'!$A1671,info!$D$3:$E$118,2,FALSE)</f>
        <v>5</v>
      </c>
      <c r="C1671" s="96">
        <v>28</v>
      </c>
      <c r="D1671" s="96" t="s">
        <v>9</v>
      </c>
      <c r="E1671" s="97">
        <v>10.504226244065093</v>
      </c>
      <c r="F1671" s="103">
        <f t="shared" si="31"/>
        <v>8.6659866513537007E-3</v>
      </c>
      <c r="G1671" s="95"/>
      <c r="H1671" s="104"/>
      <c r="I1671" s="104"/>
      <c r="J1671" s="104"/>
      <c r="K1671" s="105">
        <f>VLOOKUP('Datos Monitoreo 2019'!$D1671,info!$A$2:$B$20,2,FALSE)</f>
        <v>0.74</v>
      </c>
      <c r="M1671" s="104">
        <v>1.1499999999999999</v>
      </c>
      <c r="N1671" s="106">
        <f>(1.8894+0.00853085*'Datos Monitoreo 2019'!$E1671^3.32222)/1000</f>
        <v>2.2984832658019826E-2</v>
      </c>
      <c r="O1671" s="106">
        <f>'Datos Monitoreo 2019'!$N1671*'Datos Monitoreo 2019'!$S1671</f>
        <v>4.5969665316039658E-3</v>
      </c>
      <c r="P1671" s="106">
        <f>'Datos Monitoreo 2019'!$O1671+'Datos Monitoreo 2019'!$N1671</f>
        <v>2.7581799189623793E-2</v>
      </c>
      <c r="Q1671" s="104">
        <v>0.47</v>
      </c>
      <c r="R1671" s="106">
        <f>'Datos Monitoreo 2019'!$Q1671*'Datos Monitoreo 2019'!$N1671</f>
        <v>1.0802871349269317E-2</v>
      </c>
      <c r="S1671" s="104">
        <v>0.2</v>
      </c>
      <c r="T1671" s="106">
        <f>'Datos Monitoreo 2019'!$R1671*'Datos Monitoreo 2019'!$S1671</f>
        <v>2.1605742698538634E-3</v>
      </c>
      <c r="U1671" s="106">
        <f>'Datos Monitoreo 2019'!$T1671+'Datos Monitoreo 2019'!$R1671</f>
        <v>1.296344561912318E-2</v>
      </c>
    </row>
    <row r="1672" spans="1:21" s="94" customFormat="1" ht="16.5" hidden="1" x14ac:dyDescent="0.3">
      <c r="A1672" s="95" t="s">
        <v>69</v>
      </c>
      <c r="B1672" s="102">
        <f>VLOOKUP('Datos Monitoreo 2019'!$A1672,info!$D$3:$E$118,2,FALSE)</f>
        <v>5</v>
      </c>
      <c r="C1672" s="96">
        <v>29</v>
      </c>
      <c r="D1672" s="96" t="s">
        <v>9</v>
      </c>
      <c r="E1672" s="97">
        <v>10.886198107485642</v>
      </c>
      <c r="F1672" s="103">
        <f t="shared" si="31"/>
        <v>9.3076993819002241E-3</v>
      </c>
      <c r="G1672" s="95"/>
      <c r="H1672" s="104"/>
      <c r="I1672" s="104"/>
      <c r="J1672" s="104"/>
      <c r="K1672" s="105">
        <f>VLOOKUP('Datos Monitoreo 2019'!$D1672,info!$A$2:$B$20,2,FALSE)</f>
        <v>0.74</v>
      </c>
      <c r="M1672" s="104">
        <v>1.1499999999999999</v>
      </c>
      <c r="N1672" s="106">
        <f>(1.8894+0.00853085*'Datos Monitoreo 2019'!$E1672^3.32222)/1000</f>
        <v>2.5642662363664262E-2</v>
      </c>
      <c r="O1672" s="106">
        <f>'Datos Monitoreo 2019'!$N1672*'Datos Monitoreo 2019'!$S1672</f>
        <v>5.1285324727328527E-3</v>
      </c>
      <c r="P1672" s="106">
        <f>'Datos Monitoreo 2019'!$O1672+'Datos Monitoreo 2019'!$N1672</f>
        <v>3.0771194836397113E-2</v>
      </c>
      <c r="Q1672" s="104">
        <v>0.47</v>
      </c>
      <c r="R1672" s="106">
        <f>'Datos Monitoreo 2019'!$Q1672*'Datos Monitoreo 2019'!$N1672</f>
        <v>1.2052051310922202E-2</v>
      </c>
      <c r="S1672" s="104">
        <v>0.2</v>
      </c>
      <c r="T1672" s="106">
        <f>'Datos Monitoreo 2019'!$R1672*'Datos Monitoreo 2019'!$S1672</f>
        <v>2.4104102621844408E-3</v>
      </c>
      <c r="U1672" s="106">
        <f>'Datos Monitoreo 2019'!$T1672+'Datos Monitoreo 2019'!$R1672</f>
        <v>1.4462461573106643E-2</v>
      </c>
    </row>
    <row r="1673" spans="1:21" s="94" customFormat="1" ht="16.5" hidden="1" x14ac:dyDescent="0.3">
      <c r="A1673" s="95" t="s">
        <v>69</v>
      </c>
      <c r="B1673" s="102">
        <f>VLOOKUP('Datos Monitoreo 2019'!$A1673,info!$D$3:$E$118,2,FALSE)</f>
        <v>5</v>
      </c>
      <c r="C1673" s="96">
        <v>30</v>
      </c>
      <c r="D1673" s="96" t="s">
        <v>9</v>
      </c>
      <c r="E1673" s="97">
        <v>9.2309866993299305</v>
      </c>
      <c r="F1673" s="103">
        <f t="shared" si="31"/>
        <v>6.6924653570142002E-3</v>
      </c>
      <c r="G1673" s="95"/>
      <c r="H1673" s="104"/>
      <c r="I1673" s="104"/>
      <c r="J1673" s="104"/>
      <c r="K1673" s="105">
        <f>VLOOKUP('Datos Monitoreo 2019'!$D1673,info!$A$2:$B$20,2,FALSE)</f>
        <v>0.74</v>
      </c>
      <c r="M1673" s="104">
        <v>1.1499999999999999</v>
      </c>
      <c r="N1673" s="106">
        <f>(1.8894+0.00853085*'Datos Monitoreo 2019'!$E1673^3.32222)/1000</f>
        <v>1.5622194847540332E-2</v>
      </c>
      <c r="O1673" s="106">
        <f>'Datos Monitoreo 2019'!$N1673*'Datos Monitoreo 2019'!$S1673</f>
        <v>3.1244389695080665E-3</v>
      </c>
      <c r="P1673" s="106">
        <f>'Datos Monitoreo 2019'!$O1673+'Datos Monitoreo 2019'!$N1673</f>
        <v>1.87466338170484E-2</v>
      </c>
      <c r="Q1673" s="104">
        <v>0.47</v>
      </c>
      <c r="R1673" s="106">
        <f>'Datos Monitoreo 2019'!$Q1673*'Datos Monitoreo 2019'!$N1673</f>
        <v>7.342431578343956E-3</v>
      </c>
      <c r="S1673" s="104">
        <v>0.2</v>
      </c>
      <c r="T1673" s="106">
        <f>'Datos Monitoreo 2019'!$R1673*'Datos Monitoreo 2019'!$S1673</f>
        <v>1.4684863156687912E-3</v>
      </c>
      <c r="U1673" s="106">
        <f>'Datos Monitoreo 2019'!$T1673+'Datos Monitoreo 2019'!$R1673</f>
        <v>8.8109178940127472E-3</v>
      </c>
    </row>
    <row r="1674" spans="1:21" s="94" customFormat="1" ht="16.5" hidden="1" x14ac:dyDescent="0.3">
      <c r="A1674" s="95" t="s">
        <v>69</v>
      </c>
      <c r="B1674" s="102">
        <f>VLOOKUP('Datos Monitoreo 2019'!$A1674,info!$D$3:$E$118,2,FALSE)</f>
        <v>5</v>
      </c>
      <c r="C1674" s="96">
        <v>31</v>
      </c>
      <c r="D1674" s="96" t="s">
        <v>9</v>
      </c>
      <c r="E1674" s="97">
        <v>9.3901416424218258</v>
      </c>
      <c r="F1674" s="103">
        <f t="shared" si="31"/>
        <v>6.9252294612860976E-3</v>
      </c>
      <c r="G1674" s="95"/>
      <c r="H1674" s="104"/>
      <c r="I1674" s="104"/>
      <c r="J1674" s="104"/>
      <c r="K1674" s="105">
        <f>VLOOKUP('Datos Monitoreo 2019'!$D1674,info!$A$2:$B$20,2,FALSE)</f>
        <v>0.74</v>
      </c>
      <c r="M1674" s="104">
        <v>1.1499999999999999</v>
      </c>
      <c r="N1674" s="106">
        <f>(1.8894+0.00853085*'Datos Monitoreo 2019'!$E1674^3.32222)/1000</f>
        <v>1.642467167872648E-2</v>
      </c>
      <c r="O1674" s="106">
        <f>'Datos Monitoreo 2019'!$N1674*'Datos Monitoreo 2019'!$S1674</f>
        <v>3.2849343357452959E-3</v>
      </c>
      <c r="P1674" s="106">
        <f>'Datos Monitoreo 2019'!$O1674+'Datos Monitoreo 2019'!$N1674</f>
        <v>1.9709606014471776E-2</v>
      </c>
      <c r="Q1674" s="104">
        <v>0.47</v>
      </c>
      <c r="R1674" s="106">
        <f>'Datos Monitoreo 2019'!$Q1674*'Datos Monitoreo 2019'!$N1674</f>
        <v>7.7195956890014445E-3</v>
      </c>
      <c r="S1674" s="104">
        <v>0.2</v>
      </c>
      <c r="T1674" s="106">
        <f>'Datos Monitoreo 2019'!$R1674*'Datos Monitoreo 2019'!$S1674</f>
        <v>1.5439191378002889E-3</v>
      </c>
      <c r="U1674" s="106">
        <f>'Datos Monitoreo 2019'!$T1674+'Datos Monitoreo 2019'!$R1674</f>
        <v>9.2635148268017335E-3</v>
      </c>
    </row>
    <row r="1675" spans="1:21" s="94" customFormat="1" ht="16.5" hidden="1" x14ac:dyDescent="0.3">
      <c r="A1675" s="96" t="s">
        <v>69</v>
      </c>
      <c r="B1675" s="102">
        <f>VLOOKUP('Datos Monitoreo 2019'!$A1675,info!$D$3:$E$118,2,FALSE)</f>
        <v>5</v>
      </c>
      <c r="C1675" s="96">
        <v>32</v>
      </c>
      <c r="D1675" s="96" t="s">
        <v>12</v>
      </c>
      <c r="E1675" s="97">
        <v>14.642254764454371</v>
      </c>
      <c r="F1675" s="103">
        <f t="shared" si="31"/>
        <v>1.6838592979122526E-2</v>
      </c>
      <c r="G1675" s="95"/>
      <c r="H1675" s="104"/>
      <c r="I1675" s="104"/>
      <c r="J1675" s="104"/>
      <c r="K1675" s="105">
        <f>VLOOKUP('Datos Monitoreo 2019'!$D1675,info!$A$2:$B$20,2,FALSE)</f>
        <v>0.92</v>
      </c>
      <c r="M1675" s="104">
        <v>1.1499999999999999</v>
      </c>
      <c r="N1675" s="106">
        <f>(0.193936*'Datos Monitoreo 2019'!$E1675^2.24268)/1000</f>
        <v>7.9752460625518606E-2</v>
      </c>
      <c r="O1675" s="106">
        <f>'Datos Monitoreo 2019'!$N1675*'Datos Monitoreo 2019'!$S1675</f>
        <v>1.5950492125103723E-2</v>
      </c>
      <c r="P1675" s="106">
        <f>'Datos Monitoreo 2019'!$O1675+'Datos Monitoreo 2019'!$N1675</f>
        <v>9.5702952750622322E-2</v>
      </c>
      <c r="Q1675" s="104">
        <v>0.47</v>
      </c>
      <c r="R1675" s="106">
        <f>'Datos Monitoreo 2019'!$Q1675*'Datos Monitoreo 2019'!$N1675</f>
        <v>3.7483656493993746E-2</v>
      </c>
      <c r="S1675" s="104">
        <v>0.2</v>
      </c>
      <c r="T1675" s="106">
        <f>'Datos Monitoreo 2019'!$R1675*'Datos Monitoreo 2019'!$S1675</f>
        <v>7.4967312987987492E-3</v>
      </c>
      <c r="U1675" s="106">
        <f>'Datos Monitoreo 2019'!$T1675+'Datos Monitoreo 2019'!$R1675</f>
        <v>4.4980387792792495E-2</v>
      </c>
    </row>
    <row r="1676" spans="1:21" s="94" customFormat="1" ht="16.5" hidden="1" x14ac:dyDescent="0.3">
      <c r="A1676" s="95" t="s">
        <v>69</v>
      </c>
      <c r="B1676" s="102">
        <f>VLOOKUP('Datos Monitoreo 2019'!$A1676,info!$D$3:$E$118,2,FALSE)</f>
        <v>5</v>
      </c>
      <c r="C1676" s="96">
        <v>33</v>
      </c>
      <c r="D1676" s="96" t="s">
        <v>12</v>
      </c>
      <c r="E1676" s="97">
        <v>15.597184423005743</v>
      </c>
      <c r="F1676" s="103">
        <f t="shared" si="31"/>
        <v>1.9106550918182034E-2</v>
      </c>
      <c r="G1676" s="95"/>
      <c r="H1676" s="104"/>
      <c r="I1676" s="104"/>
      <c r="J1676" s="104"/>
      <c r="K1676" s="105">
        <f>VLOOKUP('Datos Monitoreo 2019'!$D1676,info!$A$2:$B$20,2,FALSE)</f>
        <v>0.92</v>
      </c>
      <c r="M1676" s="104">
        <v>1.1499999999999999</v>
      </c>
      <c r="N1676" s="106">
        <f>(0.193936*'Datos Monitoreo 2019'!$E1676^2.24268)/1000</f>
        <v>9.1892338171094351E-2</v>
      </c>
      <c r="O1676" s="106">
        <f>'Datos Monitoreo 2019'!$N1676*'Datos Monitoreo 2019'!$S1676</f>
        <v>1.8378467634218871E-2</v>
      </c>
      <c r="P1676" s="106">
        <f>'Datos Monitoreo 2019'!$O1676+'Datos Monitoreo 2019'!$N1676</f>
        <v>0.11027080580531322</v>
      </c>
      <c r="Q1676" s="104">
        <v>0.47</v>
      </c>
      <c r="R1676" s="106">
        <f>'Datos Monitoreo 2019'!$Q1676*'Datos Monitoreo 2019'!$N1676</f>
        <v>4.3189398940414341E-2</v>
      </c>
      <c r="S1676" s="104">
        <v>0.2</v>
      </c>
      <c r="T1676" s="106">
        <f>'Datos Monitoreo 2019'!$R1676*'Datos Monitoreo 2019'!$S1676</f>
        <v>8.6378797880828691E-3</v>
      </c>
      <c r="U1676" s="106">
        <f>'Datos Monitoreo 2019'!$T1676+'Datos Monitoreo 2019'!$R1676</f>
        <v>5.1827278728497211E-2</v>
      </c>
    </row>
    <row r="1677" spans="1:21" s="94" customFormat="1" ht="16.5" hidden="1" x14ac:dyDescent="0.3">
      <c r="A1677" s="95" t="s">
        <v>69</v>
      </c>
      <c r="B1677" s="102">
        <f>VLOOKUP('Datos Monitoreo 2019'!$A1677,info!$D$3:$E$118,2,FALSE)</f>
        <v>5</v>
      </c>
      <c r="C1677" s="96">
        <v>34</v>
      </c>
      <c r="D1677" s="96" t="s">
        <v>12</v>
      </c>
      <c r="E1677" s="97">
        <v>12.000282709128909</v>
      </c>
      <c r="F1677" s="103">
        <f t="shared" si="31"/>
        <v>1.1310266453353998E-2</v>
      </c>
      <c r="G1677" s="95"/>
      <c r="H1677" s="104"/>
      <c r="I1677" s="104"/>
      <c r="J1677" s="104"/>
      <c r="K1677" s="105">
        <f>VLOOKUP('Datos Monitoreo 2019'!$D1677,info!$A$2:$B$20,2,FALSE)</f>
        <v>0.92</v>
      </c>
      <c r="M1677" s="104">
        <v>1.1499999999999999</v>
      </c>
      <c r="N1677" s="106">
        <f>(0.193936*'Datos Monitoreo 2019'!$E1677^2.24268)/1000</f>
        <v>5.1043397842974847E-2</v>
      </c>
      <c r="O1677" s="106">
        <f>'Datos Monitoreo 2019'!$N1677*'Datos Monitoreo 2019'!$S1677</f>
        <v>1.020867956859497E-2</v>
      </c>
      <c r="P1677" s="106">
        <f>'Datos Monitoreo 2019'!$O1677+'Datos Monitoreo 2019'!$N1677</f>
        <v>6.1252077411569815E-2</v>
      </c>
      <c r="Q1677" s="104">
        <v>0.47</v>
      </c>
      <c r="R1677" s="106">
        <f>'Datos Monitoreo 2019'!$Q1677*'Datos Monitoreo 2019'!$N1677</f>
        <v>2.3990396986198176E-2</v>
      </c>
      <c r="S1677" s="104">
        <v>0.2</v>
      </c>
      <c r="T1677" s="106">
        <f>'Datos Monitoreo 2019'!$R1677*'Datos Monitoreo 2019'!$S1677</f>
        <v>4.7980793972396355E-3</v>
      </c>
      <c r="U1677" s="106">
        <f>'Datos Monitoreo 2019'!$T1677+'Datos Monitoreo 2019'!$R1677</f>
        <v>2.878847638343781E-2</v>
      </c>
    </row>
    <row r="1678" spans="1:21" s="94" customFormat="1" ht="16.5" hidden="1" x14ac:dyDescent="0.3">
      <c r="A1678" s="95" t="s">
        <v>69</v>
      </c>
      <c r="B1678" s="102">
        <f>VLOOKUP('Datos Monitoreo 2019'!$A1678,info!$D$3:$E$118,2,FALSE)</f>
        <v>5</v>
      </c>
      <c r="C1678" s="96">
        <v>35</v>
      </c>
      <c r="D1678" s="96" t="s">
        <v>12</v>
      </c>
      <c r="E1678" s="97">
        <v>9.8676064716975116</v>
      </c>
      <c r="F1678" s="103">
        <f t="shared" si="31"/>
        <v>7.6473950155655709E-3</v>
      </c>
      <c r="G1678" s="95"/>
      <c r="H1678" s="104"/>
      <c r="I1678" s="104"/>
      <c r="J1678" s="104"/>
      <c r="K1678" s="105">
        <f>VLOOKUP('Datos Monitoreo 2019'!$D1678,info!$A$2:$B$20,2,FALSE)</f>
        <v>0.92</v>
      </c>
      <c r="M1678" s="104">
        <v>1.1499999999999999</v>
      </c>
      <c r="N1678" s="106">
        <f>(0.193936*'Datos Monitoreo 2019'!$E1678^2.24268)/1000</f>
        <v>3.2912236940707176E-2</v>
      </c>
      <c r="O1678" s="106">
        <f>'Datos Monitoreo 2019'!$N1678*'Datos Monitoreo 2019'!$S1678</f>
        <v>6.5824473881414356E-3</v>
      </c>
      <c r="P1678" s="106">
        <f>'Datos Monitoreo 2019'!$O1678+'Datos Monitoreo 2019'!$N1678</f>
        <v>3.949468432884861E-2</v>
      </c>
      <c r="Q1678" s="104">
        <v>0.47</v>
      </c>
      <c r="R1678" s="106">
        <f>'Datos Monitoreo 2019'!$Q1678*'Datos Monitoreo 2019'!$N1678</f>
        <v>1.5468751362132372E-2</v>
      </c>
      <c r="S1678" s="104">
        <v>0.2</v>
      </c>
      <c r="T1678" s="106">
        <f>'Datos Monitoreo 2019'!$R1678*'Datos Monitoreo 2019'!$S1678</f>
        <v>3.0937502724264748E-3</v>
      </c>
      <c r="U1678" s="106">
        <f>'Datos Monitoreo 2019'!$T1678+'Datos Monitoreo 2019'!$R1678</f>
        <v>1.8562501634558845E-2</v>
      </c>
    </row>
    <row r="1679" spans="1:21" s="94" customFormat="1" ht="16.5" hidden="1" x14ac:dyDescent="0.3">
      <c r="A1679" s="95" t="s">
        <v>69</v>
      </c>
      <c r="B1679" s="102">
        <f>VLOOKUP('Datos Monitoreo 2019'!$A1679,info!$D$3:$E$118,2,FALSE)</f>
        <v>5</v>
      </c>
      <c r="C1679" s="96">
        <v>36</v>
      </c>
      <c r="D1679" s="96" t="s">
        <v>15</v>
      </c>
      <c r="E1679" s="97">
        <v>11.459155902616464</v>
      </c>
      <c r="F1679" s="103">
        <f t="shared" si="31"/>
        <v>1.0313240312354817E-2</v>
      </c>
      <c r="G1679" s="95"/>
      <c r="H1679" s="104"/>
      <c r="I1679" s="104"/>
      <c r="J1679" s="104"/>
      <c r="K1679" s="105">
        <f>VLOOKUP('Datos Monitoreo 2019'!$D1679,info!$A$2:$B$20,2,FALSE)</f>
        <v>0.89</v>
      </c>
      <c r="M1679" s="104">
        <v>1.1499999999999999</v>
      </c>
      <c r="N1679" s="106">
        <f>(0.193936*'Datos Monitoreo 2019'!$E1679^2.24268)/1000</f>
        <v>4.6025535463805105E-2</v>
      </c>
      <c r="O1679" s="106">
        <f>'Datos Monitoreo 2019'!$N1679*'Datos Monitoreo 2019'!$S1679</f>
        <v>9.2051070927610217E-3</v>
      </c>
      <c r="P1679" s="106">
        <f>'Datos Monitoreo 2019'!$O1679+'Datos Monitoreo 2019'!$N1679</f>
        <v>5.5230642556566123E-2</v>
      </c>
      <c r="Q1679" s="104">
        <v>0.47</v>
      </c>
      <c r="R1679" s="106">
        <f>'Datos Monitoreo 2019'!$Q1679*'Datos Monitoreo 2019'!$N1679</f>
        <v>2.1632001667988399E-2</v>
      </c>
      <c r="S1679" s="104">
        <v>0.2</v>
      </c>
      <c r="T1679" s="106">
        <f>'Datos Monitoreo 2019'!$R1679*'Datos Monitoreo 2019'!$S1679</f>
        <v>4.3264003335976801E-3</v>
      </c>
      <c r="U1679" s="106">
        <f>'Datos Monitoreo 2019'!$T1679+'Datos Monitoreo 2019'!$R1679</f>
        <v>2.5958402001586077E-2</v>
      </c>
    </row>
    <row r="1680" spans="1:21" s="94" customFormat="1" ht="16.5" hidden="1" x14ac:dyDescent="0.3">
      <c r="A1680" s="95" t="s">
        <v>69</v>
      </c>
      <c r="B1680" s="102">
        <f>VLOOKUP('Datos Monitoreo 2019'!$A1680,info!$D$3:$E$118,2,FALSE)</f>
        <v>5</v>
      </c>
      <c r="C1680" s="96">
        <v>37</v>
      </c>
      <c r="D1680" s="96" t="s">
        <v>15</v>
      </c>
      <c r="E1680" s="97">
        <v>6.429859700912572</v>
      </c>
      <c r="F1680" s="103">
        <f t="shared" si="31"/>
        <v>3.2470791489608484E-3</v>
      </c>
      <c r="G1680" s="95"/>
      <c r="H1680" s="104"/>
      <c r="I1680" s="104"/>
      <c r="J1680" s="104"/>
      <c r="K1680" s="105">
        <f>VLOOKUP('Datos Monitoreo 2019'!$D1680,info!$A$2:$B$20,2,FALSE)</f>
        <v>0.89</v>
      </c>
      <c r="M1680" s="104">
        <v>1.1499999999999999</v>
      </c>
      <c r="N1680" s="106">
        <f>(0.193936*'Datos Monitoreo 2019'!$E1680^2.24268)/1000</f>
        <v>1.2594930246520839E-2</v>
      </c>
      <c r="O1680" s="106">
        <f>'Datos Monitoreo 2019'!$N1680*'Datos Monitoreo 2019'!$S1680</f>
        <v>2.5189860493041679E-3</v>
      </c>
      <c r="P1680" s="106">
        <f>'Datos Monitoreo 2019'!$O1680+'Datos Monitoreo 2019'!$N1680</f>
        <v>1.5113916295825007E-2</v>
      </c>
      <c r="Q1680" s="104">
        <v>0.47</v>
      </c>
      <c r="R1680" s="106">
        <f>'Datos Monitoreo 2019'!$Q1680*'Datos Monitoreo 2019'!$N1680</f>
        <v>5.9196172158647942E-3</v>
      </c>
      <c r="S1680" s="104">
        <v>0.2</v>
      </c>
      <c r="T1680" s="106">
        <f>'Datos Monitoreo 2019'!$R1680*'Datos Monitoreo 2019'!$S1680</f>
        <v>1.183923443172959E-3</v>
      </c>
      <c r="U1680" s="106">
        <f>'Datos Monitoreo 2019'!$T1680+'Datos Monitoreo 2019'!$R1680</f>
        <v>7.1035406590377534E-3</v>
      </c>
    </row>
    <row r="1681" spans="1:21" s="94" customFormat="1" ht="16.5" hidden="1" x14ac:dyDescent="0.3">
      <c r="A1681" s="95" t="s">
        <v>69</v>
      </c>
      <c r="B1681" s="102">
        <f>VLOOKUP('Datos Monitoreo 2019'!$A1681,info!$D$3:$E$118,2,FALSE)</f>
        <v>5</v>
      </c>
      <c r="C1681" s="96">
        <v>38</v>
      </c>
      <c r="D1681" s="96" t="s">
        <v>15</v>
      </c>
      <c r="E1681" s="97">
        <v>12.445916549786217</v>
      </c>
      <c r="F1681" s="103">
        <f t="shared" si="31"/>
        <v>1.2165883427416027E-2</v>
      </c>
      <c r="G1681" s="95"/>
      <c r="H1681" s="104"/>
      <c r="I1681" s="104"/>
      <c r="J1681" s="104"/>
      <c r="K1681" s="105">
        <f>VLOOKUP('Datos Monitoreo 2019'!$D1681,info!$A$2:$B$20,2,FALSE)</f>
        <v>0.89</v>
      </c>
      <c r="M1681" s="104">
        <v>1.1499999999999999</v>
      </c>
      <c r="N1681" s="106">
        <f>(0.193936*'Datos Monitoreo 2019'!$E1681^2.24268)/1000</f>
        <v>5.5392801175052915E-2</v>
      </c>
      <c r="O1681" s="106">
        <f>'Datos Monitoreo 2019'!$N1681*'Datos Monitoreo 2019'!$S1681</f>
        <v>1.1078560235010583E-2</v>
      </c>
      <c r="P1681" s="106">
        <f>'Datos Monitoreo 2019'!$O1681+'Datos Monitoreo 2019'!$N1681</f>
        <v>6.6471361410063504E-2</v>
      </c>
      <c r="Q1681" s="104">
        <v>0.47</v>
      </c>
      <c r="R1681" s="106">
        <f>'Datos Monitoreo 2019'!$Q1681*'Datos Monitoreo 2019'!$N1681</f>
        <v>2.6034616552274868E-2</v>
      </c>
      <c r="S1681" s="104">
        <v>0.2</v>
      </c>
      <c r="T1681" s="106">
        <f>'Datos Monitoreo 2019'!$R1681*'Datos Monitoreo 2019'!$S1681</f>
        <v>5.2069233104549738E-3</v>
      </c>
      <c r="U1681" s="106">
        <f>'Datos Monitoreo 2019'!$T1681+'Datos Monitoreo 2019'!$R1681</f>
        <v>3.1241539862729841E-2</v>
      </c>
    </row>
    <row r="1682" spans="1:21" s="94" customFormat="1" ht="16.5" hidden="1" x14ac:dyDescent="0.3">
      <c r="A1682" s="95" t="s">
        <v>69</v>
      </c>
      <c r="B1682" s="102">
        <f>VLOOKUP('Datos Monitoreo 2019'!$A1682,info!$D$3:$E$118,2,FALSE)</f>
        <v>5</v>
      </c>
      <c r="C1682" s="96">
        <v>38.5</v>
      </c>
      <c r="D1682" s="96" t="s">
        <v>184</v>
      </c>
      <c r="E1682" s="97">
        <v>2.7692960097989787</v>
      </c>
      <c r="F1682" s="103">
        <f t="shared" si="31"/>
        <v>6.023218821312777E-4</v>
      </c>
      <c r="G1682" s="95">
        <v>2</v>
      </c>
      <c r="H1682" s="104">
        <f>0.000107384*E1682^1.88222*G1682^0.67717</f>
        <v>1.1679508138368797E-3</v>
      </c>
      <c r="I1682" s="104">
        <f>0.0000949251*E1682^1.21565*G1682^1.5574</f>
        <v>9.6376580959887589E-4</v>
      </c>
      <c r="J1682" s="104">
        <f>IF(H1682&lt;I1682,H1682,I1682)</f>
        <v>9.6376580959887589E-4</v>
      </c>
      <c r="K1682" s="105">
        <f>VLOOKUP('Datos Monitoreo 2019'!$D1682,info!$A$2:$B$20,2,FALSE)</f>
        <v>0.49</v>
      </c>
      <c r="L1682" s="94">
        <f>K1682*J1682</f>
        <v>4.7224524670344916E-4</v>
      </c>
      <c r="M1682" s="104">
        <v>1.1499999999999999</v>
      </c>
      <c r="N1682" s="106">
        <f>M1682*L1682</f>
        <v>5.4308203370896646E-4</v>
      </c>
      <c r="O1682" s="106">
        <f>'Datos Monitoreo 2019'!$N1682*'Datos Monitoreo 2019'!$S1682</f>
        <v>1.086164067417933E-4</v>
      </c>
      <c r="P1682" s="106">
        <f>'Datos Monitoreo 2019'!$O1682+'Datos Monitoreo 2019'!$N1682</f>
        <v>6.5169844045075977E-4</v>
      </c>
      <c r="Q1682" s="104">
        <v>0.47</v>
      </c>
      <c r="R1682" s="106">
        <f>'Datos Monitoreo 2019'!$Q1682*'Datos Monitoreo 2019'!$N1682</f>
        <v>2.552485558432142E-4</v>
      </c>
      <c r="S1682" s="104">
        <v>0.2</v>
      </c>
      <c r="T1682" s="106">
        <f>'Datos Monitoreo 2019'!$R1682*'Datos Monitoreo 2019'!$S1682</f>
        <v>5.104971116864284E-5</v>
      </c>
      <c r="U1682" s="106">
        <f>'Datos Monitoreo 2019'!$T1682+'Datos Monitoreo 2019'!$R1682</f>
        <v>3.0629826701185706E-4</v>
      </c>
    </row>
    <row r="1683" spans="1:21" s="94" customFormat="1" ht="16.5" hidden="1" x14ac:dyDescent="0.3">
      <c r="A1683" s="95" t="s">
        <v>69</v>
      </c>
      <c r="B1683" s="102">
        <f>VLOOKUP('Datos Monitoreo 2019'!$A1683,info!$D$3:$E$118,2,FALSE)</f>
        <v>5</v>
      </c>
      <c r="C1683" s="96">
        <v>39</v>
      </c>
      <c r="D1683" s="96" t="s">
        <v>13</v>
      </c>
      <c r="E1683" s="97">
        <v>2.0371832715762603</v>
      </c>
      <c r="F1683" s="103">
        <f t="shared" si="31"/>
        <v>3.2594932345220167E-4</v>
      </c>
      <c r="G1683" s="99"/>
      <c r="H1683" s="104"/>
      <c r="I1683" s="104"/>
      <c r="J1683" s="104"/>
      <c r="K1683" s="105">
        <f>VLOOKUP('Datos Monitoreo 2019'!$D1683,info!$A$2:$B$20,2,FALSE)</f>
        <v>0.87</v>
      </c>
      <c r="M1683" s="104">
        <v>1.1499999999999999</v>
      </c>
      <c r="N1683" s="106">
        <f>(0.193936*'Datos Monitoreo 2019'!$E1683^2.24268)/1000</f>
        <v>9.5656406419607264E-4</v>
      </c>
      <c r="O1683" s="106">
        <f>'Datos Monitoreo 2019'!$N1683*'Datos Monitoreo 2019'!$S1683</f>
        <v>1.9131281283921454E-4</v>
      </c>
      <c r="P1683" s="106">
        <f>'Datos Monitoreo 2019'!$O1683+'Datos Monitoreo 2019'!$N1683</f>
        <v>1.1478768770352872E-3</v>
      </c>
      <c r="Q1683" s="104">
        <v>0.47</v>
      </c>
      <c r="R1683" s="106">
        <f>'Datos Monitoreo 2019'!$Q1683*'Datos Monitoreo 2019'!$N1683</f>
        <v>4.4958511017215413E-4</v>
      </c>
      <c r="S1683" s="104">
        <v>0.2</v>
      </c>
      <c r="T1683" s="106">
        <f>'Datos Monitoreo 2019'!$R1683*'Datos Monitoreo 2019'!$S1683</f>
        <v>8.9917022034430825E-5</v>
      </c>
      <c r="U1683" s="106">
        <f>'Datos Monitoreo 2019'!$T1683+'Datos Monitoreo 2019'!$R1683</f>
        <v>5.3950213220658495E-4</v>
      </c>
    </row>
    <row r="1684" spans="1:21" s="94" customFormat="1" ht="16.5" hidden="1" x14ac:dyDescent="0.3">
      <c r="A1684" s="95" t="s">
        <v>69</v>
      </c>
      <c r="B1684" s="102">
        <f>VLOOKUP('Datos Monitoreo 2019'!$A1684,info!$D$3:$E$118,2,FALSE)</f>
        <v>5</v>
      </c>
      <c r="C1684" s="96">
        <v>40</v>
      </c>
      <c r="D1684" s="96" t="s">
        <v>9</v>
      </c>
      <c r="E1684" s="97">
        <v>12.000282709128909</v>
      </c>
      <c r="F1684" s="103">
        <f t="shared" si="31"/>
        <v>1.1310266453353998E-2</v>
      </c>
      <c r="G1684" s="95"/>
      <c r="H1684" s="104"/>
      <c r="I1684" s="104"/>
      <c r="J1684" s="104"/>
      <c r="K1684" s="105">
        <f>VLOOKUP('Datos Monitoreo 2019'!$D1684,info!$A$2:$B$20,2,FALSE)</f>
        <v>0.74</v>
      </c>
      <c r="M1684" s="104">
        <v>1.1499999999999999</v>
      </c>
      <c r="N1684" s="106">
        <f>(1.8894+0.00853085*'Datos Monitoreo 2019'!$E1684^3.32222)/1000</f>
        <v>3.4721889658095265E-2</v>
      </c>
      <c r="O1684" s="106">
        <f>'Datos Monitoreo 2019'!$N1684*'Datos Monitoreo 2019'!$S1684</f>
        <v>6.9443779316190534E-3</v>
      </c>
      <c r="P1684" s="106">
        <f>'Datos Monitoreo 2019'!$O1684+'Datos Monitoreo 2019'!$N1684</f>
        <v>4.1666267589714319E-2</v>
      </c>
      <c r="Q1684" s="104">
        <v>0.47</v>
      </c>
      <c r="R1684" s="106">
        <f>'Datos Monitoreo 2019'!$Q1684*'Datos Monitoreo 2019'!$N1684</f>
        <v>1.6319288139304774E-2</v>
      </c>
      <c r="S1684" s="104">
        <v>0.2</v>
      </c>
      <c r="T1684" s="106">
        <f>'Datos Monitoreo 2019'!$R1684*'Datos Monitoreo 2019'!$S1684</f>
        <v>3.2638576278609548E-3</v>
      </c>
      <c r="U1684" s="106">
        <f>'Datos Monitoreo 2019'!$T1684+'Datos Monitoreo 2019'!$R1684</f>
        <v>1.958314576716573E-2</v>
      </c>
    </row>
    <row r="1685" spans="1:21" s="94" customFormat="1" ht="16.5" hidden="1" x14ac:dyDescent="0.3">
      <c r="A1685" s="95" t="s">
        <v>69</v>
      </c>
      <c r="B1685" s="102">
        <f>VLOOKUP('Datos Monitoreo 2019'!$A1685,info!$D$3:$E$118,2,FALSE)</f>
        <v>5</v>
      </c>
      <c r="C1685" s="96">
        <v>41</v>
      </c>
      <c r="D1685" s="96" t="s">
        <v>9</v>
      </c>
      <c r="E1685" s="97">
        <v>9.3901416424218258</v>
      </c>
      <c r="F1685" s="103">
        <f t="shared" si="31"/>
        <v>6.9252294612860976E-3</v>
      </c>
      <c r="G1685" s="95"/>
      <c r="H1685" s="104"/>
      <c r="I1685" s="104"/>
      <c r="J1685" s="104"/>
      <c r="K1685" s="105">
        <f>VLOOKUP('Datos Monitoreo 2019'!$D1685,info!$A$2:$B$20,2,FALSE)</f>
        <v>0.74</v>
      </c>
      <c r="M1685" s="104">
        <v>1.1499999999999999</v>
      </c>
      <c r="N1685" s="106">
        <f>(1.8894+0.00853085*'Datos Monitoreo 2019'!$E1685^3.32222)/1000</f>
        <v>1.642467167872648E-2</v>
      </c>
      <c r="O1685" s="106">
        <f>'Datos Monitoreo 2019'!$N1685*'Datos Monitoreo 2019'!$S1685</f>
        <v>3.2849343357452959E-3</v>
      </c>
      <c r="P1685" s="106">
        <f>'Datos Monitoreo 2019'!$O1685+'Datos Monitoreo 2019'!$N1685</f>
        <v>1.9709606014471776E-2</v>
      </c>
      <c r="Q1685" s="104">
        <v>0.47</v>
      </c>
      <c r="R1685" s="106">
        <f>'Datos Monitoreo 2019'!$Q1685*'Datos Monitoreo 2019'!$N1685</f>
        <v>7.7195956890014445E-3</v>
      </c>
      <c r="S1685" s="104">
        <v>0.2</v>
      </c>
      <c r="T1685" s="106">
        <f>'Datos Monitoreo 2019'!$R1685*'Datos Monitoreo 2019'!$S1685</f>
        <v>1.5439191378002889E-3</v>
      </c>
      <c r="U1685" s="106">
        <f>'Datos Monitoreo 2019'!$T1685+'Datos Monitoreo 2019'!$R1685</f>
        <v>9.2635148268017335E-3</v>
      </c>
    </row>
    <row r="1686" spans="1:21" s="94" customFormat="1" ht="16.5" hidden="1" x14ac:dyDescent="0.3">
      <c r="A1686" s="95" t="s">
        <v>69</v>
      </c>
      <c r="B1686" s="102">
        <f>VLOOKUP('Datos Monitoreo 2019'!$A1686,info!$D$3:$E$118,2,FALSE)</f>
        <v>5</v>
      </c>
      <c r="C1686" s="96">
        <v>42</v>
      </c>
      <c r="D1686" s="96" t="s">
        <v>9</v>
      </c>
      <c r="E1686" s="97">
        <v>2.0690142601946393</v>
      </c>
      <c r="F1686" s="103">
        <f t="shared" si="31"/>
        <v>3.3621481728162886E-4</v>
      </c>
      <c r="G1686" s="99"/>
      <c r="H1686" s="104"/>
      <c r="I1686" s="104"/>
      <c r="J1686" s="104"/>
      <c r="K1686" s="105">
        <f>VLOOKUP('Datos Monitoreo 2019'!$D1686,info!$A$2:$B$20,2,FALSE)</f>
        <v>0.74</v>
      </c>
      <c r="M1686" s="104">
        <v>1.1499999999999999</v>
      </c>
      <c r="N1686" s="106">
        <f>(1.8894+0.00853085*'Datos Monitoreo 2019'!$E1686^3.32222)/1000</f>
        <v>1.9849054306789976E-3</v>
      </c>
      <c r="O1686" s="106">
        <f>'Datos Monitoreo 2019'!$N1686*'Datos Monitoreo 2019'!$S1686</f>
        <v>3.9698108613579953E-4</v>
      </c>
      <c r="P1686" s="106">
        <f>'Datos Monitoreo 2019'!$O1686+'Datos Monitoreo 2019'!$N1686</f>
        <v>2.3818865168147973E-3</v>
      </c>
      <c r="Q1686" s="104">
        <v>0.47</v>
      </c>
      <c r="R1686" s="106">
        <f>'Datos Monitoreo 2019'!$Q1686*'Datos Monitoreo 2019'!$N1686</f>
        <v>9.3290555241912882E-4</v>
      </c>
      <c r="S1686" s="104">
        <v>0.2</v>
      </c>
      <c r="T1686" s="106">
        <f>'Datos Monitoreo 2019'!$R1686*'Datos Monitoreo 2019'!$S1686</f>
        <v>1.8658111048382576E-4</v>
      </c>
      <c r="U1686" s="106">
        <f>'Datos Monitoreo 2019'!$T1686+'Datos Monitoreo 2019'!$R1686</f>
        <v>1.1194866629029546E-3</v>
      </c>
    </row>
    <row r="1687" spans="1:21" s="94" customFormat="1" ht="16.5" hidden="1" x14ac:dyDescent="0.3">
      <c r="A1687" s="95" t="s">
        <v>69</v>
      </c>
      <c r="B1687" s="102">
        <f>VLOOKUP('Datos Monitoreo 2019'!$A1687,info!$D$3:$E$118,2,FALSE)</f>
        <v>5</v>
      </c>
      <c r="C1687" s="96">
        <v>43</v>
      </c>
      <c r="D1687" s="96" t="s">
        <v>9</v>
      </c>
      <c r="E1687" s="97">
        <v>11.777465788800255</v>
      </c>
      <c r="F1687" s="103">
        <f t="shared" si="31"/>
        <v>1.0894155854640236E-2</v>
      </c>
      <c r="G1687" s="95"/>
      <c r="H1687" s="104"/>
      <c r="I1687" s="104"/>
      <c r="J1687" s="104"/>
      <c r="K1687" s="105">
        <f>VLOOKUP('Datos Monitoreo 2019'!$D1687,info!$A$2:$B$20,2,FALSE)</f>
        <v>0.74</v>
      </c>
      <c r="M1687" s="104">
        <v>1.1499999999999999</v>
      </c>
      <c r="N1687" s="106">
        <f>(1.8894+0.00853085*'Datos Monitoreo 2019'!$E1687^3.32222)/1000</f>
        <v>3.2739898598147792E-2</v>
      </c>
      <c r="O1687" s="106">
        <f>'Datos Monitoreo 2019'!$N1687*'Datos Monitoreo 2019'!$S1687</f>
        <v>6.5479797196295588E-3</v>
      </c>
      <c r="P1687" s="106">
        <f>'Datos Monitoreo 2019'!$O1687+'Datos Monitoreo 2019'!$N1687</f>
        <v>3.9287878317777351E-2</v>
      </c>
      <c r="Q1687" s="104">
        <v>0.47</v>
      </c>
      <c r="R1687" s="106">
        <f>'Datos Monitoreo 2019'!$Q1687*'Datos Monitoreo 2019'!$N1687</f>
        <v>1.5387752341129461E-2</v>
      </c>
      <c r="S1687" s="104">
        <v>0.2</v>
      </c>
      <c r="T1687" s="106">
        <f>'Datos Monitoreo 2019'!$R1687*'Datos Monitoreo 2019'!$S1687</f>
        <v>3.0775504682258922E-3</v>
      </c>
      <c r="U1687" s="106">
        <f>'Datos Monitoreo 2019'!$T1687+'Datos Monitoreo 2019'!$R1687</f>
        <v>1.8465302809355353E-2</v>
      </c>
    </row>
    <row r="1688" spans="1:21" s="94" customFormat="1" ht="16.5" hidden="1" x14ac:dyDescent="0.3">
      <c r="A1688" s="95" t="s">
        <v>69</v>
      </c>
      <c r="B1688" s="102">
        <f>VLOOKUP('Datos Monitoreo 2019'!$A1688,info!$D$3:$E$118,2,FALSE)</f>
        <v>5</v>
      </c>
      <c r="C1688" s="96">
        <v>44</v>
      </c>
      <c r="D1688" s="96" t="s">
        <v>9</v>
      </c>
      <c r="E1688" s="97">
        <v>14.260282901033822</v>
      </c>
      <c r="F1688" s="103">
        <f t="shared" si="31"/>
        <v>1.5971516849157878E-2</v>
      </c>
      <c r="G1688" s="95"/>
      <c r="H1688" s="104"/>
      <c r="I1688" s="104"/>
      <c r="J1688" s="104"/>
      <c r="K1688" s="105">
        <f>VLOOKUP('Datos Monitoreo 2019'!$D1688,info!$A$2:$B$20,2,FALSE)</f>
        <v>0.74</v>
      </c>
      <c r="M1688" s="104">
        <v>1.1499999999999999</v>
      </c>
      <c r="N1688" s="106">
        <f>(1.8894+0.00853085*'Datos Monitoreo 2019'!$E1688^3.32222)/1000</f>
        <v>6.0134567605220512E-2</v>
      </c>
      <c r="O1688" s="106">
        <f>'Datos Monitoreo 2019'!$N1688*'Datos Monitoreo 2019'!$S1688</f>
        <v>1.2026913521044104E-2</v>
      </c>
      <c r="P1688" s="106">
        <f>'Datos Monitoreo 2019'!$O1688+'Datos Monitoreo 2019'!$N1688</f>
        <v>7.2161481126264609E-2</v>
      </c>
      <c r="Q1688" s="104">
        <v>0.47</v>
      </c>
      <c r="R1688" s="106">
        <f>'Datos Monitoreo 2019'!$Q1688*'Datos Monitoreo 2019'!$N1688</f>
        <v>2.8263246774453639E-2</v>
      </c>
      <c r="S1688" s="104">
        <v>0.2</v>
      </c>
      <c r="T1688" s="106">
        <f>'Datos Monitoreo 2019'!$R1688*'Datos Monitoreo 2019'!$S1688</f>
        <v>5.652649354890728E-3</v>
      </c>
      <c r="U1688" s="106">
        <f>'Datos Monitoreo 2019'!$T1688+'Datos Monitoreo 2019'!$R1688</f>
        <v>3.3915896129344369E-2</v>
      </c>
    </row>
    <row r="1689" spans="1:21" s="94" customFormat="1" ht="16.5" hidden="1" x14ac:dyDescent="0.3">
      <c r="A1689" s="95" t="s">
        <v>69</v>
      </c>
      <c r="B1689" s="102">
        <f>VLOOKUP('Datos Monitoreo 2019'!$A1689,info!$D$3:$E$118,2,FALSE)</f>
        <v>5</v>
      </c>
      <c r="C1689" s="96">
        <v>45</v>
      </c>
      <c r="D1689" s="96" t="s">
        <v>9</v>
      </c>
      <c r="E1689" s="97">
        <v>8.1169020976866619</v>
      </c>
      <c r="F1689" s="103">
        <f t="shared" si="31"/>
        <v>5.1745250872752471E-3</v>
      </c>
      <c r="G1689" s="95"/>
      <c r="H1689" s="104"/>
      <c r="I1689" s="104"/>
      <c r="J1689" s="104"/>
      <c r="K1689" s="105">
        <f>VLOOKUP('Datos Monitoreo 2019'!$D1689,info!$A$2:$B$20,2,FALSE)</f>
        <v>0.74</v>
      </c>
      <c r="M1689" s="104">
        <v>1.1499999999999999</v>
      </c>
      <c r="N1689" s="106">
        <f>(1.8894+0.00853085*'Datos Monitoreo 2019'!$E1689^3.32222)/1000</f>
        <v>1.0846903239417654E-2</v>
      </c>
      <c r="O1689" s="106">
        <f>'Datos Monitoreo 2019'!$N1689*'Datos Monitoreo 2019'!$S1689</f>
        <v>2.1693806478835309E-3</v>
      </c>
      <c r="P1689" s="106">
        <f>'Datos Monitoreo 2019'!$O1689+'Datos Monitoreo 2019'!$N1689</f>
        <v>1.3016283887301184E-2</v>
      </c>
      <c r="Q1689" s="104">
        <v>0.47</v>
      </c>
      <c r="R1689" s="106">
        <f>'Datos Monitoreo 2019'!$Q1689*'Datos Monitoreo 2019'!$N1689</f>
        <v>5.0980445225262969E-3</v>
      </c>
      <c r="S1689" s="104">
        <v>0.2</v>
      </c>
      <c r="T1689" s="106">
        <f>'Datos Monitoreo 2019'!$R1689*'Datos Monitoreo 2019'!$S1689</f>
        <v>1.0196089045052595E-3</v>
      </c>
      <c r="U1689" s="106">
        <f>'Datos Monitoreo 2019'!$T1689+'Datos Monitoreo 2019'!$R1689</f>
        <v>6.1176534270315566E-3</v>
      </c>
    </row>
    <row r="1690" spans="1:21" s="94" customFormat="1" ht="16.5" hidden="1" x14ac:dyDescent="0.3">
      <c r="A1690" s="95" t="s">
        <v>69</v>
      </c>
      <c r="B1690" s="102">
        <f>VLOOKUP('Datos Monitoreo 2019'!$A1690,info!$D$3:$E$118,2,FALSE)</f>
        <v>5</v>
      </c>
      <c r="C1690" s="96">
        <v>46</v>
      </c>
      <c r="D1690" s="96" t="s">
        <v>9</v>
      </c>
      <c r="E1690" s="97">
        <v>8.5943669269623477</v>
      </c>
      <c r="F1690" s="103">
        <f t="shared" si="31"/>
        <v>5.8011976756995841E-3</v>
      </c>
      <c r="G1690" s="95"/>
      <c r="H1690" s="104"/>
      <c r="I1690" s="104"/>
      <c r="J1690" s="104"/>
      <c r="K1690" s="105">
        <f>VLOOKUP('Datos Monitoreo 2019'!$D1690,info!$A$2:$B$20,2,FALSE)</f>
        <v>0.74</v>
      </c>
      <c r="M1690" s="104">
        <v>1.1499999999999999</v>
      </c>
      <c r="N1690" s="106">
        <f>(1.8894+0.00853085*'Datos Monitoreo 2019'!$E1690^3.32222)/1000</f>
        <v>1.2720096352987582E-2</v>
      </c>
      <c r="O1690" s="106">
        <f>'Datos Monitoreo 2019'!$N1690*'Datos Monitoreo 2019'!$S1690</f>
        <v>2.5440192705975164E-3</v>
      </c>
      <c r="P1690" s="106">
        <f>'Datos Monitoreo 2019'!$O1690+'Datos Monitoreo 2019'!$N1690</f>
        <v>1.5264115623585098E-2</v>
      </c>
      <c r="Q1690" s="104">
        <v>0.47</v>
      </c>
      <c r="R1690" s="106">
        <f>'Datos Monitoreo 2019'!$Q1690*'Datos Monitoreo 2019'!$N1690</f>
        <v>5.978445285904163E-3</v>
      </c>
      <c r="S1690" s="104">
        <v>0.2</v>
      </c>
      <c r="T1690" s="106">
        <f>'Datos Monitoreo 2019'!$R1690*'Datos Monitoreo 2019'!$S1690</f>
        <v>1.1956890571808328E-3</v>
      </c>
      <c r="U1690" s="106">
        <f>'Datos Monitoreo 2019'!$T1690+'Datos Monitoreo 2019'!$R1690</f>
        <v>7.1741343430849957E-3</v>
      </c>
    </row>
    <row r="1691" spans="1:21" s="94" customFormat="1" ht="16.5" hidden="1" x14ac:dyDescent="0.3">
      <c r="A1691" s="95" t="s">
        <v>69</v>
      </c>
      <c r="B1691" s="102">
        <f>VLOOKUP('Datos Monitoreo 2019'!$A1691,info!$D$3:$E$118,2,FALSE)</f>
        <v>5</v>
      </c>
      <c r="C1691" s="96">
        <v>47</v>
      </c>
      <c r="D1691" s="96" t="s">
        <v>9</v>
      </c>
      <c r="E1691" s="97">
        <v>14.323944878270581</v>
      </c>
      <c r="F1691" s="103">
        <f t="shared" si="31"/>
        <v>1.6114437988054401E-2</v>
      </c>
      <c r="G1691" s="95"/>
      <c r="H1691" s="104"/>
      <c r="I1691" s="104"/>
      <c r="J1691" s="104"/>
      <c r="K1691" s="105">
        <f>VLOOKUP('Datos Monitoreo 2019'!$D1691,info!$A$2:$B$20,2,FALSE)</f>
        <v>0.74</v>
      </c>
      <c r="M1691" s="104">
        <v>1.1499999999999999</v>
      </c>
      <c r="N1691" s="106">
        <f>(1.8894+0.00853085*'Datos Monitoreo 2019'!$E1691^3.32222)/1000</f>
        <v>6.1002908070915025E-2</v>
      </c>
      <c r="O1691" s="106">
        <f>'Datos Monitoreo 2019'!$N1691*'Datos Monitoreo 2019'!$S1691</f>
        <v>1.2200581614183005E-2</v>
      </c>
      <c r="P1691" s="106">
        <f>'Datos Monitoreo 2019'!$O1691+'Datos Monitoreo 2019'!$N1691</f>
        <v>7.320348968509803E-2</v>
      </c>
      <c r="Q1691" s="104">
        <v>0.47</v>
      </c>
      <c r="R1691" s="106">
        <f>'Datos Monitoreo 2019'!$Q1691*'Datos Monitoreo 2019'!$N1691</f>
        <v>2.8671366793330062E-2</v>
      </c>
      <c r="S1691" s="104">
        <v>0.2</v>
      </c>
      <c r="T1691" s="106">
        <f>'Datos Monitoreo 2019'!$R1691*'Datos Monitoreo 2019'!$S1691</f>
        <v>5.7342733586660125E-3</v>
      </c>
      <c r="U1691" s="106">
        <f>'Datos Monitoreo 2019'!$T1691+'Datos Monitoreo 2019'!$R1691</f>
        <v>3.4405640151996077E-2</v>
      </c>
    </row>
    <row r="1692" spans="1:21" s="94" customFormat="1" ht="16.5" hidden="1" x14ac:dyDescent="0.3">
      <c r="A1692" s="95" t="s">
        <v>69</v>
      </c>
      <c r="B1692" s="102">
        <f>VLOOKUP('Datos Monitoreo 2019'!$A1692,info!$D$3:$E$118,2,FALSE)</f>
        <v>5</v>
      </c>
      <c r="C1692" s="96">
        <v>48</v>
      </c>
      <c r="D1692" s="96" t="s">
        <v>15</v>
      </c>
      <c r="E1692" s="97">
        <v>2.928450952890874</v>
      </c>
      <c r="F1692" s="103">
        <f t="shared" si="31"/>
        <v>6.73543719164901E-4</v>
      </c>
      <c r="G1692" s="95"/>
      <c r="H1692" s="104"/>
      <c r="I1692" s="104"/>
      <c r="J1692" s="104"/>
      <c r="K1692" s="105">
        <f>VLOOKUP('Datos Monitoreo 2019'!$D1692,info!$A$2:$B$20,2,FALSE)</f>
        <v>0.89</v>
      </c>
      <c r="M1692" s="104">
        <v>1.1499999999999999</v>
      </c>
      <c r="N1692" s="106">
        <f>(0.193936*'Datos Monitoreo 2019'!$E1692^2.24268)/1000</f>
        <v>2.1586291727277098E-3</v>
      </c>
      <c r="O1692" s="106">
        <f>'Datos Monitoreo 2019'!$N1692*'Datos Monitoreo 2019'!$S1692</f>
        <v>4.3172583454554198E-4</v>
      </c>
      <c r="P1692" s="106">
        <f>'Datos Monitoreo 2019'!$O1692+'Datos Monitoreo 2019'!$N1692</f>
        <v>2.5903550072732518E-3</v>
      </c>
      <c r="Q1692" s="104">
        <v>0.47</v>
      </c>
      <c r="R1692" s="106">
        <f>'Datos Monitoreo 2019'!$Q1692*'Datos Monitoreo 2019'!$N1692</f>
        <v>1.0145557111820235E-3</v>
      </c>
      <c r="S1692" s="104">
        <v>0.2</v>
      </c>
      <c r="T1692" s="106">
        <f>'Datos Monitoreo 2019'!$R1692*'Datos Monitoreo 2019'!$S1692</f>
        <v>2.0291114223640471E-4</v>
      </c>
      <c r="U1692" s="106">
        <f>'Datos Monitoreo 2019'!$T1692+'Datos Monitoreo 2019'!$R1692</f>
        <v>1.2174668534184283E-3</v>
      </c>
    </row>
    <row r="1693" spans="1:21" s="94" customFormat="1" ht="16.5" hidden="1" x14ac:dyDescent="0.3">
      <c r="A1693" s="95" t="s">
        <v>69</v>
      </c>
      <c r="B1693" s="102">
        <f>VLOOKUP('Datos Monitoreo 2019'!$A1693,info!$D$3:$E$118,2,FALSE)</f>
        <v>5</v>
      </c>
      <c r="C1693" s="96">
        <v>49</v>
      </c>
      <c r="D1693" s="96" t="s">
        <v>15</v>
      </c>
      <c r="E1693" s="97">
        <v>12.732395447351628</v>
      </c>
      <c r="F1693" s="103">
        <f t="shared" si="31"/>
        <v>1.2732395447351627E-2</v>
      </c>
      <c r="G1693" s="95"/>
      <c r="H1693" s="104"/>
      <c r="I1693" s="104"/>
      <c r="J1693" s="104"/>
      <c r="K1693" s="105">
        <f>VLOOKUP('Datos Monitoreo 2019'!$D1693,info!$A$2:$B$20,2,FALSE)</f>
        <v>0.89</v>
      </c>
      <c r="M1693" s="104">
        <v>1.1499999999999999</v>
      </c>
      <c r="N1693" s="106">
        <f>(0.193936*'Datos Monitoreo 2019'!$E1693^2.24268)/1000</f>
        <v>5.8293248618107536E-2</v>
      </c>
      <c r="O1693" s="106">
        <f>'Datos Monitoreo 2019'!$N1693*'Datos Monitoreo 2019'!$S1693</f>
        <v>1.1658649723621508E-2</v>
      </c>
      <c r="P1693" s="106">
        <f>'Datos Monitoreo 2019'!$O1693+'Datos Monitoreo 2019'!$N1693</f>
        <v>6.9951898341729046E-2</v>
      </c>
      <c r="Q1693" s="104">
        <v>0.47</v>
      </c>
      <c r="R1693" s="106">
        <f>'Datos Monitoreo 2019'!$Q1693*'Datos Monitoreo 2019'!$N1693</f>
        <v>2.7397826850510541E-2</v>
      </c>
      <c r="S1693" s="104">
        <v>0.2</v>
      </c>
      <c r="T1693" s="106">
        <f>'Datos Monitoreo 2019'!$R1693*'Datos Monitoreo 2019'!$S1693</f>
        <v>5.4795653701021083E-3</v>
      </c>
      <c r="U1693" s="106">
        <f>'Datos Monitoreo 2019'!$T1693+'Datos Monitoreo 2019'!$R1693</f>
        <v>3.2877392220612651E-2</v>
      </c>
    </row>
    <row r="1694" spans="1:21" s="94" customFormat="1" ht="16.5" hidden="1" x14ac:dyDescent="0.3">
      <c r="A1694" s="95" t="s">
        <v>69</v>
      </c>
      <c r="B1694" s="102">
        <f>VLOOKUP('Datos Monitoreo 2019'!$A1694,info!$D$3:$E$118,2,FALSE)</f>
        <v>5</v>
      </c>
      <c r="C1694" s="96">
        <v>51</v>
      </c>
      <c r="D1694" s="96" t="s">
        <v>9</v>
      </c>
      <c r="E1694" s="97">
        <v>11.650141834326739</v>
      </c>
      <c r="F1694" s="103">
        <f t="shared" si="31"/>
        <v>1.0659879778408965E-2</v>
      </c>
      <c r="G1694" s="95"/>
      <c r="H1694" s="104"/>
      <c r="I1694" s="104"/>
      <c r="J1694" s="104"/>
      <c r="K1694" s="105">
        <f>VLOOKUP('Datos Monitoreo 2019'!$D1694,info!$A$2:$B$20,2,FALSE)</f>
        <v>0.74</v>
      </c>
      <c r="M1694" s="104">
        <v>1.1499999999999999</v>
      </c>
      <c r="N1694" s="106">
        <f>(1.8894+0.00853085*'Datos Monitoreo 2019'!$E1694^3.32222)/1000</f>
        <v>3.1645717718628584E-2</v>
      </c>
      <c r="O1694" s="106">
        <f>'Datos Monitoreo 2019'!$N1694*'Datos Monitoreo 2019'!$S1694</f>
        <v>6.329143543725717E-3</v>
      </c>
      <c r="P1694" s="106">
        <f>'Datos Monitoreo 2019'!$O1694+'Datos Monitoreo 2019'!$N1694</f>
        <v>3.7974861262354304E-2</v>
      </c>
      <c r="Q1694" s="104">
        <v>0.47</v>
      </c>
      <c r="R1694" s="106">
        <f>'Datos Monitoreo 2019'!$Q1694*'Datos Monitoreo 2019'!$N1694</f>
        <v>1.4873487327755433E-2</v>
      </c>
      <c r="S1694" s="104">
        <v>0.2</v>
      </c>
      <c r="T1694" s="106">
        <f>'Datos Monitoreo 2019'!$R1694*'Datos Monitoreo 2019'!$S1694</f>
        <v>2.9746974655510869E-3</v>
      </c>
      <c r="U1694" s="106">
        <f>'Datos Monitoreo 2019'!$T1694+'Datos Monitoreo 2019'!$R1694</f>
        <v>1.7848184793306521E-2</v>
      </c>
    </row>
    <row r="1695" spans="1:21" s="94" customFormat="1" ht="16.5" hidden="1" x14ac:dyDescent="0.3">
      <c r="A1695" s="95" t="s">
        <v>69</v>
      </c>
      <c r="B1695" s="102">
        <f>VLOOKUP('Datos Monitoreo 2019'!$A1695,info!$D$3:$E$118,2,FALSE)</f>
        <v>5</v>
      </c>
      <c r="C1695" s="96">
        <v>52</v>
      </c>
      <c r="D1695" s="96" t="s">
        <v>9</v>
      </c>
      <c r="E1695" s="97">
        <v>13.846480048994895</v>
      </c>
      <c r="F1695" s="103">
        <f t="shared" si="31"/>
        <v>1.5058047053281946E-2</v>
      </c>
      <c r="G1695" s="95"/>
      <c r="H1695" s="104"/>
      <c r="I1695" s="104"/>
      <c r="J1695" s="104"/>
      <c r="K1695" s="105">
        <f>VLOOKUP('Datos Monitoreo 2019'!$D1695,info!$A$2:$B$20,2,FALSE)</f>
        <v>0.74</v>
      </c>
      <c r="M1695" s="104">
        <v>1.1499999999999999</v>
      </c>
      <c r="N1695" s="106">
        <f>(1.8894+0.00853085*'Datos Monitoreo 2019'!$E1695^3.32222)/1000</f>
        <v>5.4706291179087631E-2</v>
      </c>
      <c r="O1695" s="106">
        <f>'Datos Monitoreo 2019'!$N1695*'Datos Monitoreo 2019'!$S1695</f>
        <v>1.0941258235817528E-2</v>
      </c>
      <c r="P1695" s="106">
        <f>'Datos Monitoreo 2019'!$O1695+'Datos Monitoreo 2019'!$N1695</f>
        <v>6.5647549414905165E-2</v>
      </c>
      <c r="Q1695" s="104">
        <v>0.47</v>
      </c>
      <c r="R1695" s="106">
        <f>'Datos Monitoreo 2019'!$Q1695*'Datos Monitoreo 2019'!$N1695</f>
        <v>2.5711956854171186E-2</v>
      </c>
      <c r="S1695" s="104">
        <v>0.2</v>
      </c>
      <c r="T1695" s="106">
        <f>'Datos Monitoreo 2019'!$R1695*'Datos Monitoreo 2019'!$S1695</f>
        <v>5.1423913708342379E-3</v>
      </c>
      <c r="U1695" s="106">
        <f>'Datos Monitoreo 2019'!$T1695+'Datos Monitoreo 2019'!$R1695</f>
        <v>3.0854348225005424E-2</v>
      </c>
    </row>
    <row r="1696" spans="1:21" s="94" customFormat="1" ht="16.5" hidden="1" x14ac:dyDescent="0.3">
      <c r="A1696" s="95" t="s">
        <v>69</v>
      </c>
      <c r="B1696" s="102">
        <f>VLOOKUP('Datos Monitoreo 2019'!$A1696,info!$D$3:$E$118,2,FALSE)</f>
        <v>5</v>
      </c>
      <c r="C1696" s="96">
        <v>54</v>
      </c>
      <c r="D1696" s="96" t="s">
        <v>184</v>
      </c>
      <c r="E1696" s="97">
        <v>5.3476060878876837</v>
      </c>
      <c r="F1696" s="103">
        <f t="shared" si="31"/>
        <v>2.2459945569128273E-3</v>
      </c>
      <c r="G1696" s="95">
        <v>2</v>
      </c>
      <c r="H1696" s="104">
        <f>0.000107384*E1696^1.88222*G1696^0.67717</f>
        <v>4.030363918732828E-3</v>
      </c>
      <c r="I1696" s="104">
        <f>0.0000949251*E1696^1.21565*G1696^1.5574</f>
        <v>2.1448264867135864E-3</v>
      </c>
      <c r="J1696" s="104">
        <f>IF(H1696&lt;I1696,H1696,I1696)</f>
        <v>2.1448264867135864E-3</v>
      </c>
      <c r="K1696" s="105">
        <f>VLOOKUP('Datos Monitoreo 2019'!$D1696,info!$A$2:$B$20,2,FALSE)</f>
        <v>0.49</v>
      </c>
      <c r="L1696" s="94">
        <f>K1696*J1696</f>
        <v>1.0509649784896573E-3</v>
      </c>
      <c r="M1696" s="104">
        <v>1.1499999999999999</v>
      </c>
      <c r="N1696" s="106">
        <f>M1696*L1696</f>
        <v>1.2086097252631059E-3</v>
      </c>
      <c r="O1696" s="106">
        <f>'Datos Monitoreo 2019'!$N1696*'Datos Monitoreo 2019'!$S1696</f>
        <v>2.417219450526212E-4</v>
      </c>
      <c r="P1696" s="106">
        <f>'Datos Monitoreo 2019'!$O1696+'Datos Monitoreo 2019'!$N1696</f>
        <v>1.450331670315727E-3</v>
      </c>
      <c r="Q1696" s="104">
        <v>0.47</v>
      </c>
      <c r="R1696" s="106">
        <f>'Datos Monitoreo 2019'!$Q1696*'Datos Monitoreo 2019'!$N1696</f>
        <v>5.6804657087365976E-4</v>
      </c>
      <c r="S1696" s="104">
        <v>0.2</v>
      </c>
      <c r="T1696" s="106">
        <f>'Datos Monitoreo 2019'!$R1696*'Datos Monitoreo 2019'!$S1696</f>
        <v>1.1360931417473196E-4</v>
      </c>
      <c r="U1696" s="106">
        <f>'Datos Monitoreo 2019'!$T1696+'Datos Monitoreo 2019'!$R1696</f>
        <v>6.8165588504839176E-4</v>
      </c>
    </row>
    <row r="1697" spans="1:21" s="94" customFormat="1" ht="16.5" hidden="1" x14ac:dyDescent="0.3">
      <c r="A1697" s="95" t="s">
        <v>69</v>
      </c>
      <c r="B1697" s="102">
        <f>VLOOKUP('Datos Monitoreo 2019'!$A1697,info!$D$3:$E$118,2,FALSE)</f>
        <v>5</v>
      </c>
      <c r="C1697" s="96">
        <v>55</v>
      </c>
      <c r="D1697" s="96" t="s">
        <v>9</v>
      </c>
      <c r="E1697" s="97">
        <v>13.846480048994895</v>
      </c>
      <c r="F1697" s="103">
        <f t="shared" si="31"/>
        <v>1.5058047053281946E-2</v>
      </c>
      <c r="G1697" s="95"/>
      <c r="H1697" s="104"/>
      <c r="I1697" s="104"/>
      <c r="J1697" s="104"/>
      <c r="K1697" s="105">
        <f>VLOOKUP('Datos Monitoreo 2019'!$D1697,info!$A$2:$B$20,2,FALSE)</f>
        <v>0.74</v>
      </c>
      <c r="M1697" s="104">
        <v>1.1499999999999999</v>
      </c>
      <c r="N1697" s="106">
        <f>(1.8894+0.00853085*'Datos Monitoreo 2019'!$E1697^3.32222)/1000</f>
        <v>5.4706291179087631E-2</v>
      </c>
      <c r="O1697" s="106">
        <f>'Datos Monitoreo 2019'!$N1697*'Datos Monitoreo 2019'!$S1697</f>
        <v>1.0941258235817528E-2</v>
      </c>
      <c r="P1697" s="106">
        <f>'Datos Monitoreo 2019'!$O1697+'Datos Monitoreo 2019'!$N1697</f>
        <v>6.5647549414905165E-2</v>
      </c>
      <c r="Q1697" s="104">
        <v>0.47</v>
      </c>
      <c r="R1697" s="106">
        <f>'Datos Monitoreo 2019'!$Q1697*'Datos Monitoreo 2019'!$N1697</f>
        <v>2.5711956854171186E-2</v>
      </c>
      <c r="S1697" s="104">
        <v>0.2</v>
      </c>
      <c r="T1697" s="106">
        <f>'Datos Monitoreo 2019'!$R1697*'Datos Monitoreo 2019'!$S1697</f>
        <v>5.1423913708342379E-3</v>
      </c>
      <c r="U1697" s="106">
        <f>'Datos Monitoreo 2019'!$T1697+'Datos Monitoreo 2019'!$R1697</f>
        <v>3.0854348225005424E-2</v>
      </c>
    </row>
    <row r="1698" spans="1:21" s="94" customFormat="1" ht="16.5" hidden="1" x14ac:dyDescent="0.3">
      <c r="A1698" s="95" t="s">
        <v>69</v>
      </c>
      <c r="B1698" s="102">
        <f>VLOOKUP('Datos Monitoreo 2019'!$A1698,info!$D$3:$E$118,2,FALSE)</f>
        <v>5</v>
      </c>
      <c r="C1698" s="96">
        <v>56</v>
      </c>
      <c r="D1698" s="96" t="s">
        <v>9</v>
      </c>
      <c r="E1698" s="97">
        <v>12.732395447351628</v>
      </c>
      <c r="F1698" s="103">
        <f t="shared" si="31"/>
        <v>1.2732395447351627E-2</v>
      </c>
      <c r="G1698" s="95"/>
      <c r="H1698" s="104"/>
      <c r="I1698" s="104"/>
      <c r="J1698" s="104"/>
      <c r="K1698" s="105">
        <f>VLOOKUP('Datos Monitoreo 2019'!$D1698,info!$A$2:$B$20,2,FALSE)</f>
        <v>0.74</v>
      </c>
      <c r="M1698" s="104">
        <v>1.1499999999999999</v>
      </c>
      <c r="N1698" s="106">
        <f>(1.8894+0.00853085*'Datos Monitoreo 2019'!$E1698^3.32222)/1000</f>
        <v>4.1860564415549591E-2</v>
      </c>
      <c r="O1698" s="106">
        <f>'Datos Monitoreo 2019'!$N1698*'Datos Monitoreo 2019'!$S1698</f>
        <v>8.3721128831099178E-3</v>
      </c>
      <c r="P1698" s="106">
        <f>'Datos Monitoreo 2019'!$O1698+'Datos Monitoreo 2019'!$N1698</f>
        <v>5.023267729865951E-2</v>
      </c>
      <c r="Q1698" s="104">
        <v>0.47</v>
      </c>
      <c r="R1698" s="106">
        <f>'Datos Monitoreo 2019'!$Q1698*'Datos Monitoreo 2019'!$N1698</f>
        <v>1.9674465275308306E-2</v>
      </c>
      <c r="S1698" s="104">
        <v>0.2</v>
      </c>
      <c r="T1698" s="106">
        <f>'Datos Monitoreo 2019'!$R1698*'Datos Monitoreo 2019'!$S1698</f>
        <v>3.934893055061661E-3</v>
      </c>
      <c r="U1698" s="106">
        <f>'Datos Monitoreo 2019'!$T1698+'Datos Monitoreo 2019'!$R1698</f>
        <v>2.3609358330369968E-2</v>
      </c>
    </row>
    <row r="1699" spans="1:21" x14ac:dyDescent="0.2">
      <c r="A1699" s="143" t="s">
        <v>70</v>
      </c>
      <c r="B1699" s="142">
        <f>VLOOKUP('Datos Monitoreo 2019'!$A1699,info!$D$3:$E$118,2,FALSE)</f>
        <v>6</v>
      </c>
      <c r="C1699" s="143">
        <v>1</v>
      </c>
      <c r="D1699" s="143" t="s">
        <v>10</v>
      </c>
      <c r="E1699" s="144">
        <v>27.056340325622209</v>
      </c>
      <c r="F1699" s="145">
        <f t="shared" si="31"/>
        <v>5.7494723191947185E-2</v>
      </c>
      <c r="G1699" s="155"/>
      <c r="H1699" s="146"/>
      <c r="I1699" s="146"/>
      <c r="J1699" s="146"/>
      <c r="K1699" s="147">
        <f>VLOOKUP('Datos Monitoreo 2019'!$D1699,info!$A$2:$B$20,2,FALSE)</f>
        <v>0.54</v>
      </c>
      <c r="M1699" s="146">
        <v>1.1499999999999999</v>
      </c>
      <c r="N1699" s="148">
        <f>(0.214828*'Datos Monitoreo 2019'!$E1699^2.0402)/1000</f>
        <v>0.17955859861914589</v>
      </c>
      <c r="O1699" s="148">
        <f>'Datos Monitoreo 2019'!$N1699*'Datos Monitoreo 2019'!$S1699</f>
        <v>3.5911719723829179E-2</v>
      </c>
      <c r="P1699" s="148">
        <f>'Datos Monitoreo 2019'!$O1699+'Datos Monitoreo 2019'!$N1699</f>
        <v>0.21547031834297506</v>
      </c>
      <c r="Q1699" s="146">
        <v>0.47</v>
      </c>
      <c r="R1699" s="148">
        <f>'Datos Monitoreo 2019'!$Q1699*'Datos Monitoreo 2019'!$N1699</f>
        <v>8.4392541350998565E-2</v>
      </c>
      <c r="S1699" s="146">
        <v>0.2</v>
      </c>
      <c r="T1699" s="148">
        <f>'Datos Monitoreo 2019'!$R1699*'Datos Monitoreo 2019'!$S1699</f>
        <v>1.6878508270199714E-2</v>
      </c>
      <c r="U1699" s="148">
        <f>'Datos Monitoreo 2019'!$T1699+'Datos Monitoreo 2019'!$R1699</f>
        <v>0.10127104962119828</v>
      </c>
    </row>
    <row r="1700" spans="1:21" x14ac:dyDescent="0.2">
      <c r="A1700" s="143" t="s">
        <v>70</v>
      </c>
      <c r="B1700" s="142">
        <f>VLOOKUP('Datos Monitoreo 2019'!$A1700,info!$D$3:$E$118,2,FALSE)</f>
        <v>6</v>
      </c>
      <c r="C1700" s="143">
        <v>4</v>
      </c>
      <c r="D1700" s="143" t="s">
        <v>10</v>
      </c>
      <c r="E1700" s="144">
        <v>25.783100780887047</v>
      </c>
      <c r="F1700" s="145">
        <f t="shared" si="31"/>
        <v>5.2210779081296281E-2</v>
      </c>
      <c r="G1700" s="155"/>
      <c r="H1700" s="146"/>
      <c r="I1700" s="146"/>
      <c r="J1700" s="146"/>
      <c r="K1700" s="147">
        <f>VLOOKUP('Datos Monitoreo 2019'!$D1700,info!$A$2:$B$20,2,FALSE)</f>
        <v>0.54</v>
      </c>
      <c r="M1700" s="146">
        <v>1.1499999999999999</v>
      </c>
      <c r="N1700" s="148">
        <f>(0.214828*'Datos Monitoreo 2019'!$E1700^2.0402)/1000</f>
        <v>0.16274095137414996</v>
      </c>
      <c r="O1700" s="148">
        <f>'Datos Monitoreo 2019'!$N1700*'Datos Monitoreo 2019'!$S1700</f>
        <v>3.254819027482999E-2</v>
      </c>
      <c r="P1700" s="148">
        <f>'Datos Monitoreo 2019'!$O1700+'Datos Monitoreo 2019'!$N1700</f>
        <v>0.19528914164897995</v>
      </c>
      <c r="Q1700" s="146">
        <v>0.47</v>
      </c>
      <c r="R1700" s="148">
        <f>'Datos Monitoreo 2019'!$Q1700*'Datos Monitoreo 2019'!$N1700</f>
        <v>7.648824714585048E-2</v>
      </c>
      <c r="S1700" s="146">
        <v>0.2</v>
      </c>
      <c r="T1700" s="148">
        <f>'Datos Monitoreo 2019'!$R1700*'Datos Monitoreo 2019'!$S1700</f>
        <v>1.5297649429170097E-2</v>
      </c>
      <c r="U1700" s="148">
        <f>'Datos Monitoreo 2019'!$T1700+'Datos Monitoreo 2019'!$R1700</f>
        <v>9.1785896575020579E-2</v>
      </c>
    </row>
    <row r="1701" spans="1:21" x14ac:dyDescent="0.2">
      <c r="A1701" s="143" t="s">
        <v>70</v>
      </c>
      <c r="B1701" s="142">
        <f>VLOOKUP('Datos Monitoreo 2019'!$A1701,info!$D$3:$E$118,2,FALSE)</f>
        <v>6</v>
      </c>
      <c r="C1701" s="143">
        <v>5</v>
      </c>
      <c r="D1701" s="143" t="s">
        <v>9</v>
      </c>
      <c r="E1701" s="144">
        <v>3.1512678732195281</v>
      </c>
      <c r="F1701" s="145">
        <f t="shared" si="31"/>
        <v>7.7993879862183325E-4</v>
      </c>
      <c r="G1701" s="155"/>
      <c r="H1701" s="146"/>
      <c r="I1701" s="146"/>
      <c r="J1701" s="146"/>
      <c r="K1701" s="147">
        <f>VLOOKUP('Datos Monitoreo 2019'!$D1701,info!$A$2:$B$20,2,FALSE)</f>
        <v>0.74</v>
      </c>
      <c r="M1701" s="146">
        <v>1.1499999999999999</v>
      </c>
      <c r="N1701" s="148">
        <f>(1.8894+0.00853085*'Datos Monitoreo 2019'!$E1701^3.32222)/1000</f>
        <v>2.2758294455753271E-3</v>
      </c>
      <c r="O1701" s="148">
        <f>'Datos Monitoreo 2019'!$N1701*'Datos Monitoreo 2019'!$S1701</f>
        <v>4.5516588911506542E-4</v>
      </c>
      <c r="P1701" s="148">
        <f>'Datos Monitoreo 2019'!$O1701+'Datos Monitoreo 2019'!$N1701</f>
        <v>2.7309953346903925E-3</v>
      </c>
      <c r="Q1701" s="146">
        <v>0.47</v>
      </c>
      <c r="R1701" s="148">
        <f>'Datos Monitoreo 2019'!$Q1701*'Datos Monitoreo 2019'!$N1701</f>
        <v>1.0696398394204037E-3</v>
      </c>
      <c r="S1701" s="146">
        <v>0.2</v>
      </c>
      <c r="T1701" s="148">
        <f>'Datos Monitoreo 2019'!$R1701*'Datos Monitoreo 2019'!$S1701</f>
        <v>2.1392796788408076E-4</v>
      </c>
      <c r="U1701" s="148">
        <f>'Datos Monitoreo 2019'!$T1701+'Datos Monitoreo 2019'!$R1701</f>
        <v>1.2835678073044843E-3</v>
      </c>
    </row>
    <row r="1702" spans="1:21" x14ac:dyDescent="0.2">
      <c r="A1702" s="143" t="s">
        <v>70</v>
      </c>
      <c r="B1702" s="142">
        <f>VLOOKUP('Datos Monitoreo 2019'!$A1702,info!$D$3:$E$118,2,FALSE)</f>
        <v>6</v>
      </c>
      <c r="C1702" s="143">
        <v>6</v>
      </c>
      <c r="D1702" s="143" t="s">
        <v>9</v>
      </c>
      <c r="E1702" s="144">
        <v>5.7295779513082321</v>
      </c>
      <c r="F1702" s="145">
        <f t="shared" si="31"/>
        <v>2.5783100780887042E-3</v>
      </c>
      <c r="G1702" s="155"/>
      <c r="H1702" s="146"/>
      <c r="I1702" s="146"/>
      <c r="J1702" s="146"/>
      <c r="K1702" s="147">
        <f>VLOOKUP('Datos Monitoreo 2019'!$D1702,info!$A$2:$B$20,2,FALSE)</f>
        <v>0.74</v>
      </c>
      <c r="M1702" s="146">
        <v>1.1499999999999999</v>
      </c>
      <c r="N1702" s="148">
        <f>(1.8894+0.00853085*'Datos Monitoreo 2019'!$E1702^3.32222)/1000</f>
        <v>4.7054637203590736E-3</v>
      </c>
      <c r="O1702" s="148">
        <f>'Datos Monitoreo 2019'!$N1702*'Datos Monitoreo 2019'!$S1702</f>
        <v>9.4109274407181472E-4</v>
      </c>
      <c r="P1702" s="148">
        <f>'Datos Monitoreo 2019'!$O1702+'Datos Monitoreo 2019'!$N1702</f>
        <v>5.6465564644308883E-3</v>
      </c>
      <c r="Q1702" s="146">
        <v>0.47</v>
      </c>
      <c r="R1702" s="148">
        <f>'Datos Monitoreo 2019'!$Q1702*'Datos Monitoreo 2019'!$N1702</f>
        <v>2.2115679485687646E-3</v>
      </c>
      <c r="S1702" s="146">
        <v>0.2</v>
      </c>
      <c r="T1702" s="148">
        <f>'Datos Monitoreo 2019'!$R1702*'Datos Monitoreo 2019'!$S1702</f>
        <v>4.4231358971375293E-4</v>
      </c>
      <c r="U1702" s="148">
        <f>'Datos Monitoreo 2019'!$T1702+'Datos Monitoreo 2019'!$R1702</f>
        <v>2.6538815382825174E-3</v>
      </c>
    </row>
    <row r="1703" spans="1:21" x14ac:dyDescent="0.2">
      <c r="A1703" s="143" t="s">
        <v>70</v>
      </c>
      <c r="B1703" s="142">
        <f>VLOOKUP('Datos Monitoreo 2019'!$A1703,info!$D$3:$E$118,2,FALSE)</f>
        <v>6</v>
      </c>
      <c r="C1703" s="143">
        <v>9</v>
      </c>
      <c r="D1703" s="143" t="s">
        <v>9</v>
      </c>
      <c r="E1703" s="144">
        <v>2.228169203286535</v>
      </c>
      <c r="F1703" s="145">
        <f t="shared" si="31"/>
        <v>3.8992961057514373E-4</v>
      </c>
      <c r="G1703" s="156"/>
      <c r="H1703" s="146"/>
      <c r="I1703" s="146"/>
      <c r="J1703" s="146"/>
      <c r="K1703" s="147">
        <f>VLOOKUP('Datos Monitoreo 2019'!$D1703,info!$A$2:$B$20,2,FALSE)</f>
        <v>0.74</v>
      </c>
      <c r="M1703" s="146">
        <v>1.1499999999999999</v>
      </c>
      <c r="N1703" s="148">
        <f>(1.8894+0.00853085*'Datos Monitoreo 2019'!$E1703^3.32222)/1000</f>
        <v>2.0115666503218053E-3</v>
      </c>
      <c r="O1703" s="148">
        <f>'Datos Monitoreo 2019'!$N1703*'Datos Monitoreo 2019'!$S1703</f>
        <v>4.0231333006436111E-4</v>
      </c>
      <c r="P1703" s="148">
        <f>'Datos Monitoreo 2019'!$O1703+'Datos Monitoreo 2019'!$N1703</f>
        <v>2.4138799803861662E-3</v>
      </c>
      <c r="Q1703" s="146">
        <v>0.47</v>
      </c>
      <c r="R1703" s="148">
        <f>'Datos Monitoreo 2019'!$Q1703*'Datos Monitoreo 2019'!$N1703</f>
        <v>9.4543632565124839E-4</v>
      </c>
      <c r="S1703" s="146">
        <v>0.2</v>
      </c>
      <c r="T1703" s="148">
        <f>'Datos Monitoreo 2019'!$R1703*'Datos Monitoreo 2019'!$S1703</f>
        <v>1.8908726513024968E-4</v>
      </c>
      <c r="U1703" s="148">
        <f>'Datos Monitoreo 2019'!$T1703+'Datos Monitoreo 2019'!$R1703</f>
        <v>1.1345235907814981E-3</v>
      </c>
    </row>
    <row r="1704" spans="1:21" x14ac:dyDescent="0.2">
      <c r="A1704" s="143" t="s">
        <v>70</v>
      </c>
      <c r="B1704" s="142">
        <f>VLOOKUP('Datos Monitoreo 2019'!$A1704,info!$D$3:$E$118,2,FALSE)</f>
        <v>6</v>
      </c>
      <c r="C1704" s="143">
        <v>11</v>
      </c>
      <c r="D1704" s="143" t="s">
        <v>10</v>
      </c>
      <c r="E1704" s="144">
        <v>25.464790894703256</v>
      </c>
      <c r="F1704" s="145">
        <f t="shared" si="31"/>
        <v>5.0929581789406507E-2</v>
      </c>
      <c r="G1704" s="155"/>
      <c r="H1704" s="146"/>
      <c r="I1704" s="146"/>
      <c r="J1704" s="146"/>
      <c r="K1704" s="147">
        <f>VLOOKUP('Datos Monitoreo 2019'!$D1704,info!$A$2:$B$20,2,FALSE)</f>
        <v>0.54</v>
      </c>
      <c r="M1704" s="146">
        <v>1.1499999999999999</v>
      </c>
      <c r="N1704" s="148">
        <f>(0.214828*'Datos Monitoreo 2019'!$E1704^2.0402)/1000</f>
        <v>0.15866820421173675</v>
      </c>
      <c r="O1704" s="148">
        <f>'Datos Monitoreo 2019'!$N1704*'Datos Monitoreo 2019'!$S1704</f>
        <v>3.1733640842347352E-2</v>
      </c>
      <c r="P1704" s="148">
        <f>'Datos Monitoreo 2019'!$O1704+'Datos Monitoreo 2019'!$N1704</f>
        <v>0.19040184505408408</v>
      </c>
      <c r="Q1704" s="146">
        <v>0.47</v>
      </c>
      <c r="R1704" s="148">
        <f>'Datos Monitoreo 2019'!$Q1704*'Datos Monitoreo 2019'!$N1704</f>
        <v>7.457405597951626E-2</v>
      </c>
      <c r="S1704" s="146">
        <v>0.2</v>
      </c>
      <c r="T1704" s="148">
        <f>'Datos Monitoreo 2019'!$R1704*'Datos Monitoreo 2019'!$S1704</f>
        <v>1.4914811195903252E-2</v>
      </c>
      <c r="U1704" s="148">
        <f>'Datos Monitoreo 2019'!$T1704+'Datos Monitoreo 2019'!$R1704</f>
        <v>8.9488867175419512E-2</v>
      </c>
    </row>
    <row r="1705" spans="1:21" x14ac:dyDescent="0.2">
      <c r="A1705" s="143" t="s">
        <v>70</v>
      </c>
      <c r="B1705" s="142">
        <f>VLOOKUP('Datos Monitoreo 2019'!$A1705,info!$D$3:$E$118,2,FALSE)</f>
        <v>6</v>
      </c>
      <c r="C1705" s="143">
        <v>12</v>
      </c>
      <c r="D1705" s="143" t="s">
        <v>9</v>
      </c>
      <c r="E1705" s="144">
        <v>13.528170162811104</v>
      </c>
      <c r="F1705" s="145">
        <f t="shared" si="31"/>
        <v>1.4373680797986796E-2</v>
      </c>
      <c r="G1705" s="155"/>
      <c r="H1705" s="146"/>
      <c r="I1705" s="146"/>
      <c r="J1705" s="146"/>
      <c r="K1705" s="147">
        <f>VLOOKUP('Datos Monitoreo 2019'!$D1705,info!$A$2:$B$20,2,FALSE)</f>
        <v>0.74</v>
      </c>
      <c r="M1705" s="146">
        <v>1.1499999999999999</v>
      </c>
      <c r="N1705" s="148">
        <f>(1.8894+0.00853085*'Datos Monitoreo 2019'!$E1705^3.32222)/1000</f>
        <v>5.0779094880283489E-2</v>
      </c>
      <c r="O1705" s="148">
        <f>'Datos Monitoreo 2019'!$N1705*'Datos Monitoreo 2019'!$S1705</f>
        <v>1.0155818976056698E-2</v>
      </c>
      <c r="P1705" s="148">
        <f>'Datos Monitoreo 2019'!$O1705+'Datos Monitoreo 2019'!$N1705</f>
        <v>6.0934913856340187E-2</v>
      </c>
      <c r="Q1705" s="146">
        <v>0.47</v>
      </c>
      <c r="R1705" s="148">
        <f>'Datos Monitoreo 2019'!$Q1705*'Datos Monitoreo 2019'!$N1705</f>
        <v>2.386617459373324E-2</v>
      </c>
      <c r="S1705" s="146">
        <v>0.2</v>
      </c>
      <c r="T1705" s="148">
        <f>'Datos Monitoreo 2019'!$R1705*'Datos Monitoreo 2019'!$S1705</f>
        <v>4.7732349187466485E-3</v>
      </c>
      <c r="U1705" s="148">
        <f>'Datos Monitoreo 2019'!$T1705+'Datos Monitoreo 2019'!$R1705</f>
        <v>2.8639409512479889E-2</v>
      </c>
    </row>
    <row r="1706" spans="1:21" x14ac:dyDescent="0.2">
      <c r="A1706" s="143" t="s">
        <v>70</v>
      </c>
      <c r="B1706" s="142">
        <f>VLOOKUP('Datos Monitoreo 2019'!$A1706,info!$D$3:$E$118,2,FALSE)</f>
        <v>6</v>
      </c>
      <c r="C1706" s="143">
        <v>12</v>
      </c>
      <c r="D1706" s="143" t="s">
        <v>9</v>
      </c>
      <c r="E1706" s="144">
        <v>11.204507993669433</v>
      </c>
      <c r="F1706" s="145">
        <f t="shared" si="31"/>
        <v>9.8599670344291009E-3</v>
      </c>
      <c r="G1706" s="155"/>
      <c r="H1706" s="146"/>
      <c r="I1706" s="146"/>
      <c r="J1706" s="146"/>
      <c r="K1706" s="147">
        <f>VLOOKUP('Datos Monitoreo 2019'!$D1706,info!$A$2:$B$20,2,FALSE)</f>
        <v>0.74</v>
      </c>
      <c r="M1706" s="146">
        <v>1.1499999999999999</v>
      </c>
      <c r="N1706" s="148">
        <f>(1.8894+0.00853085*'Datos Monitoreo 2019'!$E1706^3.32222)/1000</f>
        <v>2.8029426475733837E-2</v>
      </c>
      <c r="O1706" s="148">
        <f>'Datos Monitoreo 2019'!$N1706*'Datos Monitoreo 2019'!$S1706</f>
        <v>5.6058852951467678E-3</v>
      </c>
      <c r="P1706" s="148">
        <f>'Datos Monitoreo 2019'!$O1706+'Datos Monitoreo 2019'!$N1706</f>
        <v>3.3635311770880603E-2</v>
      </c>
      <c r="Q1706" s="146">
        <v>0.47</v>
      </c>
      <c r="R1706" s="148">
        <f>'Datos Monitoreo 2019'!$Q1706*'Datos Monitoreo 2019'!$N1706</f>
        <v>1.3173830443594903E-2</v>
      </c>
      <c r="S1706" s="146">
        <v>0.2</v>
      </c>
      <c r="T1706" s="148">
        <f>'Datos Monitoreo 2019'!$R1706*'Datos Monitoreo 2019'!$S1706</f>
        <v>2.6347660887189807E-3</v>
      </c>
      <c r="U1706" s="148">
        <f>'Datos Monitoreo 2019'!$T1706+'Datos Monitoreo 2019'!$R1706</f>
        <v>1.5808596532313885E-2</v>
      </c>
    </row>
    <row r="1707" spans="1:21" x14ac:dyDescent="0.2">
      <c r="A1707" s="143" t="s">
        <v>70</v>
      </c>
      <c r="B1707" s="142">
        <f>VLOOKUP('Datos Monitoreo 2019'!$A1707,info!$D$3:$E$118,2,FALSE)</f>
        <v>6</v>
      </c>
      <c r="C1707" s="143">
        <v>12</v>
      </c>
      <c r="D1707" s="143" t="s">
        <v>9</v>
      </c>
      <c r="E1707" s="144">
        <v>4.9656342244671343</v>
      </c>
      <c r="F1707" s="145">
        <f t="shared" si="31"/>
        <v>1.9365973475421825E-3</v>
      </c>
      <c r="G1707" s="155"/>
      <c r="H1707" s="146"/>
      <c r="I1707" s="146"/>
      <c r="J1707" s="146"/>
      <c r="K1707" s="147">
        <f>VLOOKUP('Datos Monitoreo 2019'!$D1707,info!$A$2:$B$20,2,FALSE)</f>
        <v>0.74</v>
      </c>
      <c r="M1707" s="146">
        <v>1.1499999999999999</v>
      </c>
      <c r="N1707" s="148">
        <f>(1.8894+0.00853085*'Datos Monitoreo 2019'!$E1707^3.32222)/1000</f>
        <v>3.6399457233695465E-3</v>
      </c>
      <c r="O1707" s="148">
        <f>'Datos Monitoreo 2019'!$N1707*'Datos Monitoreo 2019'!$S1707</f>
        <v>7.2798914467390931E-4</v>
      </c>
      <c r="P1707" s="148">
        <f>'Datos Monitoreo 2019'!$O1707+'Datos Monitoreo 2019'!$N1707</f>
        <v>4.3679348680434561E-3</v>
      </c>
      <c r="Q1707" s="146">
        <v>0.47</v>
      </c>
      <c r="R1707" s="148">
        <f>'Datos Monitoreo 2019'!$Q1707*'Datos Monitoreo 2019'!$N1707</f>
        <v>1.7107744899836866E-3</v>
      </c>
      <c r="S1707" s="146">
        <v>0.2</v>
      </c>
      <c r="T1707" s="148">
        <f>'Datos Monitoreo 2019'!$R1707*'Datos Monitoreo 2019'!$S1707</f>
        <v>3.4215489799673736E-4</v>
      </c>
      <c r="U1707" s="148">
        <f>'Datos Monitoreo 2019'!$T1707+'Datos Monitoreo 2019'!$R1707</f>
        <v>2.052929387980424E-3</v>
      </c>
    </row>
    <row r="1708" spans="1:21" x14ac:dyDescent="0.2">
      <c r="A1708" s="143" t="s">
        <v>70</v>
      </c>
      <c r="B1708" s="142">
        <f>VLOOKUP('Datos Monitoreo 2019'!$A1708,info!$D$3:$E$118,2,FALSE)</f>
        <v>6</v>
      </c>
      <c r="C1708" s="143">
        <v>13</v>
      </c>
      <c r="D1708" s="143" t="s">
        <v>10</v>
      </c>
      <c r="E1708" s="144">
        <v>22.281692032865347</v>
      </c>
      <c r="F1708" s="145">
        <f t="shared" si="31"/>
        <v>3.8992961057514354E-2</v>
      </c>
      <c r="G1708" s="155"/>
      <c r="H1708" s="146"/>
      <c r="I1708" s="146"/>
      <c r="J1708" s="146"/>
      <c r="K1708" s="147">
        <f>VLOOKUP('Datos Monitoreo 2019'!$D1708,info!$A$2:$B$20,2,FALSE)</f>
        <v>0.54</v>
      </c>
      <c r="M1708" s="146">
        <v>1.1499999999999999</v>
      </c>
      <c r="N1708" s="148">
        <f>(0.214828*'Datos Monitoreo 2019'!$E1708^2.0402)/1000</f>
        <v>0.12082998908357739</v>
      </c>
      <c r="O1708" s="148">
        <f>'Datos Monitoreo 2019'!$N1708*'Datos Monitoreo 2019'!$S1708</f>
        <v>2.4165997816715482E-2</v>
      </c>
      <c r="P1708" s="148">
        <f>'Datos Monitoreo 2019'!$O1708+'Datos Monitoreo 2019'!$N1708</f>
        <v>0.14499598690029286</v>
      </c>
      <c r="Q1708" s="146">
        <v>0.47</v>
      </c>
      <c r="R1708" s="148">
        <f>'Datos Monitoreo 2019'!$Q1708*'Datos Monitoreo 2019'!$N1708</f>
        <v>5.6790094869281368E-2</v>
      </c>
      <c r="S1708" s="146">
        <v>0.2</v>
      </c>
      <c r="T1708" s="148">
        <f>'Datos Monitoreo 2019'!$R1708*'Datos Monitoreo 2019'!$S1708</f>
        <v>1.1358018973856274E-2</v>
      </c>
      <c r="U1708" s="148">
        <f>'Datos Monitoreo 2019'!$T1708+'Datos Monitoreo 2019'!$R1708</f>
        <v>6.8148113843137639E-2</v>
      </c>
    </row>
    <row r="1709" spans="1:21" x14ac:dyDescent="0.2">
      <c r="A1709" s="143" t="s">
        <v>70</v>
      </c>
      <c r="B1709" s="142">
        <f>VLOOKUP('Datos Monitoreo 2019'!$A1709,info!$D$3:$E$118,2,FALSE)</f>
        <v>6</v>
      </c>
      <c r="C1709" s="143">
        <v>16</v>
      </c>
      <c r="D1709" s="143" t="s">
        <v>9</v>
      </c>
      <c r="E1709" s="144">
        <v>11.777465788800255</v>
      </c>
      <c r="F1709" s="145">
        <f t="shared" si="31"/>
        <v>1.0894155854640236E-2</v>
      </c>
      <c r="G1709" s="155"/>
      <c r="H1709" s="146"/>
      <c r="I1709" s="146"/>
      <c r="J1709" s="146"/>
      <c r="K1709" s="147">
        <f>VLOOKUP('Datos Monitoreo 2019'!$D1709,info!$A$2:$B$20,2,FALSE)</f>
        <v>0.74</v>
      </c>
      <c r="M1709" s="146">
        <v>1.1499999999999999</v>
      </c>
      <c r="N1709" s="148">
        <f>(1.8894+0.00853085*'Datos Monitoreo 2019'!$E1709^3.32222)/1000</f>
        <v>3.2739898598147792E-2</v>
      </c>
      <c r="O1709" s="148">
        <f>'Datos Monitoreo 2019'!$N1709*'Datos Monitoreo 2019'!$S1709</f>
        <v>6.5479797196295588E-3</v>
      </c>
      <c r="P1709" s="148">
        <f>'Datos Monitoreo 2019'!$O1709+'Datos Monitoreo 2019'!$N1709</f>
        <v>3.9287878317777351E-2</v>
      </c>
      <c r="Q1709" s="146">
        <v>0.47</v>
      </c>
      <c r="R1709" s="148">
        <f>'Datos Monitoreo 2019'!$Q1709*'Datos Monitoreo 2019'!$N1709</f>
        <v>1.5387752341129461E-2</v>
      </c>
      <c r="S1709" s="146">
        <v>0.2</v>
      </c>
      <c r="T1709" s="148">
        <f>'Datos Monitoreo 2019'!$R1709*'Datos Monitoreo 2019'!$S1709</f>
        <v>3.0775504682258922E-3</v>
      </c>
      <c r="U1709" s="148">
        <f>'Datos Monitoreo 2019'!$T1709+'Datos Monitoreo 2019'!$R1709</f>
        <v>1.8465302809355353E-2</v>
      </c>
    </row>
    <row r="1710" spans="1:21" x14ac:dyDescent="0.2">
      <c r="A1710" s="143" t="s">
        <v>70</v>
      </c>
      <c r="B1710" s="142">
        <f>VLOOKUP('Datos Monitoreo 2019'!$A1710,info!$D$3:$E$118,2,FALSE)</f>
        <v>6</v>
      </c>
      <c r="C1710" s="143">
        <v>16</v>
      </c>
      <c r="D1710" s="143" t="s">
        <v>9</v>
      </c>
      <c r="E1710" s="144">
        <v>10.185916357881302</v>
      </c>
      <c r="F1710" s="145">
        <f t="shared" si="31"/>
        <v>8.148733086305043E-3</v>
      </c>
      <c r="G1710" s="155"/>
      <c r="H1710" s="146"/>
      <c r="I1710" s="146"/>
      <c r="J1710" s="146"/>
      <c r="K1710" s="147">
        <f>VLOOKUP('Datos Monitoreo 2019'!$D1710,info!$A$2:$B$20,2,FALSE)</f>
        <v>0.74</v>
      </c>
      <c r="M1710" s="146">
        <v>1.1499999999999999</v>
      </c>
      <c r="N1710" s="148">
        <f>(1.8894+0.00853085*'Datos Monitoreo 2019'!$E1710^3.32222)/1000</f>
        <v>2.0934813958222859E-2</v>
      </c>
      <c r="O1710" s="148">
        <f>'Datos Monitoreo 2019'!$N1710*'Datos Monitoreo 2019'!$S1710</f>
        <v>4.1869627916445717E-3</v>
      </c>
      <c r="P1710" s="148">
        <f>'Datos Monitoreo 2019'!$O1710+'Datos Monitoreo 2019'!$N1710</f>
        <v>2.512177674986743E-2</v>
      </c>
      <c r="Q1710" s="146">
        <v>0.47</v>
      </c>
      <c r="R1710" s="148">
        <f>'Datos Monitoreo 2019'!$Q1710*'Datos Monitoreo 2019'!$N1710</f>
        <v>9.8393625603647433E-3</v>
      </c>
      <c r="S1710" s="146">
        <v>0.2</v>
      </c>
      <c r="T1710" s="148">
        <f>'Datos Monitoreo 2019'!$R1710*'Datos Monitoreo 2019'!$S1710</f>
        <v>1.9678725120729486E-3</v>
      </c>
      <c r="U1710" s="148">
        <f>'Datos Monitoreo 2019'!$T1710+'Datos Monitoreo 2019'!$R1710</f>
        <v>1.1807235072437692E-2</v>
      </c>
    </row>
    <row r="1711" spans="1:21" x14ac:dyDescent="0.2">
      <c r="A1711" s="143" t="s">
        <v>70</v>
      </c>
      <c r="B1711" s="142">
        <f>VLOOKUP('Datos Monitoreo 2019'!$A1711,info!$D$3:$E$118,2,FALSE)</f>
        <v>6</v>
      </c>
      <c r="C1711" s="143">
        <v>16</v>
      </c>
      <c r="D1711" s="143" t="s">
        <v>9</v>
      </c>
      <c r="E1711" s="144">
        <v>9.5492965855137211</v>
      </c>
      <c r="F1711" s="145">
        <f t="shared" si="31"/>
        <v>7.1619724391352906E-3</v>
      </c>
      <c r="G1711" s="155"/>
      <c r="H1711" s="146"/>
      <c r="I1711" s="146"/>
      <c r="J1711" s="146"/>
      <c r="K1711" s="147">
        <f>VLOOKUP('Datos Monitoreo 2019'!$D1711,info!$A$2:$B$20,2,FALSE)</f>
        <v>0.74</v>
      </c>
      <c r="M1711" s="146">
        <v>1.1499999999999999</v>
      </c>
      <c r="N1711" s="148">
        <f>(1.8894+0.00853085*'Datos Monitoreo 2019'!$E1711^3.32222)/1000</f>
        <v>1.7259363300257981E-2</v>
      </c>
      <c r="O1711" s="148">
        <f>'Datos Monitoreo 2019'!$N1711*'Datos Monitoreo 2019'!$S1711</f>
        <v>3.4518726600515966E-3</v>
      </c>
      <c r="P1711" s="148">
        <f>'Datos Monitoreo 2019'!$O1711+'Datos Monitoreo 2019'!$N1711</f>
        <v>2.0711235960309576E-2</v>
      </c>
      <c r="Q1711" s="146">
        <v>0.47</v>
      </c>
      <c r="R1711" s="148">
        <f>'Datos Monitoreo 2019'!$Q1711*'Datos Monitoreo 2019'!$N1711</f>
        <v>8.1119007511212503E-3</v>
      </c>
      <c r="S1711" s="146">
        <v>0.2</v>
      </c>
      <c r="T1711" s="148">
        <f>'Datos Monitoreo 2019'!$R1711*'Datos Monitoreo 2019'!$S1711</f>
        <v>1.6223801502242502E-3</v>
      </c>
      <c r="U1711" s="148">
        <f>'Datos Monitoreo 2019'!$T1711+'Datos Monitoreo 2019'!$R1711</f>
        <v>9.7342809013454996E-3</v>
      </c>
    </row>
    <row r="1712" spans="1:21" x14ac:dyDescent="0.2">
      <c r="A1712" s="143" t="s">
        <v>70</v>
      </c>
      <c r="B1712" s="142">
        <f>VLOOKUP('Datos Monitoreo 2019'!$A1712,info!$D$3:$E$118,2,FALSE)</f>
        <v>6</v>
      </c>
      <c r="C1712" s="143">
        <v>17</v>
      </c>
      <c r="D1712" s="143" t="s">
        <v>10</v>
      </c>
      <c r="E1712" s="144">
        <v>30.557749073643905</v>
      </c>
      <c r="F1712" s="145">
        <f t="shared" si="31"/>
        <v>7.3338597776745354E-2</v>
      </c>
      <c r="G1712" s="155"/>
      <c r="H1712" s="146"/>
      <c r="I1712" s="146"/>
      <c r="J1712" s="146"/>
      <c r="K1712" s="147">
        <f>VLOOKUP('Datos Monitoreo 2019'!$D1712,info!$A$2:$B$20,2,FALSE)</f>
        <v>0.54</v>
      </c>
      <c r="M1712" s="146">
        <v>1.1499999999999999</v>
      </c>
      <c r="N1712" s="148">
        <f>(0.214828*'Datos Monitoreo 2019'!$E1712^2.0402)/1000</f>
        <v>0.23016298677214159</v>
      </c>
      <c r="O1712" s="148">
        <f>'Datos Monitoreo 2019'!$N1712*'Datos Monitoreo 2019'!$S1712</f>
        <v>4.6032597354428322E-2</v>
      </c>
      <c r="P1712" s="148">
        <f>'Datos Monitoreo 2019'!$O1712+'Datos Monitoreo 2019'!$N1712</f>
        <v>0.27619558412656992</v>
      </c>
      <c r="Q1712" s="146">
        <v>0.47</v>
      </c>
      <c r="R1712" s="148">
        <f>'Datos Monitoreo 2019'!$Q1712*'Datos Monitoreo 2019'!$N1712</f>
        <v>0.10817660378290654</v>
      </c>
      <c r="S1712" s="146">
        <v>0.2</v>
      </c>
      <c r="T1712" s="148">
        <f>'Datos Monitoreo 2019'!$R1712*'Datos Monitoreo 2019'!$S1712</f>
        <v>2.1635320756581311E-2</v>
      </c>
      <c r="U1712" s="148">
        <f>'Datos Monitoreo 2019'!$T1712+'Datos Monitoreo 2019'!$R1712</f>
        <v>0.12981192453948787</v>
      </c>
    </row>
    <row r="1713" spans="1:21" x14ac:dyDescent="0.2">
      <c r="A1713" s="143" t="s">
        <v>70</v>
      </c>
      <c r="B1713" s="142">
        <f>VLOOKUP('Datos Monitoreo 2019'!$A1713,info!$D$3:$E$118,2,FALSE)</f>
        <v>6</v>
      </c>
      <c r="C1713" s="143">
        <v>18</v>
      </c>
      <c r="D1713" s="143" t="s">
        <v>9</v>
      </c>
      <c r="E1713" s="144">
        <v>2.7056340325622208</v>
      </c>
      <c r="F1713" s="145">
        <f t="shared" si="31"/>
        <v>5.7494723191947193E-4</v>
      </c>
      <c r="G1713" s="155"/>
      <c r="H1713" s="146"/>
      <c r="I1713" s="146"/>
      <c r="J1713" s="146"/>
      <c r="K1713" s="147">
        <f>VLOOKUP('Datos Monitoreo 2019'!$D1713,info!$A$2:$B$20,2,FALSE)</f>
        <v>0.74</v>
      </c>
      <c r="M1713" s="146">
        <v>1.1499999999999999</v>
      </c>
      <c r="N1713" s="148">
        <f>(1.8894+0.00853085*'Datos Monitoreo 2019'!$E1713^3.32222)/1000</f>
        <v>2.1222548022861551E-3</v>
      </c>
      <c r="O1713" s="148">
        <f>'Datos Monitoreo 2019'!$N1713*'Datos Monitoreo 2019'!$S1713</f>
        <v>4.2445096045723104E-4</v>
      </c>
      <c r="P1713" s="148">
        <f>'Datos Monitoreo 2019'!$O1713+'Datos Monitoreo 2019'!$N1713</f>
        <v>2.546705762743386E-3</v>
      </c>
      <c r="Q1713" s="146">
        <v>0.47</v>
      </c>
      <c r="R1713" s="148">
        <f>'Datos Monitoreo 2019'!$Q1713*'Datos Monitoreo 2019'!$N1713</f>
        <v>9.9745975707449274E-4</v>
      </c>
      <c r="S1713" s="146">
        <v>0.2</v>
      </c>
      <c r="T1713" s="148">
        <f>'Datos Monitoreo 2019'!$R1713*'Datos Monitoreo 2019'!$S1713</f>
        <v>1.9949195141489857E-4</v>
      </c>
      <c r="U1713" s="148">
        <f>'Datos Monitoreo 2019'!$T1713+'Datos Monitoreo 2019'!$R1713</f>
        <v>1.1969517084893912E-3</v>
      </c>
    </row>
    <row r="1714" spans="1:21" x14ac:dyDescent="0.2">
      <c r="A1714" s="143" t="s">
        <v>70</v>
      </c>
      <c r="B1714" s="142">
        <f>VLOOKUP('Datos Monitoreo 2019'!$A1714,info!$D$3:$E$118,2,FALSE)</f>
        <v>6</v>
      </c>
      <c r="C1714" s="143">
        <v>20</v>
      </c>
      <c r="D1714" s="143" t="s">
        <v>9</v>
      </c>
      <c r="E1714" s="144">
        <v>3.183098861837907</v>
      </c>
      <c r="F1714" s="145">
        <f t="shared" si="31"/>
        <v>7.9577471545947667E-4</v>
      </c>
      <c r="G1714" s="155"/>
      <c r="H1714" s="146"/>
      <c r="I1714" s="146"/>
      <c r="J1714" s="146"/>
      <c r="K1714" s="147">
        <f>VLOOKUP('Datos Monitoreo 2019'!$D1714,info!$A$2:$B$20,2,FALSE)</f>
        <v>0.74</v>
      </c>
      <c r="M1714" s="146">
        <v>1.1499999999999999</v>
      </c>
      <c r="N1714" s="148">
        <f>(1.8894+0.00853085*'Datos Monitoreo 2019'!$E1714^3.32222)/1000</f>
        <v>2.2889499270017243E-3</v>
      </c>
      <c r="O1714" s="148">
        <f>'Datos Monitoreo 2019'!$N1714*'Datos Monitoreo 2019'!$S1714</f>
        <v>4.5778998540034488E-4</v>
      </c>
      <c r="P1714" s="148">
        <f>'Datos Monitoreo 2019'!$O1714+'Datos Monitoreo 2019'!$N1714</f>
        <v>2.746739912402069E-3</v>
      </c>
      <c r="Q1714" s="146">
        <v>0.47</v>
      </c>
      <c r="R1714" s="148">
        <f>'Datos Monitoreo 2019'!$Q1714*'Datos Monitoreo 2019'!$N1714</f>
        <v>1.0758064656908102E-3</v>
      </c>
      <c r="S1714" s="146">
        <v>0.2</v>
      </c>
      <c r="T1714" s="148">
        <f>'Datos Monitoreo 2019'!$R1714*'Datos Monitoreo 2019'!$S1714</f>
        <v>2.1516129313816205E-4</v>
      </c>
      <c r="U1714" s="148">
        <f>'Datos Monitoreo 2019'!$T1714+'Datos Monitoreo 2019'!$R1714</f>
        <v>1.2909677588289724E-3</v>
      </c>
    </row>
    <row r="1715" spans="1:21" x14ac:dyDescent="0.2">
      <c r="A1715" s="143" t="s">
        <v>70</v>
      </c>
      <c r="B1715" s="142">
        <f>VLOOKUP('Datos Monitoreo 2019'!$A1715,info!$D$3:$E$118,2,FALSE)</f>
        <v>6</v>
      </c>
      <c r="C1715" s="143">
        <v>24</v>
      </c>
      <c r="D1715" s="143" t="s">
        <v>9</v>
      </c>
      <c r="E1715" s="144">
        <v>2.3873241463784303</v>
      </c>
      <c r="F1715" s="145">
        <f t="shared" si="31"/>
        <v>4.4762327744595566E-4</v>
      </c>
      <c r="G1715" s="155"/>
      <c r="H1715" s="146"/>
      <c r="I1715" s="146"/>
      <c r="J1715" s="146"/>
      <c r="K1715" s="147">
        <f>VLOOKUP('Datos Monitoreo 2019'!$D1715,info!$A$2:$B$20,2,FALSE)</f>
        <v>0.74</v>
      </c>
      <c r="M1715" s="146">
        <v>1.1499999999999999</v>
      </c>
      <c r="N1715" s="148">
        <f>(1.8894+0.00853085*'Datos Monitoreo 2019'!$E1715^3.32222)/1000</f>
        <v>2.0430374485064604E-3</v>
      </c>
      <c r="O1715" s="148">
        <f>'Datos Monitoreo 2019'!$N1715*'Datos Monitoreo 2019'!$S1715</f>
        <v>4.0860748970129212E-4</v>
      </c>
      <c r="P1715" s="148">
        <f>'Datos Monitoreo 2019'!$O1715+'Datos Monitoreo 2019'!$N1715</f>
        <v>2.4516449382077526E-3</v>
      </c>
      <c r="Q1715" s="146">
        <v>0.47</v>
      </c>
      <c r="R1715" s="148">
        <f>'Datos Monitoreo 2019'!$Q1715*'Datos Monitoreo 2019'!$N1715</f>
        <v>9.6022760079803634E-4</v>
      </c>
      <c r="S1715" s="146">
        <v>0.2</v>
      </c>
      <c r="T1715" s="148">
        <f>'Datos Monitoreo 2019'!$R1715*'Datos Monitoreo 2019'!$S1715</f>
        <v>1.9204552015960729E-4</v>
      </c>
      <c r="U1715" s="148">
        <f>'Datos Monitoreo 2019'!$T1715+'Datos Monitoreo 2019'!$R1715</f>
        <v>1.1522731209576437E-3</v>
      </c>
    </row>
    <row r="1716" spans="1:21" x14ac:dyDescent="0.2">
      <c r="A1716" s="143" t="s">
        <v>70</v>
      </c>
      <c r="B1716" s="142">
        <f>VLOOKUP('Datos Monitoreo 2019'!$A1716,info!$D$3:$E$118,2,FALSE)</f>
        <v>6</v>
      </c>
      <c r="C1716" s="143">
        <v>25</v>
      </c>
      <c r="D1716" s="143" t="s">
        <v>9</v>
      </c>
      <c r="E1716" s="144">
        <v>4.9974652130855137</v>
      </c>
      <c r="F1716" s="145">
        <f t="shared" si="31"/>
        <v>1.9615050961360645E-3</v>
      </c>
      <c r="G1716" s="155"/>
      <c r="H1716" s="146"/>
      <c r="I1716" s="146"/>
      <c r="J1716" s="146"/>
      <c r="K1716" s="147">
        <f>VLOOKUP('Datos Monitoreo 2019'!$D1716,info!$A$2:$B$20,2,FALSE)</f>
        <v>0.74</v>
      </c>
      <c r="M1716" s="146">
        <v>1.1499999999999999</v>
      </c>
      <c r="N1716" s="148">
        <f>(1.8894+0.00853085*'Datos Monitoreo 2019'!$E1716^3.32222)/1000</f>
        <v>3.6775040995618456E-3</v>
      </c>
      <c r="O1716" s="148">
        <f>'Datos Monitoreo 2019'!$N1716*'Datos Monitoreo 2019'!$S1716</f>
        <v>7.3550081991236916E-4</v>
      </c>
      <c r="P1716" s="148">
        <f>'Datos Monitoreo 2019'!$O1716+'Datos Monitoreo 2019'!$N1716</f>
        <v>4.4130049194742145E-3</v>
      </c>
      <c r="Q1716" s="146">
        <v>0.47</v>
      </c>
      <c r="R1716" s="148">
        <f>'Datos Monitoreo 2019'!$Q1716*'Datos Monitoreo 2019'!$N1716</f>
        <v>1.7284269267940674E-3</v>
      </c>
      <c r="S1716" s="146">
        <v>0.2</v>
      </c>
      <c r="T1716" s="148">
        <f>'Datos Monitoreo 2019'!$R1716*'Datos Monitoreo 2019'!$S1716</f>
        <v>3.4568538535881353E-4</v>
      </c>
      <c r="U1716" s="148">
        <f>'Datos Monitoreo 2019'!$T1716+'Datos Monitoreo 2019'!$R1716</f>
        <v>2.0741123121528812E-3</v>
      </c>
    </row>
    <row r="1717" spans="1:21" x14ac:dyDescent="0.2">
      <c r="A1717" s="143" t="s">
        <v>70</v>
      </c>
      <c r="B1717" s="142">
        <f>VLOOKUP('Datos Monitoreo 2019'!$A1717,info!$D$3:$E$118,2,FALSE)</f>
        <v>6</v>
      </c>
      <c r="C1717" s="143">
        <v>27</v>
      </c>
      <c r="D1717" s="143" t="s">
        <v>10</v>
      </c>
      <c r="E1717" s="144">
        <v>28.807044699633057</v>
      </c>
      <c r="F1717" s="145">
        <f t="shared" si="31"/>
        <v>6.5175938632919789E-2</v>
      </c>
      <c r="G1717" s="155"/>
      <c r="H1717" s="146"/>
      <c r="I1717" s="146"/>
      <c r="J1717" s="146"/>
      <c r="K1717" s="147">
        <f>VLOOKUP('Datos Monitoreo 2019'!$D1717,info!$A$2:$B$20,2,FALSE)</f>
        <v>0.54</v>
      </c>
      <c r="M1717" s="146">
        <v>1.1499999999999999</v>
      </c>
      <c r="N1717" s="148">
        <f>(0.214828*'Datos Monitoreo 2019'!$E1717^2.0402)/1000</f>
        <v>0.20406106377322325</v>
      </c>
      <c r="O1717" s="148">
        <f>'Datos Monitoreo 2019'!$N1717*'Datos Monitoreo 2019'!$S1717</f>
        <v>4.0812212754644653E-2</v>
      </c>
      <c r="P1717" s="148">
        <f>'Datos Monitoreo 2019'!$O1717+'Datos Monitoreo 2019'!$N1717</f>
        <v>0.24487327652786789</v>
      </c>
      <c r="Q1717" s="146">
        <v>0.47</v>
      </c>
      <c r="R1717" s="148">
        <f>'Datos Monitoreo 2019'!$Q1717*'Datos Monitoreo 2019'!$N1717</f>
        <v>9.5908699973414918E-2</v>
      </c>
      <c r="S1717" s="146">
        <v>0.2</v>
      </c>
      <c r="T1717" s="148">
        <f>'Datos Monitoreo 2019'!$R1717*'Datos Monitoreo 2019'!$S1717</f>
        <v>1.9181739994682985E-2</v>
      </c>
      <c r="U1717" s="148">
        <f>'Datos Monitoreo 2019'!$T1717+'Datos Monitoreo 2019'!$R1717</f>
        <v>0.1150904399680979</v>
      </c>
    </row>
    <row r="1718" spans="1:21" x14ac:dyDescent="0.2">
      <c r="A1718" s="143" t="s">
        <v>70</v>
      </c>
      <c r="B1718" s="142">
        <f>VLOOKUP('Datos Monitoreo 2019'!$A1718,info!$D$3:$E$118,2,FALSE)</f>
        <v>6</v>
      </c>
      <c r="C1718" s="143">
        <v>28</v>
      </c>
      <c r="D1718" s="143" t="s">
        <v>10</v>
      </c>
      <c r="E1718" s="144">
        <v>22.281692032865347</v>
      </c>
      <c r="F1718" s="145">
        <f t="shared" si="31"/>
        <v>3.8992961057514354E-2</v>
      </c>
      <c r="G1718" s="155"/>
      <c r="H1718" s="146"/>
      <c r="I1718" s="146"/>
      <c r="J1718" s="146"/>
      <c r="K1718" s="147">
        <f>VLOOKUP('Datos Monitoreo 2019'!$D1718,info!$A$2:$B$20,2,FALSE)</f>
        <v>0.54</v>
      </c>
      <c r="M1718" s="146">
        <v>1.1499999999999999</v>
      </c>
      <c r="N1718" s="148">
        <f>(0.214828*'Datos Monitoreo 2019'!$E1718^2.0402)/1000</f>
        <v>0.12082998908357739</v>
      </c>
      <c r="O1718" s="148">
        <f>'Datos Monitoreo 2019'!$N1718*'Datos Monitoreo 2019'!$S1718</f>
        <v>2.4165997816715482E-2</v>
      </c>
      <c r="P1718" s="148">
        <f>'Datos Monitoreo 2019'!$O1718+'Datos Monitoreo 2019'!$N1718</f>
        <v>0.14499598690029286</v>
      </c>
      <c r="Q1718" s="146">
        <v>0.47</v>
      </c>
      <c r="R1718" s="148">
        <f>'Datos Monitoreo 2019'!$Q1718*'Datos Monitoreo 2019'!$N1718</f>
        <v>5.6790094869281368E-2</v>
      </c>
      <c r="S1718" s="146">
        <v>0.2</v>
      </c>
      <c r="T1718" s="148">
        <f>'Datos Monitoreo 2019'!$R1718*'Datos Monitoreo 2019'!$S1718</f>
        <v>1.1358018973856274E-2</v>
      </c>
      <c r="U1718" s="148">
        <f>'Datos Monitoreo 2019'!$T1718+'Datos Monitoreo 2019'!$R1718</f>
        <v>6.8148113843137639E-2</v>
      </c>
    </row>
    <row r="1719" spans="1:21" x14ac:dyDescent="0.2">
      <c r="A1719" s="143" t="s">
        <v>70</v>
      </c>
      <c r="B1719" s="142">
        <f>VLOOKUP('Datos Monitoreo 2019'!$A1719,info!$D$3:$E$118,2,FALSE)</f>
        <v>6</v>
      </c>
      <c r="C1719" s="143">
        <v>29</v>
      </c>
      <c r="D1719" s="143" t="s">
        <v>9</v>
      </c>
      <c r="E1719" s="144">
        <v>14.260282901033822</v>
      </c>
      <c r="F1719" s="145">
        <f t="shared" si="31"/>
        <v>1.5971516849157878E-2</v>
      </c>
      <c r="G1719" s="155"/>
      <c r="H1719" s="146"/>
      <c r="I1719" s="146"/>
      <c r="J1719" s="146"/>
      <c r="K1719" s="147">
        <f>VLOOKUP('Datos Monitoreo 2019'!$D1719,info!$A$2:$B$20,2,FALSE)</f>
        <v>0.74</v>
      </c>
      <c r="M1719" s="146">
        <v>1.1499999999999999</v>
      </c>
      <c r="N1719" s="148">
        <f>(1.8894+0.00853085*'Datos Monitoreo 2019'!$E1719^3.32222)/1000</f>
        <v>6.0134567605220512E-2</v>
      </c>
      <c r="O1719" s="148">
        <f>'Datos Monitoreo 2019'!$N1719*'Datos Monitoreo 2019'!$S1719</f>
        <v>1.2026913521044104E-2</v>
      </c>
      <c r="P1719" s="148">
        <f>'Datos Monitoreo 2019'!$O1719+'Datos Monitoreo 2019'!$N1719</f>
        <v>7.2161481126264609E-2</v>
      </c>
      <c r="Q1719" s="146">
        <v>0.47</v>
      </c>
      <c r="R1719" s="148">
        <f>'Datos Monitoreo 2019'!$Q1719*'Datos Monitoreo 2019'!$N1719</f>
        <v>2.8263246774453639E-2</v>
      </c>
      <c r="S1719" s="146">
        <v>0.2</v>
      </c>
      <c r="T1719" s="148">
        <f>'Datos Monitoreo 2019'!$R1719*'Datos Monitoreo 2019'!$S1719</f>
        <v>5.652649354890728E-3</v>
      </c>
      <c r="U1719" s="148">
        <f>'Datos Monitoreo 2019'!$T1719+'Datos Monitoreo 2019'!$R1719</f>
        <v>3.3915896129344369E-2</v>
      </c>
    </row>
    <row r="1720" spans="1:21" x14ac:dyDescent="0.2">
      <c r="A1720" s="143" t="s">
        <v>70</v>
      </c>
      <c r="B1720" s="142">
        <f>VLOOKUP('Datos Monitoreo 2019'!$A1720,info!$D$3:$E$118,2,FALSE)</f>
        <v>6</v>
      </c>
      <c r="C1720" s="143">
        <v>31</v>
      </c>
      <c r="D1720" s="143" t="s">
        <v>10</v>
      </c>
      <c r="E1720" s="144">
        <v>24.955495076809193</v>
      </c>
      <c r="F1720" s="145">
        <f t="shared" si="31"/>
        <v>4.8912770350546017E-2</v>
      </c>
      <c r="G1720" s="155"/>
      <c r="H1720" s="146"/>
      <c r="I1720" s="146"/>
      <c r="J1720" s="146"/>
      <c r="K1720" s="147">
        <f>VLOOKUP('Datos Monitoreo 2019'!$D1720,info!$A$2:$B$20,2,FALSE)</f>
        <v>0.54</v>
      </c>
      <c r="M1720" s="146">
        <v>1.1499999999999999</v>
      </c>
      <c r="N1720" s="148">
        <f>(0.214828*'Datos Monitoreo 2019'!$E1720^2.0402)/1000</f>
        <v>0.1522612343127511</v>
      </c>
      <c r="O1720" s="148">
        <f>'Datos Monitoreo 2019'!$N1720*'Datos Monitoreo 2019'!$S1720</f>
        <v>3.0452246862550221E-2</v>
      </c>
      <c r="P1720" s="148">
        <f>'Datos Monitoreo 2019'!$O1720+'Datos Monitoreo 2019'!$N1720</f>
        <v>0.18271348117530131</v>
      </c>
      <c r="Q1720" s="146">
        <v>0.47</v>
      </c>
      <c r="R1720" s="148">
        <f>'Datos Monitoreo 2019'!$Q1720*'Datos Monitoreo 2019'!$N1720</f>
        <v>7.1562780126993006E-2</v>
      </c>
      <c r="S1720" s="146">
        <v>0.2</v>
      </c>
      <c r="T1720" s="148">
        <f>'Datos Monitoreo 2019'!$R1720*'Datos Monitoreo 2019'!$S1720</f>
        <v>1.4312556025398602E-2</v>
      </c>
      <c r="U1720" s="148">
        <f>'Datos Monitoreo 2019'!$T1720+'Datos Monitoreo 2019'!$R1720</f>
        <v>8.587533615239161E-2</v>
      </c>
    </row>
    <row r="1721" spans="1:21" x14ac:dyDescent="0.2">
      <c r="A1721" s="143" t="s">
        <v>70</v>
      </c>
      <c r="B1721" s="142">
        <f>VLOOKUP('Datos Monitoreo 2019'!$A1721,info!$D$3:$E$118,2,FALSE)</f>
        <v>6</v>
      </c>
      <c r="C1721" s="143">
        <v>32</v>
      </c>
      <c r="D1721" s="143" t="s">
        <v>10</v>
      </c>
      <c r="E1721" s="144">
        <v>28.329579870357371</v>
      </c>
      <c r="F1721" s="145">
        <f t="shared" si="31"/>
        <v>6.3033315211545135E-2</v>
      </c>
      <c r="G1721" s="155"/>
      <c r="H1721" s="146"/>
      <c r="I1721" s="146"/>
      <c r="J1721" s="146"/>
      <c r="K1721" s="147">
        <f>VLOOKUP('Datos Monitoreo 2019'!$D1721,info!$A$2:$B$20,2,FALSE)</f>
        <v>0.54</v>
      </c>
      <c r="M1721" s="146">
        <v>1.1499999999999999</v>
      </c>
      <c r="N1721" s="148">
        <f>(0.214828*'Datos Monitoreo 2019'!$E1721^2.0402)/1000</f>
        <v>0.19722011448390406</v>
      </c>
      <c r="O1721" s="148">
        <f>'Datos Monitoreo 2019'!$N1721*'Datos Monitoreo 2019'!$S1721</f>
        <v>3.9444022896780812E-2</v>
      </c>
      <c r="P1721" s="148">
        <f>'Datos Monitoreo 2019'!$O1721+'Datos Monitoreo 2019'!$N1721</f>
        <v>0.23666413738068487</v>
      </c>
      <c r="Q1721" s="146">
        <v>0.47</v>
      </c>
      <c r="R1721" s="148">
        <f>'Datos Monitoreo 2019'!$Q1721*'Datos Monitoreo 2019'!$N1721</f>
        <v>9.2693453807434906E-2</v>
      </c>
      <c r="S1721" s="146">
        <v>0.2</v>
      </c>
      <c r="T1721" s="148">
        <f>'Datos Monitoreo 2019'!$R1721*'Datos Monitoreo 2019'!$S1721</f>
        <v>1.8538690761486981E-2</v>
      </c>
      <c r="U1721" s="148">
        <f>'Datos Monitoreo 2019'!$T1721+'Datos Monitoreo 2019'!$R1721</f>
        <v>0.11123214456892189</v>
      </c>
    </row>
    <row r="1722" spans="1:21" x14ac:dyDescent="0.2">
      <c r="A1722" s="143" t="s">
        <v>70</v>
      </c>
      <c r="B1722" s="142">
        <f>VLOOKUP('Datos Monitoreo 2019'!$A1722,info!$D$3:$E$118,2,FALSE)</f>
        <v>6</v>
      </c>
      <c r="C1722" s="143">
        <v>33</v>
      </c>
      <c r="D1722" s="143" t="s">
        <v>9</v>
      </c>
      <c r="E1722" s="144">
        <v>13.178029288008934</v>
      </c>
      <c r="F1722" s="145">
        <f t="shared" si="31"/>
        <v>1.3639260313089249E-2</v>
      </c>
      <c r="G1722" s="155"/>
      <c r="H1722" s="146"/>
      <c r="I1722" s="146"/>
      <c r="J1722" s="146"/>
      <c r="K1722" s="147">
        <f>VLOOKUP('Datos Monitoreo 2019'!$D1722,info!$A$2:$B$20,2,FALSE)</f>
        <v>0.74</v>
      </c>
      <c r="M1722" s="146">
        <v>1.1499999999999999</v>
      </c>
      <c r="N1722" s="148">
        <f>(1.8894+0.00853085*'Datos Monitoreo 2019'!$E1722^3.32222)/1000</f>
        <v>4.6700120712253171E-2</v>
      </c>
      <c r="O1722" s="148">
        <f>'Datos Monitoreo 2019'!$N1722*'Datos Monitoreo 2019'!$S1722</f>
        <v>9.3400241424506352E-3</v>
      </c>
      <c r="P1722" s="148">
        <f>'Datos Monitoreo 2019'!$O1722+'Datos Monitoreo 2019'!$N1722</f>
        <v>5.6040144854703808E-2</v>
      </c>
      <c r="Q1722" s="146">
        <v>0.47</v>
      </c>
      <c r="R1722" s="148">
        <f>'Datos Monitoreo 2019'!$Q1722*'Datos Monitoreo 2019'!$N1722</f>
        <v>2.1949056734758988E-2</v>
      </c>
      <c r="S1722" s="146">
        <v>0.2</v>
      </c>
      <c r="T1722" s="148">
        <f>'Datos Monitoreo 2019'!$R1722*'Datos Monitoreo 2019'!$S1722</f>
        <v>4.3898113469517976E-3</v>
      </c>
      <c r="U1722" s="148">
        <f>'Datos Monitoreo 2019'!$T1722+'Datos Monitoreo 2019'!$R1722</f>
        <v>2.6338868081710785E-2</v>
      </c>
    </row>
    <row r="1723" spans="1:21" x14ac:dyDescent="0.2">
      <c r="A1723" s="143" t="s">
        <v>70</v>
      </c>
      <c r="B1723" s="142">
        <f>VLOOKUP('Datos Monitoreo 2019'!$A1723,info!$D$3:$E$118,2,FALSE)</f>
        <v>6</v>
      </c>
      <c r="C1723" s="143">
        <v>42</v>
      </c>
      <c r="D1723" s="143" t="s">
        <v>10</v>
      </c>
      <c r="E1723" s="144">
        <v>27.183664280095726</v>
      </c>
      <c r="F1723" s="145">
        <f t="shared" si="31"/>
        <v>5.8037123238004383E-2</v>
      </c>
      <c r="G1723" s="155"/>
      <c r="H1723" s="146"/>
      <c r="I1723" s="146"/>
      <c r="J1723" s="146"/>
      <c r="K1723" s="147">
        <f>VLOOKUP('Datos Monitoreo 2019'!$D1723,info!$A$2:$B$20,2,FALSE)</f>
        <v>0.54</v>
      </c>
      <c r="M1723" s="146">
        <v>1.1499999999999999</v>
      </c>
      <c r="N1723" s="148">
        <f>(0.214828*'Datos Monitoreo 2019'!$E1723^2.0402)/1000</f>
        <v>0.18128674980114215</v>
      </c>
      <c r="O1723" s="148">
        <f>'Datos Monitoreo 2019'!$N1723*'Datos Monitoreo 2019'!$S1723</f>
        <v>3.6257349960228433E-2</v>
      </c>
      <c r="P1723" s="148">
        <f>'Datos Monitoreo 2019'!$O1723+'Datos Monitoreo 2019'!$N1723</f>
        <v>0.21754409976137057</v>
      </c>
      <c r="Q1723" s="146">
        <v>0.47</v>
      </c>
      <c r="R1723" s="148">
        <f>'Datos Monitoreo 2019'!$Q1723*'Datos Monitoreo 2019'!$N1723</f>
        <v>8.5204772406536802E-2</v>
      </c>
      <c r="S1723" s="146">
        <v>0.2</v>
      </c>
      <c r="T1723" s="148">
        <f>'Datos Monitoreo 2019'!$R1723*'Datos Monitoreo 2019'!$S1723</f>
        <v>1.7040954481307363E-2</v>
      </c>
      <c r="U1723" s="148">
        <f>'Datos Monitoreo 2019'!$T1723+'Datos Monitoreo 2019'!$R1723</f>
        <v>0.10224572688784417</v>
      </c>
    </row>
    <row r="1724" spans="1:21" x14ac:dyDescent="0.2">
      <c r="A1724" s="143" t="s">
        <v>70</v>
      </c>
      <c r="B1724" s="142">
        <f>VLOOKUP('Datos Monitoreo 2019'!$A1724,info!$D$3:$E$118,2,FALSE)</f>
        <v>6</v>
      </c>
      <c r="C1724" s="143">
        <v>43</v>
      </c>
      <c r="D1724" s="143" t="s">
        <v>9</v>
      </c>
      <c r="E1724" s="144">
        <v>2.0690142601946393</v>
      </c>
      <c r="F1724" s="145">
        <f t="shared" si="31"/>
        <v>3.3621481728162886E-4</v>
      </c>
      <c r="G1724" s="156"/>
      <c r="H1724" s="146"/>
      <c r="I1724" s="146"/>
      <c r="J1724" s="146"/>
      <c r="K1724" s="147">
        <f>VLOOKUP('Datos Monitoreo 2019'!$D1724,info!$A$2:$B$20,2,FALSE)</f>
        <v>0.74</v>
      </c>
      <c r="M1724" s="146">
        <v>1.1499999999999999</v>
      </c>
      <c r="N1724" s="148">
        <f>(1.8894+0.00853085*'Datos Monitoreo 2019'!$E1724^3.32222)/1000</f>
        <v>1.9849054306789976E-3</v>
      </c>
      <c r="O1724" s="148">
        <f>'Datos Monitoreo 2019'!$N1724*'Datos Monitoreo 2019'!$S1724</f>
        <v>3.9698108613579953E-4</v>
      </c>
      <c r="P1724" s="148">
        <f>'Datos Monitoreo 2019'!$O1724+'Datos Monitoreo 2019'!$N1724</f>
        <v>2.3818865168147973E-3</v>
      </c>
      <c r="Q1724" s="146">
        <v>0.47</v>
      </c>
      <c r="R1724" s="148">
        <f>'Datos Monitoreo 2019'!$Q1724*'Datos Monitoreo 2019'!$N1724</f>
        <v>9.3290555241912882E-4</v>
      </c>
      <c r="S1724" s="146">
        <v>0.2</v>
      </c>
      <c r="T1724" s="148">
        <f>'Datos Monitoreo 2019'!$R1724*'Datos Monitoreo 2019'!$S1724</f>
        <v>1.8658111048382576E-4</v>
      </c>
      <c r="U1724" s="148">
        <f>'Datos Monitoreo 2019'!$T1724+'Datos Monitoreo 2019'!$R1724</f>
        <v>1.1194866629029546E-3</v>
      </c>
    </row>
    <row r="1725" spans="1:21" x14ac:dyDescent="0.2">
      <c r="A1725" s="143" t="s">
        <v>70</v>
      </c>
      <c r="B1725" s="142">
        <f>VLOOKUP('Datos Monitoreo 2019'!$A1725,info!$D$3:$E$118,2,FALSE)</f>
        <v>6</v>
      </c>
      <c r="C1725" s="143">
        <v>44</v>
      </c>
      <c r="D1725" s="143" t="s">
        <v>9</v>
      </c>
      <c r="E1725" s="144">
        <v>20.690142601946395</v>
      </c>
      <c r="F1725" s="145">
        <f t="shared" si="31"/>
        <v>3.3621481728162893E-2</v>
      </c>
      <c r="G1725" s="155"/>
      <c r="H1725" s="146"/>
      <c r="I1725" s="146"/>
      <c r="J1725" s="146"/>
      <c r="K1725" s="147">
        <f>VLOOKUP('Datos Monitoreo 2019'!$D1725,info!$A$2:$B$20,2,FALSE)</f>
        <v>0.74</v>
      </c>
      <c r="M1725" s="146">
        <v>1.1499999999999999</v>
      </c>
      <c r="N1725" s="148">
        <f>(1.8894+0.00853085*'Datos Monitoreo 2019'!$E1725^3.32222)/1000</f>
        <v>0.20245113012487637</v>
      </c>
      <c r="O1725" s="148">
        <f>'Datos Monitoreo 2019'!$N1725*'Datos Monitoreo 2019'!$S1725</f>
        <v>4.0490226024975276E-2</v>
      </c>
      <c r="P1725" s="148">
        <f>'Datos Monitoreo 2019'!$O1725+'Datos Monitoreo 2019'!$N1725</f>
        <v>0.24294135614985163</v>
      </c>
      <c r="Q1725" s="146">
        <v>0.47</v>
      </c>
      <c r="R1725" s="148">
        <f>'Datos Monitoreo 2019'!$Q1725*'Datos Monitoreo 2019'!$N1725</f>
        <v>9.5152031158691891E-2</v>
      </c>
      <c r="S1725" s="146">
        <v>0.2</v>
      </c>
      <c r="T1725" s="148">
        <f>'Datos Monitoreo 2019'!$R1725*'Datos Monitoreo 2019'!$S1725</f>
        <v>1.9030406231738378E-2</v>
      </c>
      <c r="U1725" s="148">
        <f>'Datos Monitoreo 2019'!$T1725+'Datos Monitoreo 2019'!$R1725</f>
        <v>0.11418243739043027</v>
      </c>
    </row>
    <row r="1726" spans="1:21" x14ac:dyDescent="0.2">
      <c r="A1726" s="143" t="s">
        <v>70</v>
      </c>
      <c r="B1726" s="142">
        <f>VLOOKUP('Datos Monitoreo 2019'!$A1726,info!$D$3:$E$118,2,FALSE)</f>
        <v>6</v>
      </c>
      <c r="C1726" s="143">
        <v>46</v>
      </c>
      <c r="D1726" s="143" t="s">
        <v>9</v>
      </c>
      <c r="E1726" s="144">
        <v>3.5650707252584555</v>
      </c>
      <c r="F1726" s="145">
        <f t="shared" si="31"/>
        <v>9.9821980307236735E-4</v>
      </c>
      <c r="G1726" s="155"/>
      <c r="H1726" s="146"/>
      <c r="I1726" s="146"/>
      <c r="J1726" s="146"/>
      <c r="K1726" s="147">
        <f>VLOOKUP('Datos Monitoreo 2019'!$D1726,info!$A$2:$B$20,2,FALSE)</f>
        <v>0.74</v>
      </c>
      <c r="M1726" s="146">
        <v>1.1499999999999999</v>
      </c>
      <c r="N1726" s="148">
        <f>(1.8894+0.00853085*'Datos Monitoreo 2019'!$E1726^3.32222)/1000</f>
        <v>2.4716160251057359E-3</v>
      </c>
      <c r="O1726" s="148">
        <f>'Datos Monitoreo 2019'!$N1726*'Datos Monitoreo 2019'!$S1726</f>
        <v>4.9432320502114716E-4</v>
      </c>
      <c r="P1726" s="148">
        <f>'Datos Monitoreo 2019'!$O1726+'Datos Monitoreo 2019'!$N1726</f>
        <v>2.9659392301268832E-3</v>
      </c>
      <c r="Q1726" s="146">
        <v>0.47</v>
      </c>
      <c r="R1726" s="148">
        <f>'Datos Monitoreo 2019'!$Q1726*'Datos Monitoreo 2019'!$N1726</f>
        <v>1.1616595317996959E-3</v>
      </c>
      <c r="S1726" s="146">
        <v>0.2</v>
      </c>
      <c r="T1726" s="148">
        <f>'Datos Monitoreo 2019'!$R1726*'Datos Monitoreo 2019'!$S1726</f>
        <v>2.3233190635993918E-4</v>
      </c>
      <c r="U1726" s="148">
        <f>'Datos Monitoreo 2019'!$T1726+'Datos Monitoreo 2019'!$R1726</f>
        <v>1.3939914381596351E-3</v>
      </c>
    </row>
    <row r="1727" spans="1:21" x14ac:dyDescent="0.2">
      <c r="A1727" s="143" t="s">
        <v>70</v>
      </c>
      <c r="B1727" s="142">
        <f>VLOOKUP('Datos Monitoreo 2019'!$A1727,info!$D$3:$E$118,2,FALSE)</f>
        <v>6</v>
      </c>
      <c r="C1727" s="143">
        <v>48</v>
      </c>
      <c r="D1727" s="143" t="s">
        <v>9</v>
      </c>
      <c r="E1727" s="144">
        <v>18.302818455567966</v>
      </c>
      <c r="F1727" s="145">
        <f t="shared" si="31"/>
        <v>2.6310301529878951E-2</v>
      </c>
      <c r="G1727" s="155"/>
      <c r="H1727" s="146"/>
      <c r="I1727" s="146"/>
      <c r="J1727" s="146"/>
      <c r="K1727" s="147">
        <f>VLOOKUP('Datos Monitoreo 2019'!$D1727,info!$A$2:$B$20,2,FALSE)</f>
        <v>0.74</v>
      </c>
      <c r="M1727" s="146">
        <v>1.1499999999999999</v>
      </c>
      <c r="N1727" s="148">
        <f>(1.8894+0.00853085*'Datos Monitoreo 2019'!$E1727^3.32222)/1000</f>
        <v>0.13535051924109828</v>
      </c>
      <c r="O1727" s="148">
        <f>'Datos Monitoreo 2019'!$N1727*'Datos Monitoreo 2019'!$S1727</f>
        <v>2.7070103848219659E-2</v>
      </c>
      <c r="P1727" s="148">
        <f>'Datos Monitoreo 2019'!$O1727+'Datos Monitoreo 2019'!$N1727</f>
        <v>0.16242062308931793</v>
      </c>
      <c r="Q1727" s="146">
        <v>0.47</v>
      </c>
      <c r="R1727" s="148">
        <f>'Datos Monitoreo 2019'!$Q1727*'Datos Monitoreo 2019'!$N1727</f>
        <v>6.3614744043316185E-2</v>
      </c>
      <c r="S1727" s="146">
        <v>0.2</v>
      </c>
      <c r="T1727" s="148">
        <f>'Datos Monitoreo 2019'!$R1727*'Datos Monitoreo 2019'!$S1727</f>
        <v>1.2722948808663238E-2</v>
      </c>
      <c r="U1727" s="148">
        <f>'Datos Monitoreo 2019'!$T1727+'Datos Monitoreo 2019'!$R1727</f>
        <v>7.6337692851979416E-2</v>
      </c>
    </row>
    <row r="1728" spans="1:21" x14ac:dyDescent="0.2">
      <c r="A1728" s="143" t="s">
        <v>70</v>
      </c>
      <c r="B1728" s="142">
        <f>VLOOKUP('Datos Monitoreo 2019'!$A1728,info!$D$3:$E$118,2,FALSE)</f>
        <v>6</v>
      </c>
      <c r="C1728" s="143">
        <v>49</v>
      </c>
      <c r="D1728" s="143" t="s">
        <v>9</v>
      </c>
      <c r="E1728" s="144">
        <v>4.6154933496649653</v>
      </c>
      <c r="F1728" s="145">
        <f t="shared" si="31"/>
        <v>1.67311633925355E-3</v>
      </c>
      <c r="G1728" s="155"/>
      <c r="H1728" s="146"/>
      <c r="I1728" s="146"/>
      <c r="J1728" s="146"/>
      <c r="K1728" s="147">
        <f>VLOOKUP('Datos Monitoreo 2019'!$D1728,info!$A$2:$B$20,2,FALSE)</f>
        <v>0.74</v>
      </c>
      <c r="M1728" s="146">
        <v>1.1499999999999999</v>
      </c>
      <c r="N1728" s="148">
        <f>(1.8894+0.00853085*'Datos Monitoreo 2019'!$E1728^3.32222)/1000</f>
        <v>3.262401652821662E-3</v>
      </c>
      <c r="O1728" s="148">
        <f>'Datos Monitoreo 2019'!$N1728*'Datos Monitoreo 2019'!$S1728</f>
        <v>6.524803305643324E-4</v>
      </c>
      <c r="P1728" s="148">
        <f>'Datos Monitoreo 2019'!$O1728+'Datos Monitoreo 2019'!$N1728</f>
        <v>3.9148819833859944E-3</v>
      </c>
      <c r="Q1728" s="146">
        <v>0.47</v>
      </c>
      <c r="R1728" s="148">
        <f>'Datos Monitoreo 2019'!$Q1728*'Datos Monitoreo 2019'!$N1728</f>
        <v>1.5333287768261811E-3</v>
      </c>
      <c r="S1728" s="146">
        <v>0.2</v>
      </c>
      <c r="T1728" s="148">
        <f>'Datos Monitoreo 2019'!$R1728*'Datos Monitoreo 2019'!$S1728</f>
        <v>3.0666575536523625E-4</v>
      </c>
      <c r="U1728" s="148">
        <f>'Datos Monitoreo 2019'!$T1728+'Datos Monitoreo 2019'!$R1728</f>
        <v>1.8399945321914174E-3</v>
      </c>
    </row>
    <row r="1729" spans="1:21" x14ac:dyDescent="0.2">
      <c r="A1729" s="143" t="s">
        <v>70</v>
      </c>
      <c r="B1729" s="142">
        <f>VLOOKUP('Datos Monitoreo 2019'!$A1729,info!$D$3:$E$118,2,FALSE)</f>
        <v>6</v>
      </c>
      <c r="C1729" s="143">
        <v>51</v>
      </c>
      <c r="D1729" s="143" t="s">
        <v>9</v>
      </c>
      <c r="E1729" s="144">
        <v>2.5464790894703255</v>
      </c>
      <c r="F1729" s="145">
        <f t="shared" si="31"/>
        <v>5.0929581789406519E-4</v>
      </c>
      <c r="G1729" s="156"/>
      <c r="H1729" s="146"/>
      <c r="I1729" s="146"/>
      <c r="J1729" s="146"/>
      <c r="K1729" s="147">
        <f>VLOOKUP('Datos Monitoreo 2019'!$D1729,info!$A$2:$B$20,2,FALSE)</f>
        <v>0.74</v>
      </c>
      <c r="M1729" s="146">
        <v>1.1499999999999999</v>
      </c>
      <c r="N1729" s="148">
        <f>(1.8894+0.00853085*'Datos Monitoreo 2019'!$E1729^3.32222)/1000</f>
        <v>2.0797770847807797E-3</v>
      </c>
      <c r="O1729" s="148">
        <f>'Datos Monitoreo 2019'!$N1729*'Datos Monitoreo 2019'!$S1729</f>
        <v>4.1595541695615599E-4</v>
      </c>
      <c r="P1729" s="148">
        <f>'Datos Monitoreo 2019'!$O1729+'Datos Monitoreo 2019'!$N1729</f>
        <v>2.4957325017369355E-3</v>
      </c>
      <c r="Q1729" s="146">
        <v>0.47</v>
      </c>
      <c r="R1729" s="148">
        <f>'Datos Monitoreo 2019'!$Q1729*'Datos Monitoreo 2019'!$N1729</f>
        <v>9.7749522984696643E-4</v>
      </c>
      <c r="S1729" s="146">
        <v>0.2</v>
      </c>
      <c r="T1729" s="148">
        <f>'Datos Monitoreo 2019'!$R1729*'Datos Monitoreo 2019'!$S1729</f>
        <v>1.954990459693933E-4</v>
      </c>
      <c r="U1729" s="148">
        <f>'Datos Monitoreo 2019'!$T1729+'Datos Monitoreo 2019'!$R1729</f>
        <v>1.1729942758163597E-3</v>
      </c>
    </row>
    <row r="1730" spans="1:21" x14ac:dyDescent="0.2">
      <c r="A1730" s="143" t="s">
        <v>70</v>
      </c>
      <c r="B1730" s="142">
        <f>VLOOKUP('Datos Monitoreo 2019'!$A1730,info!$D$3:$E$118,2,FALSE)</f>
        <v>6</v>
      </c>
      <c r="C1730" s="143">
        <v>53</v>
      </c>
      <c r="D1730" s="143" t="s">
        <v>9</v>
      </c>
      <c r="E1730" s="144">
        <v>2.7374650211805998</v>
      </c>
      <c r="F1730" s="145">
        <f t="shared" si="31"/>
        <v>5.8855497955382892E-4</v>
      </c>
      <c r="G1730" s="156"/>
      <c r="H1730" s="146"/>
      <c r="I1730" s="146"/>
      <c r="J1730" s="146"/>
      <c r="K1730" s="147">
        <f>VLOOKUP('Datos Monitoreo 2019'!$D1730,info!$A$2:$B$20,2,FALSE)</f>
        <v>0.74</v>
      </c>
      <c r="M1730" s="146">
        <v>1.1499999999999999</v>
      </c>
      <c r="N1730" s="148">
        <f>(1.8894+0.00853085*'Datos Monitoreo 2019'!$E1730^3.32222)/1000</f>
        <v>2.1314808860979765E-3</v>
      </c>
      <c r="O1730" s="148">
        <f>'Datos Monitoreo 2019'!$N1730*'Datos Monitoreo 2019'!$S1730</f>
        <v>4.2629617721959533E-4</v>
      </c>
      <c r="P1730" s="148">
        <f>'Datos Monitoreo 2019'!$O1730+'Datos Monitoreo 2019'!$N1730</f>
        <v>2.5577770633175719E-3</v>
      </c>
      <c r="Q1730" s="146">
        <v>0.47</v>
      </c>
      <c r="R1730" s="148">
        <f>'Datos Monitoreo 2019'!$Q1730*'Datos Monitoreo 2019'!$N1730</f>
        <v>1.0017960164660489E-3</v>
      </c>
      <c r="S1730" s="146">
        <v>0.2</v>
      </c>
      <c r="T1730" s="148">
        <f>'Datos Monitoreo 2019'!$R1730*'Datos Monitoreo 2019'!$S1730</f>
        <v>2.0035920329320979E-4</v>
      </c>
      <c r="U1730" s="148">
        <f>'Datos Monitoreo 2019'!$T1730+'Datos Monitoreo 2019'!$R1730</f>
        <v>1.2021552197592586E-3</v>
      </c>
    </row>
    <row r="1731" spans="1:21" x14ac:dyDescent="0.2">
      <c r="A1731" s="143" t="s">
        <v>70</v>
      </c>
      <c r="B1731" s="142">
        <f>VLOOKUP('Datos Monitoreo 2019'!$A1731,info!$D$3:$E$118,2,FALSE)</f>
        <v>6</v>
      </c>
      <c r="C1731" s="143">
        <v>55</v>
      </c>
      <c r="D1731" s="143" t="s">
        <v>10</v>
      </c>
      <c r="E1731" s="144">
        <v>30.876058959827695</v>
      </c>
      <c r="F1731" s="145">
        <f t="shared" ref="F1731:F1794" si="32">+(PI()*(((E1731/100)^2))/4)</f>
        <v>7.4874442977582167E-2</v>
      </c>
      <c r="G1731" s="155"/>
      <c r="H1731" s="146"/>
      <c r="I1731" s="146"/>
      <c r="J1731" s="146"/>
      <c r="K1731" s="147">
        <f>VLOOKUP('Datos Monitoreo 2019'!$D1731,info!$A$2:$B$20,2,FALSE)</f>
        <v>0.54</v>
      </c>
      <c r="M1731" s="146">
        <v>1.1499999999999999</v>
      </c>
      <c r="N1731" s="148">
        <f>(0.214828*'Datos Monitoreo 2019'!$E1731^2.0402)/1000</f>
        <v>0.2350809338484478</v>
      </c>
      <c r="O1731" s="148">
        <f>'Datos Monitoreo 2019'!$N1731*'Datos Monitoreo 2019'!$S1731</f>
        <v>4.7016186769689564E-2</v>
      </c>
      <c r="P1731" s="148">
        <f>'Datos Monitoreo 2019'!$O1731+'Datos Monitoreo 2019'!$N1731</f>
        <v>0.28209712061813735</v>
      </c>
      <c r="Q1731" s="146">
        <v>0.47</v>
      </c>
      <c r="R1731" s="148">
        <f>'Datos Monitoreo 2019'!$Q1731*'Datos Monitoreo 2019'!$N1731</f>
        <v>0.11048803890877046</v>
      </c>
      <c r="S1731" s="146">
        <v>0.2</v>
      </c>
      <c r="T1731" s="148">
        <f>'Datos Monitoreo 2019'!$R1731*'Datos Monitoreo 2019'!$S1731</f>
        <v>2.2097607781754094E-2</v>
      </c>
      <c r="U1731" s="148">
        <f>'Datos Monitoreo 2019'!$T1731+'Datos Monitoreo 2019'!$R1731</f>
        <v>0.13258564669052456</v>
      </c>
    </row>
    <row r="1732" spans="1:21" x14ac:dyDescent="0.2">
      <c r="A1732" s="143" t="s">
        <v>70</v>
      </c>
      <c r="B1732" s="142">
        <f>VLOOKUP('Datos Monitoreo 2019'!$A1732,info!$D$3:$E$118,2,FALSE)</f>
        <v>6</v>
      </c>
      <c r="C1732" s="143">
        <v>56</v>
      </c>
      <c r="D1732" s="143" t="s">
        <v>10</v>
      </c>
      <c r="E1732" s="144">
        <v>30.080284244368219</v>
      </c>
      <c r="F1732" s="145">
        <f t="shared" si="32"/>
        <v>7.1064671527319906E-2</v>
      </c>
      <c r="G1732" s="155"/>
      <c r="H1732" s="146"/>
      <c r="I1732" s="146"/>
      <c r="J1732" s="146"/>
      <c r="K1732" s="147">
        <f>VLOOKUP('Datos Monitoreo 2019'!$D1732,info!$A$2:$B$20,2,FALSE)</f>
        <v>0.54</v>
      </c>
      <c r="M1732" s="146">
        <v>1.1499999999999999</v>
      </c>
      <c r="N1732" s="148">
        <f>(0.214828*'Datos Monitoreo 2019'!$E1732^2.0402)/1000</f>
        <v>0.22288543570375166</v>
      </c>
      <c r="O1732" s="148">
        <f>'Datos Monitoreo 2019'!$N1732*'Datos Monitoreo 2019'!$S1732</f>
        <v>4.4577087140750336E-2</v>
      </c>
      <c r="P1732" s="148">
        <f>'Datos Monitoreo 2019'!$O1732+'Datos Monitoreo 2019'!$N1732</f>
        <v>0.267462522844502</v>
      </c>
      <c r="Q1732" s="146">
        <v>0.47</v>
      </c>
      <c r="R1732" s="148">
        <f>'Datos Monitoreo 2019'!$Q1732*'Datos Monitoreo 2019'!$N1732</f>
        <v>0.10475615478076328</v>
      </c>
      <c r="S1732" s="146">
        <v>0.2</v>
      </c>
      <c r="T1732" s="148">
        <f>'Datos Monitoreo 2019'!$R1732*'Datos Monitoreo 2019'!$S1732</f>
        <v>2.0951230956152658E-2</v>
      </c>
      <c r="U1732" s="148">
        <f>'Datos Monitoreo 2019'!$T1732+'Datos Monitoreo 2019'!$R1732</f>
        <v>0.12570738573691592</v>
      </c>
    </row>
    <row r="1733" spans="1:21" x14ac:dyDescent="0.2">
      <c r="A1733" s="141" t="s">
        <v>70</v>
      </c>
      <c r="B1733" s="142">
        <f>VLOOKUP('Datos Monitoreo 2019'!$A1733,info!$D$3:$E$118,2,FALSE)</f>
        <v>6</v>
      </c>
      <c r="C1733" s="143">
        <v>58</v>
      </c>
      <c r="D1733" s="143" t="s">
        <v>13</v>
      </c>
      <c r="E1733" s="144">
        <v>3.9152116000606259</v>
      </c>
      <c r="F1733" s="145">
        <f t="shared" si="32"/>
        <v>1.2039275670186426E-3</v>
      </c>
      <c r="G1733" s="141"/>
      <c r="H1733" s="146"/>
      <c r="I1733" s="146"/>
      <c r="J1733" s="146"/>
      <c r="K1733" s="147">
        <f>VLOOKUP('Datos Monitoreo 2019'!$D1733,info!$A$2:$B$20,2,FALSE)</f>
        <v>0.87</v>
      </c>
      <c r="M1733" s="146">
        <v>1.1499999999999999</v>
      </c>
      <c r="N1733" s="148">
        <f>(0.193936*'Datos Monitoreo 2019'!$E1733^2.24268)/1000</f>
        <v>4.1401755159683621E-3</v>
      </c>
      <c r="O1733" s="148">
        <f>'Datos Monitoreo 2019'!$N1733*'Datos Monitoreo 2019'!$S1733</f>
        <v>8.2803510319367243E-4</v>
      </c>
      <c r="P1733" s="148">
        <f>'Datos Monitoreo 2019'!$O1733+'Datos Monitoreo 2019'!$N1733</f>
        <v>4.9682106191620348E-3</v>
      </c>
      <c r="Q1733" s="146">
        <v>0.47</v>
      </c>
      <c r="R1733" s="148">
        <f>'Datos Monitoreo 2019'!$Q1733*'Datos Monitoreo 2019'!$N1733</f>
        <v>1.9458824925051301E-3</v>
      </c>
      <c r="S1733" s="146">
        <v>0.2</v>
      </c>
      <c r="T1733" s="148">
        <f>'Datos Monitoreo 2019'!$R1733*'Datos Monitoreo 2019'!$S1733</f>
        <v>3.8917649850102602E-4</v>
      </c>
      <c r="U1733" s="148">
        <f>'Datos Monitoreo 2019'!$T1733+'Datos Monitoreo 2019'!$R1733</f>
        <v>2.3350589910061561E-3</v>
      </c>
    </row>
    <row r="1734" spans="1:21" s="94" customFormat="1" ht="16.5" hidden="1" x14ac:dyDescent="0.3">
      <c r="A1734" s="95" t="s">
        <v>75</v>
      </c>
      <c r="B1734" s="102">
        <f>VLOOKUP('Datos Monitoreo 2019'!$A1734,info!$D$3:$E$118,2,FALSE)</f>
        <v>4</v>
      </c>
      <c r="C1734" s="96">
        <v>1</v>
      </c>
      <c r="D1734" s="96" t="s">
        <v>18</v>
      </c>
      <c r="E1734" s="97">
        <v>5.6340849854530948</v>
      </c>
      <c r="F1734" s="103">
        <f t="shared" si="32"/>
        <v>2.4930826060629938E-3</v>
      </c>
      <c r="G1734" s="95">
        <v>6.75</v>
      </c>
      <c r="H1734" s="104">
        <f>0.000107384*E1734^1.88222*G1734^0.67717</f>
        <v>1.0132906168206083E-2</v>
      </c>
      <c r="I1734" s="104">
        <f>0.0000949251*E1734^1.21565*G1734^1.5574</f>
        <v>1.519417827219874E-2</v>
      </c>
      <c r="J1734" s="104">
        <f>IF(H1734&lt;I1734,H1734,I1734)</f>
        <v>1.0132906168206083E-2</v>
      </c>
      <c r="K1734" s="105">
        <f>VLOOKUP('Datos Monitoreo 2019'!$D1734,info!$A$2:$B$20,2,FALSE)</f>
        <v>0.6</v>
      </c>
      <c r="L1734" s="94">
        <f>K1734*J1734</f>
        <v>6.0797437009236502E-3</v>
      </c>
      <c r="M1734" s="104">
        <v>1.1499999999999999</v>
      </c>
      <c r="N1734" s="106">
        <f>M1734*L1734</f>
        <v>6.9917052560621975E-3</v>
      </c>
      <c r="O1734" s="106">
        <f>'Datos Monitoreo 2019'!$N1734*'Datos Monitoreo 2019'!$S1734</f>
        <v>1.3983410512124397E-3</v>
      </c>
      <c r="P1734" s="106">
        <f>'Datos Monitoreo 2019'!$O1734+'Datos Monitoreo 2019'!$N1734</f>
        <v>8.390046307274638E-3</v>
      </c>
      <c r="Q1734" s="104">
        <v>0.47</v>
      </c>
      <c r="R1734" s="106">
        <f>'Datos Monitoreo 2019'!$Q1734*'Datos Monitoreo 2019'!$N1734</f>
        <v>3.2861014703492327E-3</v>
      </c>
      <c r="S1734" s="104">
        <v>0.2</v>
      </c>
      <c r="T1734" s="106">
        <f>'Datos Monitoreo 2019'!$R1734*'Datos Monitoreo 2019'!$S1734</f>
        <v>6.5722029406984663E-4</v>
      </c>
      <c r="U1734" s="106">
        <f>'Datos Monitoreo 2019'!$T1734+'Datos Monitoreo 2019'!$R1734</f>
        <v>3.9433217644190798E-3</v>
      </c>
    </row>
    <row r="1735" spans="1:21" s="94" customFormat="1" ht="16.5" hidden="1" x14ac:dyDescent="0.3">
      <c r="A1735" s="95" t="s">
        <v>75</v>
      </c>
      <c r="B1735" s="102">
        <f>VLOOKUP('Datos Monitoreo 2019'!$A1735,info!$D$3:$E$118,2,FALSE)</f>
        <v>4</v>
      </c>
      <c r="C1735" s="96">
        <v>2</v>
      </c>
      <c r="D1735" s="96" t="s">
        <v>10</v>
      </c>
      <c r="E1735" s="97">
        <v>22.56817093043076</v>
      </c>
      <c r="F1735" s="103">
        <f t="shared" si="32"/>
        <v>4.000208297418853E-2</v>
      </c>
      <c r="G1735" s="95"/>
      <c r="H1735" s="104"/>
      <c r="I1735" s="104"/>
      <c r="J1735" s="104"/>
      <c r="K1735" s="105">
        <f>VLOOKUP('Datos Monitoreo 2019'!$D1735,info!$A$2:$B$20,2,FALSE)</f>
        <v>0.54</v>
      </c>
      <c r="M1735" s="104">
        <v>1.1499999999999999</v>
      </c>
      <c r="N1735" s="106">
        <f>(0.214828*'Datos Monitoreo 2019'!$E1735^2.0402)/1000</f>
        <v>0.12402069593366823</v>
      </c>
      <c r="O1735" s="106">
        <f>'Datos Monitoreo 2019'!$N1735*'Datos Monitoreo 2019'!$S1735</f>
        <v>2.4804139186733645E-2</v>
      </c>
      <c r="P1735" s="106">
        <f>'Datos Monitoreo 2019'!$O1735+'Datos Monitoreo 2019'!$N1735</f>
        <v>0.14882483512040187</v>
      </c>
      <c r="Q1735" s="104">
        <v>0.47</v>
      </c>
      <c r="R1735" s="106">
        <f>'Datos Monitoreo 2019'!$Q1735*'Datos Monitoreo 2019'!$N1735</f>
        <v>5.8289727088824066E-2</v>
      </c>
      <c r="S1735" s="104">
        <v>0.2</v>
      </c>
      <c r="T1735" s="106">
        <f>'Datos Monitoreo 2019'!$R1735*'Datos Monitoreo 2019'!$S1735</f>
        <v>1.1657945417764813E-2</v>
      </c>
      <c r="U1735" s="106">
        <f>'Datos Monitoreo 2019'!$T1735+'Datos Monitoreo 2019'!$R1735</f>
        <v>6.9947672506588884E-2</v>
      </c>
    </row>
    <row r="1736" spans="1:21" s="94" customFormat="1" ht="16.5" hidden="1" x14ac:dyDescent="0.3">
      <c r="A1736" s="95" t="s">
        <v>75</v>
      </c>
      <c r="B1736" s="102">
        <f>VLOOKUP('Datos Monitoreo 2019'!$A1736,info!$D$3:$E$118,2,FALSE)</f>
        <v>4</v>
      </c>
      <c r="C1736" s="96">
        <v>3</v>
      </c>
      <c r="D1736" s="96" t="s">
        <v>10</v>
      </c>
      <c r="E1736" s="97">
        <v>22.663663896285897</v>
      </c>
      <c r="F1736" s="103">
        <f t="shared" si="32"/>
        <v>4.0341321735388888E-2</v>
      </c>
      <c r="G1736" s="95"/>
      <c r="H1736" s="104"/>
      <c r="I1736" s="104"/>
      <c r="J1736" s="104"/>
      <c r="K1736" s="105">
        <f>VLOOKUP('Datos Monitoreo 2019'!$D1736,info!$A$2:$B$20,2,FALSE)</f>
        <v>0.54</v>
      </c>
      <c r="M1736" s="104">
        <v>1.1499999999999999</v>
      </c>
      <c r="N1736" s="106">
        <f>(0.214828*'Datos Monitoreo 2019'!$E1736^2.0402)/1000</f>
        <v>0.12509368842990021</v>
      </c>
      <c r="O1736" s="106">
        <f>'Datos Monitoreo 2019'!$N1736*'Datos Monitoreo 2019'!$S1736</f>
        <v>2.5018737685980043E-2</v>
      </c>
      <c r="P1736" s="106">
        <f>'Datos Monitoreo 2019'!$O1736+'Datos Monitoreo 2019'!$N1736</f>
        <v>0.15011242611588024</v>
      </c>
      <c r="Q1736" s="104">
        <v>0.47</v>
      </c>
      <c r="R1736" s="106">
        <f>'Datos Monitoreo 2019'!$Q1736*'Datos Monitoreo 2019'!$N1736</f>
        <v>5.8794033562053094E-2</v>
      </c>
      <c r="S1736" s="104">
        <v>0.2</v>
      </c>
      <c r="T1736" s="106">
        <f>'Datos Monitoreo 2019'!$R1736*'Datos Monitoreo 2019'!$S1736</f>
        <v>1.175880671241062E-2</v>
      </c>
      <c r="U1736" s="106">
        <f>'Datos Monitoreo 2019'!$T1736+'Datos Monitoreo 2019'!$R1736</f>
        <v>7.0552840274463707E-2</v>
      </c>
    </row>
    <row r="1737" spans="1:21" s="94" customFormat="1" ht="16.5" hidden="1" x14ac:dyDescent="0.3">
      <c r="A1737" s="95" t="s">
        <v>75</v>
      </c>
      <c r="B1737" s="102">
        <f>VLOOKUP('Datos Monitoreo 2019'!$A1737,info!$D$3:$E$118,2,FALSE)</f>
        <v>4</v>
      </c>
      <c r="C1737" s="96">
        <v>4</v>
      </c>
      <c r="D1737" s="96" t="s">
        <v>10</v>
      </c>
      <c r="E1737" s="97">
        <v>24.223382338586468</v>
      </c>
      <c r="F1737" s="103">
        <f t="shared" si="32"/>
        <v>4.6084984899160755E-2</v>
      </c>
      <c r="G1737" s="95"/>
      <c r="H1737" s="104"/>
      <c r="I1737" s="104"/>
      <c r="J1737" s="104"/>
      <c r="K1737" s="105">
        <f>VLOOKUP('Datos Monitoreo 2019'!$D1737,info!$A$2:$B$20,2,FALSE)</f>
        <v>0.54</v>
      </c>
      <c r="M1737" s="104">
        <v>1.1499999999999999</v>
      </c>
      <c r="N1737" s="106">
        <f>(0.214828*'Datos Monitoreo 2019'!$E1737^2.0402)/1000</f>
        <v>0.14328696760290574</v>
      </c>
      <c r="O1737" s="106">
        <f>'Datos Monitoreo 2019'!$N1737*'Datos Monitoreo 2019'!$S1737</f>
        <v>2.8657393520581151E-2</v>
      </c>
      <c r="P1737" s="106">
        <f>'Datos Monitoreo 2019'!$O1737+'Datos Monitoreo 2019'!$N1737</f>
        <v>0.17194436112348688</v>
      </c>
      <c r="Q1737" s="104">
        <v>0.47</v>
      </c>
      <c r="R1737" s="106">
        <f>'Datos Monitoreo 2019'!$Q1737*'Datos Monitoreo 2019'!$N1737</f>
        <v>6.734487477336569E-2</v>
      </c>
      <c r="S1737" s="104">
        <v>0.2</v>
      </c>
      <c r="T1737" s="106">
        <f>'Datos Monitoreo 2019'!$R1737*'Datos Monitoreo 2019'!$S1737</f>
        <v>1.3468974954673139E-2</v>
      </c>
      <c r="U1737" s="106">
        <f>'Datos Monitoreo 2019'!$T1737+'Datos Monitoreo 2019'!$R1737</f>
        <v>8.0813849728038831E-2</v>
      </c>
    </row>
    <row r="1738" spans="1:21" s="94" customFormat="1" ht="16.5" hidden="1" x14ac:dyDescent="0.3">
      <c r="A1738" s="95" t="s">
        <v>75</v>
      </c>
      <c r="B1738" s="102">
        <f>VLOOKUP('Datos Monitoreo 2019'!$A1738,info!$D$3:$E$118,2,FALSE)</f>
        <v>4</v>
      </c>
      <c r="C1738" s="96">
        <v>7</v>
      </c>
      <c r="D1738" s="96" t="s">
        <v>10</v>
      </c>
      <c r="E1738" s="97">
        <v>24.732678156480539</v>
      </c>
      <c r="F1738" s="103">
        <f t="shared" si="32"/>
        <v>4.8043227318963454E-2</v>
      </c>
      <c r="G1738" s="95"/>
      <c r="H1738" s="104"/>
      <c r="I1738" s="104"/>
      <c r="J1738" s="104"/>
      <c r="K1738" s="105">
        <f>VLOOKUP('Datos Monitoreo 2019'!$D1738,info!$A$2:$B$20,2,FALSE)</f>
        <v>0.54</v>
      </c>
      <c r="M1738" s="104">
        <v>1.1499999999999999</v>
      </c>
      <c r="N1738" s="106">
        <f>(0.214828*'Datos Monitoreo 2019'!$E1738^2.0402)/1000</f>
        <v>0.14950051116046373</v>
      </c>
      <c r="O1738" s="106">
        <f>'Datos Monitoreo 2019'!$N1738*'Datos Monitoreo 2019'!$S1738</f>
        <v>2.9900102232092746E-2</v>
      </c>
      <c r="P1738" s="106">
        <f>'Datos Monitoreo 2019'!$O1738+'Datos Monitoreo 2019'!$N1738</f>
        <v>0.17940061339255647</v>
      </c>
      <c r="Q1738" s="104">
        <v>0.47</v>
      </c>
      <c r="R1738" s="106">
        <f>'Datos Monitoreo 2019'!$Q1738*'Datos Monitoreo 2019'!$N1738</f>
        <v>7.0265240245417943E-2</v>
      </c>
      <c r="S1738" s="104">
        <v>0.2</v>
      </c>
      <c r="T1738" s="106">
        <f>'Datos Monitoreo 2019'!$R1738*'Datos Monitoreo 2019'!$S1738</f>
        <v>1.405304804908359E-2</v>
      </c>
      <c r="U1738" s="106">
        <f>'Datos Monitoreo 2019'!$T1738+'Datos Monitoreo 2019'!$R1738</f>
        <v>8.4318288294501526E-2</v>
      </c>
    </row>
    <row r="1739" spans="1:21" s="94" customFormat="1" ht="16.5" hidden="1" x14ac:dyDescent="0.3">
      <c r="A1739" s="96" t="s">
        <v>75</v>
      </c>
      <c r="B1739" s="102">
        <f>VLOOKUP('Datos Monitoreo 2019'!$A1739,info!$D$3:$E$118,2,FALSE)</f>
        <v>4</v>
      </c>
      <c r="C1739" s="96">
        <v>9</v>
      </c>
      <c r="D1739" s="96" t="s">
        <v>10</v>
      </c>
      <c r="E1739" s="97">
        <v>24.891833099572434</v>
      </c>
      <c r="F1739" s="103">
        <f t="shared" si="32"/>
        <v>4.8663533709664107E-2</v>
      </c>
      <c r="G1739" s="95"/>
      <c r="H1739" s="104"/>
      <c r="I1739" s="104"/>
      <c r="J1739" s="104"/>
      <c r="K1739" s="105">
        <f>VLOOKUP('Datos Monitoreo 2019'!$D1739,info!$A$2:$B$20,2,FALSE)</f>
        <v>0.54</v>
      </c>
      <c r="M1739" s="104">
        <v>1.1499999999999999</v>
      </c>
      <c r="N1739" s="106">
        <f>(0.214828*'Datos Monitoreo 2019'!$E1739^2.0402)/1000</f>
        <v>0.15146982812102491</v>
      </c>
      <c r="O1739" s="106">
        <f>'Datos Monitoreo 2019'!$N1739*'Datos Monitoreo 2019'!$S1739</f>
        <v>3.0293965624204985E-2</v>
      </c>
      <c r="P1739" s="106">
        <f>'Datos Monitoreo 2019'!$O1739+'Datos Monitoreo 2019'!$N1739</f>
        <v>0.18176379374522988</v>
      </c>
      <c r="Q1739" s="104">
        <v>0.47</v>
      </c>
      <c r="R1739" s="106">
        <f>'Datos Monitoreo 2019'!$Q1739*'Datos Monitoreo 2019'!$N1739</f>
        <v>7.1190819216881709E-2</v>
      </c>
      <c r="S1739" s="104">
        <v>0.2</v>
      </c>
      <c r="T1739" s="106">
        <f>'Datos Monitoreo 2019'!$R1739*'Datos Monitoreo 2019'!$S1739</f>
        <v>1.4238163843376343E-2</v>
      </c>
      <c r="U1739" s="106">
        <f>'Datos Monitoreo 2019'!$T1739+'Datos Monitoreo 2019'!$R1739</f>
        <v>8.5428983060258049E-2</v>
      </c>
    </row>
    <row r="1740" spans="1:21" s="94" customFormat="1" ht="16.5" hidden="1" x14ac:dyDescent="0.3">
      <c r="A1740" s="95" t="s">
        <v>75</v>
      </c>
      <c r="B1740" s="102">
        <f>VLOOKUP('Datos Monitoreo 2019'!$A1740,info!$D$3:$E$118,2,FALSE)</f>
        <v>4</v>
      </c>
      <c r="C1740" s="96">
        <v>10</v>
      </c>
      <c r="D1740" s="96" t="s">
        <v>10</v>
      </c>
      <c r="E1740" s="97">
        <v>19.44873404582961</v>
      </c>
      <c r="F1740" s="103">
        <f t="shared" si="32"/>
        <v>2.9707941255004731E-2</v>
      </c>
      <c r="G1740" s="95"/>
      <c r="H1740" s="104"/>
      <c r="I1740" s="104"/>
      <c r="J1740" s="104"/>
      <c r="K1740" s="105">
        <f>VLOOKUP('Datos Monitoreo 2019'!$D1740,info!$A$2:$B$20,2,FALSE)</f>
        <v>0.54</v>
      </c>
      <c r="M1740" s="104">
        <v>1.1499999999999999</v>
      </c>
      <c r="N1740" s="106">
        <f>(0.214828*'Datos Monitoreo 2019'!$E1740^2.0402)/1000</f>
        <v>9.1556038298784143E-2</v>
      </c>
      <c r="O1740" s="106">
        <f>'Datos Monitoreo 2019'!$N1740*'Datos Monitoreo 2019'!$S1740</f>
        <v>1.8311207659756829E-2</v>
      </c>
      <c r="P1740" s="106">
        <f>'Datos Monitoreo 2019'!$O1740+'Datos Monitoreo 2019'!$N1740</f>
        <v>0.10986724595854097</v>
      </c>
      <c r="Q1740" s="104">
        <v>0.47</v>
      </c>
      <c r="R1740" s="106">
        <f>'Datos Monitoreo 2019'!$Q1740*'Datos Monitoreo 2019'!$N1740</f>
        <v>4.3031338000428541E-2</v>
      </c>
      <c r="S1740" s="104">
        <v>0.2</v>
      </c>
      <c r="T1740" s="106">
        <f>'Datos Monitoreo 2019'!$R1740*'Datos Monitoreo 2019'!$S1740</f>
        <v>8.6062676000857093E-3</v>
      </c>
      <c r="U1740" s="106">
        <f>'Datos Monitoreo 2019'!$T1740+'Datos Monitoreo 2019'!$R1740</f>
        <v>5.1637605600514253E-2</v>
      </c>
    </row>
    <row r="1741" spans="1:21" s="94" customFormat="1" ht="16.5" hidden="1" x14ac:dyDescent="0.3">
      <c r="A1741" s="95" t="s">
        <v>75</v>
      </c>
      <c r="B1741" s="102">
        <f>VLOOKUP('Datos Monitoreo 2019'!$A1741,info!$D$3:$E$118,2,FALSE)</f>
        <v>4</v>
      </c>
      <c r="C1741" s="96">
        <v>12</v>
      </c>
      <c r="D1741" s="96" t="s">
        <v>10</v>
      </c>
      <c r="E1741" s="97">
        <v>24.891833099572434</v>
      </c>
      <c r="F1741" s="103">
        <f t="shared" si="32"/>
        <v>4.8663533709664107E-2</v>
      </c>
      <c r="G1741" s="95"/>
      <c r="H1741" s="104"/>
      <c r="I1741" s="104"/>
      <c r="J1741" s="104"/>
      <c r="K1741" s="105">
        <f>VLOOKUP('Datos Monitoreo 2019'!$D1741,info!$A$2:$B$20,2,FALSE)</f>
        <v>0.54</v>
      </c>
      <c r="M1741" s="104">
        <v>1.1499999999999999</v>
      </c>
      <c r="N1741" s="106">
        <f>(0.214828*'Datos Monitoreo 2019'!$E1741^2.0402)/1000</f>
        <v>0.15146982812102491</v>
      </c>
      <c r="O1741" s="106">
        <f>'Datos Monitoreo 2019'!$N1741*'Datos Monitoreo 2019'!$S1741</f>
        <v>3.0293965624204985E-2</v>
      </c>
      <c r="P1741" s="106">
        <f>'Datos Monitoreo 2019'!$O1741+'Datos Monitoreo 2019'!$N1741</f>
        <v>0.18176379374522988</v>
      </c>
      <c r="Q1741" s="104">
        <v>0.47</v>
      </c>
      <c r="R1741" s="106">
        <f>'Datos Monitoreo 2019'!$Q1741*'Datos Monitoreo 2019'!$N1741</f>
        <v>7.1190819216881709E-2</v>
      </c>
      <c r="S1741" s="104">
        <v>0.2</v>
      </c>
      <c r="T1741" s="106">
        <f>'Datos Monitoreo 2019'!$R1741*'Datos Monitoreo 2019'!$S1741</f>
        <v>1.4238163843376343E-2</v>
      </c>
      <c r="U1741" s="106">
        <f>'Datos Monitoreo 2019'!$T1741+'Datos Monitoreo 2019'!$R1741</f>
        <v>8.5428983060258049E-2</v>
      </c>
    </row>
    <row r="1742" spans="1:21" s="94" customFormat="1" ht="16.5" hidden="1" x14ac:dyDescent="0.3">
      <c r="A1742" s="95" t="s">
        <v>75</v>
      </c>
      <c r="B1742" s="102">
        <f>VLOOKUP('Datos Monitoreo 2019'!$A1742,info!$D$3:$E$118,2,FALSE)</f>
        <v>4</v>
      </c>
      <c r="C1742" s="96">
        <v>13</v>
      </c>
      <c r="D1742" s="96" t="s">
        <v>10</v>
      </c>
      <c r="E1742" s="97">
        <v>22.886480816614551</v>
      </c>
      <c r="F1742" s="103">
        <f t="shared" si="32"/>
        <v>4.1138449267864662E-2</v>
      </c>
      <c r="G1742" s="95"/>
      <c r="H1742" s="104"/>
      <c r="I1742" s="104"/>
      <c r="J1742" s="104"/>
      <c r="K1742" s="105">
        <f>VLOOKUP('Datos Monitoreo 2019'!$D1742,info!$A$2:$B$20,2,FALSE)</f>
        <v>0.54</v>
      </c>
      <c r="M1742" s="104">
        <v>1.1499999999999999</v>
      </c>
      <c r="N1742" s="106">
        <f>(0.214828*'Datos Monitoreo 2019'!$E1742^2.0402)/1000</f>
        <v>0.12761566772174257</v>
      </c>
      <c r="O1742" s="106">
        <f>'Datos Monitoreo 2019'!$N1742*'Datos Monitoreo 2019'!$S1742</f>
        <v>2.5523133544348514E-2</v>
      </c>
      <c r="P1742" s="106">
        <f>'Datos Monitoreo 2019'!$O1742+'Datos Monitoreo 2019'!$N1742</f>
        <v>0.15313880126609108</v>
      </c>
      <c r="Q1742" s="104">
        <v>0.47</v>
      </c>
      <c r="R1742" s="106">
        <f>'Datos Monitoreo 2019'!$Q1742*'Datos Monitoreo 2019'!$N1742</f>
        <v>5.9979363829219007E-2</v>
      </c>
      <c r="S1742" s="104">
        <v>0.2</v>
      </c>
      <c r="T1742" s="106">
        <f>'Datos Monitoreo 2019'!$R1742*'Datos Monitoreo 2019'!$S1742</f>
        <v>1.1995872765843803E-2</v>
      </c>
      <c r="U1742" s="106">
        <f>'Datos Monitoreo 2019'!$T1742+'Datos Monitoreo 2019'!$R1742</f>
        <v>7.1975236595062803E-2</v>
      </c>
    </row>
    <row r="1743" spans="1:21" s="94" customFormat="1" ht="16.5" hidden="1" x14ac:dyDescent="0.3">
      <c r="A1743" s="95" t="s">
        <v>75</v>
      </c>
      <c r="B1743" s="102">
        <f>VLOOKUP('Datos Monitoreo 2019'!$A1743,info!$D$3:$E$118,2,FALSE)</f>
        <v>4</v>
      </c>
      <c r="C1743" s="96">
        <v>14</v>
      </c>
      <c r="D1743" s="96" t="s">
        <v>10</v>
      </c>
      <c r="E1743" s="97">
        <v>23.427607623126992</v>
      </c>
      <c r="F1743" s="103">
        <f t="shared" si="32"/>
        <v>4.3106798026553664E-2</v>
      </c>
      <c r="G1743" s="95"/>
      <c r="H1743" s="104"/>
      <c r="I1743" s="104"/>
      <c r="J1743" s="104"/>
      <c r="K1743" s="105">
        <f>VLOOKUP('Datos Monitoreo 2019'!$D1743,info!$A$2:$B$20,2,FALSE)</f>
        <v>0.54</v>
      </c>
      <c r="M1743" s="104">
        <v>1.1499999999999999</v>
      </c>
      <c r="N1743" s="106">
        <f>(0.214828*'Datos Monitoreo 2019'!$E1743^2.0402)/1000</f>
        <v>0.13384736684874524</v>
      </c>
      <c r="O1743" s="106">
        <f>'Datos Monitoreo 2019'!$N1743*'Datos Monitoreo 2019'!$S1743</f>
        <v>2.6769473369749049E-2</v>
      </c>
      <c r="P1743" s="106">
        <f>'Datos Monitoreo 2019'!$O1743+'Datos Monitoreo 2019'!$N1743</f>
        <v>0.16061684021849429</v>
      </c>
      <c r="Q1743" s="104">
        <v>0.47</v>
      </c>
      <c r="R1743" s="106">
        <f>'Datos Monitoreo 2019'!$Q1743*'Datos Monitoreo 2019'!$N1743</f>
        <v>6.290826241891026E-2</v>
      </c>
      <c r="S1743" s="104">
        <v>0.2</v>
      </c>
      <c r="T1743" s="106">
        <f>'Datos Monitoreo 2019'!$R1743*'Datos Monitoreo 2019'!$S1743</f>
        <v>1.2581652483782053E-2</v>
      </c>
      <c r="U1743" s="106">
        <f>'Datos Monitoreo 2019'!$T1743+'Datos Monitoreo 2019'!$R1743</f>
        <v>7.5489914902692315E-2</v>
      </c>
    </row>
    <row r="1744" spans="1:21" s="94" customFormat="1" ht="16.5" hidden="1" x14ac:dyDescent="0.3">
      <c r="A1744" s="95" t="s">
        <v>75</v>
      </c>
      <c r="B1744" s="102">
        <f>VLOOKUP('Datos Monitoreo 2019'!$A1744,info!$D$3:$E$118,2,FALSE)</f>
        <v>4</v>
      </c>
      <c r="C1744" s="96">
        <v>15</v>
      </c>
      <c r="D1744" s="96" t="s">
        <v>13</v>
      </c>
      <c r="E1744" s="97">
        <v>3.6287327024952138</v>
      </c>
      <c r="F1744" s="103">
        <f t="shared" si="32"/>
        <v>1.0341888202111359E-3</v>
      </c>
      <c r="G1744" s="95"/>
      <c r="H1744" s="104"/>
      <c r="I1744" s="104"/>
      <c r="J1744" s="104"/>
      <c r="K1744" s="105">
        <f>VLOOKUP('Datos Monitoreo 2019'!$D1744,info!$A$2:$B$20,2,FALSE)</f>
        <v>0.87</v>
      </c>
      <c r="M1744" s="104">
        <v>1.1499999999999999</v>
      </c>
      <c r="N1744" s="106">
        <f>(0.193936*'Datos Monitoreo 2019'!$E1744^2.24268)/1000</f>
        <v>3.4914813726695929E-3</v>
      </c>
      <c r="O1744" s="106">
        <f>'Datos Monitoreo 2019'!$N1744*'Datos Monitoreo 2019'!$S1744</f>
        <v>6.9829627453391865E-4</v>
      </c>
      <c r="P1744" s="106">
        <f>'Datos Monitoreo 2019'!$O1744+'Datos Monitoreo 2019'!$N1744</f>
        <v>4.1897776472035117E-3</v>
      </c>
      <c r="Q1744" s="104">
        <v>0.47</v>
      </c>
      <c r="R1744" s="106">
        <f>'Datos Monitoreo 2019'!$Q1744*'Datos Monitoreo 2019'!$N1744</f>
        <v>1.6409962451547086E-3</v>
      </c>
      <c r="S1744" s="104">
        <v>0.2</v>
      </c>
      <c r="T1744" s="106">
        <f>'Datos Monitoreo 2019'!$R1744*'Datos Monitoreo 2019'!$S1744</f>
        <v>3.2819924903094175E-4</v>
      </c>
      <c r="U1744" s="106">
        <f>'Datos Monitoreo 2019'!$T1744+'Datos Monitoreo 2019'!$R1744</f>
        <v>1.9691954941856503E-3</v>
      </c>
    </row>
    <row r="1745" spans="1:21" s="94" customFormat="1" ht="16.5" hidden="1" x14ac:dyDescent="0.3">
      <c r="A1745" s="95" t="s">
        <v>75</v>
      </c>
      <c r="B1745" s="102">
        <f>VLOOKUP('Datos Monitoreo 2019'!$A1745,info!$D$3:$E$118,2,FALSE)</f>
        <v>4</v>
      </c>
      <c r="C1745" s="96">
        <v>15</v>
      </c>
      <c r="D1745" s="96" t="s">
        <v>13</v>
      </c>
      <c r="E1745" s="97">
        <v>3.214929850456286</v>
      </c>
      <c r="F1745" s="103">
        <f t="shared" si="32"/>
        <v>8.1176978724021209E-4</v>
      </c>
      <c r="G1745" s="95"/>
      <c r="H1745" s="104"/>
      <c r="I1745" s="104"/>
      <c r="J1745" s="104"/>
      <c r="K1745" s="105">
        <f>VLOOKUP('Datos Monitoreo 2019'!$D1745,info!$A$2:$B$20,2,FALSE)</f>
        <v>0.87</v>
      </c>
      <c r="M1745" s="104">
        <v>1.1499999999999999</v>
      </c>
      <c r="N1745" s="106">
        <f>(0.193936*'Datos Monitoreo 2019'!$E1745^2.24268)/1000</f>
        <v>2.6612263561692729E-3</v>
      </c>
      <c r="O1745" s="106">
        <f>'Datos Monitoreo 2019'!$N1745*'Datos Monitoreo 2019'!$S1745</f>
        <v>5.3224527123385459E-4</v>
      </c>
      <c r="P1745" s="106">
        <f>'Datos Monitoreo 2019'!$O1745+'Datos Monitoreo 2019'!$N1745</f>
        <v>3.1934716274031275E-3</v>
      </c>
      <c r="Q1745" s="104">
        <v>0.47</v>
      </c>
      <c r="R1745" s="106">
        <f>'Datos Monitoreo 2019'!$Q1745*'Datos Monitoreo 2019'!$N1745</f>
        <v>1.2507763873995583E-3</v>
      </c>
      <c r="S1745" s="104">
        <v>0.2</v>
      </c>
      <c r="T1745" s="106">
        <f>'Datos Monitoreo 2019'!$R1745*'Datos Monitoreo 2019'!$S1745</f>
        <v>2.5015527747991167E-4</v>
      </c>
      <c r="U1745" s="106">
        <f>'Datos Monitoreo 2019'!$T1745+'Datos Monitoreo 2019'!$R1745</f>
        <v>1.5009316648794699E-3</v>
      </c>
    </row>
    <row r="1746" spans="1:21" s="94" customFormat="1" ht="16.5" hidden="1" x14ac:dyDescent="0.3">
      <c r="A1746" s="95" t="s">
        <v>75</v>
      </c>
      <c r="B1746" s="102">
        <f>VLOOKUP('Datos Monitoreo 2019'!$A1746,info!$D$3:$E$118,2,FALSE)</f>
        <v>4</v>
      </c>
      <c r="C1746" s="96">
        <v>16</v>
      </c>
      <c r="D1746" s="96" t="s">
        <v>10</v>
      </c>
      <c r="E1746" s="97">
        <v>23.777748497929164</v>
      </c>
      <c r="F1746" s="103">
        <f t="shared" si="32"/>
        <v>4.4404945319882712E-2</v>
      </c>
      <c r="G1746" s="95"/>
      <c r="H1746" s="104"/>
      <c r="I1746" s="104"/>
      <c r="J1746" s="104"/>
      <c r="K1746" s="105">
        <f>VLOOKUP('Datos Monitoreo 2019'!$D1746,info!$A$2:$B$20,2,FALSE)</f>
        <v>0.54</v>
      </c>
      <c r="M1746" s="104">
        <v>1.1499999999999999</v>
      </c>
      <c r="N1746" s="106">
        <f>(0.214828*'Datos Monitoreo 2019'!$E1746^2.0402)/1000</f>
        <v>0.13796038791339579</v>
      </c>
      <c r="O1746" s="106">
        <f>'Datos Monitoreo 2019'!$N1746*'Datos Monitoreo 2019'!$S1746</f>
        <v>2.7592077582679161E-2</v>
      </c>
      <c r="P1746" s="106">
        <f>'Datos Monitoreo 2019'!$O1746+'Datos Monitoreo 2019'!$N1746</f>
        <v>0.16555246549607494</v>
      </c>
      <c r="Q1746" s="104">
        <v>0.47</v>
      </c>
      <c r="R1746" s="106">
        <f>'Datos Monitoreo 2019'!$Q1746*'Datos Monitoreo 2019'!$N1746</f>
        <v>6.4841382319296023E-2</v>
      </c>
      <c r="S1746" s="104">
        <v>0.2</v>
      </c>
      <c r="T1746" s="106">
        <f>'Datos Monitoreo 2019'!$R1746*'Datos Monitoreo 2019'!$S1746</f>
        <v>1.2968276463859205E-2</v>
      </c>
      <c r="U1746" s="106">
        <f>'Datos Monitoreo 2019'!$T1746+'Datos Monitoreo 2019'!$R1746</f>
        <v>7.7809658783155225E-2</v>
      </c>
    </row>
    <row r="1747" spans="1:21" s="94" customFormat="1" ht="16.5" hidden="1" x14ac:dyDescent="0.3">
      <c r="A1747" s="95" t="s">
        <v>75</v>
      </c>
      <c r="B1747" s="102">
        <f>VLOOKUP('Datos Monitoreo 2019'!$A1747,info!$D$3:$E$118,2,FALSE)</f>
        <v>4</v>
      </c>
      <c r="C1747" s="96">
        <v>17</v>
      </c>
      <c r="D1747" s="96" t="s">
        <v>10</v>
      </c>
      <c r="E1747" s="97">
        <v>25.878593746742183</v>
      </c>
      <c r="F1747" s="103">
        <f t="shared" si="32"/>
        <v>5.2598241790253492E-2</v>
      </c>
      <c r="G1747" s="95"/>
      <c r="H1747" s="104"/>
      <c r="I1747" s="104"/>
      <c r="J1747" s="104"/>
      <c r="K1747" s="105">
        <f>VLOOKUP('Datos Monitoreo 2019'!$D1747,info!$A$2:$B$20,2,FALSE)</f>
        <v>0.54</v>
      </c>
      <c r="M1747" s="104">
        <v>1.1499999999999999</v>
      </c>
      <c r="N1747" s="106">
        <f>(0.214828*'Datos Monitoreo 2019'!$E1747^2.0402)/1000</f>
        <v>0.1639730391425952</v>
      </c>
      <c r="O1747" s="106">
        <f>'Datos Monitoreo 2019'!$N1747*'Datos Monitoreo 2019'!$S1747</f>
        <v>3.2794607828519041E-2</v>
      </c>
      <c r="P1747" s="106">
        <f>'Datos Monitoreo 2019'!$O1747+'Datos Monitoreo 2019'!$N1747</f>
        <v>0.19676764697111424</v>
      </c>
      <c r="Q1747" s="104">
        <v>0.47</v>
      </c>
      <c r="R1747" s="106">
        <f>'Datos Monitoreo 2019'!$Q1747*'Datos Monitoreo 2019'!$N1747</f>
        <v>7.7067328397019741E-2</v>
      </c>
      <c r="S1747" s="104">
        <v>0.2</v>
      </c>
      <c r="T1747" s="106">
        <f>'Datos Monitoreo 2019'!$R1747*'Datos Monitoreo 2019'!$S1747</f>
        <v>1.5413465679403949E-2</v>
      </c>
      <c r="U1747" s="106">
        <f>'Datos Monitoreo 2019'!$T1747+'Datos Monitoreo 2019'!$R1747</f>
        <v>9.2480794076423692E-2</v>
      </c>
    </row>
    <row r="1748" spans="1:21" s="94" customFormat="1" ht="16.5" hidden="1" x14ac:dyDescent="0.3">
      <c r="A1748" s="95" t="s">
        <v>75</v>
      </c>
      <c r="B1748" s="102">
        <f>VLOOKUP('Datos Monitoreo 2019'!$A1748,info!$D$3:$E$118,2,FALSE)</f>
        <v>4</v>
      </c>
      <c r="C1748" s="96">
        <v>18</v>
      </c>
      <c r="D1748" s="96" t="s">
        <v>10</v>
      </c>
      <c r="E1748" s="97">
        <v>17.952677580765794</v>
      </c>
      <c r="F1748" s="103">
        <f t="shared" si="32"/>
        <v>2.5313275388879772E-2</v>
      </c>
      <c r="G1748" s="95"/>
      <c r="H1748" s="104"/>
      <c r="I1748" s="104"/>
      <c r="J1748" s="104"/>
      <c r="K1748" s="105">
        <f>VLOOKUP('Datos Monitoreo 2019'!$D1748,info!$A$2:$B$20,2,FALSE)</f>
        <v>0.54</v>
      </c>
      <c r="M1748" s="104">
        <v>1.1499999999999999</v>
      </c>
      <c r="N1748" s="106">
        <f>(0.214828*'Datos Monitoreo 2019'!$E1748^2.0402)/1000</f>
        <v>7.7761627758758695E-2</v>
      </c>
      <c r="O1748" s="106">
        <f>'Datos Monitoreo 2019'!$N1748*'Datos Monitoreo 2019'!$S1748</f>
        <v>1.555232555175174E-2</v>
      </c>
      <c r="P1748" s="106">
        <f>'Datos Monitoreo 2019'!$O1748+'Datos Monitoreo 2019'!$N1748</f>
        <v>9.3313953310510428E-2</v>
      </c>
      <c r="Q1748" s="104">
        <v>0.47</v>
      </c>
      <c r="R1748" s="106">
        <f>'Datos Monitoreo 2019'!$Q1748*'Datos Monitoreo 2019'!$N1748</f>
        <v>3.6547965046616587E-2</v>
      </c>
      <c r="S1748" s="104">
        <v>0.2</v>
      </c>
      <c r="T1748" s="106">
        <f>'Datos Monitoreo 2019'!$R1748*'Datos Monitoreo 2019'!$S1748</f>
        <v>7.3095930093233178E-3</v>
      </c>
      <c r="U1748" s="106">
        <f>'Datos Monitoreo 2019'!$T1748+'Datos Monitoreo 2019'!$R1748</f>
        <v>4.3857558055939903E-2</v>
      </c>
    </row>
    <row r="1749" spans="1:21" s="94" customFormat="1" ht="16.5" hidden="1" x14ac:dyDescent="0.3">
      <c r="A1749" s="95" t="s">
        <v>75</v>
      </c>
      <c r="B1749" s="102">
        <f>VLOOKUP('Datos Monitoreo 2019'!$A1749,info!$D$3:$E$118,2,FALSE)</f>
        <v>4</v>
      </c>
      <c r="C1749" s="96">
        <v>19</v>
      </c>
      <c r="D1749" s="96" t="s">
        <v>10</v>
      </c>
      <c r="E1749" s="97">
        <v>20.626480624709636</v>
      </c>
      <c r="F1749" s="103">
        <f t="shared" si="32"/>
        <v>3.3414898612029613E-2</v>
      </c>
      <c r="G1749" s="95"/>
      <c r="H1749" s="104"/>
      <c r="I1749" s="104"/>
      <c r="J1749" s="104"/>
      <c r="K1749" s="105">
        <f>VLOOKUP('Datos Monitoreo 2019'!$D1749,info!$A$2:$B$20,2,FALSE)</f>
        <v>0.54</v>
      </c>
      <c r="M1749" s="104">
        <v>1.1499999999999999</v>
      </c>
      <c r="N1749" s="106">
        <f>(0.214828*'Datos Monitoreo 2019'!$E1749^2.0402)/1000</f>
        <v>0.10322408502427352</v>
      </c>
      <c r="O1749" s="106">
        <f>'Datos Monitoreo 2019'!$N1749*'Datos Monitoreo 2019'!$S1749</f>
        <v>2.0644817004854706E-2</v>
      </c>
      <c r="P1749" s="106">
        <f>'Datos Monitoreo 2019'!$O1749+'Datos Monitoreo 2019'!$N1749</f>
        <v>0.12386890202912823</v>
      </c>
      <c r="Q1749" s="104">
        <v>0.47</v>
      </c>
      <c r="R1749" s="106">
        <f>'Datos Monitoreo 2019'!$Q1749*'Datos Monitoreo 2019'!$N1749</f>
        <v>4.8515319961408551E-2</v>
      </c>
      <c r="S1749" s="104">
        <v>0.2</v>
      </c>
      <c r="T1749" s="106">
        <f>'Datos Monitoreo 2019'!$R1749*'Datos Monitoreo 2019'!$S1749</f>
        <v>9.7030639922817113E-3</v>
      </c>
      <c r="U1749" s="106">
        <f>'Datos Monitoreo 2019'!$T1749+'Datos Monitoreo 2019'!$R1749</f>
        <v>5.8218383953690264E-2</v>
      </c>
    </row>
    <row r="1750" spans="1:21" s="94" customFormat="1" ht="16.5" hidden="1" x14ac:dyDescent="0.3">
      <c r="A1750" s="95" t="s">
        <v>75</v>
      </c>
      <c r="B1750" s="102">
        <f>VLOOKUP('Datos Monitoreo 2019'!$A1750,info!$D$3:$E$118,2,FALSE)</f>
        <v>4</v>
      </c>
      <c r="C1750" s="96">
        <v>20</v>
      </c>
      <c r="D1750" s="96" t="s">
        <v>13</v>
      </c>
      <c r="E1750" s="97">
        <v>3.0239439187460113</v>
      </c>
      <c r="F1750" s="103">
        <f t="shared" si="32"/>
        <v>7.1818668070217757E-4</v>
      </c>
      <c r="G1750" s="95"/>
      <c r="H1750" s="104"/>
      <c r="I1750" s="104"/>
      <c r="J1750" s="104"/>
      <c r="K1750" s="105">
        <f>VLOOKUP('Datos Monitoreo 2019'!$D1750,info!$A$2:$B$20,2,FALSE)</f>
        <v>0.87</v>
      </c>
      <c r="M1750" s="104">
        <v>1.1499999999999999</v>
      </c>
      <c r="N1750" s="106">
        <f>(0.193936*'Datos Monitoreo 2019'!$E1750^2.24268)/1000</f>
        <v>2.3196984510811848E-3</v>
      </c>
      <c r="O1750" s="106">
        <f>'Datos Monitoreo 2019'!$N1750*'Datos Monitoreo 2019'!$S1750</f>
        <v>4.6393969021623699E-4</v>
      </c>
      <c r="P1750" s="106">
        <f>'Datos Monitoreo 2019'!$O1750+'Datos Monitoreo 2019'!$N1750</f>
        <v>2.7836381412974219E-3</v>
      </c>
      <c r="Q1750" s="104">
        <v>0.47</v>
      </c>
      <c r="R1750" s="106">
        <f>'Datos Monitoreo 2019'!$Q1750*'Datos Monitoreo 2019'!$N1750</f>
        <v>1.0902582720081569E-3</v>
      </c>
      <c r="S1750" s="104">
        <v>0.2</v>
      </c>
      <c r="T1750" s="106">
        <f>'Datos Monitoreo 2019'!$R1750*'Datos Monitoreo 2019'!$S1750</f>
        <v>2.1805165440163138E-4</v>
      </c>
      <c r="U1750" s="106">
        <f>'Datos Monitoreo 2019'!$T1750+'Datos Monitoreo 2019'!$R1750</f>
        <v>1.3083099264097882E-3</v>
      </c>
    </row>
    <row r="1751" spans="1:21" s="94" customFormat="1" ht="16.5" hidden="1" x14ac:dyDescent="0.3">
      <c r="A1751" s="95" t="s">
        <v>75</v>
      </c>
      <c r="B1751" s="102">
        <f>VLOOKUP('Datos Monitoreo 2019'!$A1751,info!$D$3:$E$118,2,FALSE)</f>
        <v>4</v>
      </c>
      <c r="C1751" s="96">
        <v>20</v>
      </c>
      <c r="D1751" s="96" t="s">
        <v>13</v>
      </c>
      <c r="E1751" s="97">
        <v>2.5146481008519466</v>
      </c>
      <c r="F1751" s="103">
        <f t="shared" si="32"/>
        <v>4.9664299991825946E-4</v>
      </c>
      <c r="G1751" s="95"/>
      <c r="H1751" s="104"/>
      <c r="I1751" s="104"/>
      <c r="J1751" s="104"/>
      <c r="K1751" s="105">
        <f>VLOOKUP('Datos Monitoreo 2019'!$D1751,info!$A$2:$B$20,2,FALSE)</f>
        <v>0.87</v>
      </c>
      <c r="M1751" s="104">
        <v>1.1499999999999999</v>
      </c>
      <c r="N1751" s="106">
        <f>(0.193936*'Datos Monitoreo 2019'!$E1751^2.24268)/1000</f>
        <v>1.5339128387847872E-3</v>
      </c>
      <c r="O1751" s="106">
        <f>'Datos Monitoreo 2019'!$N1751*'Datos Monitoreo 2019'!$S1751</f>
        <v>3.0678256775695746E-4</v>
      </c>
      <c r="P1751" s="106">
        <f>'Datos Monitoreo 2019'!$O1751+'Datos Monitoreo 2019'!$N1751</f>
        <v>1.8406954065417445E-3</v>
      </c>
      <c r="Q1751" s="104">
        <v>0.47</v>
      </c>
      <c r="R1751" s="106">
        <f>'Datos Monitoreo 2019'!$Q1751*'Datos Monitoreo 2019'!$N1751</f>
        <v>7.2093903422884998E-4</v>
      </c>
      <c r="S1751" s="104">
        <v>0.2</v>
      </c>
      <c r="T1751" s="106">
        <f>'Datos Monitoreo 2019'!$R1751*'Datos Monitoreo 2019'!$S1751</f>
        <v>1.4418780684577001E-4</v>
      </c>
      <c r="U1751" s="106">
        <f>'Datos Monitoreo 2019'!$T1751+'Datos Monitoreo 2019'!$R1751</f>
        <v>8.6512684107462002E-4</v>
      </c>
    </row>
    <row r="1752" spans="1:21" s="94" customFormat="1" ht="16.5" hidden="1" x14ac:dyDescent="0.3">
      <c r="A1752" s="95" t="s">
        <v>75</v>
      </c>
      <c r="B1752" s="102">
        <f>VLOOKUP('Datos Monitoreo 2019'!$A1752,info!$D$3:$E$118,2,FALSE)</f>
        <v>4</v>
      </c>
      <c r="C1752" s="96">
        <v>21</v>
      </c>
      <c r="D1752" s="96" t="s">
        <v>10</v>
      </c>
      <c r="E1752" s="97">
        <v>23.459438611745373</v>
      </c>
      <c r="F1752" s="103">
        <f t="shared" si="32"/>
        <v>4.3224015642140852E-2</v>
      </c>
      <c r="G1752" s="95"/>
      <c r="H1752" s="104"/>
      <c r="I1752" s="104"/>
      <c r="J1752" s="104"/>
      <c r="K1752" s="105">
        <f>VLOOKUP('Datos Monitoreo 2019'!$D1752,info!$A$2:$B$20,2,FALSE)</f>
        <v>0.54</v>
      </c>
      <c r="M1752" s="104">
        <v>1.1499999999999999</v>
      </c>
      <c r="N1752" s="106">
        <f>(0.214828*'Datos Monitoreo 2019'!$E1752^2.0402)/1000</f>
        <v>0.134218655397882</v>
      </c>
      <c r="O1752" s="106">
        <f>'Datos Monitoreo 2019'!$N1752*'Datos Monitoreo 2019'!$S1752</f>
        <v>2.68437310795764E-2</v>
      </c>
      <c r="P1752" s="106">
        <f>'Datos Monitoreo 2019'!$O1752+'Datos Monitoreo 2019'!$N1752</f>
        <v>0.16106238647745841</v>
      </c>
      <c r="Q1752" s="104">
        <v>0.47</v>
      </c>
      <c r="R1752" s="106">
        <f>'Datos Monitoreo 2019'!$Q1752*'Datos Monitoreo 2019'!$N1752</f>
        <v>6.3082768037004536E-2</v>
      </c>
      <c r="S1752" s="104">
        <v>0.2</v>
      </c>
      <c r="T1752" s="106">
        <f>'Datos Monitoreo 2019'!$R1752*'Datos Monitoreo 2019'!$S1752</f>
        <v>1.2616553607400908E-2</v>
      </c>
      <c r="U1752" s="106">
        <f>'Datos Monitoreo 2019'!$T1752+'Datos Monitoreo 2019'!$R1752</f>
        <v>7.5699321644405446E-2</v>
      </c>
    </row>
    <row r="1753" spans="1:21" s="94" customFormat="1" ht="16.5" hidden="1" x14ac:dyDescent="0.3">
      <c r="A1753" s="95" t="s">
        <v>75</v>
      </c>
      <c r="B1753" s="102">
        <f>VLOOKUP('Datos Monitoreo 2019'!$A1753,info!$D$3:$E$118,2,FALSE)</f>
        <v>4</v>
      </c>
      <c r="C1753" s="96">
        <v>22</v>
      </c>
      <c r="D1753" s="96" t="s">
        <v>10</v>
      </c>
      <c r="E1753" s="97">
        <v>22.504508953194001</v>
      </c>
      <c r="F1753" s="103">
        <f t="shared" si="32"/>
        <v>3.97767195747704E-2</v>
      </c>
      <c r="G1753" s="95"/>
      <c r="H1753" s="104"/>
      <c r="I1753" s="104"/>
      <c r="J1753" s="104"/>
      <c r="K1753" s="105">
        <f>VLOOKUP('Datos Monitoreo 2019'!$D1753,info!$A$2:$B$20,2,FALSE)</f>
        <v>0.54</v>
      </c>
      <c r="M1753" s="104">
        <v>1.1499999999999999</v>
      </c>
      <c r="N1753" s="106">
        <f>(0.214828*'Datos Monitoreo 2019'!$E1753^2.0402)/1000</f>
        <v>0.12330798560186461</v>
      </c>
      <c r="O1753" s="106">
        <f>'Datos Monitoreo 2019'!$N1753*'Datos Monitoreo 2019'!$S1753</f>
        <v>2.4661597120372924E-2</v>
      </c>
      <c r="P1753" s="106">
        <f>'Datos Monitoreo 2019'!$O1753+'Datos Monitoreo 2019'!$N1753</f>
        <v>0.14796958272223754</v>
      </c>
      <c r="Q1753" s="104">
        <v>0.47</v>
      </c>
      <c r="R1753" s="106">
        <f>'Datos Monitoreo 2019'!$Q1753*'Datos Monitoreo 2019'!$N1753</f>
        <v>5.7954753232876362E-2</v>
      </c>
      <c r="S1753" s="104">
        <v>0.2</v>
      </c>
      <c r="T1753" s="106">
        <f>'Datos Monitoreo 2019'!$R1753*'Datos Monitoreo 2019'!$S1753</f>
        <v>1.1590950646575273E-2</v>
      </c>
      <c r="U1753" s="106">
        <f>'Datos Monitoreo 2019'!$T1753+'Datos Monitoreo 2019'!$R1753</f>
        <v>6.9545703879451637E-2</v>
      </c>
    </row>
    <row r="1754" spans="1:21" s="94" customFormat="1" ht="16.5" hidden="1" x14ac:dyDescent="0.3">
      <c r="A1754" s="95" t="s">
        <v>75</v>
      </c>
      <c r="B1754" s="102">
        <f>VLOOKUP('Datos Monitoreo 2019'!$A1754,info!$D$3:$E$118,2,FALSE)</f>
        <v>4</v>
      </c>
      <c r="C1754" s="96">
        <v>24</v>
      </c>
      <c r="D1754" s="96" t="s">
        <v>18</v>
      </c>
      <c r="E1754" s="97">
        <v>6.7800005757147419</v>
      </c>
      <c r="F1754" s="103">
        <f t="shared" si="32"/>
        <v>3.6103503065681012E-3</v>
      </c>
      <c r="G1754" s="95">
        <v>6</v>
      </c>
      <c r="H1754" s="104">
        <f>0.000107384*E1754^1.88222*G1754^0.67717</f>
        <v>1.3256762726037716E-2</v>
      </c>
      <c r="I1754" s="104">
        <f>0.0000949251*E1754^1.21565*G1754^1.5574</f>
        <v>1.5840111811811261E-2</v>
      </c>
      <c r="J1754" s="104">
        <f>IF(H1754&lt;I1754,H1754,I1754)</f>
        <v>1.3256762726037716E-2</v>
      </c>
      <c r="K1754" s="105">
        <f>VLOOKUP('Datos Monitoreo 2019'!$D1754,info!$A$2:$B$20,2,FALSE)</f>
        <v>0.6</v>
      </c>
      <c r="L1754" s="94">
        <f>K1754*J1754</f>
        <v>7.9540576356226297E-3</v>
      </c>
      <c r="M1754" s="104">
        <v>1.1499999999999999</v>
      </c>
      <c r="N1754" s="106">
        <f>M1754*L1754</f>
        <v>9.147166280966023E-3</v>
      </c>
      <c r="O1754" s="106">
        <f>'Datos Monitoreo 2019'!$N1754*'Datos Monitoreo 2019'!$S1754</f>
        <v>1.8294332561932048E-3</v>
      </c>
      <c r="P1754" s="106">
        <f>'Datos Monitoreo 2019'!$O1754+'Datos Monitoreo 2019'!$N1754</f>
        <v>1.0976599537159227E-2</v>
      </c>
      <c r="Q1754" s="104">
        <v>0.47</v>
      </c>
      <c r="R1754" s="106">
        <f>'Datos Monitoreo 2019'!$Q1754*'Datos Monitoreo 2019'!$N1754</f>
        <v>4.2991681520540307E-3</v>
      </c>
      <c r="S1754" s="104">
        <v>0.2</v>
      </c>
      <c r="T1754" s="106">
        <f>'Datos Monitoreo 2019'!$R1754*'Datos Monitoreo 2019'!$S1754</f>
        <v>8.5983363041080619E-4</v>
      </c>
      <c r="U1754" s="106">
        <f>'Datos Monitoreo 2019'!$T1754+'Datos Monitoreo 2019'!$R1754</f>
        <v>5.1590017824648367E-3</v>
      </c>
    </row>
    <row r="1755" spans="1:21" s="94" customFormat="1" ht="16.5" hidden="1" x14ac:dyDescent="0.3">
      <c r="A1755" s="95" t="s">
        <v>75</v>
      </c>
      <c r="B1755" s="102">
        <f>VLOOKUP('Datos Monitoreo 2019'!$A1755,info!$D$3:$E$118,2,FALSE)</f>
        <v>4</v>
      </c>
      <c r="C1755" s="96">
        <v>24</v>
      </c>
      <c r="D1755" s="96" t="s">
        <v>18</v>
      </c>
      <c r="E1755" s="97">
        <v>4.2016904976260365</v>
      </c>
      <c r="F1755" s="103">
        <f t="shared" si="32"/>
        <v>1.386557864216592E-3</v>
      </c>
      <c r="G1755" s="95">
        <v>5.0999999999999996</v>
      </c>
      <c r="H1755" s="104">
        <f>0.000107384*E1755^1.88222*G1755^0.67717</f>
        <v>4.8250976249868604E-3</v>
      </c>
      <c r="I1755" s="104">
        <f>0.0000949251*E1755^1.21565*G1755^1.5574</f>
        <v>6.8741073858331189E-3</v>
      </c>
      <c r="J1755" s="104">
        <f>IF(H1755&lt;I1755,H1755,I1755)</f>
        <v>4.8250976249868604E-3</v>
      </c>
      <c r="K1755" s="105">
        <f>VLOOKUP('Datos Monitoreo 2019'!$D1755,info!$A$2:$B$20,2,FALSE)</f>
        <v>0.6</v>
      </c>
      <c r="L1755" s="94">
        <f>K1755*J1755</f>
        <v>2.8950585749921163E-3</v>
      </c>
      <c r="M1755" s="104">
        <v>1.1499999999999999</v>
      </c>
      <c r="N1755" s="106">
        <f>M1755*L1755</f>
        <v>3.3293173612409335E-3</v>
      </c>
      <c r="O1755" s="106">
        <f>'Datos Monitoreo 2019'!$N1755*'Datos Monitoreo 2019'!$S1755</f>
        <v>6.6586347224818678E-4</v>
      </c>
      <c r="P1755" s="106">
        <f>'Datos Monitoreo 2019'!$O1755+'Datos Monitoreo 2019'!$N1755</f>
        <v>3.9951808334891207E-3</v>
      </c>
      <c r="Q1755" s="104">
        <v>0.47</v>
      </c>
      <c r="R1755" s="106">
        <f>'Datos Monitoreo 2019'!$Q1755*'Datos Monitoreo 2019'!$N1755</f>
        <v>1.5647791597832386E-3</v>
      </c>
      <c r="S1755" s="104">
        <v>0.2</v>
      </c>
      <c r="T1755" s="106">
        <f>'Datos Monitoreo 2019'!$R1755*'Datos Monitoreo 2019'!$S1755</f>
        <v>3.1295583195664774E-4</v>
      </c>
      <c r="U1755" s="106">
        <f>'Datos Monitoreo 2019'!$T1755+'Datos Monitoreo 2019'!$R1755</f>
        <v>1.8777349917398862E-3</v>
      </c>
    </row>
    <row r="1756" spans="1:21" s="94" customFormat="1" ht="16.5" hidden="1" x14ac:dyDescent="0.3">
      <c r="A1756" s="95" t="s">
        <v>75</v>
      </c>
      <c r="B1756" s="102">
        <f>VLOOKUP('Datos Monitoreo 2019'!$A1756,info!$D$3:$E$118,2,FALSE)</f>
        <v>4</v>
      </c>
      <c r="C1756" s="96">
        <v>25</v>
      </c>
      <c r="D1756" s="96" t="s">
        <v>10</v>
      </c>
      <c r="E1756" s="97">
        <v>20.14901579543395</v>
      </c>
      <c r="F1756" s="103">
        <f t="shared" si="32"/>
        <v>3.1885817496274227E-2</v>
      </c>
      <c r="G1756" s="95"/>
      <c r="H1756" s="104"/>
      <c r="I1756" s="104"/>
      <c r="J1756" s="104"/>
      <c r="K1756" s="105">
        <f>VLOOKUP('Datos Monitoreo 2019'!$D1756,info!$A$2:$B$20,2,FALSE)</f>
        <v>0.54</v>
      </c>
      <c r="M1756" s="104">
        <v>1.1499999999999999</v>
      </c>
      <c r="N1756" s="106">
        <f>(0.214828*'Datos Monitoreo 2019'!$E1756^2.0402)/1000</f>
        <v>9.8407809367200907E-2</v>
      </c>
      <c r="O1756" s="106">
        <f>'Datos Monitoreo 2019'!$N1756*'Datos Monitoreo 2019'!$S1756</f>
        <v>1.9681561873440181E-2</v>
      </c>
      <c r="P1756" s="106">
        <f>'Datos Monitoreo 2019'!$O1756+'Datos Monitoreo 2019'!$N1756</f>
        <v>0.11808937124064109</v>
      </c>
      <c r="Q1756" s="104">
        <v>0.47</v>
      </c>
      <c r="R1756" s="106">
        <f>'Datos Monitoreo 2019'!$Q1756*'Datos Monitoreo 2019'!$N1756</f>
        <v>4.6251670402584426E-2</v>
      </c>
      <c r="S1756" s="104">
        <v>0.2</v>
      </c>
      <c r="T1756" s="106">
        <f>'Datos Monitoreo 2019'!$R1756*'Datos Monitoreo 2019'!$S1756</f>
        <v>9.2503340805168855E-3</v>
      </c>
      <c r="U1756" s="106">
        <f>'Datos Monitoreo 2019'!$T1756+'Datos Monitoreo 2019'!$R1756</f>
        <v>5.550200448310131E-2</v>
      </c>
    </row>
    <row r="1757" spans="1:21" s="94" customFormat="1" ht="16.5" hidden="1" x14ac:dyDescent="0.3">
      <c r="A1757" s="95" t="s">
        <v>75</v>
      </c>
      <c r="B1757" s="102">
        <f>VLOOKUP('Datos Monitoreo 2019'!$A1757,info!$D$3:$E$118,2,FALSE)</f>
        <v>4</v>
      </c>
      <c r="C1757" s="96">
        <v>26</v>
      </c>
      <c r="D1757" s="96" t="s">
        <v>10</v>
      </c>
      <c r="E1757" s="97">
        <v>27.69296009798979</v>
      </c>
      <c r="F1757" s="103">
        <f t="shared" si="32"/>
        <v>6.0232188213127785E-2</v>
      </c>
      <c r="G1757" s="95"/>
      <c r="H1757" s="104"/>
      <c r="I1757" s="104"/>
      <c r="J1757" s="104"/>
      <c r="K1757" s="105">
        <f>VLOOKUP('Datos Monitoreo 2019'!$D1757,info!$A$2:$B$20,2,FALSE)</f>
        <v>0.54</v>
      </c>
      <c r="M1757" s="104">
        <v>1.1499999999999999</v>
      </c>
      <c r="N1757" s="106">
        <f>(0.214828*'Datos Monitoreo 2019'!$E1757^2.0402)/1000</f>
        <v>0.18828377373592026</v>
      </c>
      <c r="O1757" s="106">
        <f>'Datos Monitoreo 2019'!$N1757*'Datos Monitoreo 2019'!$S1757</f>
        <v>3.7656754747184051E-2</v>
      </c>
      <c r="P1757" s="106">
        <f>'Datos Monitoreo 2019'!$O1757+'Datos Monitoreo 2019'!$N1757</f>
        <v>0.22594052848310431</v>
      </c>
      <c r="Q1757" s="104">
        <v>0.47</v>
      </c>
      <c r="R1757" s="106">
        <f>'Datos Monitoreo 2019'!$Q1757*'Datos Monitoreo 2019'!$N1757</f>
        <v>8.8493373655882515E-2</v>
      </c>
      <c r="S1757" s="104">
        <v>0.2</v>
      </c>
      <c r="T1757" s="106">
        <f>'Datos Monitoreo 2019'!$R1757*'Datos Monitoreo 2019'!$S1757</f>
        <v>1.7698674731176502E-2</v>
      </c>
      <c r="U1757" s="106">
        <f>'Datos Monitoreo 2019'!$T1757+'Datos Monitoreo 2019'!$R1757</f>
        <v>0.10619204838705902</v>
      </c>
    </row>
    <row r="1758" spans="1:21" s="94" customFormat="1" ht="16.5" hidden="1" x14ac:dyDescent="0.3">
      <c r="A1758" s="95" t="s">
        <v>75</v>
      </c>
      <c r="B1758" s="102">
        <f>VLOOKUP('Datos Monitoreo 2019'!$A1758,info!$D$3:$E$118,2,FALSE)</f>
        <v>4</v>
      </c>
      <c r="C1758" s="96">
        <v>27</v>
      </c>
      <c r="D1758" s="96" t="s">
        <v>10</v>
      </c>
      <c r="E1758" s="97">
        <v>20.499156670236122</v>
      </c>
      <c r="F1758" s="103">
        <f t="shared" si="32"/>
        <v>3.3003642239080158E-2</v>
      </c>
      <c r="G1758" s="95"/>
      <c r="H1758" s="104"/>
      <c r="I1758" s="104"/>
      <c r="J1758" s="104"/>
      <c r="K1758" s="105">
        <f>VLOOKUP('Datos Monitoreo 2019'!$D1758,info!$A$2:$B$20,2,FALSE)</f>
        <v>0.54</v>
      </c>
      <c r="M1758" s="104">
        <v>1.1499999999999999</v>
      </c>
      <c r="N1758" s="106">
        <f>(0.214828*'Datos Monitoreo 2019'!$E1758^2.0402)/1000</f>
        <v>0.10192827199088686</v>
      </c>
      <c r="O1758" s="106">
        <f>'Datos Monitoreo 2019'!$N1758*'Datos Monitoreo 2019'!$S1758</f>
        <v>2.0385654398177373E-2</v>
      </c>
      <c r="P1758" s="106">
        <f>'Datos Monitoreo 2019'!$O1758+'Datos Monitoreo 2019'!$N1758</f>
        <v>0.12231392638906423</v>
      </c>
      <c r="Q1758" s="104">
        <v>0.47</v>
      </c>
      <c r="R1758" s="106">
        <f>'Datos Monitoreo 2019'!$Q1758*'Datos Monitoreo 2019'!$N1758</f>
        <v>4.7906287835716821E-2</v>
      </c>
      <c r="S1758" s="104">
        <v>0.2</v>
      </c>
      <c r="T1758" s="106">
        <f>'Datos Monitoreo 2019'!$R1758*'Datos Monitoreo 2019'!$S1758</f>
        <v>9.5812575671433645E-3</v>
      </c>
      <c r="U1758" s="106">
        <f>'Datos Monitoreo 2019'!$T1758+'Datos Monitoreo 2019'!$R1758</f>
        <v>5.7487545402860184E-2</v>
      </c>
    </row>
    <row r="1759" spans="1:21" s="94" customFormat="1" ht="16.5" hidden="1" x14ac:dyDescent="0.3">
      <c r="A1759" s="95" t="s">
        <v>75</v>
      </c>
      <c r="B1759" s="102">
        <f>VLOOKUP('Datos Monitoreo 2019'!$A1759,info!$D$3:$E$118,2,FALSE)</f>
        <v>4</v>
      </c>
      <c r="C1759" s="96">
        <v>29</v>
      </c>
      <c r="D1759" s="96" t="s">
        <v>10</v>
      </c>
      <c r="E1759" s="97">
        <v>25.464790894703256</v>
      </c>
      <c r="F1759" s="103">
        <f t="shared" si="32"/>
        <v>5.0929581789406507E-2</v>
      </c>
      <c r="G1759" s="95"/>
      <c r="H1759" s="104"/>
      <c r="I1759" s="104"/>
      <c r="J1759" s="104"/>
      <c r="K1759" s="105">
        <f>VLOOKUP('Datos Monitoreo 2019'!$D1759,info!$A$2:$B$20,2,FALSE)</f>
        <v>0.54</v>
      </c>
      <c r="M1759" s="104">
        <v>1.1499999999999999</v>
      </c>
      <c r="N1759" s="106">
        <f>(0.214828*'Datos Monitoreo 2019'!$E1759^2.0402)/1000</f>
        <v>0.15866820421173675</v>
      </c>
      <c r="O1759" s="106">
        <f>'Datos Monitoreo 2019'!$N1759*'Datos Monitoreo 2019'!$S1759</f>
        <v>3.1733640842347352E-2</v>
      </c>
      <c r="P1759" s="106">
        <f>'Datos Monitoreo 2019'!$O1759+'Datos Monitoreo 2019'!$N1759</f>
        <v>0.19040184505408408</v>
      </c>
      <c r="Q1759" s="104">
        <v>0.47</v>
      </c>
      <c r="R1759" s="106">
        <f>'Datos Monitoreo 2019'!$Q1759*'Datos Monitoreo 2019'!$N1759</f>
        <v>7.457405597951626E-2</v>
      </c>
      <c r="S1759" s="104">
        <v>0.2</v>
      </c>
      <c r="T1759" s="106">
        <f>'Datos Monitoreo 2019'!$R1759*'Datos Monitoreo 2019'!$S1759</f>
        <v>1.4914811195903252E-2</v>
      </c>
      <c r="U1759" s="106">
        <f>'Datos Monitoreo 2019'!$T1759+'Datos Monitoreo 2019'!$R1759</f>
        <v>8.9488867175419512E-2</v>
      </c>
    </row>
    <row r="1760" spans="1:21" s="94" customFormat="1" ht="16.5" hidden="1" x14ac:dyDescent="0.3">
      <c r="A1760" s="95" t="s">
        <v>75</v>
      </c>
      <c r="B1760" s="102">
        <f>VLOOKUP('Datos Monitoreo 2019'!$A1760,info!$D$3:$E$118,2,FALSE)</f>
        <v>4</v>
      </c>
      <c r="C1760" s="96">
        <v>30</v>
      </c>
      <c r="D1760" s="96" t="s">
        <v>18</v>
      </c>
      <c r="E1760" s="97">
        <v>5.9205638830185068</v>
      </c>
      <c r="F1760" s="103">
        <f t="shared" si="32"/>
        <v>2.7530622056036055E-3</v>
      </c>
      <c r="G1760" s="95">
        <v>5.75</v>
      </c>
      <c r="H1760" s="104">
        <f>0.000107384*E1760^1.88222*G1760^0.67717</f>
        <v>9.9797824012342901E-3</v>
      </c>
      <c r="I1760" s="104">
        <f>0.0000949251*E1760^1.21565*G1760^1.5574</f>
        <v>1.2572189906667319E-2</v>
      </c>
      <c r="J1760" s="104">
        <f>IF(H1760&lt;I1760,H1760,I1760)</f>
        <v>9.9797824012342901E-3</v>
      </c>
      <c r="K1760" s="105">
        <f>VLOOKUP('Datos Monitoreo 2019'!$D1760,info!$A$2:$B$20,2,FALSE)</f>
        <v>0.6</v>
      </c>
      <c r="L1760" s="94">
        <f>K1760*J1760</f>
        <v>5.9878694407405741E-3</v>
      </c>
      <c r="M1760" s="104">
        <v>1.1499999999999999</v>
      </c>
      <c r="N1760" s="106">
        <f>M1760*L1760</f>
        <v>6.8860498568516599E-3</v>
      </c>
      <c r="O1760" s="106">
        <f>'Datos Monitoreo 2019'!$N1760*'Datos Monitoreo 2019'!$S1760</f>
        <v>1.3772099713703322E-3</v>
      </c>
      <c r="P1760" s="106">
        <f>'Datos Monitoreo 2019'!$O1760+'Datos Monitoreo 2019'!$N1760</f>
        <v>8.263259828221993E-3</v>
      </c>
      <c r="Q1760" s="104">
        <v>0.47</v>
      </c>
      <c r="R1760" s="106">
        <f>'Datos Monitoreo 2019'!$Q1760*'Datos Monitoreo 2019'!$N1760</f>
        <v>3.2364434327202801E-3</v>
      </c>
      <c r="S1760" s="104">
        <v>0.2</v>
      </c>
      <c r="T1760" s="106">
        <f>'Datos Monitoreo 2019'!$R1760*'Datos Monitoreo 2019'!$S1760</f>
        <v>6.4728868654405608E-4</v>
      </c>
      <c r="U1760" s="106">
        <f>'Datos Monitoreo 2019'!$T1760+'Datos Monitoreo 2019'!$R1760</f>
        <v>3.8837321192643362E-3</v>
      </c>
    </row>
    <row r="1761" spans="1:21" s="94" customFormat="1" ht="16.5" hidden="1" x14ac:dyDescent="0.3">
      <c r="A1761" s="95" t="s">
        <v>75</v>
      </c>
      <c r="B1761" s="102">
        <f>VLOOKUP('Datos Monitoreo 2019'!$A1761,info!$D$3:$E$118,2,FALSE)</f>
        <v>4</v>
      </c>
      <c r="C1761" s="96">
        <v>32</v>
      </c>
      <c r="D1761" s="96" t="s">
        <v>10</v>
      </c>
      <c r="E1761" s="97">
        <v>24.096058384112954</v>
      </c>
      <c r="F1761" s="103">
        <f t="shared" si="32"/>
        <v>4.5601790491933761E-2</v>
      </c>
      <c r="G1761" s="95"/>
      <c r="H1761" s="104"/>
      <c r="I1761" s="104"/>
      <c r="J1761" s="104"/>
      <c r="K1761" s="105">
        <f>VLOOKUP('Datos Monitoreo 2019'!$D1761,info!$A$2:$B$20,2,FALSE)</f>
        <v>0.54</v>
      </c>
      <c r="M1761" s="104">
        <v>1.1499999999999999</v>
      </c>
      <c r="N1761" s="106">
        <f>(0.214828*'Datos Monitoreo 2019'!$E1761^2.0402)/1000</f>
        <v>0.14175458939973332</v>
      </c>
      <c r="O1761" s="106">
        <f>'Datos Monitoreo 2019'!$N1761*'Datos Monitoreo 2019'!$S1761</f>
        <v>2.8350917879946664E-2</v>
      </c>
      <c r="P1761" s="106">
        <f>'Datos Monitoreo 2019'!$O1761+'Datos Monitoreo 2019'!$N1761</f>
        <v>0.17010550727967999</v>
      </c>
      <c r="Q1761" s="104">
        <v>0.47</v>
      </c>
      <c r="R1761" s="106">
        <f>'Datos Monitoreo 2019'!$Q1761*'Datos Monitoreo 2019'!$N1761</f>
        <v>6.662465701787465E-2</v>
      </c>
      <c r="S1761" s="104">
        <v>0.2</v>
      </c>
      <c r="T1761" s="106">
        <f>'Datos Monitoreo 2019'!$R1761*'Datos Monitoreo 2019'!$S1761</f>
        <v>1.332493140357493E-2</v>
      </c>
      <c r="U1761" s="106">
        <f>'Datos Monitoreo 2019'!$T1761+'Datos Monitoreo 2019'!$R1761</f>
        <v>7.9949588421449586E-2</v>
      </c>
    </row>
    <row r="1762" spans="1:21" s="94" customFormat="1" ht="16.5" hidden="1" x14ac:dyDescent="0.3">
      <c r="A1762" s="95" t="s">
        <v>75</v>
      </c>
      <c r="B1762" s="102">
        <f>VLOOKUP('Datos Monitoreo 2019'!$A1762,info!$D$3:$E$118,2,FALSE)</f>
        <v>4</v>
      </c>
      <c r="C1762" s="96">
        <v>33</v>
      </c>
      <c r="D1762" s="96" t="s">
        <v>10</v>
      </c>
      <c r="E1762" s="97">
        <v>24.350706293059986</v>
      </c>
      <c r="F1762" s="103">
        <f t="shared" si="32"/>
        <v>4.6570725785477225E-2</v>
      </c>
      <c r="G1762" s="95"/>
      <c r="H1762" s="104"/>
      <c r="I1762" s="104"/>
      <c r="J1762" s="104"/>
      <c r="K1762" s="105">
        <f>VLOOKUP('Datos Monitoreo 2019'!$D1762,info!$A$2:$B$20,2,FALSE)</f>
        <v>0.54</v>
      </c>
      <c r="M1762" s="104">
        <v>1.1499999999999999</v>
      </c>
      <c r="N1762" s="106">
        <f>(0.214828*'Datos Monitoreo 2019'!$E1762^2.0402)/1000</f>
        <v>0.14482774711423901</v>
      </c>
      <c r="O1762" s="106">
        <f>'Datos Monitoreo 2019'!$N1762*'Datos Monitoreo 2019'!$S1762</f>
        <v>2.8965549422847806E-2</v>
      </c>
      <c r="P1762" s="106">
        <f>'Datos Monitoreo 2019'!$O1762+'Datos Monitoreo 2019'!$N1762</f>
        <v>0.17379329653708681</v>
      </c>
      <c r="Q1762" s="104">
        <v>0.47</v>
      </c>
      <c r="R1762" s="106">
        <f>'Datos Monitoreo 2019'!$Q1762*'Datos Monitoreo 2019'!$N1762</f>
        <v>6.8069041143692333E-2</v>
      </c>
      <c r="S1762" s="104">
        <v>0.2</v>
      </c>
      <c r="T1762" s="106">
        <f>'Datos Monitoreo 2019'!$R1762*'Datos Monitoreo 2019'!$S1762</f>
        <v>1.3613808228738467E-2</v>
      </c>
      <c r="U1762" s="106">
        <f>'Datos Monitoreo 2019'!$T1762+'Datos Monitoreo 2019'!$R1762</f>
        <v>8.1682849372430796E-2</v>
      </c>
    </row>
    <row r="1763" spans="1:21" s="94" customFormat="1" ht="16.5" hidden="1" x14ac:dyDescent="0.3">
      <c r="A1763" s="95" t="s">
        <v>75</v>
      </c>
      <c r="B1763" s="102">
        <f>VLOOKUP('Datos Monitoreo 2019'!$A1763,info!$D$3:$E$118,2,FALSE)</f>
        <v>4</v>
      </c>
      <c r="C1763" s="96">
        <v>34</v>
      </c>
      <c r="D1763" s="96" t="s">
        <v>18</v>
      </c>
      <c r="E1763" s="97">
        <v>5.6022539968347163</v>
      </c>
      <c r="F1763" s="103">
        <f t="shared" si="32"/>
        <v>2.4649917586072752E-3</v>
      </c>
      <c r="G1763" s="95">
        <v>6.1</v>
      </c>
      <c r="H1763" s="104">
        <f>0.000107384*E1763^1.88222*G1763^0.67717</f>
        <v>9.3610551051401467E-3</v>
      </c>
      <c r="I1763" s="104">
        <f>0.0000949251*E1763^1.21565*G1763^1.5574</f>
        <v>1.2888458582471746E-2</v>
      </c>
      <c r="J1763" s="104">
        <f>IF(H1763&lt;I1763,H1763,I1763)</f>
        <v>9.3610551051401467E-3</v>
      </c>
      <c r="K1763" s="105">
        <f>VLOOKUP('Datos Monitoreo 2019'!$D1763,info!$A$2:$B$20,2,FALSE)</f>
        <v>0.6</v>
      </c>
      <c r="L1763" s="94">
        <f>K1763*J1763</f>
        <v>5.6166330630840876E-3</v>
      </c>
      <c r="M1763" s="104">
        <v>1.1499999999999999</v>
      </c>
      <c r="N1763" s="106">
        <f>M1763*L1763</f>
        <v>6.4591280225467004E-3</v>
      </c>
      <c r="O1763" s="106">
        <f>'Datos Monitoreo 2019'!$N1763*'Datos Monitoreo 2019'!$S1763</f>
        <v>1.2918256045093401E-3</v>
      </c>
      <c r="P1763" s="106">
        <f>'Datos Monitoreo 2019'!$O1763+'Datos Monitoreo 2019'!$N1763</f>
        <v>7.7509536270560404E-3</v>
      </c>
      <c r="Q1763" s="104">
        <v>0.47</v>
      </c>
      <c r="R1763" s="106">
        <f>'Datos Monitoreo 2019'!$Q1763*'Datos Monitoreo 2019'!$N1763</f>
        <v>3.0357901705969489E-3</v>
      </c>
      <c r="S1763" s="104">
        <v>0.2</v>
      </c>
      <c r="T1763" s="106">
        <f>'Datos Monitoreo 2019'!$R1763*'Datos Monitoreo 2019'!$S1763</f>
        <v>6.0715803411938983E-4</v>
      </c>
      <c r="U1763" s="106">
        <f>'Datos Monitoreo 2019'!$T1763+'Datos Monitoreo 2019'!$R1763</f>
        <v>3.6429482047163385E-3</v>
      </c>
    </row>
    <row r="1764" spans="1:21" s="94" customFormat="1" ht="16.5" hidden="1" x14ac:dyDescent="0.3">
      <c r="A1764" s="95" t="s">
        <v>75</v>
      </c>
      <c r="B1764" s="102">
        <f>VLOOKUP('Datos Monitoreo 2019'!$A1764,info!$D$3:$E$118,2,FALSE)</f>
        <v>4</v>
      </c>
      <c r="C1764" s="96">
        <v>35</v>
      </c>
      <c r="D1764" s="96" t="s">
        <v>10</v>
      </c>
      <c r="E1764" s="97">
        <v>22.536339941812379</v>
      </c>
      <c r="F1764" s="103">
        <f t="shared" si="32"/>
        <v>3.9889321697007901E-2</v>
      </c>
      <c r="G1764" s="95"/>
      <c r="H1764" s="104"/>
      <c r="I1764" s="104"/>
      <c r="J1764" s="104"/>
      <c r="K1764" s="105">
        <f>VLOOKUP('Datos Monitoreo 2019'!$D1764,info!$A$2:$B$20,2,FALSE)</f>
        <v>0.54</v>
      </c>
      <c r="M1764" s="104">
        <v>1.1499999999999999</v>
      </c>
      <c r="N1764" s="106">
        <f>(0.214828*'Datos Monitoreo 2019'!$E1764^2.0402)/1000</f>
        <v>0.12366407898765615</v>
      </c>
      <c r="O1764" s="106">
        <f>'Datos Monitoreo 2019'!$N1764*'Datos Monitoreo 2019'!$S1764</f>
        <v>2.473281579753123E-2</v>
      </c>
      <c r="P1764" s="106">
        <f>'Datos Monitoreo 2019'!$O1764+'Datos Monitoreo 2019'!$N1764</f>
        <v>0.14839689478518739</v>
      </c>
      <c r="Q1764" s="104">
        <v>0.47</v>
      </c>
      <c r="R1764" s="106">
        <f>'Datos Monitoreo 2019'!$Q1764*'Datos Monitoreo 2019'!$N1764</f>
        <v>5.8122117124198389E-2</v>
      </c>
      <c r="S1764" s="104">
        <v>0.2</v>
      </c>
      <c r="T1764" s="106">
        <f>'Datos Monitoreo 2019'!$R1764*'Datos Monitoreo 2019'!$S1764</f>
        <v>1.1624423424839679E-2</v>
      </c>
      <c r="U1764" s="106">
        <f>'Datos Monitoreo 2019'!$T1764+'Datos Monitoreo 2019'!$R1764</f>
        <v>6.9746540549038061E-2</v>
      </c>
    </row>
    <row r="1765" spans="1:21" s="94" customFormat="1" ht="16.5" hidden="1" x14ac:dyDescent="0.3">
      <c r="A1765" s="95" t="s">
        <v>75</v>
      </c>
      <c r="B1765" s="102">
        <f>VLOOKUP('Datos Monitoreo 2019'!$A1765,info!$D$3:$E$118,2,FALSE)</f>
        <v>4</v>
      </c>
      <c r="C1765" s="96">
        <v>36</v>
      </c>
      <c r="D1765" s="96" t="s">
        <v>10</v>
      </c>
      <c r="E1765" s="97">
        <v>19.480565034447991</v>
      </c>
      <c r="F1765" s="103">
        <f t="shared" si="32"/>
        <v>2.9805264502705427E-2</v>
      </c>
      <c r="G1765" s="95"/>
      <c r="H1765" s="104"/>
      <c r="I1765" s="104"/>
      <c r="J1765" s="104"/>
      <c r="K1765" s="105">
        <f>VLOOKUP('Datos Monitoreo 2019'!$D1765,info!$A$2:$B$20,2,FALSE)</f>
        <v>0.54</v>
      </c>
      <c r="M1765" s="104">
        <v>1.1499999999999999</v>
      </c>
      <c r="N1765" s="106">
        <f>(0.214828*'Datos Monitoreo 2019'!$E1765^2.0402)/1000</f>
        <v>9.1862014789528976E-2</v>
      </c>
      <c r="O1765" s="106">
        <f>'Datos Monitoreo 2019'!$N1765*'Datos Monitoreo 2019'!$S1765</f>
        <v>1.8372402957905796E-2</v>
      </c>
      <c r="P1765" s="106">
        <f>'Datos Monitoreo 2019'!$O1765+'Datos Monitoreo 2019'!$N1765</f>
        <v>0.11023441774743477</v>
      </c>
      <c r="Q1765" s="104">
        <v>0.47</v>
      </c>
      <c r="R1765" s="106">
        <f>'Datos Monitoreo 2019'!$Q1765*'Datos Monitoreo 2019'!$N1765</f>
        <v>4.3175146951078616E-2</v>
      </c>
      <c r="S1765" s="104">
        <v>0.2</v>
      </c>
      <c r="T1765" s="106">
        <f>'Datos Monitoreo 2019'!$R1765*'Datos Monitoreo 2019'!$S1765</f>
        <v>8.6350293902157232E-3</v>
      </c>
      <c r="U1765" s="106">
        <f>'Datos Monitoreo 2019'!$T1765+'Datos Monitoreo 2019'!$R1765</f>
        <v>5.1810176341294339E-2</v>
      </c>
    </row>
    <row r="1766" spans="1:21" s="94" customFormat="1" ht="16.5" hidden="1" x14ac:dyDescent="0.3">
      <c r="A1766" s="95" t="s">
        <v>75</v>
      </c>
      <c r="B1766" s="102">
        <f>VLOOKUP('Datos Monitoreo 2019'!$A1766,info!$D$3:$E$118,2,FALSE)</f>
        <v>4</v>
      </c>
      <c r="C1766" s="96">
        <v>37</v>
      </c>
      <c r="D1766" s="96" t="s">
        <v>10</v>
      </c>
      <c r="E1766" s="97">
        <v>24.923664088190808</v>
      </c>
      <c r="F1766" s="103">
        <f t="shared" si="32"/>
        <v>4.8788072452633509E-2</v>
      </c>
      <c r="G1766" s="95"/>
      <c r="H1766" s="104"/>
      <c r="I1766" s="104"/>
      <c r="J1766" s="104"/>
      <c r="K1766" s="105">
        <f>VLOOKUP('Datos Monitoreo 2019'!$D1766,info!$A$2:$B$20,2,FALSE)</f>
        <v>0.54</v>
      </c>
      <c r="M1766" s="104">
        <v>1.1499999999999999</v>
      </c>
      <c r="N1766" s="106">
        <f>(0.214828*'Datos Monitoreo 2019'!$E1766^2.0402)/1000</f>
        <v>0.15186526837502748</v>
      </c>
      <c r="O1766" s="106">
        <f>'Datos Monitoreo 2019'!$N1766*'Datos Monitoreo 2019'!$S1766</f>
        <v>3.0373053675005496E-2</v>
      </c>
      <c r="P1766" s="106">
        <f>'Datos Monitoreo 2019'!$O1766+'Datos Monitoreo 2019'!$N1766</f>
        <v>0.18223832205003299</v>
      </c>
      <c r="Q1766" s="104">
        <v>0.47</v>
      </c>
      <c r="R1766" s="106">
        <f>'Datos Monitoreo 2019'!$Q1766*'Datos Monitoreo 2019'!$N1766</f>
        <v>7.1376676136262918E-2</v>
      </c>
      <c r="S1766" s="104">
        <v>0.2</v>
      </c>
      <c r="T1766" s="106">
        <f>'Datos Monitoreo 2019'!$R1766*'Datos Monitoreo 2019'!$S1766</f>
        <v>1.4275335227252585E-2</v>
      </c>
      <c r="U1766" s="106">
        <f>'Datos Monitoreo 2019'!$T1766+'Datos Monitoreo 2019'!$R1766</f>
        <v>8.5652011363515496E-2</v>
      </c>
    </row>
    <row r="1767" spans="1:21" s="94" customFormat="1" ht="16.5" hidden="1" x14ac:dyDescent="0.3">
      <c r="A1767" s="95" t="s">
        <v>75</v>
      </c>
      <c r="B1767" s="102">
        <f>VLOOKUP('Datos Monitoreo 2019'!$A1767,info!$D$3:$E$118,2,FALSE)</f>
        <v>4</v>
      </c>
      <c r="C1767" s="96">
        <v>39</v>
      </c>
      <c r="D1767" s="96" t="s">
        <v>10</v>
      </c>
      <c r="E1767" s="97">
        <v>25.560283860558393</v>
      </c>
      <c r="F1767" s="103">
        <f t="shared" si="32"/>
        <v>5.1312269850070966E-2</v>
      </c>
      <c r="G1767" s="95"/>
      <c r="H1767" s="104"/>
      <c r="I1767" s="104"/>
      <c r="J1767" s="104"/>
      <c r="K1767" s="105">
        <f>VLOOKUP('Datos Monitoreo 2019'!$D1767,info!$A$2:$B$20,2,FALSE)</f>
        <v>0.54</v>
      </c>
      <c r="M1767" s="104">
        <v>1.1499999999999999</v>
      </c>
      <c r="N1767" s="106">
        <f>(0.214828*'Datos Monitoreo 2019'!$E1767^2.0402)/1000</f>
        <v>0.15988450271418828</v>
      </c>
      <c r="O1767" s="106">
        <f>'Datos Monitoreo 2019'!$N1767*'Datos Monitoreo 2019'!$S1767</f>
        <v>3.1976900542837659E-2</v>
      </c>
      <c r="P1767" s="106">
        <f>'Datos Monitoreo 2019'!$O1767+'Datos Monitoreo 2019'!$N1767</f>
        <v>0.19186140325702594</v>
      </c>
      <c r="Q1767" s="104">
        <v>0.47</v>
      </c>
      <c r="R1767" s="106">
        <f>'Datos Monitoreo 2019'!$Q1767*'Datos Monitoreo 2019'!$N1767</f>
        <v>7.5145716275668489E-2</v>
      </c>
      <c r="S1767" s="104">
        <v>0.2</v>
      </c>
      <c r="T1767" s="106">
        <f>'Datos Monitoreo 2019'!$R1767*'Datos Monitoreo 2019'!$S1767</f>
        <v>1.5029143255133699E-2</v>
      </c>
      <c r="U1767" s="106">
        <f>'Datos Monitoreo 2019'!$T1767+'Datos Monitoreo 2019'!$R1767</f>
        <v>9.017485953080219E-2</v>
      </c>
    </row>
    <row r="1768" spans="1:21" s="94" customFormat="1" ht="16.5" hidden="1" x14ac:dyDescent="0.3">
      <c r="A1768" s="95" t="s">
        <v>75</v>
      </c>
      <c r="B1768" s="102">
        <f>VLOOKUP('Datos Monitoreo 2019'!$A1768,info!$D$3:$E$118,2,FALSE)</f>
        <v>4</v>
      </c>
      <c r="C1768" s="96">
        <v>40</v>
      </c>
      <c r="D1768" s="96" t="s">
        <v>10</v>
      </c>
      <c r="E1768" s="97">
        <v>28.425072836212507</v>
      </c>
      <c r="F1768" s="103">
        <f t="shared" si="32"/>
        <v>6.3458975106844409E-2</v>
      </c>
      <c r="G1768" s="95"/>
      <c r="H1768" s="104"/>
      <c r="I1768" s="104"/>
      <c r="J1768" s="104"/>
      <c r="K1768" s="105">
        <f>VLOOKUP('Datos Monitoreo 2019'!$D1768,info!$A$2:$B$20,2,FALSE)</f>
        <v>0.54</v>
      </c>
      <c r="M1768" s="104">
        <v>1.1499999999999999</v>
      </c>
      <c r="N1768" s="106">
        <f>(0.214828*'Datos Monitoreo 2019'!$E1768^2.0402)/1000</f>
        <v>0.19857879061914263</v>
      </c>
      <c r="O1768" s="106">
        <f>'Datos Monitoreo 2019'!$N1768*'Datos Monitoreo 2019'!$S1768</f>
        <v>3.9715758123828528E-2</v>
      </c>
      <c r="P1768" s="106">
        <f>'Datos Monitoreo 2019'!$O1768+'Datos Monitoreo 2019'!$N1768</f>
        <v>0.23829454874297115</v>
      </c>
      <c r="Q1768" s="104">
        <v>0.47</v>
      </c>
      <c r="R1768" s="106">
        <f>'Datos Monitoreo 2019'!$Q1768*'Datos Monitoreo 2019'!$N1768</f>
        <v>9.3332031590997025E-2</v>
      </c>
      <c r="S1768" s="104">
        <v>0.2</v>
      </c>
      <c r="T1768" s="106">
        <f>'Datos Monitoreo 2019'!$R1768*'Datos Monitoreo 2019'!$S1768</f>
        <v>1.8666406318199404E-2</v>
      </c>
      <c r="U1768" s="106">
        <f>'Datos Monitoreo 2019'!$T1768+'Datos Monitoreo 2019'!$R1768</f>
        <v>0.11199843790919643</v>
      </c>
    </row>
    <row r="1769" spans="1:21" s="94" customFormat="1" ht="16.5" hidden="1" x14ac:dyDescent="0.3">
      <c r="A1769" s="95" t="s">
        <v>75</v>
      </c>
      <c r="B1769" s="102">
        <f>VLOOKUP('Datos Monitoreo 2019'!$A1769,info!$D$3:$E$118,2,FALSE)</f>
        <v>4</v>
      </c>
      <c r="C1769" s="96">
        <v>42</v>
      </c>
      <c r="D1769" s="96" t="s">
        <v>13</v>
      </c>
      <c r="E1769" s="97">
        <v>7.766761222884492</v>
      </c>
      <c r="F1769" s="103">
        <f t="shared" si="32"/>
        <v>4.7377243459595401E-3</v>
      </c>
      <c r="G1769" s="95"/>
      <c r="H1769" s="104"/>
      <c r="I1769" s="104"/>
      <c r="J1769" s="104"/>
      <c r="K1769" s="105">
        <f>VLOOKUP('Datos Monitoreo 2019'!$D1769,info!$A$2:$B$20,2,FALSE)</f>
        <v>0.87</v>
      </c>
      <c r="M1769" s="104">
        <v>1.1499999999999999</v>
      </c>
      <c r="N1769" s="106">
        <f>(0.193936*'Datos Monitoreo 2019'!$E1769^2.24268)/1000</f>
        <v>1.9238968037489403E-2</v>
      </c>
      <c r="O1769" s="106">
        <f>'Datos Monitoreo 2019'!$N1769*'Datos Monitoreo 2019'!$S1769</f>
        <v>3.8477936074978805E-3</v>
      </c>
      <c r="P1769" s="106">
        <f>'Datos Monitoreo 2019'!$O1769+'Datos Monitoreo 2019'!$N1769</f>
        <v>2.3086761644987283E-2</v>
      </c>
      <c r="Q1769" s="104">
        <v>0.47</v>
      </c>
      <c r="R1769" s="106">
        <f>'Datos Monitoreo 2019'!$Q1769*'Datos Monitoreo 2019'!$N1769</f>
        <v>9.0423149776200189E-3</v>
      </c>
      <c r="S1769" s="104">
        <v>0.2</v>
      </c>
      <c r="T1769" s="106">
        <f>'Datos Monitoreo 2019'!$R1769*'Datos Monitoreo 2019'!$S1769</f>
        <v>1.8084629955240038E-3</v>
      </c>
      <c r="U1769" s="106">
        <f>'Datos Monitoreo 2019'!$T1769+'Datos Monitoreo 2019'!$R1769</f>
        <v>1.0850777973144023E-2</v>
      </c>
    </row>
    <row r="1770" spans="1:21" s="94" customFormat="1" ht="16.5" hidden="1" x14ac:dyDescent="0.3">
      <c r="A1770" s="95" t="s">
        <v>75</v>
      </c>
      <c r="B1770" s="102">
        <f>VLOOKUP('Datos Monitoreo 2019'!$A1770,info!$D$3:$E$118,2,FALSE)</f>
        <v>4</v>
      </c>
      <c r="C1770" s="96">
        <v>43</v>
      </c>
      <c r="D1770" s="96" t="s">
        <v>10</v>
      </c>
      <c r="E1770" s="97">
        <v>24.478030247533507</v>
      </c>
      <c r="F1770" s="103">
        <f t="shared" si="32"/>
        <v>4.7059013150883178E-2</v>
      </c>
      <c r="G1770" s="95"/>
      <c r="H1770" s="104"/>
      <c r="I1770" s="104"/>
      <c r="J1770" s="104"/>
      <c r="K1770" s="105">
        <f>VLOOKUP('Datos Monitoreo 2019'!$D1770,info!$A$2:$B$20,2,FALSE)</f>
        <v>0.54</v>
      </c>
      <c r="M1770" s="104">
        <v>1.1499999999999999</v>
      </c>
      <c r="N1770" s="106">
        <f>(0.214828*'Datos Monitoreo 2019'!$E1770^2.0402)/1000</f>
        <v>0.14637692970448221</v>
      </c>
      <c r="O1770" s="106">
        <f>'Datos Monitoreo 2019'!$N1770*'Datos Monitoreo 2019'!$S1770</f>
        <v>2.9275385940896445E-2</v>
      </c>
      <c r="P1770" s="106">
        <f>'Datos Monitoreo 2019'!$O1770+'Datos Monitoreo 2019'!$N1770</f>
        <v>0.17565231564537864</v>
      </c>
      <c r="Q1770" s="104">
        <v>0.47</v>
      </c>
      <c r="R1770" s="106">
        <f>'Datos Monitoreo 2019'!$Q1770*'Datos Monitoreo 2019'!$N1770</f>
        <v>6.8797156961106637E-2</v>
      </c>
      <c r="S1770" s="104">
        <v>0.2</v>
      </c>
      <c r="T1770" s="106">
        <f>'Datos Monitoreo 2019'!$R1770*'Datos Monitoreo 2019'!$S1770</f>
        <v>1.3759431392221327E-2</v>
      </c>
      <c r="U1770" s="106">
        <f>'Datos Monitoreo 2019'!$T1770+'Datos Monitoreo 2019'!$R1770</f>
        <v>8.2556588353327964E-2</v>
      </c>
    </row>
    <row r="1771" spans="1:21" s="94" customFormat="1" ht="16.5" hidden="1" x14ac:dyDescent="0.3">
      <c r="A1771" s="95" t="s">
        <v>75</v>
      </c>
      <c r="B1771" s="102">
        <f>VLOOKUP('Datos Monitoreo 2019'!$A1771,info!$D$3:$E$118,2,FALSE)</f>
        <v>4</v>
      </c>
      <c r="C1771" s="96">
        <v>44</v>
      </c>
      <c r="D1771" s="96" t="s">
        <v>10</v>
      </c>
      <c r="E1771" s="97">
        <v>20.340001727144223</v>
      </c>
      <c r="F1771" s="103">
        <f t="shared" si="32"/>
        <v>3.2493152759112888E-2</v>
      </c>
      <c r="G1771" s="95"/>
      <c r="H1771" s="104"/>
      <c r="I1771" s="104"/>
      <c r="J1771" s="104"/>
      <c r="K1771" s="105">
        <f>VLOOKUP('Datos Monitoreo 2019'!$D1771,info!$A$2:$B$20,2,FALSE)</f>
        <v>0.54</v>
      </c>
      <c r="M1771" s="104">
        <v>1.1499999999999999</v>
      </c>
      <c r="N1771" s="106">
        <f>(0.214828*'Datos Monitoreo 2019'!$E1771^2.0402)/1000</f>
        <v>0.10032024077579227</v>
      </c>
      <c r="O1771" s="106">
        <f>'Datos Monitoreo 2019'!$N1771*'Datos Monitoreo 2019'!$S1771</f>
        <v>2.0064048155158457E-2</v>
      </c>
      <c r="P1771" s="106">
        <f>'Datos Monitoreo 2019'!$O1771+'Datos Monitoreo 2019'!$N1771</f>
        <v>0.12038428893095073</v>
      </c>
      <c r="Q1771" s="104">
        <v>0.47</v>
      </c>
      <c r="R1771" s="106">
        <f>'Datos Monitoreo 2019'!$Q1771*'Datos Monitoreo 2019'!$N1771</f>
        <v>4.7150513164622362E-2</v>
      </c>
      <c r="S1771" s="104">
        <v>0.2</v>
      </c>
      <c r="T1771" s="106">
        <f>'Datos Monitoreo 2019'!$R1771*'Datos Monitoreo 2019'!$S1771</f>
        <v>9.4301026329244725E-3</v>
      </c>
      <c r="U1771" s="106">
        <f>'Datos Monitoreo 2019'!$T1771+'Datos Monitoreo 2019'!$R1771</f>
        <v>5.6580615797546835E-2</v>
      </c>
    </row>
    <row r="1772" spans="1:21" s="94" customFormat="1" ht="16.5" hidden="1" x14ac:dyDescent="0.3">
      <c r="A1772" s="95" t="s">
        <v>75</v>
      </c>
      <c r="B1772" s="102">
        <f>VLOOKUP('Datos Monitoreo 2019'!$A1772,info!$D$3:$E$118,2,FALSE)</f>
        <v>4</v>
      </c>
      <c r="C1772" s="96">
        <v>45</v>
      </c>
      <c r="D1772" s="96" t="s">
        <v>10</v>
      </c>
      <c r="E1772" s="97">
        <v>23.841410475165922</v>
      </c>
      <c r="F1772" s="103">
        <f t="shared" si="32"/>
        <v>4.4643041114748191E-2</v>
      </c>
      <c r="G1772" s="95"/>
      <c r="H1772" s="104"/>
      <c r="I1772" s="104"/>
      <c r="J1772" s="104"/>
      <c r="K1772" s="105">
        <f>VLOOKUP('Datos Monitoreo 2019'!$D1772,info!$A$2:$B$20,2,FALSE)</f>
        <v>0.54</v>
      </c>
      <c r="M1772" s="104">
        <v>1.1499999999999999</v>
      </c>
      <c r="N1772" s="106">
        <f>(0.214828*'Datos Monitoreo 2019'!$E1772^2.0402)/1000</f>
        <v>0.13871502978999956</v>
      </c>
      <c r="O1772" s="106">
        <f>'Datos Monitoreo 2019'!$N1772*'Datos Monitoreo 2019'!$S1772</f>
        <v>2.7743005957999913E-2</v>
      </c>
      <c r="P1772" s="106">
        <f>'Datos Monitoreo 2019'!$O1772+'Datos Monitoreo 2019'!$N1772</f>
        <v>0.16645803574799947</v>
      </c>
      <c r="Q1772" s="104">
        <v>0.47</v>
      </c>
      <c r="R1772" s="106">
        <f>'Datos Monitoreo 2019'!$Q1772*'Datos Monitoreo 2019'!$N1772</f>
        <v>6.5196064001299792E-2</v>
      </c>
      <c r="S1772" s="104">
        <v>0.2</v>
      </c>
      <c r="T1772" s="106">
        <f>'Datos Monitoreo 2019'!$R1772*'Datos Monitoreo 2019'!$S1772</f>
        <v>1.3039212800259959E-2</v>
      </c>
      <c r="U1772" s="106">
        <f>'Datos Monitoreo 2019'!$T1772+'Datos Monitoreo 2019'!$R1772</f>
        <v>7.8235276801559755E-2</v>
      </c>
    </row>
    <row r="1773" spans="1:21" s="94" customFormat="1" ht="16.5" hidden="1" x14ac:dyDescent="0.3">
      <c r="A1773" s="95" t="s">
        <v>75</v>
      </c>
      <c r="B1773" s="102">
        <f>VLOOKUP('Datos Monitoreo 2019'!$A1773,info!$D$3:$E$118,2,FALSE)</f>
        <v>4</v>
      </c>
      <c r="C1773" s="96">
        <v>47</v>
      </c>
      <c r="D1773" s="96" t="s">
        <v>10</v>
      </c>
      <c r="E1773" s="97">
        <v>24.287044315823227</v>
      </c>
      <c r="F1773" s="103">
        <f t="shared" si="32"/>
        <v>4.6327537032432808E-2</v>
      </c>
      <c r="G1773" s="95"/>
      <c r="H1773" s="104"/>
      <c r="I1773" s="104"/>
      <c r="J1773" s="104"/>
      <c r="K1773" s="105">
        <f>VLOOKUP('Datos Monitoreo 2019'!$D1773,info!$A$2:$B$20,2,FALSE)</f>
        <v>0.54</v>
      </c>
      <c r="M1773" s="104">
        <v>1.1499999999999999</v>
      </c>
      <c r="N1773" s="106">
        <f>(0.214828*'Datos Monitoreo 2019'!$E1773^2.0402)/1000</f>
        <v>0.14405630708417166</v>
      </c>
      <c r="O1773" s="106">
        <f>'Datos Monitoreo 2019'!$N1773*'Datos Monitoreo 2019'!$S1773</f>
        <v>2.8811261416834336E-2</v>
      </c>
      <c r="P1773" s="106">
        <f>'Datos Monitoreo 2019'!$O1773+'Datos Monitoreo 2019'!$N1773</f>
        <v>0.17286756850100599</v>
      </c>
      <c r="Q1773" s="104">
        <v>0.47</v>
      </c>
      <c r="R1773" s="106">
        <f>'Datos Monitoreo 2019'!$Q1773*'Datos Monitoreo 2019'!$N1773</f>
        <v>6.7706464329560678E-2</v>
      </c>
      <c r="S1773" s="104">
        <v>0.2</v>
      </c>
      <c r="T1773" s="106">
        <f>'Datos Monitoreo 2019'!$R1773*'Datos Monitoreo 2019'!$S1773</f>
        <v>1.3541292865912137E-2</v>
      </c>
      <c r="U1773" s="106">
        <f>'Datos Monitoreo 2019'!$T1773+'Datos Monitoreo 2019'!$R1773</f>
        <v>8.1247757195472808E-2</v>
      </c>
    </row>
    <row r="1774" spans="1:21" s="94" customFormat="1" ht="16.5" hidden="1" x14ac:dyDescent="0.3">
      <c r="A1774" s="95" t="s">
        <v>75</v>
      </c>
      <c r="B1774" s="102">
        <f>VLOOKUP('Datos Monitoreo 2019'!$A1774,info!$D$3:$E$118,2,FALSE)</f>
        <v>4</v>
      </c>
      <c r="C1774" s="96">
        <v>48</v>
      </c>
      <c r="D1774" s="96" t="s">
        <v>10</v>
      </c>
      <c r="E1774" s="97">
        <v>20.912959522275049</v>
      </c>
      <c r="F1774" s="103">
        <f t="shared" si="32"/>
        <v>3.4349536015336773E-2</v>
      </c>
      <c r="G1774" s="95"/>
      <c r="H1774" s="104"/>
      <c r="I1774" s="104"/>
      <c r="J1774" s="104"/>
      <c r="K1774" s="105">
        <f>VLOOKUP('Datos Monitoreo 2019'!$D1774,info!$A$2:$B$20,2,FALSE)</f>
        <v>0.54</v>
      </c>
      <c r="M1774" s="104">
        <v>1.1499999999999999</v>
      </c>
      <c r="N1774" s="106">
        <f>(0.214828*'Datos Monitoreo 2019'!$E1774^2.0402)/1000</f>
        <v>0.10617018692573979</v>
      </c>
      <c r="O1774" s="106">
        <f>'Datos Monitoreo 2019'!$N1774*'Datos Monitoreo 2019'!$S1774</f>
        <v>2.1234037385147959E-2</v>
      </c>
      <c r="P1774" s="106">
        <f>'Datos Monitoreo 2019'!$O1774+'Datos Monitoreo 2019'!$N1774</f>
        <v>0.12740422431088774</v>
      </c>
      <c r="Q1774" s="104">
        <v>0.47</v>
      </c>
      <c r="R1774" s="106">
        <f>'Datos Monitoreo 2019'!$Q1774*'Datos Monitoreo 2019'!$N1774</f>
        <v>4.9899987855097701E-2</v>
      </c>
      <c r="S1774" s="104">
        <v>0.2</v>
      </c>
      <c r="T1774" s="106">
        <f>'Datos Monitoreo 2019'!$R1774*'Datos Monitoreo 2019'!$S1774</f>
        <v>9.9799975710195415E-3</v>
      </c>
      <c r="U1774" s="106">
        <f>'Datos Monitoreo 2019'!$T1774+'Datos Monitoreo 2019'!$R1774</f>
        <v>5.9879985426117242E-2</v>
      </c>
    </row>
    <row r="1775" spans="1:21" s="94" customFormat="1" ht="16.5" hidden="1" x14ac:dyDescent="0.3">
      <c r="A1775" s="95" t="s">
        <v>75</v>
      </c>
      <c r="B1775" s="102">
        <f>VLOOKUP('Datos Monitoreo 2019'!$A1775,info!$D$3:$E$118,2,FALSE)</f>
        <v>4</v>
      </c>
      <c r="C1775" s="96">
        <v>49</v>
      </c>
      <c r="D1775" s="96" t="s">
        <v>10</v>
      </c>
      <c r="E1775" s="97">
        <v>22.24986104424697</v>
      </c>
      <c r="F1775" s="103">
        <f t="shared" si="32"/>
        <v>3.888163217482158E-2</v>
      </c>
      <c r="G1775" s="95"/>
      <c r="H1775" s="104"/>
      <c r="I1775" s="104"/>
      <c r="J1775" s="104"/>
      <c r="K1775" s="105">
        <f>VLOOKUP('Datos Monitoreo 2019'!$D1775,info!$A$2:$B$20,2,FALSE)</f>
        <v>0.54</v>
      </c>
      <c r="M1775" s="104">
        <v>1.1499999999999999</v>
      </c>
      <c r="N1775" s="106">
        <f>(0.214828*'Datos Monitoreo 2019'!$E1775^2.0402)/1000</f>
        <v>0.12047808310522107</v>
      </c>
      <c r="O1775" s="106">
        <f>'Datos Monitoreo 2019'!$N1775*'Datos Monitoreo 2019'!$S1775</f>
        <v>2.4095616621044216E-2</v>
      </c>
      <c r="P1775" s="106">
        <f>'Datos Monitoreo 2019'!$O1775+'Datos Monitoreo 2019'!$N1775</f>
        <v>0.14457369972626527</v>
      </c>
      <c r="Q1775" s="104">
        <v>0.47</v>
      </c>
      <c r="R1775" s="106">
        <f>'Datos Monitoreo 2019'!$Q1775*'Datos Monitoreo 2019'!$N1775</f>
        <v>5.6624699059453901E-2</v>
      </c>
      <c r="S1775" s="104">
        <v>0.2</v>
      </c>
      <c r="T1775" s="106">
        <f>'Datos Monitoreo 2019'!$R1775*'Datos Monitoreo 2019'!$S1775</f>
        <v>1.1324939811890781E-2</v>
      </c>
      <c r="U1775" s="106">
        <f>'Datos Monitoreo 2019'!$T1775+'Datos Monitoreo 2019'!$R1775</f>
        <v>6.7949638871344684E-2</v>
      </c>
    </row>
    <row r="1776" spans="1:21" s="94" customFormat="1" ht="16.5" hidden="1" x14ac:dyDescent="0.3">
      <c r="A1776" s="95" t="s">
        <v>75</v>
      </c>
      <c r="B1776" s="102">
        <f>VLOOKUP('Datos Monitoreo 2019'!$A1776,info!$D$3:$E$118,2,FALSE)</f>
        <v>4</v>
      </c>
      <c r="C1776" s="96">
        <v>50</v>
      </c>
      <c r="D1776" s="96" t="s">
        <v>10</v>
      </c>
      <c r="E1776" s="97">
        <v>22.090706101155074</v>
      </c>
      <c r="F1776" s="103">
        <f t="shared" si="32"/>
        <v>3.8327375085504059E-2</v>
      </c>
      <c r="G1776" s="95"/>
      <c r="H1776" s="104"/>
      <c r="I1776" s="104"/>
      <c r="J1776" s="104"/>
      <c r="K1776" s="105">
        <f>VLOOKUP('Datos Monitoreo 2019'!$D1776,info!$A$2:$B$20,2,FALSE)</f>
        <v>0.54</v>
      </c>
      <c r="M1776" s="104">
        <v>1.1499999999999999</v>
      </c>
      <c r="N1776" s="106">
        <f>(0.214828*'Datos Monitoreo 2019'!$E1776^2.0402)/1000</f>
        <v>0.11872640197590167</v>
      </c>
      <c r="O1776" s="106">
        <f>'Datos Monitoreo 2019'!$N1776*'Datos Monitoreo 2019'!$S1776</f>
        <v>2.3745280395180337E-2</v>
      </c>
      <c r="P1776" s="106">
        <f>'Datos Monitoreo 2019'!$O1776+'Datos Monitoreo 2019'!$N1776</f>
        <v>0.14247168237108201</v>
      </c>
      <c r="Q1776" s="104">
        <v>0.47</v>
      </c>
      <c r="R1776" s="106">
        <f>'Datos Monitoreo 2019'!$Q1776*'Datos Monitoreo 2019'!$N1776</f>
        <v>5.580140892867378E-2</v>
      </c>
      <c r="S1776" s="104">
        <v>0.2</v>
      </c>
      <c r="T1776" s="106">
        <f>'Datos Monitoreo 2019'!$R1776*'Datos Monitoreo 2019'!$S1776</f>
        <v>1.1160281785734756E-2</v>
      </c>
      <c r="U1776" s="106">
        <f>'Datos Monitoreo 2019'!$T1776+'Datos Monitoreo 2019'!$R1776</f>
        <v>6.6961690714408537E-2</v>
      </c>
    </row>
    <row r="1777" spans="1:21" s="94" customFormat="1" ht="16.5" hidden="1" x14ac:dyDescent="0.3">
      <c r="A1777" s="95" t="s">
        <v>75</v>
      </c>
      <c r="B1777" s="102">
        <f>VLOOKUP('Datos Monitoreo 2019'!$A1777,info!$D$3:$E$118,2,FALSE)</f>
        <v>4</v>
      </c>
      <c r="C1777" s="96">
        <v>52</v>
      </c>
      <c r="D1777" s="96" t="s">
        <v>10</v>
      </c>
      <c r="E1777" s="97">
        <v>14.260282901033822</v>
      </c>
      <c r="F1777" s="103">
        <f t="shared" si="32"/>
        <v>1.5971516849157878E-2</v>
      </c>
      <c r="G1777" s="95"/>
      <c r="H1777" s="104"/>
      <c r="I1777" s="104"/>
      <c r="J1777" s="104"/>
      <c r="K1777" s="105">
        <f>VLOOKUP('Datos Monitoreo 2019'!$D1777,info!$A$2:$B$20,2,FALSE)</f>
        <v>0.54</v>
      </c>
      <c r="M1777" s="104">
        <v>1.1499999999999999</v>
      </c>
      <c r="N1777" s="106">
        <f>(0.214828*'Datos Monitoreo 2019'!$E1777^2.0402)/1000</f>
        <v>4.861195857787131E-2</v>
      </c>
      <c r="O1777" s="106">
        <f>'Datos Monitoreo 2019'!$N1777*'Datos Monitoreo 2019'!$S1777</f>
        <v>9.7223917155742634E-3</v>
      </c>
      <c r="P1777" s="106">
        <f>'Datos Monitoreo 2019'!$O1777+'Datos Monitoreo 2019'!$N1777</f>
        <v>5.8334350293445573E-2</v>
      </c>
      <c r="Q1777" s="104">
        <v>0.47</v>
      </c>
      <c r="R1777" s="106">
        <f>'Datos Monitoreo 2019'!$Q1777*'Datos Monitoreo 2019'!$N1777</f>
        <v>2.2847620531599513E-2</v>
      </c>
      <c r="S1777" s="104">
        <v>0.2</v>
      </c>
      <c r="T1777" s="106">
        <f>'Datos Monitoreo 2019'!$R1777*'Datos Monitoreo 2019'!$S1777</f>
        <v>4.5695241063199027E-3</v>
      </c>
      <c r="U1777" s="106">
        <f>'Datos Monitoreo 2019'!$T1777+'Datos Monitoreo 2019'!$R1777</f>
        <v>2.7417144637919416E-2</v>
      </c>
    </row>
    <row r="1778" spans="1:21" s="94" customFormat="1" ht="16.5" hidden="1" x14ac:dyDescent="0.3">
      <c r="A1778" s="95" t="s">
        <v>75</v>
      </c>
      <c r="B1778" s="102">
        <f>VLOOKUP('Datos Monitoreo 2019'!$A1778,info!$D$3:$E$118,2,FALSE)</f>
        <v>4</v>
      </c>
      <c r="C1778" s="96">
        <v>53</v>
      </c>
      <c r="D1778" s="96" t="s">
        <v>10</v>
      </c>
      <c r="E1778" s="97">
        <v>26.706199450820041</v>
      </c>
      <c r="F1778" s="103">
        <f t="shared" si="32"/>
        <v>5.6016253348095034E-2</v>
      </c>
      <c r="G1778" s="95"/>
      <c r="H1778" s="104"/>
      <c r="I1778" s="104"/>
      <c r="J1778" s="104"/>
      <c r="K1778" s="105">
        <f>VLOOKUP('Datos Monitoreo 2019'!$D1778,info!$A$2:$B$20,2,FALSE)</f>
        <v>0.54</v>
      </c>
      <c r="M1778" s="104">
        <v>1.1499999999999999</v>
      </c>
      <c r="N1778" s="106">
        <f>(0.214828*'Datos Monitoreo 2019'!$E1778^2.0402)/1000</f>
        <v>0.17484969033451911</v>
      </c>
      <c r="O1778" s="106">
        <f>'Datos Monitoreo 2019'!$N1778*'Datos Monitoreo 2019'!$S1778</f>
        <v>3.4969938066903822E-2</v>
      </c>
      <c r="P1778" s="106">
        <f>'Datos Monitoreo 2019'!$O1778+'Datos Monitoreo 2019'!$N1778</f>
        <v>0.20981962840142293</v>
      </c>
      <c r="Q1778" s="104">
        <v>0.47</v>
      </c>
      <c r="R1778" s="106">
        <f>'Datos Monitoreo 2019'!$Q1778*'Datos Monitoreo 2019'!$N1778</f>
        <v>8.2179354457223977E-2</v>
      </c>
      <c r="S1778" s="104">
        <v>0.2</v>
      </c>
      <c r="T1778" s="106">
        <f>'Datos Monitoreo 2019'!$R1778*'Datos Monitoreo 2019'!$S1778</f>
        <v>1.6435870891444795E-2</v>
      </c>
      <c r="U1778" s="106">
        <f>'Datos Monitoreo 2019'!$T1778+'Datos Monitoreo 2019'!$R1778</f>
        <v>9.8615225348668775E-2</v>
      </c>
    </row>
    <row r="1779" spans="1:21" s="94" customFormat="1" ht="16.5" hidden="1" x14ac:dyDescent="0.3">
      <c r="A1779" s="95" t="s">
        <v>71</v>
      </c>
      <c r="B1779" s="102">
        <f>VLOOKUP('Datos Monitoreo 2019'!$A1779,info!$D$3:$E$118,2,FALSE)</f>
        <v>4</v>
      </c>
      <c r="C1779" s="96">
        <v>7</v>
      </c>
      <c r="D1779" s="96" t="s">
        <v>19</v>
      </c>
      <c r="E1779" s="97">
        <v>14.483099821362476</v>
      </c>
      <c r="F1779" s="103">
        <f t="shared" si="32"/>
        <v>1.6474526046799817E-2</v>
      </c>
      <c r="G1779" s="95"/>
      <c r="H1779" s="104"/>
      <c r="I1779" s="104"/>
      <c r="J1779" s="104"/>
      <c r="K1779" s="105">
        <f>VLOOKUP('Datos Monitoreo 2019'!$D1779,info!$A$2:$B$20,2,FALSE)</f>
        <v>0.40899999999999997</v>
      </c>
      <c r="M1779" s="104">
        <v>1.1499999999999999</v>
      </c>
      <c r="N1779" s="106">
        <f>(0.204628*'Datos Monitoreo 2019'!$E1779^2.0181)/1000</f>
        <v>4.5050508882875366E-2</v>
      </c>
      <c r="O1779" s="106">
        <f>'Datos Monitoreo 2019'!$N1779*'Datos Monitoreo 2019'!$S1779</f>
        <v>9.0101017765750729E-3</v>
      </c>
      <c r="P1779" s="106">
        <f>'Datos Monitoreo 2019'!$O1779+'Datos Monitoreo 2019'!$N1779</f>
        <v>5.4060610659450441E-2</v>
      </c>
      <c r="Q1779" s="104">
        <v>0.47</v>
      </c>
      <c r="R1779" s="106">
        <f>'Datos Monitoreo 2019'!$Q1779*'Datos Monitoreo 2019'!$N1779</f>
        <v>2.1173739174951422E-2</v>
      </c>
      <c r="S1779" s="104">
        <v>0.2</v>
      </c>
      <c r="T1779" s="106">
        <f>'Datos Monitoreo 2019'!$R1779*'Datos Monitoreo 2019'!$S1779</f>
        <v>4.2347478349902849E-3</v>
      </c>
      <c r="U1779" s="106">
        <f>'Datos Monitoreo 2019'!$T1779+'Datos Monitoreo 2019'!$R1779</f>
        <v>2.5408487009941708E-2</v>
      </c>
    </row>
    <row r="1780" spans="1:21" s="94" customFormat="1" ht="16.5" hidden="1" x14ac:dyDescent="0.3">
      <c r="A1780" s="95" t="s">
        <v>71</v>
      </c>
      <c r="B1780" s="102">
        <f>VLOOKUP('Datos Monitoreo 2019'!$A1780,info!$D$3:$E$118,2,FALSE)</f>
        <v>4</v>
      </c>
      <c r="C1780" s="96">
        <v>8</v>
      </c>
      <c r="D1780" s="96" t="s">
        <v>19</v>
      </c>
      <c r="E1780" s="97">
        <v>3.1512678732195281</v>
      </c>
      <c r="F1780" s="103">
        <f t="shared" si="32"/>
        <v>7.7993879862183325E-4</v>
      </c>
      <c r="G1780" s="95"/>
      <c r="H1780" s="104"/>
      <c r="I1780" s="104"/>
      <c r="J1780" s="104"/>
      <c r="K1780" s="105">
        <f>VLOOKUP('Datos Monitoreo 2019'!$D1780,info!$A$2:$B$20,2,FALSE)</f>
        <v>0.40899999999999997</v>
      </c>
      <c r="M1780" s="104">
        <v>1.1499999999999999</v>
      </c>
      <c r="N1780" s="106">
        <f>(0.204628*'Datos Monitoreo 2019'!$E1780^2.0181)/1000</f>
        <v>2.0747142395501836E-3</v>
      </c>
      <c r="O1780" s="106">
        <f>'Datos Monitoreo 2019'!$N1780*'Datos Monitoreo 2019'!$S1780</f>
        <v>4.1494284791003674E-4</v>
      </c>
      <c r="P1780" s="106">
        <f>'Datos Monitoreo 2019'!$O1780+'Datos Monitoreo 2019'!$N1780</f>
        <v>2.4896570874602202E-3</v>
      </c>
      <c r="Q1780" s="104">
        <v>0.47</v>
      </c>
      <c r="R1780" s="106">
        <f>'Datos Monitoreo 2019'!$Q1780*'Datos Monitoreo 2019'!$N1780</f>
        <v>9.7511569258858623E-4</v>
      </c>
      <c r="S1780" s="104">
        <v>0.2</v>
      </c>
      <c r="T1780" s="106">
        <f>'Datos Monitoreo 2019'!$R1780*'Datos Monitoreo 2019'!$S1780</f>
        <v>1.9502313851771727E-4</v>
      </c>
      <c r="U1780" s="106">
        <f>'Datos Monitoreo 2019'!$T1780+'Datos Monitoreo 2019'!$R1780</f>
        <v>1.1701388311063034E-3</v>
      </c>
    </row>
    <row r="1781" spans="1:21" s="94" customFormat="1" ht="16.5" hidden="1" x14ac:dyDescent="0.3">
      <c r="A1781" s="95" t="s">
        <v>71</v>
      </c>
      <c r="B1781" s="102">
        <f>VLOOKUP('Datos Monitoreo 2019'!$A1781,info!$D$3:$E$118,2,FALSE)</f>
        <v>4</v>
      </c>
      <c r="C1781" s="96">
        <v>9</v>
      </c>
      <c r="D1781" s="96" t="s">
        <v>19</v>
      </c>
      <c r="E1781" s="97">
        <v>22.85464982799617</v>
      </c>
      <c r="F1781" s="103">
        <f t="shared" si="32"/>
        <v>4.1024096441253127E-2</v>
      </c>
      <c r="G1781" s="95"/>
      <c r="H1781" s="104"/>
      <c r="I1781" s="104"/>
      <c r="J1781" s="104"/>
      <c r="K1781" s="105">
        <f>VLOOKUP('Datos Monitoreo 2019'!$D1781,info!$A$2:$B$20,2,FALSE)</f>
        <v>0.40899999999999997</v>
      </c>
      <c r="M1781" s="104">
        <v>1.1499999999999999</v>
      </c>
      <c r="N1781" s="106">
        <f>(0.204628*'Datos Monitoreo 2019'!$E1781^2.0181)/1000</f>
        <v>0.11311277117418324</v>
      </c>
      <c r="O1781" s="106">
        <f>'Datos Monitoreo 2019'!$N1781*'Datos Monitoreo 2019'!$S1781</f>
        <v>2.262255423483665E-2</v>
      </c>
      <c r="P1781" s="106">
        <f>'Datos Monitoreo 2019'!$O1781+'Datos Monitoreo 2019'!$N1781</f>
        <v>0.13573532540901989</v>
      </c>
      <c r="Q1781" s="104">
        <v>0.47</v>
      </c>
      <c r="R1781" s="106">
        <f>'Datos Monitoreo 2019'!$Q1781*'Datos Monitoreo 2019'!$N1781</f>
        <v>5.3163002451866122E-2</v>
      </c>
      <c r="S1781" s="104">
        <v>0.2</v>
      </c>
      <c r="T1781" s="106">
        <f>'Datos Monitoreo 2019'!$R1781*'Datos Monitoreo 2019'!$S1781</f>
        <v>1.0632600490373225E-2</v>
      </c>
      <c r="U1781" s="106">
        <f>'Datos Monitoreo 2019'!$T1781+'Datos Monitoreo 2019'!$R1781</f>
        <v>6.3795602942239349E-2</v>
      </c>
    </row>
    <row r="1782" spans="1:21" s="94" customFormat="1" ht="16.5" hidden="1" x14ac:dyDescent="0.3">
      <c r="A1782" s="95" t="s">
        <v>71</v>
      </c>
      <c r="B1782" s="102">
        <f>VLOOKUP('Datos Monitoreo 2019'!$A1782,info!$D$3:$E$118,2,FALSE)</f>
        <v>4</v>
      </c>
      <c r="C1782" s="96">
        <v>10</v>
      </c>
      <c r="D1782" s="96" t="s">
        <v>19</v>
      </c>
      <c r="E1782" s="97">
        <v>20.944790510893426</v>
      </c>
      <c r="F1782" s="103">
        <f t="shared" si="32"/>
        <v>3.4454180390419684E-2</v>
      </c>
      <c r="G1782" s="95"/>
      <c r="H1782" s="104"/>
      <c r="I1782" s="104"/>
      <c r="J1782" s="104"/>
      <c r="K1782" s="105">
        <f>VLOOKUP('Datos Monitoreo 2019'!$D1782,info!$A$2:$B$20,2,FALSE)</f>
        <v>0.40899999999999997</v>
      </c>
      <c r="M1782" s="104">
        <v>1.1499999999999999</v>
      </c>
      <c r="N1782" s="106">
        <f>(0.204628*'Datos Monitoreo 2019'!$E1782^2.0181)/1000</f>
        <v>9.4848087301645817E-2</v>
      </c>
      <c r="O1782" s="106">
        <f>'Datos Monitoreo 2019'!$N1782*'Datos Monitoreo 2019'!$S1782</f>
        <v>1.8969617460329165E-2</v>
      </c>
      <c r="P1782" s="106">
        <f>'Datos Monitoreo 2019'!$O1782+'Datos Monitoreo 2019'!$N1782</f>
        <v>0.11381770476197497</v>
      </c>
      <c r="Q1782" s="104">
        <v>0.47</v>
      </c>
      <c r="R1782" s="106">
        <f>'Datos Monitoreo 2019'!$Q1782*'Datos Monitoreo 2019'!$N1782</f>
        <v>4.4578601031773531E-2</v>
      </c>
      <c r="S1782" s="104">
        <v>0.2</v>
      </c>
      <c r="T1782" s="106">
        <f>'Datos Monitoreo 2019'!$R1782*'Datos Monitoreo 2019'!$S1782</f>
        <v>8.9157202063547061E-3</v>
      </c>
      <c r="U1782" s="106">
        <f>'Datos Monitoreo 2019'!$T1782+'Datos Monitoreo 2019'!$R1782</f>
        <v>5.3494321238128237E-2</v>
      </c>
    </row>
    <row r="1783" spans="1:21" s="94" customFormat="1" ht="16.5" hidden="1" x14ac:dyDescent="0.3">
      <c r="A1783" s="95" t="s">
        <v>71</v>
      </c>
      <c r="B1783" s="102">
        <f>VLOOKUP('Datos Monitoreo 2019'!$A1783,info!$D$3:$E$118,2,FALSE)</f>
        <v>4</v>
      </c>
      <c r="C1783" s="96">
        <v>11</v>
      </c>
      <c r="D1783" s="96" t="s">
        <v>19</v>
      </c>
      <c r="E1783" s="97">
        <v>5.7295779513082321</v>
      </c>
      <c r="F1783" s="103">
        <f t="shared" si="32"/>
        <v>2.5783100780887042E-3</v>
      </c>
      <c r="G1783" s="95"/>
      <c r="H1783" s="104"/>
      <c r="I1783" s="104"/>
      <c r="J1783" s="104"/>
      <c r="K1783" s="105">
        <f>VLOOKUP('Datos Monitoreo 2019'!$D1783,info!$A$2:$B$20,2,FALSE)</f>
        <v>0.40899999999999997</v>
      </c>
      <c r="M1783" s="104">
        <v>1.1499999999999999</v>
      </c>
      <c r="N1783" s="106">
        <f>(0.204628*'Datos Monitoreo 2019'!$E1783^2.0181)/1000</f>
        <v>6.9331779001789327E-3</v>
      </c>
      <c r="O1783" s="106">
        <f>'Datos Monitoreo 2019'!$N1783*'Datos Monitoreo 2019'!$S1783</f>
        <v>1.3866355800357865E-3</v>
      </c>
      <c r="P1783" s="106">
        <f>'Datos Monitoreo 2019'!$O1783+'Datos Monitoreo 2019'!$N1783</f>
        <v>8.3198134802147192E-3</v>
      </c>
      <c r="Q1783" s="104">
        <v>0.47</v>
      </c>
      <c r="R1783" s="106">
        <f>'Datos Monitoreo 2019'!$Q1783*'Datos Monitoreo 2019'!$N1783</f>
        <v>3.258593613084098E-3</v>
      </c>
      <c r="S1783" s="104">
        <v>0.2</v>
      </c>
      <c r="T1783" s="106">
        <f>'Datos Monitoreo 2019'!$R1783*'Datos Monitoreo 2019'!$S1783</f>
        <v>6.517187226168196E-4</v>
      </c>
      <c r="U1783" s="106">
        <f>'Datos Monitoreo 2019'!$T1783+'Datos Monitoreo 2019'!$R1783</f>
        <v>3.9103123357009176E-3</v>
      </c>
    </row>
    <row r="1784" spans="1:21" s="94" customFormat="1" ht="16.5" hidden="1" x14ac:dyDescent="0.3">
      <c r="A1784" s="95" t="s">
        <v>71</v>
      </c>
      <c r="B1784" s="102">
        <f>VLOOKUP('Datos Monitoreo 2019'!$A1784,info!$D$3:$E$118,2,FALSE)</f>
        <v>4</v>
      </c>
      <c r="C1784" s="96">
        <v>12</v>
      </c>
      <c r="D1784" s="96" t="s">
        <v>19</v>
      </c>
      <c r="E1784" s="97">
        <v>11.459155902616464</v>
      </c>
      <c r="F1784" s="103">
        <f t="shared" si="32"/>
        <v>1.0313240312354817E-2</v>
      </c>
      <c r="G1784" s="95"/>
      <c r="H1784" s="104"/>
      <c r="I1784" s="104"/>
      <c r="J1784" s="104"/>
      <c r="K1784" s="105">
        <f>VLOOKUP('Datos Monitoreo 2019'!$D1784,info!$A$2:$B$20,2,FALSE)</f>
        <v>0.40899999999999997</v>
      </c>
      <c r="M1784" s="104">
        <v>1.1499999999999999</v>
      </c>
      <c r="N1784" s="106">
        <f>(0.204628*'Datos Monitoreo 2019'!$E1784^2.0181)/1000</f>
        <v>2.8082836938633265E-2</v>
      </c>
      <c r="O1784" s="106">
        <f>'Datos Monitoreo 2019'!$N1784*'Datos Monitoreo 2019'!$S1784</f>
        <v>5.6165673877266531E-3</v>
      </c>
      <c r="P1784" s="106">
        <f>'Datos Monitoreo 2019'!$O1784+'Datos Monitoreo 2019'!$N1784</f>
        <v>3.3699404326359921E-2</v>
      </c>
      <c r="Q1784" s="104">
        <v>0.47</v>
      </c>
      <c r="R1784" s="106">
        <f>'Datos Monitoreo 2019'!$Q1784*'Datos Monitoreo 2019'!$N1784</f>
        <v>1.3198933361157635E-2</v>
      </c>
      <c r="S1784" s="104">
        <v>0.2</v>
      </c>
      <c r="T1784" s="106">
        <f>'Datos Monitoreo 2019'!$R1784*'Datos Monitoreo 2019'!$S1784</f>
        <v>2.6397866722315273E-3</v>
      </c>
      <c r="U1784" s="106">
        <f>'Datos Monitoreo 2019'!$T1784+'Datos Monitoreo 2019'!$R1784</f>
        <v>1.583872003338916E-2</v>
      </c>
    </row>
    <row r="1785" spans="1:21" s="94" customFormat="1" ht="16.5" hidden="1" x14ac:dyDescent="0.3">
      <c r="A1785" s="95" t="s">
        <v>71</v>
      </c>
      <c r="B1785" s="102">
        <f>VLOOKUP('Datos Monitoreo 2019'!$A1785,info!$D$3:$E$118,2,FALSE)</f>
        <v>4</v>
      </c>
      <c r="C1785" s="96">
        <v>14</v>
      </c>
      <c r="D1785" s="96" t="s">
        <v>19</v>
      </c>
      <c r="E1785" s="97">
        <v>24.000565418257818</v>
      </c>
      <c r="F1785" s="103">
        <f t="shared" si="32"/>
        <v>4.5241065813415991E-2</v>
      </c>
      <c r="G1785" s="95"/>
      <c r="H1785" s="104"/>
      <c r="I1785" s="104"/>
      <c r="J1785" s="104"/>
      <c r="K1785" s="105">
        <f>VLOOKUP('Datos Monitoreo 2019'!$D1785,info!$A$2:$B$20,2,FALSE)</f>
        <v>0.40899999999999997</v>
      </c>
      <c r="M1785" s="104">
        <v>1.1499999999999999</v>
      </c>
      <c r="N1785" s="106">
        <f>(0.204628*'Datos Monitoreo 2019'!$E1785^2.0181)/1000</f>
        <v>0.12485042198297444</v>
      </c>
      <c r="O1785" s="106">
        <f>'Datos Monitoreo 2019'!$N1785*'Datos Monitoreo 2019'!$S1785</f>
        <v>2.4970084396594889E-2</v>
      </c>
      <c r="P1785" s="106">
        <f>'Datos Monitoreo 2019'!$O1785+'Datos Monitoreo 2019'!$N1785</f>
        <v>0.14982050637956934</v>
      </c>
      <c r="Q1785" s="104">
        <v>0.47</v>
      </c>
      <c r="R1785" s="106">
        <f>'Datos Monitoreo 2019'!$Q1785*'Datos Monitoreo 2019'!$N1785</f>
        <v>5.8679698331997987E-2</v>
      </c>
      <c r="S1785" s="104">
        <v>0.2</v>
      </c>
      <c r="T1785" s="106">
        <f>'Datos Monitoreo 2019'!$R1785*'Datos Monitoreo 2019'!$S1785</f>
        <v>1.1735939666399598E-2</v>
      </c>
      <c r="U1785" s="106">
        <f>'Datos Monitoreo 2019'!$T1785+'Datos Monitoreo 2019'!$R1785</f>
        <v>7.041563799839759E-2</v>
      </c>
    </row>
    <row r="1786" spans="1:21" s="94" customFormat="1" ht="16.5" hidden="1" x14ac:dyDescent="0.3">
      <c r="A1786" s="95" t="s">
        <v>71</v>
      </c>
      <c r="B1786" s="102">
        <f>VLOOKUP('Datos Monitoreo 2019'!$A1786,info!$D$3:$E$118,2,FALSE)</f>
        <v>4</v>
      </c>
      <c r="C1786" s="96">
        <v>15</v>
      </c>
      <c r="D1786" s="96" t="s">
        <v>19</v>
      </c>
      <c r="E1786" s="97">
        <v>19.767043932013401</v>
      </c>
      <c r="F1786" s="103">
        <f t="shared" si="32"/>
        <v>3.06883357044508E-2</v>
      </c>
      <c r="G1786" s="95"/>
      <c r="H1786" s="104"/>
      <c r="I1786" s="104"/>
      <c r="J1786" s="104"/>
      <c r="K1786" s="105">
        <f>VLOOKUP('Datos Monitoreo 2019'!$D1786,info!$A$2:$B$20,2,FALSE)</f>
        <v>0.40899999999999997</v>
      </c>
      <c r="M1786" s="104">
        <v>1.1499999999999999</v>
      </c>
      <c r="N1786" s="106">
        <f>(0.204628*'Datos Monitoreo 2019'!$E1786^2.0181)/1000</f>
        <v>8.4392734621494228E-2</v>
      </c>
      <c r="O1786" s="106">
        <f>'Datos Monitoreo 2019'!$N1786*'Datos Monitoreo 2019'!$S1786</f>
        <v>1.6878546924298847E-2</v>
      </c>
      <c r="P1786" s="106">
        <f>'Datos Monitoreo 2019'!$O1786+'Datos Monitoreo 2019'!$N1786</f>
        <v>0.10127128154579307</v>
      </c>
      <c r="Q1786" s="104">
        <v>0.47</v>
      </c>
      <c r="R1786" s="106">
        <f>'Datos Monitoreo 2019'!$Q1786*'Datos Monitoreo 2019'!$N1786</f>
        <v>3.9664585272102287E-2</v>
      </c>
      <c r="S1786" s="104">
        <v>0.2</v>
      </c>
      <c r="T1786" s="106">
        <f>'Datos Monitoreo 2019'!$R1786*'Datos Monitoreo 2019'!$S1786</f>
        <v>7.9329170544204571E-3</v>
      </c>
      <c r="U1786" s="106">
        <f>'Datos Monitoreo 2019'!$T1786+'Datos Monitoreo 2019'!$R1786</f>
        <v>4.7597502326522746E-2</v>
      </c>
    </row>
    <row r="1787" spans="1:21" s="94" customFormat="1" ht="16.5" hidden="1" x14ac:dyDescent="0.3">
      <c r="A1787" s="95" t="s">
        <v>71</v>
      </c>
      <c r="B1787" s="102">
        <f>VLOOKUP('Datos Monitoreo 2019'!$A1787,info!$D$3:$E$118,2,FALSE)</f>
        <v>4</v>
      </c>
      <c r="C1787" s="96">
        <v>16</v>
      </c>
      <c r="D1787" s="96" t="s">
        <v>19</v>
      </c>
      <c r="E1787" s="97">
        <v>23.8732414637843</v>
      </c>
      <c r="F1787" s="103">
        <f t="shared" si="32"/>
        <v>4.4762327744595563E-2</v>
      </c>
      <c r="G1787" s="95"/>
      <c r="H1787" s="110"/>
      <c r="I1787" s="110"/>
      <c r="J1787" s="110"/>
      <c r="K1787" s="105">
        <f>VLOOKUP('Datos Monitoreo 2019'!$D1787,info!$A$2:$B$20,2,FALSE)</f>
        <v>0.40899999999999997</v>
      </c>
      <c r="M1787" s="104">
        <v>1.1499999999999999</v>
      </c>
      <c r="N1787" s="106">
        <f>(0.204628*'Datos Monitoreo 2019'!$E1787^2.0181)/1000</f>
        <v>0.12351737035949535</v>
      </c>
      <c r="O1787" s="106">
        <f>'Datos Monitoreo 2019'!$N1787*'Datos Monitoreo 2019'!$S1787</f>
        <v>2.4703474071899073E-2</v>
      </c>
      <c r="P1787" s="106">
        <f>'Datos Monitoreo 2019'!$O1787+'Datos Monitoreo 2019'!$N1787</f>
        <v>0.14822084443139444</v>
      </c>
      <c r="Q1787" s="104">
        <v>0.47</v>
      </c>
      <c r="R1787" s="106">
        <f>'Datos Monitoreo 2019'!$Q1787*'Datos Monitoreo 2019'!$N1787</f>
        <v>5.8053164068962812E-2</v>
      </c>
      <c r="S1787" s="104">
        <v>0.2</v>
      </c>
      <c r="T1787" s="106">
        <f>'Datos Monitoreo 2019'!$R1787*'Datos Monitoreo 2019'!$S1787</f>
        <v>1.1610632813792564E-2</v>
      </c>
      <c r="U1787" s="106">
        <f>'Datos Monitoreo 2019'!$T1787+'Datos Monitoreo 2019'!$R1787</f>
        <v>6.9663796882755369E-2</v>
      </c>
    </row>
    <row r="1788" spans="1:21" s="94" customFormat="1" ht="16.5" hidden="1" x14ac:dyDescent="0.3">
      <c r="A1788" s="95" t="s">
        <v>71</v>
      </c>
      <c r="B1788" s="102">
        <f>VLOOKUP('Datos Monitoreo 2019'!$A1788,info!$D$3:$E$118,2,FALSE)</f>
        <v>4</v>
      </c>
      <c r="C1788" s="96">
        <v>17</v>
      </c>
      <c r="D1788" s="96" t="s">
        <v>19</v>
      </c>
      <c r="E1788" s="97">
        <v>25.305635951611361</v>
      </c>
      <c r="F1788" s="103">
        <f t="shared" si="32"/>
        <v>5.0294951453827584E-2</v>
      </c>
      <c r="G1788" s="95"/>
      <c r="H1788" s="110"/>
      <c r="I1788" s="110"/>
      <c r="J1788" s="110"/>
      <c r="K1788" s="105">
        <f>VLOOKUP('Datos Monitoreo 2019'!$D1788,info!$A$2:$B$20,2,FALSE)</f>
        <v>0.40899999999999997</v>
      </c>
      <c r="M1788" s="104">
        <v>1.1499999999999999</v>
      </c>
      <c r="N1788" s="106">
        <f>(0.204628*'Datos Monitoreo 2019'!$E1788^2.0181)/1000</f>
        <v>0.13893056561102932</v>
      </c>
      <c r="O1788" s="106">
        <f>'Datos Monitoreo 2019'!$N1788*'Datos Monitoreo 2019'!$S1788</f>
        <v>2.7786113122205865E-2</v>
      </c>
      <c r="P1788" s="106">
        <f>'Datos Monitoreo 2019'!$O1788+'Datos Monitoreo 2019'!$N1788</f>
        <v>0.16671667873323517</v>
      </c>
      <c r="Q1788" s="104">
        <v>0.47</v>
      </c>
      <c r="R1788" s="106">
        <f>'Datos Monitoreo 2019'!$Q1788*'Datos Monitoreo 2019'!$N1788</f>
        <v>6.5297365837183777E-2</v>
      </c>
      <c r="S1788" s="104">
        <v>0.2</v>
      </c>
      <c r="T1788" s="106">
        <f>'Datos Monitoreo 2019'!$R1788*'Datos Monitoreo 2019'!$S1788</f>
        <v>1.3059473167436756E-2</v>
      </c>
      <c r="U1788" s="106">
        <f>'Datos Monitoreo 2019'!$T1788+'Datos Monitoreo 2019'!$R1788</f>
        <v>7.8356839004620538E-2</v>
      </c>
    </row>
    <row r="1789" spans="1:21" s="94" customFormat="1" ht="16.5" hidden="1" x14ac:dyDescent="0.3">
      <c r="A1789" s="95" t="s">
        <v>71</v>
      </c>
      <c r="B1789" s="102">
        <f>VLOOKUP('Datos Monitoreo 2019'!$A1789,info!$D$3:$E$118,2,FALSE)</f>
        <v>4</v>
      </c>
      <c r="C1789" s="96">
        <v>18</v>
      </c>
      <c r="D1789" s="96" t="s">
        <v>19</v>
      </c>
      <c r="E1789" s="97">
        <v>12.000282709128909</v>
      </c>
      <c r="F1789" s="103">
        <f t="shared" si="32"/>
        <v>1.1310266453353998E-2</v>
      </c>
      <c r="G1789" s="95"/>
      <c r="H1789" s="110"/>
      <c r="I1789" s="110"/>
      <c r="J1789" s="110"/>
      <c r="K1789" s="105">
        <f>VLOOKUP('Datos Monitoreo 2019'!$D1789,info!$A$2:$B$20,2,FALSE)</f>
        <v>0.40899999999999997</v>
      </c>
      <c r="M1789" s="104">
        <v>1.1499999999999999</v>
      </c>
      <c r="N1789" s="106">
        <f>(0.204628*'Datos Monitoreo 2019'!$E1789^2.0181)/1000</f>
        <v>3.0823459482099608E-2</v>
      </c>
      <c r="O1789" s="106">
        <f>'Datos Monitoreo 2019'!$N1789*'Datos Monitoreo 2019'!$S1789</f>
        <v>6.1646918964199217E-3</v>
      </c>
      <c r="P1789" s="106">
        <f>'Datos Monitoreo 2019'!$O1789+'Datos Monitoreo 2019'!$N1789</f>
        <v>3.6988151378519532E-2</v>
      </c>
      <c r="Q1789" s="104">
        <v>0.47</v>
      </c>
      <c r="R1789" s="106">
        <f>'Datos Monitoreo 2019'!$Q1789*'Datos Monitoreo 2019'!$N1789</f>
        <v>1.4487025956586816E-2</v>
      </c>
      <c r="S1789" s="104">
        <v>0.2</v>
      </c>
      <c r="T1789" s="106">
        <f>'Datos Monitoreo 2019'!$R1789*'Datos Monitoreo 2019'!$S1789</f>
        <v>2.8974051913173635E-3</v>
      </c>
      <c r="U1789" s="106">
        <f>'Datos Monitoreo 2019'!$T1789+'Datos Monitoreo 2019'!$R1789</f>
        <v>1.7384431147904181E-2</v>
      </c>
    </row>
    <row r="1790" spans="1:21" s="94" customFormat="1" ht="16.5" hidden="1" x14ac:dyDescent="0.3">
      <c r="A1790" s="95" t="s">
        <v>71</v>
      </c>
      <c r="B1790" s="102">
        <f>VLOOKUP('Datos Monitoreo 2019'!$A1790,info!$D$3:$E$118,2,FALSE)</f>
        <v>4</v>
      </c>
      <c r="C1790" s="96">
        <v>22</v>
      </c>
      <c r="D1790" s="96" t="s">
        <v>19</v>
      </c>
      <c r="E1790" s="97">
        <v>10.949860084722399</v>
      </c>
      <c r="F1790" s="103">
        <f t="shared" si="32"/>
        <v>9.4168796728612628E-3</v>
      </c>
      <c r="G1790" s="95"/>
      <c r="H1790" s="110"/>
      <c r="I1790" s="110"/>
      <c r="J1790" s="110"/>
      <c r="K1790" s="105">
        <f>VLOOKUP('Datos Monitoreo 2019'!$D1790,info!$A$2:$B$20,2,FALSE)</f>
        <v>0.40899999999999997</v>
      </c>
      <c r="M1790" s="104">
        <v>1.1499999999999999</v>
      </c>
      <c r="N1790" s="106">
        <f>(0.204628*'Datos Monitoreo 2019'!$E1790^2.0181)/1000</f>
        <v>2.562096566263233E-2</v>
      </c>
      <c r="O1790" s="106">
        <f>'Datos Monitoreo 2019'!$N1790*'Datos Monitoreo 2019'!$S1790</f>
        <v>5.1241931325264663E-3</v>
      </c>
      <c r="P1790" s="106">
        <f>'Datos Monitoreo 2019'!$O1790+'Datos Monitoreo 2019'!$N1790</f>
        <v>3.0745158795158795E-2</v>
      </c>
      <c r="Q1790" s="104">
        <v>0.47</v>
      </c>
      <c r="R1790" s="106">
        <f>'Datos Monitoreo 2019'!$Q1790*'Datos Monitoreo 2019'!$N1790</f>
        <v>1.2041853861437194E-2</v>
      </c>
      <c r="S1790" s="104">
        <v>0.2</v>
      </c>
      <c r="T1790" s="106">
        <f>'Datos Monitoreo 2019'!$R1790*'Datos Monitoreo 2019'!$S1790</f>
        <v>2.4083707722874388E-3</v>
      </c>
      <c r="U1790" s="106">
        <f>'Datos Monitoreo 2019'!$T1790+'Datos Monitoreo 2019'!$R1790</f>
        <v>1.4450224633724633E-2</v>
      </c>
    </row>
    <row r="1791" spans="1:21" s="94" customFormat="1" ht="16.5" hidden="1" x14ac:dyDescent="0.3">
      <c r="A1791" s="95" t="s">
        <v>71</v>
      </c>
      <c r="B1791" s="102">
        <f>VLOOKUP('Datos Monitoreo 2019'!$A1791,info!$D$3:$E$118,2,FALSE)</f>
        <v>4</v>
      </c>
      <c r="C1791" s="96">
        <v>23</v>
      </c>
      <c r="D1791" s="96" t="s">
        <v>19</v>
      </c>
      <c r="E1791" s="97">
        <v>12.159437652220806</v>
      </c>
      <c r="F1791" s="103">
        <f t="shared" si="32"/>
        <v>1.1612262957870871E-2</v>
      </c>
      <c r="G1791" s="95"/>
      <c r="H1791" s="104"/>
      <c r="I1791" s="104"/>
      <c r="J1791" s="104"/>
      <c r="K1791" s="105">
        <f>VLOOKUP('Datos Monitoreo 2019'!$D1791,info!$A$2:$B$20,2,FALSE)</f>
        <v>0.40899999999999997</v>
      </c>
      <c r="M1791" s="104">
        <v>1.1499999999999999</v>
      </c>
      <c r="N1791" s="106">
        <f>(0.204628*'Datos Monitoreo 2019'!$E1791^2.0181)/1000</f>
        <v>3.1654027414931993E-2</v>
      </c>
      <c r="O1791" s="106">
        <f>'Datos Monitoreo 2019'!$N1791*'Datos Monitoreo 2019'!$S1791</f>
        <v>6.3308054829863993E-3</v>
      </c>
      <c r="P1791" s="106">
        <f>'Datos Monitoreo 2019'!$O1791+'Datos Monitoreo 2019'!$N1791</f>
        <v>3.7984832897918389E-2</v>
      </c>
      <c r="Q1791" s="104">
        <v>0.47</v>
      </c>
      <c r="R1791" s="106">
        <f>'Datos Monitoreo 2019'!$Q1791*'Datos Monitoreo 2019'!$N1791</f>
        <v>1.4877392885018036E-2</v>
      </c>
      <c r="S1791" s="104">
        <v>0.2</v>
      </c>
      <c r="T1791" s="106">
        <f>'Datos Monitoreo 2019'!$R1791*'Datos Monitoreo 2019'!$S1791</f>
        <v>2.9754785770036074E-3</v>
      </c>
      <c r="U1791" s="106">
        <f>'Datos Monitoreo 2019'!$T1791+'Datos Monitoreo 2019'!$R1791</f>
        <v>1.7852871462021642E-2</v>
      </c>
    </row>
    <row r="1792" spans="1:21" s="94" customFormat="1" ht="16.5" hidden="1" x14ac:dyDescent="0.3">
      <c r="A1792" s="95" t="s">
        <v>71</v>
      </c>
      <c r="B1792" s="102">
        <f>VLOOKUP('Datos Monitoreo 2019'!$A1792,info!$D$3:$E$118,2,FALSE)</f>
        <v>4</v>
      </c>
      <c r="C1792" s="96">
        <v>25</v>
      </c>
      <c r="D1792" s="96" t="s">
        <v>19</v>
      </c>
      <c r="E1792" s="97">
        <v>21.135776442603703</v>
      </c>
      <c r="F1792" s="103">
        <f t="shared" si="32"/>
        <v>3.5085388894722153E-2</v>
      </c>
      <c r="G1792" s="95"/>
      <c r="H1792" s="104"/>
      <c r="I1792" s="104"/>
      <c r="J1792" s="104"/>
      <c r="K1792" s="105">
        <f>VLOOKUP('Datos Monitoreo 2019'!$D1792,info!$A$2:$B$20,2,FALSE)</f>
        <v>0.40899999999999997</v>
      </c>
      <c r="M1792" s="104">
        <v>1.1499999999999999</v>
      </c>
      <c r="N1792" s="106">
        <f>(0.204628*'Datos Monitoreo 2019'!$E1792^2.0181)/1000</f>
        <v>9.660159617390067E-2</v>
      </c>
      <c r="O1792" s="106">
        <f>'Datos Monitoreo 2019'!$N1792*'Datos Monitoreo 2019'!$S1792</f>
        <v>1.9320319234780135E-2</v>
      </c>
      <c r="P1792" s="106">
        <f>'Datos Monitoreo 2019'!$O1792+'Datos Monitoreo 2019'!$N1792</f>
        <v>0.1159219154086808</v>
      </c>
      <c r="Q1792" s="104">
        <v>0.47</v>
      </c>
      <c r="R1792" s="106">
        <f>'Datos Monitoreo 2019'!$Q1792*'Datos Monitoreo 2019'!$N1792</f>
        <v>4.5402750201733309E-2</v>
      </c>
      <c r="S1792" s="104">
        <v>0.2</v>
      </c>
      <c r="T1792" s="106">
        <f>'Datos Monitoreo 2019'!$R1792*'Datos Monitoreo 2019'!$S1792</f>
        <v>9.0805500403466615E-3</v>
      </c>
      <c r="U1792" s="106">
        <f>'Datos Monitoreo 2019'!$T1792+'Datos Monitoreo 2019'!$R1792</f>
        <v>5.4483300242079973E-2</v>
      </c>
    </row>
    <row r="1793" spans="1:21" s="94" customFormat="1" ht="16.5" hidden="1" x14ac:dyDescent="0.3">
      <c r="A1793" s="95" t="s">
        <v>71</v>
      </c>
      <c r="B1793" s="102">
        <f>VLOOKUP('Datos Monitoreo 2019'!$A1793,info!$D$3:$E$118,2,FALSE)</f>
        <v>4</v>
      </c>
      <c r="C1793" s="96">
        <v>26</v>
      </c>
      <c r="D1793" s="96" t="s">
        <v>19</v>
      </c>
      <c r="E1793" s="97">
        <v>14.03746598070517</v>
      </c>
      <c r="F1793" s="103">
        <f t="shared" si="32"/>
        <v>1.5476306243727448E-2</v>
      </c>
      <c r="G1793" s="95"/>
      <c r="H1793" s="104"/>
      <c r="I1793" s="104"/>
      <c r="J1793" s="104"/>
      <c r="K1793" s="105">
        <f>VLOOKUP('Datos Monitoreo 2019'!$D1793,info!$A$2:$B$20,2,FALSE)</f>
        <v>0.40899999999999997</v>
      </c>
      <c r="M1793" s="104">
        <v>1.1499999999999999</v>
      </c>
      <c r="N1793" s="106">
        <f>(0.204628*'Datos Monitoreo 2019'!$E1793^2.0181)/1000</f>
        <v>4.2296888350907676E-2</v>
      </c>
      <c r="O1793" s="106">
        <f>'Datos Monitoreo 2019'!$N1793*'Datos Monitoreo 2019'!$S1793</f>
        <v>8.4593776701815358E-3</v>
      </c>
      <c r="P1793" s="106">
        <f>'Datos Monitoreo 2019'!$O1793+'Datos Monitoreo 2019'!$N1793</f>
        <v>5.0756266021089208E-2</v>
      </c>
      <c r="Q1793" s="104">
        <v>0.47</v>
      </c>
      <c r="R1793" s="106">
        <f>'Datos Monitoreo 2019'!$Q1793*'Datos Monitoreo 2019'!$N1793</f>
        <v>1.9879537524926605E-2</v>
      </c>
      <c r="S1793" s="104">
        <v>0.2</v>
      </c>
      <c r="T1793" s="106">
        <f>'Datos Monitoreo 2019'!$R1793*'Datos Monitoreo 2019'!$S1793</f>
        <v>3.9759075049853208E-3</v>
      </c>
      <c r="U1793" s="106">
        <f>'Datos Monitoreo 2019'!$T1793+'Datos Monitoreo 2019'!$R1793</f>
        <v>2.3855445029911927E-2</v>
      </c>
    </row>
    <row r="1794" spans="1:21" s="94" customFormat="1" ht="16.5" hidden="1" x14ac:dyDescent="0.3">
      <c r="A1794" s="95" t="s">
        <v>71</v>
      </c>
      <c r="B1794" s="102">
        <f>VLOOKUP('Datos Monitoreo 2019'!$A1794,info!$D$3:$E$118,2,FALSE)</f>
        <v>4</v>
      </c>
      <c r="C1794" s="96">
        <v>28</v>
      </c>
      <c r="D1794" s="96" t="s">
        <v>19</v>
      </c>
      <c r="E1794" s="97">
        <v>16.71126902464901</v>
      </c>
      <c r="F1794" s="103">
        <f t="shared" si="32"/>
        <v>2.1933540594851822E-2</v>
      </c>
      <c r="G1794" s="95"/>
      <c r="H1794" s="104"/>
      <c r="I1794" s="104"/>
      <c r="J1794" s="104"/>
      <c r="K1794" s="105">
        <f>VLOOKUP('Datos Monitoreo 2019'!$D1794,info!$A$2:$B$20,2,FALSE)</f>
        <v>0.40899999999999997</v>
      </c>
      <c r="M1794" s="104">
        <v>1.1499999999999999</v>
      </c>
      <c r="N1794" s="106">
        <f>(0.204628*'Datos Monitoreo 2019'!$E1794^2.0181)/1000</f>
        <v>6.0134041319625547E-2</v>
      </c>
      <c r="O1794" s="106">
        <f>'Datos Monitoreo 2019'!$N1794*'Datos Monitoreo 2019'!$S1794</f>
        <v>1.2026808263925111E-2</v>
      </c>
      <c r="P1794" s="106">
        <f>'Datos Monitoreo 2019'!$O1794+'Datos Monitoreo 2019'!$N1794</f>
        <v>7.2160849583550651E-2</v>
      </c>
      <c r="Q1794" s="104">
        <v>0.47</v>
      </c>
      <c r="R1794" s="106">
        <f>'Datos Monitoreo 2019'!$Q1794*'Datos Monitoreo 2019'!$N1794</f>
        <v>2.8262999420224005E-2</v>
      </c>
      <c r="S1794" s="104">
        <v>0.2</v>
      </c>
      <c r="T1794" s="106">
        <f>'Datos Monitoreo 2019'!$R1794*'Datos Monitoreo 2019'!$S1794</f>
        <v>5.6525998840448012E-3</v>
      </c>
      <c r="U1794" s="106">
        <f>'Datos Monitoreo 2019'!$T1794+'Datos Monitoreo 2019'!$R1794</f>
        <v>3.3915599304268809E-2</v>
      </c>
    </row>
    <row r="1795" spans="1:21" s="94" customFormat="1" ht="16.5" hidden="1" x14ac:dyDescent="0.3">
      <c r="A1795" s="95" t="s">
        <v>71</v>
      </c>
      <c r="B1795" s="102">
        <f>VLOOKUP('Datos Monitoreo 2019'!$A1795,info!$D$3:$E$118,2,FALSE)</f>
        <v>4</v>
      </c>
      <c r="C1795" s="96">
        <v>29</v>
      </c>
      <c r="D1795" s="96" t="s">
        <v>19</v>
      </c>
      <c r="E1795" s="97">
        <v>4.2653524748627953</v>
      </c>
      <c r="F1795" s="103">
        <f t="shared" ref="F1795:F1858" si="33">+(PI()*(((E1795/100)^2))/4)</f>
        <v>1.4288930790790366E-3</v>
      </c>
      <c r="G1795" s="95"/>
      <c r="H1795" s="110"/>
      <c r="I1795" s="110"/>
      <c r="J1795" s="110"/>
      <c r="K1795" s="105">
        <f>VLOOKUP('Datos Monitoreo 2019'!$D1795,info!$A$2:$B$20,2,FALSE)</f>
        <v>0.40899999999999997</v>
      </c>
      <c r="M1795" s="104">
        <v>1.1499999999999999</v>
      </c>
      <c r="N1795" s="106">
        <f>(0.204628*'Datos Monitoreo 2019'!$E1795^2.0181)/1000</f>
        <v>3.8218804238194645E-3</v>
      </c>
      <c r="O1795" s="106">
        <f>'Datos Monitoreo 2019'!$N1795*'Datos Monitoreo 2019'!$S1795</f>
        <v>7.6437608476389294E-4</v>
      </c>
      <c r="P1795" s="106">
        <f>'Datos Monitoreo 2019'!$O1795+'Datos Monitoreo 2019'!$N1795</f>
        <v>4.5862565085833572E-3</v>
      </c>
      <c r="Q1795" s="104">
        <v>0.47</v>
      </c>
      <c r="R1795" s="106">
        <f>'Datos Monitoreo 2019'!$Q1795*'Datos Monitoreo 2019'!$N1795</f>
        <v>1.7962837991951483E-3</v>
      </c>
      <c r="S1795" s="104">
        <v>0.2</v>
      </c>
      <c r="T1795" s="106">
        <f>'Datos Monitoreo 2019'!$R1795*'Datos Monitoreo 2019'!$S1795</f>
        <v>3.5925675983902966E-4</v>
      </c>
      <c r="U1795" s="106">
        <f>'Datos Monitoreo 2019'!$T1795+'Datos Monitoreo 2019'!$R1795</f>
        <v>2.155540559034178E-3</v>
      </c>
    </row>
    <row r="1796" spans="1:21" s="94" customFormat="1" ht="16.5" hidden="1" x14ac:dyDescent="0.3">
      <c r="A1796" s="95" t="s">
        <v>71</v>
      </c>
      <c r="B1796" s="102">
        <f>VLOOKUP('Datos Monitoreo 2019'!$A1796,info!$D$3:$E$118,2,FALSE)</f>
        <v>4</v>
      </c>
      <c r="C1796" s="96">
        <v>30</v>
      </c>
      <c r="D1796" s="96" t="s">
        <v>19</v>
      </c>
      <c r="E1796" s="97">
        <v>8.0214091318315255</v>
      </c>
      <c r="F1796" s="103">
        <f t="shared" si="33"/>
        <v>5.0534877530538612E-3</v>
      </c>
      <c r="G1796" s="95"/>
      <c r="H1796" s="104"/>
      <c r="I1796" s="104"/>
      <c r="J1796" s="104"/>
      <c r="K1796" s="105">
        <f>VLOOKUP('Datos Monitoreo 2019'!$D1796,info!$A$2:$B$20,2,FALSE)</f>
        <v>0.40899999999999997</v>
      </c>
      <c r="M1796" s="104">
        <v>1.1499999999999999</v>
      </c>
      <c r="N1796" s="106">
        <f>(0.204628*'Datos Monitoreo 2019'!$E1796^2.0181)/1000</f>
        <v>1.3672040393387937E-2</v>
      </c>
      <c r="O1796" s="106">
        <f>'Datos Monitoreo 2019'!$N1796*'Datos Monitoreo 2019'!$S1796</f>
        <v>2.7344080786775877E-3</v>
      </c>
      <c r="P1796" s="106">
        <f>'Datos Monitoreo 2019'!$O1796+'Datos Monitoreo 2019'!$N1796</f>
        <v>1.6406448472065523E-2</v>
      </c>
      <c r="Q1796" s="104">
        <v>0.47</v>
      </c>
      <c r="R1796" s="106">
        <f>'Datos Monitoreo 2019'!$Q1796*'Datos Monitoreo 2019'!$N1796</f>
        <v>6.4258589848923296E-3</v>
      </c>
      <c r="S1796" s="104">
        <v>0.2</v>
      </c>
      <c r="T1796" s="106">
        <f>'Datos Monitoreo 2019'!$R1796*'Datos Monitoreo 2019'!$S1796</f>
        <v>1.285171796978466E-3</v>
      </c>
      <c r="U1796" s="106">
        <f>'Datos Monitoreo 2019'!$T1796+'Datos Monitoreo 2019'!$R1796</f>
        <v>7.7110307818707953E-3</v>
      </c>
    </row>
    <row r="1797" spans="1:21" s="94" customFormat="1" ht="16.5" hidden="1" x14ac:dyDescent="0.3">
      <c r="A1797" s="95" t="s">
        <v>71</v>
      </c>
      <c r="B1797" s="102">
        <f>VLOOKUP('Datos Monitoreo 2019'!$A1797,info!$D$3:$E$118,2,FALSE)</f>
        <v>4</v>
      </c>
      <c r="C1797" s="96">
        <v>31</v>
      </c>
      <c r="D1797" s="96" t="s">
        <v>19</v>
      </c>
      <c r="E1797" s="97">
        <v>5.856901905781748</v>
      </c>
      <c r="F1797" s="103">
        <f t="shared" si="33"/>
        <v>2.694174876659604E-3</v>
      </c>
      <c r="G1797" s="95"/>
      <c r="H1797" s="104"/>
      <c r="I1797" s="104"/>
      <c r="J1797" s="104"/>
      <c r="K1797" s="105">
        <f>VLOOKUP('Datos Monitoreo 2019'!$D1797,info!$A$2:$B$20,2,FALSE)</f>
        <v>0.40899999999999997</v>
      </c>
      <c r="M1797" s="104">
        <v>1.1499999999999999</v>
      </c>
      <c r="N1797" s="106">
        <f>(0.204628*'Datos Monitoreo 2019'!$E1797^2.0181)/1000</f>
        <v>7.2476255957693147E-3</v>
      </c>
      <c r="O1797" s="106">
        <f>'Datos Monitoreo 2019'!$N1797*'Datos Monitoreo 2019'!$S1797</f>
        <v>1.4495251191538631E-3</v>
      </c>
      <c r="P1797" s="106">
        <f>'Datos Monitoreo 2019'!$O1797+'Datos Monitoreo 2019'!$N1797</f>
        <v>8.6971507149231769E-3</v>
      </c>
      <c r="Q1797" s="104">
        <v>0.47</v>
      </c>
      <c r="R1797" s="106">
        <f>'Datos Monitoreo 2019'!$Q1797*'Datos Monitoreo 2019'!$N1797</f>
        <v>3.4063840300115776E-3</v>
      </c>
      <c r="S1797" s="104">
        <v>0.2</v>
      </c>
      <c r="T1797" s="106">
        <f>'Datos Monitoreo 2019'!$R1797*'Datos Monitoreo 2019'!$S1797</f>
        <v>6.8127680600231554E-4</v>
      </c>
      <c r="U1797" s="106">
        <f>'Datos Monitoreo 2019'!$T1797+'Datos Monitoreo 2019'!$R1797</f>
        <v>4.0876608360138934E-3</v>
      </c>
    </row>
    <row r="1798" spans="1:21" s="94" customFormat="1" ht="16.5" hidden="1" x14ac:dyDescent="0.3">
      <c r="A1798" s="95" t="s">
        <v>71</v>
      </c>
      <c r="B1798" s="102">
        <f>VLOOKUP('Datos Monitoreo 2019'!$A1798,info!$D$3:$E$118,2,FALSE)</f>
        <v>4</v>
      </c>
      <c r="C1798" s="96">
        <v>34</v>
      </c>
      <c r="D1798" s="96" t="s">
        <v>19</v>
      </c>
      <c r="E1798" s="97">
        <v>13.941973014850031</v>
      </c>
      <c r="F1798" s="103">
        <f t="shared" si="33"/>
        <v>1.5266460451260783E-2</v>
      </c>
      <c r="G1798" s="95"/>
      <c r="H1798" s="110"/>
      <c r="I1798" s="110"/>
      <c r="J1798" s="110"/>
      <c r="K1798" s="105">
        <f>VLOOKUP('Datos Monitoreo 2019'!$D1798,info!$A$2:$B$20,2,FALSE)</f>
        <v>0.40899999999999997</v>
      </c>
      <c r="M1798" s="104">
        <v>1.1499999999999999</v>
      </c>
      <c r="N1798" s="106">
        <f>(0.204628*'Datos Monitoreo 2019'!$E1798^2.0181)/1000</f>
        <v>4.1718223252333514E-2</v>
      </c>
      <c r="O1798" s="106">
        <f>'Datos Monitoreo 2019'!$N1798*'Datos Monitoreo 2019'!$S1798</f>
        <v>8.3436446504667038E-3</v>
      </c>
      <c r="P1798" s="106">
        <f>'Datos Monitoreo 2019'!$O1798+'Datos Monitoreo 2019'!$N1798</f>
        <v>5.0061867902800219E-2</v>
      </c>
      <c r="Q1798" s="104">
        <v>0.47</v>
      </c>
      <c r="R1798" s="106">
        <f>'Datos Monitoreo 2019'!$Q1798*'Datos Monitoreo 2019'!$N1798</f>
        <v>1.9607564928596749E-2</v>
      </c>
      <c r="S1798" s="104">
        <v>0.2</v>
      </c>
      <c r="T1798" s="106">
        <f>'Datos Monitoreo 2019'!$R1798*'Datos Monitoreo 2019'!$S1798</f>
        <v>3.9215129857193502E-3</v>
      </c>
      <c r="U1798" s="106">
        <f>'Datos Monitoreo 2019'!$T1798+'Datos Monitoreo 2019'!$R1798</f>
        <v>2.3529077914316097E-2</v>
      </c>
    </row>
    <row r="1799" spans="1:21" s="94" customFormat="1" ht="16.5" hidden="1" x14ac:dyDescent="0.3">
      <c r="A1799" s="95" t="s">
        <v>71</v>
      </c>
      <c r="B1799" s="102">
        <f>VLOOKUP('Datos Monitoreo 2019'!$A1799,info!$D$3:$E$118,2,FALSE)</f>
        <v>4</v>
      </c>
      <c r="C1799" s="96">
        <v>35</v>
      </c>
      <c r="D1799" s="96" t="s">
        <v>19</v>
      </c>
      <c r="E1799" s="97">
        <v>14.164789935178685</v>
      </c>
      <c r="F1799" s="103">
        <f t="shared" si="33"/>
        <v>1.5758328802886284E-2</v>
      </c>
      <c r="G1799" s="95"/>
      <c r="H1799" s="110"/>
      <c r="I1799" s="110"/>
      <c r="J1799" s="110"/>
      <c r="K1799" s="105">
        <f>VLOOKUP('Datos Monitoreo 2019'!$D1799,info!$A$2:$B$20,2,FALSE)</f>
        <v>0.40899999999999997</v>
      </c>
      <c r="M1799" s="104">
        <v>1.1499999999999999</v>
      </c>
      <c r="N1799" s="106">
        <f>(0.204628*'Datos Monitoreo 2019'!$E1799^2.0181)/1000</f>
        <v>4.3074697838059159E-2</v>
      </c>
      <c r="O1799" s="106">
        <f>'Datos Monitoreo 2019'!$N1799*'Datos Monitoreo 2019'!$S1799</f>
        <v>8.6149395676118328E-3</v>
      </c>
      <c r="P1799" s="106">
        <f>'Datos Monitoreo 2019'!$O1799+'Datos Monitoreo 2019'!$N1799</f>
        <v>5.1689637405670993E-2</v>
      </c>
      <c r="Q1799" s="104">
        <v>0.47</v>
      </c>
      <c r="R1799" s="106">
        <f>'Datos Monitoreo 2019'!$Q1799*'Datos Monitoreo 2019'!$N1799</f>
        <v>2.0245107983887803E-2</v>
      </c>
      <c r="S1799" s="104">
        <v>0.2</v>
      </c>
      <c r="T1799" s="106">
        <f>'Datos Monitoreo 2019'!$R1799*'Datos Monitoreo 2019'!$S1799</f>
        <v>4.0490215967775604E-3</v>
      </c>
      <c r="U1799" s="106">
        <f>'Datos Monitoreo 2019'!$T1799+'Datos Monitoreo 2019'!$R1799</f>
        <v>2.4294129580665364E-2</v>
      </c>
    </row>
    <row r="1800" spans="1:21" s="94" customFormat="1" ht="16.5" hidden="1" x14ac:dyDescent="0.3">
      <c r="A1800" s="95" t="s">
        <v>71</v>
      </c>
      <c r="B1800" s="102">
        <f>VLOOKUP('Datos Monitoreo 2019'!$A1800,info!$D$3:$E$118,2,FALSE)</f>
        <v>4</v>
      </c>
      <c r="C1800" s="96">
        <v>37</v>
      </c>
      <c r="D1800" s="96" t="s">
        <v>19</v>
      </c>
      <c r="E1800" s="97">
        <v>14.132958946560306</v>
      </c>
      <c r="F1800" s="103">
        <f t="shared" si="33"/>
        <v>1.5687584430681939E-2</v>
      </c>
      <c r="G1800" s="95"/>
      <c r="H1800" s="104"/>
      <c r="I1800" s="104"/>
      <c r="J1800" s="104"/>
      <c r="K1800" s="105">
        <f>VLOOKUP('Datos Monitoreo 2019'!$D1800,info!$A$2:$B$20,2,FALSE)</f>
        <v>0.40899999999999997</v>
      </c>
      <c r="M1800" s="104">
        <v>1.1499999999999999</v>
      </c>
      <c r="N1800" s="106">
        <f>(0.204628*'Datos Monitoreo 2019'!$E1800^2.0181)/1000</f>
        <v>4.2879575123259683E-2</v>
      </c>
      <c r="O1800" s="106">
        <f>'Datos Monitoreo 2019'!$N1800*'Datos Monitoreo 2019'!$S1800</f>
        <v>8.5759150246519367E-3</v>
      </c>
      <c r="P1800" s="106">
        <f>'Datos Monitoreo 2019'!$O1800+'Datos Monitoreo 2019'!$N1800</f>
        <v>5.145549014791162E-2</v>
      </c>
      <c r="Q1800" s="104">
        <v>0.47</v>
      </c>
      <c r="R1800" s="106">
        <f>'Datos Monitoreo 2019'!$Q1800*'Datos Monitoreo 2019'!$N1800</f>
        <v>2.015340030793205E-2</v>
      </c>
      <c r="S1800" s="104">
        <v>0.2</v>
      </c>
      <c r="T1800" s="106">
        <f>'Datos Monitoreo 2019'!$R1800*'Datos Monitoreo 2019'!$S1800</f>
        <v>4.0306800615864105E-3</v>
      </c>
      <c r="U1800" s="106">
        <f>'Datos Monitoreo 2019'!$T1800+'Datos Monitoreo 2019'!$R1800</f>
        <v>2.4184080369518461E-2</v>
      </c>
    </row>
    <row r="1801" spans="1:21" s="94" customFormat="1" ht="16.5" hidden="1" x14ac:dyDescent="0.3">
      <c r="A1801" s="95" t="s">
        <v>71</v>
      </c>
      <c r="B1801" s="102">
        <f>VLOOKUP('Datos Monitoreo 2019'!$A1801,info!$D$3:$E$118,2,FALSE)</f>
        <v>4</v>
      </c>
      <c r="C1801" s="96">
        <v>38</v>
      </c>
      <c r="D1801" s="96" t="s">
        <v>19</v>
      </c>
      <c r="E1801" s="97">
        <v>8.1805640749234207</v>
      </c>
      <c r="F1801" s="103">
        <f t="shared" si="33"/>
        <v>5.2560124181382974E-3</v>
      </c>
      <c r="G1801" s="95"/>
      <c r="H1801" s="104"/>
      <c r="I1801" s="104"/>
      <c r="J1801" s="104"/>
      <c r="K1801" s="105">
        <f>VLOOKUP('Datos Monitoreo 2019'!$D1801,info!$A$2:$B$20,2,FALSE)</f>
        <v>0.40899999999999997</v>
      </c>
      <c r="M1801" s="104">
        <v>1.1499999999999999</v>
      </c>
      <c r="N1801" s="106">
        <f>(0.204628*'Datos Monitoreo 2019'!$E1801^2.0181)/1000</f>
        <v>1.422502170277986E-2</v>
      </c>
      <c r="O1801" s="106">
        <f>'Datos Monitoreo 2019'!$N1801*'Datos Monitoreo 2019'!$S1801</f>
        <v>2.8450043405559722E-3</v>
      </c>
      <c r="P1801" s="106">
        <f>'Datos Monitoreo 2019'!$O1801+'Datos Monitoreo 2019'!$N1801</f>
        <v>1.707002604333583E-2</v>
      </c>
      <c r="Q1801" s="104">
        <v>0.47</v>
      </c>
      <c r="R1801" s="106">
        <f>'Datos Monitoreo 2019'!$Q1801*'Datos Monitoreo 2019'!$N1801</f>
        <v>6.6857602003065333E-3</v>
      </c>
      <c r="S1801" s="104">
        <v>0.2</v>
      </c>
      <c r="T1801" s="106">
        <f>'Datos Monitoreo 2019'!$R1801*'Datos Monitoreo 2019'!$S1801</f>
        <v>1.3371520400613068E-3</v>
      </c>
      <c r="U1801" s="106">
        <f>'Datos Monitoreo 2019'!$T1801+'Datos Monitoreo 2019'!$R1801</f>
        <v>8.0229122403678403E-3</v>
      </c>
    </row>
    <row r="1802" spans="1:21" s="94" customFormat="1" ht="16.5" hidden="1" x14ac:dyDescent="0.3">
      <c r="A1802" s="95" t="s">
        <v>71</v>
      </c>
      <c r="B1802" s="102">
        <f>VLOOKUP('Datos Monitoreo 2019'!$A1802,info!$D$3:$E$118,2,FALSE)</f>
        <v>4</v>
      </c>
      <c r="C1802" s="96">
        <v>39</v>
      </c>
      <c r="D1802" s="96" t="s">
        <v>19</v>
      </c>
      <c r="E1802" s="97">
        <v>12.095775674984045</v>
      </c>
      <c r="F1802" s="103">
        <f t="shared" si="33"/>
        <v>1.1490986891234841E-2</v>
      </c>
      <c r="G1802" s="95"/>
      <c r="H1802" s="104"/>
      <c r="I1802" s="104"/>
      <c r="J1802" s="104"/>
      <c r="K1802" s="105">
        <f>VLOOKUP('Datos Monitoreo 2019'!$D1802,info!$A$2:$B$20,2,FALSE)</f>
        <v>0.40899999999999997</v>
      </c>
      <c r="M1802" s="104">
        <v>1.1499999999999999</v>
      </c>
      <c r="N1802" s="106">
        <f>(0.204628*'Datos Monitoreo 2019'!$E1802^2.0181)/1000</f>
        <v>3.1320463312526393E-2</v>
      </c>
      <c r="O1802" s="106">
        <f>'Datos Monitoreo 2019'!$N1802*'Datos Monitoreo 2019'!$S1802</f>
        <v>6.2640926625052787E-3</v>
      </c>
      <c r="P1802" s="106">
        <f>'Datos Monitoreo 2019'!$O1802+'Datos Monitoreo 2019'!$N1802</f>
        <v>3.7584555975031672E-2</v>
      </c>
      <c r="Q1802" s="104">
        <v>0.47</v>
      </c>
      <c r="R1802" s="106">
        <f>'Datos Monitoreo 2019'!$Q1802*'Datos Monitoreo 2019'!$N1802</f>
        <v>1.4720617756887404E-2</v>
      </c>
      <c r="S1802" s="104">
        <v>0.2</v>
      </c>
      <c r="T1802" s="106">
        <f>'Datos Monitoreo 2019'!$R1802*'Datos Monitoreo 2019'!$S1802</f>
        <v>2.9441235513774809E-3</v>
      </c>
      <c r="U1802" s="106">
        <f>'Datos Monitoreo 2019'!$T1802+'Datos Monitoreo 2019'!$R1802</f>
        <v>1.7664741308264884E-2</v>
      </c>
    </row>
    <row r="1803" spans="1:21" s="94" customFormat="1" ht="16.5" hidden="1" x14ac:dyDescent="0.3">
      <c r="A1803" s="95" t="s">
        <v>71</v>
      </c>
      <c r="B1803" s="102">
        <f>VLOOKUP('Datos Monitoreo 2019'!$A1803,info!$D$3:$E$118,2,FALSE)</f>
        <v>4</v>
      </c>
      <c r="C1803" s="96">
        <v>41</v>
      </c>
      <c r="D1803" s="96" t="s">
        <v>19</v>
      </c>
      <c r="E1803" s="97">
        <v>7.3847893594639435</v>
      </c>
      <c r="F1803" s="103">
        <f t="shared" si="33"/>
        <v>4.2831778284890864E-3</v>
      </c>
      <c r="G1803" s="95"/>
      <c r="H1803" s="104"/>
      <c r="I1803" s="104"/>
      <c r="J1803" s="104"/>
      <c r="K1803" s="105">
        <f>VLOOKUP('Datos Monitoreo 2019'!$D1803,info!$A$2:$B$20,2,FALSE)</f>
        <v>0.40899999999999997</v>
      </c>
      <c r="M1803" s="104">
        <v>1.1499999999999999</v>
      </c>
      <c r="N1803" s="106">
        <f>(0.204628*'Datos Monitoreo 2019'!$E1803^2.0181)/1000</f>
        <v>1.1570661907591741E-2</v>
      </c>
      <c r="O1803" s="106">
        <f>'Datos Monitoreo 2019'!$N1803*'Datos Monitoreo 2019'!$S1803</f>
        <v>2.3141323815183482E-3</v>
      </c>
      <c r="P1803" s="106">
        <f>'Datos Monitoreo 2019'!$O1803+'Datos Monitoreo 2019'!$N1803</f>
        <v>1.3884794289110089E-2</v>
      </c>
      <c r="Q1803" s="104">
        <v>0.47</v>
      </c>
      <c r="R1803" s="106">
        <f>'Datos Monitoreo 2019'!$Q1803*'Datos Monitoreo 2019'!$N1803</f>
        <v>5.4382110965681182E-3</v>
      </c>
      <c r="S1803" s="104">
        <v>0.2</v>
      </c>
      <c r="T1803" s="106">
        <f>'Datos Monitoreo 2019'!$R1803*'Datos Monitoreo 2019'!$S1803</f>
        <v>1.0876422193136237E-3</v>
      </c>
      <c r="U1803" s="106">
        <f>'Datos Monitoreo 2019'!$T1803+'Datos Monitoreo 2019'!$R1803</f>
        <v>6.5258533158817416E-3</v>
      </c>
    </row>
    <row r="1804" spans="1:21" s="94" customFormat="1" ht="16.5" hidden="1" x14ac:dyDescent="0.3">
      <c r="A1804" s="95" t="s">
        <v>71</v>
      </c>
      <c r="B1804" s="102">
        <f>VLOOKUP('Datos Monitoreo 2019'!$A1804,info!$D$3:$E$118,2,FALSE)</f>
        <v>4</v>
      </c>
      <c r="C1804" s="96">
        <v>44</v>
      </c>
      <c r="D1804" s="96" t="s">
        <v>19</v>
      </c>
      <c r="E1804" s="97">
        <v>12.668733470114868</v>
      </c>
      <c r="F1804" s="103">
        <f t="shared" si="33"/>
        <v>1.2605389802764292E-2</v>
      </c>
      <c r="G1804" s="95"/>
      <c r="H1804" s="104"/>
      <c r="I1804" s="104"/>
      <c r="J1804" s="104"/>
      <c r="K1804" s="105">
        <f>VLOOKUP('Datos Monitoreo 2019'!$D1804,info!$A$2:$B$20,2,FALSE)</f>
        <v>0.40899999999999997</v>
      </c>
      <c r="M1804" s="104">
        <v>1.1499999999999999</v>
      </c>
      <c r="N1804" s="106">
        <f>(0.204628*'Datos Monitoreo 2019'!$E1804^2.0181)/1000</f>
        <v>3.4386734005536802E-2</v>
      </c>
      <c r="O1804" s="106">
        <f>'Datos Monitoreo 2019'!$N1804*'Datos Monitoreo 2019'!$S1804</f>
        <v>6.8773468011073605E-3</v>
      </c>
      <c r="P1804" s="106">
        <f>'Datos Monitoreo 2019'!$O1804+'Datos Monitoreo 2019'!$N1804</f>
        <v>4.1264080806644163E-2</v>
      </c>
      <c r="Q1804" s="104">
        <v>0.47</v>
      </c>
      <c r="R1804" s="106">
        <f>'Datos Monitoreo 2019'!$Q1804*'Datos Monitoreo 2019'!$N1804</f>
        <v>1.6161764982602297E-2</v>
      </c>
      <c r="S1804" s="104">
        <v>0.2</v>
      </c>
      <c r="T1804" s="106">
        <f>'Datos Monitoreo 2019'!$R1804*'Datos Monitoreo 2019'!$S1804</f>
        <v>3.2323529965204594E-3</v>
      </c>
      <c r="U1804" s="106">
        <f>'Datos Monitoreo 2019'!$T1804+'Datos Monitoreo 2019'!$R1804</f>
        <v>1.9394117979122757E-2</v>
      </c>
    </row>
    <row r="1805" spans="1:21" s="94" customFormat="1" ht="16.5" hidden="1" x14ac:dyDescent="0.3">
      <c r="A1805" s="95" t="s">
        <v>72</v>
      </c>
      <c r="B1805" s="102">
        <f>VLOOKUP('Datos Monitoreo 2019'!$A1805,info!$D$3:$E$118,2,FALSE)</f>
        <v>2</v>
      </c>
      <c r="C1805" s="96">
        <v>1</v>
      </c>
      <c r="D1805" s="96" t="s">
        <v>11</v>
      </c>
      <c r="E1805" s="97">
        <v>21.485917317405871</v>
      </c>
      <c r="F1805" s="103">
        <f t="shared" si="33"/>
        <v>3.6257485473122401E-2</v>
      </c>
      <c r="G1805" s="95"/>
      <c r="H1805" s="104"/>
      <c r="I1805" s="104"/>
      <c r="J1805" s="104"/>
      <c r="K1805" s="105">
        <f>VLOOKUP('Datos Monitoreo 2019'!$D1805,info!$A$2:$B$20,2,FALSE)</f>
        <v>0.34899999999999998</v>
      </c>
      <c r="M1805" s="104">
        <v>1.1499999999999999</v>
      </c>
      <c r="N1805" s="106">
        <f>(0.489461*'Datos Monitoreo 2019'!$E1805^1.79018)/1000</f>
        <v>0.11871712266330159</v>
      </c>
      <c r="O1805" s="106">
        <f>'Datos Monitoreo 2019'!$N1805*'Datos Monitoreo 2019'!$S1805</f>
        <v>2.3743424532660318E-2</v>
      </c>
      <c r="P1805" s="106">
        <f>'Datos Monitoreo 2019'!$O1805+'Datos Monitoreo 2019'!$N1805</f>
        <v>0.14246054719596191</v>
      </c>
      <c r="Q1805" s="104">
        <v>0.47</v>
      </c>
      <c r="R1805" s="106">
        <f>'Datos Monitoreo 2019'!$Q1805*'Datos Monitoreo 2019'!$N1805</f>
        <v>5.5797047651751745E-2</v>
      </c>
      <c r="S1805" s="104">
        <v>0.2</v>
      </c>
      <c r="T1805" s="106">
        <f>'Datos Monitoreo 2019'!$R1805*'Datos Monitoreo 2019'!$S1805</f>
        <v>1.1159409530350349E-2</v>
      </c>
      <c r="U1805" s="106">
        <f>'Datos Monitoreo 2019'!$T1805+'Datos Monitoreo 2019'!$R1805</f>
        <v>6.6956457182102094E-2</v>
      </c>
    </row>
    <row r="1806" spans="1:21" s="94" customFormat="1" ht="16.5" hidden="1" x14ac:dyDescent="0.3">
      <c r="A1806" s="95" t="s">
        <v>72</v>
      </c>
      <c r="B1806" s="102">
        <f>VLOOKUP('Datos Monitoreo 2019'!$A1806,info!$D$3:$E$118,2,FALSE)</f>
        <v>2</v>
      </c>
      <c r="C1806" s="96">
        <v>3</v>
      </c>
      <c r="D1806" s="96" t="s">
        <v>11</v>
      </c>
      <c r="E1806" s="97">
        <v>17.507043740108486</v>
      </c>
      <c r="F1806" s="103">
        <f t="shared" si="33"/>
        <v>2.4072185142649163E-2</v>
      </c>
      <c r="G1806" s="95"/>
      <c r="H1806" s="104"/>
      <c r="I1806" s="104"/>
      <c r="J1806" s="104"/>
      <c r="K1806" s="105">
        <f>VLOOKUP('Datos Monitoreo 2019'!$D1806,info!$A$2:$B$20,2,FALSE)</f>
        <v>0.34899999999999998</v>
      </c>
      <c r="M1806" s="104">
        <v>1.1499999999999999</v>
      </c>
      <c r="N1806" s="106">
        <f>(0.489461*'Datos Monitoreo 2019'!$E1806^1.79018)/1000</f>
        <v>8.2279721596491509E-2</v>
      </c>
      <c r="O1806" s="106">
        <f>'Datos Monitoreo 2019'!$N1806*'Datos Monitoreo 2019'!$S1806</f>
        <v>1.6455944319298303E-2</v>
      </c>
      <c r="P1806" s="106">
        <f>'Datos Monitoreo 2019'!$O1806+'Datos Monitoreo 2019'!$N1806</f>
        <v>9.8735665915789805E-2</v>
      </c>
      <c r="Q1806" s="104">
        <v>0.47</v>
      </c>
      <c r="R1806" s="106">
        <f>'Datos Monitoreo 2019'!$Q1806*'Datos Monitoreo 2019'!$N1806</f>
        <v>3.8671469150351009E-2</v>
      </c>
      <c r="S1806" s="104">
        <v>0.2</v>
      </c>
      <c r="T1806" s="106">
        <f>'Datos Monitoreo 2019'!$R1806*'Datos Monitoreo 2019'!$S1806</f>
        <v>7.7342938300702024E-3</v>
      </c>
      <c r="U1806" s="106">
        <f>'Datos Monitoreo 2019'!$T1806+'Datos Monitoreo 2019'!$R1806</f>
        <v>4.6405762980421213E-2</v>
      </c>
    </row>
    <row r="1807" spans="1:21" s="94" customFormat="1" ht="16.5" hidden="1" x14ac:dyDescent="0.3">
      <c r="A1807" s="95" t="s">
        <v>72</v>
      </c>
      <c r="B1807" s="102">
        <f>VLOOKUP('Datos Monitoreo 2019'!$A1807,info!$D$3:$E$118,2,FALSE)</f>
        <v>2</v>
      </c>
      <c r="C1807" s="96">
        <v>4</v>
      </c>
      <c r="D1807" s="96" t="s">
        <v>11</v>
      </c>
      <c r="E1807" s="97">
        <v>23.268452680035097</v>
      </c>
      <c r="F1807" s="103">
        <f t="shared" si="33"/>
        <v>4.2523097272764127E-2</v>
      </c>
      <c r="G1807" s="95"/>
      <c r="H1807" s="104"/>
      <c r="I1807" s="104"/>
      <c r="J1807" s="104"/>
      <c r="K1807" s="105">
        <f>VLOOKUP('Datos Monitoreo 2019'!$D1807,info!$A$2:$B$20,2,FALSE)</f>
        <v>0.34899999999999998</v>
      </c>
      <c r="M1807" s="104">
        <v>1.1499999999999999</v>
      </c>
      <c r="N1807" s="106">
        <f>(0.489461*'Datos Monitoreo 2019'!$E1807^1.79018)/1000</f>
        <v>0.13692348487268433</v>
      </c>
      <c r="O1807" s="106">
        <f>'Datos Monitoreo 2019'!$N1807*'Datos Monitoreo 2019'!$S1807</f>
        <v>2.7384696974536868E-2</v>
      </c>
      <c r="P1807" s="106">
        <f>'Datos Monitoreo 2019'!$O1807+'Datos Monitoreo 2019'!$N1807</f>
        <v>0.16430818184722118</v>
      </c>
      <c r="Q1807" s="104">
        <v>0.47</v>
      </c>
      <c r="R1807" s="106">
        <f>'Datos Monitoreo 2019'!$Q1807*'Datos Monitoreo 2019'!$N1807</f>
        <v>6.4354037890161628E-2</v>
      </c>
      <c r="S1807" s="104">
        <v>0.2</v>
      </c>
      <c r="T1807" s="106">
        <f>'Datos Monitoreo 2019'!$R1807*'Datos Monitoreo 2019'!$S1807</f>
        <v>1.2870807578032327E-2</v>
      </c>
      <c r="U1807" s="106">
        <f>'Datos Monitoreo 2019'!$T1807+'Datos Monitoreo 2019'!$R1807</f>
        <v>7.7224845468193956E-2</v>
      </c>
    </row>
    <row r="1808" spans="1:21" s="94" customFormat="1" ht="16.5" hidden="1" x14ac:dyDescent="0.3">
      <c r="A1808" s="95" t="s">
        <v>72</v>
      </c>
      <c r="B1808" s="102">
        <f>VLOOKUP('Datos Monitoreo 2019'!$A1808,info!$D$3:$E$118,2,FALSE)</f>
        <v>2</v>
      </c>
      <c r="C1808" s="96">
        <v>5</v>
      </c>
      <c r="D1808" s="96" t="s">
        <v>11</v>
      </c>
      <c r="E1808" s="97">
        <v>19.798874920631782</v>
      </c>
      <c r="F1808" s="103">
        <f t="shared" si="33"/>
        <v>3.0787250501582424E-2</v>
      </c>
      <c r="G1808" s="95"/>
      <c r="H1808" s="104"/>
      <c r="I1808" s="104"/>
      <c r="J1808" s="104"/>
      <c r="K1808" s="105">
        <f>VLOOKUP('Datos Monitoreo 2019'!$D1808,info!$A$2:$B$20,2,FALSE)</f>
        <v>0.34899999999999998</v>
      </c>
      <c r="M1808" s="104">
        <v>1.1499999999999999</v>
      </c>
      <c r="N1808" s="106">
        <f>(0.489461*'Datos Monitoreo 2019'!$E1808^1.79018)/1000</f>
        <v>0.10255055259769923</v>
      </c>
      <c r="O1808" s="106">
        <f>'Datos Monitoreo 2019'!$N1808*'Datos Monitoreo 2019'!$S1808</f>
        <v>2.0510110519539847E-2</v>
      </c>
      <c r="P1808" s="106">
        <f>'Datos Monitoreo 2019'!$O1808+'Datos Monitoreo 2019'!$N1808</f>
        <v>0.12306066311723907</v>
      </c>
      <c r="Q1808" s="104">
        <v>0.47</v>
      </c>
      <c r="R1808" s="106">
        <f>'Datos Monitoreo 2019'!$Q1808*'Datos Monitoreo 2019'!$N1808</f>
        <v>4.8198759720918631E-2</v>
      </c>
      <c r="S1808" s="104">
        <v>0.2</v>
      </c>
      <c r="T1808" s="106">
        <f>'Datos Monitoreo 2019'!$R1808*'Datos Monitoreo 2019'!$S1808</f>
        <v>9.6397519441837262E-3</v>
      </c>
      <c r="U1808" s="106">
        <f>'Datos Monitoreo 2019'!$T1808+'Datos Monitoreo 2019'!$R1808</f>
        <v>5.7838511665102357E-2</v>
      </c>
    </row>
    <row r="1809" spans="1:21" s="94" customFormat="1" ht="16.5" hidden="1" x14ac:dyDescent="0.3">
      <c r="A1809" s="95" t="s">
        <v>72</v>
      </c>
      <c r="B1809" s="102">
        <f>VLOOKUP('Datos Monitoreo 2019'!$A1809,info!$D$3:$E$118,2,FALSE)</f>
        <v>2</v>
      </c>
      <c r="C1809" s="96">
        <v>6</v>
      </c>
      <c r="D1809" s="96" t="s">
        <v>11</v>
      </c>
      <c r="E1809" s="97">
        <v>20.14901579543395</v>
      </c>
      <c r="F1809" s="103">
        <f t="shared" si="33"/>
        <v>3.1885817496274227E-2</v>
      </c>
      <c r="G1809" s="95"/>
      <c r="H1809" s="104"/>
      <c r="I1809" s="104"/>
      <c r="J1809" s="104"/>
      <c r="K1809" s="105">
        <f>VLOOKUP('Datos Monitoreo 2019'!$D1809,info!$A$2:$B$20,2,FALSE)</f>
        <v>0.34899999999999998</v>
      </c>
      <c r="M1809" s="104">
        <v>1.1499999999999999</v>
      </c>
      <c r="N1809" s="106">
        <f>(0.489461*'Datos Monitoreo 2019'!$E1809^1.79018)/1000</f>
        <v>0.10581987097275987</v>
      </c>
      <c r="O1809" s="106">
        <f>'Datos Monitoreo 2019'!$N1809*'Datos Monitoreo 2019'!$S1809</f>
        <v>2.1163974194551974E-2</v>
      </c>
      <c r="P1809" s="106">
        <f>'Datos Monitoreo 2019'!$O1809+'Datos Monitoreo 2019'!$N1809</f>
        <v>0.12698384516731184</v>
      </c>
      <c r="Q1809" s="104">
        <v>0.47</v>
      </c>
      <c r="R1809" s="106">
        <f>'Datos Monitoreo 2019'!$Q1809*'Datos Monitoreo 2019'!$N1809</f>
        <v>4.9735339357197136E-2</v>
      </c>
      <c r="S1809" s="104">
        <v>0.2</v>
      </c>
      <c r="T1809" s="106">
        <f>'Datos Monitoreo 2019'!$R1809*'Datos Monitoreo 2019'!$S1809</f>
        <v>9.947067871439428E-3</v>
      </c>
      <c r="U1809" s="106">
        <f>'Datos Monitoreo 2019'!$T1809+'Datos Monitoreo 2019'!$R1809</f>
        <v>5.9682407228636561E-2</v>
      </c>
    </row>
    <row r="1810" spans="1:21" s="94" customFormat="1" ht="16.5" hidden="1" x14ac:dyDescent="0.3">
      <c r="A1810" s="95" t="s">
        <v>72</v>
      </c>
      <c r="B1810" s="102">
        <f>VLOOKUP('Datos Monitoreo 2019'!$A1810,info!$D$3:$E$118,2,FALSE)</f>
        <v>2</v>
      </c>
      <c r="C1810" s="96">
        <v>7</v>
      </c>
      <c r="D1810" s="96" t="s">
        <v>11</v>
      </c>
      <c r="E1810" s="97">
        <v>18.621128341751756</v>
      </c>
      <c r="F1810" s="103">
        <f t="shared" si="33"/>
        <v>2.7233400199811946E-2</v>
      </c>
      <c r="G1810" s="95"/>
      <c r="H1810" s="104"/>
      <c r="I1810" s="104"/>
      <c r="J1810" s="104"/>
      <c r="K1810" s="105">
        <f>VLOOKUP('Datos Monitoreo 2019'!$D1810,info!$A$2:$B$20,2,FALSE)</f>
        <v>0.34899999999999998</v>
      </c>
      <c r="M1810" s="104">
        <v>1.1499999999999999</v>
      </c>
      <c r="N1810" s="106">
        <f>(0.489461*'Datos Monitoreo 2019'!$E1810^1.79018)/1000</f>
        <v>9.1887708753003533E-2</v>
      </c>
      <c r="O1810" s="106">
        <f>'Datos Monitoreo 2019'!$N1810*'Datos Monitoreo 2019'!$S1810</f>
        <v>1.8377541750600707E-2</v>
      </c>
      <c r="P1810" s="106">
        <f>'Datos Monitoreo 2019'!$O1810+'Datos Monitoreo 2019'!$N1810</f>
        <v>0.11026525050360424</v>
      </c>
      <c r="Q1810" s="104">
        <v>0.47</v>
      </c>
      <c r="R1810" s="106">
        <f>'Datos Monitoreo 2019'!$Q1810*'Datos Monitoreo 2019'!$N1810</f>
        <v>4.3187223113911655E-2</v>
      </c>
      <c r="S1810" s="104">
        <v>0.2</v>
      </c>
      <c r="T1810" s="106">
        <f>'Datos Monitoreo 2019'!$R1810*'Datos Monitoreo 2019'!$S1810</f>
        <v>8.637444622782332E-3</v>
      </c>
      <c r="U1810" s="106">
        <f>'Datos Monitoreo 2019'!$T1810+'Datos Monitoreo 2019'!$R1810</f>
        <v>5.1824667736693988E-2</v>
      </c>
    </row>
    <row r="1811" spans="1:21" s="94" customFormat="1" ht="16.5" hidden="1" x14ac:dyDescent="0.3">
      <c r="A1811" s="95" t="s">
        <v>72</v>
      </c>
      <c r="B1811" s="102">
        <f>VLOOKUP('Datos Monitoreo 2019'!$A1811,info!$D$3:$E$118,2,FALSE)</f>
        <v>2</v>
      </c>
      <c r="C1811" s="96">
        <v>7</v>
      </c>
      <c r="D1811" s="96" t="s">
        <v>11</v>
      </c>
      <c r="E1811" s="97">
        <v>9.7084515286056163</v>
      </c>
      <c r="F1811" s="103">
        <f t="shared" si="33"/>
        <v>7.4026942905617817E-3</v>
      </c>
      <c r="G1811" s="95"/>
      <c r="H1811" s="104"/>
      <c r="I1811" s="104"/>
      <c r="J1811" s="104"/>
      <c r="K1811" s="105">
        <f>VLOOKUP('Datos Monitoreo 2019'!$D1811,info!$A$2:$B$20,2,FALSE)</f>
        <v>0.34899999999999998</v>
      </c>
      <c r="M1811" s="104">
        <v>1.1499999999999999</v>
      </c>
      <c r="N1811" s="106">
        <f>(0.489461*'Datos Monitoreo 2019'!$E1811^1.79018)/1000</f>
        <v>2.8634804373615194E-2</v>
      </c>
      <c r="O1811" s="106">
        <f>'Datos Monitoreo 2019'!$N1811*'Datos Monitoreo 2019'!$S1811</f>
        <v>5.7269608747230394E-3</v>
      </c>
      <c r="P1811" s="106">
        <f>'Datos Monitoreo 2019'!$O1811+'Datos Monitoreo 2019'!$N1811</f>
        <v>3.4361765248338234E-2</v>
      </c>
      <c r="Q1811" s="104">
        <v>0.47</v>
      </c>
      <c r="R1811" s="106">
        <f>'Datos Monitoreo 2019'!$Q1811*'Datos Monitoreo 2019'!$N1811</f>
        <v>1.345835805559914E-2</v>
      </c>
      <c r="S1811" s="104">
        <v>0.2</v>
      </c>
      <c r="T1811" s="106">
        <f>'Datos Monitoreo 2019'!$R1811*'Datos Monitoreo 2019'!$S1811</f>
        <v>2.691671611119828E-3</v>
      </c>
      <c r="U1811" s="106">
        <f>'Datos Monitoreo 2019'!$T1811+'Datos Monitoreo 2019'!$R1811</f>
        <v>1.6150029666718968E-2</v>
      </c>
    </row>
    <row r="1812" spans="1:21" s="94" customFormat="1" ht="16.5" hidden="1" x14ac:dyDescent="0.3">
      <c r="A1812" s="95" t="s">
        <v>72</v>
      </c>
      <c r="B1812" s="102">
        <f>VLOOKUP('Datos Monitoreo 2019'!$A1812,info!$D$3:$E$118,2,FALSE)</f>
        <v>2</v>
      </c>
      <c r="C1812" s="96">
        <v>9</v>
      </c>
      <c r="D1812" s="96" t="s">
        <v>11</v>
      </c>
      <c r="E1812" s="97">
        <v>21.772396214971284</v>
      </c>
      <c r="F1812" s="103">
        <f t="shared" si="33"/>
        <v>3.7230797527600897E-2</v>
      </c>
      <c r="G1812" s="95"/>
      <c r="H1812" s="104"/>
      <c r="I1812" s="104"/>
      <c r="J1812" s="104"/>
      <c r="K1812" s="105">
        <f>VLOOKUP('Datos Monitoreo 2019'!$D1812,info!$A$2:$B$20,2,FALSE)</f>
        <v>0.34899999999999998</v>
      </c>
      <c r="M1812" s="104">
        <v>1.1499999999999999</v>
      </c>
      <c r="N1812" s="106">
        <f>(0.489461*'Datos Monitoreo 2019'!$E1812^1.79018)/1000</f>
        <v>0.12156570309364385</v>
      </c>
      <c r="O1812" s="106">
        <f>'Datos Monitoreo 2019'!$N1812*'Datos Monitoreo 2019'!$S1812</f>
        <v>2.4313140618728774E-2</v>
      </c>
      <c r="P1812" s="106">
        <f>'Datos Monitoreo 2019'!$O1812+'Datos Monitoreo 2019'!$N1812</f>
        <v>0.14587884371237264</v>
      </c>
      <c r="Q1812" s="104">
        <v>0.47</v>
      </c>
      <c r="R1812" s="106">
        <f>'Datos Monitoreo 2019'!$Q1812*'Datos Monitoreo 2019'!$N1812</f>
        <v>5.7135880454012605E-2</v>
      </c>
      <c r="S1812" s="104">
        <v>0.2</v>
      </c>
      <c r="T1812" s="106">
        <f>'Datos Monitoreo 2019'!$R1812*'Datos Monitoreo 2019'!$S1812</f>
        <v>1.1427176090802522E-2</v>
      </c>
      <c r="U1812" s="106">
        <f>'Datos Monitoreo 2019'!$T1812+'Datos Monitoreo 2019'!$R1812</f>
        <v>6.8563056544815121E-2</v>
      </c>
    </row>
    <row r="1813" spans="1:21" s="94" customFormat="1" ht="16.5" hidden="1" x14ac:dyDescent="0.3">
      <c r="A1813" s="95" t="s">
        <v>72</v>
      </c>
      <c r="B1813" s="102">
        <f>VLOOKUP('Datos Monitoreo 2019'!$A1813,info!$D$3:$E$118,2,FALSE)</f>
        <v>2</v>
      </c>
      <c r="C1813" s="96">
        <v>10</v>
      </c>
      <c r="D1813" s="96" t="s">
        <v>11</v>
      </c>
      <c r="E1813" s="97">
        <v>25.560283860558393</v>
      </c>
      <c r="F1813" s="103">
        <f t="shared" si="33"/>
        <v>5.1312269850070966E-2</v>
      </c>
      <c r="G1813" s="95"/>
      <c r="H1813" s="104"/>
      <c r="I1813" s="104"/>
      <c r="J1813" s="104"/>
      <c r="K1813" s="105">
        <f>VLOOKUP('Datos Monitoreo 2019'!$D1813,info!$A$2:$B$20,2,FALSE)</f>
        <v>0.34899999999999998</v>
      </c>
      <c r="M1813" s="104">
        <v>1.1499999999999999</v>
      </c>
      <c r="N1813" s="106">
        <f>(0.489461*'Datos Monitoreo 2019'!$E1813^1.79018)/1000</f>
        <v>0.16199962487864059</v>
      </c>
      <c r="O1813" s="106">
        <f>'Datos Monitoreo 2019'!$N1813*'Datos Monitoreo 2019'!$S1813</f>
        <v>3.239992497572812E-2</v>
      </c>
      <c r="P1813" s="106">
        <f>'Datos Monitoreo 2019'!$O1813+'Datos Monitoreo 2019'!$N1813</f>
        <v>0.19439954985436869</v>
      </c>
      <c r="Q1813" s="104">
        <v>0.47</v>
      </c>
      <c r="R1813" s="106">
        <f>'Datos Monitoreo 2019'!$Q1813*'Datos Monitoreo 2019'!$N1813</f>
        <v>7.6139823692961073E-2</v>
      </c>
      <c r="S1813" s="104">
        <v>0.2</v>
      </c>
      <c r="T1813" s="106">
        <f>'Datos Monitoreo 2019'!$R1813*'Datos Monitoreo 2019'!$S1813</f>
        <v>1.5227964738592215E-2</v>
      </c>
      <c r="U1813" s="106">
        <f>'Datos Monitoreo 2019'!$T1813+'Datos Monitoreo 2019'!$R1813</f>
        <v>9.1367788431553285E-2</v>
      </c>
    </row>
    <row r="1814" spans="1:21" s="94" customFormat="1" ht="16.5" hidden="1" x14ac:dyDescent="0.3">
      <c r="A1814" s="95" t="s">
        <v>72</v>
      </c>
      <c r="B1814" s="102">
        <f>VLOOKUP('Datos Monitoreo 2019'!$A1814,info!$D$3:$E$118,2,FALSE)</f>
        <v>2</v>
      </c>
      <c r="C1814" s="96">
        <v>11</v>
      </c>
      <c r="D1814" s="96" t="s">
        <v>11</v>
      </c>
      <c r="E1814" s="97">
        <v>20.340001727144223</v>
      </c>
      <c r="F1814" s="103">
        <f t="shared" si="33"/>
        <v>3.2493152759112888E-2</v>
      </c>
      <c r="G1814" s="95"/>
      <c r="H1814" s="104"/>
      <c r="I1814" s="104"/>
      <c r="J1814" s="104"/>
      <c r="K1814" s="105">
        <f>VLOOKUP('Datos Monitoreo 2019'!$D1814,info!$A$2:$B$20,2,FALSE)</f>
        <v>0.34899999999999998</v>
      </c>
      <c r="M1814" s="104">
        <v>1.1499999999999999</v>
      </c>
      <c r="N1814" s="106">
        <f>(0.489461*'Datos Monitoreo 2019'!$E1814^1.79018)/1000</f>
        <v>0.10762219869140166</v>
      </c>
      <c r="O1814" s="106">
        <f>'Datos Monitoreo 2019'!$N1814*'Datos Monitoreo 2019'!$S1814</f>
        <v>2.1524439738280332E-2</v>
      </c>
      <c r="P1814" s="106">
        <f>'Datos Monitoreo 2019'!$O1814+'Datos Monitoreo 2019'!$N1814</f>
        <v>0.12914663842968199</v>
      </c>
      <c r="Q1814" s="104">
        <v>0.47</v>
      </c>
      <c r="R1814" s="106">
        <f>'Datos Monitoreo 2019'!$Q1814*'Datos Monitoreo 2019'!$N1814</f>
        <v>5.0582433384958776E-2</v>
      </c>
      <c r="S1814" s="104">
        <v>0.2</v>
      </c>
      <c r="T1814" s="106">
        <f>'Datos Monitoreo 2019'!$R1814*'Datos Monitoreo 2019'!$S1814</f>
        <v>1.0116486676991755E-2</v>
      </c>
      <c r="U1814" s="106">
        <f>'Datos Monitoreo 2019'!$T1814+'Datos Monitoreo 2019'!$R1814</f>
        <v>6.0698920061950531E-2</v>
      </c>
    </row>
    <row r="1815" spans="1:21" s="94" customFormat="1" ht="16.5" hidden="1" x14ac:dyDescent="0.3">
      <c r="A1815" s="95" t="s">
        <v>72</v>
      </c>
      <c r="B1815" s="102">
        <f>VLOOKUP('Datos Monitoreo 2019'!$A1815,info!$D$3:$E$118,2,FALSE)</f>
        <v>2</v>
      </c>
      <c r="C1815" s="96">
        <v>12</v>
      </c>
      <c r="D1815" s="96" t="s">
        <v>11</v>
      </c>
      <c r="E1815" s="97">
        <v>21.326762374313976</v>
      </c>
      <c r="F1815" s="103">
        <f t="shared" si="33"/>
        <v>3.5722326976975909E-2</v>
      </c>
      <c r="G1815" s="95"/>
      <c r="H1815" s="104"/>
      <c r="I1815" s="104"/>
      <c r="J1815" s="104"/>
      <c r="K1815" s="105">
        <f>VLOOKUP('Datos Monitoreo 2019'!$D1815,info!$A$2:$B$20,2,FALSE)</f>
        <v>0.34899999999999998</v>
      </c>
      <c r="M1815" s="104">
        <v>1.1499999999999999</v>
      </c>
      <c r="N1815" s="106">
        <f>(0.489461*'Datos Monitoreo 2019'!$E1815^1.79018)/1000</f>
        <v>0.11714747287403415</v>
      </c>
      <c r="O1815" s="106">
        <f>'Datos Monitoreo 2019'!$N1815*'Datos Monitoreo 2019'!$S1815</f>
        <v>2.3429494574806833E-2</v>
      </c>
      <c r="P1815" s="106">
        <f>'Datos Monitoreo 2019'!$O1815+'Datos Monitoreo 2019'!$N1815</f>
        <v>0.14057696744884099</v>
      </c>
      <c r="Q1815" s="104">
        <v>0.47</v>
      </c>
      <c r="R1815" s="106">
        <f>'Datos Monitoreo 2019'!$Q1815*'Datos Monitoreo 2019'!$N1815</f>
        <v>5.505931225079605E-2</v>
      </c>
      <c r="S1815" s="104">
        <v>0.2</v>
      </c>
      <c r="T1815" s="106">
        <f>'Datos Monitoreo 2019'!$R1815*'Datos Monitoreo 2019'!$S1815</f>
        <v>1.1011862450159211E-2</v>
      </c>
      <c r="U1815" s="106">
        <f>'Datos Monitoreo 2019'!$T1815+'Datos Monitoreo 2019'!$R1815</f>
        <v>6.6071174700955262E-2</v>
      </c>
    </row>
    <row r="1816" spans="1:21" s="94" customFormat="1" ht="16.5" hidden="1" x14ac:dyDescent="0.3">
      <c r="A1816" s="95" t="s">
        <v>72</v>
      </c>
      <c r="B1816" s="102">
        <f>VLOOKUP('Datos Monitoreo 2019'!$A1816,info!$D$3:$E$118,2,FALSE)</f>
        <v>2</v>
      </c>
      <c r="C1816" s="96">
        <v>13</v>
      </c>
      <c r="D1816" s="96" t="s">
        <v>11</v>
      </c>
      <c r="E1816" s="97">
        <v>13.432677196955968</v>
      </c>
      <c r="F1816" s="103">
        <f t="shared" si="33"/>
        <v>1.4171474442788545E-2</v>
      </c>
      <c r="G1816" s="95"/>
      <c r="H1816" s="104"/>
      <c r="I1816" s="104"/>
      <c r="J1816" s="104"/>
      <c r="K1816" s="105">
        <f>VLOOKUP('Datos Monitoreo 2019'!$D1816,info!$A$2:$B$20,2,FALSE)</f>
        <v>0.34899999999999998</v>
      </c>
      <c r="M1816" s="104">
        <v>1.1499999999999999</v>
      </c>
      <c r="N1816" s="106">
        <f>(0.489461*'Datos Monitoreo 2019'!$E1816^1.79018)/1000</f>
        <v>5.1207335380485781E-2</v>
      </c>
      <c r="O1816" s="106">
        <f>'Datos Monitoreo 2019'!$N1816*'Datos Monitoreo 2019'!$S1816</f>
        <v>1.0241467076097157E-2</v>
      </c>
      <c r="P1816" s="106">
        <f>'Datos Monitoreo 2019'!$O1816+'Datos Monitoreo 2019'!$N1816</f>
        <v>6.1448802456582935E-2</v>
      </c>
      <c r="Q1816" s="104">
        <v>0.47</v>
      </c>
      <c r="R1816" s="106">
        <f>'Datos Monitoreo 2019'!$Q1816*'Datos Monitoreo 2019'!$N1816</f>
        <v>2.4067447628828315E-2</v>
      </c>
      <c r="S1816" s="104">
        <v>0.2</v>
      </c>
      <c r="T1816" s="106">
        <f>'Datos Monitoreo 2019'!$R1816*'Datos Monitoreo 2019'!$S1816</f>
        <v>4.8134895257656634E-3</v>
      </c>
      <c r="U1816" s="106">
        <f>'Datos Monitoreo 2019'!$T1816+'Datos Monitoreo 2019'!$R1816</f>
        <v>2.8880937154593979E-2</v>
      </c>
    </row>
    <row r="1817" spans="1:21" s="94" customFormat="1" ht="16.5" hidden="1" x14ac:dyDescent="0.3">
      <c r="A1817" s="95" t="s">
        <v>72</v>
      </c>
      <c r="B1817" s="102">
        <f>VLOOKUP('Datos Monitoreo 2019'!$A1817,info!$D$3:$E$118,2,FALSE)</f>
        <v>2</v>
      </c>
      <c r="C1817" s="96">
        <v>14</v>
      </c>
      <c r="D1817" s="96" t="s">
        <v>11</v>
      </c>
      <c r="E1817" s="97">
        <v>27.183664280095726</v>
      </c>
      <c r="F1817" s="103">
        <f t="shared" si="33"/>
        <v>5.8037123238004383E-2</v>
      </c>
      <c r="G1817" s="95"/>
      <c r="H1817" s="104"/>
      <c r="I1817" s="104"/>
      <c r="J1817" s="104"/>
      <c r="K1817" s="105">
        <f>VLOOKUP('Datos Monitoreo 2019'!$D1817,info!$A$2:$B$20,2,FALSE)</f>
        <v>0.34899999999999998</v>
      </c>
      <c r="M1817" s="104">
        <v>1.1499999999999999</v>
      </c>
      <c r="N1817" s="106">
        <f>(0.489461*'Datos Monitoreo 2019'!$E1817^1.79018)/1000</f>
        <v>0.18087876538593226</v>
      </c>
      <c r="O1817" s="106">
        <f>'Datos Monitoreo 2019'!$N1817*'Datos Monitoreo 2019'!$S1817</f>
        <v>3.617575307718645E-2</v>
      </c>
      <c r="P1817" s="106">
        <f>'Datos Monitoreo 2019'!$O1817+'Datos Monitoreo 2019'!$N1817</f>
        <v>0.21705451846311871</v>
      </c>
      <c r="Q1817" s="104">
        <v>0.47</v>
      </c>
      <c r="R1817" s="106">
        <f>'Datos Monitoreo 2019'!$Q1817*'Datos Monitoreo 2019'!$N1817</f>
        <v>8.5013019731388154E-2</v>
      </c>
      <c r="S1817" s="104">
        <v>0.2</v>
      </c>
      <c r="T1817" s="106">
        <f>'Datos Monitoreo 2019'!$R1817*'Datos Monitoreo 2019'!$S1817</f>
        <v>1.7002603946277631E-2</v>
      </c>
      <c r="U1817" s="106">
        <f>'Datos Monitoreo 2019'!$T1817+'Datos Monitoreo 2019'!$R1817</f>
        <v>0.10201562367766578</v>
      </c>
    </row>
    <row r="1818" spans="1:21" s="94" customFormat="1" ht="16.5" hidden="1" x14ac:dyDescent="0.3">
      <c r="A1818" s="95" t="s">
        <v>72</v>
      </c>
      <c r="B1818" s="102">
        <f>VLOOKUP('Datos Monitoreo 2019'!$A1818,info!$D$3:$E$118,2,FALSE)</f>
        <v>2</v>
      </c>
      <c r="C1818" s="96">
        <v>15</v>
      </c>
      <c r="D1818" s="96" t="s">
        <v>11</v>
      </c>
      <c r="E1818" s="97">
        <v>21.740565226352903</v>
      </c>
      <c r="F1818" s="103">
        <f t="shared" si="33"/>
        <v>3.7122015123997584E-2</v>
      </c>
      <c r="G1818" s="95"/>
      <c r="H1818" s="104"/>
      <c r="I1818" s="104"/>
      <c r="J1818" s="104"/>
      <c r="K1818" s="105">
        <f>VLOOKUP('Datos Monitoreo 2019'!$D1818,info!$A$2:$B$20,2,FALSE)</f>
        <v>0.34899999999999998</v>
      </c>
      <c r="M1818" s="104">
        <v>1.1499999999999999</v>
      </c>
      <c r="N1818" s="106">
        <f>(0.489461*'Datos Monitoreo 2019'!$E1818^1.79018)/1000</f>
        <v>0.1212477224300345</v>
      </c>
      <c r="O1818" s="106">
        <f>'Datos Monitoreo 2019'!$N1818*'Datos Monitoreo 2019'!$S1818</f>
        <v>2.4249544486006899E-2</v>
      </c>
      <c r="P1818" s="106">
        <f>'Datos Monitoreo 2019'!$O1818+'Datos Monitoreo 2019'!$N1818</f>
        <v>0.1454972669160414</v>
      </c>
      <c r="Q1818" s="104">
        <v>0.47</v>
      </c>
      <c r="R1818" s="106">
        <f>'Datos Monitoreo 2019'!$Q1818*'Datos Monitoreo 2019'!$N1818</f>
        <v>5.6986429542116211E-2</v>
      </c>
      <c r="S1818" s="104">
        <v>0.2</v>
      </c>
      <c r="T1818" s="106">
        <f>'Datos Monitoreo 2019'!$R1818*'Datos Monitoreo 2019'!$S1818</f>
        <v>1.1397285908423243E-2</v>
      </c>
      <c r="U1818" s="106">
        <f>'Datos Monitoreo 2019'!$T1818+'Datos Monitoreo 2019'!$R1818</f>
        <v>6.8383715450539451E-2</v>
      </c>
    </row>
    <row r="1819" spans="1:21" s="94" customFormat="1" ht="16.5" hidden="1" x14ac:dyDescent="0.3">
      <c r="A1819" s="95" t="s">
        <v>72</v>
      </c>
      <c r="B1819" s="102">
        <f>VLOOKUP('Datos Monitoreo 2019'!$A1819,info!$D$3:$E$118,2,FALSE)</f>
        <v>2</v>
      </c>
      <c r="C1819" s="96">
        <v>17</v>
      </c>
      <c r="D1819" s="96" t="s">
        <v>11</v>
      </c>
      <c r="E1819" s="97">
        <v>23.141128725561583</v>
      </c>
      <c r="F1819" s="103">
        <f t="shared" si="33"/>
        <v>4.2059001458708181E-2</v>
      </c>
      <c r="G1819" s="95"/>
      <c r="H1819" s="104"/>
      <c r="I1819" s="104"/>
      <c r="J1819" s="104"/>
      <c r="K1819" s="105">
        <f>VLOOKUP('Datos Monitoreo 2019'!$D1819,info!$A$2:$B$20,2,FALSE)</f>
        <v>0.34899999999999998</v>
      </c>
      <c r="M1819" s="104">
        <v>1.1499999999999999</v>
      </c>
      <c r="N1819" s="106">
        <f>(0.489461*'Datos Monitoreo 2019'!$E1819^1.79018)/1000</f>
        <v>0.13558511246577234</v>
      </c>
      <c r="O1819" s="106">
        <f>'Datos Monitoreo 2019'!$N1819*'Datos Monitoreo 2019'!$S1819</f>
        <v>2.711702249315447E-2</v>
      </c>
      <c r="P1819" s="106">
        <f>'Datos Monitoreo 2019'!$O1819+'Datos Monitoreo 2019'!$N1819</f>
        <v>0.16270213495892683</v>
      </c>
      <c r="Q1819" s="104">
        <v>0.47</v>
      </c>
      <c r="R1819" s="106">
        <f>'Datos Monitoreo 2019'!$Q1819*'Datos Monitoreo 2019'!$N1819</f>
        <v>6.3725002858912999E-2</v>
      </c>
      <c r="S1819" s="104">
        <v>0.2</v>
      </c>
      <c r="T1819" s="106">
        <f>'Datos Monitoreo 2019'!$R1819*'Datos Monitoreo 2019'!$S1819</f>
        <v>1.27450005717826E-2</v>
      </c>
      <c r="U1819" s="106">
        <f>'Datos Monitoreo 2019'!$T1819+'Datos Monitoreo 2019'!$R1819</f>
        <v>7.6470003430695599E-2</v>
      </c>
    </row>
    <row r="1820" spans="1:21" s="94" customFormat="1" ht="16.5" hidden="1" x14ac:dyDescent="0.3">
      <c r="A1820" s="95" t="s">
        <v>72</v>
      </c>
      <c r="B1820" s="102">
        <f>VLOOKUP('Datos Monitoreo 2019'!$A1820,info!$D$3:$E$118,2,FALSE)</f>
        <v>2</v>
      </c>
      <c r="C1820" s="96">
        <v>18</v>
      </c>
      <c r="D1820" s="96" t="s">
        <v>11</v>
      </c>
      <c r="E1820" s="97">
        <v>22.345354010102106</v>
      </c>
      <c r="F1820" s="103">
        <f t="shared" si="33"/>
        <v>3.9216096287729194E-2</v>
      </c>
      <c r="G1820" s="95"/>
      <c r="H1820" s="104"/>
      <c r="I1820" s="104"/>
      <c r="J1820" s="104"/>
      <c r="K1820" s="105">
        <f>VLOOKUP('Datos Monitoreo 2019'!$D1820,info!$A$2:$B$20,2,FALSE)</f>
        <v>0.34899999999999998</v>
      </c>
      <c r="M1820" s="104">
        <v>1.1499999999999999</v>
      </c>
      <c r="N1820" s="106">
        <f>(0.489461*'Datos Monitoreo 2019'!$E1820^1.79018)/1000</f>
        <v>0.12735209844550721</v>
      </c>
      <c r="O1820" s="106">
        <f>'Datos Monitoreo 2019'!$N1820*'Datos Monitoreo 2019'!$S1820</f>
        <v>2.5470419689101444E-2</v>
      </c>
      <c r="P1820" s="106">
        <f>'Datos Monitoreo 2019'!$O1820+'Datos Monitoreo 2019'!$N1820</f>
        <v>0.15282251813460865</v>
      </c>
      <c r="Q1820" s="104">
        <v>0.47</v>
      </c>
      <c r="R1820" s="106">
        <f>'Datos Monitoreo 2019'!$Q1820*'Datos Monitoreo 2019'!$N1820</f>
        <v>5.9855486269388386E-2</v>
      </c>
      <c r="S1820" s="104">
        <v>0.2</v>
      </c>
      <c r="T1820" s="106">
        <f>'Datos Monitoreo 2019'!$R1820*'Datos Monitoreo 2019'!$S1820</f>
        <v>1.1971097253877678E-2</v>
      </c>
      <c r="U1820" s="106">
        <f>'Datos Monitoreo 2019'!$T1820+'Datos Monitoreo 2019'!$R1820</f>
        <v>7.1826583523266069E-2</v>
      </c>
    </row>
    <row r="1821" spans="1:21" s="94" customFormat="1" ht="16.5" hidden="1" x14ac:dyDescent="0.3">
      <c r="A1821" s="95" t="s">
        <v>72</v>
      </c>
      <c r="B1821" s="102">
        <f>VLOOKUP('Datos Monitoreo 2019'!$A1821,info!$D$3:$E$118,2,FALSE)</f>
        <v>2</v>
      </c>
      <c r="C1821" s="96">
        <v>19</v>
      </c>
      <c r="D1821" s="96" t="s">
        <v>11</v>
      </c>
      <c r="E1821" s="97">
        <v>28.01126998417358</v>
      </c>
      <c r="F1821" s="103">
        <f t="shared" si="33"/>
        <v>6.162479396518189E-2</v>
      </c>
      <c r="G1821" s="95"/>
      <c r="H1821" s="104"/>
      <c r="I1821" s="104"/>
      <c r="J1821" s="104"/>
      <c r="K1821" s="105">
        <f>VLOOKUP('Datos Monitoreo 2019'!$D1821,info!$A$2:$B$20,2,FALSE)</f>
        <v>0.34899999999999998</v>
      </c>
      <c r="M1821" s="104">
        <v>1.1499999999999999</v>
      </c>
      <c r="N1821" s="106">
        <f>(0.489461*'Datos Monitoreo 2019'!$E1821^1.79018)/1000</f>
        <v>0.19085534368013773</v>
      </c>
      <c r="O1821" s="106">
        <f>'Datos Monitoreo 2019'!$N1821*'Datos Monitoreo 2019'!$S1821</f>
        <v>3.8171068736027547E-2</v>
      </c>
      <c r="P1821" s="106">
        <f>'Datos Monitoreo 2019'!$O1821+'Datos Monitoreo 2019'!$N1821</f>
        <v>0.22902641241616528</v>
      </c>
      <c r="Q1821" s="104">
        <v>0.47</v>
      </c>
      <c r="R1821" s="106">
        <f>'Datos Monitoreo 2019'!$Q1821*'Datos Monitoreo 2019'!$N1821</f>
        <v>8.9702011529664727E-2</v>
      </c>
      <c r="S1821" s="104">
        <v>0.2</v>
      </c>
      <c r="T1821" s="106">
        <f>'Datos Monitoreo 2019'!$R1821*'Datos Monitoreo 2019'!$S1821</f>
        <v>1.7940402305932947E-2</v>
      </c>
      <c r="U1821" s="106">
        <f>'Datos Monitoreo 2019'!$T1821+'Datos Monitoreo 2019'!$R1821</f>
        <v>0.10764241383559767</v>
      </c>
    </row>
    <row r="1822" spans="1:21" s="94" customFormat="1" ht="16.5" hidden="1" x14ac:dyDescent="0.3">
      <c r="A1822" s="95" t="s">
        <v>72</v>
      </c>
      <c r="B1822" s="102">
        <f>VLOOKUP('Datos Monitoreo 2019'!$A1822,info!$D$3:$E$118,2,FALSE)</f>
        <v>2</v>
      </c>
      <c r="C1822" s="96">
        <v>21</v>
      </c>
      <c r="D1822" s="96" t="s">
        <v>11</v>
      </c>
      <c r="E1822" s="97">
        <v>27.979438995555203</v>
      </c>
      <c r="F1822" s="103">
        <f t="shared" si="33"/>
        <v>6.1484817192732549E-2</v>
      </c>
      <c r="G1822" s="95"/>
      <c r="H1822" s="104"/>
      <c r="I1822" s="104"/>
      <c r="J1822" s="104"/>
      <c r="K1822" s="105">
        <f>VLOOKUP('Datos Monitoreo 2019'!$D1822,info!$A$2:$B$20,2,FALSE)</f>
        <v>0.34899999999999998</v>
      </c>
      <c r="M1822" s="104">
        <v>1.1499999999999999</v>
      </c>
      <c r="N1822" s="106">
        <f>(0.489461*'Datos Monitoreo 2019'!$E1822^1.79018)/1000</f>
        <v>0.19046726184965138</v>
      </c>
      <c r="O1822" s="106">
        <f>'Datos Monitoreo 2019'!$N1822*'Datos Monitoreo 2019'!$S1822</f>
        <v>3.8093452369930281E-2</v>
      </c>
      <c r="P1822" s="106">
        <f>'Datos Monitoreo 2019'!$O1822+'Datos Monitoreo 2019'!$N1822</f>
        <v>0.22856071421958166</v>
      </c>
      <c r="Q1822" s="104">
        <v>0.47</v>
      </c>
      <c r="R1822" s="106">
        <f>'Datos Monitoreo 2019'!$Q1822*'Datos Monitoreo 2019'!$N1822</f>
        <v>8.9519613069336146E-2</v>
      </c>
      <c r="S1822" s="104">
        <v>0.2</v>
      </c>
      <c r="T1822" s="106">
        <f>'Datos Monitoreo 2019'!$R1822*'Datos Monitoreo 2019'!$S1822</f>
        <v>1.7903922613867231E-2</v>
      </c>
      <c r="U1822" s="106">
        <f>'Datos Monitoreo 2019'!$T1822+'Datos Monitoreo 2019'!$R1822</f>
        <v>0.10742353568320337</v>
      </c>
    </row>
    <row r="1823" spans="1:21" s="94" customFormat="1" ht="16.5" hidden="1" x14ac:dyDescent="0.3">
      <c r="A1823" s="95" t="s">
        <v>72</v>
      </c>
      <c r="B1823" s="102">
        <f>VLOOKUP('Datos Monitoreo 2019'!$A1823,info!$D$3:$E$118,2,FALSE)</f>
        <v>2</v>
      </c>
      <c r="C1823" s="96">
        <v>22</v>
      </c>
      <c r="D1823" s="96" t="s">
        <v>11</v>
      </c>
      <c r="E1823" s="97">
        <v>18.461973398659861</v>
      </c>
      <c r="F1823" s="103">
        <f t="shared" si="33"/>
        <v>2.6769861428056801E-2</v>
      </c>
      <c r="G1823" s="95"/>
      <c r="H1823" s="104"/>
      <c r="I1823" s="104"/>
      <c r="J1823" s="104"/>
      <c r="K1823" s="105">
        <f>VLOOKUP('Datos Monitoreo 2019'!$D1823,info!$A$2:$B$20,2,FALSE)</f>
        <v>0.34899999999999998</v>
      </c>
      <c r="M1823" s="104">
        <v>1.1499999999999999</v>
      </c>
      <c r="N1823" s="106">
        <f>(0.489461*'Datos Monitoreo 2019'!$E1823^1.79018)/1000</f>
        <v>9.048651447246539E-2</v>
      </c>
      <c r="O1823" s="106">
        <f>'Datos Monitoreo 2019'!$N1823*'Datos Monitoreo 2019'!$S1823</f>
        <v>1.8097302894493079E-2</v>
      </c>
      <c r="P1823" s="106">
        <f>'Datos Monitoreo 2019'!$O1823+'Datos Monitoreo 2019'!$N1823</f>
        <v>0.10858381736695846</v>
      </c>
      <c r="Q1823" s="104">
        <v>0.47</v>
      </c>
      <c r="R1823" s="106">
        <f>'Datos Monitoreo 2019'!$Q1823*'Datos Monitoreo 2019'!$N1823</f>
        <v>4.2528661802058734E-2</v>
      </c>
      <c r="S1823" s="104">
        <v>0.2</v>
      </c>
      <c r="T1823" s="106">
        <f>'Datos Monitoreo 2019'!$R1823*'Datos Monitoreo 2019'!$S1823</f>
        <v>8.5057323604117475E-3</v>
      </c>
      <c r="U1823" s="106">
        <f>'Datos Monitoreo 2019'!$T1823+'Datos Monitoreo 2019'!$R1823</f>
        <v>5.1034394162470478E-2</v>
      </c>
    </row>
    <row r="1824" spans="1:21" s="94" customFormat="1" ht="16.5" hidden="1" x14ac:dyDescent="0.3">
      <c r="A1824" s="95" t="s">
        <v>72</v>
      </c>
      <c r="B1824" s="102">
        <f>VLOOKUP('Datos Monitoreo 2019'!$A1824,info!$D$3:$E$118,2,FALSE)</f>
        <v>2</v>
      </c>
      <c r="C1824" s="96">
        <v>23</v>
      </c>
      <c r="D1824" s="96" t="s">
        <v>11</v>
      </c>
      <c r="E1824" s="97">
        <v>18.939438227935547</v>
      </c>
      <c r="F1824" s="103">
        <f t="shared" si="33"/>
        <v>2.8172414364054127E-2</v>
      </c>
      <c r="G1824" s="95"/>
      <c r="H1824" s="104"/>
      <c r="I1824" s="104"/>
      <c r="J1824" s="104"/>
      <c r="K1824" s="105">
        <f>VLOOKUP('Datos Monitoreo 2019'!$D1824,info!$A$2:$B$20,2,FALSE)</f>
        <v>0.34899999999999998</v>
      </c>
      <c r="M1824" s="104">
        <v>1.1499999999999999</v>
      </c>
      <c r="N1824" s="106">
        <f>(0.489461*'Datos Monitoreo 2019'!$E1824^1.79018)/1000</f>
        <v>9.4718566300185075E-2</v>
      </c>
      <c r="O1824" s="106">
        <f>'Datos Monitoreo 2019'!$N1824*'Datos Monitoreo 2019'!$S1824</f>
        <v>1.8943713260037017E-2</v>
      </c>
      <c r="P1824" s="106">
        <f>'Datos Monitoreo 2019'!$O1824+'Datos Monitoreo 2019'!$N1824</f>
        <v>0.1136622795602221</v>
      </c>
      <c r="Q1824" s="104">
        <v>0.47</v>
      </c>
      <c r="R1824" s="106">
        <f>'Datos Monitoreo 2019'!$Q1824*'Datos Monitoreo 2019'!$N1824</f>
        <v>4.4517726161086985E-2</v>
      </c>
      <c r="S1824" s="104">
        <v>0.2</v>
      </c>
      <c r="T1824" s="106">
        <f>'Datos Monitoreo 2019'!$R1824*'Datos Monitoreo 2019'!$S1824</f>
        <v>8.9035452322173969E-3</v>
      </c>
      <c r="U1824" s="106">
        <f>'Datos Monitoreo 2019'!$T1824+'Datos Monitoreo 2019'!$R1824</f>
        <v>5.3421271393304381E-2</v>
      </c>
    </row>
    <row r="1825" spans="1:21" s="94" customFormat="1" ht="16.5" hidden="1" x14ac:dyDescent="0.3">
      <c r="A1825" s="95" t="s">
        <v>72</v>
      </c>
      <c r="B1825" s="102">
        <f>VLOOKUP('Datos Monitoreo 2019'!$A1825,info!$D$3:$E$118,2,FALSE)</f>
        <v>2</v>
      </c>
      <c r="C1825" s="96">
        <v>24</v>
      </c>
      <c r="D1825" s="96" t="s">
        <v>11</v>
      </c>
      <c r="E1825" s="97">
        <v>18.780283284843652</v>
      </c>
      <c r="F1825" s="103">
        <f t="shared" si="33"/>
        <v>2.770091784514439E-2</v>
      </c>
      <c r="G1825" s="95"/>
      <c r="H1825" s="104"/>
      <c r="I1825" s="104"/>
      <c r="J1825" s="104"/>
      <c r="K1825" s="105">
        <f>VLOOKUP('Datos Monitoreo 2019'!$D1825,info!$A$2:$B$20,2,FALSE)</f>
        <v>0.34899999999999998</v>
      </c>
      <c r="M1825" s="104">
        <v>1.1499999999999999</v>
      </c>
      <c r="N1825" s="106">
        <f>(0.489461*'Datos Monitoreo 2019'!$E1825^1.79018)/1000</f>
        <v>9.3298398342581093E-2</v>
      </c>
      <c r="O1825" s="106">
        <f>'Datos Monitoreo 2019'!$N1825*'Datos Monitoreo 2019'!$S1825</f>
        <v>1.865967966851622E-2</v>
      </c>
      <c r="P1825" s="106">
        <f>'Datos Monitoreo 2019'!$O1825+'Datos Monitoreo 2019'!$N1825</f>
        <v>0.11195807801109731</v>
      </c>
      <c r="Q1825" s="104">
        <v>0.47</v>
      </c>
      <c r="R1825" s="106">
        <f>'Datos Monitoreo 2019'!$Q1825*'Datos Monitoreo 2019'!$N1825</f>
        <v>4.3850247221013113E-2</v>
      </c>
      <c r="S1825" s="104">
        <v>0.2</v>
      </c>
      <c r="T1825" s="106">
        <f>'Datos Monitoreo 2019'!$R1825*'Datos Monitoreo 2019'!$S1825</f>
        <v>8.7700494442026228E-3</v>
      </c>
      <c r="U1825" s="106">
        <f>'Datos Monitoreo 2019'!$T1825+'Datos Monitoreo 2019'!$R1825</f>
        <v>5.2620296665215734E-2</v>
      </c>
    </row>
    <row r="1826" spans="1:21" s="94" customFormat="1" ht="16.5" hidden="1" x14ac:dyDescent="0.3">
      <c r="A1826" s="95" t="s">
        <v>72</v>
      </c>
      <c r="B1826" s="102">
        <f>VLOOKUP('Datos Monitoreo 2019'!$A1826,info!$D$3:$E$118,2,FALSE)</f>
        <v>2</v>
      </c>
      <c r="C1826" s="96">
        <v>26</v>
      </c>
      <c r="D1826" s="96" t="s">
        <v>11</v>
      </c>
      <c r="E1826" s="97">
        <v>22.377184998720484</v>
      </c>
      <c r="F1826" s="103">
        <f t="shared" si="33"/>
        <v>3.9327902635251252E-2</v>
      </c>
      <c r="G1826" s="95"/>
      <c r="H1826" s="104"/>
      <c r="I1826" s="104"/>
      <c r="J1826" s="104"/>
      <c r="K1826" s="105">
        <f>VLOOKUP('Datos Monitoreo 2019'!$D1826,info!$A$2:$B$20,2,FALSE)</f>
        <v>0.34899999999999998</v>
      </c>
      <c r="M1826" s="104">
        <v>1.1499999999999999</v>
      </c>
      <c r="N1826" s="106">
        <f>(0.489461*'Datos Monitoreo 2019'!$E1826^1.79018)/1000</f>
        <v>0.12767704356969467</v>
      </c>
      <c r="O1826" s="106">
        <f>'Datos Monitoreo 2019'!$N1826*'Datos Monitoreo 2019'!$S1826</f>
        <v>2.5535408713938935E-2</v>
      </c>
      <c r="P1826" s="106">
        <f>'Datos Monitoreo 2019'!$O1826+'Datos Monitoreo 2019'!$N1826</f>
        <v>0.15321245228363362</v>
      </c>
      <c r="Q1826" s="104">
        <v>0.47</v>
      </c>
      <c r="R1826" s="106">
        <f>'Datos Monitoreo 2019'!$Q1826*'Datos Monitoreo 2019'!$N1826</f>
        <v>6.0008210477756493E-2</v>
      </c>
      <c r="S1826" s="104">
        <v>0.2</v>
      </c>
      <c r="T1826" s="106">
        <f>'Datos Monitoreo 2019'!$R1826*'Datos Monitoreo 2019'!$S1826</f>
        <v>1.2001642095551299E-2</v>
      </c>
      <c r="U1826" s="106">
        <f>'Datos Monitoreo 2019'!$T1826+'Datos Monitoreo 2019'!$R1826</f>
        <v>7.2009852573307789E-2</v>
      </c>
    </row>
    <row r="1827" spans="1:21" s="94" customFormat="1" ht="16.5" hidden="1" x14ac:dyDescent="0.3">
      <c r="A1827" s="95" t="s">
        <v>72</v>
      </c>
      <c r="B1827" s="102">
        <f>VLOOKUP('Datos Monitoreo 2019'!$A1827,info!$D$3:$E$118,2,FALSE)</f>
        <v>2</v>
      </c>
      <c r="C1827" s="96">
        <v>27</v>
      </c>
      <c r="D1827" s="96" t="s">
        <v>11</v>
      </c>
      <c r="E1827" s="97">
        <v>17.538874728726867</v>
      </c>
      <c r="F1827" s="103">
        <f t="shared" si="33"/>
        <v>2.4159799938821259E-2</v>
      </c>
      <c r="G1827" s="95"/>
      <c r="H1827" s="104"/>
      <c r="I1827" s="104"/>
      <c r="J1827" s="104"/>
      <c r="K1827" s="105">
        <f>VLOOKUP('Datos Monitoreo 2019'!$D1827,info!$A$2:$B$20,2,FALSE)</f>
        <v>0.34899999999999998</v>
      </c>
      <c r="M1827" s="104">
        <v>1.1499999999999999</v>
      </c>
      <c r="N1827" s="106">
        <f>(0.489461*'Datos Monitoreo 2019'!$E1827^1.79018)/1000</f>
        <v>8.2547723973985104E-2</v>
      </c>
      <c r="O1827" s="106">
        <f>'Datos Monitoreo 2019'!$N1827*'Datos Monitoreo 2019'!$S1827</f>
        <v>1.6509544794797021E-2</v>
      </c>
      <c r="P1827" s="106">
        <f>'Datos Monitoreo 2019'!$O1827+'Datos Monitoreo 2019'!$N1827</f>
        <v>9.9057268768782125E-2</v>
      </c>
      <c r="Q1827" s="104">
        <v>0.47</v>
      </c>
      <c r="R1827" s="106">
        <f>'Datos Monitoreo 2019'!$Q1827*'Datos Monitoreo 2019'!$N1827</f>
        <v>3.8797430267772999E-2</v>
      </c>
      <c r="S1827" s="104">
        <v>0.2</v>
      </c>
      <c r="T1827" s="106">
        <f>'Datos Monitoreo 2019'!$R1827*'Datos Monitoreo 2019'!$S1827</f>
        <v>7.7594860535546003E-3</v>
      </c>
      <c r="U1827" s="106">
        <f>'Datos Monitoreo 2019'!$T1827+'Datos Monitoreo 2019'!$R1827</f>
        <v>4.65569163213276E-2</v>
      </c>
    </row>
    <row r="1828" spans="1:21" s="94" customFormat="1" ht="16.5" hidden="1" x14ac:dyDescent="0.3">
      <c r="A1828" s="95" t="s">
        <v>72</v>
      </c>
      <c r="B1828" s="102">
        <f>VLOOKUP('Datos Monitoreo 2019'!$A1828,info!$D$3:$E$118,2,FALSE)</f>
        <v>2</v>
      </c>
      <c r="C1828" s="96">
        <v>29</v>
      </c>
      <c r="D1828" s="96" t="s">
        <v>11</v>
      </c>
      <c r="E1828" s="97">
        <v>22.122537089773452</v>
      </c>
      <c r="F1828" s="103">
        <f t="shared" si="33"/>
        <v>3.8437908193481377E-2</v>
      </c>
      <c r="G1828" s="95"/>
      <c r="H1828" s="104"/>
      <c r="I1828" s="104"/>
      <c r="J1828" s="104"/>
      <c r="K1828" s="105">
        <f>VLOOKUP('Datos Monitoreo 2019'!$D1828,info!$A$2:$B$20,2,FALSE)</f>
        <v>0.34899999999999998</v>
      </c>
      <c r="M1828" s="104">
        <v>1.1499999999999999</v>
      </c>
      <c r="N1828" s="106">
        <f>(0.489461*'Datos Monitoreo 2019'!$E1828^1.79018)/1000</f>
        <v>0.12508772429824336</v>
      </c>
      <c r="O1828" s="106">
        <f>'Datos Monitoreo 2019'!$N1828*'Datos Monitoreo 2019'!$S1828</f>
        <v>2.5017544859648674E-2</v>
      </c>
      <c r="P1828" s="106">
        <f>'Datos Monitoreo 2019'!$O1828+'Datos Monitoreo 2019'!$N1828</f>
        <v>0.15010526915789202</v>
      </c>
      <c r="Q1828" s="104">
        <v>0.47</v>
      </c>
      <c r="R1828" s="106">
        <f>'Datos Monitoreo 2019'!$Q1828*'Datos Monitoreo 2019'!$N1828</f>
        <v>5.8791230420174374E-2</v>
      </c>
      <c r="S1828" s="104">
        <v>0.2</v>
      </c>
      <c r="T1828" s="106">
        <f>'Datos Monitoreo 2019'!$R1828*'Datos Monitoreo 2019'!$S1828</f>
        <v>1.1758246084034876E-2</v>
      </c>
      <c r="U1828" s="106">
        <f>'Datos Monitoreo 2019'!$T1828+'Datos Monitoreo 2019'!$R1828</f>
        <v>7.0549476504209258E-2</v>
      </c>
    </row>
    <row r="1829" spans="1:21" s="94" customFormat="1" ht="16.5" hidden="1" x14ac:dyDescent="0.3">
      <c r="A1829" s="95" t="s">
        <v>72</v>
      </c>
      <c r="B1829" s="102">
        <f>VLOOKUP('Datos Monitoreo 2019'!$A1829,info!$D$3:$E$118,2,FALSE)</f>
        <v>2</v>
      </c>
      <c r="C1829" s="96">
        <v>31</v>
      </c>
      <c r="D1829" s="96" t="s">
        <v>11</v>
      </c>
      <c r="E1829" s="97">
        <v>3.183098861837907</v>
      </c>
      <c r="F1829" s="103">
        <f t="shared" si="33"/>
        <v>7.9577471545947667E-4</v>
      </c>
      <c r="G1829" s="95"/>
      <c r="H1829" s="104"/>
      <c r="I1829" s="104"/>
      <c r="J1829" s="104"/>
      <c r="K1829" s="105">
        <f>VLOOKUP('Datos Monitoreo 2019'!$D1829,info!$A$2:$B$20,2,FALSE)</f>
        <v>0.34899999999999998</v>
      </c>
      <c r="M1829" s="104">
        <v>1.1499999999999999</v>
      </c>
      <c r="N1829" s="106">
        <f>(0.489461*'Datos Monitoreo 2019'!$E1829^1.79018)/1000</f>
        <v>3.8896482967822957E-3</v>
      </c>
      <c r="O1829" s="106">
        <f>'Datos Monitoreo 2019'!$N1829*'Datos Monitoreo 2019'!$S1829</f>
        <v>7.779296593564592E-4</v>
      </c>
      <c r="P1829" s="106">
        <f>'Datos Monitoreo 2019'!$O1829+'Datos Monitoreo 2019'!$N1829</f>
        <v>4.667577956138755E-3</v>
      </c>
      <c r="Q1829" s="104">
        <v>0.47</v>
      </c>
      <c r="R1829" s="106">
        <f>'Datos Monitoreo 2019'!$Q1829*'Datos Monitoreo 2019'!$N1829</f>
        <v>1.8281346994876789E-3</v>
      </c>
      <c r="S1829" s="104">
        <v>0.2</v>
      </c>
      <c r="T1829" s="106">
        <f>'Datos Monitoreo 2019'!$R1829*'Datos Monitoreo 2019'!$S1829</f>
        <v>3.656269398975358E-4</v>
      </c>
      <c r="U1829" s="106">
        <f>'Datos Monitoreo 2019'!$T1829+'Datos Monitoreo 2019'!$R1829</f>
        <v>2.1937616393852147E-3</v>
      </c>
    </row>
    <row r="1830" spans="1:21" s="94" customFormat="1" ht="16.5" hidden="1" x14ac:dyDescent="0.3">
      <c r="A1830" s="95" t="s">
        <v>72</v>
      </c>
      <c r="B1830" s="102">
        <f>VLOOKUP('Datos Monitoreo 2019'!$A1830,info!$D$3:$E$118,2,FALSE)</f>
        <v>2</v>
      </c>
      <c r="C1830" s="96">
        <v>32</v>
      </c>
      <c r="D1830" s="96" t="s">
        <v>11</v>
      </c>
      <c r="E1830" s="97">
        <v>22.058875112536693</v>
      </c>
      <c r="F1830" s="103">
        <f t="shared" si="33"/>
        <v>3.821700113246982E-2</v>
      </c>
      <c r="G1830" s="95"/>
      <c r="H1830" s="104"/>
      <c r="I1830" s="104"/>
      <c r="J1830" s="104"/>
      <c r="K1830" s="105">
        <f>VLOOKUP('Datos Monitoreo 2019'!$D1830,info!$A$2:$B$20,2,FALSE)</f>
        <v>0.34899999999999998</v>
      </c>
      <c r="M1830" s="104">
        <v>1.1499999999999999</v>
      </c>
      <c r="N1830" s="106">
        <f>(0.489461*'Datos Monitoreo 2019'!$E1830^1.79018)/1000</f>
        <v>0.12444405553742229</v>
      </c>
      <c r="O1830" s="106">
        <f>'Datos Monitoreo 2019'!$N1830*'Datos Monitoreo 2019'!$S1830</f>
        <v>2.4888811107484459E-2</v>
      </c>
      <c r="P1830" s="106">
        <f>'Datos Monitoreo 2019'!$O1830+'Datos Monitoreo 2019'!$N1830</f>
        <v>0.14933286664490675</v>
      </c>
      <c r="Q1830" s="104">
        <v>0.47</v>
      </c>
      <c r="R1830" s="106">
        <f>'Datos Monitoreo 2019'!$Q1830*'Datos Monitoreo 2019'!$N1830</f>
        <v>5.8488706102588474E-2</v>
      </c>
      <c r="S1830" s="104">
        <v>0.2</v>
      </c>
      <c r="T1830" s="106">
        <f>'Datos Monitoreo 2019'!$R1830*'Datos Monitoreo 2019'!$S1830</f>
        <v>1.1697741220517695E-2</v>
      </c>
      <c r="U1830" s="106">
        <f>'Datos Monitoreo 2019'!$T1830+'Datos Monitoreo 2019'!$R1830</f>
        <v>7.0186447323106166E-2</v>
      </c>
    </row>
    <row r="1831" spans="1:21" s="94" customFormat="1" ht="16.5" hidden="1" x14ac:dyDescent="0.3">
      <c r="A1831" s="95" t="s">
        <v>72</v>
      </c>
      <c r="B1831" s="102">
        <f>VLOOKUP('Datos Monitoreo 2019'!$A1831,info!$D$3:$E$118,2,FALSE)</f>
        <v>2</v>
      </c>
      <c r="C1831" s="96">
        <v>33</v>
      </c>
      <c r="D1831" s="96" t="s">
        <v>11</v>
      </c>
      <c r="E1831" s="97">
        <v>23.745917509310782</v>
      </c>
      <c r="F1831" s="103">
        <f t="shared" si="33"/>
        <v>4.4286136154864604E-2</v>
      </c>
      <c r="G1831" s="95"/>
      <c r="H1831" s="104"/>
      <c r="I1831" s="104"/>
      <c r="J1831" s="104"/>
      <c r="K1831" s="105">
        <f>VLOOKUP('Datos Monitoreo 2019'!$D1831,info!$A$2:$B$20,2,FALSE)</f>
        <v>0.34899999999999998</v>
      </c>
      <c r="M1831" s="104">
        <v>1.1499999999999999</v>
      </c>
      <c r="N1831" s="106">
        <f>(0.489461*'Datos Monitoreo 2019'!$E1831^1.79018)/1000</f>
        <v>0.14199397864948313</v>
      </c>
      <c r="O1831" s="106">
        <f>'Datos Monitoreo 2019'!$N1831*'Datos Monitoreo 2019'!$S1831</f>
        <v>2.8398795729896627E-2</v>
      </c>
      <c r="P1831" s="106">
        <f>'Datos Monitoreo 2019'!$O1831+'Datos Monitoreo 2019'!$N1831</f>
        <v>0.17039277437937975</v>
      </c>
      <c r="Q1831" s="104">
        <v>0.47</v>
      </c>
      <c r="R1831" s="106">
        <f>'Datos Monitoreo 2019'!$Q1831*'Datos Monitoreo 2019'!$N1831</f>
        <v>6.6737169965257068E-2</v>
      </c>
      <c r="S1831" s="104">
        <v>0.2</v>
      </c>
      <c r="T1831" s="106">
        <f>'Datos Monitoreo 2019'!$R1831*'Datos Monitoreo 2019'!$S1831</f>
        <v>1.3347433993051414E-2</v>
      </c>
      <c r="U1831" s="106">
        <f>'Datos Monitoreo 2019'!$T1831+'Datos Monitoreo 2019'!$R1831</f>
        <v>8.0084603958308478E-2</v>
      </c>
    </row>
    <row r="1832" spans="1:21" s="94" customFormat="1" ht="16.5" hidden="1" x14ac:dyDescent="0.3">
      <c r="A1832" s="95" t="s">
        <v>72</v>
      </c>
      <c r="B1832" s="102">
        <f>VLOOKUP('Datos Monitoreo 2019'!$A1832,info!$D$3:$E$118,2,FALSE)</f>
        <v>2</v>
      </c>
      <c r="C1832" s="96">
        <v>34</v>
      </c>
      <c r="D1832" s="96" t="s">
        <v>11</v>
      </c>
      <c r="E1832" s="97">
        <v>28.202255915883853</v>
      </c>
      <c r="F1832" s="103">
        <f t="shared" si="33"/>
        <v>6.2467996853682747E-2</v>
      </c>
      <c r="G1832" s="95"/>
      <c r="H1832" s="104"/>
      <c r="I1832" s="104"/>
      <c r="J1832" s="104"/>
      <c r="K1832" s="105">
        <f>VLOOKUP('Datos Monitoreo 2019'!$D1832,info!$A$2:$B$20,2,FALSE)</f>
        <v>0.34899999999999998</v>
      </c>
      <c r="M1832" s="104">
        <v>1.1499999999999999</v>
      </c>
      <c r="N1832" s="106">
        <f>(0.489461*'Datos Monitoreo 2019'!$E1832^1.79018)/1000</f>
        <v>0.19319115293861866</v>
      </c>
      <c r="O1832" s="106">
        <f>'Datos Monitoreo 2019'!$N1832*'Datos Monitoreo 2019'!$S1832</f>
        <v>3.8638230587723733E-2</v>
      </c>
      <c r="P1832" s="106">
        <f>'Datos Monitoreo 2019'!$O1832+'Datos Monitoreo 2019'!$N1832</f>
        <v>0.23182938352634239</v>
      </c>
      <c r="Q1832" s="104">
        <v>0.47</v>
      </c>
      <c r="R1832" s="106">
        <f>'Datos Monitoreo 2019'!$Q1832*'Datos Monitoreo 2019'!$N1832</f>
        <v>9.079984188115077E-2</v>
      </c>
      <c r="S1832" s="104">
        <v>0.2</v>
      </c>
      <c r="T1832" s="106">
        <f>'Datos Monitoreo 2019'!$R1832*'Datos Monitoreo 2019'!$S1832</f>
        <v>1.8159968376230153E-2</v>
      </c>
      <c r="U1832" s="106">
        <f>'Datos Monitoreo 2019'!$T1832+'Datos Monitoreo 2019'!$R1832</f>
        <v>0.10895981025738093</v>
      </c>
    </row>
    <row r="1833" spans="1:21" s="94" customFormat="1" ht="16.5" hidden="1" x14ac:dyDescent="0.3">
      <c r="A1833" s="95" t="s">
        <v>72</v>
      </c>
      <c r="B1833" s="102">
        <f>VLOOKUP('Datos Monitoreo 2019'!$A1833,info!$D$3:$E$118,2,FALSE)</f>
        <v>2</v>
      </c>
      <c r="C1833" s="96">
        <v>35</v>
      </c>
      <c r="D1833" s="96" t="s">
        <v>11</v>
      </c>
      <c r="E1833" s="97">
        <v>23.013804771088065</v>
      </c>
      <c r="F1833" s="103">
        <f t="shared" si="33"/>
        <v>4.159745212374167E-2</v>
      </c>
      <c r="G1833" s="95"/>
      <c r="H1833" s="104"/>
      <c r="I1833" s="104"/>
      <c r="J1833" s="104"/>
      <c r="K1833" s="105">
        <f>VLOOKUP('Datos Monitoreo 2019'!$D1833,info!$A$2:$B$20,2,FALSE)</f>
        <v>0.34899999999999998</v>
      </c>
      <c r="M1833" s="104">
        <v>1.1499999999999999</v>
      </c>
      <c r="N1833" s="106">
        <f>(0.489461*'Datos Monitoreo 2019'!$E1833^1.79018)/1000</f>
        <v>0.13425254618115004</v>
      </c>
      <c r="O1833" s="106">
        <f>'Datos Monitoreo 2019'!$N1833*'Datos Monitoreo 2019'!$S1833</f>
        <v>2.6850509236230009E-2</v>
      </c>
      <c r="P1833" s="106">
        <f>'Datos Monitoreo 2019'!$O1833+'Datos Monitoreo 2019'!$N1833</f>
        <v>0.16110305541738004</v>
      </c>
      <c r="Q1833" s="104">
        <v>0.47</v>
      </c>
      <c r="R1833" s="106">
        <f>'Datos Monitoreo 2019'!$Q1833*'Datos Monitoreo 2019'!$N1833</f>
        <v>6.3098696705140511E-2</v>
      </c>
      <c r="S1833" s="104">
        <v>0.2</v>
      </c>
      <c r="T1833" s="106">
        <f>'Datos Monitoreo 2019'!$R1833*'Datos Monitoreo 2019'!$S1833</f>
        <v>1.2619739341028103E-2</v>
      </c>
      <c r="U1833" s="106">
        <f>'Datos Monitoreo 2019'!$T1833+'Datos Monitoreo 2019'!$R1833</f>
        <v>7.5718436046168611E-2</v>
      </c>
    </row>
    <row r="1834" spans="1:21" s="94" customFormat="1" ht="16.5" hidden="1" x14ac:dyDescent="0.3">
      <c r="A1834" s="95" t="s">
        <v>72</v>
      </c>
      <c r="B1834" s="102">
        <f>VLOOKUP('Datos Monitoreo 2019'!$A1834,info!$D$3:$E$118,2,FALSE)</f>
        <v>2</v>
      </c>
      <c r="C1834" s="96">
        <v>36</v>
      </c>
      <c r="D1834" s="96" t="s">
        <v>11</v>
      </c>
      <c r="E1834" s="97">
        <v>27.947608006936822</v>
      </c>
      <c r="F1834" s="103">
        <f t="shared" si="33"/>
        <v>6.1344999575226315E-2</v>
      </c>
      <c r="G1834" s="95"/>
      <c r="H1834" s="104"/>
      <c r="I1834" s="104"/>
      <c r="J1834" s="104"/>
      <c r="K1834" s="105">
        <f>VLOOKUP('Datos Monitoreo 2019'!$D1834,info!$A$2:$B$20,2,FALSE)</f>
        <v>0.34899999999999998</v>
      </c>
      <c r="M1834" s="104">
        <v>1.1499999999999999</v>
      </c>
      <c r="N1834" s="106">
        <f>(0.489461*'Datos Monitoreo 2019'!$E1834^1.79018)/1000</f>
        <v>0.19007952872991332</v>
      </c>
      <c r="O1834" s="106">
        <f>'Datos Monitoreo 2019'!$N1834*'Datos Monitoreo 2019'!$S1834</f>
        <v>3.8015905745982667E-2</v>
      </c>
      <c r="P1834" s="106">
        <f>'Datos Monitoreo 2019'!$O1834+'Datos Monitoreo 2019'!$N1834</f>
        <v>0.22809543447589598</v>
      </c>
      <c r="Q1834" s="104">
        <v>0.47</v>
      </c>
      <c r="R1834" s="106">
        <f>'Datos Monitoreo 2019'!$Q1834*'Datos Monitoreo 2019'!$N1834</f>
        <v>8.9337378503059256E-2</v>
      </c>
      <c r="S1834" s="104">
        <v>0.2</v>
      </c>
      <c r="T1834" s="106">
        <f>'Datos Monitoreo 2019'!$R1834*'Datos Monitoreo 2019'!$S1834</f>
        <v>1.7867475700611851E-2</v>
      </c>
      <c r="U1834" s="106">
        <f>'Datos Monitoreo 2019'!$T1834+'Datos Monitoreo 2019'!$R1834</f>
        <v>0.10720485420367111</v>
      </c>
    </row>
    <row r="1835" spans="1:21" s="94" customFormat="1" ht="16.5" hidden="1" x14ac:dyDescent="0.3">
      <c r="A1835" s="95" t="s">
        <v>72</v>
      </c>
      <c r="B1835" s="102">
        <f>VLOOKUP('Datos Monitoreo 2019'!$A1835,info!$D$3:$E$118,2,FALSE)</f>
        <v>2</v>
      </c>
      <c r="C1835" s="96">
        <v>38</v>
      </c>
      <c r="D1835" s="96" t="s">
        <v>11</v>
      </c>
      <c r="E1835" s="97">
        <v>21.645072260497766</v>
      </c>
      <c r="F1835" s="103">
        <f t="shared" si="33"/>
        <v>3.6796622842846204E-2</v>
      </c>
      <c r="G1835" s="95"/>
      <c r="H1835" s="104"/>
      <c r="I1835" s="104"/>
      <c r="J1835" s="104"/>
      <c r="K1835" s="105">
        <f>VLOOKUP('Datos Monitoreo 2019'!$D1835,info!$A$2:$B$20,2,FALSE)</f>
        <v>0.34899999999999998</v>
      </c>
      <c r="M1835" s="104">
        <v>1.1499999999999999</v>
      </c>
      <c r="N1835" s="106">
        <f>(0.489461*'Datos Monitoreo 2019'!$E1835^1.79018)/1000</f>
        <v>0.12029598689504678</v>
      </c>
      <c r="O1835" s="106">
        <f>'Datos Monitoreo 2019'!$N1835*'Datos Monitoreo 2019'!$S1835</f>
        <v>2.4059197379009356E-2</v>
      </c>
      <c r="P1835" s="106">
        <f>'Datos Monitoreo 2019'!$O1835+'Datos Monitoreo 2019'!$N1835</f>
        <v>0.14435518427405614</v>
      </c>
      <c r="Q1835" s="104">
        <v>0.47</v>
      </c>
      <c r="R1835" s="106">
        <f>'Datos Monitoreo 2019'!$Q1835*'Datos Monitoreo 2019'!$N1835</f>
        <v>5.6539113840671985E-2</v>
      </c>
      <c r="S1835" s="104">
        <v>0.2</v>
      </c>
      <c r="T1835" s="106">
        <f>'Datos Monitoreo 2019'!$R1835*'Datos Monitoreo 2019'!$S1835</f>
        <v>1.1307822768134398E-2</v>
      </c>
      <c r="U1835" s="106">
        <f>'Datos Monitoreo 2019'!$T1835+'Datos Monitoreo 2019'!$R1835</f>
        <v>6.7846936608806391E-2</v>
      </c>
    </row>
    <row r="1836" spans="1:21" s="94" customFormat="1" ht="16.5" hidden="1" x14ac:dyDescent="0.3">
      <c r="A1836" s="95" t="s">
        <v>72</v>
      </c>
      <c r="B1836" s="102">
        <f>VLOOKUP('Datos Monitoreo 2019'!$A1836,info!$D$3:$E$118,2,FALSE)</f>
        <v>2</v>
      </c>
      <c r="C1836" s="96">
        <v>39</v>
      </c>
      <c r="D1836" s="96" t="s">
        <v>11</v>
      </c>
      <c r="E1836" s="97">
        <v>14.514930809980855</v>
      </c>
      <c r="F1836" s="103">
        <f t="shared" si="33"/>
        <v>1.6547021123378174E-2</v>
      </c>
      <c r="G1836" s="95"/>
      <c r="H1836" s="104"/>
      <c r="I1836" s="104"/>
      <c r="J1836" s="104"/>
      <c r="K1836" s="105">
        <f>VLOOKUP('Datos Monitoreo 2019'!$D1836,info!$A$2:$B$20,2,FALSE)</f>
        <v>0.34899999999999998</v>
      </c>
      <c r="M1836" s="104">
        <v>1.1499999999999999</v>
      </c>
      <c r="N1836" s="106">
        <f>(0.489461*'Datos Monitoreo 2019'!$E1836^1.79018)/1000</f>
        <v>5.8826907194804885E-2</v>
      </c>
      <c r="O1836" s="106">
        <f>'Datos Monitoreo 2019'!$N1836*'Datos Monitoreo 2019'!$S1836</f>
        <v>1.1765381438960977E-2</v>
      </c>
      <c r="P1836" s="106">
        <f>'Datos Monitoreo 2019'!$O1836+'Datos Monitoreo 2019'!$N1836</f>
        <v>7.0592288633765862E-2</v>
      </c>
      <c r="Q1836" s="104">
        <v>0.47</v>
      </c>
      <c r="R1836" s="106">
        <f>'Datos Monitoreo 2019'!$Q1836*'Datos Monitoreo 2019'!$N1836</f>
        <v>2.7648646381558294E-2</v>
      </c>
      <c r="S1836" s="104">
        <v>0.2</v>
      </c>
      <c r="T1836" s="106">
        <f>'Datos Monitoreo 2019'!$R1836*'Datos Monitoreo 2019'!$S1836</f>
        <v>5.529729276311659E-3</v>
      </c>
      <c r="U1836" s="106">
        <f>'Datos Monitoreo 2019'!$T1836+'Datos Monitoreo 2019'!$R1836</f>
        <v>3.3178375657869956E-2</v>
      </c>
    </row>
    <row r="1837" spans="1:21" s="94" customFormat="1" ht="16.5" hidden="1" x14ac:dyDescent="0.3">
      <c r="A1837" s="95" t="s">
        <v>73</v>
      </c>
      <c r="B1837" s="102">
        <f>VLOOKUP('Datos Monitoreo 2019'!$A1837,info!$D$3:$E$118,2,FALSE)</f>
        <v>2</v>
      </c>
      <c r="C1837" s="96">
        <v>1</v>
      </c>
      <c r="D1837" s="96" t="s">
        <v>11</v>
      </c>
      <c r="E1837" s="97">
        <v>24.828171122335672</v>
      </c>
      <c r="F1837" s="103">
        <f t="shared" si="33"/>
        <v>4.8414933688554554E-2</v>
      </c>
      <c r="G1837" s="95"/>
      <c r="H1837" s="104"/>
      <c r="I1837" s="104"/>
      <c r="J1837" s="104"/>
      <c r="K1837" s="105">
        <f>VLOOKUP('Datos Monitoreo 2019'!$D1837,info!$A$2:$B$20,2,FALSE)</f>
        <v>0.34899999999999998</v>
      </c>
      <c r="M1837" s="104">
        <v>1.1499999999999999</v>
      </c>
      <c r="N1837" s="106">
        <f>(0.489461*'Datos Monitoreo 2019'!$E1837^1.79018)/1000</f>
        <v>0.15378722127663483</v>
      </c>
      <c r="O1837" s="106">
        <f>'Datos Monitoreo 2019'!$N1837*'Datos Monitoreo 2019'!$S1837</f>
        <v>3.0757444255326966E-2</v>
      </c>
      <c r="P1837" s="106">
        <f>'Datos Monitoreo 2019'!$O1837+'Datos Monitoreo 2019'!$N1837</f>
        <v>0.1845446655319618</v>
      </c>
      <c r="Q1837" s="104">
        <v>0.47</v>
      </c>
      <c r="R1837" s="106">
        <f>'Datos Monitoreo 2019'!$Q1837*'Datos Monitoreo 2019'!$N1837</f>
        <v>7.2279994000018361E-2</v>
      </c>
      <c r="S1837" s="104">
        <v>0.2</v>
      </c>
      <c r="T1837" s="106">
        <f>'Datos Monitoreo 2019'!$R1837*'Datos Monitoreo 2019'!$S1837</f>
        <v>1.4455998800003672E-2</v>
      </c>
      <c r="U1837" s="106">
        <f>'Datos Monitoreo 2019'!$T1837+'Datos Monitoreo 2019'!$R1837</f>
        <v>8.6735992800022033E-2</v>
      </c>
    </row>
    <row r="1838" spans="1:21" s="94" customFormat="1" ht="16.5" hidden="1" x14ac:dyDescent="0.3">
      <c r="A1838" s="95" t="s">
        <v>73</v>
      </c>
      <c r="B1838" s="102">
        <f>VLOOKUP('Datos Monitoreo 2019'!$A1838,info!$D$3:$E$118,2,FALSE)</f>
        <v>2</v>
      </c>
      <c r="C1838" s="96">
        <v>3</v>
      </c>
      <c r="D1838" s="96" t="s">
        <v>11</v>
      </c>
      <c r="E1838" s="97">
        <v>30.589580062262282</v>
      </c>
      <c r="F1838" s="103">
        <f t="shared" si="33"/>
        <v>7.3491466099585137E-2</v>
      </c>
      <c r="G1838" s="95"/>
      <c r="H1838" s="104"/>
      <c r="I1838" s="104"/>
      <c r="J1838" s="104"/>
      <c r="K1838" s="105">
        <f>VLOOKUP('Datos Monitoreo 2019'!$D1838,info!$A$2:$B$20,2,FALSE)</f>
        <v>0.34899999999999998</v>
      </c>
      <c r="M1838" s="104">
        <v>1.1499999999999999</v>
      </c>
      <c r="N1838" s="106">
        <f>(0.489461*'Datos Monitoreo 2019'!$E1838^1.79018)/1000</f>
        <v>0.22344059963914889</v>
      </c>
      <c r="O1838" s="106">
        <f>'Datos Monitoreo 2019'!$N1838*'Datos Monitoreo 2019'!$S1838</f>
        <v>4.4688119927829784E-2</v>
      </c>
      <c r="P1838" s="106">
        <f>'Datos Monitoreo 2019'!$O1838+'Datos Monitoreo 2019'!$N1838</f>
        <v>0.2681287195669787</v>
      </c>
      <c r="Q1838" s="104">
        <v>0.47</v>
      </c>
      <c r="R1838" s="106">
        <f>'Datos Monitoreo 2019'!$Q1838*'Datos Monitoreo 2019'!$N1838</f>
        <v>0.10501708183039997</v>
      </c>
      <c r="S1838" s="104">
        <v>0.2</v>
      </c>
      <c r="T1838" s="106">
        <f>'Datos Monitoreo 2019'!$R1838*'Datos Monitoreo 2019'!$S1838</f>
        <v>2.1003416366079997E-2</v>
      </c>
      <c r="U1838" s="106">
        <f>'Datos Monitoreo 2019'!$T1838+'Datos Monitoreo 2019'!$R1838</f>
        <v>0.12602049819647998</v>
      </c>
    </row>
    <row r="1839" spans="1:21" s="94" customFormat="1" ht="16.5" hidden="1" x14ac:dyDescent="0.3">
      <c r="A1839" s="95" t="s">
        <v>73</v>
      </c>
      <c r="B1839" s="102">
        <f>VLOOKUP('Datos Monitoreo 2019'!$A1839,info!$D$3:$E$118,2,FALSE)</f>
        <v>2</v>
      </c>
      <c r="C1839" s="96">
        <v>4</v>
      </c>
      <c r="D1839" s="96" t="s">
        <v>11</v>
      </c>
      <c r="E1839" s="97">
        <v>23.17295971417996</v>
      </c>
      <c r="F1839" s="103">
        <f t="shared" si="33"/>
        <v>4.2174786679807529E-2</v>
      </c>
      <c r="G1839" s="95"/>
      <c r="H1839" s="104"/>
      <c r="I1839" s="104"/>
      <c r="J1839" s="104"/>
      <c r="K1839" s="105">
        <f>VLOOKUP('Datos Monitoreo 2019'!$D1839,info!$A$2:$B$20,2,FALSE)</f>
        <v>0.34899999999999998</v>
      </c>
      <c r="M1839" s="104">
        <v>1.1499999999999999</v>
      </c>
      <c r="N1839" s="106">
        <f>(0.489461*'Datos Monitoreo 2019'!$E1839^1.79018)/1000</f>
        <v>0.13591916150525729</v>
      </c>
      <c r="O1839" s="106">
        <f>'Datos Monitoreo 2019'!$N1839*'Datos Monitoreo 2019'!$S1839</f>
        <v>2.718383230105146E-2</v>
      </c>
      <c r="P1839" s="106">
        <f>'Datos Monitoreo 2019'!$O1839+'Datos Monitoreo 2019'!$N1839</f>
        <v>0.16310299380630874</v>
      </c>
      <c r="Q1839" s="104">
        <v>0.47</v>
      </c>
      <c r="R1839" s="106">
        <f>'Datos Monitoreo 2019'!$Q1839*'Datos Monitoreo 2019'!$N1839</f>
        <v>6.3882005907470923E-2</v>
      </c>
      <c r="S1839" s="104">
        <v>0.2</v>
      </c>
      <c r="T1839" s="106">
        <f>'Datos Monitoreo 2019'!$R1839*'Datos Monitoreo 2019'!$S1839</f>
        <v>1.2776401181494186E-2</v>
      </c>
      <c r="U1839" s="106">
        <f>'Datos Monitoreo 2019'!$T1839+'Datos Monitoreo 2019'!$R1839</f>
        <v>7.6658407088965111E-2</v>
      </c>
    </row>
    <row r="1840" spans="1:21" s="94" customFormat="1" ht="16.5" hidden="1" x14ac:dyDescent="0.3">
      <c r="A1840" s="95" t="s">
        <v>73</v>
      </c>
      <c r="B1840" s="102">
        <f>VLOOKUP('Datos Monitoreo 2019'!$A1840,info!$D$3:$E$118,2,FALSE)</f>
        <v>2</v>
      </c>
      <c r="C1840" s="96">
        <v>6</v>
      </c>
      <c r="D1840" s="96" t="s">
        <v>11</v>
      </c>
      <c r="E1840" s="97">
        <v>25.114650019901088</v>
      </c>
      <c r="F1840" s="103">
        <f t="shared" si="33"/>
        <v>4.9538647164254893E-2</v>
      </c>
      <c r="G1840" s="95"/>
      <c r="H1840" s="104"/>
      <c r="I1840" s="104"/>
      <c r="J1840" s="104"/>
      <c r="K1840" s="105">
        <f>VLOOKUP('Datos Monitoreo 2019'!$D1840,info!$A$2:$B$20,2,FALSE)</f>
        <v>0.34899999999999998</v>
      </c>
      <c r="M1840" s="104">
        <v>1.1499999999999999</v>
      </c>
      <c r="N1840" s="106">
        <f>(0.489461*'Datos Monitoreo 2019'!$E1840^1.79018)/1000</f>
        <v>0.15697830798539225</v>
      </c>
      <c r="O1840" s="106">
        <f>'Datos Monitoreo 2019'!$N1840*'Datos Monitoreo 2019'!$S1840</f>
        <v>3.1395661597078454E-2</v>
      </c>
      <c r="P1840" s="106">
        <f>'Datos Monitoreo 2019'!$O1840+'Datos Monitoreo 2019'!$N1840</f>
        <v>0.18837396958247071</v>
      </c>
      <c r="Q1840" s="104">
        <v>0.47</v>
      </c>
      <c r="R1840" s="106">
        <f>'Datos Monitoreo 2019'!$Q1840*'Datos Monitoreo 2019'!$N1840</f>
        <v>7.3779804753134351E-2</v>
      </c>
      <c r="S1840" s="104">
        <v>0.2</v>
      </c>
      <c r="T1840" s="106">
        <f>'Datos Monitoreo 2019'!$R1840*'Datos Monitoreo 2019'!$S1840</f>
        <v>1.4755960950626871E-2</v>
      </c>
      <c r="U1840" s="106">
        <f>'Datos Monitoreo 2019'!$T1840+'Datos Monitoreo 2019'!$R1840</f>
        <v>8.8535765703761218E-2</v>
      </c>
    </row>
    <row r="1841" spans="1:21" s="94" customFormat="1" ht="16.5" hidden="1" x14ac:dyDescent="0.3">
      <c r="A1841" s="95" t="s">
        <v>73</v>
      </c>
      <c r="B1841" s="102">
        <f>VLOOKUP('Datos Monitoreo 2019'!$A1841,info!$D$3:$E$118,2,FALSE)</f>
        <v>2</v>
      </c>
      <c r="C1841" s="96">
        <v>7</v>
      </c>
      <c r="D1841" s="96" t="s">
        <v>11</v>
      </c>
      <c r="E1841" s="97">
        <v>29.602819415092533</v>
      </c>
      <c r="F1841" s="103">
        <f t="shared" si="33"/>
        <v>6.8826555140090145E-2</v>
      </c>
      <c r="G1841" s="95"/>
      <c r="H1841" s="104"/>
      <c r="I1841" s="104"/>
      <c r="J1841" s="104"/>
      <c r="K1841" s="105">
        <f>VLOOKUP('Datos Monitoreo 2019'!$D1841,info!$A$2:$B$20,2,FALSE)</f>
        <v>0.34899999999999998</v>
      </c>
      <c r="M1841" s="104">
        <v>1.1499999999999999</v>
      </c>
      <c r="N1841" s="106">
        <f>(0.489461*'Datos Monitoreo 2019'!$E1841^1.79018)/1000</f>
        <v>0.21070223332049712</v>
      </c>
      <c r="O1841" s="106">
        <f>'Datos Monitoreo 2019'!$N1841*'Datos Monitoreo 2019'!$S1841</f>
        <v>4.2140446664099426E-2</v>
      </c>
      <c r="P1841" s="106">
        <f>'Datos Monitoreo 2019'!$O1841+'Datos Monitoreo 2019'!$N1841</f>
        <v>0.25284267998459653</v>
      </c>
      <c r="Q1841" s="104">
        <v>0.47</v>
      </c>
      <c r="R1841" s="106">
        <f>'Datos Monitoreo 2019'!$Q1841*'Datos Monitoreo 2019'!$N1841</f>
        <v>9.903004966063364E-2</v>
      </c>
      <c r="S1841" s="104">
        <v>0.2</v>
      </c>
      <c r="T1841" s="106">
        <f>'Datos Monitoreo 2019'!$R1841*'Datos Monitoreo 2019'!$S1841</f>
        <v>1.9806009932126729E-2</v>
      </c>
      <c r="U1841" s="106">
        <f>'Datos Monitoreo 2019'!$T1841+'Datos Monitoreo 2019'!$R1841</f>
        <v>0.11883605959276036</v>
      </c>
    </row>
    <row r="1842" spans="1:21" s="94" customFormat="1" ht="16.5" hidden="1" x14ac:dyDescent="0.3">
      <c r="A1842" s="96" t="s">
        <v>73</v>
      </c>
      <c r="B1842" s="102">
        <f>VLOOKUP('Datos Monitoreo 2019'!$A1842,info!$D$3:$E$118,2,FALSE)</f>
        <v>2</v>
      </c>
      <c r="C1842" s="96">
        <v>9</v>
      </c>
      <c r="D1842" s="96" t="s">
        <v>11</v>
      </c>
      <c r="E1842" s="97">
        <v>15.788170354716019</v>
      </c>
      <c r="F1842" s="103">
        <f t="shared" si="33"/>
        <v>1.9577331239847864E-2</v>
      </c>
      <c r="G1842" s="95"/>
      <c r="H1842" s="104"/>
      <c r="I1842" s="104"/>
      <c r="J1842" s="104"/>
      <c r="K1842" s="105">
        <f>VLOOKUP('Datos Monitoreo 2019'!$D1842,info!$A$2:$B$20,2,FALSE)</f>
        <v>0.34899999999999998</v>
      </c>
      <c r="M1842" s="104">
        <v>1.1499999999999999</v>
      </c>
      <c r="N1842" s="106">
        <f>(0.489461*'Datos Monitoreo 2019'!$E1842^1.79018)/1000</f>
        <v>6.8382932617534906E-2</v>
      </c>
      <c r="O1842" s="106">
        <f>'Datos Monitoreo 2019'!$N1842*'Datos Monitoreo 2019'!$S1842</f>
        <v>1.3676586523506982E-2</v>
      </c>
      <c r="P1842" s="106">
        <f>'Datos Monitoreo 2019'!$O1842+'Datos Monitoreo 2019'!$N1842</f>
        <v>8.2059519141041884E-2</v>
      </c>
      <c r="Q1842" s="104">
        <v>0.47</v>
      </c>
      <c r="R1842" s="106">
        <f>'Datos Monitoreo 2019'!$Q1842*'Datos Monitoreo 2019'!$N1842</f>
        <v>3.2139978330241403E-2</v>
      </c>
      <c r="S1842" s="104">
        <v>0.2</v>
      </c>
      <c r="T1842" s="106">
        <f>'Datos Monitoreo 2019'!$R1842*'Datos Monitoreo 2019'!$S1842</f>
        <v>6.4279956660482813E-3</v>
      </c>
      <c r="U1842" s="106">
        <f>'Datos Monitoreo 2019'!$T1842+'Datos Monitoreo 2019'!$R1842</f>
        <v>3.8567973996289681E-2</v>
      </c>
    </row>
    <row r="1843" spans="1:21" s="94" customFormat="1" ht="16.5" hidden="1" x14ac:dyDescent="0.3">
      <c r="A1843" s="95" t="s">
        <v>73</v>
      </c>
      <c r="B1843" s="102">
        <f>VLOOKUP('Datos Monitoreo 2019'!$A1843,info!$D$3:$E$118,2,FALSE)</f>
        <v>2</v>
      </c>
      <c r="C1843" s="96">
        <v>10</v>
      </c>
      <c r="D1843" s="96" t="s">
        <v>11</v>
      </c>
      <c r="E1843" s="97">
        <v>27.69296009798979</v>
      </c>
      <c r="F1843" s="103">
        <f t="shared" si="33"/>
        <v>6.0232188213127785E-2</v>
      </c>
      <c r="G1843" s="95"/>
      <c r="H1843" s="104"/>
      <c r="I1843" s="104"/>
      <c r="J1843" s="104"/>
      <c r="K1843" s="105">
        <f>VLOOKUP('Datos Monitoreo 2019'!$D1843,info!$A$2:$B$20,2,FALSE)</f>
        <v>0.34899999999999998</v>
      </c>
      <c r="M1843" s="104">
        <v>1.1499999999999999</v>
      </c>
      <c r="N1843" s="106">
        <f>(0.489461*'Datos Monitoreo 2019'!$E1843^1.79018)/1000</f>
        <v>0.18699022737863519</v>
      </c>
      <c r="O1843" s="106">
        <f>'Datos Monitoreo 2019'!$N1843*'Datos Monitoreo 2019'!$S1843</f>
        <v>3.7398045475727039E-2</v>
      </c>
      <c r="P1843" s="106">
        <f>'Datos Monitoreo 2019'!$O1843+'Datos Monitoreo 2019'!$N1843</f>
        <v>0.22438827285436222</v>
      </c>
      <c r="Q1843" s="104">
        <v>0.47</v>
      </c>
      <c r="R1843" s="106">
        <f>'Datos Monitoreo 2019'!$Q1843*'Datos Monitoreo 2019'!$N1843</f>
        <v>8.7885406867958538E-2</v>
      </c>
      <c r="S1843" s="104">
        <v>0.2</v>
      </c>
      <c r="T1843" s="106">
        <f>'Datos Monitoreo 2019'!$R1843*'Datos Monitoreo 2019'!$S1843</f>
        <v>1.7577081373591708E-2</v>
      </c>
      <c r="U1843" s="106">
        <f>'Datos Monitoreo 2019'!$T1843+'Datos Monitoreo 2019'!$R1843</f>
        <v>0.10546248824155025</v>
      </c>
    </row>
    <row r="1844" spans="1:21" s="94" customFormat="1" ht="16.5" hidden="1" x14ac:dyDescent="0.3">
      <c r="A1844" s="95" t="s">
        <v>73</v>
      </c>
      <c r="B1844" s="102">
        <f>VLOOKUP('Datos Monitoreo 2019'!$A1844,info!$D$3:$E$118,2,FALSE)</f>
        <v>2</v>
      </c>
      <c r="C1844" s="96">
        <v>11</v>
      </c>
      <c r="D1844" s="96" t="s">
        <v>11</v>
      </c>
      <c r="E1844" s="97">
        <v>20.5309876588545</v>
      </c>
      <c r="F1844" s="103">
        <f t="shared" si="33"/>
        <v>3.3106217599902878E-2</v>
      </c>
      <c r="G1844" s="95"/>
      <c r="H1844" s="104"/>
      <c r="I1844" s="104"/>
      <c r="J1844" s="104"/>
      <c r="K1844" s="105">
        <f>VLOOKUP('Datos Monitoreo 2019'!$D1844,info!$A$2:$B$20,2,FALSE)</f>
        <v>0.34899999999999998</v>
      </c>
      <c r="M1844" s="104">
        <v>1.1499999999999999</v>
      </c>
      <c r="N1844" s="106">
        <f>(0.489461*'Datos Monitoreo 2019'!$E1844^1.79018)/1000</f>
        <v>0.10943794868678235</v>
      </c>
      <c r="O1844" s="106">
        <f>'Datos Monitoreo 2019'!$N1844*'Datos Monitoreo 2019'!$S1844</f>
        <v>2.188758973735647E-2</v>
      </c>
      <c r="P1844" s="106">
        <f>'Datos Monitoreo 2019'!$O1844+'Datos Monitoreo 2019'!$N1844</f>
        <v>0.13132553842413883</v>
      </c>
      <c r="Q1844" s="104">
        <v>0.47</v>
      </c>
      <c r="R1844" s="106">
        <f>'Datos Monitoreo 2019'!$Q1844*'Datos Monitoreo 2019'!$N1844</f>
        <v>5.1435835882787703E-2</v>
      </c>
      <c r="S1844" s="104">
        <v>0.2</v>
      </c>
      <c r="T1844" s="106">
        <f>'Datos Monitoreo 2019'!$R1844*'Datos Monitoreo 2019'!$S1844</f>
        <v>1.0287167176557541E-2</v>
      </c>
      <c r="U1844" s="106">
        <f>'Datos Monitoreo 2019'!$T1844+'Datos Monitoreo 2019'!$R1844</f>
        <v>6.1723003059345243E-2</v>
      </c>
    </row>
    <row r="1845" spans="1:21" s="94" customFormat="1" ht="16.5" hidden="1" x14ac:dyDescent="0.3">
      <c r="A1845" s="95" t="s">
        <v>73</v>
      </c>
      <c r="B1845" s="102">
        <f>VLOOKUP('Datos Monitoreo 2019'!$A1845,info!$D$3:$E$118,2,FALSE)</f>
        <v>2</v>
      </c>
      <c r="C1845" s="96">
        <v>12</v>
      </c>
      <c r="D1845" s="96" t="s">
        <v>11</v>
      </c>
      <c r="E1845" s="97">
        <v>21.040283476748563</v>
      </c>
      <c r="F1845" s="103">
        <f t="shared" si="33"/>
        <v>3.4769068445326998E-2</v>
      </c>
      <c r="G1845" s="95"/>
      <c r="H1845" s="104"/>
      <c r="I1845" s="104"/>
      <c r="J1845" s="104"/>
      <c r="K1845" s="105">
        <f>VLOOKUP('Datos Monitoreo 2019'!$D1845,info!$A$2:$B$20,2,FALSE)</f>
        <v>0.34899999999999998</v>
      </c>
      <c r="M1845" s="104">
        <v>1.1499999999999999</v>
      </c>
      <c r="N1845" s="106">
        <f>(0.489461*'Datos Monitoreo 2019'!$E1845^1.79018)/1000</f>
        <v>0.11434536965167036</v>
      </c>
      <c r="O1845" s="106">
        <f>'Datos Monitoreo 2019'!$N1845*'Datos Monitoreo 2019'!$S1845</f>
        <v>2.2869073930334074E-2</v>
      </c>
      <c r="P1845" s="106">
        <f>'Datos Monitoreo 2019'!$O1845+'Datos Monitoreo 2019'!$N1845</f>
        <v>0.13721444358200444</v>
      </c>
      <c r="Q1845" s="104">
        <v>0.47</v>
      </c>
      <c r="R1845" s="106">
        <f>'Datos Monitoreo 2019'!$Q1845*'Datos Monitoreo 2019'!$N1845</f>
        <v>5.3742323736285062E-2</v>
      </c>
      <c r="S1845" s="104">
        <v>0.2</v>
      </c>
      <c r="T1845" s="106">
        <f>'Datos Monitoreo 2019'!$R1845*'Datos Monitoreo 2019'!$S1845</f>
        <v>1.0748464747257012E-2</v>
      </c>
      <c r="U1845" s="106">
        <f>'Datos Monitoreo 2019'!$T1845+'Datos Monitoreo 2019'!$R1845</f>
        <v>6.4490788483542075E-2</v>
      </c>
    </row>
    <row r="1846" spans="1:21" s="94" customFormat="1" ht="16.5" hidden="1" x14ac:dyDescent="0.3">
      <c r="A1846" s="95" t="s">
        <v>73</v>
      </c>
      <c r="B1846" s="102">
        <f>VLOOKUP('Datos Monitoreo 2019'!$A1846,info!$D$3:$E$118,2,FALSE)</f>
        <v>2</v>
      </c>
      <c r="C1846" s="96">
        <v>13</v>
      </c>
      <c r="D1846" s="96" t="s">
        <v>11</v>
      </c>
      <c r="E1846" s="97">
        <v>28.647889756541161</v>
      </c>
      <c r="F1846" s="103">
        <f t="shared" si="33"/>
        <v>6.4457751952217604E-2</v>
      </c>
      <c r="G1846" s="95"/>
      <c r="H1846" s="104"/>
      <c r="I1846" s="104"/>
      <c r="J1846" s="104"/>
      <c r="K1846" s="105">
        <f>VLOOKUP('Datos Monitoreo 2019'!$D1846,info!$A$2:$B$20,2,FALSE)</f>
        <v>0.34899999999999998</v>
      </c>
      <c r="M1846" s="104">
        <v>1.1499999999999999</v>
      </c>
      <c r="N1846" s="106">
        <f>(0.489461*'Datos Monitoreo 2019'!$E1846^1.79018)/1000</f>
        <v>0.198690082276644</v>
      </c>
      <c r="O1846" s="106">
        <f>'Datos Monitoreo 2019'!$N1846*'Datos Monitoreo 2019'!$S1846</f>
        <v>3.9738016455328803E-2</v>
      </c>
      <c r="P1846" s="106">
        <f>'Datos Monitoreo 2019'!$O1846+'Datos Monitoreo 2019'!$N1846</f>
        <v>0.23842809873197279</v>
      </c>
      <c r="Q1846" s="104">
        <v>0.47</v>
      </c>
      <c r="R1846" s="106">
        <f>'Datos Monitoreo 2019'!$Q1846*'Datos Monitoreo 2019'!$N1846</f>
        <v>9.3384338670022674E-2</v>
      </c>
      <c r="S1846" s="104">
        <v>0.2</v>
      </c>
      <c r="T1846" s="106">
        <f>'Datos Monitoreo 2019'!$R1846*'Datos Monitoreo 2019'!$S1846</f>
        <v>1.8676867734004534E-2</v>
      </c>
      <c r="U1846" s="106">
        <f>'Datos Monitoreo 2019'!$T1846+'Datos Monitoreo 2019'!$R1846</f>
        <v>0.11206120640402721</v>
      </c>
    </row>
    <row r="1847" spans="1:21" s="94" customFormat="1" ht="16.5" hidden="1" x14ac:dyDescent="0.3">
      <c r="A1847" s="95" t="s">
        <v>73</v>
      </c>
      <c r="B1847" s="102">
        <f>VLOOKUP('Datos Monitoreo 2019'!$A1847,info!$D$3:$E$118,2,FALSE)</f>
        <v>2</v>
      </c>
      <c r="C1847" s="96">
        <v>15</v>
      </c>
      <c r="D1847" s="96" t="s">
        <v>11</v>
      </c>
      <c r="E1847" s="97">
        <v>20.562818647472877</v>
      </c>
      <c r="F1847" s="103">
        <f t="shared" si="33"/>
        <v>3.3208952115668697E-2</v>
      </c>
      <c r="G1847" s="95"/>
      <c r="H1847" s="104"/>
      <c r="I1847" s="104"/>
      <c r="J1847" s="104"/>
      <c r="K1847" s="105">
        <f>VLOOKUP('Datos Monitoreo 2019'!$D1847,info!$A$2:$B$20,2,FALSE)</f>
        <v>0.34899999999999998</v>
      </c>
      <c r="M1847" s="104">
        <v>1.1499999999999999</v>
      </c>
      <c r="N1847" s="106">
        <f>(0.489461*'Datos Monitoreo 2019'!$E1847^1.79018)/1000</f>
        <v>0.10974187677891097</v>
      </c>
      <c r="O1847" s="106">
        <f>'Datos Monitoreo 2019'!$N1847*'Datos Monitoreo 2019'!$S1847</f>
        <v>2.1948375355782195E-2</v>
      </c>
      <c r="P1847" s="106">
        <f>'Datos Monitoreo 2019'!$O1847+'Datos Monitoreo 2019'!$N1847</f>
        <v>0.13169025213469315</v>
      </c>
      <c r="Q1847" s="104">
        <v>0.47</v>
      </c>
      <c r="R1847" s="106">
        <f>'Datos Monitoreo 2019'!$Q1847*'Datos Monitoreo 2019'!$N1847</f>
        <v>5.1578682086088151E-2</v>
      </c>
      <c r="S1847" s="104">
        <v>0.2</v>
      </c>
      <c r="T1847" s="106">
        <f>'Datos Monitoreo 2019'!$R1847*'Datos Monitoreo 2019'!$S1847</f>
        <v>1.0315736417217631E-2</v>
      </c>
      <c r="U1847" s="106">
        <f>'Datos Monitoreo 2019'!$T1847+'Datos Monitoreo 2019'!$R1847</f>
        <v>6.1894418503305779E-2</v>
      </c>
    </row>
    <row r="1848" spans="1:21" s="94" customFormat="1" ht="16.5" hidden="1" x14ac:dyDescent="0.3">
      <c r="A1848" s="95" t="s">
        <v>73</v>
      </c>
      <c r="B1848" s="102">
        <f>VLOOKUP('Datos Monitoreo 2019'!$A1848,info!$D$3:$E$118,2,FALSE)</f>
        <v>2</v>
      </c>
      <c r="C1848" s="96">
        <v>16</v>
      </c>
      <c r="D1848" s="96" t="s">
        <v>11</v>
      </c>
      <c r="E1848" s="97">
        <v>29.061692608580088</v>
      </c>
      <c r="F1848" s="103">
        <f t="shared" si="33"/>
        <v>6.6333313379084047E-2</v>
      </c>
      <c r="G1848" s="95"/>
      <c r="H1848" s="104"/>
      <c r="I1848" s="104"/>
      <c r="J1848" s="104"/>
      <c r="K1848" s="105">
        <f>VLOOKUP('Datos Monitoreo 2019'!$D1848,info!$A$2:$B$20,2,FALSE)</f>
        <v>0.34899999999999998</v>
      </c>
      <c r="M1848" s="104">
        <v>1.1499999999999999</v>
      </c>
      <c r="N1848" s="106">
        <f>(0.489461*'Datos Monitoreo 2019'!$E1848^1.79018)/1000</f>
        <v>0.20385713228807167</v>
      </c>
      <c r="O1848" s="106">
        <f>'Datos Monitoreo 2019'!$N1848*'Datos Monitoreo 2019'!$S1848</f>
        <v>4.0771426457614335E-2</v>
      </c>
      <c r="P1848" s="106">
        <f>'Datos Monitoreo 2019'!$O1848+'Datos Monitoreo 2019'!$N1848</f>
        <v>0.24462855874568601</v>
      </c>
      <c r="Q1848" s="104">
        <v>0.47</v>
      </c>
      <c r="R1848" s="106">
        <f>'Datos Monitoreo 2019'!$Q1848*'Datos Monitoreo 2019'!$N1848</f>
        <v>9.5812852175393676E-2</v>
      </c>
      <c r="S1848" s="104">
        <v>0.2</v>
      </c>
      <c r="T1848" s="106">
        <f>'Datos Monitoreo 2019'!$R1848*'Datos Monitoreo 2019'!$S1848</f>
        <v>1.9162570435078737E-2</v>
      </c>
      <c r="U1848" s="106">
        <f>'Datos Monitoreo 2019'!$T1848+'Datos Monitoreo 2019'!$R1848</f>
        <v>0.11497542261047242</v>
      </c>
    </row>
    <row r="1849" spans="1:21" s="94" customFormat="1" ht="16.5" hidden="1" x14ac:dyDescent="0.3">
      <c r="A1849" s="95" t="s">
        <v>73</v>
      </c>
      <c r="B1849" s="102">
        <f>VLOOKUP('Datos Monitoreo 2019'!$A1849,info!$D$3:$E$118,2,FALSE)</f>
        <v>2</v>
      </c>
      <c r="C1849" s="96">
        <v>19</v>
      </c>
      <c r="D1849" s="96" t="s">
        <v>11</v>
      </c>
      <c r="E1849" s="97">
        <v>25.273804962992983</v>
      </c>
      <c r="F1849" s="103">
        <f t="shared" si="33"/>
        <v>5.0168502851541091E-2</v>
      </c>
      <c r="G1849" s="95"/>
      <c r="H1849" s="104"/>
      <c r="I1849" s="104"/>
      <c r="J1849" s="104"/>
      <c r="K1849" s="105">
        <f>VLOOKUP('Datos Monitoreo 2019'!$D1849,info!$A$2:$B$20,2,FALSE)</f>
        <v>0.34899999999999998</v>
      </c>
      <c r="M1849" s="104">
        <v>1.1499999999999999</v>
      </c>
      <c r="N1849" s="106">
        <f>(0.489461*'Datos Monitoreo 2019'!$E1849^1.79018)/1000</f>
        <v>0.15876362303869637</v>
      </c>
      <c r="O1849" s="106">
        <f>'Datos Monitoreo 2019'!$N1849*'Datos Monitoreo 2019'!$S1849</f>
        <v>3.1752724607739279E-2</v>
      </c>
      <c r="P1849" s="106">
        <f>'Datos Monitoreo 2019'!$O1849+'Datos Monitoreo 2019'!$N1849</f>
        <v>0.19051634764643566</v>
      </c>
      <c r="Q1849" s="104">
        <v>0.47</v>
      </c>
      <c r="R1849" s="106">
        <f>'Datos Monitoreo 2019'!$Q1849*'Datos Monitoreo 2019'!$N1849</f>
        <v>7.4618902828187297E-2</v>
      </c>
      <c r="S1849" s="104">
        <v>0.2</v>
      </c>
      <c r="T1849" s="106">
        <f>'Datos Monitoreo 2019'!$R1849*'Datos Monitoreo 2019'!$S1849</f>
        <v>1.492378056563746E-2</v>
      </c>
      <c r="U1849" s="106">
        <f>'Datos Monitoreo 2019'!$T1849+'Datos Monitoreo 2019'!$R1849</f>
        <v>8.9542683393824762E-2</v>
      </c>
    </row>
    <row r="1850" spans="1:21" s="94" customFormat="1" ht="16.5" hidden="1" x14ac:dyDescent="0.3">
      <c r="A1850" s="95" t="s">
        <v>73</v>
      </c>
      <c r="B1850" s="102">
        <f>VLOOKUP('Datos Monitoreo 2019'!$A1850,info!$D$3:$E$118,2,FALSE)</f>
        <v>2</v>
      </c>
      <c r="C1850" s="96">
        <v>21</v>
      </c>
      <c r="D1850" s="96" t="s">
        <v>11</v>
      </c>
      <c r="E1850" s="97">
        <v>25.560283860558393</v>
      </c>
      <c r="F1850" s="103">
        <f t="shared" si="33"/>
        <v>5.1312269850070966E-2</v>
      </c>
      <c r="G1850" s="95"/>
      <c r="H1850" s="104"/>
      <c r="I1850" s="104"/>
      <c r="J1850" s="104"/>
      <c r="K1850" s="105">
        <f>VLOOKUP('Datos Monitoreo 2019'!$D1850,info!$A$2:$B$20,2,FALSE)</f>
        <v>0.34899999999999998</v>
      </c>
      <c r="M1850" s="104">
        <v>1.1499999999999999</v>
      </c>
      <c r="N1850" s="106">
        <f>(0.489461*'Datos Monitoreo 2019'!$E1850^1.79018)/1000</f>
        <v>0.16199962487864059</v>
      </c>
      <c r="O1850" s="106">
        <f>'Datos Monitoreo 2019'!$N1850*'Datos Monitoreo 2019'!$S1850</f>
        <v>3.239992497572812E-2</v>
      </c>
      <c r="P1850" s="106">
        <f>'Datos Monitoreo 2019'!$O1850+'Datos Monitoreo 2019'!$N1850</f>
        <v>0.19439954985436869</v>
      </c>
      <c r="Q1850" s="104">
        <v>0.47</v>
      </c>
      <c r="R1850" s="106">
        <f>'Datos Monitoreo 2019'!$Q1850*'Datos Monitoreo 2019'!$N1850</f>
        <v>7.6139823692961073E-2</v>
      </c>
      <c r="S1850" s="104">
        <v>0.2</v>
      </c>
      <c r="T1850" s="106">
        <f>'Datos Monitoreo 2019'!$R1850*'Datos Monitoreo 2019'!$S1850</f>
        <v>1.5227964738592215E-2</v>
      </c>
      <c r="U1850" s="106">
        <f>'Datos Monitoreo 2019'!$T1850+'Datos Monitoreo 2019'!$R1850</f>
        <v>9.1367788431553285E-2</v>
      </c>
    </row>
    <row r="1851" spans="1:21" s="94" customFormat="1" ht="16.5" hidden="1" x14ac:dyDescent="0.3">
      <c r="A1851" s="95" t="s">
        <v>73</v>
      </c>
      <c r="B1851" s="102">
        <f>VLOOKUP('Datos Monitoreo 2019'!$A1851,info!$D$3:$E$118,2,FALSE)</f>
        <v>2</v>
      </c>
      <c r="C1851" s="96">
        <v>23</v>
      </c>
      <c r="D1851" s="96" t="s">
        <v>11</v>
      </c>
      <c r="E1851" s="97">
        <v>23.554931577600509</v>
      </c>
      <c r="F1851" s="103">
        <f t="shared" si="33"/>
        <v>4.3576623418560945E-2</v>
      </c>
      <c r="G1851" s="95"/>
      <c r="H1851" s="104"/>
      <c r="I1851" s="104"/>
      <c r="J1851" s="104"/>
      <c r="K1851" s="105">
        <f>VLOOKUP('Datos Monitoreo 2019'!$D1851,info!$A$2:$B$20,2,FALSE)</f>
        <v>0.34899999999999998</v>
      </c>
      <c r="M1851" s="104">
        <v>1.1499999999999999</v>
      </c>
      <c r="N1851" s="106">
        <f>(0.489461*'Datos Monitoreo 2019'!$E1851^1.79018)/1000</f>
        <v>0.13995601689044404</v>
      </c>
      <c r="O1851" s="106">
        <f>'Datos Monitoreo 2019'!$N1851*'Datos Monitoreo 2019'!$S1851</f>
        <v>2.7991203378088809E-2</v>
      </c>
      <c r="P1851" s="106">
        <f>'Datos Monitoreo 2019'!$O1851+'Datos Monitoreo 2019'!$N1851</f>
        <v>0.16794722026853284</v>
      </c>
      <c r="Q1851" s="104">
        <v>0.47</v>
      </c>
      <c r="R1851" s="106">
        <f>'Datos Monitoreo 2019'!$Q1851*'Datos Monitoreo 2019'!$N1851</f>
        <v>6.57793279385087E-2</v>
      </c>
      <c r="S1851" s="104">
        <v>0.2</v>
      </c>
      <c r="T1851" s="106">
        <f>'Datos Monitoreo 2019'!$R1851*'Datos Monitoreo 2019'!$S1851</f>
        <v>1.3155865587701741E-2</v>
      </c>
      <c r="U1851" s="106">
        <f>'Datos Monitoreo 2019'!$T1851+'Datos Monitoreo 2019'!$R1851</f>
        <v>7.8935193526210437E-2</v>
      </c>
    </row>
    <row r="1852" spans="1:21" s="94" customFormat="1" ht="16.5" hidden="1" x14ac:dyDescent="0.3">
      <c r="A1852" s="95" t="s">
        <v>73</v>
      </c>
      <c r="B1852" s="102">
        <f>VLOOKUP('Datos Monitoreo 2019'!$A1852,info!$D$3:$E$118,2,FALSE)</f>
        <v>2</v>
      </c>
      <c r="C1852" s="96">
        <v>24</v>
      </c>
      <c r="D1852" s="96" t="s">
        <v>11</v>
      </c>
      <c r="E1852" s="97">
        <v>23.109297736943201</v>
      </c>
      <c r="F1852" s="103">
        <f t="shared" si="33"/>
        <v>4.1943375392551913E-2</v>
      </c>
      <c r="G1852" s="95"/>
      <c r="H1852" s="104"/>
      <c r="I1852" s="104"/>
      <c r="J1852" s="104"/>
      <c r="K1852" s="105">
        <f>VLOOKUP('Datos Monitoreo 2019'!$D1852,info!$A$2:$B$20,2,FALSE)</f>
        <v>0.34899999999999998</v>
      </c>
      <c r="M1852" s="104">
        <v>1.1499999999999999</v>
      </c>
      <c r="N1852" s="106">
        <f>(0.489461*'Datos Monitoreo 2019'!$E1852^1.79018)/1000</f>
        <v>0.13525142630871254</v>
      </c>
      <c r="O1852" s="106">
        <f>'Datos Monitoreo 2019'!$N1852*'Datos Monitoreo 2019'!$S1852</f>
        <v>2.705028526174251E-2</v>
      </c>
      <c r="P1852" s="106">
        <f>'Datos Monitoreo 2019'!$O1852+'Datos Monitoreo 2019'!$N1852</f>
        <v>0.16230171157045503</v>
      </c>
      <c r="Q1852" s="104">
        <v>0.47</v>
      </c>
      <c r="R1852" s="106">
        <f>'Datos Monitoreo 2019'!$Q1852*'Datos Monitoreo 2019'!$N1852</f>
        <v>6.3568170365094892E-2</v>
      </c>
      <c r="S1852" s="104">
        <v>0.2</v>
      </c>
      <c r="T1852" s="106">
        <f>'Datos Monitoreo 2019'!$R1852*'Datos Monitoreo 2019'!$S1852</f>
        <v>1.2713634073018979E-2</v>
      </c>
      <c r="U1852" s="106">
        <f>'Datos Monitoreo 2019'!$T1852+'Datos Monitoreo 2019'!$R1852</f>
        <v>7.6281804438113873E-2</v>
      </c>
    </row>
    <row r="1853" spans="1:21" s="94" customFormat="1" ht="16.5" hidden="1" x14ac:dyDescent="0.3">
      <c r="A1853" s="95" t="s">
        <v>73</v>
      </c>
      <c r="B1853" s="102">
        <f>VLOOKUP('Datos Monitoreo 2019'!$A1853,info!$D$3:$E$118,2,FALSE)</f>
        <v>2</v>
      </c>
      <c r="C1853" s="96">
        <v>25</v>
      </c>
      <c r="D1853" s="96" t="s">
        <v>11</v>
      </c>
      <c r="E1853" s="97">
        <v>25.783100780887047</v>
      </c>
      <c r="F1853" s="103">
        <f t="shared" si="33"/>
        <v>5.2210779081296281E-2</v>
      </c>
      <c r="G1853" s="95"/>
      <c r="H1853" s="104"/>
      <c r="I1853" s="104"/>
      <c r="J1853" s="104"/>
      <c r="K1853" s="105">
        <f>VLOOKUP('Datos Monitoreo 2019'!$D1853,info!$A$2:$B$20,2,FALSE)</f>
        <v>0.34899999999999998</v>
      </c>
      <c r="M1853" s="104">
        <v>1.1499999999999999</v>
      </c>
      <c r="N1853" s="106">
        <f>(0.489461*'Datos Monitoreo 2019'!$E1853^1.79018)/1000</f>
        <v>0.16453642056985068</v>
      </c>
      <c r="O1853" s="106">
        <f>'Datos Monitoreo 2019'!$N1853*'Datos Monitoreo 2019'!$S1853</f>
        <v>3.2907284113970141E-2</v>
      </c>
      <c r="P1853" s="106">
        <f>'Datos Monitoreo 2019'!$O1853+'Datos Monitoreo 2019'!$N1853</f>
        <v>0.19744370468382083</v>
      </c>
      <c r="Q1853" s="104">
        <v>0.47</v>
      </c>
      <c r="R1853" s="106">
        <f>'Datos Monitoreo 2019'!$Q1853*'Datos Monitoreo 2019'!$N1853</f>
        <v>7.7332117667829811E-2</v>
      </c>
      <c r="S1853" s="104">
        <v>0.2</v>
      </c>
      <c r="T1853" s="106">
        <f>'Datos Monitoreo 2019'!$R1853*'Datos Monitoreo 2019'!$S1853</f>
        <v>1.5466423533565962E-2</v>
      </c>
      <c r="U1853" s="106">
        <f>'Datos Monitoreo 2019'!$T1853+'Datos Monitoreo 2019'!$R1853</f>
        <v>9.2798541201395773E-2</v>
      </c>
    </row>
    <row r="1854" spans="1:21" s="94" customFormat="1" ht="16.5" hidden="1" x14ac:dyDescent="0.3">
      <c r="A1854" s="95" t="s">
        <v>73</v>
      </c>
      <c r="B1854" s="102">
        <f>VLOOKUP('Datos Monitoreo 2019'!$A1854,info!$D$3:$E$118,2,FALSE)</f>
        <v>2</v>
      </c>
      <c r="C1854" s="96">
        <v>27</v>
      </c>
      <c r="D1854" s="96" t="s">
        <v>11</v>
      </c>
      <c r="E1854" s="97">
        <v>6.1752117919655385</v>
      </c>
      <c r="F1854" s="103">
        <f t="shared" si="33"/>
        <v>2.9949777191032854E-3</v>
      </c>
      <c r="G1854" s="95"/>
      <c r="H1854" s="104"/>
      <c r="I1854" s="104"/>
      <c r="J1854" s="104"/>
      <c r="K1854" s="105">
        <f>VLOOKUP('Datos Monitoreo 2019'!$D1854,info!$A$2:$B$20,2,FALSE)</f>
        <v>0.34899999999999998</v>
      </c>
      <c r="M1854" s="104">
        <v>1.1499999999999999</v>
      </c>
      <c r="N1854" s="106">
        <f>(0.489461*'Datos Monitoreo 2019'!$E1854^1.79018)/1000</f>
        <v>1.2738762329635273E-2</v>
      </c>
      <c r="O1854" s="106">
        <f>'Datos Monitoreo 2019'!$N1854*'Datos Monitoreo 2019'!$S1854</f>
        <v>2.5477524659270547E-3</v>
      </c>
      <c r="P1854" s="106">
        <f>'Datos Monitoreo 2019'!$O1854+'Datos Monitoreo 2019'!$N1854</f>
        <v>1.5286514795562327E-2</v>
      </c>
      <c r="Q1854" s="104">
        <v>0.47</v>
      </c>
      <c r="R1854" s="106">
        <f>'Datos Monitoreo 2019'!$Q1854*'Datos Monitoreo 2019'!$N1854</f>
        <v>5.987218294928578E-3</v>
      </c>
      <c r="S1854" s="104">
        <v>0.2</v>
      </c>
      <c r="T1854" s="106">
        <f>'Datos Monitoreo 2019'!$R1854*'Datos Monitoreo 2019'!$S1854</f>
        <v>1.1974436589857157E-3</v>
      </c>
      <c r="U1854" s="106">
        <f>'Datos Monitoreo 2019'!$T1854+'Datos Monitoreo 2019'!$R1854</f>
        <v>7.1846619539142932E-3</v>
      </c>
    </row>
    <row r="1855" spans="1:21" s="94" customFormat="1" ht="16.5" hidden="1" x14ac:dyDescent="0.3">
      <c r="A1855" s="95" t="s">
        <v>73</v>
      </c>
      <c r="B1855" s="102">
        <f>VLOOKUP('Datos Monitoreo 2019'!$A1855,info!$D$3:$E$118,2,FALSE)</f>
        <v>2</v>
      </c>
      <c r="C1855" s="96">
        <v>27</v>
      </c>
      <c r="D1855" s="96" t="s">
        <v>11</v>
      </c>
      <c r="E1855" s="97">
        <v>3.246760839074665</v>
      </c>
      <c r="F1855" s="103">
        <f t="shared" si="33"/>
        <v>8.2792401396403962E-4</v>
      </c>
      <c r="G1855" s="95"/>
      <c r="H1855" s="104"/>
      <c r="I1855" s="104"/>
      <c r="J1855" s="104"/>
      <c r="K1855" s="105">
        <f>VLOOKUP('Datos Monitoreo 2019'!$D1855,info!$A$2:$B$20,2,FALSE)</f>
        <v>0.34899999999999998</v>
      </c>
      <c r="M1855" s="104">
        <v>1.1499999999999999</v>
      </c>
      <c r="N1855" s="106">
        <f>(0.489461*'Datos Monitoreo 2019'!$E1855^1.79018)/1000</f>
        <v>4.0300106101140926E-3</v>
      </c>
      <c r="O1855" s="106">
        <f>'Datos Monitoreo 2019'!$N1855*'Datos Monitoreo 2019'!$S1855</f>
        <v>8.0600212202281861E-4</v>
      </c>
      <c r="P1855" s="106">
        <f>'Datos Monitoreo 2019'!$O1855+'Datos Monitoreo 2019'!$N1855</f>
        <v>4.8360127321369108E-3</v>
      </c>
      <c r="Q1855" s="104">
        <v>0.47</v>
      </c>
      <c r="R1855" s="106">
        <f>'Datos Monitoreo 2019'!$Q1855*'Datos Monitoreo 2019'!$N1855</f>
        <v>1.8941049867536234E-3</v>
      </c>
      <c r="S1855" s="104">
        <v>0.2</v>
      </c>
      <c r="T1855" s="106">
        <f>'Datos Monitoreo 2019'!$R1855*'Datos Monitoreo 2019'!$S1855</f>
        <v>3.7882099735072472E-4</v>
      </c>
      <c r="U1855" s="106">
        <f>'Datos Monitoreo 2019'!$T1855+'Datos Monitoreo 2019'!$R1855</f>
        <v>2.2729259841043482E-3</v>
      </c>
    </row>
    <row r="1856" spans="1:21" s="94" customFormat="1" ht="16.5" hidden="1" x14ac:dyDescent="0.3">
      <c r="A1856" s="95" t="s">
        <v>73</v>
      </c>
      <c r="B1856" s="102">
        <f>VLOOKUP('Datos Monitoreo 2019'!$A1856,info!$D$3:$E$118,2,FALSE)</f>
        <v>2</v>
      </c>
      <c r="C1856" s="96">
        <v>28</v>
      </c>
      <c r="D1856" s="96" t="s">
        <v>11</v>
      </c>
      <c r="E1856" s="97">
        <v>30.239439187460114</v>
      </c>
      <c r="F1856" s="103">
        <f t="shared" si="33"/>
        <v>7.1818668070217778E-2</v>
      </c>
      <c r="G1856" s="95"/>
      <c r="H1856" s="104"/>
      <c r="I1856" s="104"/>
      <c r="J1856" s="104"/>
      <c r="K1856" s="105">
        <f>VLOOKUP('Datos Monitoreo 2019'!$D1856,info!$A$2:$B$20,2,FALSE)</f>
        <v>0.34899999999999998</v>
      </c>
      <c r="M1856" s="104">
        <v>1.1499999999999999</v>
      </c>
      <c r="N1856" s="106">
        <f>(0.489461*'Datos Monitoreo 2019'!$E1856^1.79018)/1000</f>
        <v>0.21888277081943472</v>
      </c>
      <c r="O1856" s="106">
        <f>'Datos Monitoreo 2019'!$N1856*'Datos Monitoreo 2019'!$S1856</f>
        <v>4.3776554163886948E-2</v>
      </c>
      <c r="P1856" s="106">
        <f>'Datos Monitoreo 2019'!$O1856+'Datos Monitoreo 2019'!$N1856</f>
        <v>0.26265932498332167</v>
      </c>
      <c r="Q1856" s="104">
        <v>0.47</v>
      </c>
      <c r="R1856" s="106">
        <f>'Datos Monitoreo 2019'!$Q1856*'Datos Monitoreo 2019'!$N1856</f>
        <v>0.10287490228513431</v>
      </c>
      <c r="S1856" s="104">
        <v>0.2</v>
      </c>
      <c r="T1856" s="106">
        <f>'Datos Monitoreo 2019'!$R1856*'Datos Monitoreo 2019'!$S1856</f>
        <v>2.0574980457026864E-2</v>
      </c>
      <c r="U1856" s="106">
        <f>'Datos Monitoreo 2019'!$T1856+'Datos Monitoreo 2019'!$R1856</f>
        <v>0.12344988274216118</v>
      </c>
    </row>
    <row r="1857" spans="1:21" s="94" customFormat="1" ht="16.5" hidden="1" x14ac:dyDescent="0.3">
      <c r="A1857" s="95" t="s">
        <v>73</v>
      </c>
      <c r="B1857" s="102">
        <f>VLOOKUP('Datos Monitoreo 2019'!$A1857,info!$D$3:$E$118,2,FALSE)</f>
        <v>2</v>
      </c>
      <c r="C1857" s="96">
        <v>30</v>
      </c>
      <c r="D1857" s="96" t="s">
        <v>11</v>
      </c>
      <c r="E1857" s="97">
        <v>19.13042415964582</v>
      </c>
      <c r="F1857" s="103">
        <f t="shared" si="33"/>
        <v>2.8743462299867847E-2</v>
      </c>
      <c r="G1857" s="95"/>
      <c r="H1857" s="104"/>
      <c r="I1857" s="104"/>
      <c r="J1857" s="104"/>
      <c r="K1857" s="105">
        <f>VLOOKUP('Datos Monitoreo 2019'!$D1857,info!$A$2:$B$20,2,FALSE)</f>
        <v>0.34899999999999998</v>
      </c>
      <c r="M1857" s="104">
        <v>1.1499999999999999</v>
      </c>
      <c r="N1857" s="106">
        <f>(0.489461*'Datos Monitoreo 2019'!$E1857^1.79018)/1000</f>
        <v>9.6435255697454245E-2</v>
      </c>
      <c r="O1857" s="106">
        <f>'Datos Monitoreo 2019'!$N1857*'Datos Monitoreo 2019'!$S1857</f>
        <v>1.9287051139490849E-2</v>
      </c>
      <c r="P1857" s="106">
        <f>'Datos Monitoreo 2019'!$O1857+'Datos Monitoreo 2019'!$N1857</f>
        <v>0.11572230683694509</v>
      </c>
      <c r="Q1857" s="104">
        <v>0.47</v>
      </c>
      <c r="R1857" s="106">
        <f>'Datos Monitoreo 2019'!$Q1857*'Datos Monitoreo 2019'!$N1857</f>
        <v>4.5324570177803496E-2</v>
      </c>
      <c r="S1857" s="104">
        <v>0.2</v>
      </c>
      <c r="T1857" s="106">
        <f>'Datos Monitoreo 2019'!$R1857*'Datos Monitoreo 2019'!$S1857</f>
        <v>9.0649140355606988E-3</v>
      </c>
      <c r="U1857" s="106">
        <f>'Datos Monitoreo 2019'!$T1857+'Datos Monitoreo 2019'!$R1857</f>
        <v>5.4389484213364196E-2</v>
      </c>
    </row>
    <row r="1858" spans="1:21" s="94" customFormat="1" ht="16.5" hidden="1" x14ac:dyDescent="0.3">
      <c r="A1858" s="95" t="s">
        <v>73</v>
      </c>
      <c r="B1858" s="102">
        <f>VLOOKUP('Datos Monitoreo 2019'!$A1858,info!$D$3:$E$118,2,FALSE)</f>
        <v>2</v>
      </c>
      <c r="C1858" s="96">
        <v>32</v>
      </c>
      <c r="D1858" s="96" t="s">
        <v>11</v>
      </c>
      <c r="E1858" s="97">
        <v>31.194368846011486</v>
      </c>
      <c r="F1858" s="103">
        <f t="shared" si="33"/>
        <v>7.6426203672728135E-2</v>
      </c>
      <c r="G1858" s="95"/>
      <c r="H1858" s="104"/>
      <c r="I1858" s="104"/>
      <c r="J1858" s="104"/>
      <c r="K1858" s="105">
        <f>VLOOKUP('Datos Monitoreo 2019'!$D1858,info!$A$2:$B$20,2,FALSE)</f>
        <v>0.34899999999999998</v>
      </c>
      <c r="M1858" s="104">
        <v>1.1499999999999999</v>
      </c>
      <c r="N1858" s="106">
        <f>(0.489461*'Datos Monitoreo 2019'!$E1858^1.79018)/1000</f>
        <v>0.23141069690557686</v>
      </c>
      <c r="O1858" s="106">
        <f>'Datos Monitoreo 2019'!$N1858*'Datos Monitoreo 2019'!$S1858</f>
        <v>4.6282139381115375E-2</v>
      </c>
      <c r="P1858" s="106">
        <f>'Datos Monitoreo 2019'!$O1858+'Datos Monitoreo 2019'!$N1858</f>
        <v>0.27769283628669222</v>
      </c>
      <c r="Q1858" s="104">
        <v>0.47</v>
      </c>
      <c r="R1858" s="106">
        <f>'Datos Monitoreo 2019'!$Q1858*'Datos Monitoreo 2019'!$N1858</f>
        <v>0.10876302754562112</v>
      </c>
      <c r="S1858" s="104">
        <v>0.2</v>
      </c>
      <c r="T1858" s="106">
        <f>'Datos Monitoreo 2019'!$R1858*'Datos Monitoreo 2019'!$S1858</f>
        <v>2.1752605509124223E-2</v>
      </c>
      <c r="U1858" s="106">
        <f>'Datos Monitoreo 2019'!$T1858+'Datos Monitoreo 2019'!$R1858</f>
        <v>0.13051563305474534</v>
      </c>
    </row>
    <row r="1859" spans="1:21" s="94" customFormat="1" ht="16.5" hidden="1" x14ac:dyDescent="0.3">
      <c r="A1859" s="95" t="s">
        <v>73</v>
      </c>
      <c r="B1859" s="102">
        <f>VLOOKUP('Datos Monitoreo 2019'!$A1859,info!$D$3:$E$118,2,FALSE)</f>
        <v>2</v>
      </c>
      <c r="C1859" s="96">
        <v>34</v>
      </c>
      <c r="D1859" s="96" t="s">
        <v>11</v>
      </c>
      <c r="E1859" s="97">
        <v>22.090706101155074</v>
      </c>
      <c r="F1859" s="103">
        <f t="shared" ref="F1859:F1922" si="34">+(PI()*(((E1859/100)^2))/4)</f>
        <v>3.8327375085504059E-2</v>
      </c>
      <c r="G1859" s="95"/>
      <c r="H1859" s="104"/>
      <c r="I1859" s="104"/>
      <c r="J1859" s="104"/>
      <c r="K1859" s="105">
        <f>VLOOKUP('Datos Monitoreo 2019'!$D1859,info!$A$2:$B$20,2,FALSE)</f>
        <v>0.34899999999999998</v>
      </c>
      <c r="M1859" s="104">
        <v>1.1499999999999999</v>
      </c>
      <c r="N1859" s="106">
        <f>(0.489461*'Datos Monitoreo 2019'!$E1859^1.79018)/1000</f>
        <v>0.1247657066994492</v>
      </c>
      <c r="O1859" s="106">
        <f>'Datos Monitoreo 2019'!$N1859*'Datos Monitoreo 2019'!$S1859</f>
        <v>2.495314133988984E-2</v>
      </c>
      <c r="P1859" s="106">
        <f>'Datos Monitoreo 2019'!$O1859+'Datos Monitoreo 2019'!$N1859</f>
        <v>0.14971884803933905</v>
      </c>
      <c r="Q1859" s="104">
        <v>0.47</v>
      </c>
      <c r="R1859" s="106">
        <f>'Datos Monitoreo 2019'!$Q1859*'Datos Monitoreo 2019'!$N1859</f>
        <v>5.8639882148741121E-2</v>
      </c>
      <c r="S1859" s="104">
        <v>0.2</v>
      </c>
      <c r="T1859" s="106">
        <f>'Datos Monitoreo 2019'!$R1859*'Datos Monitoreo 2019'!$S1859</f>
        <v>1.1727976429748224E-2</v>
      </c>
      <c r="U1859" s="106">
        <f>'Datos Monitoreo 2019'!$T1859+'Datos Monitoreo 2019'!$R1859</f>
        <v>7.0367858578489345E-2</v>
      </c>
    </row>
    <row r="1860" spans="1:21" s="94" customFormat="1" ht="16.5" hidden="1" x14ac:dyDescent="0.3">
      <c r="A1860" s="95" t="s">
        <v>73</v>
      </c>
      <c r="B1860" s="102">
        <f>VLOOKUP('Datos Monitoreo 2019'!$A1860,info!$D$3:$E$118,2,FALSE)</f>
        <v>2</v>
      </c>
      <c r="C1860" s="96">
        <v>35</v>
      </c>
      <c r="D1860" s="96" t="s">
        <v>11</v>
      </c>
      <c r="E1860" s="97">
        <v>19.162255148264201</v>
      </c>
      <c r="F1860" s="103">
        <f t="shared" si="34"/>
        <v>2.8839193998137627E-2</v>
      </c>
      <c r="G1860" s="95"/>
      <c r="H1860" s="104"/>
      <c r="I1860" s="104"/>
      <c r="J1860" s="104"/>
      <c r="K1860" s="105">
        <f>VLOOKUP('Datos Monitoreo 2019'!$D1860,info!$A$2:$B$20,2,FALSE)</f>
        <v>0.34899999999999998</v>
      </c>
      <c r="M1860" s="104">
        <v>1.1499999999999999</v>
      </c>
      <c r="N1860" s="106">
        <f>(0.489461*'Datos Monitoreo 2019'!$E1860^1.79018)/1000</f>
        <v>9.6722693204827251E-2</v>
      </c>
      <c r="O1860" s="106">
        <f>'Datos Monitoreo 2019'!$N1860*'Datos Monitoreo 2019'!$S1860</f>
        <v>1.9344538640965452E-2</v>
      </c>
      <c r="P1860" s="106">
        <f>'Datos Monitoreo 2019'!$O1860+'Datos Monitoreo 2019'!$N1860</f>
        <v>0.11606723184579271</v>
      </c>
      <c r="Q1860" s="104">
        <v>0.47</v>
      </c>
      <c r="R1860" s="106">
        <f>'Datos Monitoreo 2019'!$Q1860*'Datos Monitoreo 2019'!$N1860</f>
        <v>4.5459665806268805E-2</v>
      </c>
      <c r="S1860" s="104">
        <v>0.2</v>
      </c>
      <c r="T1860" s="106">
        <f>'Datos Monitoreo 2019'!$R1860*'Datos Monitoreo 2019'!$S1860</f>
        <v>9.091933161253762E-3</v>
      </c>
      <c r="U1860" s="106">
        <f>'Datos Monitoreo 2019'!$T1860+'Datos Monitoreo 2019'!$R1860</f>
        <v>5.4551598967522569E-2</v>
      </c>
    </row>
    <row r="1861" spans="1:21" s="94" customFormat="1" ht="16.5" hidden="1" x14ac:dyDescent="0.3">
      <c r="A1861" s="95" t="s">
        <v>73</v>
      </c>
      <c r="B1861" s="102">
        <f>VLOOKUP('Datos Monitoreo 2019'!$A1861,info!$D$3:$E$118,2,FALSE)</f>
        <v>2</v>
      </c>
      <c r="C1861" s="96">
        <v>37</v>
      </c>
      <c r="D1861" s="96" t="s">
        <v>11</v>
      </c>
      <c r="E1861" s="97">
        <v>23.332114657271855</v>
      </c>
      <c r="F1861" s="103">
        <f t="shared" si="34"/>
        <v>4.2756100109450669E-2</v>
      </c>
      <c r="G1861" s="95"/>
      <c r="H1861" s="104"/>
      <c r="I1861" s="104"/>
      <c r="J1861" s="104"/>
      <c r="K1861" s="105">
        <f>VLOOKUP('Datos Monitoreo 2019'!$D1861,info!$A$2:$B$20,2,FALSE)</f>
        <v>0.34899999999999998</v>
      </c>
      <c r="M1861" s="104">
        <v>1.1499999999999999</v>
      </c>
      <c r="N1861" s="106">
        <f>(0.489461*'Datos Monitoreo 2019'!$E1861^1.79018)/1000</f>
        <v>0.1375948462825651</v>
      </c>
      <c r="O1861" s="106">
        <f>'Datos Monitoreo 2019'!$N1861*'Datos Monitoreo 2019'!$S1861</f>
        <v>2.7518969256513023E-2</v>
      </c>
      <c r="P1861" s="106">
        <f>'Datos Monitoreo 2019'!$O1861+'Datos Monitoreo 2019'!$N1861</f>
        <v>0.16511381553907811</v>
      </c>
      <c r="Q1861" s="104">
        <v>0.47</v>
      </c>
      <c r="R1861" s="106">
        <f>'Datos Monitoreo 2019'!$Q1861*'Datos Monitoreo 2019'!$N1861</f>
        <v>6.4669577752805602E-2</v>
      </c>
      <c r="S1861" s="104">
        <v>0.2</v>
      </c>
      <c r="T1861" s="106">
        <f>'Datos Monitoreo 2019'!$R1861*'Datos Monitoreo 2019'!$S1861</f>
        <v>1.2933915550561122E-2</v>
      </c>
      <c r="U1861" s="106">
        <f>'Datos Monitoreo 2019'!$T1861+'Datos Monitoreo 2019'!$R1861</f>
        <v>7.7603493303366716E-2</v>
      </c>
    </row>
    <row r="1862" spans="1:21" s="94" customFormat="1" ht="16.5" hidden="1" x14ac:dyDescent="0.3">
      <c r="A1862" s="95" t="s">
        <v>73</v>
      </c>
      <c r="B1862" s="102">
        <f>VLOOKUP('Datos Monitoreo 2019'!$A1862,info!$D$3:$E$118,2,FALSE)</f>
        <v>2</v>
      </c>
      <c r="C1862" s="96">
        <v>38</v>
      </c>
      <c r="D1862" s="96" t="s">
        <v>11</v>
      </c>
      <c r="E1862" s="97">
        <v>20.721973590564772</v>
      </c>
      <c r="F1862" s="103">
        <f t="shared" si="34"/>
        <v>3.3725012018644161E-2</v>
      </c>
      <c r="G1862" s="95"/>
      <c r="H1862" s="104"/>
      <c r="I1862" s="104"/>
      <c r="J1862" s="104"/>
      <c r="K1862" s="105">
        <f>VLOOKUP('Datos Monitoreo 2019'!$D1862,info!$A$2:$B$20,2,FALSE)</f>
        <v>0.34899999999999998</v>
      </c>
      <c r="M1862" s="104">
        <v>1.1499999999999999</v>
      </c>
      <c r="N1862" s="106">
        <f>(0.489461*'Datos Monitoreo 2019'!$E1862^1.79018)/1000</f>
        <v>0.11126709466383077</v>
      </c>
      <c r="O1862" s="106">
        <f>'Datos Monitoreo 2019'!$N1862*'Datos Monitoreo 2019'!$S1862</f>
        <v>2.2253418932766153E-2</v>
      </c>
      <c r="P1862" s="106">
        <f>'Datos Monitoreo 2019'!$O1862+'Datos Monitoreo 2019'!$N1862</f>
        <v>0.13352051359659692</v>
      </c>
      <c r="Q1862" s="104">
        <v>0.47</v>
      </c>
      <c r="R1862" s="106">
        <f>'Datos Monitoreo 2019'!$Q1862*'Datos Monitoreo 2019'!$N1862</f>
        <v>5.2295534492000459E-2</v>
      </c>
      <c r="S1862" s="104">
        <v>0.2</v>
      </c>
      <c r="T1862" s="106">
        <f>'Datos Monitoreo 2019'!$R1862*'Datos Monitoreo 2019'!$S1862</f>
        <v>1.0459106898400093E-2</v>
      </c>
      <c r="U1862" s="106">
        <f>'Datos Monitoreo 2019'!$T1862+'Datos Monitoreo 2019'!$R1862</f>
        <v>6.2754641390400545E-2</v>
      </c>
    </row>
    <row r="1863" spans="1:21" s="94" customFormat="1" ht="16.5" hidden="1" x14ac:dyDescent="0.3">
      <c r="A1863" s="95" t="s">
        <v>73</v>
      </c>
      <c r="B1863" s="102">
        <f>VLOOKUP('Datos Monitoreo 2019'!$A1863,info!$D$3:$E$118,2,FALSE)</f>
        <v>2</v>
      </c>
      <c r="C1863" s="96">
        <v>39</v>
      </c>
      <c r="D1863" s="96" t="s">
        <v>11</v>
      </c>
      <c r="E1863" s="97">
        <v>27.056340325622209</v>
      </c>
      <c r="F1863" s="103">
        <f t="shared" si="34"/>
        <v>5.7494723191947185E-2</v>
      </c>
      <c r="G1863" s="95"/>
      <c r="H1863" s="104"/>
      <c r="I1863" s="104"/>
      <c r="J1863" s="104"/>
      <c r="K1863" s="105">
        <f>VLOOKUP('Datos Monitoreo 2019'!$D1863,info!$A$2:$B$20,2,FALSE)</f>
        <v>0.34899999999999998</v>
      </c>
      <c r="M1863" s="104">
        <v>1.1499999999999999</v>
      </c>
      <c r="N1863" s="106">
        <f>(0.489461*'Datos Monitoreo 2019'!$E1863^1.79018)/1000</f>
        <v>0.17936491931115411</v>
      </c>
      <c r="O1863" s="106">
        <f>'Datos Monitoreo 2019'!$N1863*'Datos Monitoreo 2019'!$S1863</f>
        <v>3.5872983862230826E-2</v>
      </c>
      <c r="P1863" s="106">
        <f>'Datos Monitoreo 2019'!$O1863+'Datos Monitoreo 2019'!$N1863</f>
        <v>0.21523790317338493</v>
      </c>
      <c r="Q1863" s="104">
        <v>0.47</v>
      </c>
      <c r="R1863" s="106">
        <f>'Datos Monitoreo 2019'!$Q1863*'Datos Monitoreo 2019'!$N1863</f>
        <v>8.4301512076242424E-2</v>
      </c>
      <c r="S1863" s="104">
        <v>0.2</v>
      </c>
      <c r="T1863" s="106">
        <f>'Datos Monitoreo 2019'!$R1863*'Datos Monitoreo 2019'!$S1863</f>
        <v>1.6860302415248486E-2</v>
      </c>
      <c r="U1863" s="106">
        <f>'Datos Monitoreo 2019'!$T1863+'Datos Monitoreo 2019'!$R1863</f>
        <v>0.10116181449149091</v>
      </c>
    </row>
    <row r="1864" spans="1:21" s="94" customFormat="1" ht="16.5" hidden="1" x14ac:dyDescent="0.3">
      <c r="A1864" s="95" t="s">
        <v>74</v>
      </c>
      <c r="B1864" s="102">
        <f>VLOOKUP('Datos Monitoreo 2019'!$A1864,info!$D$3:$E$118,2,FALSE)</f>
        <v>2</v>
      </c>
      <c r="C1864" s="96">
        <v>1</v>
      </c>
      <c r="D1864" s="96" t="s">
        <v>19</v>
      </c>
      <c r="E1864" s="97">
        <v>20.371832715762604</v>
      </c>
      <c r="F1864" s="103">
        <f t="shared" si="34"/>
        <v>3.2594932345220172E-2</v>
      </c>
      <c r="G1864" s="95"/>
      <c r="H1864" s="104"/>
      <c r="I1864" s="104"/>
      <c r="J1864" s="104"/>
      <c r="K1864" s="105">
        <f>VLOOKUP('Datos Monitoreo 2019'!$D1864,info!$A$2:$B$20,2,FALSE)</f>
        <v>0.40899999999999997</v>
      </c>
      <c r="M1864" s="104">
        <v>1.1499999999999999</v>
      </c>
      <c r="N1864" s="106">
        <f>(0.204628*'Datos Monitoreo 2019'!$E1864^2.0181)/1000</f>
        <v>8.9684771703658753E-2</v>
      </c>
      <c r="O1864" s="106">
        <f>'Datos Monitoreo 2019'!$N1864*'Datos Monitoreo 2019'!$S1864</f>
        <v>1.793695434073175E-2</v>
      </c>
      <c r="P1864" s="106">
        <f>'Datos Monitoreo 2019'!$O1864+'Datos Monitoreo 2019'!$N1864</f>
        <v>0.10762172604439051</v>
      </c>
      <c r="Q1864" s="104">
        <v>0.47</v>
      </c>
      <c r="R1864" s="106">
        <f>'Datos Monitoreo 2019'!$Q1864*'Datos Monitoreo 2019'!$N1864</f>
        <v>4.2151842700719609E-2</v>
      </c>
      <c r="S1864" s="104">
        <v>0.2</v>
      </c>
      <c r="T1864" s="106">
        <f>'Datos Monitoreo 2019'!$R1864*'Datos Monitoreo 2019'!$S1864</f>
        <v>8.4303685401439215E-3</v>
      </c>
      <c r="U1864" s="106">
        <f>'Datos Monitoreo 2019'!$T1864+'Datos Monitoreo 2019'!$R1864</f>
        <v>5.0582211240863532E-2</v>
      </c>
    </row>
    <row r="1865" spans="1:21" s="94" customFormat="1" ht="16.5" hidden="1" x14ac:dyDescent="0.3">
      <c r="A1865" s="95" t="s">
        <v>74</v>
      </c>
      <c r="B1865" s="102">
        <f>VLOOKUP('Datos Monitoreo 2019'!$A1865,info!$D$3:$E$118,2,FALSE)</f>
        <v>2</v>
      </c>
      <c r="C1865" s="96">
        <v>2</v>
      </c>
      <c r="D1865" s="96" t="s">
        <v>19</v>
      </c>
      <c r="E1865" s="97">
        <v>26.228734621544355</v>
      </c>
      <c r="F1865" s="103">
        <f t="shared" si="34"/>
        <v>5.4031193320381372E-2</v>
      </c>
      <c r="G1865" s="95"/>
      <c r="H1865" s="104"/>
      <c r="I1865" s="104"/>
      <c r="J1865" s="104"/>
      <c r="K1865" s="105">
        <f>VLOOKUP('Datos Monitoreo 2019'!$D1865,info!$A$2:$B$20,2,FALSE)</f>
        <v>0.40899999999999997</v>
      </c>
      <c r="M1865" s="104">
        <v>1.1499999999999999</v>
      </c>
      <c r="N1865" s="106">
        <f>(0.204628*'Datos Monitoreo 2019'!$E1865^2.0181)/1000</f>
        <v>0.14934806749983542</v>
      </c>
      <c r="O1865" s="106">
        <f>'Datos Monitoreo 2019'!$N1865*'Datos Monitoreo 2019'!$S1865</f>
        <v>2.9869613499967085E-2</v>
      </c>
      <c r="P1865" s="106">
        <f>'Datos Monitoreo 2019'!$O1865+'Datos Monitoreo 2019'!$N1865</f>
        <v>0.17921768099980251</v>
      </c>
      <c r="Q1865" s="104">
        <v>0.47</v>
      </c>
      <c r="R1865" s="106">
        <f>'Datos Monitoreo 2019'!$Q1865*'Datos Monitoreo 2019'!$N1865</f>
        <v>7.0193591724922649E-2</v>
      </c>
      <c r="S1865" s="104">
        <v>0.2</v>
      </c>
      <c r="T1865" s="106">
        <f>'Datos Monitoreo 2019'!$R1865*'Datos Monitoreo 2019'!$S1865</f>
        <v>1.4038718344984531E-2</v>
      </c>
      <c r="U1865" s="106">
        <f>'Datos Monitoreo 2019'!$T1865+'Datos Monitoreo 2019'!$R1865</f>
        <v>8.4232310069907182E-2</v>
      </c>
    </row>
    <row r="1866" spans="1:21" s="94" customFormat="1" ht="16.5" hidden="1" x14ac:dyDescent="0.3">
      <c r="A1866" s="95" t="s">
        <v>74</v>
      </c>
      <c r="B1866" s="102">
        <f>VLOOKUP('Datos Monitoreo 2019'!$A1866,info!$D$3:$E$118,2,FALSE)</f>
        <v>2</v>
      </c>
      <c r="C1866" s="96">
        <v>3</v>
      </c>
      <c r="D1866" s="96" t="s">
        <v>19</v>
      </c>
      <c r="E1866" s="97">
        <v>22.950142793851306</v>
      </c>
      <c r="F1866" s="103">
        <f t="shared" si="34"/>
        <v>4.1367632385916973E-2</v>
      </c>
      <c r="G1866" s="95"/>
      <c r="H1866" s="104"/>
      <c r="I1866" s="104"/>
      <c r="J1866" s="104"/>
      <c r="K1866" s="105">
        <f>VLOOKUP('Datos Monitoreo 2019'!$D1866,info!$A$2:$B$20,2,FALSE)</f>
        <v>0.40899999999999997</v>
      </c>
      <c r="M1866" s="104">
        <v>1.1499999999999999</v>
      </c>
      <c r="N1866" s="106">
        <f>(0.204628*'Datos Monitoreo 2019'!$E1866^2.0181)/1000</f>
        <v>0.1140685863025039</v>
      </c>
      <c r="O1866" s="106">
        <f>'Datos Monitoreo 2019'!$N1866*'Datos Monitoreo 2019'!$S1866</f>
        <v>2.2813717260500781E-2</v>
      </c>
      <c r="P1866" s="106">
        <f>'Datos Monitoreo 2019'!$O1866+'Datos Monitoreo 2019'!$N1866</f>
        <v>0.13688230356300468</v>
      </c>
      <c r="Q1866" s="104">
        <v>0.47</v>
      </c>
      <c r="R1866" s="106">
        <f>'Datos Monitoreo 2019'!$Q1866*'Datos Monitoreo 2019'!$N1866</f>
        <v>5.3612235562176827E-2</v>
      </c>
      <c r="S1866" s="104">
        <v>0.2</v>
      </c>
      <c r="T1866" s="106">
        <f>'Datos Monitoreo 2019'!$R1866*'Datos Monitoreo 2019'!$S1866</f>
        <v>1.0722447112435366E-2</v>
      </c>
      <c r="U1866" s="106">
        <f>'Datos Monitoreo 2019'!$T1866+'Datos Monitoreo 2019'!$R1866</f>
        <v>6.433468267461219E-2</v>
      </c>
    </row>
    <row r="1867" spans="1:21" s="94" customFormat="1" ht="16.5" hidden="1" x14ac:dyDescent="0.3">
      <c r="A1867" s="95" t="s">
        <v>74</v>
      </c>
      <c r="B1867" s="102">
        <f>VLOOKUP('Datos Monitoreo 2019'!$A1867,info!$D$3:$E$118,2,FALSE)</f>
        <v>2</v>
      </c>
      <c r="C1867" s="96">
        <v>4</v>
      </c>
      <c r="D1867" s="96" t="s">
        <v>19</v>
      </c>
      <c r="E1867" s="97">
        <v>22.027044123918316</v>
      </c>
      <c r="F1867" s="103">
        <f t="shared" si="34"/>
        <v>3.8106786334378688E-2</v>
      </c>
      <c r="G1867" s="95"/>
      <c r="H1867" s="104"/>
      <c r="I1867" s="104"/>
      <c r="J1867" s="104"/>
      <c r="K1867" s="105">
        <f>VLOOKUP('Datos Monitoreo 2019'!$D1867,info!$A$2:$B$20,2,FALSE)</f>
        <v>0.40899999999999997</v>
      </c>
      <c r="M1867" s="104">
        <v>1.1499999999999999</v>
      </c>
      <c r="N1867" s="106">
        <f>(0.204628*'Datos Monitoreo 2019'!$E1867^2.0181)/1000</f>
        <v>0.10499896319704687</v>
      </c>
      <c r="O1867" s="106">
        <f>'Datos Monitoreo 2019'!$N1867*'Datos Monitoreo 2019'!$S1867</f>
        <v>2.0999792639409376E-2</v>
      </c>
      <c r="P1867" s="106">
        <f>'Datos Monitoreo 2019'!$O1867+'Datos Monitoreo 2019'!$N1867</f>
        <v>0.12599875583645626</v>
      </c>
      <c r="Q1867" s="104">
        <v>0.47</v>
      </c>
      <c r="R1867" s="106">
        <f>'Datos Monitoreo 2019'!$Q1867*'Datos Monitoreo 2019'!$N1867</f>
        <v>4.9349512702612022E-2</v>
      </c>
      <c r="S1867" s="104">
        <v>0.2</v>
      </c>
      <c r="T1867" s="106">
        <f>'Datos Monitoreo 2019'!$R1867*'Datos Monitoreo 2019'!$S1867</f>
        <v>9.8699025405224045E-3</v>
      </c>
      <c r="U1867" s="106">
        <f>'Datos Monitoreo 2019'!$T1867+'Datos Monitoreo 2019'!$R1867</f>
        <v>5.9219415243134427E-2</v>
      </c>
    </row>
    <row r="1868" spans="1:21" s="94" customFormat="1" ht="16.5" hidden="1" x14ac:dyDescent="0.3">
      <c r="A1868" s="95" t="s">
        <v>74</v>
      </c>
      <c r="B1868" s="102">
        <f>VLOOKUP('Datos Monitoreo 2019'!$A1868,info!$D$3:$E$118,2,FALSE)</f>
        <v>2</v>
      </c>
      <c r="C1868" s="96">
        <v>5</v>
      </c>
      <c r="D1868" s="96" t="s">
        <v>19</v>
      </c>
      <c r="E1868" s="97">
        <v>22.24986104424697</v>
      </c>
      <c r="F1868" s="103">
        <f t="shared" si="34"/>
        <v>3.888163217482158E-2</v>
      </c>
      <c r="G1868" s="95"/>
      <c r="H1868" s="104"/>
      <c r="I1868" s="104"/>
      <c r="J1868" s="104"/>
      <c r="K1868" s="105">
        <f>VLOOKUP('Datos Monitoreo 2019'!$D1868,info!$A$2:$B$20,2,FALSE)</f>
        <v>0.40899999999999997</v>
      </c>
      <c r="M1868" s="104">
        <v>1.1499999999999999</v>
      </c>
      <c r="N1868" s="106">
        <f>(0.204628*'Datos Monitoreo 2019'!$E1868^2.0181)/1000</f>
        <v>0.10715348240430571</v>
      </c>
      <c r="O1868" s="106">
        <f>'Datos Monitoreo 2019'!$N1868*'Datos Monitoreo 2019'!$S1868</f>
        <v>2.1430696480861142E-2</v>
      </c>
      <c r="P1868" s="106">
        <f>'Datos Monitoreo 2019'!$O1868+'Datos Monitoreo 2019'!$N1868</f>
        <v>0.12858417888516685</v>
      </c>
      <c r="Q1868" s="104">
        <v>0.47</v>
      </c>
      <c r="R1868" s="106">
        <f>'Datos Monitoreo 2019'!$Q1868*'Datos Monitoreo 2019'!$N1868</f>
        <v>5.0362136730023682E-2</v>
      </c>
      <c r="S1868" s="104">
        <v>0.2</v>
      </c>
      <c r="T1868" s="106">
        <f>'Datos Monitoreo 2019'!$R1868*'Datos Monitoreo 2019'!$S1868</f>
        <v>1.0072427346004737E-2</v>
      </c>
      <c r="U1868" s="106">
        <f>'Datos Monitoreo 2019'!$T1868+'Datos Monitoreo 2019'!$R1868</f>
        <v>6.0434564076028416E-2</v>
      </c>
    </row>
    <row r="1869" spans="1:21" s="94" customFormat="1" ht="16.5" hidden="1" x14ac:dyDescent="0.3">
      <c r="A1869" s="95" t="s">
        <v>74</v>
      </c>
      <c r="B1869" s="102">
        <f>VLOOKUP('Datos Monitoreo 2019'!$A1869,info!$D$3:$E$118,2,FALSE)</f>
        <v>2</v>
      </c>
      <c r="C1869" s="96">
        <v>6</v>
      </c>
      <c r="D1869" s="96" t="s">
        <v>19</v>
      </c>
      <c r="E1869" s="97">
        <v>22.122537089773452</v>
      </c>
      <c r="F1869" s="103">
        <f t="shared" si="34"/>
        <v>3.8437908193481377E-2</v>
      </c>
      <c r="G1869" s="95"/>
      <c r="H1869" s="104"/>
      <c r="I1869" s="104"/>
      <c r="J1869" s="104"/>
      <c r="K1869" s="105">
        <f>VLOOKUP('Datos Monitoreo 2019'!$D1869,info!$A$2:$B$20,2,FALSE)</f>
        <v>0.40899999999999997</v>
      </c>
      <c r="M1869" s="104">
        <v>1.1499999999999999</v>
      </c>
      <c r="N1869" s="106">
        <f>(0.204628*'Datos Monitoreo 2019'!$E1869^2.0181)/1000</f>
        <v>0.1059196252671975</v>
      </c>
      <c r="O1869" s="106">
        <f>'Datos Monitoreo 2019'!$N1869*'Datos Monitoreo 2019'!$S1869</f>
        <v>2.1183925053439502E-2</v>
      </c>
      <c r="P1869" s="106">
        <f>'Datos Monitoreo 2019'!$O1869+'Datos Monitoreo 2019'!$N1869</f>
        <v>0.127103550320637</v>
      </c>
      <c r="Q1869" s="104">
        <v>0.47</v>
      </c>
      <c r="R1869" s="106">
        <f>'Datos Monitoreo 2019'!$Q1869*'Datos Monitoreo 2019'!$N1869</f>
        <v>4.9782223875582822E-2</v>
      </c>
      <c r="S1869" s="104">
        <v>0.2</v>
      </c>
      <c r="T1869" s="106">
        <f>'Datos Monitoreo 2019'!$R1869*'Datos Monitoreo 2019'!$S1869</f>
        <v>9.9564447751165647E-3</v>
      </c>
      <c r="U1869" s="106">
        <f>'Datos Monitoreo 2019'!$T1869+'Datos Monitoreo 2019'!$R1869</f>
        <v>5.9738668650699385E-2</v>
      </c>
    </row>
    <row r="1870" spans="1:21" s="94" customFormat="1" ht="16.5" hidden="1" x14ac:dyDescent="0.3">
      <c r="A1870" s="95" t="s">
        <v>74</v>
      </c>
      <c r="B1870" s="102">
        <f>VLOOKUP('Datos Monitoreo 2019'!$A1870,info!$D$3:$E$118,2,FALSE)</f>
        <v>2</v>
      </c>
      <c r="C1870" s="96">
        <v>7</v>
      </c>
      <c r="D1870" s="96" t="s">
        <v>19</v>
      </c>
      <c r="E1870" s="97">
        <v>16.838592979122527</v>
      </c>
      <c r="F1870" s="103">
        <f t="shared" si="34"/>
        <v>2.2269039214889541E-2</v>
      </c>
      <c r="G1870" s="95"/>
      <c r="H1870" s="104"/>
      <c r="I1870" s="104"/>
      <c r="J1870" s="104"/>
      <c r="K1870" s="105">
        <f>VLOOKUP('Datos Monitoreo 2019'!$D1870,info!$A$2:$B$20,2,FALSE)</f>
        <v>0.40899999999999997</v>
      </c>
      <c r="M1870" s="104">
        <v>1.1499999999999999</v>
      </c>
      <c r="N1870" s="106">
        <f>(0.204628*'Datos Monitoreo 2019'!$E1870^2.0181)/1000</f>
        <v>6.1062248624105135E-2</v>
      </c>
      <c r="O1870" s="106">
        <f>'Datos Monitoreo 2019'!$N1870*'Datos Monitoreo 2019'!$S1870</f>
        <v>1.2212449724821028E-2</v>
      </c>
      <c r="P1870" s="106">
        <f>'Datos Monitoreo 2019'!$O1870+'Datos Monitoreo 2019'!$N1870</f>
        <v>7.3274698348926165E-2</v>
      </c>
      <c r="Q1870" s="104">
        <v>0.47</v>
      </c>
      <c r="R1870" s="106">
        <f>'Datos Monitoreo 2019'!$Q1870*'Datos Monitoreo 2019'!$N1870</f>
        <v>2.8699256853329413E-2</v>
      </c>
      <c r="S1870" s="104">
        <v>0.2</v>
      </c>
      <c r="T1870" s="106">
        <f>'Datos Monitoreo 2019'!$R1870*'Datos Monitoreo 2019'!$S1870</f>
        <v>5.7398513706658832E-3</v>
      </c>
      <c r="U1870" s="106">
        <f>'Datos Monitoreo 2019'!$T1870+'Datos Monitoreo 2019'!$R1870</f>
        <v>3.4439108223995298E-2</v>
      </c>
    </row>
    <row r="1871" spans="1:21" s="94" customFormat="1" ht="16.5" hidden="1" x14ac:dyDescent="0.3">
      <c r="A1871" s="95" t="s">
        <v>74</v>
      </c>
      <c r="B1871" s="102">
        <f>VLOOKUP('Datos Monitoreo 2019'!$A1871,info!$D$3:$E$118,2,FALSE)</f>
        <v>2</v>
      </c>
      <c r="C1871" s="96">
        <v>8</v>
      </c>
      <c r="D1871" s="96" t="s">
        <v>19</v>
      </c>
      <c r="E1871" s="97">
        <v>29.157185574435225</v>
      </c>
      <c r="F1871" s="103">
        <f t="shared" si="34"/>
        <v>6.6769954965456652E-2</v>
      </c>
      <c r="G1871" s="95"/>
      <c r="H1871" s="104"/>
      <c r="I1871" s="104"/>
      <c r="J1871" s="104"/>
      <c r="K1871" s="105">
        <f>VLOOKUP('Datos Monitoreo 2019'!$D1871,info!$A$2:$B$20,2,FALSE)</f>
        <v>0.40899999999999997</v>
      </c>
      <c r="M1871" s="104">
        <v>1.1499999999999999</v>
      </c>
      <c r="N1871" s="106">
        <f>(0.204628*'Datos Monitoreo 2019'!$E1871^2.0181)/1000</f>
        <v>0.18491330327891953</v>
      </c>
      <c r="O1871" s="106">
        <f>'Datos Monitoreo 2019'!$N1871*'Datos Monitoreo 2019'!$S1871</f>
        <v>3.6982660655783907E-2</v>
      </c>
      <c r="P1871" s="106">
        <f>'Datos Monitoreo 2019'!$O1871+'Datos Monitoreo 2019'!$N1871</f>
        <v>0.22189596393470343</v>
      </c>
      <c r="Q1871" s="104">
        <v>0.47</v>
      </c>
      <c r="R1871" s="106">
        <f>'Datos Monitoreo 2019'!$Q1871*'Datos Monitoreo 2019'!$N1871</f>
        <v>8.6909252541092177E-2</v>
      </c>
      <c r="S1871" s="104">
        <v>0.2</v>
      </c>
      <c r="T1871" s="106">
        <f>'Datos Monitoreo 2019'!$R1871*'Datos Monitoreo 2019'!$S1871</f>
        <v>1.7381850508218437E-2</v>
      </c>
      <c r="U1871" s="106">
        <f>'Datos Monitoreo 2019'!$T1871+'Datos Monitoreo 2019'!$R1871</f>
        <v>0.10429110304931061</v>
      </c>
    </row>
    <row r="1872" spans="1:21" s="94" customFormat="1" ht="16.5" hidden="1" x14ac:dyDescent="0.3">
      <c r="A1872" s="95" t="s">
        <v>74</v>
      </c>
      <c r="B1872" s="102">
        <f>VLOOKUP('Datos Monitoreo 2019'!$A1872,info!$D$3:$E$118,2,FALSE)</f>
        <v>2</v>
      </c>
      <c r="C1872" s="96">
        <v>9</v>
      </c>
      <c r="D1872" s="96" t="s">
        <v>19</v>
      </c>
      <c r="E1872" s="97">
        <v>18.239156478331207</v>
      </c>
      <c r="F1872" s="103">
        <f t="shared" si="34"/>
        <v>2.6127591655209455E-2</v>
      </c>
      <c r="G1872" s="95"/>
      <c r="H1872" s="104"/>
      <c r="I1872" s="104"/>
      <c r="J1872" s="104"/>
      <c r="K1872" s="105">
        <f>VLOOKUP('Datos Monitoreo 2019'!$D1872,info!$A$2:$B$20,2,FALSE)</f>
        <v>0.40899999999999997</v>
      </c>
      <c r="M1872" s="104">
        <v>1.1499999999999999</v>
      </c>
      <c r="N1872" s="106">
        <f>(0.204628*'Datos Monitoreo 2019'!$E1872^2.0181)/1000</f>
        <v>7.1746173604591623E-2</v>
      </c>
      <c r="O1872" s="106">
        <f>'Datos Monitoreo 2019'!$N1872*'Datos Monitoreo 2019'!$S1872</f>
        <v>1.4349234720918326E-2</v>
      </c>
      <c r="P1872" s="106">
        <f>'Datos Monitoreo 2019'!$O1872+'Datos Monitoreo 2019'!$N1872</f>
        <v>8.6095408325509951E-2</v>
      </c>
      <c r="Q1872" s="104">
        <v>0.47</v>
      </c>
      <c r="R1872" s="106">
        <f>'Datos Monitoreo 2019'!$Q1872*'Datos Monitoreo 2019'!$N1872</f>
        <v>3.3720701594158062E-2</v>
      </c>
      <c r="S1872" s="104">
        <v>0.2</v>
      </c>
      <c r="T1872" s="106">
        <f>'Datos Monitoreo 2019'!$R1872*'Datos Monitoreo 2019'!$S1872</f>
        <v>6.7441403188316131E-3</v>
      </c>
      <c r="U1872" s="106">
        <f>'Datos Monitoreo 2019'!$T1872+'Datos Monitoreo 2019'!$R1872</f>
        <v>4.0464841912989671E-2</v>
      </c>
    </row>
    <row r="1873" spans="1:21" s="94" customFormat="1" ht="16.5" hidden="1" x14ac:dyDescent="0.3">
      <c r="A1873" s="95" t="s">
        <v>74</v>
      </c>
      <c r="B1873" s="102">
        <f>VLOOKUP('Datos Monitoreo 2019'!$A1873,info!$D$3:$E$118,2,FALSE)</f>
        <v>2</v>
      </c>
      <c r="C1873" s="96">
        <v>10</v>
      </c>
      <c r="D1873" s="96" t="s">
        <v>19</v>
      </c>
      <c r="E1873" s="97">
        <v>30.844227971209317</v>
      </c>
      <c r="F1873" s="103">
        <f t="shared" si="34"/>
        <v>7.4720142260254557E-2</v>
      </c>
      <c r="G1873" s="95"/>
      <c r="H1873" s="104"/>
      <c r="I1873" s="104"/>
      <c r="J1873" s="104"/>
      <c r="K1873" s="105">
        <f>VLOOKUP('Datos Monitoreo 2019'!$D1873,info!$A$2:$B$20,2,FALSE)</f>
        <v>0.40899999999999997</v>
      </c>
      <c r="M1873" s="104">
        <v>1.1499999999999999</v>
      </c>
      <c r="N1873" s="106">
        <f>(0.204628*'Datos Monitoreo 2019'!$E1873^2.0181)/1000</f>
        <v>0.20714140417759938</v>
      </c>
      <c r="O1873" s="106">
        <f>'Datos Monitoreo 2019'!$N1873*'Datos Monitoreo 2019'!$S1873</f>
        <v>4.142828083551988E-2</v>
      </c>
      <c r="P1873" s="106">
        <f>'Datos Monitoreo 2019'!$O1873+'Datos Monitoreo 2019'!$N1873</f>
        <v>0.24856968501311927</v>
      </c>
      <c r="Q1873" s="104">
        <v>0.47</v>
      </c>
      <c r="R1873" s="106">
        <f>'Datos Monitoreo 2019'!$Q1873*'Datos Monitoreo 2019'!$N1873</f>
        <v>9.7356459963471698E-2</v>
      </c>
      <c r="S1873" s="104">
        <v>0.2</v>
      </c>
      <c r="T1873" s="106">
        <f>'Datos Monitoreo 2019'!$R1873*'Datos Monitoreo 2019'!$S1873</f>
        <v>1.9471291992694342E-2</v>
      </c>
      <c r="U1873" s="106">
        <f>'Datos Monitoreo 2019'!$T1873+'Datos Monitoreo 2019'!$R1873</f>
        <v>0.11682775195616604</v>
      </c>
    </row>
    <row r="1874" spans="1:21" s="94" customFormat="1" ht="16.5" hidden="1" x14ac:dyDescent="0.3">
      <c r="A1874" s="95" t="s">
        <v>74</v>
      </c>
      <c r="B1874" s="102">
        <f>VLOOKUP('Datos Monitoreo 2019'!$A1874,info!$D$3:$E$118,2,FALSE)</f>
        <v>2</v>
      </c>
      <c r="C1874" s="96">
        <v>11</v>
      </c>
      <c r="D1874" s="96" t="s">
        <v>19</v>
      </c>
      <c r="E1874" s="97">
        <v>26.547044507728145</v>
      </c>
      <c r="F1874" s="103">
        <f t="shared" si="34"/>
        <v>5.5350587798613189E-2</v>
      </c>
      <c r="G1874" s="95"/>
      <c r="H1874" s="104"/>
      <c r="I1874" s="104"/>
      <c r="J1874" s="104"/>
      <c r="K1874" s="105">
        <f>VLOOKUP('Datos Monitoreo 2019'!$D1874,info!$A$2:$B$20,2,FALSE)</f>
        <v>0.40899999999999997</v>
      </c>
      <c r="M1874" s="104">
        <v>1.1499999999999999</v>
      </c>
      <c r="N1874" s="106">
        <f>(0.204628*'Datos Monitoreo 2019'!$E1874^2.0181)/1000</f>
        <v>0.15302842494073329</v>
      </c>
      <c r="O1874" s="106">
        <f>'Datos Monitoreo 2019'!$N1874*'Datos Monitoreo 2019'!$S1874</f>
        <v>3.0605684988146659E-2</v>
      </c>
      <c r="P1874" s="106">
        <f>'Datos Monitoreo 2019'!$O1874+'Datos Monitoreo 2019'!$N1874</f>
        <v>0.18363410992887996</v>
      </c>
      <c r="Q1874" s="104">
        <v>0.47</v>
      </c>
      <c r="R1874" s="106">
        <f>'Datos Monitoreo 2019'!$Q1874*'Datos Monitoreo 2019'!$N1874</f>
        <v>7.1923359722144642E-2</v>
      </c>
      <c r="S1874" s="104">
        <v>0.2</v>
      </c>
      <c r="T1874" s="106">
        <f>'Datos Monitoreo 2019'!$R1874*'Datos Monitoreo 2019'!$S1874</f>
        <v>1.4384671944428929E-2</v>
      </c>
      <c r="U1874" s="106">
        <f>'Datos Monitoreo 2019'!$T1874+'Datos Monitoreo 2019'!$R1874</f>
        <v>8.6308031666573568E-2</v>
      </c>
    </row>
    <row r="1875" spans="1:21" s="94" customFormat="1" ht="16.5" hidden="1" x14ac:dyDescent="0.3">
      <c r="A1875" s="95" t="s">
        <v>74</v>
      </c>
      <c r="B1875" s="102">
        <f>VLOOKUP('Datos Monitoreo 2019'!$A1875,info!$D$3:$E$118,2,FALSE)</f>
        <v>2</v>
      </c>
      <c r="C1875" s="96">
        <v>12</v>
      </c>
      <c r="D1875" s="96" t="s">
        <v>19</v>
      </c>
      <c r="E1875" s="97">
        <v>21.072114465366944</v>
      </c>
      <c r="F1875" s="103">
        <f t="shared" si="34"/>
        <v>3.4874349440182299E-2</v>
      </c>
      <c r="G1875" s="95"/>
      <c r="H1875" s="104"/>
      <c r="I1875" s="104"/>
      <c r="J1875" s="104"/>
      <c r="K1875" s="105">
        <f>VLOOKUP('Datos Monitoreo 2019'!$D1875,info!$A$2:$B$20,2,FALSE)</f>
        <v>0.40899999999999997</v>
      </c>
      <c r="M1875" s="104">
        <v>1.1499999999999999</v>
      </c>
      <c r="N1875" s="106">
        <f>(0.204628*'Datos Monitoreo 2019'!$E1875^2.0181)/1000</f>
        <v>9.6015292648147094E-2</v>
      </c>
      <c r="O1875" s="106">
        <f>'Datos Monitoreo 2019'!$N1875*'Datos Monitoreo 2019'!$S1875</f>
        <v>1.9203058529629419E-2</v>
      </c>
      <c r="P1875" s="106">
        <f>'Datos Monitoreo 2019'!$O1875+'Datos Monitoreo 2019'!$N1875</f>
        <v>0.11521835117777651</v>
      </c>
      <c r="Q1875" s="104">
        <v>0.47</v>
      </c>
      <c r="R1875" s="106">
        <f>'Datos Monitoreo 2019'!$Q1875*'Datos Monitoreo 2019'!$N1875</f>
        <v>4.5127187544629133E-2</v>
      </c>
      <c r="S1875" s="104">
        <v>0.2</v>
      </c>
      <c r="T1875" s="106">
        <f>'Datos Monitoreo 2019'!$R1875*'Datos Monitoreo 2019'!$S1875</f>
        <v>9.0254375089258276E-3</v>
      </c>
      <c r="U1875" s="106">
        <f>'Datos Monitoreo 2019'!$T1875+'Datos Monitoreo 2019'!$R1875</f>
        <v>5.4152625053554962E-2</v>
      </c>
    </row>
    <row r="1876" spans="1:21" s="94" customFormat="1" ht="16.5" hidden="1" x14ac:dyDescent="0.3">
      <c r="A1876" s="95" t="s">
        <v>74</v>
      </c>
      <c r="B1876" s="102">
        <f>VLOOKUP('Datos Monitoreo 2019'!$A1876,info!$D$3:$E$118,2,FALSE)</f>
        <v>2</v>
      </c>
      <c r="C1876" s="96">
        <v>13</v>
      </c>
      <c r="D1876" s="96" t="s">
        <v>19</v>
      </c>
      <c r="E1876" s="97">
        <v>22.15436807839183</v>
      </c>
      <c r="F1876" s="103">
        <f t="shared" si="34"/>
        <v>3.8548600456401773E-2</v>
      </c>
      <c r="G1876" s="95"/>
      <c r="H1876" s="104"/>
      <c r="I1876" s="104"/>
      <c r="J1876" s="104"/>
      <c r="K1876" s="105">
        <f>VLOOKUP('Datos Monitoreo 2019'!$D1876,info!$A$2:$B$20,2,FALSE)</f>
        <v>0.40899999999999997</v>
      </c>
      <c r="M1876" s="104">
        <v>1.1499999999999999</v>
      </c>
      <c r="N1876" s="106">
        <f>(0.204628*'Datos Monitoreo 2019'!$E1876^2.0181)/1000</f>
        <v>0.10622741370192654</v>
      </c>
      <c r="O1876" s="106">
        <f>'Datos Monitoreo 2019'!$N1876*'Datos Monitoreo 2019'!$S1876</f>
        <v>2.1245482740385308E-2</v>
      </c>
      <c r="P1876" s="106">
        <f>'Datos Monitoreo 2019'!$O1876+'Datos Monitoreo 2019'!$N1876</f>
        <v>0.12747289644231186</v>
      </c>
      <c r="Q1876" s="104">
        <v>0.47</v>
      </c>
      <c r="R1876" s="106">
        <f>'Datos Monitoreo 2019'!$Q1876*'Datos Monitoreo 2019'!$N1876</f>
        <v>4.9926884439905471E-2</v>
      </c>
      <c r="S1876" s="104">
        <v>0.2</v>
      </c>
      <c r="T1876" s="106">
        <f>'Datos Monitoreo 2019'!$R1876*'Datos Monitoreo 2019'!$S1876</f>
        <v>9.9853768879810956E-3</v>
      </c>
      <c r="U1876" s="106">
        <f>'Datos Monitoreo 2019'!$T1876+'Datos Monitoreo 2019'!$R1876</f>
        <v>5.9912261327886566E-2</v>
      </c>
    </row>
    <row r="1877" spans="1:21" s="94" customFormat="1" ht="16.5" hidden="1" x14ac:dyDescent="0.3">
      <c r="A1877" s="95" t="s">
        <v>74</v>
      </c>
      <c r="B1877" s="102">
        <f>VLOOKUP('Datos Monitoreo 2019'!$A1877,info!$D$3:$E$118,2,FALSE)</f>
        <v>2</v>
      </c>
      <c r="C1877" s="96">
        <v>14</v>
      </c>
      <c r="D1877" s="96" t="s">
        <v>19</v>
      </c>
      <c r="E1877" s="97">
        <v>27.852115041081685</v>
      </c>
      <c r="F1877" s="103">
        <f t="shared" si="34"/>
        <v>6.0926501652366197E-2</v>
      </c>
      <c r="G1877" s="95"/>
      <c r="H1877" s="104"/>
      <c r="I1877" s="104"/>
      <c r="J1877" s="104"/>
      <c r="K1877" s="105">
        <f>VLOOKUP('Datos Monitoreo 2019'!$D1877,info!$A$2:$B$20,2,FALSE)</f>
        <v>0.40899999999999997</v>
      </c>
      <c r="M1877" s="104">
        <v>1.1499999999999999</v>
      </c>
      <c r="N1877" s="106">
        <f>(0.204628*'Datos Monitoreo 2019'!$E1877^2.0181)/1000</f>
        <v>0.16859059883164854</v>
      </c>
      <c r="O1877" s="106">
        <f>'Datos Monitoreo 2019'!$N1877*'Datos Monitoreo 2019'!$S1877</f>
        <v>3.3718119766329706E-2</v>
      </c>
      <c r="P1877" s="106">
        <f>'Datos Monitoreo 2019'!$O1877+'Datos Monitoreo 2019'!$N1877</f>
        <v>0.20230871859797825</v>
      </c>
      <c r="Q1877" s="104">
        <v>0.47</v>
      </c>
      <c r="R1877" s="106">
        <f>'Datos Monitoreo 2019'!$Q1877*'Datos Monitoreo 2019'!$N1877</f>
        <v>7.9237581450874811E-2</v>
      </c>
      <c r="S1877" s="104">
        <v>0.2</v>
      </c>
      <c r="T1877" s="106">
        <f>'Datos Monitoreo 2019'!$R1877*'Datos Monitoreo 2019'!$S1877</f>
        <v>1.5847516290174963E-2</v>
      </c>
      <c r="U1877" s="106">
        <f>'Datos Monitoreo 2019'!$T1877+'Datos Monitoreo 2019'!$R1877</f>
        <v>9.5085097741049771E-2</v>
      </c>
    </row>
    <row r="1878" spans="1:21" s="94" customFormat="1" ht="16.5" hidden="1" x14ac:dyDescent="0.3">
      <c r="A1878" s="95" t="s">
        <v>74</v>
      </c>
      <c r="B1878" s="102">
        <f>VLOOKUP('Datos Monitoreo 2019'!$A1878,info!$D$3:$E$118,2,FALSE)</f>
        <v>2</v>
      </c>
      <c r="C1878" s="96">
        <v>16</v>
      </c>
      <c r="D1878" s="96" t="s">
        <v>19</v>
      </c>
      <c r="E1878" s="97">
        <v>16.392959138465219</v>
      </c>
      <c r="F1878" s="103">
        <f t="shared" si="34"/>
        <v>2.1105934890773968E-2</v>
      </c>
      <c r="G1878" s="95"/>
      <c r="H1878" s="104"/>
      <c r="I1878" s="104"/>
      <c r="J1878" s="104"/>
      <c r="K1878" s="105">
        <f>VLOOKUP('Datos Monitoreo 2019'!$D1878,info!$A$2:$B$20,2,FALSE)</f>
        <v>0.40899999999999997</v>
      </c>
      <c r="M1878" s="104">
        <v>1.1499999999999999</v>
      </c>
      <c r="N1878" s="106">
        <f>(0.204628*'Datos Monitoreo 2019'!$E1878^2.0181)/1000</f>
        <v>5.7844899437222791E-2</v>
      </c>
      <c r="O1878" s="106">
        <f>'Datos Monitoreo 2019'!$N1878*'Datos Monitoreo 2019'!$S1878</f>
        <v>1.1568979887444559E-2</v>
      </c>
      <c r="P1878" s="106">
        <f>'Datos Monitoreo 2019'!$O1878+'Datos Monitoreo 2019'!$N1878</f>
        <v>6.9413879324667346E-2</v>
      </c>
      <c r="Q1878" s="104">
        <v>0.47</v>
      </c>
      <c r="R1878" s="106">
        <f>'Datos Monitoreo 2019'!$Q1878*'Datos Monitoreo 2019'!$N1878</f>
        <v>2.7187102735494711E-2</v>
      </c>
      <c r="S1878" s="104">
        <v>0.2</v>
      </c>
      <c r="T1878" s="106">
        <f>'Datos Monitoreo 2019'!$R1878*'Datos Monitoreo 2019'!$S1878</f>
        <v>5.4374205470989426E-3</v>
      </c>
      <c r="U1878" s="106">
        <f>'Datos Monitoreo 2019'!$T1878+'Datos Monitoreo 2019'!$R1878</f>
        <v>3.2624523282593652E-2</v>
      </c>
    </row>
    <row r="1879" spans="1:21" s="94" customFormat="1" ht="16.5" hidden="1" x14ac:dyDescent="0.3">
      <c r="A1879" s="95" t="s">
        <v>74</v>
      </c>
      <c r="B1879" s="102">
        <f>VLOOKUP('Datos Monitoreo 2019'!$A1879,info!$D$3:$E$118,2,FALSE)</f>
        <v>2</v>
      </c>
      <c r="C1879" s="96">
        <v>17</v>
      </c>
      <c r="D1879" s="96" t="s">
        <v>19</v>
      </c>
      <c r="E1879" s="97">
        <v>24.764509145098913</v>
      </c>
      <c r="F1879" s="103">
        <f t="shared" si="34"/>
        <v>4.8166970287217378E-2</v>
      </c>
      <c r="G1879" s="95"/>
      <c r="H1879" s="104"/>
      <c r="I1879" s="104"/>
      <c r="J1879" s="104"/>
      <c r="K1879" s="105">
        <f>VLOOKUP('Datos Monitoreo 2019'!$D1879,info!$A$2:$B$20,2,FALSE)</f>
        <v>0.40899999999999997</v>
      </c>
      <c r="M1879" s="104">
        <v>1.1499999999999999</v>
      </c>
      <c r="N1879" s="106">
        <f>(0.204628*'Datos Monitoreo 2019'!$E1879^2.0181)/1000</f>
        <v>0.13300036295557632</v>
      </c>
      <c r="O1879" s="106">
        <f>'Datos Monitoreo 2019'!$N1879*'Datos Monitoreo 2019'!$S1879</f>
        <v>2.6600072591115267E-2</v>
      </c>
      <c r="P1879" s="106">
        <f>'Datos Monitoreo 2019'!$O1879+'Datos Monitoreo 2019'!$N1879</f>
        <v>0.15960043554669159</v>
      </c>
      <c r="Q1879" s="104">
        <v>0.47</v>
      </c>
      <c r="R1879" s="106">
        <f>'Datos Monitoreo 2019'!$Q1879*'Datos Monitoreo 2019'!$N1879</f>
        <v>6.2510170589120867E-2</v>
      </c>
      <c r="S1879" s="104">
        <v>0.2</v>
      </c>
      <c r="T1879" s="106">
        <f>'Datos Monitoreo 2019'!$R1879*'Datos Monitoreo 2019'!$S1879</f>
        <v>1.2502034117824174E-2</v>
      </c>
      <c r="U1879" s="106">
        <f>'Datos Monitoreo 2019'!$T1879+'Datos Monitoreo 2019'!$R1879</f>
        <v>7.5012204706945043E-2</v>
      </c>
    </row>
    <row r="1880" spans="1:21" s="94" customFormat="1" ht="16.5" hidden="1" x14ac:dyDescent="0.3">
      <c r="A1880" s="95" t="s">
        <v>74</v>
      </c>
      <c r="B1880" s="102">
        <f>VLOOKUP('Datos Monitoreo 2019'!$A1880,info!$D$3:$E$118,2,FALSE)</f>
        <v>2</v>
      </c>
      <c r="C1880" s="96">
        <v>19</v>
      </c>
      <c r="D1880" s="96" t="s">
        <v>19</v>
      </c>
      <c r="E1880" s="97">
        <v>25.942255723978942</v>
      </c>
      <c r="F1880" s="103">
        <f t="shared" si="34"/>
        <v>5.2857346037607091E-2</v>
      </c>
      <c r="G1880" s="95"/>
      <c r="H1880" s="104"/>
      <c r="I1880" s="104"/>
      <c r="J1880" s="104"/>
      <c r="K1880" s="105">
        <f>VLOOKUP('Datos Monitoreo 2019'!$D1880,info!$A$2:$B$20,2,FALSE)</f>
        <v>0.40899999999999997</v>
      </c>
      <c r="M1880" s="104">
        <v>1.1499999999999999</v>
      </c>
      <c r="N1880" s="106">
        <f>(0.204628*'Datos Monitoreo 2019'!$E1880^2.0181)/1000</f>
        <v>0.14607438672786585</v>
      </c>
      <c r="O1880" s="106">
        <f>'Datos Monitoreo 2019'!$N1880*'Datos Monitoreo 2019'!$S1880</f>
        <v>2.9214877345573171E-2</v>
      </c>
      <c r="P1880" s="106">
        <f>'Datos Monitoreo 2019'!$O1880+'Datos Monitoreo 2019'!$N1880</f>
        <v>0.17528926407343903</v>
      </c>
      <c r="Q1880" s="104">
        <v>0.47</v>
      </c>
      <c r="R1880" s="106">
        <f>'Datos Monitoreo 2019'!$Q1880*'Datos Monitoreo 2019'!$N1880</f>
        <v>6.8654961762096942E-2</v>
      </c>
      <c r="S1880" s="104">
        <v>0.2</v>
      </c>
      <c r="T1880" s="106">
        <f>'Datos Monitoreo 2019'!$R1880*'Datos Monitoreo 2019'!$S1880</f>
        <v>1.373099235241939E-2</v>
      </c>
      <c r="U1880" s="106">
        <f>'Datos Monitoreo 2019'!$T1880+'Datos Monitoreo 2019'!$R1880</f>
        <v>8.2385954114516324E-2</v>
      </c>
    </row>
    <row r="1881" spans="1:21" s="94" customFormat="1" ht="16.5" hidden="1" x14ac:dyDescent="0.3">
      <c r="A1881" s="95" t="s">
        <v>74</v>
      </c>
      <c r="B1881" s="102">
        <f>VLOOKUP('Datos Monitoreo 2019'!$A1881,info!$D$3:$E$118,2,FALSE)</f>
        <v>2</v>
      </c>
      <c r="C1881" s="96">
        <v>21</v>
      </c>
      <c r="D1881" s="96" t="s">
        <v>19</v>
      </c>
      <c r="E1881" s="97">
        <v>28.838875688251434</v>
      </c>
      <c r="F1881" s="103">
        <f t="shared" si="34"/>
        <v>6.5320053433889511E-2</v>
      </c>
      <c r="G1881" s="95"/>
      <c r="H1881" s="104"/>
      <c r="I1881" s="104"/>
      <c r="J1881" s="104"/>
      <c r="K1881" s="105">
        <f>VLOOKUP('Datos Monitoreo 2019'!$D1881,info!$A$2:$B$20,2,FALSE)</f>
        <v>0.40899999999999997</v>
      </c>
      <c r="M1881" s="104">
        <v>1.1499999999999999</v>
      </c>
      <c r="N1881" s="106">
        <f>(0.204628*'Datos Monitoreo 2019'!$E1881^2.0181)/1000</f>
        <v>0.18086199507330786</v>
      </c>
      <c r="O1881" s="106">
        <f>'Datos Monitoreo 2019'!$N1881*'Datos Monitoreo 2019'!$S1881</f>
        <v>3.6172399014661571E-2</v>
      </c>
      <c r="P1881" s="106">
        <f>'Datos Monitoreo 2019'!$O1881+'Datos Monitoreo 2019'!$N1881</f>
        <v>0.21703439408796943</v>
      </c>
      <c r="Q1881" s="104">
        <v>0.47</v>
      </c>
      <c r="R1881" s="106">
        <f>'Datos Monitoreo 2019'!$Q1881*'Datos Monitoreo 2019'!$N1881</f>
        <v>8.5005137684454682E-2</v>
      </c>
      <c r="S1881" s="104">
        <v>0.2</v>
      </c>
      <c r="T1881" s="106">
        <f>'Datos Monitoreo 2019'!$R1881*'Datos Monitoreo 2019'!$S1881</f>
        <v>1.7001027536890936E-2</v>
      </c>
      <c r="U1881" s="106">
        <f>'Datos Monitoreo 2019'!$T1881+'Datos Monitoreo 2019'!$R1881</f>
        <v>0.10200616522134562</v>
      </c>
    </row>
    <row r="1882" spans="1:21" s="94" customFormat="1" ht="16.5" hidden="1" x14ac:dyDescent="0.3">
      <c r="A1882" s="95" t="s">
        <v>74</v>
      </c>
      <c r="B1882" s="102">
        <f>VLOOKUP('Datos Monitoreo 2019'!$A1882,info!$D$3:$E$118,2,FALSE)</f>
        <v>2</v>
      </c>
      <c r="C1882" s="96">
        <v>22</v>
      </c>
      <c r="D1882" s="96" t="s">
        <v>19</v>
      </c>
      <c r="E1882" s="97">
        <v>29.634650403710911</v>
      </c>
      <c r="F1882" s="103">
        <f t="shared" si="34"/>
        <v>6.8974648814637135E-2</v>
      </c>
      <c r="G1882" s="95"/>
      <c r="H1882" s="104"/>
      <c r="I1882" s="104"/>
      <c r="J1882" s="104"/>
      <c r="K1882" s="105">
        <f>VLOOKUP('Datos Monitoreo 2019'!$D1882,info!$A$2:$B$20,2,FALSE)</f>
        <v>0.40899999999999997</v>
      </c>
      <c r="M1882" s="104">
        <v>1.1499999999999999</v>
      </c>
      <c r="N1882" s="106">
        <f>(0.204628*'Datos Monitoreo 2019'!$E1882^2.0181)/1000</f>
        <v>0.19107516912185948</v>
      </c>
      <c r="O1882" s="106">
        <f>'Datos Monitoreo 2019'!$N1882*'Datos Monitoreo 2019'!$S1882</f>
        <v>3.82150338243719E-2</v>
      </c>
      <c r="P1882" s="106">
        <f>'Datos Monitoreo 2019'!$O1882+'Datos Monitoreo 2019'!$N1882</f>
        <v>0.22929020294623137</v>
      </c>
      <c r="Q1882" s="104">
        <v>0.47</v>
      </c>
      <c r="R1882" s="106">
        <f>'Datos Monitoreo 2019'!$Q1882*'Datos Monitoreo 2019'!$N1882</f>
        <v>8.9805329487273947E-2</v>
      </c>
      <c r="S1882" s="104">
        <v>0.2</v>
      </c>
      <c r="T1882" s="106">
        <f>'Datos Monitoreo 2019'!$R1882*'Datos Monitoreo 2019'!$S1882</f>
        <v>1.7961065897454789E-2</v>
      </c>
      <c r="U1882" s="106">
        <f>'Datos Monitoreo 2019'!$T1882+'Datos Monitoreo 2019'!$R1882</f>
        <v>0.10776639538472874</v>
      </c>
    </row>
    <row r="1883" spans="1:21" s="94" customFormat="1" ht="16.5" hidden="1" x14ac:dyDescent="0.3">
      <c r="A1883" s="95" t="s">
        <v>74</v>
      </c>
      <c r="B1883" s="102">
        <f>VLOOKUP('Datos Monitoreo 2019'!$A1883,info!$D$3:$E$118,2,FALSE)</f>
        <v>2</v>
      </c>
      <c r="C1883" s="96">
        <v>23</v>
      </c>
      <c r="D1883" s="96" t="s">
        <v>19</v>
      </c>
      <c r="E1883" s="97">
        <v>13.496339174192725</v>
      </c>
      <c r="F1883" s="103">
        <f t="shared" si="34"/>
        <v>1.4306119524644291E-2</v>
      </c>
      <c r="G1883" s="95"/>
      <c r="H1883" s="104"/>
      <c r="I1883" s="104"/>
      <c r="J1883" s="104"/>
      <c r="K1883" s="105">
        <f>VLOOKUP('Datos Monitoreo 2019'!$D1883,info!$A$2:$B$20,2,FALSE)</f>
        <v>0.40899999999999997</v>
      </c>
      <c r="M1883" s="104">
        <v>1.1499999999999999</v>
      </c>
      <c r="N1883" s="106">
        <f>(0.204628*'Datos Monitoreo 2019'!$E1883^2.0181)/1000</f>
        <v>3.9070946900255671E-2</v>
      </c>
      <c r="O1883" s="106">
        <f>'Datos Monitoreo 2019'!$N1883*'Datos Monitoreo 2019'!$S1883</f>
        <v>7.8141893800511338E-3</v>
      </c>
      <c r="P1883" s="106">
        <f>'Datos Monitoreo 2019'!$O1883+'Datos Monitoreo 2019'!$N1883</f>
        <v>4.6885136280306806E-2</v>
      </c>
      <c r="Q1883" s="104">
        <v>0.47</v>
      </c>
      <c r="R1883" s="106">
        <f>'Datos Monitoreo 2019'!$Q1883*'Datos Monitoreo 2019'!$N1883</f>
        <v>1.8363345043120163E-2</v>
      </c>
      <c r="S1883" s="104">
        <v>0.2</v>
      </c>
      <c r="T1883" s="106">
        <f>'Datos Monitoreo 2019'!$R1883*'Datos Monitoreo 2019'!$S1883</f>
        <v>3.6726690086240328E-3</v>
      </c>
      <c r="U1883" s="106">
        <f>'Datos Monitoreo 2019'!$T1883+'Datos Monitoreo 2019'!$R1883</f>
        <v>2.2036014051744195E-2</v>
      </c>
    </row>
    <row r="1884" spans="1:21" s="94" customFormat="1" ht="16.5" hidden="1" x14ac:dyDescent="0.3">
      <c r="A1884" s="95" t="s">
        <v>74</v>
      </c>
      <c r="B1884" s="102">
        <f>VLOOKUP('Datos Monitoreo 2019'!$A1884,info!$D$3:$E$118,2,FALSE)</f>
        <v>2</v>
      </c>
      <c r="C1884" s="96">
        <v>24</v>
      </c>
      <c r="D1884" s="96" t="s">
        <v>19</v>
      </c>
      <c r="E1884" s="97">
        <v>27.69296009798979</v>
      </c>
      <c r="F1884" s="103">
        <f t="shared" si="34"/>
        <v>6.0232188213127785E-2</v>
      </c>
      <c r="G1884" s="95"/>
      <c r="H1884" s="104"/>
      <c r="I1884" s="104"/>
      <c r="J1884" s="104"/>
      <c r="K1884" s="105">
        <f>VLOOKUP('Datos Monitoreo 2019'!$D1884,info!$A$2:$B$20,2,FALSE)</f>
        <v>0.40899999999999997</v>
      </c>
      <c r="M1884" s="104">
        <v>1.1499999999999999</v>
      </c>
      <c r="N1884" s="106">
        <f>(0.204628*'Datos Monitoreo 2019'!$E1884^2.0181)/1000</f>
        <v>0.16665206721229128</v>
      </c>
      <c r="O1884" s="106">
        <f>'Datos Monitoreo 2019'!$N1884*'Datos Monitoreo 2019'!$S1884</f>
        <v>3.3330413442458261E-2</v>
      </c>
      <c r="P1884" s="106">
        <f>'Datos Monitoreo 2019'!$O1884+'Datos Monitoreo 2019'!$N1884</f>
        <v>0.19998248065474955</v>
      </c>
      <c r="Q1884" s="104">
        <v>0.47</v>
      </c>
      <c r="R1884" s="106">
        <f>'Datos Monitoreo 2019'!$Q1884*'Datos Monitoreo 2019'!$N1884</f>
        <v>7.8326471589776903E-2</v>
      </c>
      <c r="S1884" s="104">
        <v>0.2</v>
      </c>
      <c r="T1884" s="106">
        <f>'Datos Monitoreo 2019'!$R1884*'Datos Monitoreo 2019'!$S1884</f>
        <v>1.5665294317955381E-2</v>
      </c>
      <c r="U1884" s="106">
        <f>'Datos Monitoreo 2019'!$T1884+'Datos Monitoreo 2019'!$R1884</f>
        <v>9.3991765907732283E-2</v>
      </c>
    </row>
    <row r="1885" spans="1:21" s="94" customFormat="1" ht="16.5" hidden="1" x14ac:dyDescent="0.3">
      <c r="A1885" s="95" t="s">
        <v>74</v>
      </c>
      <c r="B1885" s="102">
        <f>VLOOKUP('Datos Monitoreo 2019'!$A1885,info!$D$3:$E$118,2,FALSE)</f>
        <v>2</v>
      </c>
      <c r="C1885" s="96">
        <v>25</v>
      </c>
      <c r="D1885" s="96" t="s">
        <v>19</v>
      </c>
      <c r="E1885" s="97">
        <v>21.676903249116144</v>
      </c>
      <c r="F1885" s="103">
        <f t="shared" si="34"/>
        <v>3.6904927781620238E-2</v>
      </c>
      <c r="G1885" s="95"/>
      <c r="H1885" s="104"/>
      <c r="I1885" s="104"/>
      <c r="J1885" s="104"/>
      <c r="K1885" s="105">
        <f>VLOOKUP('Datos Monitoreo 2019'!$D1885,info!$A$2:$B$20,2,FALSE)</f>
        <v>0.40899999999999997</v>
      </c>
      <c r="M1885" s="104">
        <v>1.1499999999999999</v>
      </c>
      <c r="N1885" s="106">
        <f>(0.204628*'Datos Monitoreo 2019'!$E1885^2.0181)/1000</f>
        <v>0.10165788923342428</v>
      </c>
      <c r="O1885" s="106">
        <f>'Datos Monitoreo 2019'!$N1885*'Datos Monitoreo 2019'!$S1885</f>
        <v>2.0331577846684858E-2</v>
      </c>
      <c r="P1885" s="106">
        <f>'Datos Monitoreo 2019'!$O1885+'Datos Monitoreo 2019'!$N1885</f>
        <v>0.12198946708010913</v>
      </c>
      <c r="Q1885" s="104">
        <v>0.47</v>
      </c>
      <c r="R1885" s="106">
        <f>'Datos Monitoreo 2019'!$Q1885*'Datos Monitoreo 2019'!$N1885</f>
        <v>4.7779207939709412E-2</v>
      </c>
      <c r="S1885" s="104">
        <v>0.2</v>
      </c>
      <c r="T1885" s="106">
        <f>'Datos Monitoreo 2019'!$R1885*'Datos Monitoreo 2019'!$S1885</f>
        <v>9.5558415879418834E-3</v>
      </c>
      <c r="U1885" s="106">
        <f>'Datos Monitoreo 2019'!$T1885+'Datos Monitoreo 2019'!$R1885</f>
        <v>5.7335049527651297E-2</v>
      </c>
    </row>
    <row r="1886" spans="1:21" s="94" customFormat="1" ht="16.5" hidden="1" x14ac:dyDescent="0.3">
      <c r="A1886" s="95" t="s">
        <v>74</v>
      </c>
      <c r="B1886" s="102">
        <f>VLOOKUP('Datos Monitoreo 2019'!$A1886,info!$D$3:$E$118,2,FALSE)</f>
        <v>2</v>
      </c>
      <c r="C1886" s="96">
        <v>27</v>
      </c>
      <c r="D1886" s="96" t="s">
        <v>19</v>
      </c>
      <c r="E1886" s="97">
        <v>25.592114849176774</v>
      </c>
      <c r="F1886" s="103">
        <f t="shared" si="34"/>
        <v>5.1440150846845313E-2</v>
      </c>
      <c r="G1886" s="95"/>
      <c r="H1886" s="104"/>
      <c r="I1886" s="104"/>
      <c r="J1886" s="104"/>
      <c r="K1886" s="105">
        <f>VLOOKUP('Datos Monitoreo 2019'!$D1886,info!$A$2:$B$20,2,FALSE)</f>
        <v>0.40899999999999997</v>
      </c>
      <c r="M1886" s="104">
        <v>1.1499999999999999</v>
      </c>
      <c r="N1886" s="106">
        <f>(0.204628*'Datos Monitoreo 2019'!$E1886^2.0181)/1000</f>
        <v>0.14212292382790689</v>
      </c>
      <c r="O1886" s="106">
        <f>'Datos Monitoreo 2019'!$N1886*'Datos Monitoreo 2019'!$S1886</f>
        <v>2.8424584765581379E-2</v>
      </c>
      <c r="P1886" s="106">
        <f>'Datos Monitoreo 2019'!$O1886+'Datos Monitoreo 2019'!$N1886</f>
        <v>0.17054750859348827</v>
      </c>
      <c r="Q1886" s="104">
        <v>0.47</v>
      </c>
      <c r="R1886" s="106">
        <f>'Datos Monitoreo 2019'!$Q1886*'Datos Monitoreo 2019'!$N1886</f>
        <v>6.6797774199116242E-2</v>
      </c>
      <c r="S1886" s="104">
        <v>0.2</v>
      </c>
      <c r="T1886" s="106">
        <f>'Datos Monitoreo 2019'!$R1886*'Datos Monitoreo 2019'!$S1886</f>
        <v>1.3359554839823248E-2</v>
      </c>
      <c r="U1886" s="106">
        <f>'Datos Monitoreo 2019'!$T1886+'Datos Monitoreo 2019'!$R1886</f>
        <v>8.015732903893949E-2</v>
      </c>
    </row>
    <row r="1887" spans="1:21" s="94" customFormat="1" ht="16.5" hidden="1" x14ac:dyDescent="0.3">
      <c r="A1887" s="95" t="s">
        <v>74</v>
      </c>
      <c r="B1887" s="102">
        <f>VLOOKUP('Datos Monitoreo 2019'!$A1887,info!$D$3:$E$118,2,FALSE)</f>
        <v>2</v>
      </c>
      <c r="C1887" s="96">
        <v>28</v>
      </c>
      <c r="D1887" s="96" t="s">
        <v>19</v>
      </c>
      <c r="E1887" s="97">
        <v>26.165072644307596</v>
      </c>
      <c r="F1887" s="103">
        <f t="shared" si="34"/>
        <v>5.376922428405212E-2</v>
      </c>
      <c r="G1887" s="95"/>
      <c r="H1887" s="104"/>
      <c r="I1887" s="104"/>
      <c r="J1887" s="104"/>
      <c r="K1887" s="105">
        <f>VLOOKUP('Datos Monitoreo 2019'!$D1887,info!$A$2:$B$20,2,FALSE)</f>
        <v>0.40899999999999997</v>
      </c>
      <c r="M1887" s="104">
        <v>1.1499999999999999</v>
      </c>
      <c r="N1887" s="106">
        <f>(0.204628*'Datos Monitoreo 2019'!$E1887^2.0181)/1000</f>
        <v>0.14861741957740257</v>
      </c>
      <c r="O1887" s="106">
        <f>'Datos Monitoreo 2019'!$N1887*'Datos Monitoreo 2019'!$S1887</f>
        <v>2.9723483915480516E-2</v>
      </c>
      <c r="P1887" s="106">
        <f>'Datos Monitoreo 2019'!$O1887+'Datos Monitoreo 2019'!$N1887</f>
        <v>0.17834090349288309</v>
      </c>
      <c r="Q1887" s="104">
        <v>0.47</v>
      </c>
      <c r="R1887" s="106">
        <f>'Datos Monitoreo 2019'!$Q1887*'Datos Monitoreo 2019'!$N1887</f>
        <v>6.9850187201379199E-2</v>
      </c>
      <c r="S1887" s="104">
        <v>0.2</v>
      </c>
      <c r="T1887" s="106">
        <f>'Datos Monitoreo 2019'!$R1887*'Datos Monitoreo 2019'!$S1887</f>
        <v>1.3970037440275841E-2</v>
      </c>
      <c r="U1887" s="106">
        <f>'Datos Monitoreo 2019'!$T1887+'Datos Monitoreo 2019'!$R1887</f>
        <v>8.3820224641655033E-2</v>
      </c>
    </row>
    <row r="1888" spans="1:21" s="94" customFormat="1" ht="16.5" hidden="1" x14ac:dyDescent="0.3">
      <c r="A1888" s="96" t="s">
        <v>74</v>
      </c>
      <c r="B1888" s="102">
        <f>VLOOKUP('Datos Monitoreo 2019'!$A1888,info!$D$3:$E$118,2,FALSE)</f>
        <v>2</v>
      </c>
      <c r="C1888" s="96">
        <v>29</v>
      </c>
      <c r="D1888" s="96" t="s">
        <v>19</v>
      </c>
      <c r="E1888" s="97">
        <v>9.1354937334747923</v>
      </c>
      <c r="F1888" s="103">
        <f t="shared" si="34"/>
        <v>6.554716753768162E-3</v>
      </c>
      <c r="G1888" s="95"/>
      <c r="H1888" s="104"/>
      <c r="I1888" s="104"/>
      <c r="J1888" s="104"/>
      <c r="K1888" s="105">
        <f>VLOOKUP('Datos Monitoreo 2019'!$D1888,info!$A$2:$B$20,2,FALSE)</f>
        <v>0.40899999999999997</v>
      </c>
      <c r="M1888" s="104">
        <v>1.1499999999999999</v>
      </c>
      <c r="N1888" s="106">
        <f>(0.204628*'Datos Monitoreo 2019'!$E1888^2.0181)/1000</f>
        <v>1.7775358040064665E-2</v>
      </c>
      <c r="O1888" s="106">
        <f>'Datos Monitoreo 2019'!$N1888*'Datos Monitoreo 2019'!$S1888</f>
        <v>3.5550716080129333E-3</v>
      </c>
      <c r="P1888" s="106">
        <f>'Datos Monitoreo 2019'!$O1888+'Datos Monitoreo 2019'!$N1888</f>
        <v>2.1330429648077597E-2</v>
      </c>
      <c r="Q1888" s="104">
        <v>0.47</v>
      </c>
      <c r="R1888" s="106">
        <f>'Datos Monitoreo 2019'!$Q1888*'Datos Monitoreo 2019'!$N1888</f>
        <v>8.3544182788303917E-3</v>
      </c>
      <c r="S1888" s="104">
        <v>0.2</v>
      </c>
      <c r="T1888" s="106">
        <f>'Datos Monitoreo 2019'!$R1888*'Datos Monitoreo 2019'!$S1888</f>
        <v>1.6708836557660783E-3</v>
      </c>
      <c r="U1888" s="106">
        <f>'Datos Monitoreo 2019'!$T1888+'Datos Monitoreo 2019'!$R1888</f>
        <v>1.002530193459647E-2</v>
      </c>
    </row>
    <row r="1889" spans="1:21" s="94" customFormat="1" ht="16.5" hidden="1" x14ac:dyDescent="0.3">
      <c r="A1889" s="95" t="s">
        <v>74</v>
      </c>
      <c r="B1889" s="102">
        <f>VLOOKUP('Datos Monitoreo 2019'!$A1889,info!$D$3:$E$118,2,FALSE)</f>
        <v>2</v>
      </c>
      <c r="C1889" s="96">
        <v>30</v>
      </c>
      <c r="D1889" s="96" t="s">
        <v>19</v>
      </c>
      <c r="E1889" s="97">
        <v>23.427607623126992</v>
      </c>
      <c r="F1889" s="103">
        <f t="shared" si="34"/>
        <v>4.3106798026553664E-2</v>
      </c>
      <c r="G1889" s="95"/>
      <c r="H1889" s="104"/>
      <c r="I1889" s="104"/>
      <c r="J1889" s="104"/>
      <c r="K1889" s="105">
        <f>VLOOKUP('Datos Monitoreo 2019'!$D1889,info!$A$2:$B$20,2,FALSE)</f>
        <v>0.40899999999999997</v>
      </c>
      <c r="M1889" s="104">
        <v>1.1499999999999999</v>
      </c>
      <c r="N1889" s="106">
        <f>(0.204628*'Datos Monitoreo 2019'!$E1889^2.0181)/1000</f>
        <v>0.11890853229343559</v>
      </c>
      <c r="O1889" s="106">
        <f>'Datos Monitoreo 2019'!$N1889*'Datos Monitoreo 2019'!$S1889</f>
        <v>2.3781706458687119E-2</v>
      </c>
      <c r="P1889" s="106">
        <f>'Datos Monitoreo 2019'!$O1889+'Datos Monitoreo 2019'!$N1889</f>
        <v>0.14269023875212272</v>
      </c>
      <c r="Q1889" s="104">
        <v>0.47</v>
      </c>
      <c r="R1889" s="106">
        <f>'Datos Monitoreo 2019'!$Q1889*'Datos Monitoreo 2019'!$N1889</f>
        <v>5.5887010177914725E-2</v>
      </c>
      <c r="S1889" s="104">
        <v>0.2</v>
      </c>
      <c r="T1889" s="106">
        <f>'Datos Monitoreo 2019'!$R1889*'Datos Monitoreo 2019'!$S1889</f>
        <v>1.1177402035582946E-2</v>
      </c>
      <c r="U1889" s="106">
        <f>'Datos Monitoreo 2019'!$T1889+'Datos Monitoreo 2019'!$R1889</f>
        <v>6.7064412213497668E-2</v>
      </c>
    </row>
    <row r="1890" spans="1:21" s="94" customFormat="1" ht="16.5" hidden="1" x14ac:dyDescent="0.3">
      <c r="A1890" s="95" t="s">
        <v>74</v>
      </c>
      <c r="B1890" s="102">
        <f>VLOOKUP('Datos Monitoreo 2019'!$A1890,info!$D$3:$E$118,2,FALSE)</f>
        <v>2</v>
      </c>
      <c r="C1890" s="96">
        <v>32</v>
      </c>
      <c r="D1890" s="96" t="s">
        <v>19</v>
      </c>
      <c r="E1890" s="97">
        <v>14.928733662019782</v>
      </c>
      <c r="F1890" s="103">
        <f t="shared" si="34"/>
        <v>1.7503940218718195E-2</v>
      </c>
      <c r="G1890" s="95"/>
      <c r="H1890" s="104"/>
      <c r="I1890" s="104"/>
      <c r="J1890" s="104"/>
      <c r="K1890" s="105">
        <f>VLOOKUP('Datos Monitoreo 2019'!$D1890,info!$A$2:$B$20,2,FALSE)</f>
        <v>0.40899999999999997</v>
      </c>
      <c r="M1890" s="104">
        <v>1.1499999999999999</v>
      </c>
      <c r="N1890" s="106">
        <f>(0.204628*'Datos Monitoreo 2019'!$E1890^2.0181)/1000</f>
        <v>4.789176197302937E-2</v>
      </c>
      <c r="O1890" s="106">
        <f>'Datos Monitoreo 2019'!$N1890*'Datos Monitoreo 2019'!$S1890</f>
        <v>9.5783523946058741E-3</v>
      </c>
      <c r="P1890" s="106">
        <f>'Datos Monitoreo 2019'!$O1890+'Datos Monitoreo 2019'!$N1890</f>
        <v>5.7470114367635244E-2</v>
      </c>
      <c r="Q1890" s="104">
        <v>0.47</v>
      </c>
      <c r="R1890" s="106">
        <f>'Datos Monitoreo 2019'!$Q1890*'Datos Monitoreo 2019'!$N1890</f>
        <v>2.2509128127323804E-2</v>
      </c>
      <c r="S1890" s="104">
        <v>0.2</v>
      </c>
      <c r="T1890" s="106">
        <f>'Datos Monitoreo 2019'!$R1890*'Datos Monitoreo 2019'!$S1890</f>
        <v>4.5018256254647608E-3</v>
      </c>
      <c r="U1890" s="106">
        <f>'Datos Monitoreo 2019'!$T1890+'Datos Monitoreo 2019'!$R1890</f>
        <v>2.7010953752788565E-2</v>
      </c>
    </row>
    <row r="1891" spans="1:21" s="94" customFormat="1" ht="16.5" hidden="1" x14ac:dyDescent="0.3">
      <c r="A1891" s="95" t="s">
        <v>74</v>
      </c>
      <c r="B1891" s="102">
        <f>VLOOKUP('Datos Monitoreo 2019'!$A1891,info!$D$3:$E$118,2,FALSE)</f>
        <v>2</v>
      </c>
      <c r="C1891" s="96">
        <v>33</v>
      </c>
      <c r="D1891" s="96" t="s">
        <v>19</v>
      </c>
      <c r="E1891" s="97">
        <v>31.640002686668797</v>
      </c>
      <c r="F1891" s="103">
        <f t="shared" si="34"/>
        <v>7.8625406676371981E-2</v>
      </c>
      <c r="G1891" s="95"/>
      <c r="H1891" s="104"/>
      <c r="I1891" s="104"/>
      <c r="J1891" s="104"/>
      <c r="K1891" s="105">
        <f>VLOOKUP('Datos Monitoreo 2019'!$D1891,info!$A$2:$B$20,2,FALSE)</f>
        <v>0.40899999999999997</v>
      </c>
      <c r="M1891" s="104">
        <v>1.1499999999999999</v>
      </c>
      <c r="N1891" s="106">
        <f>(0.204628*'Datos Monitoreo 2019'!$E1891^2.0181)/1000</f>
        <v>0.21806821256427258</v>
      </c>
      <c r="O1891" s="106">
        <f>'Datos Monitoreo 2019'!$N1891*'Datos Monitoreo 2019'!$S1891</f>
        <v>4.3613642512854517E-2</v>
      </c>
      <c r="P1891" s="106">
        <f>'Datos Monitoreo 2019'!$O1891+'Datos Monitoreo 2019'!$N1891</f>
        <v>0.2616818550771271</v>
      </c>
      <c r="Q1891" s="104">
        <v>0.47</v>
      </c>
      <c r="R1891" s="106">
        <f>'Datos Monitoreo 2019'!$Q1891*'Datos Monitoreo 2019'!$N1891</f>
        <v>0.10249205990520811</v>
      </c>
      <c r="S1891" s="104">
        <v>0.2</v>
      </c>
      <c r="T1891" s="106">
        <f>'Datos Monitoreo 2019'!$R1891*'Datos Monitoreo 2019'!$S1891</f>
        <v>2.0498411981041624E-2</v>
      </c>
      <c r="U1891" s="106">
        <f>'Datos Monitoreo 2019'!$T1891+'Datos Monitoreo 2019'!$R1891</f>
        <v>0.12299047188624973</v>
      </c>
    </row>
    <row r="1892" spans="1:21" s="94" customFormat="1" ht="16.5" hidden="1" x14ac:dyDescent="0.3">
      <c r="A1892" s="95" t="s">
        <v>74</v>
      </c>
      <c r="B1892" s="102">
        <f>VLOOKUP('Datos Monitoreo 2019'!$A1892,info!$D$3:$E$118,2,FALSE)</f>
        <v>2</v>
      </c>
      <c r="C1892" s="96">
        <v>35</v>
      </c>
      <c r="D1892" s="96" t="s">
        <v>19</v>
      </c>
      <c r="E1892" s="97">
        <v>19.798874920631782</v>
      </c>
      <c r="F1892" s="103">
        <f t="shared" si="34"/>
        <v>3.0787250501582424E-2</v>
      </c>
      <c r="G1892" s="95"/>
      <c r="H1892" s="104"/>
      <c r="I1892" s="104"/>
      <c r="J1892" s="104"/>
      <c r="K1892" s="105">
        <f>VLOOKUP('Datos Monitoreo 2019'!$D1892,info!$A$2:$B$20,2,FALSE)</f>
        <v>0.40899999999999997</v>
      </c>
      <c r="M1892" s="104">
        <v>1.1499999999999999</v>
      </c>
      <c r="N1892" s="106">
        <f>(0.204628*'Datos Monitoreo 2019'!$E1892^2.0181)/1000</f>
        <v>8.4667215441323038E-2</v>
      </c>
      <c r="O1892" s="106">
        <f>'Datos Monitoreo 2019'!$N1892*'Datos Monitoreo 2019'!$S1892</f>
        <v>1.6933443088264607E-2</v>
      </c>
      <c r="P1892" s="106">
        <f>'Datos Monitoreo 2019'!$O1892+'Datos Monitoreo 2019'!$N1892</f>
        <v>0.10160065852958765</v>
      </c>
      <c r="Q1892" s="104">
        <v>0.47</v>
      </c>
      <c r="R1892" s="106">
        <f>'Datos Monitoreo 2019'!$Q1892*'Datos Monitoreo 2019'!$N1892</f>
        <v>3.9793591257421823E-2</v>
      </c>
      <c r="S1892" s="104">
        <v>0.2</v>
      </c>
      <c r="T1892" s="106">
        <f>'Datos Monitoreo 2019'!$R1892*'Datos Monitoreo 2019'!$S1892</f>
        <v>7.9587182514843646E-3</v>
      </c>
      <c r="U1892" s="106">
        <f>'Datos Monitoreo 2019'!$T1892+'Datos Monitoreo 2019'!$R1892</f>
        <v>4.7752309508906188E-2</v>
      </c>
    </row>
    <row r="1893" spans="1:21" s="94" customFormat="1" ht="16.5" hidden="1" x14ac:dyDescent="0.3">
      <c r="A1893" s="95" t="s">
        <v>74</v>
      </c>
      <c r="B1893" s="102">
        <f>VLOOKUP('Datos Monitoreo 2019'!$A1893,info!$D$3:$E$118,2,FALSE)</f>
        <v>2</v>
      </c>
      <c r="C1893" s="96">
        <v>36</v>
      </c>
      <c r="D1893" s="96" t="s">
        <v>19</v>
      </c>
      <c r="E1893" s="97">
        <v>17.125071876687937</v>
      </c>
      <c r="F1893" s="103">
        <f t="shared" si="34"/>
        <v>2.303322167414527E-2</v>
      </c>
      <c r="G1893" s="95"/>
      <c r="H1893" s="104"/>
      <c r="I1893" s="104"/>
      <c r="J1893" s="104"/>
      <c r="K1893" s="105">
        <f>VLOOKUP('Datos Monitoreo 2019'!$D1893,info!$A$2:$B$20,2,FALSE)</f>
        <v>0.40899999999999997</v>
      </c>
      <c r="M1893" s="104">
        <v>1.1499999999999999</v>
      </c>
      <c r="N1893" s="106">
        <f>(0.204628*'Datos Monitoreo 2019'!$E1893^2.0181)/1000</f>
        <v>6.3176943656227932E-2</v>
      </c>
      <c r="O1893" s="106">
        <f>'Datos Monitoreo 2019'!$N1893*'Datos Monitoreo 2019'!$S1893</f>
        <v>1.2635388731245588E-2</v>
      </c>
      <c r="P1893" s="106">
        <f>'Datos Monitoreo 2019'!$O1893+'Datos Monitoreo 2019'!$N1893</f>
        <v>7.5812332387473522E-2</v>
      </c>
      <c r="Q1893" s="104">
        <v>0.47</v>
      </c>
      <c r="R1893" s="106">
        <f>'Datos Monitoreo 2019'!$Q1893*'Datos Monitoreo 2019'!$N1893</f>
        <v>2.9693163518427126E-2</v>
      </c>
      <c r="S1893" s="104">
        <v>0.2</v>
      </c>
      <c r="T1893" s="106">
        <f>'Datos Monitoreo 2019'!$R1893*'Datos Monitoreo 2019'!$S1893</f>
        <v>5.9386327036854251E-3</v>
      </c>
      <c r="U1893" s="106">
        <f>'Datos Monitoreo 2019'!$T1893+'Datos Monitoreo 2019'!$R1893</f>
        <v>3.5631796222112551E-2</v>
      </c>
    </row>
    <row r="1894" spans="1:21" s="94" customFormat="1" ht="16.5" hidden="1" x14ac:dyDescent="0.3">
      <c r="A1894" s="95" t="s">
        <v>74</v>
      </c>
      <c r="B1894" s="102">
        <f>VLOOKUP('Datos Monitoreo 2019'!$A1894,info!$D$3:$E$118,2,FALSE)</f>
        <v>2</v>
      </c>
      <c r="C1894" s="96">
        <v>37</v>
      </c>
      <c r="D1894" s="96" t="s">
        <v>19</v>
      </c>
      <c r="E1894" s="97">
        <v>29.443664472000638</v>
      </c>
      <c r="F1894" s="103">
        <f t="shared" si="34"/>
        <v>6.8088474091501455E-2</v>
      </c>
      <c r="G1894" s="95"/>
      <c r="H1894" s="104"/>
      <c r="I1894" s="104"/>
      <c r="J1894" s="104"/>
      <c r="K1894" s="105">
        <f>VLOOKUP('Datos Monitoreo 2019'!$D1894,info!$A$2:$B$20,2,FALSE)</f>
        <v>0.40899999999999997</v>
      </c>
      <c r="M1894" s="104">
        <v>1.1499999999999999</v>
      </c>
      <c r="N1894" s="106">
        <f>(0.204628*'Datos Monitoreo 2019'!$E1894^2.0181)/1000</f>
        <v>0.18859819515140613</v>
      </c>
      <c r="O1894" s="106">
        <f>'Datos Monitoreo 2019'!$N1894*'Datos Monitoreo 2019'!$S1894</f>
        <v>3.7719639030281228E-2</v>
      </c>
      <c r="P1894" s="106">
        <f>'Datos Monitoreo 2019'!$O1894+'Datos Monitoreo 2019'!$N1894</f>
        <v>0.22631783418168736</v>
      </c>
      <c r="Q1894" s="104">
        <v>0.47</v>
      </c>
      <c r="R1894" s="106">
        <f>'Datos Monitoreo 2019'!$Q1894*'Datos Monitoreo 2019'!$N1894</f>
        <v>8.8641151721160882E-2</v>
      </c>
      <c r="S1894" s="104">
        <v>0.2</v>
      </c>
      <c r="T1894" s="106">
        <f>'Datos Monitoreo 2019'!$R1894*'Datos Monitoreo 2019'!$S1894</f>
        <v>1.7728230344232179E-2</v>
      </c>
      <c r="U1894" s="106">
        <f>'Datos Monitoreo 2019'!$T1894+'Datos Monitoreo 2019'!$R1894</f>
        <v>0.10636938206539306</v>
      </c>
    </row>
    <row r="1895" spans="1:21" s="94" customFormat="1" ht="16.5" hidden="1" x14ac:dyDescent="0.3">
      <c r="A1895" s="95" t="s">
        <v>74</v>
      </c>
      <c r="B1895" s="102">
        <f>VLOOKUP('Datos Monitoreo 2019'!$A1895,info!$D$3:$E$118,2,FALSE)</f>
        <v>2</v>
      </c>
      <c r="C1895" s="96">
        <v>39</v>
      </c>
      <c r="D1895" s="96" t="s">
        <v>19</v>
      </c>
      <c r="E1895" s="97">
        <v>32.403946413509892</v>
      </c>
      <c r="F1895" s="103">
        <f t="shared" si="34"/>
        <v>8.2468043622382678E-2</v>
      </c>
      <c r="G1895" s="95"/>
      <c r="H1895" s="104"/>
      <c r="I1895" s="104"/>
      <c r="J1895" s="104"/>
      <c r="K1895" s="105">
        <f>VLOOKUP('Datos Monitoreo 2019'!$D1895,info!$A$2:$B$20,2,FALSE)</f>
        <v>0.40899999999999997</v>
      </c>
      <c r="M1895" s="104">
        <v>1.1499999999999999</v>
      </c>
      <c r="N1895" s="106">
        <f>(0.204628*'Datos Monitoreo 2019'!$E1895^2.0181)/1000</f>
        <v>0.22882458966696287</v>
      </c>
      <c r="O1895" s="106">
        <f>'Datos Monitoreo 2019'!$N1895*'Datos Monitoreo 2019'!$S1895</f>
        <v>4.5764917933392574E-2</v>
      </c>
      <c r="P1895" s="106">
        <f>'Datos Monitoreo 2019'!$O1895+'Datos Monitoreo 2019'!$N1895</f>
        <v>0.27458950760035544</v>
      </c>
      <c r="Q1895" s="104">
        <v>0.47</v>
      </c>
      <c r="R1895" s="106">
        <f>'Datos Monitoreo 2019'!$Q1895*'Datos Monitoreo 2019'!$N1895</f>
        <v>0.10754755714347254</v>
      </c>
      <c r="S1895" s="104">
        <v>0.2</v>
      </c>
      <c r="T1895" s="106">
        <f>'Datos Monitoreo 2019'!$R1895*'Datos Monitoreo 2019'!$S1895</f>
        <v>2.1509511428694509E-2</v>
      </c>
      <c r="U1895" s="106">
        <f>'Datos Monitoreo 2019'!$T1895+'Datos Monitoreo 2019'!$R1895</f>
        <v>0.12905706857216706</v>
      </c>
    </row>
    <row r="1896" spans="1:21" s="94" customFormat="1" ht="16.5" hidden="1" x14ac:dyDescent="0.3">
      <c r="A1896" s="95" t="s">
        <v>74</v>
      </c>
      <c r="B1896" s="102">
        <f>VLOOKUP('Datos Monitoreo 2019'!$A1896,info!$D$3:$E$118,2,FALSE)</f>
        <v>2</v>
      </c>
      <c r="C1896" s="96">
        <v>40</v>
      </c>
      <c r="D1896" s="96" t="s">
        <v>19</v>
      </c>
      <c r="E1896" s="97">
        <v>22.313523021483725</v>
      </c>
      <c r="F1896" s="103">
        <f t="shared" si="34"/>
        <v>3.9104449095150227E-2</v>
      </c>
      <c r="G1896" s="95"/>
      <c r="H1896" s="104"/>
      <c r="I1896" s="104"/>
      <c r="J1896" s="104"/>
      <c r="K1896" s="105">
        <f>VLOOKUP('Datos Monitoreo 2019'!$D1896,info!$A$2:$B$20,2,FALSE)</f>
        <v>0.40899999999999997</v>
      </c>
      <c r="M1896" s="104">
        <v>1.1499999999999999</v>
      </c>
      <c r="N1896" s="106">
        <f>(0.204628*'Datos Monitoreo 2019'!$E1896^2.0181)/1000</f>
        <v>0.10777311448793477</v>
      </c>
      <c r="O1896" s="106">
        <f>'Datos Monitoreo 2019'!$N1896*'Datos Monitoreo 2019'!$S1896</f>
        <v>2.1554622897586955E-2</v>
      </c>
      <c r="P1896" s="106">
        <f>'Datos Monitoreo 2019'!$O1896+'Datos Monitoreo 2019'!$N1896</f>
        <v>0.12932773738552172</v>
      </c>
      <c r="Q1896" s="104">
        <v>0.47</v>
      </c>
      <c r="R1896" s="106">
        <f>'Datos Monitoreo 2019'!$Q1896*'Datos Monitoreo 2019'!$N1896</f>
        <v>5.065336380932934E-2</v>
      </c>
      <c r="S1896" s="104">
        <v>0.2</v>
      </c>
      <c r="T1896" s="106">
        <f>'Datos Monitoreo 2019'!$R1896*'Datos Monitoreo 2019'!$S1896</f>
        <v>1.0130672761865869E-2</v>
      </c>
      <c r="U1896" s="106">
        <f>'Datos Monitoreo 2019'!$T1896+'Datos Monitoreo 2019'!$R1896</f>
        <v>6.0784036571195209E-2</v>
      </c>
    </row>
    <row r="1897" spans="1:21" s="94" customFormat="1" ht="16.5" hidden="1" x14ac:dyDescent="0.3">
      <c r="A1897" s="95" t="s">
        <v>76</v>
      </c>
      <c r="B1897" s="102">
        <f>VLOOKUP('Datos Monitoreo 2019'!$A1897,info!$D$3:$E$118,2,FALSE)</f>
        <v>5</v>
      </c>
      <c r="C1897" s="96">
        <v>1</v>
      </c>
      <c r="D1897" s="96" t="s">
        <v>16</v>
      </c>
      <c r="E1897" s="97">
        <v>11.363662936761328</v>
      </c>
      <c r="F1897" s="103">
        <f t="shared" si="34"/>
        <v>1.0142069171059484E-2</v>
      </c>
      <c r="G1897" s="95"/>
      <c r="H1897" s="104"/>
      <c r="I1897" s="104"/>
      <c r="J1897" s="104"/>
      <c r="K1897" s="105">
        <f>VLOOKUP('Datos Monitoreo 2019'!$D1897,info!$A$2:$B$20,2,FALSE)</f>
        <v>0.55000000000000004</v>
      </c>
      <c r="M1897" s="104">
        <v>1.1499999999999999</v>
      </c>
      <c r="N1897" s="106">
        <f>(0.0883215*'Datos Monitoreo 2019'!$E1897^2.37334)/1000</f>
        <v>2.8259881824904375E-2</v>
      </c>
      <c r="O1897" s="106">
        <f>'Datos Monitoreo 2019'!$N1897*'Datos Monitoreo 2019'!$S1897</f>
        <v>5.6519763649808749E-3</v>
      </c>
      <c r="P1897" s="106">
        <f>'Datos Monitoreo 2019'!$O1897+'Datos Monitoreo 2019'!$N1897</f>
        <v>3.3911858189885249E-2</v>
      </c>
      <c r="Q1897" s="104">
        <v>0.47</v>
      </c>
      <c r="R1897" s="106">
        <f>'Datos Monitoreo 2019'!$Q1897*'Datos Monitoreo 2019'!$N1897</f>
        <v>1.3282144457705055E-2</v>
      </c>
      <c r="S1897" s="104">
        <v>0.2</v>
      </c>
      <c r="T1897" s="106">
        <f>'Datos Monitoreo 2019'!$R1897*'Datos Monitoreo 2019'!$S1897</f>
        <v>2.6564288915410113E-3</v>
      </c>
      <c r="U1897" s="106">
        <f>'Datos Monitoreo 2019'!$T1897+'Datos Monitoreo 2019'!$R1897</f>
        <v>1.5938573349246067E-2</v>
      </c>
    </row>
    <row r="1898" spans="1:21" s="94" customFormat="1" ht="16.5" hidden="1" x14ac:dyDescent="0.3">
      <c r="A1898" s="95" t="s">
        <v>76</v>
      </c>
      <c r="B1898" s="102">
        <f>VLOOKUP('Datos Monitoreo 2019'!$A1898,info!$D$3:$E$118,2,FALSE)</f>
        <v>5</v>
      </c>
      <c r="C1898" s="96">
        <v>2</v>
      </c>
      <c r="D1898" s="96" t="s">
        <v>16</v>
      </c>
      <c r="E1898" s="97">
        <v>21.358593362932353</v>
      </c>
      <c r="F1898" s="103">
        <f t="shared" si="34"/>
        <v>3.5829040366319023E-2</v>
      </c>
      <c r="G1898" s="95"/>
      <c r="H1898" s="104"/>
      <c r="I1898" s="104"/>
      <c r="J1898" s="104"/>
      <c r="K1898" s="105">
        <f>VLOOKUP('Datos Monitoreo 2019'!$D1898,info!$A$2:$B$20,2,FALSE)</f>
        <v>0.55000000000000004</v>
      </c>
      <c r="M1898" s="104">
        <v>1.1499999999999999</v>
      </c>
      <c r="N1898" s="106">
        <f>(0.0883215*'Datos Monitoreo 2019'!$E1898^2.37334)/1000</f>
        <v>0.12635556772479906</v>
      </c>
      <c r="O1898" s="106">
        <f>'Datos Monitoreo 2019'!$N1898*'Datos Monitoreo 2019'!$S1898</f>
        <v>2.5271113544959811E-2</v>
      </c>
      <c r="P1898" s="106">
        <f>'Datos Monitoreo 2019'!$O1898+'Datos Monitoreo 2019'!$N1898</f>
        <v>0.15162668126975887</v>
      </c>
      <c r="Q1898" s="104">
        <v>0.47</v>
      </c>
      <c r="R1898" s="106">
        <f>'Datos Monitoreo 2019'!$Q1898*'Datos Monitoreo 2019'!$N1898</f>
        <v>5.9387116830655555E-2</v>
      </c>
      <c r="S1898" s="104">
        <v>0.2</v>
      </c>
      <c r="T1898" s="106">
        <f>'Datos Monitoreo 2019'!$R1898*'Datos Monitoreo 2019'!$S1898</f>
        <v>1.1877423366131111E-2</v>
      </c>
      <c r="U1898" s="106">
        <f>'Datos Monitoreo 2019'!$T1898+'Datos Monitoreo 2019'!$R1898</f>
        <v>7.1264540196786672E-2</v>
      </c>
    </row>
    <row r="1899" spans="1:21" s="94" customFormat="1" ht="16.5" hidden="1" x14ac:dyDescent="0.3">
      <c r="A1899" s="95" t="s">
        <v>76</v>
      </c>
      <c r="B1899" s="102">
        <f>VLOOKUP('Datos Monitoreo 2019'!$A1899,info!$D$3:$E$118,2,FALSE)</f>
        <v>5</v>
      </c>
      <c r="C1899" s="96">
        <v>3</v>
      </c>
      <c r="D1899" s="96" t="s">
        <v>9</v>
      </c>
      <c r="E1899" s="97">
        <v>10.472395255446713</v>
      </c>
      <c r="F1899" s="103">
        <f t="shared" si="34"/>
        <v>8.6135450976049209E-3</v>
      </c>
      <c r="G1899" s="95"/>
      <c r="H1899" s="104"/>
      <c r="I1899" s="104"/>
      <c r="J1899" s="104"/>
      <c r="K1899" s="105">
        <f>VLOOKUP('Datos Monitoreo 2019'!$D1899,info!$A$2:$B$20,2,FALSE)</f>
        <v>0.74</v>
      </c>
      <c r="M1899" s="104">
        <v>1.1499999999999999</v>
      </c>
      <c r="N1899" s="106">
        <f>(1.8894+0.00853085*'Datos Monitoreo 2019'!$E1899^3.32222)/1000</f>
        <v>2.2773204151667704E-2</v>
      </c>
      <c r="O1899" s="106">
        <f>'Datos Monitoreo 2019'!$N1899*'Datos Monitoreo 2019'!$S1899</f>
        <v>4.5546408303335411E-3</v>
      </c>
      <c r="P1899" s="106">
        <f>'Datos Monitoreo 2019'!$O1899+'Datos Monitoreo 2019'!$N1899</f>
        <v>2.7327844982001245E-2</v>
      </c>
      <c r="Q1899" s="104">
        <v>0.47</v>
      </c>
      <c r="R1899" s="106">
        <f>'Datos Monitoreo 2019'!$Q1899*'Datos Monitoreo 2019'!$N1899</f>
        <v>1.070340595128382E-2</v>
      </c>
      <c r="S1899" s="104">
        <v>0.2</v>
      </c>
      <c r="T1899" s="106">
        <f>'Datos Monitoreo 2019'!$R1899*'Datos Monitoreo 2019'!$S1899</f>
        <v>2.1406811902567641E-3</v>
      </c>
      <c r="U1899" s="106">
        <f>'Datos Monitoreo 2019'!$T1899+'Datos Monitoreo 2019'!$R1899</f>
        <v>1.2844087141540584E-2</v>
      </c>
    </row>
    <row r="1900" spans="1:21" s="94" customFormat="1" ht="16.5" hidden="1" x14ac:dyDescent="0.3">
      <c r="A1900" s="95" t="s">
        <v>76</v>
      </c>
      <c r="B1900" s="102">
        <f>VLOOKUP('Datos Monitoreo 2019'!$A1900,info!$D$3:$E$118,2,FALSE)</f>
        <v>5</v>
      </c>
      <c r="C1900" s="96">
        <v>4</v>
      </c>
      <c r="D1900" s="96" t="s">
        <v>9</v>
      </c>
      <c r="E1900" s="97">
        <v>6.6208456326228466</v>
      </c>
      <c r="F1900" s="103">
        <f t="shared" si="34"/>
        <v>3.4428397289638798E-3</v>
      </c>
      <c r="G1900" s="95"/>
      <c r="H1900" s="104"/>
      <c r="I1900" s="104"/>
      <c r="J1900" s="104"/>
      <c r="K1900" s="105">
        <f>VLOOKUP('Datos Monitoreo 2019'!$D1900,info!$A$2:$B$20,2,FALSE)</f>
        <v>0.74</v>
      </c>
      <c r="M1900" s="104">
        <v>1.1499999999999999</v>
      </c>
      <c r="N1900" s="106">
        <f>(1.8894+0.00853085*'Datos Monitoreo 2019'!$E1900^3.32222)/1000</f>
        <v>6.4418735198663018E-3</v>
      </c>
      <c r="O1900" s="106">
        <f>'Datos Monitoreo 2019'!$N1900*'Datos Monitoreo 2019'!$S1900</f>
        <v>1.2883747039732604E-3</v>
      </c>
      <c r="P1900" s="106">
        <f>'Datos Monitoreo 2019'!$O1900+'Datos Monitoreo 2019'!$N1900</f>
        <v>7.7302482238395618E-3</v>
      </c>
      <c r="Q1900" s="104">
        <v>0.47</v>
      </c>
      <c r="R1900" s="106">
        <f>'Datos Monitoreo 2019'!$Q1900*'Datos Monitoreo 2019'!$N1900</f>
        <v>3.0276805543371617E-3</v>
      </c>
      <c r="S1900" s="104">
        <v>0.2</v>
      </c>
      <c r="T1900" s="106">
        <f>'Datos Monitoreo 2019'!$R1900*'Datos Monitoreo 2019'!$S1900</f>
        <v>6.0553611086743237E-4</v>
      </c>
      <c r="U1900" s="106">
        <f>'Datos Monitoreo 2019'!$T1900+'Datos Monitoreo 2019'!$R1900</f>
        <v>3.633216665204594E-3</v>
      </c>
    </row>
    <row r="1901" spans="1:21" s="94" customFormat="1" ht="16.5" hidden="1" x14ac:dyDescent="0.3">
      <c r="A1901" s="95" t="s">
        <v>76</v>
      </c>
      <c r="B1901" s="102">
        <f>VLOOKUP('Datos Monitoreo 2019'!$A1901,info!$D$3:$E$118,2,FALSE)</f>
        <v>5</v>
      </c>
      <c r="C1901" s="96">
        <v>5</v>
      </c>
      <c r="D1901" s="96" t="s">
        <v>9</v>
      </c>
      <c r="E1901" s="97">
        <v>11.904789743273771</v>
      </c>
      <c r="F1901" s="103">
        <f t="shared" si="34"/>
        <v>1.1130978409960975E-2</v>
      </c>
      <c r="G1901" s="95"/>
      <c r="H1901" s="104"/>
      <c r="I1901" s="104"/>
      <c r="J1901" s="104"/>
      <c r="K1901" s="105">
        <f>VLOOKUP('Datos Monitoreo 2019'!$D1901,info!$A$2:$B$20,2,FALSE)</f>
        <v>0.74</v>
      </c>
      <c r="M1901" s="104">
        <v>1.1499999999999999</v>
      </c>
      <c r="N1901" s="106">
        <f>(1.8894+0.00853085*'Datos Monitoreo 2019'!$E1901^3.32222)/1000</f>
        <v>3.3861896604677415E-2</v>
      </c>
      <c r="O1901" s="106">
        <f>'Datos Monitoreo 2019'!$N1901*'Datos Monitoreo 2019'!$S1901</f>
        <v>6.7723793209354833E-3</v>
      </c>
      <c r="P1901" s="106">
        <f>'Datos Monitoreo 2019'!$O1901+'Datos Monitoreo 2019'!$N1901</f>
        <v>4.0634275925612896E-2</v>
      </c>
      <c r="Q1901" s="104">
        <v>0.47</v>
      </c>
      <c r="R1901" s="106">
        <f>'Datos Monitoreo 2019'!$Q1901*'Datos Monitoreo 2019'!$N1901</f>
        <v>1.5915091404198382E-2</v>
      </c>
      <c r="S1901" s="104">
        <v>0.2</v>
      </c>
      <c r="T1901" s="106">
        <f>'Datos Monitoreo 2019'!$R1901*'Datos Monitoreo 2019'!$S1901</f>
        <v>3.1830182808396767E-3</v>
      </c>
      <c r="U1901" s="106">
        <f>'Datos Monitoreo 2019'!$T1901+'Datos Monitoreo 2019'!$R1901</f>
        <v>1.909810968503806E-2</v>
      </c>
    </row>
    <row r="1902" spans="1:21" s="94" customFormat="1" ht="16.5" hidden="1" x14ac:dyDescent="0.3">
      <c r="A1902" s="95" t="s">
        <v>76</v>
      </c>
      <c r="B1902" s="102">
        <f>VLOOKUP('Datos Monitoreo 2019'!$A1902,info!$D$3:$E$118,2,FALSE)</f>
        <v>5</v>
      </c>
      <c r="C1902" s="96">
        <v>9</v>
      </c>
      <c r="D1902" s="96" t="s">
        <v>9</v>
      </c>
      <c r="E1902" s="97">
        <v>15.469860468532227</v>
      </c>
      <c r="F1902" s="103">
        <f t="shared" si="34"/>
        <v>1.8795880469266654E-2</v>
      </c>
      <c r="G1902" s="95"/>
      <c r="H1902" s="104"/>
      <c r="I1902" s="104"/>
      <c r="J1902" s="104"/>
      <c r="K1902" s="105">
        <f>VLOOKUP('Datos Monitoreo 2019'!$D1902,info!$A$2:$B$20,2,FALSE)</f>
        <v>0.74</v>
      </c>
      <c r="M1902" s="104">
        <v>1.1499999999999999</v>
      </c>
      <c r="N1902" s="106">
        <f>(1.8894+0.00853085*'Datos Monitoreo 2019'!$E1902^3.32222)/1000</f>
        <v>7.8225119279813571E-2</v>
      </c>
      <c r="O1902" s="106">
        <f>'Datos Monitoreo 2019'!$N1902*'Datos Monitoreo 2019'!$S1902</f>
        <v>1.5645023855962715E-2</v>
      </c>
      <c r="P1902" s="106">
        <f>'Datos Monitoreo 2019'!$O1902+'Datos Monitoreo 2019'!$N1902</f>
        <v>9.3870143135776282E-2</v>
      </c>
      <c r="Q1902" s="104">
        <v>0.47</v>
      </c>
      <c r="R1902" s="106">
        <f>'Datos Monitoreo 2019'!$Q1902*'Datos Monitoreo 2019'!$N1902</f>
        <v>3.6765806061512377E-2</v>
      </c>
      <c r="S1902" s="104">
        <v>0.2</v>
      </c>
      <c r="T1902" s="106">
        <f>'Datos Monitoreo 2019'!$R1902*'Datos Monitoreo 2019'!$S1902</f>
        <v>7.3531612123024755E-3</v>
      </c>
      <c r="U1902" s="106">
        <f>'Datos Monitoreo 2019'!$T1902+'Datos Monitoreo 2019'!$R1902</f>
        <v>4.4118967273814855E-2</v>
      </c>
    </row>
    <row r="1903" spans="1:21" s="94" customFormat="1" ht="16.5" hidden="1" x14ac:dyDescent="0.3">
      <c r="A1903" s="95" t="s">
        <v>76</v>
      </c>
      <c r="B1903" s="102">
        <f>VLOOKUP('Datos Monitoreo 2019'!$A1903,info!$D$3:$E$118,2,FALSE)</f>
        <v>5</v>
      </c>
      <c r="C1903" s="96">
        <v>10</v>
      </c>
      <c r="D1903" s="96" t="s">
        <v>9</v>
      </c>
      <c r="E1903" s="97">
        <v>12.573240504259733</v>
      </c>
      <c r="F1903" s="103">
        <f t="shared" si="34"/>
        <v>1.2416074997956487E-2</v>
      </c>
      <c r="G1903" s="95"/>
      <c r="H1903" s="104"/>
      <c r="I1903" s="104"/>
      <c r="J1903" s="104"/>
      <c r="K1903" s="105">
        <f>VLOOKUP('Datos Monitoreo 2019'!$D1903,info!$A$2:$B$20,2,FALSE)</f>
        <v>0.74</v>
      </c>
      <c r="M1903" s="104">
        <v>1.1499999999999999</v>
      </c>
      <c r="N1903" s="106">
        <f>(1.8894+0.00853085*'Datos Monitoreo 2019'!$E1903^3.32222)/1000</f>
        <v>4.0224611061693311E-2</v>
      </c>
      <c r="O1903" s="106">
        <f>'Datos Monitoreo 2019'!$N1903*'Datos Monitoreo 2019'!$S1903</f>
        <v>8.0449222123386618E-3</v>
      </c>
      <c r="P1903" s="106">
        <f>'Datos Monitoreo 2019'!$O1903+'Datos Monitoreo 2019'!$N1903</f>
        <v>4.8269533274031974E-2</v>
      </c>
      <c r="Q1903" s="104">
        <v>0.47</v>
      </c>
      <c r="R1903" s="106">
        <f>'Datos Monitoreo 2019'!$Q1903*'Datos Monitoreo 2019'!$N1903</f>
        <v>1.8905567198995856E-2</v>
      </c>
      <c r="S1903" s="104">
        <v>0.2</v>
      </c>
      <c r="T1903" s="106">
        <f>'Datos Monitoreo 2019'!$R1903*'Datos Monitoreo 2019'!$S1903</f>
        <v>3.7811134397991715E-3</v>
      </c>
      <c r="U1903" s="106">
        <f>'Datos Monitoreo 2019'!$T1903+'Datos Monitoreo 2019'!$R1903</f>
        <v>2.2686680638795028E-2</v>
      </c>
    </row>
    <row r="1904" spans="1:21" s="94" customFormat="1" ht="16.5" hidden="1" x14ac:dyDescent="0.3">
      <c r="A1904" s="95" t="s">
        <v>76</v>
      </c>
      <c r="B1904" s="102">
        <f>VLOOKUP('Datos Monitoreo 2019'!$A1904,info!$D$3:$E$118,2,FALSE)</f>
        <v>5</v>
      </c>
      <c r="C1904" s="96">
        <v>11</v>
      </c>
      <c r="D1904" s="96" t="s">
        <v>9</v>
      </c>
      <c r="E1904" s="97">
        <v>8.403380995252073</v>
      </c>
      <c r="F1904" s="103">
        <f t="shared" si="34"/>
        <v>5.5462314568663681E-3</v>
      </c>
      <c r="G1904" s="95"/>
      <c r="H1904" s="104"/>
      <c r="I1904" s="104"/>
      <c r="J1904" s="104"/>
      <c r="K1904" s="105">
        <f>VLOOKUP('Datos Monitoreo 2019'!$D1904,info!$A$2:$B$20,2,FALSE)</f>
        <v>0.74</v>
      </c>
      <c r="M1904" s="104">
        <v>1.1499999999999999</v>
      </c>
      <c r="N1904" s="106">
        <f>(1.8894+0.00853085*'Datos Monitoreo 2019'!$E1904^3.32222)/1000</f>
        <v>1.1940927231553544E-2</v>
      </c>
      <c r="O1904" s="106">
        <f>'Datos Monitoreo 2019'!$N1904*'Datos Monitoreo 2019'!$S1904</f>
        <v>2.388185446310709E-3</v>
      </c>
      <c r="P1904" s="106">
        <f>'Datos Monitoreo 2019'!$O1904+'Datos Monitoreo 2019'!$N1904</f>
        <v>1.4329112677864252E-2</v>
      </c>
      <c r="Q1904" s="104">
        <v>0.47</v>
      </c>
      <c r="R1904" s="106">
        <f>'Datos Monitoreo 2019'!$Q1904*'Datos Monitoreo 2019'!$N1904</f>
        <v>5.6122357988301654E-3</v>
      </c>
      <c r="S1904" s="104">
        <v>0.2</v>
      </c>
      <c r="T1904" s="106">
        <f>'Datos Monitoreo 2019'!$R1904*'Datos Monitoreo 2019'!$S1904</f>
        <v>1.122447159766033E-3</v>
      </c>
      <c r="U1904" s="106">
        <f>'Datos Monitoreo 2019'!$T1904+'Datos Monitoreo 2019'!$R1904</f>
        <v>6.7346829585961986E-3</v>
      </c>
    </row>
    <row r="1905" spans="1:21" s="94" customFormat="1" ht="16.5" hidden="1" x14ac:dyDescent="0.3">
      <c r="A1905" s="95" t="s">
        <v>76</v>
      </c>
      <c r="B1905" s="102">
        <f>VLOOKUP('Datos Monitoreo 2019'!$A1905,info!$D$3:$E$118,2,FALSE)</f>
        <v>5</v>
      </c>
      <c r="C1905" s="96">
        <v>12</v>
      </c>
      <c r="D1905" s="96" t="s">
        <v>9</v>
      </c>
      <c r="E1905" s="97">
        <v>10.122254380644543</v>
      </c>
      <c r="F1905" s="103">
        <f t="shared" si="34"/>
        <v>8.0471922326124119E-3</v>
      </c>
      <c r="G1905" s="95"/>
      <c r="H1905" s="104"/>
      <c r="I1905" s="104"/>
      <c r="J1905" s="104"/>
      <c r="K1905" s="105">
        <f>VLOOKUP('Datos Monitoreo 2019'!$D1905,info!$A$2:$B$20,2,FALSE)</f>
        <v>0.74</v>
      </c>
      <c r="M1905" s="104">
        <v>1.1499999999999999</v>
      </c>
      <c r="N1905" s="106">
        <f>(1.8894+0.00853085*'Datos Monitoreo 2019'!$E1905^3.32222)/1000</f>
        <v>2.0542219266013274E-2</v>
      </c>
      <c r="O1905" s="106">
        <f>'Datos Monitoreo 2019'!$N1905*'Datos Monitoreo 2019'!$S1905</f>
        <v>4.108443853202655E-3</v>
      </c>
      <c r="P1905" s="106">
        <f>'Datos Monitoreo 2019'!$O1905+'Datos Monitoreo 2019'!$N1905</f>
        <v>2.4650663119215929E-2</v>
      </c>
      <c r="Q1905" s="104">
        <v>0.47</v>
      </c>
      <c r="R1905" s="106">
        <f>'Datos Monitoreo 2019'!$Q1905*'Datos Monitoreo 2019'!$N1905</f>
        <v>9.6548430550262385E-3</v>
      </c>
      <c r="S1905" s="104">
        <v>0.2</v>
      </c>
      <c r="T1905" s="106">
        <f>'Datos Monitoreo 2019'!$R1905*'Datos Monitoreo 2019'!$S1905</f>
        <v>1.9309686110052478E-3</v>
      </c>
      <c r="U1905" s="106">
        <f>'Datos Monitoreo 2019'!$T1905+'Datos Monitoreo 2019'!$R1905</f>
        <v>1.1585811666031487E-2</v>
      </c>
    </row>
    <row r="1906" spans="1:21" s="94" customFormat="1" ht="16.5" hidden="1" x14ac:dyDescent="0.3">
      <c r="A1906" s="96" t="s">
        <v>76</v>
      </c>
      <c r="B1906" s="102">
        <f>VLOOKUP('Datos Monitoreo 2019'!$A1906,info!$D$3:$E$118,2,FALSE)</f>
        <v>5</v>
      </c>
      <c r="C1906" s="96">
        <v>12</v>
      </c>
      <c r="D1906" s="96" t="s">
        <v>9</v>
      </c>
      <c r="E1906" s="97">
        <v>9.3901416424218258</v>
      </c>
      <c r="F1906" s="103">
        <f t="shared" si="34"/>
        <v>6.9252294612860976E-3</v>
      </c>
      <c r="G1906" s="95"/>
      <c r="H1906" s="104"/>
      <c r="I1906" s="104"/>
      <c r="J1906" s="104"/>
      <c r="K1906" s="105">
        <f>VLOOKUP('Datos Monitoreo 2019'!$D1906,info!$A$2:$B$20,2,FALSE)</f>
        <v>0.74</v>
      </c>
      <c r="M1906" s="104">
        <v>1.1499999999999999</v>
      </c>
      <c r="N1906" s="106">
        <f>(1.8894+0.00853085*'Datos Monitoreo 2019'!$E1906^3.32222)/1000</f>
        <v>1.642467167872648E-2</v>
      </c>
      <c r="O1906" s="106">
        <f>'Datos Monitoreo 2019'!$N1906*'Datos Monitoreo 2019'!$S1906</f>
        <v>3.2849343357452959E-3</v>
      </c>
      <c r="P1906" s="106">
        <f>'Datos Monitoreo 2019'!$O1906+'Datos Monitoreo 2019'!$N1906</f>
        <v>1.9709606014471776E-2</v>
      </c>
      <c r="Q1906" s="104">
        <v>0.47</v>
      </c>
      <c r="R1906" s="106">
        <f>'Datos Monitoreo 2019'!$Q1906*'Datos Monitoreo 2019'!$N1906</f>
        <v>7.7195956890014445E-3</v>
      </c>
      <c r="S1906" s="104">
        <v>0.2</v>
      </c>
      <c r="T1906" s="106">
        <f>'Datos Monitoreo 2019'!$R1906*'Datos Monitoreo 2019'!$S1906</f>
        <v>1.5439191378002889E-3</v>
      </c>
      <c r="U1906" s="106">
        <f>'Datos Monitoreo 2019'!$T1906+'Datos Monitoreo 2019'!$R1906</f>
        <v>9.2635148268017335E-3</v>
      </c>
    </row>
    <row r="1907" spans="1:21" s="94" customFormat="1" ht="16.5" hidden="1" x14ac:dyDescent="0.3">
      <c r="A1907" s="95" t="s">
        <v>76</v>
      </c>
      <c r="B1907" s="102">
        <f>VLOOKUP('Datos Monitoreo 2019'!$A1907,info!$D$3:$E$118,2,FALSE)</f>
        <v>5</v>
      </c>
      <c r="C1907" s="96">
        <v>14</v>
      </c>
      <c r="D1907" s="96" t="s">
        <v>16</v>
      </c>
      <c r="E1907" s="97">
        <v>21.708734237734525</v>
      </c>
      <c r="F1907" s="103">
        <f t="shared" si="34"/>
        <v>3.7013391875337365E-2</v>
      </c>
      <c r="G1907" s="95"/>
      <c r="H1907" s="104"/>
      <c r="I1907" s="104"/>
      <c r="J1907" s="104"/>
      <c r="K1907" s="105">
        <f>VLOOKUP('Datos Monitoreo 2019'!$D1907,info!$A$2:$B$20,2,FALSE)</f>
        <v>0.55000000000000004</v>
      </c>
      <c r="M1907" s="104">
        <v>1.1499999999999999</v>
      </c>
      <c r="N1907" s="106">
        <f>(0.0883215*'Datos Monitoreo 2019'!$E1907^2.37334)/1000</f>
        <v>0.13132716379628334</v>
      </c>
      <c r="O1907" s="106">
        <f>'Datos Monitoreo 2019'!$N1907*'Datos Monitoreo 2019'!$S1907</f>
        <v>2.626543275925667E-2</v>
      </c>
      <c r="P1907" s="106">
        <f>'Datos Monitoreo 2019'!$O1907+'Datos Monitoreo 2019'!$N1907</f>
        <v>0.15759259655554</v>
      </c>
      <c r="Q1907" s="104">
        <v>0.47</v>
      </c>
      <c r="R1907" s="106">
        <f>'Datos Monitoreo 2019'!$Q1907*'Datos Monitoreo 2019'!$N1907</f>
        <v>6.1723766984253164E-2</v>
      </c>
      <c r="S1907" s="104">
        <v>0.2</v>
      </c>
      <c r="T1907" s="106">
        <f>'Datos Monitoreo 2019'!$R1907*'Datos Monitoreo 2019'!$S1907</f>
        <v>1.2344753396850634E-2</v>
      </c>
      <c r="U1907" s="106">
        <f>'Datos Monitoreo 2019'!$T1907+'Datos Monitoreo 2019'!$R1907</f>
        <v>7.40685203811038E-2</v>
      </c>
    </row>
    <row r="1908" spans="1:21" s="94" customFormat="1" ht="16.5" hidden="1" x14ac:dyDescent="0.3">
      <c r="A1908" s="95" t="s">
        <v>76</v>
      </c>
      <c r="B1908" s="102">
        <f>VLOOKUP('Datos Monitoreo 2019'!$A1908,info!$D$3:$E$118,2,FALSE)</f>
        <v>5</v>
      </c>
      <c r="C1908" s="96">
        <v>15</v>
      </c>
      <c r="D1908" s="96" t="s">
        <v>9</v>
      </c>
      <c r="E1908" s="97">
        <v>6.9709865074250157</v>
      </c>
      <c r="F1908" s="103">
        <f t="shared" si="34"/>
        <v>3.8166151128151958E-3</v>
      </c>
      <c r="G1908" s="95"/>
      <c r="H1908" s="104"/>
      <c r="I1908" s="104"/>
      <c r="J1908" s="104"/>
      <c r="K1908" s="105">
        <f>VLOOKUP('Datos Monitoreo 2019'!$D1908,info!$A$2:$B$20,2,FALSE)</f>
        <v>0.74</v>
      </c>
      <c r="M1908" s="104">
        <v>1.1499999999999999</v>
      </c>
      <c r="N1908" s="106">
        <f>(1.8894+0.00853085*'Datos Monitoreo 2019'!$E1908^3.32222)/1000</f>
        <v>7.2919811984337246E-3</v>
      </c>
      <c r="O1908" s="106">
        <f>'Datos Monitoreo 2019'!$N1908*'Datos Monitoreo 2019'!$S1908</f>
        <v>1.4583962396867451E-3</v>
      </c>
      <c r="P1908" s="106">
        <f>'Datos Monitoreo 2019'!$O1908+'Datos Monitoreo 2019'!$N1908</f>
        <v>8.7503774381204706E-3</v>
      </c>
      <c r="Q1908" s="104">
        <v>0.47</v>
      </c>
      <c r="R1908" s="106">
        <f>'Datos Monitoreo 2019'!$Q1908*'Datos Monitoreo 2019'!$N1908</f>
        <v>3.4272311632638506E-3</v>
      </c>
      <c r="S1908" s="104">
        <v>0.2</v>
      </c>
      <c r="T1908" s="106">
        <f>'Datos Monitoreo 2019'!$R1908*'Datos Monitoreo 2019'!$S1908</f>
        <v>6.8544623265277013E-4</v>
      </c>
      <c r="U1908" s="106">
        <f>'Datos Monitoreo 2019'!$T1908+'Datos Monitoreo 2019'!$R1908</f>
        <v>4.112677395916621E-3</v>
      </c>
    </row>
    <row r="1909" spans="1:21" s="94" customFormat="1" ht="16.5" hidden="1" x14ac:dyDescent="0.3">
      <c r="A1909" s="95" t="s">
        <v>76</v>
      </c>
      <c r="B1909" s="102">
        <f>VLOOKUP('Datos Monitoreo 2019'!$A1909,info!$D$3:$E$118,2,FALSE)</f>
        <v>5</v>
      </c>
      <c r="C1909" s="96">
        <v>15</v>
      </c>
      <c r="D1909" s="96" t="s">
        <v>9</v>
      </c>
      <c r="E1909" s="97">
        <v>5.7614089399266115</v>
      </c>
      <c r="F1909" s="103">
        <f t="shared" si="34"/>
        <v>2.6070375453167917E-3</v>
      </c>
      <c r="G1909" s="95"/>
      <c r="H1909" s="104"/>
      <c r="I1909" s="104"/>
      <c r="J1909" s="104"/>
      <c r="K1909" s="105">
        <f>VLOOKUP('Datos Monitoreo 2019'!$D1909,info!$A$2:$B$20,2,FALSE)</f>
        <v>0.74</v>
      </c>
      <c r="M1909" s="104">
        <v>1.1499999999999999</v>
      </c>
      <c r="N1909" s="106">
        <f>(1.8894+0.00853085*'Datos Monitoreo 2019'!$E1909^3.32222)/1000</f>
        <v>4.7577752774512812E-3</v>
      </c>
      <c r="O1909" s="106">
        <f>'Datos Monitoreo 2019'!$N1909*'Datos Monitoreo 2019'!$S1909</f>
        <v>9.5155505549025625E-4</v>
      </c>
      <c r="P1909" s="106">
        <f>'Datos Monitoreo 2019'!$O1909+'Datos Monitoreo 2019'!$N1909</f>
        <v>5.7093303329415375E-3</v>
      </c>
      <c r="Q1909" s="104">
        <v>0.47</v>
      </c>
      <c r="R1909" s="106">
        <f>'Datos Monitoreo 2019'!$Q1909*'Datos Monitoreo 2019'!$N1909</f>
        <v>2.2361543804021019E-3</v>
      </c>
      <c r="S1909" s="104">
        <v>0.2</v>
      </c>
      <c r="T1909" s="106">
        <f>'Datos Monitoreo 2019'!$R1909*'Datos Monitoreo 2019'!$S1909</f>
        <v>4.4723087608042041E-4</v>
      </c>
      <c r="U1909" s="106">
        <f>'Datos Monitoreo 2019'!$T1909+'Datos Monitoreo 2019'!$R1909</f>
        <v>2.6833852564825222E-3</v>
      </c>
    </row>
    <row r="1910" spans="1:21" s="94" customFormat="1" ht="16.5" hidden="1" x14ac:dyDescent="0.3">
      <c r="A1910" s="95" t="s">
        <v>76</v>
      </c>
      <c r="B1910" s="102">
        <f>VLOOKUP('Datos Monitoreo 2019'!$A1910,info!$D$3:$E$118,2,FALSE)</f>
        <v>5</v>
      </c>
      <c r="C1910" s="96">
        <v>16</v>
      </c>
      <c r="D1910" s="96" t="s">
        <v>9</v>
      </c>
      <c r="E1910" s="97">
        <v>9.0718317562380353</v>
      </c>
      <c r="F1910" s="103">
        <f t="shared" si="34"/>
        <v>6.4636801263196009E-3</v>
      </c>
      <c r="G1910" s="95"/>
      <c r="H1910" s="104"/>
      <c r="I1910" s="104"/>
      <c r="J1910" s="104"/>
      <c r="K1910" s="105">
        <f>VLOOKUP('Datos Monitoreo 2019'!$D1910,info!$A$2:$B$20,2,FALSE)</f>
        <v>0.74</v>
      </c>
      <c r="M1910" s="104">
        <v>1.1499999999999999</v>
      </c>
      <c r="N1910" s="106">
        <f>(1.8894+0.00853085*'Datos Monitoreo 2019'!$E1910^3.32222)/1000</f>
        <v>1.4851212847055569E-2</v>
      </c>
      <c r="O1910" s="106">
        <f>'Datos Monitoreo 2019'!$N1910*'Datos Monitoreo 2019'!$S1910</f>
        <v>2.9702425694111139E-3</v>
      </c>
      <c r="P1910" s="106">
        <f>'Datos Monitoreo 2019'!$O1910+'Datos Monitoreo 2019'!$N1910</f>
        <v>1.7821455416466684E-2</v>
      </c>
      <c r="Q1910" s="104">
        <v>0.47</v>
      </c>
      <c r="R1910" s="106">
        <f>'Datos Monitoreo 2019'!$Q1910*'Datos Monitoreo 2019'!$N1910</f>
        <v>6.9800700381161167E-3</v>
      </c>
      <c r="S1910" s="104">
        <v>0.2</v>
      </c>
      <c r="T1910" s="106">
        <f>'Datos Monitoreo 2019'!$R1910*'Datos Monitoreo 2019'!$S1910</f>
        <v>1.3960140076232233E-3</v>
      </c>
      <c r="U1910" s="106">
        <f>'Datos Monitoreo 2019'!$T1910+'Datos Monitoreo 2019'!$R1910</f>
        <v>8.3760840457393401E-3</v>
      </c>
    </row>
    <row r="1911" spans="1:21" s="94" customFormat="1" ht="16.5" hidden="1" x14ac:dyDescent="0.3">
      <c r="A1911" s="95" t="s">
        <v>76</v>
      </c>
      <c r="B1911" s="102">
        <f>VLOOKUP('Datos Monitoreo 2019'!$A1911,info!$D$3:$E$118,2,FALSE)</f>
        <v>5</v>
      </c>
      <c r="C1911" s="96">
        <v>17</v>
      </c>
      <c r="D1911" s="96" t="s">
        <v>9</v>
      </c>
      <c r="E1911" s="97">
        <v>9.1036627448564147</v>
      </c>
      <c r="F1911" s="103">
        <f t="shared" si="34"/>
        <v>6.5091188625723386E-3</v>
      </c>
      <c r="G1911" s="95"/>
      <c r="H1911" s="104"/>
      <c r="I1911" s="104"/>
      <c r="J1911" s="104"/>
      <c r="K1911" s="105">
        <f>VLOOKUP('Datos Monitoreo 2019'!$D1911,info!$A$2:$B$20,2,FALSE)</f>
        <v>0.74</v>
      </c>
      <c r="M1911" s="104">
        <v>1.1499999999999999</v>
      </c>
      <c r="N1911" s="106">
        <f>(1.8894+0.00853085*'Datos Monitoreo 2019'!$E1911^3.32222)/1000</f>
        <v>1.5002924085107757E-2</v>
      </c>
      <c r="O1911" s="106">
        <f>'Datos Monitoreo 2019'!$N1911*'Datos Monitoreo 2019'!$S1911</f>
        <v>3.0005848170215517E-3</v>
      </c>
      <c r="P1911" s="106">
        <f>'Datos Monitoreo 2019'!$O1911+'Datos Monitoreo 2019'!$N1911</f>
        <v>1.800350890212931E-2</v>
      </c>
      <c r="Q1911" s="104">
        <v>0.47</v>
      </c>
      <c r="R1911" s="106">
        <f>'Datos Monitoreo 2019'!$Q1911*'Datos Monitoreo 2019'!$N1911</f>
        <v>7.0513743200006449E-3</v>
      </c>
      <c r="S1911" s="104">
        <v>0.2</v>
      </c>
      <c r="T1911" s="106">
        <f>'Datos Monitoreo 2019'!$R1911*'Datos Monitoreo 2019'!$S1911</f>
        <v>1.410274864000129E-3</v>
      </c>
      <c r="U1911" s="106">
        <f>'Datos Monitoreo 2019'!$T1911+'Datos Monitoreo 2019'!$R1911</f>
        <v>8.4616491840007746E-3</v>
      </c>
    </row>
    <row r="1912" spans="1:21" s="94" customFormat="1" ht="16.5" hidden="1" x14ac:dyDescent="0.3">
      <c r="A1912" s="95" t="s">
        <v>76</v>
      </c>
      <c r="B1912" s="102">
        <f>VLOOKUP('Datos Monitoreo 2019'!$A1912,info!$D$3:$E$118,2,FALSE)</f>
        <v>5</v>
      </c>
      <c r="C1912" s="96">
        <v>17</v>
      </c>
      <c r="D1912" s="96" t="s">
        <v>9</v>
      </c>
      <c r="E1912" s="97">
        <v>5.6659159740714742</v>
      </c>
      <c r="F1912" s="103">
        <f t="shared" si="34"/>
        <v>2.5213326084618055E-3</v>
      </c>
      <c r="G1912" s="95"/>
      <c r="H1912" s="104"/>
      <c r="I1912" s="104"/>
      <c r="J1912" s="104"/>
      <c r="K1912" s="105">
        <f>VLOOKUP('Datos Monitoreo 2019'!$D1912,info!$A$2:$B$20,2,FALSE)</f>
        <v>0.74</v>
      </c>
      <c r="M1912" s="104">
        <v>1.1499999999999999</v>
      </c>
      <c r="N1912" s="106">
        <f>(1.8894+0.00853085*'Datos Monitoreo 2019'!$E1912^3.32222)/1000</f>
        <v>4.6028473281488737E-3</v>
      </c>
      <c r="O1912" s="106">
        <f>'Datos Monitoreo 2019'!$N1912*'Datos Monitoreo 2019'!$S1912</f>
        <v>9.2056946562977474E-4</v>
      </c>
      <c r="P1912" s="106">
        <f>'Datos Monitoreo 2019'!$O1912+'Datos Monitoreo 2019'!$N1912</f>
        <v>5.5234167937786485E-3</v>
      </c>
      <c r="Q1912" s="104">
        <v>0.47</v>
      </c>
      <c r="R1912" s="106">
        <f>'Datos Monitoreo 2019'!$Q1912*'Datos Monitoreo 2019'!$N1912</f>
        <v>2.1633382442299703E-3</v>
      </c>
      <c r="S1912" s="104">
        <v>0.2</v>
      </c>
      <c r="T1912" s="106">
        <f>'Datos Monitoreo 2019'!$R1912*'Datos Monitoreo 2019'!$S1912</f>
        <v>4.326676488459941E-4</v>
      </c>
      <c r="U1912" s="106">
        <f>'Datos Monitoreo 2019'!$T1912+'Datos Monitoreo 2019'!$R1912</f>
        <v>2.5960058930759645E-3</v>
      </c>
    </row>
    <row r="1913" spans="1:21" s="94" customFormat="1" ht="16.5" hidden="1" x14ac:dyDescent="0.3">
      <c r="A1913" s="95" t="s">
        <v>76</v>
      </c>
      <c r="B1913" s="102">
        <f>VLOOKUP('Datos Monitoreo 2019'!$A1913,info!$D$3:$E$118,2,FALSE)</f>
        <v>5</v>
      </c>
      <c r="C1913" s="96">
        <v>20</v>
      </c>
      <c r="D1913" s="96" t="s">
        <v>12</v>
      </c>
      <c r="E1913" s="97">
        <v>3.1512678732195281</v>
      </c>
      <c r="F1913" s="103">
        <f t="shared" si="34"/>
        <v>7.7993879862183325E-4</v>
      </c>
      <c r="G1913" s="95"/>
      <c r="H1913" s="104"/>
      <c r="I1913" s="104"/>
      <c r="J1913" s="104"/>
      <c r="K1913" s="105">
        <f>VLOOKUP('Datos Monitoreo 2019'!$D1913,info!$A$2:$B$20,2,FALSE)</f>
        <v>0.92</v>
      </c>
      <c r="M1913" s="104">
        <v>1.1499999999999999</v>
      </c>
      <c r="N1913" s="106">
        <f>(0.193936*'Datos Monitoreo 2019'!$E1913^2.24268)/1000</f>
        <v>2.5444943777973099E-3</v>
      </c>
      <c r="O1913" s="106">
        <f>'Datos Monitoreo 2019'!$N1913*'Datos Monitoreo 2019'!$S1913</f>
        <v>5.0889887555946199E-4</v>
      </c>
      <c r="P1913" s="106">
        <f>'Datos Monitoreo 2019'!$O1913+'Datos Monitoreo 2019'!$N1913</f>
        <v>3.0533932533567719E-3</v>
      </c>
      <c r="Q1913" s="104">
        <v>0.47</v>
      </c>
      <c r="R1913" s="106">
        <f>'Datos Monitoreo 2019'!$Q1913*'Datos Monitoreo 2019'!$N1913</f>
        <v>1.1959123575647356E-3</v>
      </c>
      <c r="S1913" s="104">
        <v>0.2</v>
      </c>
      <c r="T1913" s="106">
        <f>'Datos Monitoreo 2019'!$R1913*'Datos Monitoreo 2019'!$S1913</f>
        <v>2.3918247151294712E-4</v>
      </c>
      <c r="U1913" s="106">
        <f>'Datos Monitoreo 2019'!$T1913+'Datos Monitoreo 2019'!$R1913</f>
        <v>1.4350948290776826E-3</v>
      </c>
    </row>
    <row r="1914" spans="1:21" s="94" customFormat="1" ht="16.5" hidden="1" x14ac:dyDescent="0.3">
      <c r="A1914" s="95" t="s">
        <v>76</v>
      </c>
      <c r="B1914" s="102">
        <f>VLOOKUP('Datos Monitoreo 2019'!$A1914,info!$D$3:$E$118,2,FALSE)</f>
        <v>5</v>
      </c>
      <c r="C1914" s="96">
        <v>22</v>
      </c>
      <c r="D1914" s="96" t="s">
        <v>12</v>
      </c>
      <c r="E1914" s="97">
        <v>15.278874536821952</v>
      </c>
      <c r="F1914" s="103">
        <f t="shared" si="34"/>
        <v>1.8334649444186338E-2</v>
      </c>
      <c r="G1914" s="95"/>
      <c r="H1914" s="104"/>
      <c r="I1914" s="104"/>
      <c r="J1914" s="104"/>
      <c r="K1914" s="105">
        <f>VLOOKUP('Datos Monitoreo 2019'!$D1914,info!$A$2:$B$20,2,FALSE)</f>
        <v>0.92</v>
      </c>
      <c r="M1914" s="104">
        <v>1.1499999999999999</v>
      </c>
      <c r="N1914" s="106">
        <f>(0.193936*'Datos Monitoreo 2019'!$E1914^2.24268)/1000</f>
        <v>8.7739762729787979E-2</v>
      </c>
      <c r="O1914" s="106">
        <f>'Datos Monitoreo 2019'!$N1914*'Datos Monitoreo 2019'!$S1914</f>
        <v>1.7547952545957597E-2</v>
      </c>
      <c r="P1914" s="106">
        <f>'Datos Monitoreo 2019'!$O1914+'Datos Monitoreo 2019'!$N1914</f>
        <v>0.10528771527574557</v>
      </c>
      <c r="Q1914" s="104">
        <v>0.47</v>
      </c>
      <c r="R1914" s="106">
        <f>'Datos Monitoreo 2019'!$Q1914*'Datos Monitoreo 2019'!$N1914</f>
        <v>4.123768848300035E-2</v>
      </c>
      <c r="S1914" s="104">
        <v>0.2</v>
      </c>
      <c r="T1914" s="106">
        <f>'Datos Monitoreo 2019'!$R1914*'Datos Monitoreo 2019'!$S1914</f>
        <v>8.2475376966000703E-3</v>
      </c>
      <c r="U1914" s="106">
        <f>'Datos Monitoreo 2019'!$T1914+'Datos Monitoreo 2019'!$R1914</f>
        <v>4.9485226179600418E-2</v>
      </c>
    </row>
    <row r="1915" spans="1:21" s="94" customFormat="1" ht="16.5" hidden="1" x14ac:dyDescent="0.3">
      <c r="A1915" s="95" t="s">
        <v>76</v>
      </c>
      <c r="B1915" s="102">
        <f>VLOOKUP('Datos Monitoreo 2019'!$A1915,info!$D$3:$E$118,2,FALSE)</f>
        <v>5</v>
      </c>
      <c r="C1915" s="96">
        <v>22</v>
      </c>
      <c r="D1915" s="96" t="s">
        <v>12</v>
      </c>
      <c r="E1915" s="97">
        <v>2.4828171122335672</v>
      </c>
      <c r="F1915" s="103">
        <f t="shared" si="34"/>
        <v>4.8414933688554563E-4</v>
      </c>
      <c r="G1915" s="95"/>
      <c r="H1915" s="104"/>
      <c r="I1915" s="104"/>
      <c r="J1915" s="104"/>
      <c r="K1915" s="105">
        <f>VLOOKUP('Datos Monitoreo 2019'!$D1915,info!$A$2:$B$20,2,FALSE)</f>
        <v>0.92</v>
      </c>
      <c r="M1915" s="104">
        <v>1.1499999999999999</v>
      </c>
      <c r="N1915" s="106">
        <f>(0.193936*'Datos Monitoreo 2019'!$E1915^2.24268)/1000</f>
        <v>1.4907097121498905E-3</v>
      </c>
      <c r="O1915" s="106">
        <f>'Datos Monitoreo 2019'!$N1915*'Datos Monitoreo 2019'!$S1915</f>
        <v>2.9814194242997811E-4</v>
      </c>
      <c r="P1915" s="106">
        <f>'Datos Monitoreo 2019'!$O1915+'Datos Monitoreo 2019'!$N1915</f>
        <v>1.7888516545798685E-3</v>
      </c>
      <c r="Q1915" s="104">
        <v>0.47</v>
      </c>
      <c r="R1915" s="106">
        <f>'Datos Monitoreo 2019'!$Q1915*'Datos Monitoreo 2019'!$N1915</f>
        <v>7.0063356471044853E-4</v>
      </c>
      <c r="S1915" s="104">
        <v>0.2</v>
      </c>
      <c r="T1915" s="106">
        <f>'Datos Monitoreo 2019'!$R1915*'Datos Monitoreo 2019'!$S1915</f>
        <v>1.4012671294208972E-4</v>
      </c>
      <c r="U1915" s="106">
        <f>'Datos Monitoreo 2019'!$T1915+'Datos Monitoreo 2019'!$R1915</f>
        <v>8.4076027765253819E-4</v>
      </c>
    </row>
    <row r="1916" spans="1:21" s="94" customFormat="1" ht="16.5" hidden="1" x14ac:dyDescent="0.3">
      <c r="A1916" s="95" t="s">
        <v>76</v>
      </c>
      <c r="B1916" s="102">
        <f>VLOOKUP('Datos Monitoreo 2019'!$A1916,info!$D$3:$E$118,2,FALSE)</f>
        <v>5</v>
      </c>
      <c r="C1916" s="96">
        <v>25</v>
      </c>
      <c r="D1916" s="96" t="s">
        <v>12</v>
      </c>
      <c r="E1916" s="97">
        <v>7.2574654049904277</v>
      </c>
      <c r="F1916" s="103">
        <f t="shared" si="34"/>
        <v>4.1367552808445436E-3</v>
      </c>
      <c r="G1916" s="95"/>
      <c r="H1916" s="104"/>
      <c r="I1916" s="104"/>
      <c r="J1916" s="104"/>
      <c r="K1916" s="105">
        <f>VLOOKUP('Datos Monitoreo 2019'!$D1916,info!$A$2:$B$20,2,FALSE)</f>
        <v>0.92</v>
      </c>
      <c r="M1916" s="104">
        <v>1.1499999999999999</v>
      </c>
      <c r="N1916" s="106">
        <f>(0.193936*'Datos Monitoreo 2019'!$E1916^2.24268)/1000</f>
        <v>1.6524323172982747E-2</v>
      </c>
      <c r="O1916" s="106">
        <f>'Datos Monitoreo 2019'!$N1916*'Datos Monitoreo 2019'!$S1916</f>
        <v>3.3048646345965496E-3</v>
      </c>
      <c r="P1916" s="106">
        <f>'Datos Monitoreo 2019'!$O1916+'Datos Monitoreo 2019'!$N1916</f>
        <v>1.9829187807579297E-2</v>
      </c>
      <c r="Q1916" s="104">
        <v>0.47</v>
      </c>
      <c r="R1916" s="106">
        <f>'Datos Monitoreo 2019'!$Q1916*'Datos Monitoreo 2019'!$N1916</f>
        <v>7.7664318913018907E-3</v>
      </c>
      <c r="S1916" s="104">
        <v>0.2</v>
      </c>
      <c r="T1916" s="106">
        <f>'Datos Monitoreo 2019'!$R1916*'Datos Monitoreo 2019'!$S1916</f>
        <v>1.5532863782603782E-3</v>
      </c>
      <c r="U1916" s="106">
        <f>'Datos Monitoreo 2019'!$T1916+'Datos Monitoreo 2019'!$R1916</f>
        <v>9.3197182695622695E-3</v>
      </c>
    </row>
    <row r="1917" spans="1:21" s="94" customFormat="1" ht="16.5" hidden="1" x14ac:dyDescent="0.3">
      <c r="A1917" s="95" t="s">
        <v>76</v>
      </c>
      <c r="B1917" s="102">
        <f>VLOOKUP('Datos Monitoreo 2019'!$A1917,info!$D$3:$E$118,2,FALSE)</f>
        <v>5</v>
      </c>
      <c r="C1917" s="96">
        <v>25</v>
      </c>
      <c r="D1917" s="96" t="s">
        <v>12</v>
      </c>
      <c r="E1917" s="97">
        <v>4.1380285203892786</v>
      </c>
      <c r="F1917" s="103">
        <f t="shared" si="34"/>
        <v>1.3448592691265155E-3</v>
      </c>
      <c r="G1917" s="95"/>
      <c r="H1917" s="104"/>
      <c r="I1917" s="104"/>
      <c r="J1917" s="104"/>
      <c r="K1917" s="105">
        <f>VLOOKUP('Datos Monitoreo 2019'!$D1917,info!$A$2:$B$20,2,FALSE)</f>
        <v>0.92</v>
      </c>
      <c r="M1917" s="104">
        <v>1.1499999999999999</v>
      </c>
      <c r="N1917" s="106">
        <f>(0.193936*'Datos Monitoreo 2019'!$E1917^2.24268)/1000</f>
        <v>4.6873656677588983E-3</v>
      </c>
      <c r="O1917" s="106">
        <f>'Datos Monitoreo 2019'!$N1917*'Datos Monitoreo 2019'!$S1917</f>
        <v>9.3747313355177974E-4</v>
      </c>
      <c r="P1917" s="106">
        <f>'Datos Monitoreo 2019'!$O1917+'Datos Monitoreo 2019'!$N1917</f>
        <v>5.6248388013106776E-3</v>
      </c>
      <c r="Q1917" s="104">
        <v>0.47</v>
      </c>
      <c r="R1917" s="106">
        <f>'Datos Monitoreo 2019'!$Q1917*'Datos Monitoreo 2019'!$N1917</f>
        <v>2.2030618638466822E-3</v>
      </c>
      <c r="S1917" s="104">
        <v>0.2</v>
      </c>
      <c r="T1917" s="106">
        <f>'Datos Monitoreo 2019'!$R1917*'Datos Monitoreo 2019'!$S1917</f>
        <v>4.4061237276933645E-4</v>
      </c>
      <c r="U1917" s="106">
        <f>'Datos Monitoreo 2019'!$T1917+'Datos Monitoreo 2019'!$R1917</f>
        <v>2.6436742366160188E-3</v>
      </c>
    </row>
    <row r="1918" spans="1:21" s="94" customFormat="1" ht="16.5" hidden="1" x14ac:dyDescent="0.3">
      <c r="A1918" s="95" t="s">
        <v>76</v>
      </c>
      <c r="B1918" s="102">
        <f>VLOOKUP('Datos Monitoreo 2019'!$A1918,info!$D$3:$E$118,2,FALSE)</f>
        <v>5</v>
      </c>
      <c r="C1918" s="96">
        <v>29</v>
      </c>
      <c r="D1918" s="96" t="s">
        <v>9</v>
      </c>
      <c r="E1918" s="97">
        <v>5.6977469626898527</v>
      </c>
      <c r="F1918" s="103">
        <f t="shared" si="34"/>
        <v>2.549741765803709E-3</v>
      </c>
      <c r="G1918" s="95"/>
      <c r="H1918" s="104"/>
      <c r="I1918" s="104"/>
      <c r="J1918" s="104"/>
      <c r="K1918" s="105">
        <f>VLOOKUP('Datos Monitoreo 2019'!$D1918,info!$A$2:$B$20,2,FALSE)</f>
        <v>0.74</v>
      </c>
      <c r="M1918" s="104">
        <v>1.1499999999999999</v>
      </c>
      <c r="N1918" s="106">
        <f>(1.8894+0.00853085*'Datos Monitoreo 2019'!$E1918^3.32222)/1000</f>
        <v>4.6538227109908185E-3</v>
      </c>
      <c r="O1918" s="106">
        <f>'Datos Monitoreo 2019'!$N1918*'Datos Monitoreo 2019'!$S1918</f>
        <v>9.3076454219816369E-4</v>
      </c>
      <c r="P1918" s="106">
        <f>'Datos Monitoreo 2019'!$O1918+'Datos Monitoreo 2019'!$N1918</f>
        <v>5.5845872531889822E-3</v>
      </c>
      <c r="Q1918" s="104">
        <v>0.47</v>
      </c>
      <c r="R1918" s="106">
        <f>'Datos Monitoreo 2019'!$Q1918*'Datos Monitoreo 2019'!$N1918</f>
        <v>2.1872966741656847E-3</v>
      </c>
      <c r="S1918" s="104">
        <v>0.2</v>
      </c>
      <c r="T1918" s="106">
        <f>'Datos Monitoreo 2019'!$R1918*'Datos Monitoreo 2019'!$S1918</f>
        <v>4.3745933483313698E-4</v>
      </c>
      <c r="U1918" s="106">
        <f>'Datos Monitoreo 2019'!$T1918+'Datos Monitoreo 2019'!$R1918</f>
        <v>2.6247560089988214E-3</v>
      </c>
    </row>
    <row r="1919" spans="1:21" s="94" customFormat="1" ht="16.5" hidden="1" x14ac:dyDescent="0.3">
      <c r="A1919" s="95" t="s">
        <v>76</v>
      </c>
      <c r="B1919" s="102">
        <f>VLOOKUP('Datos Monitoreo 2019'!$A1919,info!$D$3:$E$118,2,FALSE)</f>
        <v>5</v>
      </c>
      <c r="C1919" s="96">
        <v>30</v>
      </c>
      <c r="D1919" s="96" t="s">
        <v>9</v>
      </c>
      <c r="E1919" s="97">
        <v>12.764226435970008</v>
      </c>
      <c r="F1919" s="103">
        <f t="shared" si="34"/>
        <v>1.2796137002059936E-2</v>
      </c>
      <c r="G1919" s="95"/>
      <c r="H1919" s="104"/>
      <c r="I1919" s="104"/>
      <c r="J1919" s="104"/>
      <c r="K1919" s="105">
        <f>VLOOKUP('Datos Monitoreo 2019'!$D1919,info!$A$2:$B$20,2,FALSE)</f>
        <v>0.74</v>
      </c>
      <c r="M1919" s="104">
        <v>1.1499999999999999</v>
      </c>
      <c r="N1919" s="106">
        <f>(1.8894+0.00853085*'Datos Monitoreo 2019'!$E1919^3.32222)/1000</f>
        <v>4.2193511652710049E-2</v>
      </c>
      <c r="O1919" s="106">
        <f>'Datos Monitoreo 2019'!$N1919*'Datos Monitoreo 2019'!$S1919</f>
        <v>8.4387023305420097E-3</v>
      </c>
      <c r="P1919" s="106">
        <f>'Datos Monitoreo 2019'!$O1919+'Datos Monitoreo 2019'!$N1919</f>
        <v>5.0632213983252058E-2</v>
      </c>
      <c r="Q1919" s="104">
        <v>0.47</v>
      </c>
      <c r="R1919" s="106">
        <f>'Datos Monitoreo 2019'!$Q1919*'Datos Monitoreo 2019'!$N1919</f>
        <v>1.9830950476773721E-2</v>
      </c>
      <c r="S1919" s="104">
        <v>0.2</v>
      </c>
      <c r="T1919" s="106">
        <f>'Datos Monitoreo 2019'!$R1919*'Datos Monitoreo 2019'!$S1919</f>
        <v>3.9661900953547446E-3</v>
      </c>
      <c r="U1919" s="106">
        <f>'Datos Monitoreo 2019'!$T1919+'Datos Monitoreo 2019'!$R1919</f>
        <v>2.3797140572128464E-2</v>
      </c>
    </row>
    <row r="1920" spans="1:21" s="94" customFormat="1" ht="16.5" hidden="1" x14ac:dyDescent="0.3">
      <c r="A1920" s="95" t="s">
        <v>76</v>
      </c>
      <c r="B1920" s="102">
        <f>VLOOKUP('Datos Monitoreo 2019'!$A1920,info!$D$3:$E$118,2,FALSE)</f>
        <v>5</v>
      </c>
      <c r="C1920" s="96">
        <v>31.5</v>
      </c>
      <c r="D1920" s="96" t="s">
        <v>17</v>
      </c>
      <c r="E1920" s="97">
        <v>4.2653524748627953</v>
      </c>
      <c r="F1920" s="103">
        <f t="shared" si="34"/>
        <v>1.4288930790790366E-3</v>
      </c>
      <c r="G1920" s="95">
        <v>3.6</v>
      </c>
      <c r="H1920" s="104">
        <f>0.000107384*E1920^1.88222*G1920^0.67717</f>
        <v>3.9207098324640557E-3</v>
      </c>
      <c r="I1920" s="104">
        <f>0.0000949251*E1920^1.21565*G1920^1.5574</f>
        <v>4.0697832817126519E-3</v>
      </c>
      <c r="J1920" s="104">
        <f>IF(H1920&lt;I1920,H1920,I1920)</f>
        <v>3.9207098324640557E-3</v>
      </c>
      <c r="K1920" s="105">
        <f>VLOOKUP('Datos Monitoreo 2019'!$D1920,info!$A$2:$B$20,2,FALSE)</f>
        <v>0.72</v>
      </c>
      <c r="L1920" s="94">
        <f>K1920*J1920</f>
        <v>2.8229110793741201E-3</v>
      </c>
      <c r="M1920" s="104">
        <v>1.1499999999999999</v>
      </c>
      <c r="N1920" s="106">
        <f>M1920*L1920</f>
        <v>3.2463477412802378E-3</v>
      </c>
      <c r="O1920" s="106">
        <f>'Datos Monitoreo 2019'!$N1920*'Datos Monitoreo 2019'!$S1920</f>
        <v>6.4926954825604761E-4</v>
      </c>
      <c r="P1920" s="106">
        <f>'Datos Monitoreo 2019'!$O1920+'Datos Monitoreo 2019'!$N1920</f>
        <v>3.8956172895362852E-3</v>
      </c>
      <c r="Q1920" s="104">
        <v>0.47</v>
      </c>
      <c r="R1920" s="106">
        <f>'Datos Monitoreo 2019'!$Q1920*'Datos Monitoreo 2019'!$N1920</f>
        <v>1.5257834384017116E-3</v>
      </c>
      <c r="S1920" s="104">
        <v>0.2</v>
      </c>
      <c r="T1920" s="106">
        <f>'Datos Monitoreo 2019'!$R1920*'Datos Monitoreo 2019'!$S1920</f>
        <v>3.0515668768034236E-4</v>
      </c>
      <c r="U1920" s="106">
        <f>'Datos Monitoreo 2019'!$T1920+'Datos Monitoreo 2019'!$R1920</f>
        <v>1.830940126082054E-3</v>
      </c>
    </row>
    <row r="1921" spans="1:21" s="94" customFormat="1" ht="16.5" hidden="1" x14ac:dyDescent="0.3">
      <c r="A1921" s="95" t="s">
        <v>76</v>
      </c>
      <c r="B1921" s="102">
        <f>VLOOKUP('Datos Monitoreo 2019'!$A1921,info!$D$3:$E$118,2,FALSE)</f>
        <v>5</v>
      </c>
      <c r="C1921" s="96">
        <v>31.5</v>
      </c>
      <c r="D1921" s="96" t="s">
        <v>17</v>
      </c>
      <c r="E1921" s="97">
        <v>2.4509861236151882</v>
      </c>
      <c r="F1921" s="103">
        <f t="shared" si="34"/>
        <v>4.718148287959238E-4</v>
      </c>
      <c r="G1921" s="95">
        <v>2.5</v>
      </c>
      <c r="H1921" s="104">
        <f>0.000107384*E1921^1.88222*G1921^0.67717</f>
        <v>1.0795375475806323E-3</v>
      </c>
      <c r="I1921" s="104">
        <f>0.0000949251*E1921^1.21565*G1921^1.5574</f>
        <v>1.1760750594053981E-3</v>
      </c>
      <c r="J1921" s="104">
        <f>IF(H1921&lt;I1921,H1921,I1921)</f>
        <v>1.0795375475806323E-3</v>
      </c>
      <c r="K1921" s="105">
        <f>VLOOKUP('Datos Monitoreo 2019'!$D1921,info!$A$2:$B$20,2,FALSE)</f>
        <v>0.72</v>
      </c>
      <c r="L1921" s="94">
        <f>K1921*J1921</f>
        <v>7.7726703425805527E-4</v>
      </c>
      <c r="M1921" s="104">
        <v>1.1499999999999999</v>
      </c>
      <c r="N1921" s="106">
        <f>M1921*L1921</f>
        <v>8.938570893967635E-4</v>
      </c>
      <c r="O1921" s="106">
        <f>'Datos Monitoreo 2019'!$N1921*'Datos Monitoreo 2019'!$S1921</f>
        <v>1.7877141787935272E-4</v>
      </c>
      <c r="P1921" s="106">
        <f>'Datos Monitoreo 2019'!$O1921+'Datos Monitoreo 2019'!$N1921</f>
        <v>1.0726285072761162E-3</v>
      </c>
      <c r="Q1921" s="104">
        <v>0.47</v>
      </c>
      <c r="R1921" s="106">
        <f>'Datos Monitoreo 2019'!$Q1921*'Datos Monitoreo 2019'!$N1921</f>
        <v>4.2011283201647882E-4</v>
      </c>
      <c r="S1921" s="104">
        <v>0.2</v>
      </c>
      <c r="T1921" s="106">
        <f>'Datos Monitoreo 2019'!$R1921*'Datos Monitoreo 2019'!$S1921</f>
        <v>8.4022566403295769E-5</v>
      </c>
      <c r="U1921" s="106">
        <f>'Datos Monitoreo 2019'!$T1921+'Datos Monitoreo 2019'!$R1921</f>
        <v>5.0413539841977456E-4</v>
      </c>
    </row>
    <row r="1922" spans="1:21" s="94" customFormat="1" ht="16.5" hidden="1" x14ac:dyDescent="0.3">
      <c r="A1922" s="95" t="s">
        <v>76</v>
      </c>
      <c r="B1922" s="102">
        <f>VLOOKUP('Datos Monitoreo 2019'!$A1922,info!$D$3:$E$118,2,FALSE)</f>
        <v>5</v>
      </c>
      <c r="C1922" s="96">
        <v>33</v>
      </c>
      <c r="D1922" s="96" t="s">
        <v>9</v>
      </c>
      <c r="E1922" s="97">
        <v>2.8329579870357371</v>
      </c>
      <c r="F1922" s="103">
        <f t="shared" si="34"/>
        <v>6.3033315211545138E-4</v>
      </c>
      <c r="G1922" s="95"/>
      <c r="H1922" s="104"/>
      <c r="I1922" s="104"/>
      <c r="J1922" s="104"/>
      <c r="K1922" s="105">
        <f>VLOOKUP('Datos Monitoreo 2019'!$D1922,info!$A$2:$B$20,2,FALSE)</f>
        <v>0.74</v>
      </c>
      <c r="M1922" s="104">
        <v>1.1499999999999999</v>
      </c>
      <c r="N1922" s="106">
        <f>(1.8894+0.00853085*'Datos Monitoreo 2019'!$E1922^3.32222)/1000</f>
        <v>2.1606898363190951E-3</v>
      </c>
      <c r="O1922" s="106">
        <f>'Datos Monitoreo 2019'!$N1922*'Datos Monitoreo 2019'!$S1922</f>
        <v>4.3213796726381903E-4</v>
      </c>
      <c r="P1922" s="106">
        <f>'Datos Monitoreo 2019'!$O1922+'Datos Monitoreo 2019'!$N1922</f>
        <v>2.592827803582914E-3</v>
      </c>
      <c r="Q1922" s="104">
        <v>0.47</v>
      </c>
      <c r="R1922" s="106">
        <f>'Datos Monitoreo 2019'!$Q1922*'Datos Monitoreo 2019'!$N1922</f>
        <v>1.0155242230699747E-3</v>
      </c>
      <c r="S1922" s="104">
        <v>0.2</v>
      </c>
      <c r="T1922" s="106">
        <f>'Datos Monitoreo 2019'!$R1922*'Datos Monitoreo 2019'!$S1922</f>
        <v>2.0310484461399494E-4</v>
      </c>
      <c r="U1922" s="106">
        <f>'Datos Monitoreo 2019'!$T1922+'Datos Monitoreo 2019'!$R1922</f>
        <v>1.2186290676839697E-3</v>
      </c>
    </row>
    <row r="1923" spans="1:21" s="94" customFormat="1" ht="16.5" hidden="1" x14ac:dyDescent="0.3">
      <c r="A1923" s="95" t="s">
        <v>76</v>
      </c>
      <c r="B1923" s="102">
        <f>VLOOKUP('Datos Monitoreo 2019'!$A1923,info!$D$3:$E$118,2,FALSE)</f>
        <v>5</v>
      </c>
      <c r="C1923" s="96">
        <v>34</v>
      </c>
      <c r="D1923" s="96" t="s">
        <v>9</v>
      </c>
      <c r="E1923" s="97">
        <v>12.445916549786217</v>
      </c>
      <c r="F1923" s="103">
        <f t="shared" ref="F1923:F1986" si="35">+(PI()*(((E1923/100)^2))/4)</f>
        <v>1.2165883427416027E-2</v>
      </c>
      <c r="G1923" s="95"/>
      <c r="H1923" s="104"/>
      <c r="I1923" s="104"/>
      <c r="J1923" s="104"/>
      <c r="K1923" s="105">
        <f>VLOOKUP('Datos Monitoreo 2019'!$D1923,info!$A$2:$B$20,2,FALSE)</f>
        <v>0.74</v>
      </c>
      <c r="M1923" s="104">
        <v>1.1499999999999999</v>
      </c>
      <c r="N1923" s="106">
        <f>(1.8894+0.00853085*'Datos Monitoreo 2019'!$E1923^3.32222)/1000</f>
        <v>3.8950006525999219E-2</v>
      </c>
      <c r="O1923" s="106">
        <f>'Datos Monitoreo 2019'!$N1923*'Datos Monitoreo 2019'!$S1923</f>
        <v>7.7900013051998441E-3</v>
      </c>
      <c r="P1923" s="106">
        <f>'Datos Monitoreo 2019'!$O1923+'Datos Monitoreo 2019'!$N1923</f>
        <v>4.6740007831199061E-2</v>
      </c>
      <c r="Q1923" s="104">
        <v>0.47</v>
      </c>
      <c r="R1923" s="106">
        <f>'Datos Monitoreo 2019'!$Q1923*'Datos Monitoreo 2019'!$N1923</f>
        <v>1.8306503067219631E-2</v>
      </c>
      <c r="S1923" s="104">
        <v>0.2</v>
      </c>
      <c r="T1923" s="106">
        <f>'Datos Monitoreo 2019'!$R1923*'Datos Monitoreo 2019'!$S1923</f>
        <v>3.6613006134439264E-3</v>
      </c>
      <c r="U1923" s="106">
        <f>'Datos Monitoreo 2019'!$T1923+'Datos Monitoreo 2019'!$R1923</f>
        <v>2.1967803680663558E-2</v>
      </c>
    </row>
    <row r="1924" spans="1:21" s="94" customFormat="1" ht="16.5" hidden="1" x14ac:dyDescent="0.3">
      <c r="A1924" s="95" t="s">
        <v>76</v>
      </c>
      <c r="B1924" s="102">
        <f>VLOOKUP('Datos Monitoreo 2019'!$A1924,info!$D$3:$E$118,2,FALSE)</f>
        <v>5</v>
      </c>
      <c r="C1924" s="96">
        <v>34</v>
      </c>
      <c r="D1924" s="96" t="s">
        <v>9</v>
      </c>
      <c r="E1924" s="97">
        <v>6.5571836553860887</v>
      </c>
      <c r="F1924" s="103">
        <f t="shared" si="35"/>
        <v>3.3769495825238358E-3</v>
      </c>
      <c r="G1924" s="95"/>
      <c r="H1924" s="104"/>
      <c r="I1924" s="104"/>
      <c r="J1924" s="104"/>
      <c r="K1924" s="105">
        <f>VLOOKUP('Datos Monitoreo 2019'!$D1924,info!$A$2:$B$20,2,FALSE)</f>
        <v>0.74</v>
      </c>
      <c r="M1924" s="104">
        <v>1.1499999999999999</v>
      </c>
      <c r="N1924" s="106">
        <f>(1.8894+0.00853085*'Datos Monitoreo 2019'!$E1924^3.32222)/1000</f>
        <v>6.2980641172919556E-3</v>
      </c>
      <c r="O1924" s="106">
        <f>'Datos Monitoreo 2019'!$N1924*'Datos Monitoreo 2019'!$S1924</f>
        <v>1.2596128234583911E-3</v>
      </c>
      <c r="P1924" s="106">
        <f>'Datos Monitoreo 2019'!$O1924+'Datos Monitoreo 2019'!$N1924</f>
        <v>7.5576769407503467E-3</v>
      </c>
      <c r="Q1924" s="104">
        <v>0.47</v>
      </c>
      <c r="R1924" s="106">
        <f>'Datos Monitoreo 2019'!$Q1924*'Datos Monitoreo 2019'!$N1924</f>
        <v>2.9600901351272192E-3</v>
      </c>
      <c r="S1924" s="104">
        <v>0.2</v>
      </c>
      <c r="T1924" s="106">
        <f>'Datos Monitoreo 2019'!$R1924*'Datos Monitoreo 2019'!$S1924</f>
        <v>5.9201802702544388E-4</v>
      </c>
      <c r="U1924" s="106">
        <f>'Datos Monitoreo 2019'!$T1924+'Datos Monitoreo 2019'!$R1924</f>
        <v>3.5521081621526628E-3</v>
      </c>
    </row>
    <row r="1925" spans="1:21" s="94" customFormat="1" ht="16.5" hidden="1" x14ac:dyDescent="0.3">
      <c r="A1925" s="95" t="s">
        <v>76</v>
      </c>
      <c r="B1925" s="102">
        <f>VLOOKUP('Datos Monitoreo 2019'!$A1925,info!$D$3:$E$118,2,FALSE)</f>
        <v>5</v>
      </c>
      <c r="C1925" s="96">
        <v>35</v>
      </c>
      <c r="D1925" s="96" t="s">
        <v>9</v>
      </c>
      <c r="E1925" s="97">
        <v>8.0850711090682825</v>
      </c>
      <c r="F1925" s="103">
        <f t="shared" si="35"/>
        <v>5.1340201542583591E-3</v>
      </c>
      <c r="G1925" s="95"/>
      <c r="H1925" s="104"/>
      <c r="I1925" s="104"/>
      <c r="J1925" s="104"/>
      <c r="K1925" s="105">
        <f>VLOOKUP('Datos Monitoreo 2019'!$D1925,info!$A$2:$B$20,2,FALSE)</f>
        <v>0.74</v>
      </c>
      <c r="M1925" s="104">
        <v>1.1499999999999999</v>
      </c>
      <c r="N1925" s="106">
        <f>(1.8894+0.00853085*'Datos Monitoreo 2019'!$E1925^3.32222)/1000</f>
        <v>1.0730732542737317E-2</v>
      </c>
      <c r="O1925" s="106">
        <f>'Datos Monitoreo 2019'!$N1925*'Datos Monitoreo 2019'!$S1925</f>
        <v>2.1461465085474635E-3</v>
      </c>
      <c r="P1925" s="106">
        <f>'Datos Monitoreo 2019'!$O1925+'Datos Monitoreo 2019'!$N1925</f>
        <v>1.2876879051284779E-2</v>
      </c>
      <c r="Q1925" s="104">
        <v>0.47</v>
      </c>
      <c r="R1925" s="106">
        <f>'Datos Monitoreo 2019'!$Q1925*'Datos Monitoreo 2019'!$N1925</f>
        <v>5.0434442950865388E-3</v>
      </c>
      <c r="S1925" s="104">
        <v>0.2</v>
      </c>
      <c r="T1925" s="106">
        <f>'Datos Monitoreo 2019'!$R1925*'Datos Monitoreo 2019'!$S1925</f>
        <v>1.0086888590173078E-3</v>
      </c>
      <c r="U1925" s="106">
        <f>'Datos Monitoreo 2019'!$T1925+'Datos Monitoreo 2019'!$R1925</f>
        <v>6.0521331541038463E-3</v>
      </c>
    </row>
    <row r="1926" spans="1:21" s="94" customFormat="1" ht="16.5" hidden="1" x14ac:dyDescent="0.3">
      <c r="A1926" s="95" t="s">
        <v>76</v>
      </c>
      <c r="B1926" s="102">
        <f>VLOOKUP('Datos Monitoreo 2019'!$A1926,info!$D$3:$E$118,2,FALSE)</f>
        <v>5</v>
      </c>
      <c r="C1926" s="96">
        <v>35</v>
      </c>
      <c r="D1926" s="96" t="s">
        <v>9</v>
      </c>
      <c r="E1926" s="97">
        <v>5.4112680651244416</v>
      </c>
      <c r="F1926" s="103">
        <f t="shared" si="35"/>
        <v>2.2997889276778877E-3</v>
      </c>
      <c r="G1926" s="95"/>
      <c r="H1926" s="104"/>
      <c r="I1926" s="104"/>
      <c r="J1926" s="104"/>
      <c r="K1926" s="105">
        <f>VLOOKUP('Datos Monitoreo 2019'!$D1926,info!$A$2:$B$20,2,FALSE)</f>
        <v>0.74</v>
      </c>
      <c r="M1926" s="104">
        <v>1.1499999999999999</v>
      </c>
      <c r="N1926" s="106">
        <f>(1.8894+0.00853085*'Datos Monitoreo 2019'!$E1926^3.32222)/1000</f>
        <v>4.2184192131150249E-3</v>
      </c>
      <c r="O1926" s="106">
        <f>'Datos Monitoreo 2019'!$N1926*'Datos Monitoreo 2019'!$S1926</f>
        <v>8.4368384262300503E-4</v>
      </c>
      <c r="P1926" s="106">
        <f>'Datos Monitoreo 2019'!$O1926+'Datos Monitoreo 2019'!$N1926</f>
        <v>5.0621030557380297E-3</v>
      </c>
      <c r="Q1926" s="104">
        <v>0.47</v>
      </c>
      <c r="R1926" s="106">
        <f>'Datos Monitoreo 2019'!$Q1926*'Datos Monitoreo 2019'!$N1926</f>
        <v>1.9826570301640614E-3</v>
      </c>
      <c r="S1926" s="104">
        <v>0.2</v>
      </c>
      <c r="T1926" s="106">
        <f>'Datos Monitoreo 2019'!$R1926*'Datos Monitoreo 2019'!$S1926</f>
        <v>3.9653140603281229E-4</v>
      </c>
      <c r="U1926" s="106">
        <f>'Datos Monitoreo 2019'!$T1926+'Datos Monitoreo 2019'!$R1926</f>
        <v>2.3791884361968737E-3</v>
      </c>
    </row>
    <row r="1927" spans="1:21" s="94" customFormat="1" ht="16.5" hidden="1" x14ac:dyDescent="0.3">
      <c r="A1927" s="95" t="s">
        <v>76</v>
      </c>
      <c r="B1927" s="102">
        <f>VLOOKUP('Datos Monitoreo 2019'!$A1927,info!$D$3:$E$118,2,FALSE)</f>
        <v>5</v>
      </c>
      <c r="C1927" s="96">
        <v>43</v>
      </c>
      <c r="D1927" s="96" t="s">
        <v>12</v>
      </c>
      <c r="E1927" s="97">
        <v>5.443099053742821</v>
      </c>
      <c r="F1927" s="103">
        <f t="shared" si="35"/>
        <v>2.326924845475056E-3</v>
      </c>
      <c r="G1927" s="95"/>
      <c r="H1927" s="104"/>
      <c r="I1927" s="104"/>
      <c r="J1927" s="104"/>
      <c r="K1927" s="105">
        <f>VLOOKUP('Datos Monitoreo 2019'!$D1927,info!$A$2:$B$20,2,FALSE)</f>
        <v>0.92</v>
      </c>
      <c r="M1927" s="104">
        <v>1.1499999999999999</v>
      </c>
      <c r="N1927" s="106">
        <f>(0.193936*'Datos Monitoreo 2019'!$E1927^2.24268)/1000</f>
        <v>8.6681431377439479E-3</v>
      </c>
      <c r="O1927" s="106">
        <f>'Datos Monitoreo 2019'!$N1927*'Datos Monitoreo 2019'!$S1927</f>
        <v>1.7336286275487897E-3</v>
      </c>
      <c r="P1927" s="106">
        <f>'Datos Monitoreo 2019'!$O1927+'Datos Monitoreo 2019'!$N1927</f>
        <v>1.0401771765292738E-2</v>
      </c>
      <c r="Q1927" s="104">
        <v>0.47</v>
      </c>
      <c r="R1927" s="106">
        <f>'Datos Monitoreo 2019'!$Q1927*'Datos Monitoreo 2019'!$N1927</f>
        <v>4.0740272747396555E-3</v>
      </c>
      <c r="S1927" s="104">
        <v>0.2</v>
      </c>
      <c r="T1927" s="106">
        <f>'Datos Monitoreo 2019'!$R1927*'Datos Monitoreo 2019'!$S1927</f>
        <v>8.1480545494793115E-4</v>
      </c>
      <c r="U1927" s="106">
        <f>'Datos Monitoreo 2019'!$T1927+'Datos Monitoreo 2019'!$R1927</f>
        <v>4.8888327296875865E-3</v>
      </c>
    </row>
    <row r="1928" spans="1:21" s="94" customFormat="1" ht="16.5" hidden="1" x14ac:dyDescent="0.3">
      <c r="A1928" s="95" t="s">
        <v>76</v>
      </c>
      <c r="B1928" s="102">
        <f>VLOOKUP('Datos Monitoreo 2019'!$A1928,info!$D$3:$E$118,2,FALSE)</f>
        <v>5</v>
      </c>
      <c r="C1928" s="96">
        <v>43</v>
      </c>
      <c r="D1928" s="96" t="s">
        <v>12</v>
      </c>
      <c r="E1928" s="97">
        <v>5.156620156177409</v>
      </c>
      <c r="F1928" s="103">
        <f t="shared" si="35"/>
        <v>2.0884311632518508E-3</v>
      </c>
      <c r="G1928" s="95"/>
      <c r="H1928" s="104"/>
      <c r="I1928" s="104"/>
      <c r="J1928" s="104"/>
      <c r="K1928" s="105">
        <f>VLOOKUP('Datos Monitoreo 2019'!$D1928,info!$A$2:$B$20,2,FALSE)</f>
        <v>0.92</v>
      </c>
      <c r="M1928" s="104">
        <v>1.1499999999999999</v>
      </c>
      <c r="N1928" s="106">
        <f>(0.193936*'Datos Monitoreo 2019'!$E1928^2.24268)/1000</f>
        <v>7.6783073143666426E-3</v>
      </c>
      <c r="O1928" s="106">
        <f>'Datos Monitoreo 2019'!$N1928*'Datos Monitoreo 2019'!$S1928</f>
        <v>1.5356614628733287E-3</v>
      </c>
      <c r="P1928" s="106">
        <f>'Datos Monitoreo 2019'!$O1928+'Datos Monitoreo 2019'!$N1928</f>
        <v>9.2139687772399715E-3</v>
      </c>
      <c r="Q1928" s="104">
        <v>0.47</v>
      </c>
      <c r="R1928" s="106">
        <f>'Datos Monitoreo 2019'!$Q1928*'Datos Monitoreo 2019'!$N1928</f>
        <v>3.608804437752322E-3</v>
      </c>
      <c r="S1928" s="104">
        <v>0.2</v>
      </c>
      <c r="T1928" s="106">
        <f>'Datos Monitoreo 2019'!$R1928*'Datos Monitoreo 2019'!$S1928</f>
        <v>7.2176088755046444E-4</v>
      </c>
      <c r="U1928" s="106">
        <f>'Datos Monitoreo 2019'!$T1928+'Datos Monitoreo 2019'!$R1928</f>
        <v>4.3305653253027862E-3</v>
      </c>
    </row>
    <row r="1929" spans="1:21" s="94" customFormat="1" ht="16.5" hidden="1" x14ac:dyDescent="0.3">
      <c r="A1929" s="95" t="s">
        <v>76</v>
      </c>
      <c r="B1929" s="102">
        <f>VLOOKUP('Datos Monitoreo 2019'!$A1929,info!$D$3:$E$118,2,FALSE)</f>
        <v>5</v>
      </c>
      <c r="C1929" s="96">
        <v>44</v>
      </c>
      <c r="D1929" s="96" t="s">
        <v>12</v>
      </c>
      <c r="E1929" s="97">
        <v>4.0743665431525207</v>
      </c>
      <c r="F1929" s="103">
        <f t="shared" si="35"/>
        <v>1.3037972938088067E-3</v>
      </c>
      <c r="G1929" s="95"/>
      <c r="H1929" s="104"/>
      <c r="I1929" s="104"/>
      <c r="J1929" s="104"/>
      <c r="K1929" s="105">
        <f>VLOOKUP('Datos Monitoreo 2019'!$D1929,info!$A$2:$B$20,2,FALSE)</f>
        <v>0.92</v>
      </c>
      <c r="M1929" s="104">
        <v>1.1499999999999999</v>
      </c>
      <c r="N1929" s="106">
        <f>(0.193936*'Datos Monitoreo 2019'!$E1929^2.24268)/1000</f>
        <v>4.5271826039707539E-3</v>
      </c>
      <c r="O1929" s="106">
        <f>'Datos Monitoreo 2019'!$N1929*'Datos Monitoreo 2019'!$S1929</f>
        <v>9.0543652079415077E-4</v>
      </c>
      <c r="P1929" s="106">
        <f>'Datos Monitoreo 2019'!$O1929+'Datos Monitoreo 2019'!$N1929</f>
        <v>5.4326191247649046E-3</v>
      </c>
      <c r="Q1929" s="104">
        <v>0.47</v>
      </c>
      <c r="R1929" s="106">
        <f>'Datos Monitoreo 2019'!$Q1929*'Datos Monitoreo 2019'!$N1929</f>
        <v>2.127775823866254E-3</v>
      </c>
      <c r="S1929" s="104">
        <v>0.2</v>
      </c>
      <c r="T1929" s="106">
        <f>'Datos Monitoreo 2019'!$R1929*'Datos Monitoreo 2019'!$S1929</f>
        <v>4.255551647732508E-4</v>
      </c>
      <c r="U1929" s="106">
        <f>'Datos Monitoreo 2019'!$T1929+'Datos Monitoreo 2019'!$R1929</f>
        <v>2.5533309886395048E-3</v>
      </c>
    </row>
    <row r="1930" spans="1:21" s="94" customFormat="1" ht="16.5" hidden="1" x14ac:dyDescent="0.3">
      <c r="A1930" s="95" t="s">
        <v>76</v>
      </c>
      <c r="B1930" s="102">
        <f>VLOOKUP('Datos Monitoreo 2019'!$A1930,info!$D$3:$E$118,2,FALSE)</f>
        <v>5</v>
      </c>
      <c r="C1930" s="96">
        <v>45</v>
      </c>
      <c r="D1930" s="96" t="s">
        <v>9</v>
      </c>
      <c r="E1930" s="97">
        <v>9.1991557107115511</v>
      </c>
      <c r="F1930" s="103">
        <f t="shared" si="35"/>
        <v>6.6463900009890962E-3</v>
      </c>
      <c r="G1930" s="95"/>
      <c r="H1930" s="104"/>
      <c r="I1930" s="104"/>
      <c r="J1930" s="104"/>
      <c r="K1930" s="105">
        <f>VLOOKUP('Datos Monitoreo 2019'!$D1930,info!$A$2:$B$20,2,FALSE)</f>
        <v>0.74</v>
      </c>
      <c r="M1930" s="104">
        <v>1.1499999999999999</v>
      </c>
      <c r="N1930" s="106">
        <f>(1.8894+0.00853085*'Datos Monitoreo 2019'!$E1930^3.32222)/1000</f>
        <v>1.5465501829785906E-2</v>
      </c>
      <c r="O1930" s="106">
        <f>'Datos Monitoreo 2019'!$N1930*'Datos Monitoreo 2019'!$S1930</f>
        <v>3.0931003659571813E-3</v>
      </c>
      <c r="P1930" s="106">
        <f>'Datos Monitoreo 2019'!$O1930+'Datos Monitoreo 2019'!$N1930</f>
        <v>1.8558602195743089E-2</v>
      </c>
      <c r="Q1930" s="104">
        <v>0.47</v>
      </c>
      <c r="R1930" s="106">
        <f>'Datos Monitoreo 2019'!$Q1930*'Datos Monitoreo 2019'!$N1930</f>
        <v>7.2687858599993754E-3</v>
      </c>
      <c r="S1930" s="104">
        <v>0.2</v>
      </c>
      <c r="T1930" s="106">
        <f>'Datos Monitoreo 2019'!$R1930*'Datos Monitoreo 2019'!$S1930</f>
        <v>1.4537571719998752E-3</v>
      </c>
      <c r="U1930" s="106">
        <f>'Datos Monitoreo 2019'!$T1930+'Datos Monitoreo 2019'!$R1930</f>
        <v>8.7225430319992497E-3</v>
      </c>
    </row>
    <row r="1931" spans="1:21" s="94" customFormat="1" ht="16.5" hidden="1" x14ac:dyDescent="0.3">
      <c r="A1931" s="95" t="s">
        <v>76</v>
      </c>
      <c r="B1931" s="102">
        <f>VLOOKUP('Datos Monitoreo 2019'!$A1931,info!$D$3:$E$118,2,FALSE)</f>
        <v>5</v>
      </c>
      <c r="C1931" s="96">
        <v>46</v>
      </c>
      <c r="D1931" s="96" t="s">
        <v>9</v>
      </c>
      <c r="E1931" s="97">
        <v>11.140846016432674</v>
      </c>
      <c r="F1931" s="103">
        <f t="shared" si="35"/>
        <v>9.7482402643785885E-3</v>
      </c>
      <c r="G1931" s="95"/>
      <c r="H1931" s="104"/>
      <c r="I1931" s="104"/>
      <c r="J1931" s="104"/>
      <c r="K1931" s="105">
        <f>VLOOKUP('Datos Monitoreo 2019'!$D1931,info!$A$2:$B$20,2,FALSE)</f>
        <v>0.74</v>
      </c>
      <c r="M1931" s="104">
        <v>1.1499999999999999</v>
      </c>
      <c r="N1931" s="106">
        <f>(1.8894+0.00853085*'Datos Monitoreo 2019'!$E1931^3.32222)/1000</f>
        <v>2.7539247888640636E-2</v>
      </c>
      <c r="O1931" s="106">
        <f>'Datos Monitoreo 2019'!$N1931*'Datos Monitoreo 2019'!$S1931</f>
        <v>5.5078495777281279E-3</v>
      </c>
      <c r="P1931" s="106">
        <f>'Datos Monitoreo 2019'!$O1931+'Datos Monitoreo 2019'!$N1931</f>
        <v>3.3047097466368761E-2</v>
      </c>
      <c r="Q1931" s="104">
        <v>0.47</v>
      </c>
      <c r="R1931" s="106">
        <f>'Datos Monitoreo 2019'!$Q1931*'Datos Monitoreo 2019'!$N1931</f>
        <v>1.2943446507661098E-2</v>
      </c>
      <c r="S1931" s="104">
        <v>0.2</v>
      </c>
      <c r="T1931" s="106">
        <f>'Datos Monitoreo 2019'!$R1931*'Datos Monitoreo 2019'!$S1931</f>
        <v>2.5886893015322197E-3</v>
      </c>
      <c r="U1931" s="106">
        <f>'Datos Monitoreo 2019'!$T1931+'Datos Monitoreo 2019'!$R1931</f>
        <v>1.5532135809193317E-2</v>
      </c>
    </row>
    <row r="1932" spans="1:21" s="94" customFormat="1" ht="16.5" hidden="1" x14ac:dyDescent="0.3">
      <c r="A1932" s="95" t="s">
        <v>76</v>
      </c>
      <c r="B1932" s="102">
        <f>VLOOKUP('Datos Monitoreo 2019'!$A1932,info!$D$3:$E$118,2,FALSE)</f>
        <v>5</v>
      </c>
      <c r="C1932" s="96">
        <v>47</v>
      </c>
      <c r="D1932" s="96" t="s">
        <v>9</v>
      </c>
      <c r="E1932" s="97">
        <v>2.5464790894703255</v>
      </c>
      <c r="F1932" s="103">
        <f t="shared" si="35"/>
        <v>5.0929581789406519E-4</v>
      </c>
      <c r="G1932" s="95"/>
      <c r="H1932" s="104"/>
      <c r="I1932" s="104"/>
      <c r="J1932" s="104"/>
      <c r="K1932" s="105">
        <f>VLOOKUP('Datos Monitoreo 2019'!$D1932,info!$A$2:$B$20,2,FALSE)</f>
        <v>0.74</v>
      </c>
      <c r="M1932" s="104">
        <v>1.1499999999999999</v>
      </c>
      <c r="N1932" s="106">
        <f>(1.8894+0.00853085*'Datos Monitoreo 2019'!$E1932^3.32222)/1000</f>
        <v>2.0797770847807797E-3</v>
      </c>
      <c r="O1932" s="106">
        <f>'Datos Monitoreo 2019'!$N1932*'Datos Monitoreo 2019'!$S1932</f>
        <v>4.1595541695615599E-4</v>
      </c>
      <c r="P1932" s="106">
        <f>'Datos Monitoreo 2019'!$O1932+'Datos Monitoreo 2019'!$N1932</f>
        <v>2.4957325017369355E-3</v>
      </c>
      <c r="Q1932" s="104">
        <v>0.47</v>
      </c>
      <c r="R1932" s="106">
        <f>'Datos Monitoreo 2019'!$Q1932*'Datos Monitoreo 2019'!$N1932</f>
        <v>9.7749522984696643E-4</v>
      </c>
      <c r="S1932" s="104">
        <v>0.2</v>
      </c>
      <c r="T1932" s="106">
        <f>'Datos Monitoreo 2019'!$R1932*'Datos Monitoreo 2019'!$S1932</f>
        <v>1.954990459693933E-4</v>
      </c>
      <c r="U1932" s="106">
        <f>'Datos Monitoreo 2019'!$T1932+'Datos Monitoreo 2019'!$R1932</f>
        <v>1.1729942758163597E-3</v>
      </c>
    </row>
    <row r="1933" spans="1:21" s="94" customFormat="1" ht="16.5" hidden="1" x14ac:dyDescent="0.3">
      <c r="A1933" s="95" t="s">
        <v>76</v>
      </c>
      <c r="B1933" s="102">
        <f>VLOOKUP('Datos Monitoreo 2019'!$A1933,info!$D$3:$E$118,2,FALSE)</f>
        <v>5</v>
      </c>
      <c r="C1933" s="96">
        <v>48</v>
      </c>
      <c r="D1933" s="96" t="s">
        <v>9</v>
      </c>
      <c r="E1933" s="97">
        <v>11.459155902616464</v>
      </c>
      <c r="F1933" s="103">
        <f t="shared" si="35"/>
        <v>1.0313240312354817E-2</v>
      </c>
      <c r="G1933" s="95"/>
      <c r="H1933" s="104"/>
      <c r="I1933" s="104"/>
      <c r="J1933" s="104"/>
      <c r="K1933" s="105">
        <f>VLOOKUP('Datos Monitoreo 2019'!$D1933,info!$A$2:$B$20,2,FALSE)</f>
        <v>0.74</v>
      </c>
      <c r="M1933" s="104">
        <v>1.1499999999999999</v>
      </c>
      <c r="N1933" s="106">
        <f>(1.8894+0.00853085*'Datos Monitoreo 2019'!$E1933^3.32222)/1000</f>
        <v>3.0055735612063143E-2</v>
      </c>
      <c r="O1933" s="106">
        <f>'Datos Monitoreo 2019'!$N1933*'Datos Monitoreo 2019'!$S1933</f>
        <v>6.0111471224126292E-3</v>
      </c>
      <c r="P1933" s="106">
        <f>'Datos Monitoreo 2019'!$O1933+'Datos Monitoreo 2019'!$N1933</f>
        <v>3.6066882734475773E-2</v>
      </c>
      <c r="Q1933" s="104">
        <v>0.47</v>
      </c>
      <c r="R1933" s="106">
        <f>'Datos Monitoreo 2019'!$Q1933*'Datos Monitoreo 2019'!$N1933</f>
        <v>1.4126195737669676E-2</v>
      </c>
      <c r="S1933" s="104">
        <v>0.2</v>
      </c>
      <c r="T1933" s="106">
        <f>'Datos Monitoreo 2019'!$R1933*'Datos Monitoreo 2019'!$S1933</f>
        <v>2.8252391475339354E-3</v>
      </c>
      <c r="U1933" s="106">
        <f>'Datos Monitoreo 2019'!$T1933+'Datos Monitoreo 2019'!$R1933</f>
        <v>1.6951434885203613E-2</v>
      </c>
    </row>
    <row r="1934" spans="1:21" s="94" customFormat="1" ht="16.5" hidden="1" x14ac:dyDescent="0.3">
      <c r="A1934" s="95" t="s">
        <v>76</v>
      </c>
      <c r="B1934" s="102">
        <f>VLOOKUP('Datos Monitoreo 2019'!$A1934,info!$D$3:$E$118,2,FALSE)</f>
        <v>5</v>
      </c>
      <c r="C1934" s="96">
        <v>49</v>
      </c>
      <c r="D1934" s="96" t="s">
        <v>9</v>
      </c>
      <c r="E1934" s="97">
        <v>9.4856346082769623</v>
      </c>
      <c r="F1934" s="103">
        <f t="shared" si="35"/>
        <v>7.066797783166337E-3</v>
      </c>
      <c r="G1934" s="95"/>
      <c r="H1934" s="104"/>
      <c r="I1934" s="104"/>
      <c r="J1934" s="104"/>
      <c r="K1934" s="105">
        <f>VLOOKUP('Datos Monitoreo 2019'!$D1934,info!$A$2:$B$20,2,FALSE)</f>
        <v>0.74</v>
      </c>
      <c r="M1934" s="104">
        <v>1.1499999999999999</v>
      </c>
      <c r="N1934" s="106">
        <f>(1.8894+0.00853085*'Datos Monitoreo 2019'!$E1934^3.32222)/1000</f>
        <v>1.6921574634831783E-2</v>
      </c>
      <c r="O1934" s="106">
        <f>'Datos Monitoreo 2019'!$N1934*'Datos Monitoreo 2019'!$S1934</f>
        <v>3.3843149269663568E-3</v>
      </c>
      <c r="P1934" s="106">
        <f>'Datos Monitoreo 2019'!$O1934+'Datos Monitoreo 2019'!$N1934</f>
        <v>2.030588956179814E-2</v>
      </c>
      <c r="Q1934" s="104">
        <v>0.47</v>
      </c>
      <c r="R1934" s="106">
        <f>'Datos Monitoreo 2019'!$Q1934*'Datos Monitoreo 2019'!$N1934</f>
        <v>7.9531400783709374E-3</v>
      </c>
      <c r="S1934" s="104">
        <v>0.2</v>
      </c>
      <c r="T1934" s="106">
        <f>'Datos Monitoreo 2019'!$R1934*'Datos Monitoreo 2019'!$S1934</f>
        <v>1.5906280156741876E-3</v>
      </c>
      <c r="U1934" s="106">
        <f>'Datos Monitoreo 2019'!$T1934+'Datos Monitoreo 2019'!$R1934</f>
        <v>9.5437680940451252E-3</v>
      </c>
    </row>
    <row r="1935" spans="1:21" s="94" customFormat="1" ht="16.5" hidden="1" x14ac:dyDescent="0.3">
      <c r="A1935" s="95" t="s">
        <v>76</v>
      </c>
      <c r="B1935" s="102">
        <f>VLOOKUP('Datos Monitoreo 2019'!$A1935,info!$D$3:$E$118,2,FALSE)</f>
        <v>5</v>
      </c>
      <c r="C1935" s="96">
        <v>49</v>
      </c>
      <c r="D1935" s="96" t="s">
        <v>9</v>
      </c>
      <c r="E1935" s="97">
        <v>5.4749300423611995</v>
      </c>
      <c r="F1935" s="103">
        <f t="shared" si="35"/>
        <v>2.3542199182153157E-3</v>
      </c>
      <c r="G1935" s="95"/>
      <c r="H1935" s="104"/>
      <c r="I1935" s="104"/>
      <c r="J1935" s="104"/>
      <c r="K1935" s="105">
        <f>VLOOKUP('Datos Monitoreo 2019'!$D1935,info!$A$2:$B$20,2,FALSE)</f>
        <v>0.74</v>
      </c>
      <c r="M1935" s="104">
        <v>1.1499999999999999</v>
      </c>
      <c r="N1935" s="106">
        <f>(1.8894+0.00853085*'Datos Monitoreo 2019'!$E1935^3.32222)/1000</f>
        <v>4.3106987205530313E-3</v>
      </c>
      <c r="O1935" s="106">
        <f>'Datos Monitoreo 2019'!$N1935*'Datos Monitoreo 2019'!$S1935</f>
        <v>8.621397441106063E-4</v>
      </c>
      <c r="P1935" s="106">
        <f>'Datos Monitoreo 2019'!$O1935+'Datos Monitoreo 2019'!$N1935</f>
        <v>5.1728384646636373E-3</v>
      </c>
      <c r="Q1935" s="104">
        <v>0.47</v>
      </c>
      <c r="R1935" s="106">
        <f>'Datos Monitoreo 2019'!$Q1935*'Datos Monitoreo 2019'!$N1935</f>
        <v>2.0260283986599245E-3</v>
      </c>
      <c r="S1935" s="104">
        <v>0.2</v>
      </c>
      <c r="T1935" s="106">
        <f>'Datos Monitoreo 2019'!$R1935*'Datos Monitoreo 2019'!$S1935</f>
        <v>4.0520567973198495E-4</v>
      </c>
      <c r="U1935" s="106">
        <f>'Datos Monitoreo 2019'!$T1935+'Datos Monitoreo 2019'!$R1935</f>
        <v>2.4312340783919093E-3</v>
      </c>
    </row>
    <row r="1936" spans="1:21" s="94" customFormat="1" ht="16.5" hidden="1" x14ac:dyDescent="0.3">
      <c r="A1936" s="95" t="s">
        <v>76</v>
      </c>
      <c r="B1936" s="102">
        <f>VLOOKUP('Datos Monitoreo 2019'!$A1936,info!$D$3:$E$118,2,FALSE)</f>
        <v>5</v>
      </c>
      <c r="C1936" s="96">
        <v>50</v>
      </c>
      <c r="D1936" s="96" t="s">
        <v>9</v>
      </c>
      <c r="E1936" s="97">
        <v>2.0690142601946393</v>
      </c>
      <c r="F1936" s="103">
        <f t="shared" si="35"/>
        <v>3.3621481728162886E-4</v>
      </c>
      <c r="G1936" s="95"/>
      <c r="H1936" s="104"/>
      <c r="I1936" s="104"/>
      <c r="J1936" s="104"/>
      <c r="K1936" s="105">
        <f>VLOOKUP('Datos Monitoreo 2019'!$D1936,info!$A$2:$B$20,2,FALSE)</f>
        <v>0.74</v>
      </c>
      <c r="M1936" s="104">
        <v>1.1499999999999999</v>
      </c>
      <c r="N1936" s="106">
        <f>(1.8894+0.00853085*'Datos Monitoreo 2019'!$E1936^3.32222)/1000</f>
        <v>1.9849054306789976E-3</v>
      </c>
      <c r="O1936" s="106">
        <f>'Datos Monitoreo 2019'!$N1936*'Datos Monitoreo 2019'!$S1936</f>
        <v>3.9698108613579953E-4</v>
      </c>
      <c r="P1936" s="106">
        <f>'Datos Monitoreo 2019'!$O1936+'Datos Monitoreo 2019'!$N1936</f>
        <v>2.3818865168147973E-3</v>
      </c>
      <c r="Q1936" s="104">
        <v>0.47</v>
      </c>
      <c r="R1936" s="106">
        <f>'Datos Monitoreo 2019'!$Q1936*'Datos Monitoreo 2019'!$N1936</f>
        <v>9.3290555241912882E-4</v>
      </c>
      <c r="S1936" s="104">
        <v>0.2</v>
      </c>
      <c r="T1936" s="106">
        <f>'Datos Monitoreo 2019'!$R1936*'Datos Monitoreo 2019'!$S1936</f>
        <v>1.8658111048382576E-4</v>
      </c>
      <c r="U1936" s="106">
        <f>'Datos Monitoreo 2019'!$T1936+'Datos Monitoreo 2019'!$R1936</f>
        <v>1.1194866629029546E-3</v>
      </c>
    </row>
    <row r="1937" spans="1:21" s="94" customFormat="1" ht="16.5" hidden="1" x14ac:dyDescent="0.3">
      <c r="A1937" s="95" t="s">
        <v>76</v>
      </c>
      <c r="B1937" s="102">
        <f>VLOOKUP('Datos Monitoreo 2019'!$A1937,info!$D$3:$E$118,2,FALSE)</f>
        <v>5</v>
      </c>
      <c r="C1937" s="96">
        <v>51</v>
      </c>
      <c r="D1937" s="96" t="s">
        <v>9</v>
      </c>
      <c r="E1937" s="97">
        <v>11.331831948142948</v>
      </c>
      <c r="F1937" s="103">
        <f t="shared" si="35"/>
        <v>1.0085330433847222E-2</v>
      </c>
      <c r="G1937" s="95"/>
      <c r="H1937" s="104"/>
      <c r="I1937" s="104"/>
      <c r="J1937" s="104"/>
      <c r="K1937" s="105">
        <f>VLOOKUP('Datos Monitoreo 2019'!$D1937,info!$A$2:$B$20,2,FALSE)</f>
        <v>0.74</v>
      </c>
      <c r="M1937" s="104">
        <v>1.1499999999999999</v>
      </c>
      <c r="N1937" s="106">
        <f>(1.8894+0.00853085*'Datos Monitoreo 2019'!$E1937^3.32222)/1000</f>
        <v>2.9029364041918755E-2</v>
      </c>
      <c r="O1937" s="106">
        <f>'Datos Monitoreo 2019'!$N1937*'Datos Monitoreo 2019'!$S1937</f>
        <v>5.8058728083837515E-3</v>
      </c>
      <c r="P1937" s="106">
        <f>'Datos Monitoreo 2019'!$O1937+'Datos Monitoreo 2019'!$N1937</f>
        <v>3.4835236850302508E-2</v>
      </c>
      <c r="Q1937" s="104">
        <v>0.47</v>
      </c>
      <c r="R1937" s="106">
        <f>'Datos Monitoreo 2019'!$Q1937*'Datos Monitoreo 2019'!$N1937</f>
        <v>1.3643801099701813E-2</v>
      </c>
      <c r="S1937" s="104">
        <v>0.2</v>
      </c>
      <c r="T1937" s="106">
        <f>'Datos Monitoreo 2019'!$R1937*'Datos Monitoreo 2019'!$S1937</f>
        <v>2.728760219940363E-3</v>
      </c>
      <c r="U1937" s="106">
        <f>'Datos Monitoreo 2019'!$T1937+'Datos Monitoreo 2019'!$R1937</f>
        <v>1.6372561319642175E-2</v>
      </c>
    </row>
    <row r="1938" spans="1:21" s="94" customFormat="1" ht="16.5" hidden="1" x14ac:dyDescent="0.3">
      <c r="A1938" s="95" t="s">
        <v>76</v>
      </c>
      <c r="B1938" s="102">
        <f>VLOOKUP('Datos Monitoreo 2019'!$A1938,info!$D$3:$E$118,2,FALSE)</f>
        <v>5</v>
      </c>
      <c r="C1938" s="96">
        <v>52</v>
      </c>
      <c r="D1938" s="96" t="s">
        <v>12</v>
      </c>
      <c r="E1938" s="97">
        <v>4.520000383809827</v>
      </c>
      <c r="F1938" s="103">
        <f t="shared" si="35"/>
        <v>1.6046001362524888E-3</v>
      </c>
      <c r="G1938" s="95"/>
      <c r="H1938" s="104"/>
      <c r="I1938" s="104"/>
      <c r="J1938" s="104"/>
      <c r="K1938" s="105">
        <f>VLOOKUP('Datos Monitoreo 2019'!$D1938,info!$A$2:$B$20,2,FALSE)</f>
        <v>0.92</v>
      </c>
      <c r="M1938" s="104">
        <v>1.1499999999999999</v>
      </c>
      <c r="N1938" s="106">
        <f>(0.193936*'Datos Monitoreo 2019'!$E1938^2.24268)/1000</f>
        <v>5.7137914069579424E-3</v>
      </c>
      <c r="O1938" s="106">
        <f>'Datos Monitoreo 2019'!$N1938*'Datos Monitoreo 2019'!$S1938</f>
        <v>1.1427582813915884E-3</v>
      </c>
      <c r="P1938" s="106">
        <f>'Datos Monitoreo 2019'!$O1938+'Datos Monitoreo 2019'!$N1938</f>
        <v>6.856549688349531E-3</v>
      </c>
      <c r="Q1938" s="104">
        <v>0.47</v>
      </c>
      <c r="R1938" s="106">
        <f>'Datos Monitoreo 2019'!$Q1938*'Datos Monitoreo 2019'!$N1938</f>
        <v>2.6854819612702327E-3</v>
      </c>
      <c r="S1938" s="104">
        <v>0.2</v>
      </c>
      <c r="T1938" s="106">
        <f>'Datos Monitoreo 2019'!$R1938*'Datos Monitoreo 2019'!$S1938</f>
        <v>5.3709639225404655E-4</v>
      </c>
      <c r="U1938" s="106">
        <f>'Datos Monitoreo 2019'!$T1938+'Datos Monitoreo 2019'!$R1938</f>
        <v>3.2225783535242791E-3</v>
      </c>
    </row>
    <row r="1939" spans="1:21" s="94" customFormat="1" ht="16.5" hidden="1" x14ac:dyDescent="0.3">
      <c r="A1939" s="96" t="s">
        <v>77</v>
      </c>
      <c r="B1939" s="102">
        <f>VLOOKUP('Datos Monitoreo 2019'!$A1939,info!$D$3:$E$118,2,FALSE)</f>
        <v>5</v>
      </c>
      <c r="C1939" s="96">
        <v>1</v>
      </c>
      <c r="D1939" s="96" t="s">
        <v>9</v>
      </c>
      <c r="E1939" s="97">
        <v>14.00563499208679</v>
      </c>
      <c r="F1939" s="103">
        <f t="shared" si="35"/>
        <v>1.5406198491295472E-2</v>
      </c>
      <c r="G1939" s="98"/>
      <c r="H1939" s="104"/>
      <c r="I1939" s="104"/>
      <c r="J1939" s="104"/>
      <c r="K1939" s="105">
        <f>VLOOKUP('Datos Monitoreo 2019'!$D1939,info!$A$2:$B$20,2,FALSE)</f>
        <v>0.74</v>
      </c>
      <c r="M1939" s="104">
        <v>1.1499999999999999</v>
      </c>
      <c r="N1939" s="106">
        <f>(1.8894+0.00853085*'Datos Monitoreo 2019'!$E1939^3.32222)/1000</f>
        <v>5.6750234129428999E-2</v>
      </c>
      <c r="O1939" s="106">
        <f>'Datos Monitoreo 2019'!$N1939*'Datos Monitoreo 2019'!$S1939</f>
        <v>1.13500468258858E-2</v>
      </c>
      <c r="P1939" s="106">
        <f>'Datos Monitoreo 2019'!$O1939+'Datos Monitoreo 2019'!$N1939</f>
        <v>6.8100280955314799E-2</v>
      </c>
      <c r="Q1939" s="104">
        <v>0.47</v>
      </c>
      <c r="R1939" s="106">
        <f>'Datos Monitoreo 2019'!$Q1939*'Datos Monitoreo 2019'!$N1939</f>
        <v>2.6672610040831629E-2</v>
      </c>
      <c r="S1939" s="104">
        <v>0.2</v>
      </c>
      <c r="T1939" s="106">
        <f>'Datos Monitoreo 2019'!$R1939*'Datos Monitoreo 2019'!$S1939</f>
        <v>5.3345220081663265E-3</v>
      </c>
      <c r="U1939" s="106">
        <f>'Datos Monitoreo 2019'!$T1939+'Datos Monitoreo 2019'!$R1939</f>
        <v>3.2007132048997952E-2</v>
      </c>
    </row>
    <row r="1940" spans="1:21" s="94" customFormat="1" ht="16.5" hidden="1" x14ac:dyDescent="0.3">
      <c r="A1940" s="96" t="s">
        <v>77</v>
      </c>
      <c r="B1940" s="102">
        <f>VLOOKUP('Datos Monitoreo 2019'!$A1940,info!$D$3:$E$118,2,FALSE)</f>
        <v>5</v>
      </c>
      <c r="C1940" s="96">
        <v>2</v>
      </c>
      <c r="D1940" s="96" t="s">
        <v>16</v>
      </c>
      <c r="E1940" s="97">
        <v>19.512396023066369</v>
      </c>
      <c r="F1940" s="103">
        <f t="shared" si="35"/>
        <v>2.990274690534921E-2</v>
      </c>
      <c r="G1940" s="98"/>
      <c r="H1940" s="104"/>
      <c r="I1940" s="104"/>
      <c r="J1940" s="104"/>
      <c r="K1940" s="105">
        <f>VLOOKUP('Datos Monitoreo 2019'!$D1940,info!$A$2:$B$20,2,FALSE)</f>
        <v>0.55000000000000004</v>
      </c>
      <c r="M1940" s="104">
        <v>1.1499999999999999</v>
      </c>
      <c r="N1940" s="106">
        <f>(0.0883215*'Datos Monitoreo 2019'!$E1940^2.37334)/1000</f>
        <v>0.10195586180865343</v>
      </c>
      <c r="O1940" s="106">
        <f>'Datos Monitoreo 2019'!$N1940*'Datos Monitoreo 2019'!$S1940</f>
        <v>2.0391172361730686E-2</v>
      </c>
      <c r="P1940" s="106">
        <f>'Datos Monitoreo 2019'!$O1940+'Datos Monitoreo 2019'!$N1940</f>
        <v>0.12234703417038412</v>
      </c>
      <c r="Q1940" s="104">
        <v>0.47</v>
      </c>
      <c r="R1940" s="106">
        <f>'Datos Monitoreo 2019'!$Q1940*'Datos Monitoreo 2019'!$N1940</f>
        <v>4.7919255050067111E-2</v>
      </c>
      <c r="S1940" s="104">
        <v>0.2</v>
      </c>
      <c r="T1940" s="106">
        <f>'Datos Monitoreo 2019'!$R1940*'Datos Monitoreo 2019'!$S1940</f>
        <v>9.5838510100134233E-3</v>
      </c>
      <c r="U1940" s="106">
        <f>'Datos Monitoreo 2019'!$T1940+'Datos Monitoreo 2019'!$R1940</f>
        <v>5.7503106060080536E-2</v>
      </c>
    </row>
    <row r="1941" spans="1:21" s="94" customFormat="1" ht="16.5" hidden="1" x14ac:dyDescent="0.3">
      <c r="A1941" s="96" t="s">
        <v>77</v>
      </c>
      <c r="B1941" s="102">
        <f>VLOOKUP('Datos Monitoreo 2019'!$A1941,info!$D$3:$E$118,2,FALSE)</f>
        <v>5</v>
      </c>
      <c r="C1941" s="96">
        <v>5</v>
      </c>
      <c r="D1941" s="96" t="s">
        <v>16</v>
      </c>
      <c r="E1941" s="97">
        <v>2.228169203286535</v>
      </c>
      <c r="F1941" s="103">
        <f t="shared" si="35"/>
        <v>3.8992961057514373E-4</v>
      </c>
      <c r="G1941" s="100"/>
      <c r="H1941" s="104"/>
      <c r="I1941" s="104"/>
      <c r="J1941" s="104"/>
      <c r="K1941" s="105">
        <f>VLOOKUP('Datos Monitoreo 2019'!$D1941,info!$A$2:$B$20,2,FALSE)</f>
        <v>0.55000000000000004</v>
      </c>
      <c r="M1941" s="104">
        <v>1.1499999999999999</v>
      </c>
      <c r="N1941" s="106">
        <f>(0.0883215*'Datos Monitoreo 2019'!$E1941^2.37334)/1000</f>
        <v>5.9137878363291728E-4</v>
      </c>
      <c r="O1941" s="106">
        <f>'Datos Monitoreo 2019'!$N1941*'Datos Monitoreo 2019'!$S1941</f>
        <v>1.1827575672658346E-4</v>
      </c>
      <c r="P1941" s="106">
        <f>'Datos Monitoreo 2019'!$O1941+'Datos Monitoreo 2019'!$N1941</f>
        <v>7.0965454035950074E-4</v>
      </c>
      <c r="Q1941" s="104">
        <v>0.47</v>
      </c>
      <c r="R1941" s="106">
        <f>'Datos Monitoreo 2019'!$Q1941*'Datos Monitoreo 2019'!$N1941</f>
        <v>2.7794802830747109E-4</v>
      </c>
      <c r="S1941" s="104">
        <v>0.2</v>
      </c>
      <c r="T1941" s="106">
        <f>'Datos Monitoreo 2019'!$R1941*'Datos Monitoreo 2019'!$S1941</f>
        <v>5.5589605661494223E-5</v>
      </c>
      <c r="U1941" s="106">
        <f>'Datos Monitoreo 2019'!$T1941+'Datos Monitoreo 2019'!$R1941</f>
        <v>3.3353763396896528E-4</v>
      </c>
    </row>
    <row r="1942" spans="1:21" s="94" customFormat="1" ht="16.5" hidden="1" x14ac:dyDescent="0.3">
      <c r="A1942" s="96" t="s">
        <v>77</v>
      </c>
      <c r="B1942" s="102">
        <f>VLOOKUP('Datos Monitoreo 2019'!$A1942,info!$D$3:$E$118,2,FALSE)</f>
        <v>5</v>
      </c>
      <c r="C1942" s="96">
        <v>6</v>
      </c>
      <c r="D1942" s="96" t="s">
        <v>16</v>
      </c>
      <c r="E1942" s="97">
        <v>18.939438227935547</v>
      </c>
      <c r="F1942" s="103">
        <f t="shared" si="35"/>
        <v>2.8172414364054127E-2</v>
      </c>
      <c r="G1942" s="98"/>
      <c r="H1942" s="104"/>
      <c r="I1942" s="104"/>
      <c r="J1942" s="104"/>
      <c r="K1942" s="105">
        <f>VLOOKUP('Datos Monitoreo 2019'!$D1942,info!$A$2:$B$20,2,FALSE)</f>
        <v>0.55000000000000004</v>
      </c>
      <c r="M1942" s="104">
        <v>1.1499999999999999</v>
      </c>
      <c r="N1942" s="106">
        <f>(0.0883215*'Datos Monitoreo 2019'!$E1942^2.37334)/1000</f>
        <v>9.4993273273618464E-2</v>
      </c>
      <c r="O1942" s="106">
        <f>'Datos Monitoreo 2019'!$N1942*'Datos Monitoreo 2019'!$S1942</f>
        <v>1.8998654654723696E-2</v>
      </c>
      <c r="P1942" s="106">
        <f>'Datos Monitoreo 2019'!$O1942+'Datos Monitoreo 2019'!$N1942</f>
        <v>0.11399192792834216</v>
      </c>
      <c r="Q1942" s="104">
        <v>0.47</v>
      </c>
      <c r="R1942" s="106">
        <f>'Datos Monitoreo 2019'!$Q1942*'Datos Monitoreo 2019'!$N1942</f>
        <v>4.4646838438600678E-2</v>
      </c>
      <c r="S1942" s="104">
        <v>0.2</v>
      </c>
      <c r="T1942" s="106">
        <f>'Datos Monitoreo 2019'!$R1942*'Datos Monitoreo 2019'!$S1942</f>
        <v>8.9293676877201366E-3</v>
      </c>
      <c r="U1942" s="106">
        <f>'Datos Monitoreo 2019'!$T1942+'Datos Monitoreo 2019'!$R1942</f>
        <v>5.3576206126320816E-2</v>
      </c>
    </row>
    <row r="1943" spans="1:21" s="94" customFormat="1" ht="16.5" hidden="1" x14ac:dyDescent="0.3">
      <c r="A1943" s="96" t="s">
        <v>77</v>
      </c>
      <c r="B1943" s="102">
        <f>VLOOKUP('Datos Monitoreo 2019'!$A1943,info!$D$3:$E$118,2,FALSE)</f>
        <v>5</v>
      </c>
      <c r="C1943" s="96">
        <v>7</v>
      </c>
      <c r="D1943" s="96" t="s">
        <v>16</v>
      </c>
      <c r="E1943" s="97">
        <v>21.708734237734525</v>
      </c>
      <c r="F1943" s="103">
        <f t="shared" si="35"/>
        <v>3.7013391875337365E-2</v>
      </c>
      <c r="G1943" s="98"/>
      <c r="H1943" s="104"/>
      <c r="I1943" s="104"/>
      <c r="J1943" s="104"/>
      <c r="K1943" s="105">
        <f>VLOOKUP('Datos Monitoreo 2019'!$D1943,info!$A$2:$B$20,2,FALSE)</f>
        <v>0.55000000000000004</v>
      </c>
      <c r="M1943" s="104">
        <v>1.1499999999999999</v>
      </c>
      <c r="N1943" s="106">
        <f>(0.0883215*'Datos Monitoreo 2019'!$E1943^2.37334)/1000</f>
        <v>0.13132716379628334</v>
      </c>
      <c r="O1943" s="106">
        <f>'Datos Monitoreo 2019'!$N1943*'Datos Monitoreo 2019'!$S1943</f>
        <v>2.626543275925667E-2</v>
      </c>
      <c r="P1943" s="106">
        <f>'Datos Monitoreo 2019'!$O1943+'Datos Monitoreo 2019'!$N1943</f>
        <v>0.15759259655554</v>
      </c>
      <c r="Q1943" s="104">
        <v>0.47</v>
      </c>
      <c r="R1943" s="106">
        <f>'Datos Monitoreo 2019'!$Q1943*'Datos Monitoreo 2019'!$N1943</f>
        <v>6.1723766984253164E-2</v>
      </c>
      <c r="S1943" s="104">
        <v>0.2</v>
      </c>
      <c r="T1943" s="106">
        <f>'Datos Monitoreo 2019'!$R1943*'Datos Monitoreo 2019'!$S1943</f>
        <v>1.2344753396850634E-2</v>
      </c>
      <c r="U1943" s="106">
        <f>'Datos Monitoreo 2019'!$T1943+'Datos Monitoreo 2019'!$R1943</f>
        <v>7.40685203811038E-2</v>
      </c>
    </row>
    <row r="1944" spans="1:21" s="94" customFormat="1" ht="16.5" hidden="1" x14ac:dyDescent="0.3">
      <c r="A1944" s="96" t="s">
        <v>77</v>
      </c>
      <c r="B1944" s="102">
        <f>VLOOKUP('Datos Monitoreo 2019'!$A1944,info!$D$3:$E$118,2,FALSE)</f>
        <v>5</v>
      </c>
      <c r="C1944" s="96">
        <v>11</v>
      </c>
      <c r="D1944" s="96" t="s">
        <v>9</v>
      </c>
      <c r="E1944" s="97">
        <v>6.0478878374920226</v>
      </c>
      <c r="F1944" s="103">
        <f t="shared" si="35"/>
        <v>2.8727467228087103E-3</v>
      </c>
      <c r="G1944" s="98"/>
      <c r="H1944" s="104"/>
      <c r="I1944" s="104"/>
      <c r="J1944" s="104"/>
      <c r="K1944" s="105">
        <f>VLOOKUP('Datos Monitoreo 2019'!$D1944,info!$A$2:$B$20,2,FALSE)</f>
        <v>0.74</v>
      </c>
      <c r="M1944" s="104">
        <v>1.1499999999999999</v>
      </c>
      <c r="N1944" s="106">
        <f>(1.8894+0.00853085*'Datos Monitoreo 2019'!$E1944^3.32222)/1000</f>
        <v>5.25957027521122E-3</v>
      </c>
      <c r="O1944" s="106">
        <f>'Datos Monitoreo 2019'!$N1944*'Datos Monitoreo 2019'!$S1944</f>
        <v>1.0519140550422441E-3</v>
      </c>
      <c r="P1944" s="106">
        <f>'Datos Monitoreo 2019'!$O1944+'Datos Monitoreo 2019'!$N1944</f>
        <v>6.3114843302534644E-3</v>
      </c>
      <c r="Q1944" s="104">
        <v>0.47</v>
      </c>
      <c r="R1944" s="106">
        <f>'Datos Monitoreo 2019'!$Q1944*'Datos Monitoreo 2019'!$N1944</f>
        <v>2.4719980293492734E-3</v>
      </c>
      <c r="S1944" s="104">
        <v>0.2</v>
      </c>
      <c r="T1944" s="106">
        <f>'Datos Monitoreo 2019'!$R1944*'Datos Monitoreo 2019'!$S1944</f>
        <v>4.9439960586985469E-4</v>
      </c>
      <c r="U1944" s="106">
        <f>'Datos Monitoreo 2019'!$T1944+'Datos Monitoreo 2019'!$R1944</f>
        <v>2.9663976352191281E-3</v>
      </c>
    </row>
    <row r="1945" spans="1:21" s="94" customFormat="1" ht="16.5" hidden="1" x14ac:dyDescent="0.3">
      <c r="A1945" s="96" t="s">
        <v>77</v>
      </c>
      <c r="B1945" s="102">
        <f>VLOOKUP('Datos Monitoreo 2019'!$A1945,info!$D$3:$E$118,2,FALSE)</f>
        <v>5</v>
      </c>
      <c r="C1945" s="96">
        <v>12</v>
      </c>
      <c r="D1945" s="96" t="s">
        <v>16</v>
      </c>
      <c r="E1945" s="97">
        <v>6.3343667350574338</v>
      </c>
      <c r="F1945" s="103">
        <f t="shared" si="35"/>
        <v>3.1513474506910731E-3</v>
      </c>
      <c r="G1945" s="98"/>
      <c r="H1945" s="104"/>
      <c r="I1945" s="104"/>
      <c r="J1945" s="104"/>
      <c r="K1945" s="105">
        <f>VLOOKUP('Datos Monitoreo 2019'!$D1945,info!$A$2:$B$20,2,FALSE)</f>
        <v>0.55000000000000004</v>
      </c>
      <c r="M1945" s="104">
        <v>1.1499999999999999</v>
      </c>
      <c r="N1945" s="106">
        <f>(0.0883215*'Datos Monitoreo 2019'!$E1945^2.37334)/1000</f>
        <v>7.0596101322637763E-3</v>
      </c>
      <c r="O1945" s="106">
        <f>'Datos Monitoreo 2019'!$N1945*'Datos Monitoreo 2019'!$S1945</f>
        <v>1.4119220264527553E-3</v>
      </c>
      <c r="P1945" s="106">
        <f>'Datos Monitoreo 2019'!$O1945+'Datos Monitoreo 2019'!$N1945</f>
        <v>8.4715321587165316E-3</v>
      </c>
      <c r="Q1945" s="104">
        <v>0.47</v>
      </c>
      <c r="R1945" s="106">
        <f>'Datos Monitoreo 2019'!$Q1945*'Datos Monitoreo 2019'!$N1945</f>
        <v>3.3180167621639747E-3</v>
      </c>
      <c r="S1945" s="104">
        <v>0.2</v>
      </c>
      <c r="T1945" s="106">
        <f>'Datos Monitoreo 2019'!$R1945*'Datos Monitoreo 2019'!$S1945</f>
        <v>6.6360335243279499E-4</v>
      </c>
      <c r="U1945" s="106">
        <f>'Datos Monitoreo 2019'!$T1945+'Datos Monitoreo 2019'!$R1945</f>
        <v>3.9816201145967695E-3</v>
      </c>
    </row>
    <row r="1946" spans="1:21" s="94" customFormat="1" ht="16.5" hidden="1" x14ac:dyDescent="0.3">
      <c r="A1946" s="96" t="s">
        <v>77</v>
      </c>
      <c r="B1946" s="102">
        <f>VLOOKUP('Datos Monitoreo 2019'!$A1946,info!$D$3:$E$118,2,FALSE)</f>
        <v>5</v>
      </c>
      <c r="C1946" s="96">
        <v>12</v>
      </c>
      <c r="D1946" s="96" t="s">
        <v>16</v>
      </c>
      <c r="E1946" s="97">
        <v>2.7056340325622208</v>
      </c>
      <c r="F1946" s="103">
        <f t="shared" si="35"/>
        <v>5.7494723191947193E-4</v>
      </c>
      <c r="G1946" s="98"/>
      <c r="H1946" s="104"/>
      <c r="I1946" s="104"/>
      <c r="J1946" s="104"/>
      <c r="K1946" s="105">
        <f>VLOOKUP('Datos Monitoreo 2019'!$D1946,info!$A$2:$B$20,2,FALSE)</f>
        <v>0.55000000000000004</v>
      </c>
      <c r="M1946" s="104">
        <v>1.1499999999999999</v>
      </c>
      <c r="N1946" s="106">
        <f>(0.0883215*'Datos Monitoreo 2019'!$E1946^2.37334)/1000</f>
        <v>9.3753582202130939E-4</v>
      </c>
      <c r="O1946" s="106">
        <f>'Datos Monitoreo 2019'!$N1946*'Datos Monitoreo 2019'!$S1946</f>
        <v>1.8750716440426188E-4</v>
      </c>
      <c r="P1946" s="106">
        <f>'Datos Monitoreo 2019'!$O1946+'Datos Monitoreo 2019'!$N1946</f>
        <v>1.1250429864255714E-3</v>
      </c>
      <c r="Q1946" s="104">
        <v>0.47</v>
      </c>
      <c r="R1946" s="106">
        <f>'Datos Monitoreo 2019'!$Q1946*'Datos Monitoreo 2019'!$N1946</f>
        <v>4.4064183635001536E-4</v>
      </c>
      <c r="S1946" s="104">
        <v>0.2</v>
      </c>
      <c r="T1946" s="106">
        <f>'Datos Monitoreo 2019'!$R1946*'Datos Monitoreo 2019'!$S1946</f>
        <v>8.8128367270003073E-5</v>
      </c>
      <c r="U1946" s="106">
        <f>'Datos Monitoreo 2019'!$T1946+'Datos Monitoreo 2019'!$R1946</f>
        <v>5.2877020362001844E-4</v>
      </c>
    </row>
    <row r="1947" spans="1:21" s="94" customFormat="1" ht="16.5" hidden="1" x14ac:dyDescent="0.3">
      <c r="A1947" s="96" t="s">
        <v>77</v>
      </c>
      <c r="B1947" s="102">
        <f>VLOOKUP('Datos Monitoreo 2019'!$A1947,info!$D$3:$E$118,2,FALSE)</f>
        <v>5</v>
      </c>
      <c r="C1947" s="96">
        <v>13</v>
      </c>
      <c r="D1947" s="96" t="s">
        <v>16</v>
      </c>
      <c r="E1947" s="97">
        <v>24.287044315823227</v>
      </c>
      <c r="F1947" s="103">
        <f t="shared" si="35"/>
        <v>4.6327537032432808E-2</v>
      </c>
      <c r="G1947" s="98"/>
      <c r="H1947" s="104"/>
      <c r="I1947" s="104"/>
      <c r="J1947" s="104"/>
      <c r="K1947" s="105">
        <f>VLOOKUP('Datos Monitoreo 2019'!$D1947,info!$A$2:$B$20,2,FALSE)</f>
        <v>0.55000000000000004</v>
      </c>
      <c r="M1947" s="104">
        <v>1.1499999999999999</v>
      </c>
      <c r="N1947" s="106">
        <f>(0.0883215*'Datos Monitoreo 2019'!$E1947^2.37334)/1000</f>
        <v>0.17140818026272786</v>
      </c>
      <c r="O1947" s="106">
        <f>'Datos Monitoreo 2019'!$N1947*'Datos Monitoreo 2019'!$S1947</f>
        <v>3.4281636052545576E-2</v>
      </c>
      <c r="P1947" s="106">
        <f>'Datos Monitoreo 2019'!$O1947+'Datos Monitoreo 2019'!$N1947</f>
        <v>0.20568981631527344</v>
      </c>
      <c r="Q1947" s="104">
        <v>0.47</v>
      </c>
      <c r="R1947" s="106">
        <f>'Datos Monitoreo 2019'!$Q1947*'Datos Monitoreo 2019'!$N1947</f>
        <v>8.0561844723482087E-2</v>
      </c>
      <c r="S1947" s="104">
        <v>0.2</v>
      </c>
      <c r="T1947" s="106">
        <f>'Datos Monitoreo 2019'!$R1947*'Datos Monitoreo 2019'!$S1947</f>
        <v>1.6112368944696417E-2</v>
      </c>
      <c r="U1947" s="106">
        <f>'Datos Monitoreo 2019'!$T1947+'Datos Monitoreo 2019'!$R1947</f>
        <v>9.6674213668178507E-2</v>
      </c>
    </row>
    <row r="1948" spans="1:21" s="94" customFormat="1" ht="16.5" hidden="1" x14ac:dyDescent="0.3">
      <c r="A1948" s="96" t="s">
        <v>77</v>
      </c>
      <c r="B1948" s="102">
        <f>VLOOKUP('Datos Monitoreo 2019'!$A1948,info!$D$3:$E$118,2,FALSE)</f>
        <v>5</v>
      </c>
      <c r="C1948" s="96">
        <v>15</v>
      </c>
      <c r="D1948" s="96" t="s">
        <v>16</v>
      </c>
      <c r="E1948" s="97">
        <v>3.3740847935481812</v>
      </c>
      <c r="F1948" s="103">
        <f t="shared" si="35"/>
        <v>8.9413247029026816E-4</v>
      </c>
      <c r="G1948" s="98"/>
      <c r="H1948" s="104"/>
      <c r="I1948" s="104"/>
      <c r="J1948" s="104"/>
      <c r="K1948" s="105">
        <f>VLOOKUP('Datos Monitoreo 2019'!$D1948,info!$A$2:$B$20,2,FALSE)</f>
        <v>0.55000000000000004</v>
      </c>
      <c r="M1948" s="104">
        <v>1.1499999999999999</v>
      </c>
      <c r="N1948" s="106">
        <f>(0.0883215*'Datos Monitoreo 2019'!$E1948^2.37334)/1000</f>
        <v>1.5832889459200352E-3</v>
      </c>
      <c r="O1948" s="106">
        <f>'Datos Monitoreo 2019'!$N1948*'Datos Monitoreo 2019'!$S1948</f>
        <v>3.1665778918400707E-4</v>
      </c>
      <c r="P1948" s="106">
        <f>'Datos Monitoreo 2019'!$O1948+'Datos Monitoreo 2019'!$N1948</f>
        <v>1.8999467351040423E-3</v>
      </c>
      <c r="Q1948" s="104">
        <v>0.47</v>
      </c>
      <c r="R1948" s="106">
        <f>'Datos Monitoreo 2019'!$Q1948*'Datos Monitoreo 2019'!$N1948</f>
        <v>7.4414580458241652E-4</v>
      </c>
      <c r="S1948" s="104">
        <v>0.2</v>
      </c>
      <c r="T1948" s="106">
        <f>'Datos Monitoreo 2019'!$R1948*'Datos Monitoreo 2019'!$S1948</f>
        <v>1.4882916091648333E-4</v>
      </c>
      <c r="U1948" s="106">
        <f>'Datos Monitoreo 2019'!$T1948+'Datos Monitoreo 2019'!$R1948</f>
        <v>8.9297496549889984E-4</v>
      </c>
    </row>
    <row r="1949" spans="1:21" s="94" customFormat="1" ht="16.5" hidden="1" x14ac:dyDescent="0.3">
      <c r="A1949" s="96" t="s">
        <v>77</v>
      </c>
      <c r="B1949" s="102">
        <f>VLOOKUP('Datos Monitoreo 2019'!$A1949,info!$D$3:$E$118,2,FALSE)</f>
        <v>5</v>
      </c>
      <c r="C1949" s="96">
        <v>17</v>
      </c>
      <c r="D1949" s="96" t="s">
        <v>16</v>
      </c>
      <c r="E1949" s="97">
        <v>7.6712682570293556</v>
      </c>
      <c r="F1949" s="103">
        <f t="shared" si="35"/>
        <v>4.6219391248601867E-3</v>
      </c>
      <c r="G1949" s="98"/>
      <c r="H1949" s="104"/>
      <c r="I1949" s="104"/>
      <c r="J1949" s="104"/>
      <c r="K1949" s="105">
        <f>VLOOKUP('Datos Monitoreo 2019'!$D1949,info!$A$2:$B$20,2,FALSE)</f>
        <v>0.55000000000000004</v>
      </c>
      <c r="M1949" s="104">
        <v>1.1499999999999999</v>
      </c>
      <c r="N1949" s="106">
        <f>(0.0883215*'Datos Monitoreo 2019'!$E1949^2.37334)/1000</f>
        <v>1.1121339156790077E-2</v>
      </c>
      <c r="O1949" s="106">
        <f>'Datos Monitoreo 2019'!$N1949*'Datos Monitoreo 2019'!$S1949</f>
        <v>2.2242678313580152E-3</v>
      </c>
      <c r="P1949" s="106">
        <f>'Datos Monitoreo 2019'!$O1949+'Datos Monitoreo 2019'!$N1949</f>
        <v>1.3345606988148092E-2</v>
      </c>
      <c r="Q1949" s="104">
        <v>0.47</v>
      </c>
      <c r="R1949" s="106">
        <f>'Datos Monitoreo 2019'!$Q1949*'Datos Monitoreo 2019'!$N1949</f>
        <v>5.2270294036913358E-3</v>
      </c>
      <c r="S1949" s="104">
        <v>0.2</v>
      </c>
      <c r="T1949" s="106">
        <f>'Datos Monitoreo 2019'!$R1949*'Datos Monitoreo 2019'!$S1949</f>
        <v>1.0454058807382672E-3</v>
      </c>
      <c r="U1949" s="106">
        <f>'Datos Monitoreo 2019'!$T1949+'Datos Monitoreo 2019'!$R1949</f>
        <v>6.272435284429603E-3</v>
      </c>
    </row>
    <row r="1950" spans="1:21" s="94" customFormat="1" ht="16.5" hidden="1" x14ac:dyDescent="0.3">
      <c r="A1950" s="96" t="s">
        <v>77</v>
      </c>
      <c r="B1950" s="102">
        <f>VLOOKUP('Datos Monitoreo 2019'!$A1950,info!$D$3:$E$118,2,FALSE)</f>
        <v>5</v>
      </c>
      <c r="C1950" s="96">
        <v>18</v>
      </c>
      <c r="D1950" s="96" t="s">
        <v>16</v>
      </c>
      <c r="E1950" s="97">
        <v>3.1512678732195281</v>
      </c>
      <c r="F1950" s="103">
        <f t="shared" si="35"/>
        <v>7.7993879862183325E-4</v>
      </c>
      <c r="G1950" s="98"/>
      <c r="H1950" s="104"/>
      <c r="I1950" s="104"/>
      <c r="J1950" s="104"/>
      <c r="K1950" s="105">
        <f>VLOOKUP('Datos Monitoreo 2019'!$D1950,info!$A$2:$B$20,2,FALSE)</f>
        <v>0.55000000000000004</v>
      </c>
      <c r="M1950" s="104">
        <v>1.1499999999999999</v>
      </c>
      <c r="N1950" s="106">
        <f>(0.0883215*'Datos Monitoreo 2019'!$E1950^2.37334)/1000</f>
        <v>1.3462992074672832E-3</v>
      </c>
      <c r="O1950" s="106">
        <f>'Datos Monitoreo 2019'!$N1950*'Datos Monitoreo 2019'!$S1950</f>
        <v>2.6925984149345667E-4</v>
      </c>
      <c r="P1950" s="106">
        <f>'Datos Monitoreo 2019'!$O1950+'Datos Monitoreo 2019'!$N1950</f>
        <v>1.6155590489607399E-3</v>
      </c>
      <c r="Q1950" s="104">
        <v>0.47</v>
      </c>
      <c r="R1950" s="106">
        <f>'Datos Monitoreo 2019'!$Q1950*'Datos Monitoreo 2019'!$N1950</f>
        <v>6.3276062750962305E-4</v>
      </c>
      <c r="S1950" s="104">
        <v>0.2</v>
      </c>
      <c r="T1950" s="106">
        <f>'Datos Monitoreo 2019'!$R1950*'Datos Monitoreo 2019'!$S1950</f>
        <v>1.2655212550192463E-4</v>
      </c>
      <c r="U1950" s="106">
        <f>'Datos Monitoreo 2019'!$T1950+'Datos Monitoreo 2019'!$R1950</f>
        <v>7.593127530115477E-4</v>
      </c>
    </row>
    <row r="1951" spans="1:21" s="94" customFormat="1" ht="16.5" hidden="1" x14ac:dyDescent="0.3">
      <c r="A1951" s="96" t="s">
        <v>77</v>
      </c>
      <c r="B1951" s="102">
        <f>VLOOKUP('Datos Monitoreo 2019'!$A1951,info!$D$3:$E$118,2,FALSE)</f>
        <v>5</v>
      </c>
      <c r="C1951" s="96">
        <v>19</v>
      </c>
      <c r="D1951" s="96" t="s">
        <v>16</v>
      </c>
      <c r="E1951" s="97">
        <v>11.650141834326739</v>
      </c>
      <c r="F1951" s="103">
        <f t="shared" si="35"/>
        <v>1.0659879778408965E-2</v>
      </c>
      <c r="G1951" s="98"/>
      <c r="H1951" s="104"/>
      <c r="I1951" s="104"/>
      <c r="J1951" s="104"/>
      <c r="K1951" s="105">
        <f>VLOOKUP('Datos Monitoreo 2019'!$D1951,info!$A$2:$B$20,2,FALSE)</f>
        <v>0.55000000000000004</v>
      </c>
      <c r="M1951" s="104">
        <v>1.1499999999999999</v>
      </c>
      <c r="N1951" s="106">
        <f>(0.0883215*'Datos Monitoreo 2019'!$E1951^2.37334)/1000</f>
        <v>2.998009167988324E-2</v>
      </c>
      <c r="O1951" s="106">
        <f>'Datos Monitoreo 2019'!$N1951*'Datos Monitoreo 2019'!$S1951</f>
        <v>5.9960183359766481E-3</v>
      </c>
      <c r="P1951" s="106">
        <f>'Datos Monitoreo 2019'!$O1951+'Datos Monitoreo 2019'!$N1951</f>
        <v>3.5976110015859888E-2</v>
      </c>
      <c r="Q1951" s="104">
        <v>0.47</v>
      </c>
      <c r="R1951" s="106">
        <f>'Datos Monitoreo 2019'!$Q1951*'Datos Monitoreo 2019'!$N1951</f>
        <v>1.4090643089545123E-2</v>
      </c>
      <c r="S1951" s="104">
        <v>0.2</v>
      </c>
      <c r="T1951" s="106">
        <f>'Datos Monitoreo 2019'!$R1951*'Datos Monitoreo 2019'!$S1951</f>
        <v>2.8181286179090248E-3</v>
      </c>
      <c r="U1951" s="106">
        <f>'Datos Monitoreo 2019'!$T1951+'Datos Monitoreo 2019'!$R1951</f>
        <v>1.6908771707454147E-2</v>
      </c>
    </row>
    <row r="1952" spans="1:21" s="94" customFormat="1" ht="16.5" hidden="1" x14ac:dyDescent="0.3">
      <c r="A1952" s="96" t="s">
        <v>77</v>
      </c>
      <c r="B1952" s="102">
        <f>VLOOKUP('Datos Monitoreo 2019'!$A1952,info!$D$3:$E$118,2,FALSE)</f>
        <v>5</v>
      </c>
      <c r="C1952" s="96">
        <v>21</v>
      </c>
      <c r="D1952" s="96" t="s">
        <v>16</v>
      </c>
      <c r="E1952" s="97">
        <v>16.552114081557114</v>
      </c>
      <c r="F1952" s="103">
        <f t="shared" si="35"/>
        <v>2.1517748306024247E-2</v>
      </c>
      <c r="G1952" s="98"/>
      <c r="H1952" s="104"/>
      <c r="I1952" s="104"/>
      <c r="J1952" s="104"/>
      <c r="K1952" s="105">
        <f>VLOOKUP('Datos Monitoreo 2019'!$D1952,info!$A$2:$B$20,2,FALSE)</f>
        <v>0.55000000000000004</v>
      </c>
      <c r="M1952" s="104">
        <v>1.1499999999999999</v>
      </c>
      <c r="N1952" s="106">
        <f>(0.0883215*'Datos Monitoreo 2019'!$E1952^2.37334)/1000</f>
        <v>6.8995399390497134E-2</v>
      </c>
      <c r="O1952" s="106">
        <f>'Datos Monitoreo 2019'!$N1952*'Datos Monitoreo 2019'!$S1952</f>
        <v>1.3799079878099427E-2</v>
      </c>
      <c r="P1952" s="106">
        <f>'Datos Monitoreo 2019'!$O1952+'Datos Monitoreo 2019'!$N1952</f>
        <v>8.2794479268596566E-2</v>
      </c>
      <c r="Q1952" s="104">
        <v>0.47</v>
      </c>
      <c r="R1952" s="106">
        <f>'Datos Monitoreo 2019'!$Q1952*'Datos Monitoreo 2019'!$N1952</f>
        <v>3.242783771353365E-2</v>
      </c>
      <c r="S1952" s="104">
        <v>0.2</v>
      </c>
      <c r="T1952" s="106">
        <f>'Datos Monitoreo 2019'!$R1952*'Datos Monitoreo 2019'!$S1952</f>
        <v>6.4855675427067305E-3</v>
      </c>
      <c r="U1952" s="106">
        <f>'Datos Monitoreo 2019'!$T1952+'Datos Monitoreo 2019'!$R1952</f>
        <v>3.8913405256240381E-2</v>
      </c>
    </row>
    <row r="1953" spans="1:21" s="94" customFormat="1" ht="16.5" hidden="1" x14ac:dyDescent="0.3">
      <c r="A1953" s="96" t="s">
        <v>77</v>
      </c>
      <c r="B1953" s="102">
        <f>VLOOKUP('Datos Monitoreo 2019'!$A1953,info!$D$3:$E$118,2,FALSE)</f>
        <v>5</v>
      </c>
      <c r="C1953" s="96">
        <v>22</v>
      </c>
      <c r="D1953" s="96" t="s">
        <v>16</v>
      </c>
      <c r="E1953" s="97">
        <v>5.856901905781748</v>
      </c>
      <c r="F1953" s="103">
        <f t="shared" si="35"/>
        <v>2.694174876659604E-3</v>
      </c>
      <c r="G1953" s="98"/>
      <c r="H1953" s="104"/>
      <c r="I1953" s="104"/>
      <c r="J1953" s="104"/>
      <c r="K1953" s="105">
        <f>VLOOKUP('Datos Monitoreo 2019'!$D1953,info!$A$2:$B$20,2,FALSE)</f>
        <v>0.55000000000000004</v>
      </c>
      <c r="M1953" s="104">
        <v>1.1499999999999999</v>
      </c>
      <c r="N1953" s="106">
        <f>(0.0883215*'Datos Monitoreo 2019'!$E1953^2.37334)/1000</f>
        <v>5.861428740089443E-3</v>
      </c>
      <c r="O1953" s="106">
        <f>'Datos Monitoreo 2019'!$N1953*'Datos Monitoreo 2019'!$S1953</f>
        <v>1.1722857480178886E-3</v>
      </c>
      <c r="P1953" s="106">
        <f>'Datos Monitoreo 2019'!$O1953+'Datos Monitoreo 2019'!$N1953</f>
        <v>7.0337144881073314E-3</v>
      </c>
      <c r="Q1953" s="104">
        <v>0.47</v>
      </c>
      <c r="R1953" s="106">
        <f>'Datos Monitoreo 2019'!$Q1953*'Datos Monitoreo 2019'!$N1953</f>
        <v>2.7548715078420378E-3</v>
      </c>
      <c r="S1953" s="104">
        <v>0.2</v>
      </c>
      <c r="T1953" s="106">
        <f>'Datos Monitoreo 2019'!$R1953*'Datos Monitoreo 2019'!$S1953</f>
        <v>5.5097430156840759E-4</v>
      </c>
      <c r="U1953" s="106">
        <f>'Datos Monitoreo 2019'!$T1953+'Datos Monitoreo 2019'!$R1953</f>
        <v>3.3058458094104453E-3</v>
      </c>
    </row>
    <row r="1954" spans="1:21" s="94" customFormat="1" ht="16.5" hidden="1" x14ac:dyDescent="0.3">
      <c r="A1954" s="96" t="s">
        <v>77</v>
      </c>
      <c r="B1954" s="102">
        <f>VLOOKUP('Datos Monitoreo 2019'!$A1954,info!$D$3:$E$118,2,FALSE)</f>
        <v>5</v>
      </c>
      <c r="C1954" s="96">
        <v>23</v>
      </c>
      <c r="D1954" s="96" t="s">
        <v>16</v>
      </c>
      <c r="E1954" s="97">
        <v>14.546761798599235</v>
      </c>
      <c r="F1954" s="103">
        <f t="shared" si="35"/>
        <v>1.6619675354899624E-2</v>
      </c>
      <c r="G1954" s="98"/>
      <c r="H1954" s="104"/>
      <c r="I1954" s="104"/>
      <c r="J1954" s="104"/>
      <c r="K1954" s="105">
        <f>VLOOKUP('Datos Monitoreo 2019'!$D1954,info!$A$2:$B$20,2,FALSE)</f>
        <v>0.55000000000000004</v>
      </c>
      <c r="M1954" s="104">
        <v>1.1499999999999999</v>
      </c>
      <c r="N1954" s="106">
        <f>(0.0883215*'Datos Monitoreo 2019'!$E1954^2.37334)/1000</f>
        <v>5.0781587299857309E-2</v>
      </c>
      <c r="O1954" s="106">
        <f>'Datos Monitoreo 2019'!$N1954*'Datos Monitoreo 2019'!$S1954</f>
        <v>1.0156317459971462E-2</v>
      </c>
      <c r="P1954" s="106">
        <f>'Datos Monitoreo 2019'!$O1954+'Datos Monitoreo 2019'!$N1954</f>
        <v>6.093790475982877E-2</v>
      </c>
      <c r="Q1954" s="104">
        <v>0.47</v>
      </c>
      <c r="R1954" s="106">
        <f>'Datos Monitoreo 2019'!$Q1954*'Datos Monitoreo 2019'!$N1954</f>
        <v>2.3867346030932934E-2</v>
      </c>
      <c r="S1954" s="104">
        <v>0.2</v>
      </c>
      <c r="T1954" s="106">
        <f>'Datos Monitoreo 2019'!$R1954*'Datos Monitoreo 2019'!$S1954</f>
        <v>4.7734692061865876E-3</v>
      </c>
      <c r="U1954" s="106">
        <f>'Datos Monitoreo 2019'!$T1954+'Datos Monitoreo 2019'!$R1954</f>
        <v>2.8640815237119522E-2</v>
      </c>
    </row>
    <row r="1955" spans="1:21" s="94" customFormat="1" ht="16.5" hidden="1" x14ac:dyDescent="0.3">
      <c r="A1955" s="96" t="s">
        <v>77</v>
      </c>
      <c r="B1955" s="102">
        <f>VLOOKUP('Datos Monitoreo 2019'!$A1955,info!$D$3:$E$118,2,FALSE)</f>
        <v>5</v>
      </c>
      <c r="C1955" s="96">
        <v>24</v>
      </c>
      <c r="D1955" s="96" t="s">
        <v>16</v>
      </c>
      <c r="E1955" s="97">
        <v>11.204507993669433</v>
      </c>
      <c r="F1955" s="103">
        <f t="shared" si="35"/>
        <v>9.8599670344291009E-3</v>
      </c>
      <c r="G1955" s="98"/>
      <c r="H1955" s="104"/>
      <c r="I1955" s="104"/>
      <c r="J1955" s="104"/>
      <c r="K1955" s="105">
        <f>VLOOKUP('Datos Monitoreo 2019'!$D1955,info!$A$2:$B$20,2,FALSE)</f>
        <v>0.55000000000000004</v>
      </c>
      <c r="M1955" s="104">
        <v>1.1499999999999999</v>
      </c>
      <c r="N1955" s="106">
        <f>(0.0883215*'Datos Monitoreo 2019'!$E1955^2.37334)/1000</f>
        <v>2.7329540028049052E-2</v>
      </c>
      <c r="O1955" s="106">
        <f>'Datos Monitoreo 2019'!$N1955*'Datos Monitoreo 2019'!$S1955</f>
        <v>5.4659080056098106E-3</v>
      </c>
      <c r="P1955" s="106">
        <f>'Datos Monitoreo 2019'!$O1955+'Datos Monitoreo 2019'!$N1955</f>
        <v>3.2795448033658865E-2</v>
      </c>
      <c r="Q1955" s="104">
        <v>0.47</v>
      </c>
      <c r="R1955" s="106">
        <f>'Datos Monitoreo 2019'!$Q1955*'Datos Monitoreo 2019'!$N1955</f>
        <v>1.2844883813183054E-2</v>
      </c>
      <c r="S1955" s="104">
        <v>0.2</v>
      </c>
      <c r="T1955" s="106">
        <f>'Datos Monitoreo 2019'!$R1955*'Datos Monitoreo 2019'!$S1955</f>
        <v>2.5689767626366107E-3</v>
      </c>
      <c r="U1955" s="106">
        <f>'Datos Monitoreo 2019'!$T1955+'Datos Monitoreo 2019'!$R1955</f>
        <v>1.5413860575819664E-2</v>
      </c>
    </row>
    <row r="1956" spans="1:21" s="94" customFormat="1" ht="16.5" hidden="1" x14ac:dyDescent="0.3">
      <c r="A1956" s="96" t="s">
        <v>77</v>
      </c>
      <c r="B1956" s="102">
        <f>VLOOKUP('Datos Monitoreo 2019'!$A1956,info!$D$3:$E$118,2,FALSE)</f>
        <v>5</v>
      </c>
      <c r="C1956" s="96">
        <v>25</v>
      </c>
      <c r="D1956" s="96" t="s">
        <v>16</v>
      </c>
      <c r="E1956" s="97">
        <v>25.68760781503191</v>
      </c>
      <c r="F1956" s="103">
        <f t="shared" si="35"/>
        <v>5.1824748766826884E-2</v>
      </c>
      <c r="G1956" s="98"/>
      <c r="H1956" s="104"/>
      <c r="I1956" s="104"/>
      <c r="J1956" s="104"/>
      <c r="K1956" s="105">
        <f>VLOOKUP('Datos Monitoreo 2019'!$D1956,info!$A$2:$B$20,2,FALSE)</f>
        <v>0.55000000000000004</v>
      </c>
      <c r="M1956" s="104">
        <v>1.1499999999999999</v>
      </c>
      <c r="N1956" s="106">
        <f>(0.0883215*'Datos Monitoreo 2019'!$E1956^2.37334)/1000</f>
        <v>0.19580329337687655</v>
      </c>
      <c r="O1956" s="106">
        <f>'Datos Monitoreo 2019'!$N1956*'Datos Monitoreo 2019'!$S1956</f>
        <v>3.9160658675375312E-2</v>
      </c>
      <c r="P1956" s="106">
        <f>'Datos Monitoreo 2019'!$O1956+'Datos Monitoreo 2019'!$N1956</f>
        <v>0.23496395205225185</v>
      </c>
      <c r="Q1956" s="104">
        <v>0.47</v>
      </c>
      <c r="R1956" s="106">
        <f>'Datos Monitoreo 2019'!$Q1956*'Datos Monitoreo 2019'!$N1956</f>
        <v>9.2027547887131966E-2</v>
      </c>
      <c r="S1956" s="104">
        <v>0.2</v>
      </c>
      <c r="T1956" s="106">
        <f>'Datos Monitoreo 2019'!$R1956*'Datos Monitoreo 2019'!$S1956</f>
        <v>1.8405509577426395E-2</v>
      </c>
      <c r="U1956" s="106">
        <f>'Datos Monitoreo 2019'!$T1956+'Datos Monitoreo 2019'!$R1956</f>
        <v>0.11043305746455837</v>
      </c>
    </row>
    <row r="1957" spans="1:21" s="94" customFormat="1" ht="16.5" hidden="1" x14ac:dyDescent="0.3">
      <c r="A1957" s="96" t="s">
        <v>77</v>
      </c>
      <c r="B1957" s="102">
        <f>VLOOKUP('Datos Monitoreo 2019'!$A1957,info!$D$3:$E$118,2,FALSE)</f>
        <v>5</v>
      </c>
      <c r="C1957" s="96">
        <v>26</v>
      </c>
      <c r="D1957" s="96" t="s">
        <v>16</v>
      </c>
      <c r="E1957" s="97">
        <v>4.7746482927568605</v>
      </c>
      <c r="F1957" s="103">
        <f t="shared" si="35"/>
        <v>1.7904931097838226E-3</v>
      </c>
      <c r="G1957" s="98"/>
      <c r="H1957" s="104"/>
      <c r="I1957" s="104"/>
      <c r="J1957" s="104"/>
      <c r="K1957" s="105">
        <f>VLOOKUP('Datos Monitoreo 2019'!$D1957,info!$A$2:$B$20,2,FALSE)</f>
        <v>0.55000000000000004</v>
      </c>
      <c r="M1957" s="104">
        <v>1.1499999999999999</v>
      </c>
      <c r="N1957" s="106">
        <f>(0.0883215*'Datos Monitoreo 2019'!$E1957^2.37334)/1000</f>
        <v>3.6093183222058217E-3</v>
      </c>
      <c r="O1957" s="106">
        <f>'Datos Monitoreo 2019'!$N1957*'Datos Monitoreo 2019'!$S1957</f>
        <v>7.2186366444116441E-4</v>
      </c>
      <c r="P1957" s="106">
        <f>'Datos Monitoreo 2019'!$O1957+'Datos Monitoreo 2019'!$N1957</f>
        <v>4.3311819866469863E-3</v>
      </c>
      <c r="Q1957" s="104">
        <v>0.47</v>
      </c>
      <c r="R1957" s="106">
        <f>'Datos Monitoreo 2019'!$Q1957*'Datos Monitoreo 2019'!$N1957</f>
        <v>1.6963796114367361E-3</v>
      </c>
      <c r="S1957" s="104">
        <v>0.2</v>
      </c>
      <c r="T1957" s="106">
        <f>'Datos Monitoreo 2019'!$R1957*'Datos Monitoreo 2019'!$S1957</f>
        <v>3.3927592228734724E-4</v>
      </c>
      <c r="U1957" s="106">
        <f>'Datos Monitoreo 2019'!$T1957+'Datos Monitoreo 2019'!$R1957</f>
        <v>2.0356555337240835E-3</v>
      </c>
    </row>
    <row r="1958" spans="1:21" s="94" customFormat="1" ht="16.5" hidden="1" x14ac:dyDescent="0.3">
      <c r="A1958" s="96" t="s">
        <v>77</v>
      </c>
      <c r="B1958" s="102">
        <f>VLOOKUP('Datos Monitoreo 2019'!$A1958,info!$D$3:$E$118,2,FALSE)</f>
        <v>5</v>
      </c>
      <c r="C1958" s="96">
        <v>27</v>
      </c>
      <c r="D1958" s="96" t="s">
        <v>9</v>
      </c>
      <c r="E1958" s="97">
        <v>13.65549411728462</v>
      </c>
      <c r="F1958" s="103">
        <f t="shared" si="35"/>
        <v>1.4645517440787754E-2</v>
      </c>
      <c r="G1958" s="98"/>
      <c r="H1958" s="104"/>
      <c r="I1958" s="104"/>
      <c r="J1958" s="104"/>
      <c r="K1958" s="105">
        <f>VLOOKUP('Datos Monitoreo 2019'!$D1958,info!$A$2:$B$20,2,FALSE)</f>
        <v>0.74</v>
      </c>
      <c r="M1958" s="104">
        <v>1.1499999999999999</v>
      </c>
      <c r="N1958" s="106">
        <f>(1.8894+0.00853085*'Datos Monitoreo 2019'!$E1958^3.32222)/1000</f>
        <v>5.2324550474962032E-2</v>
      </c>
      <c r="O1958" s="106">
        <f>'Datos Monitoreo 2019'!$N1958*'Datos Monitoreo 2019'!$S1958</f>
        <v>1.0464910094992407E-2</v>
      </c>
      <c r="P1958" s="106">
        <f>'Datos Monitoreo 2019'!$O1958+'Datos Monitoreo 2019'!$N1958</f>
        <v>6.2789460569954436E-2</v>
      </c>
      <c r="Q1958" s="104">
        <v>0.47</v>
      </c>
      <c r="R1958" s="106">
        <f>'Datos Monitoreo 2019'!$Q1958*'Datos Monitoreo 2019'!$N1958</f>
        <v>2.4592538723232155E-2</v>
      </c>
      <c r="S1958" s="104">
        <v>0.2</v>
      </c>
      <c r="T1958" s="106">
        <f>'Datos Monitoreo 2019'!$R1958*'Datos Monitoreo 2019'!$S1958</f>
        <v>4.9185077446464312E-3</v>
      </c>
      <c r="U1958" s="106">
        <f>'Datos Monitoreo 2019'!$T1958+'Datos Monitoreo 2019'!$R1958</f>
        <v>2.9511046467878586E-2</v>
      </c>
    </row>
    <row r="1959" spans="1:21" s="94" customFormat="1" ht="16.5" hidden="1" x14ac:dyDescent="0.3">
      <c r="A1959" s="96" t="s">
        <v>77</v>
      </c>
      <c r="B1959" s="102">
        <f>VLOOKUP('Datos Monitoreo 2019'!$A1959,info!$D$3:$E$118,2,FALSE)</f>
        <v>5</v>
      </c>
      <c r="C1959" s="96">
        <v>28</v>
      </c>
      <c r="D1959" s="96" t="s">
        <v>9</v>
      </c>
      <c r="E1959" s="97">
        <v>10.154085369262923</v>
      </c>
      <c r="F1959" s="103">
        <f t="shared" si="35"/>
        <v>8.0978830819871828E-3</v>
      </c>
      <c r="G1959" s="98"/>
      <c r="H1959" s="104"/>
      <c r="I1959" s="104"/>
      <c r="J1959" s="104"/>
      <c r="K1959" s="105">
        <f>VLOOKUP('Datos Monitoreo 2019'!$D1959,info!$A$2:$B$20,2,FALSE)</f>
        <v>0.74</v>
      </c>
      <c r="M1959" s="104">
        <v>1.1499999999999999</v>
      </c>
      <c r="N1959" s="106">
        <f>(1.8894+0.00853085*'Datos Monitoreo 2019'!$E1959^3.32222)/1000</f>
        <v>2.0737802123889645E-2</v>
      </c>
      <c r="O1959" s="106">
        <f>'Datos Monitoreo 2019'!$N1959*'Datos Monitoreo 2019'!$S1959</f>
        <v>4.1475604247779288E-3</v>
      </c>
      <c r="P1959" s="106">
        <f>'Datos Monitoreo 2019'!$O1959+'Datos Monitoreo 2019'!$N1959</f>
        <v>2.4885362548667574E-2</v>
      </c>
      <c r="Q1959" s="104">
        <v>0.47</v>
      </c>
      <c r="R1959" s="106">
        <f>'Datos Monitoreo 2019'!$Q1959*'Datos Monitoreo 2019'!$N1959</f>
        <v>9.7467669982281326E-3</v>
      </c>
      <c r="S1959" s="104">
        <v>0.2</v>
      </c>
      <c r="T1959" s="106">
        <f>'Datos Monitoreo 2019'!$R1959*'Datos Monitoreo 2019'!$S1959</f>
        <v>1.9493533996456265E-3</v>
      </c>
      <c r="U1959" s="106">
        <f>'Datos Monitoreo 2019'!$T1959+'Datos Monitoreo 2019'!$R1959</f>
        <v>1.1696120397873759E-2</v>
      </c>
    </row>
    <row r="1960" spans="1:21" s="94" customFormat="1" ht="16.5" hidden="1" x14ac:dyDescent="0.3">
      <c r="A1960" s="96" t="s">
        <v>77</v>
      </c>
      <c r="B1960" s="102">
        <f>VLOOKUP('Datos Monitoreo 2019'!$A1960,info!$D$3:$E$118,2,FALSE)</f>
        <v>5</v>
      </c>
      <c r="C1960" s="96">
        <v>29</v>
      </c>
      <c r="D1960" s="96" t="s">
        <v>9</v>
      </c>
      <c r="E1960" s="97">
        <v>3.0557749073643903</v>
      </c>
      <c r="F1960" s="103">
        <f t="shared" si="35"/>
        <v>7.3338597776745362E-4</v>
      </c>
      <c r="G1960" s="98"/>
      <c r="H1960" s="104"/>
      <c r="I1960" s="104"/>
      <c r="J1960" s="104"/>
      <c r="K1960" s="105">
        <f>VLOOKUP('Datos Monitoreo 2019'!$D1960,info!$A$2:$B$20,2,FALSE)</f>
        <v>0.74</v>
      </c>
      <c r="M1960" s="104">
        <v>1.1499999999999999</v>
      </c>
      <c r="N1960" s="106">
        <f>(1.8894+0.00853085*'Datos Monitoreo 2019'!$E1960^3.32222)/1000</f>
        <v>2.2382768813580473E-3</v>
      </c>
      <c r="O1960" s="106">
        <f>'Datos Monitoreo 2019'!$N1960*'Datos Monitoreo 2019'!$S1960</f>
        <v>4.476553762716095E-4</v>
      </c>
      <c r="P1960" s="106">
        <f>'Datos Monitoreo 2019'!$O1960+'Datos Monitoreo 2019'!$N1960</f>
        <v>2.6859322576296566E-3</v>
      </c>
      <c r="Q1960" s="104">
        <v>0.47</v>
      </c>
      <c r="R1960" s="106">
        <f>'Datos Monitoreo 2019'!$Q1960*'Datos Monitoreo 2019'!$N1960</f>
        <v>1.0519901342382822E-3</v>
      </c>
      <c r="S1960" s="104">
        <v>0.2</v>
      </c>
      <c r="T1960" s="106">
        <f>'Datos Monitoreo 2019'!$R1960*'Datos Monitoreo 2019'!$S1960</f>
        <v>2.1039802684765646E-4</v>
      </c>
      <c r="U1960" s="106">
        <f>'Datos Monitoreo 2019'!$T1960+'Datos Monitoreo 2019'!$R1960</f>
        <v>1.2623881610859386E-3</v>
      </c>
    </row>
    <row r="1961" spans="1:21" s="94" customFormat="1" ht="16.5" hidden="1" x14ac:dyDescent="0.3">
      <c r="A1961" s="96" t="s">
        <v>77</v>
      </c>
      <c r="B1961" s="102">
        <f>VLOOKUP('Datos Monitoreo 2019'!$A1961,info!$D$3:$E$118,2,FALSE)</f>
        <v>5</v>
      </c>
      <c r="C1961" s="96">
        <v>30</v>
      </c>
      <c r="D1961" s="96" t="s">
        <v>9</v>
      </c>
      <c r="E1961" s="97">
        <v>16.074649252281429</v>
      </c>
      <c r="F1961" s="103">
        <f t="shared" si="35"/>
        <v>2.0294244681005304E-2</v>
      </c>
      <c r="G1961" s="98"/>
      <c r="H1961" s="104"/>
      <c r="I1961" s="104"/>
      <c r="J1961" s="104"/>
      <c r="K1961" s="105">
        <f>VLOOKUP('Datos Monitoreo 2019'!$D1961,info!$A$2:$B$20,2,FALSE)</f>
        <v>0.74</v>
      </c>
      <c r="M1961" s="104">
        <v>1.1499999999999999</v>
      </c>
      <c r="N1961" s="106">
        <f>(1.8894+0.00853085*'Datos Monitoreo 2019'!$E1961^3.32222)/1000</f>
        <v>8.8597513589136132E-2</v>
      </c>
      <c r="O1961" s="106">
        <f>'Datos Monitoreo 2019'!$N1961*'Datos Monitoreo 2019'!$S1961</f>
        <v>1.7719502717827226E-2</v>
      </c>
      <c r="P1961" s="106">
        <f>'Datos Monitoreo 2019'!$O1961+'Datos Monitoreo 2019'!$N1961</f>
        <v>0.10631701630696336</v>
      </c>
      <c r="Q1961" s="104">
        <v>0.47</v>
      </c>
      <c r="R1961" s="106">
        <f>'Datos Monitoreo 2019'!$Q1961*'Datos Monitoreo 2019'!$N1961</f>
        <v>4.1640831386893978E-2</v>
      </c>
      <c r="S1961" s="104">
        <v>0.2</v>
      </c>
      <c r="T1961" s="106">
        <f>'Datos Monitoreo 2019'!$R1961*'Datos Monitoreo 2019'!$S1961</f>
        <v>8.3281662773787967E-3</v>
      </c>
      <c r="U1961" s="106">
        <f>'Datos Monitoreo 2019'!$T1961+'Datos Monitoreo 2019'!$R1961</f>
        <v>4.9968997664272777E-2</v>
      </c>
    </row>
    <row r="1962" spans="1:21" s="94" customFormat="1" ht="16.5" hidden="1" x14ac:dyDescent="0.3">
      <c r="A1962" s="96" t="s">
        <v>77</v>
      </c>
      <c r="B1962" s="102">
        <f>VLOOKUP('Datos Monitoreo 2019'!$A1962,info!$D$3:$E$118,2,FALSE)</f>
        <v>5</v>
      </c>
      <c r="C1962" s="96">
        <v>31</v>
      </c>
      <c r="D1962" s="96" t="s">
        <v>16</v>
      </c>
      <c r="E1962" s="97">
        <v>14.323944878270581</v>
      </c>
      <c r="F1962" s="103">
        <f t="shared" si="35"/>
        <v>1.6114437988054401E-2</v>
      </c>
      <c r="G1962" s="98"/>
      <c r="H1962" s="104"/>
      <c r="I1962" s="104"/>
      <c r="J1962" s="104"/>
      <c r="K1962" s="105">
        <f>VLOOKUP('Datos Monitoreo 2019'!$D1962,info!$A$2:$B$20,2,FALSE)</f>
        <v>0.55000000000000004</v>
      </c>
      <c r="M1962" s="104">
        <v>1.1499999999999999</v>
      </c>
      <c r="N1962" s="106">
        <f>(0.0883215*'Datos Monitoreo 2019'!$E1962^2.37334)/1000</f>
        <v>4.8954897414010025E-2</v>
      </c>
      <c r="O1962" s="106">
        <f>'Datos Monitoreo 2019'!$N1962*'Datos Monitoreo 2019'!$S1962</f>
        <v>9.790979482802005E-3</v>
      </c>
      <c r="P1962" s="106">
        <f>'Datos Monitoreo 2019'!$O1962+'Datos Monitoreo 2019'!$N1962</f>
        <v>5.874587689681203E-2</v>
      </c>
      <c r="Q1962" s="104">
        <v>0.47</v>
      </c>
      <c r="R1962" s="106">
        <f>'Datos Monitoreo 2019'!$Q1962*'Datos Monitoreo 2019'!$N1962</f>
        <v>2.3008801784584712E-2</v>
      </c>
      <c r="S1962" s="104">
        <v>0.2</v>
      </c>
      <c r="T1962" s="106">
        <f>'Datos Monitoreo 2019'!$R1962*'Datos Monitoreo 2019'!$S1962</f>
        <v>4.6017603569169429E-3</v>
      </c>
      <c r="U1962" s="106">
        <f>'Datos Monitoreo 2019'!$T1962+'Datos Monitoreo 2019'!$R1962</f>
        <v>2.7610562141501656E-2</v>
      </c>
    </row>
    <row r="1963" spans="1:21" s="94" customFormat="1" ht="16.5" hidden="1" x14ac:dyDescent="0.3">
      <c r="A1963" s="96" t="s">
        <v>77</v>
      </c>
      <c r="B1963" s="102">
        <f>VLOOKUP('Datos Monitoreo 2019'!$A1963,info!$D$3:$E$118,2,FALSE)</f>
        <v>5</v>
      </c>
      <c r="C1963" s="96">
        <v>32</v>
      </c>
      <c r="D1963" s="96" t="s">
        <v>16</v>
      </c>
      <c r="E1963" s="97">
        <v>14.228451912415444</v>
      </c>
      <c r="F1963" s="103">
        <f t="shared" si="35"/>
        <v>1.5900295012124258E-2</v>
      </c>
      <c r="G1963" s="98"/>
      <c r="H1963" s="104"/>
      <c r="I1963" s="104"/>
      <c r="J1963" s="104"/>
      <c r="K1963" s="105">
        <f>VLOOKUP('Datos Monitoreo 2019'!$D1963,info!$A$2:$B$20,2,FALSE)</f>
        <v>0.55000000000000004</v>
      </c>
      <c r="M1963" s="104">
        <v>1.1499999999999999</v>
      </c>
      <c r="N1963" s="106">
        <f>(0.0883215*'Datos Monitoreo 2019'!$E1963^2.37334)/1000</f>
        <v>4.8183862888215308E-2</v>
      </c>
      <c r="O1963" s="106">
        <f>'Datos Monitoreo 2019'!$N1963*'Datos Monitoreo 2019'!$S1963</f>
        <v>9.6367725776430619E-3</v>
      </c>
      <c r="P1963" s="106">
        <f>'Datos Monitoreo 2019'!$O1963+'Datos Monitoreo 2019'!$N1963</f>
        <v>5.7820635465858368E-2</v>
      </c>
      <c r="Q1963" s="104">
        <v>0.47</v>
      </c>
      <c r="R1963" s="106">
        <f>'Datos Monitoreo 2019'!$Q1963*'Datos Monitoreo 2019'!$N1963</f>
        <v>2.2646415557461195E-2</v>
      </c>
      <c r="S1963" s="104">
        <v>0.2</v>
      </c>
      <c r="T1963" s="106">
        <f>'Datos Monitoreo 2019'!$R1963*'Datos Monitoreo 2019'!$S1963</f>
        <v>4.5292831114922393E-3</v>
      </c>
      <c r="U1963" s="106">
        <f>'Datos Monitoreo 2019'!$T1963+'Datos Monitoreo 2019'!$R1963</f>
        <v>2.7175698668953432E-2</v>
      </c>
    </row>
    <row r="1964" spans="1:21" s="94" customFormat="1" ht="16.5" hidden="1" x14ac:dyDescent="0.3">
      <c r="A1964" s="96" t="s">
        <v>77</v>
      </c>
      <c r="B1964" s="102">
        <f>VLOOKUP('Datos Monitoreo 2019'!$A1964,info!$D$3:$E$118,2,FALSE)</f>
        <v>5</v>
      </c>
      <c r="C1964" s="96">
        <v>33</v>
      </c>
      <c r="D1964" s="96" t="s">
        <v>16</v>
      </c>
      <c r="E1964" s="97">
        <v>19.098593171027442</v>
      </c>
      <c r="F1964" s="103">
        <f t="shared" si="35"/>
        <v>2.8647889756541162E-2</v>
      </c>
      <c r="G1964" s="98"/>
      <c r="H1964" s="104"/>
      <c r="I1964" s="104"/>
      <c r="J1964" s="104"/>
      <c r="K1964" s="105">
        <f>VLOOKUP('Datos Monitoreo 2019'!$D1964,info!$A$2:$B$20,2,FALSE)</f>
        <v>0.55000000000000004</v>
      </c>
      <c r="M1964" s="104">
        <v>1.1499999999999999</v>
      </c>
      <c r="N1964" s="106">
        <f>(0.0883215*'Datos Monitoreo 2019'!$E1964^2.37334)/1000</f>
        <v>9.6898765911139204E-2</v>
      </c>
      <c r="O1964" s="106">
        <f>'Datos Monitoreo 2019'!$N1964*'Datos Monitoreo 2019'!$S1964</f>
        <v>1.9379753182227843E-2</v>
      </c>
      <c r="P1964" s="106">
        <f>'Datos Monitoreo 2019'!$O1964+'Datos Monitoreo 2019'!$N1964</f>
        <v>0.11627851909336705</v>
      </c>
      <c r="Q1964" s="104">
        <v>0.47</v>
      </c>
      <c r="R1964" s="106">
        <f>'Datos Monitoreo 2019'!$Q1964*'Datos Monitoreo 2019'!$N1964</f>
        <v>4.5542419978235424E-2</v>
      </c>
      <c r="S1964" s="104">
        <v>0.2</v>
      </c>
      <c r="T1964" s="106">
        <f>'Datos Monitoreo 2019'!$R1964*'Datos Monitoreo 2019'!$S1964</f>
        <v>9.1084839956470844E-3</v>
      </c>
      <c r="U1964" s="106">
        <f>'Datos Monitoreo 2019'!$T1964+'Datos Monitoreo 2019'!$R1964</f>
        <v>5.465090397388251E-2</v>
      </c>
    </row>
    <row r="1965" spans="1:21" s="94" customFormat="1" ht="16.5" hidden="1" x14ac:dyDescent="0.3">
      <c r="A1965" s="96" t="s">
        <v>77</v>
      </c>
      <c r="B1965" s="102">
        <f>VLOOKUP('Datos Monitoreo 2019'!$A1965,info!$D$3:$E$118,2,FALSE)</f>
        <v>5</v>
      </c>
      <c r="C1965" s="96">
        <v>34</v>
      </c>
      <c r="D1965" s="96" t="s">
        <v>16</v>
      </c>
      <c r="E1965" s="97">
        <v>20.817466556419912</v>
      </c>
      <c r="F1965" s="103">
        <f t="shared" si="35"/>
        <v>3.4036557819746557E-2</v>
      </c>
      <c r="G1965" s="98"/>
      <c r="H1965" s="104"/>
      <c r="I1965" s="104"/>
      <c r="J1965" s="104"/>
      <c r="K1965" s="105">
        <f>VLOOKUP('Datos Monitoreo 2019'!$D1965,info!$A$2:$B$20,2,FALSE)</f>
        <v>0.55000000000000004</v>
      </c>
      <c r="M1965" s="104">
        <v>1.1499999999999999</v>
      </c>
      <c r="N1965" s="106">
        <f>(0.0883215*'Datos Monitoreo 2019'!$E1965^2.37334)/1000</f>
        <v>0.11888965056458357</v>
      </c>
      <c r="O1965" s="106">
        <f>'Datos Monitoreo 2019'!$N1965*'Datos Monitoreo 2019'!$S1965</f>
        <v>2.3777930112916717E-2</v>
      </c>
      <c r="P1965" s="106">
        <f>'Datos Monitoreo 2019'!$O1965+'Datos Monitoreo 2019'!$N1965</f>
        <v>0.14266758067750029</v>
      </c>
      <c r="Q1965" s="104">
        <v>0.47</v>
      </c>
      <c r="R1965" s="106">
        <f>'Datos Monitoreo 2019'!$Q1965*'Datos Monitoreo 2019'!$N1965</f>
        <v>5.5878135765354275E-2</v>
      </c>
      <c r="S1965" s="104">
        <v>0.2</v>
      </c>
      <c r="T1965" s="106">
        <f>'Datos Monitoreo 2019'!$R1965*'Datos Monitoreo 2019'!$S1965</f>
        <v>1.1175627153070855E-2</v>
      </c>
      <c r="U1965" s="106">
        <f>'Datos Monitoreo 2019'!$T1965+'Datos Monitoreo 2019'!$R1965</f>
        <v>6.705376291842513E-2</v>
      </c>
    </row>
    <row r="1966" spans="1:21" s="94" customFormat="1" ht="16.5" hidden="1" x14ac:dyDescent="0.3">
      <c r="A1966" s="96" t="s">
        <v>77</v>
      </c>
      <c r="B1966" s="102">
        <f>VLOOKUP('Datos Monitoreo 2019'!$A1966,info!$D$3:$E$118,2,FALSE)</f>
        <v>5</v>
      </c>
      <c r="C1966" s="96">
        <v>35</v>
      </c>
      <c r="D1966" s="96" t="s">
        <v>16</v>
      </c>
      <c r="E1966" s="97">
        <v>10.281409323736439</v>
      </c>
      <c r="F1966" s="103">
        <f t="shared" si="35"/>
        <v>8.3022380289171742E-3</v>
      </c>
      <c r="G1966" s="98"/>
      <c r="H1966" s="104"/>
      <c r="I1966" s="104"/>
      <c r="J1966" s="104"/>
      <c r="K1966" s="105">
        <f>VLOOKUP('Datos Monitoreo 2019'!$D1966,info!$A$2:$B$20,2,FALSE)</f>
        <v>0.55000000000000004</v>
      </c>
      <c r="M1966" s="104">
        <v>1.1499999999999999</v>
      </c>
      <c r="N1966" s="106">
        <f>(0.0883215*'Datos Monitoreo 2019'!$E1966^2.37334)/1000</f>
        <v>2.2284940133846159E-2</v>
      </c>
      <c r="O1966" s="106">
        <f>'Datos Monitoreo 2019'!$N1966*'Datos Monitoreo 2019'!$S1966</f>
        <v>4.4569880267692321E-3</v>
      </c>
      <c r="P1966" s="106">
        <f>'Datos Monitoreo 2019'!$O1966+'Datos Monitoreo 2019'!$N1966</f>
        <v>2.6741928160615391E-2</v>
      </c>
      <c r="Q1966" s="104">
        <v>0.47</v>
      </c>
      <c r="R1966" s="106">
        <f>'Datos Monitoreo 2019'!$Q1966*'Datos Monitoreo 2019'!$N1966</f>
        <v>1.0473921862907694E-2</v>
      </c>
      <c r="S1966" s="104">
        <v>0.2</v>
      </c>
      <c r="T1966" s="106">
        <f>'Datos Monitoreo 2019'!$R1966*'Datos Monitoreo 2019'!$S1966</f>
        <v>2.0947843725815387E-3</v>
      </c>
      <c r="U1966" s="106">
        <f>'Datos Monitoreo 2019'!$T1966+'Datos Monitoreo 2019'!$R1966</f>
        <v>1.2568706235489233E-2</v>
      </c>
    </row>
    <row r="1967" spans="1:21" s="94" customFormat="1" ht="16.5" hidden="1" x14ac:dyDescent="0.3">
      <c r="A1967" s="96" t="s">
        <v>77</v>
      </c>
      <c r="B1967" s="102">
        <f>VLOOKUP('Datos Monitoreo 2019'!$A1967,info!$D$3:$E$118,2,FALSE)</f>
        <v>5</v>
      </c>
      <c r="C1967" s="96">
        <v>37</v>
      </c>
      <c r="D1967" s="96" t="s">
        <v>16</v>
      </c>
      <c r="E1967" s="97">
        <v>8.4988739611072113</v>
      </c>
      <c r="F1967" s="103">
        <f t="shared" si="35"/>
        <v>5.6729983690390635E-3</v>
      </c>
      <c r="G1967" s="98"/>
      <c r="H1967" s="104"/>
      <c r="I1967" s="104"/>
      <c r="J1967" s="104"/>
      <c r="K1967" s="105">
        <f>VLOOKUP('Datos Monitoreo 2019'!$D1967,info!$A$2:$B$20,2,FALSE)</f>
        <v>0.55000000000000004</v>
      </c>
      <c r="M1967" s="104">
        <v>1.1499999999999999</v>
      </c>
      <c r="N1967" s="106">
        <f>(0.0883215*'Datos Monitoreo 2019'!$E1967^2.37334)/1000</f>
        <v>1.4182637229382835E-2</v>
      </c>
      <c r="O1967" s="106">
        <f>'Datos Monitoreo 2019'!$N1967*'Datos Monitoreo 2019'!$S1967</f>
        <v>2.8365274458765672E-3</v>
      </c>
      <c r="P1967" s="106">
        <f>'Datos Monitoreo 2019'!$O1967+'Datos Monitoreo 2019'!$N1967</f>
        <v>1.7019164675259404E-2</v>
      </c>
      <c r="Q1967" s="104">
        <v>0.47</v>
      </c>
      <c r="R1967" s="106">
        <f>'Datos Monitoreo 2019'!$Q1967*'Datos Monitoreo 2019'!$N1967</f>
        <v>6.665839497809932E-3</v>
      </c>
      <c r="S1967" s="104">
        <v>0.2</v>
      </c>
      <c r="T1967" s="106">
        <f>'Datos Monitoreo 2019'!$R1967*'Datos Monitoreo 2019'!$S1967</f>
        <v>1.3331678995619864E-3</v>
      </c>
      <c r="U1967" s="106">
        <f>'Datos Monitoreo 2019'!$T1967+'Datos Monitoreo 2019'!$R1967</f>
        <v>7.999007397371919E-3</v>
      </c>
    </row>
    <row r="1968" spans="1:21" s="94" customFormat="1" ht="16.5" hidden="1" x14ac:dyDescent="0.3">
      <c r="A1968" s="96" t="s">
        <v>77</v>
      </c>
      <c r="B1968" s="102">
        <f>VLOOKUP('Datos Monitoreo 2019'!$A1968,info!$D$3:$E$118,2,FALSE)</f>
        <v>5</v>
      </c>
      <c r="C1968" s="96">
        <v>37.5</v>
      </c>
      <c r="D1968" s="96" t="s">
        <v>17</v>
      </c>
      <c r="E1968" s="97">
        <v>3.9470425886790048</v>
      </c>
      <c r="F1968" s="103">
        <f t="shared" si="35"/>
        <v>1.2235832024904915E-3</v>
      </c>
      <c r="G1968" s="98">
        <v>5.4</v>
      </c>
      <c r="H1968" s="104">
        <f>0.000107384*E1968^1.88222*G1968^0.67717</f>
        <v>4.4587116853936903E-3</v>
      </c>
      <c r="I1968" s="104">
        <f>0.0000949251*E1968^1.21565*G1968^1.5574</f>
        <v>6.9641631000399084E-3</v>
      </c>
      <c r="J1968" s="104">
        <f>IF(H1968&lt;I1968,H1968,I1968)</f>
        <v>4.4587116853936903E-3</v>
      </c>
      <c r="K1968" s="105">
        <f>VLOOKUP('Datos Monitoreo 2019'!$D1968,info!$A$2:$B$20,2,FALSE)</f>
        <v>0.72</v>
      </c>
      <c r="L1968" s="94">
        <f>K1968*J1968</f>
        <v>3.2102724134834568E-3</v>
      </c>
      <c r="M1968" s="104">
        <v>1.1499999999999999</v>
      </c>
      <c r="N1968" s="106">
        <f>M1968*L1968</f>
        <v>3.6918132755059752E-3</v>
      </c>
      <c r="O1968" s="106">
        <f>'Datos Monitoreo 2019'!$N1968*'Datos Monitoreo 2019'!$S1968</f>
        <v>7.3836265510119508E-4</v>
      </c>
      <c r="P1968" s="106">
        <f>'Datos Monitoreo 2019'!$O1968+'Datos Monitoreo 2019'!$N1968</f>
        <v>4.4301759306071701E-3</v>
      </c>
      <c r="Q1968" s="104">
        <v>0.47</v>
      </c>
      <c r="R1968" s="106">
        <f>'Datos Monitoreo 2019'!$Q1968*'Datos Monitoreo 2019'!$N1968</f>
        <v>1.7351522394878083E-3</v>
      </c>
      <c r="S1968" s="104">
        <v>0.2</v>
      </c>
      <c r="T1968" s="106">
        <f>'Datos Monitoreo 2019'!$R1968*'Datos Monitoreo 2019'!$S1968</f>
        <v>3.4703044789756167E-4</v>
      </c>
      <c r="U1968" s="106">
        <f>'Datos Monitoreo 2019'!$T1968+'Datos Monitoreo 2019'!$R1968</f>
        <v>2.0821826873853701E-3</v>
      </c>
    </row>
    <row r="1969" spans="1:21" s="94" customFormat="1" ht="16.5" hidden="1" x14ac:dyDescent="0.3">
      <c r="A1969" s="96" t="s">
        <v>77</v>
      </c>
      <c r="B1969" s="102">
        <f>VLOOKUP('Datos Monitoreo 2019'!$A1969,info!$D$3:$E$118,2,FALSE)</f>
        <v>5</v>
      </c>
      <c r="C1969" s="96">
        <v>38</v>
      </c>
      <c r="D1969" s="96" t="s">
        <v>16</v>
      </c>
      <c r="E1969" s="97">
        <v>14.00563499208679</v>
      </c>
      <c r="F1969" s="103">
        <f t="shared" si="35"/>
        <v>1.5406198491295472E-2</v>
      </c>
      <c r="G1969" s="98"/>
      <c r="H1969" s="104"/>
      <c r="I1969" s="104"/>
      <c r="J1969" s="104"/>
      <c r="K1969" s="105">
        <f>VLOOKUP('Datos Monitoreo 2019'!$D1969,info!$A$2:$B$20,2,FALSE)</f>
        <v>0.55000000000000004</v>
      </c>
      <c r="M1969" s="104">
        <v>1.1499999999999999</v>
      </c>
      <c r="N1969" s="106">
        <f>(0.0883215*'Datos Monitoreo 2019'!$E1969^2.37334)/1000</f>
        <v>4.641226172239326E-2</v>
      </c>
      <c r="O1969" s="106">
        <f>'Datos Monitoreo 2019'!$N1969*'Datos Monitoreo 2019'!$S1969</f>
        <v>9.2824523444786523E-3</v>
      </c>
      <c r="P1969" s="106">
        <f>'Datos Monitoreo 2019'!$O1969+'Datos Monitoreo 2019'!$N1969</f>
        <v>5.569471406687191E-2</v>
      </c>
      <c r="Q1969" s="104">
        <v>0.47</v>
      </c>
      <c r="R1969" s="106">
        <f>'Datos Monitoreo 2019'!$Q1969*'Datos Monitoreo 2019'!$N1969</f>
        <v>2.1813763009524832E-2</v>
      </c>
      <c r="S1969" s="104">
        <v>0.2</v>
      </c>
      <c r="T1969" s="106">
        <f>'Datos Monitoreo 2019'!$R1969*'Datos Monitoreo 2019'!$S1969</f>
        <v>4.362752601904967E-3</v>
      </c>
      <c r="U1969" s="106">
        <f>'Datos Monitoreo 2019'!$T1969+'Datos Monitoreo 2019'!$R1969</f>
        <v>2.61765156114298E-2</v>
      </c>
    </row>
    <row r="1970" spans="1:21" s="94" customFormat="1" ht="16.5" hidden="1" x14ac:dyDescent="0.3">
      <c r="A1970" s="96" t="s">
        <v>77</v>
      </c>
      <c r="B1970" s="102">
        <f>VLOOKUP('Datos Monitoreo 2019'!$A1970,info!$D$3:$E$118,2,FALSE)</f>
        <v>5</v>
      </c>
      <c r="C1970" s="96">
        <v>39</v>
      </c>
      <c r="D1970" s="96" t="s">
        <v>16</v>
      </c>
      <c r="E1970" s="97">
        <v>15.756339366097638</v>
      </c>
      <c r="F1970" s="103">
        <f t="shared" si="35"/>
        <v>1.9498469965545825E-2</v>
      </c>
      <c r="G1970" s="98"/>
      <c r="H1970" s="104"/>
      <c r="I1970" s="104"/>
      <c r="J1970" s="104"/>
      <c r="K1970" s="105">
        <f>VLOOKUP('Datos Monitoreo 2019'!$D1970,info!$A$2:$B$20,2,FALSE)</f>
        <v>0.55000000000000004</v>
      </c>
      <c r="M1970" s="104">
        <v>1.1499999999999999</v>
      </c>
      <c r="N1970" s="106">
        <f>(0.0883215*'Datos Monitoreo 2019'!$E1970^2.37334)/1000</f>
        <v>6.1381155565056501E-2</v>
      </c>
      <c r="O1970" s="106">
        <f>'Datos Monitoreo 2019'!$N1970*'Datos Monitoreo 2019'!$S1970</f>
        <v>1.22762311130113E-2</v>
      </c>
      <c r="P1970" s="106">
        <f>'Datos Monitoreo 2019'!$O1970+'Datos Monitoreo 2019'!$N1970</f>
        <v>7.3657386678067802E-2</v>
      </c>
      <c r="Q1970" s="104">
        <v>0.47</v>
      </c>
      <c r="R1970" s="106">
        <f>'Datos Monitoreo 2019'!$Q1970*'Datos Monitoreo 2019'!$N1970</f>
        <v>2.8849143115576553E-2</v>
      </c>
      <c r="S1970" s="104">
        <v>0.2</v>
      </c>
      <c r="T1970" s="106">
        <f>'Datos Monitoreo 2019'!$R1970*'Datos Monitoreo 2019'!$S1970</f>
        <v>5.7698286231153105E-3</v>
      </c>
      <c r="U1970" s="106">
        <f>'Datos Monitoreo 2019'!$T1970+'Datos Monitoreo 2019'!$R1970</f>
        <v>3.4618971738691863E-2</v>
      </c>
    </row>
    <row r="1971" spans="1:21" s="94" customFormat="1" ht="16.5" hidden="1" x14ac:dyDescent="0.3">
      <c r="A1971" s="96" t="s">
        <v>77</v>
      </c>
      <c r="B1971" s="102">
        <f>VLOOKUP('Datos Monitoreo 2019'!$A1971,info!$D$3:$E$118,2,FALSE)</f>
        <v>5</v>
      </c>
      <c r="C1971" s="96">
        <v>40</v>
      </c>
      <c r="D1971" s="96" t="s">
        <v>16</v>
      </c>
      <c r="E1971" s="97">
        <v>19.194086136882579</v>
      </c>
      <c r="F1971" s="103">
        <f t="shared" si="35"/>
        <v>2.893508485135049E-2</v>
      </c>
      <c r="G1971" s="98"/>
      <c r="H1971" s="104"/>
      <c r="I1971" s="104"/>
      <c r="J1971" s="104"/>
      <c r="K1971" s="105">
        <f>VLOOKUP('Datos Monitoreo 2019'!$D1971,info!$A$2:$B$20,2,FALSE)</f>
        <v>0.55000000000000004</v>
      </c>
      <c r="M1971" s="104">
        <v>1.1499999999999999</v>
      </c>
      <c r="N1971" s="106">
        <f>(0.0883215*'Datos Monitoreo 2019'!$E1971^2.37334)/1000</f>
        <v>9.8052584852479349E-2</v>
      </c>
      <c r="O1971" s="106">
        <f>'Datos Monitoreo 2019'!$N1971*'Datos Monitoreo 2019'!$S1971</f>
        <v>1.9610516970495873E-2</v>
      </c>
      <c r="P1971" s="106">
        <f>'Datos Monitoreo 2019'!$O1971+'Datos Monitoreo 2019'!$N1971</f>
        <v>0.11766310182297522</v>
      </c>
      <c r="Q1971" s="104">
        <v>0.47</v>
      </c>
      <c r="R1971" s="106">
        <f>'Datos Monitoreo 2019'!$Q1971*'Datos Monitoreo 2019'!$N1971</f>
        <v>4.608471488066529E-2</v>
      </c>
      <c r="S1971" s="104">
        <v>0.2</v>
      </c>
      <c r="T1971" s="106">
        <f>'Datos Monitoreo 2019'!$R1971*'Datos Monitoreo 2019'!$S1971</f>
        <v>9.2169429761330586E-3</v>
      </c>
      <c r="U1971" s="106">
        <f>'Datos Monitoreo 2019'!$T1971+'Datos Monitoreo 2019'!$R1971</f>
        <v>5.5301657856798345E-2</v>
      </c>
    </row>
    <row r="1972" spans="1:21" s="94" customFormat="1" ht="16.5" hidden="1" x14ac:dyDescent="0.3">
      <c r="A1972" s="96" t="s">
        <v>77</v>
      </c>
      <c r="B1972" s="102">
        <f>VLOOKUP('Datos Monitoreo 2019'!$A1972,info!$D$3:$E$118,2,FALSE)</f>
        <v>5</v>
      </c>
      <c r="C1972" s="96">
        <v>41</v>
      </c>
      <c r="D1972" s="96" t="s">
        <v>16</v>
      </c>
      <c r="E1972" s="97">
        <v>17.220564842543077</v>
      </c>
      <c r="F1972" s="103">
        <f t="shared" si="35"/>
        <v>2.3290813949539513E-2</v>
      </c>
      <c r="G1972" s="98"/>
      <c r="H1972" s="104"/>
      <c r="I1972" s="104"/>
      <c r="J1972" s="104"/>
      <c r="K1972" s="105">
        <f>VLOOKUP('Datos Monitoreo 2019'!$D1972,info!$A$2:$B$20,2,FALSE)</f>
        <v>0.55000000000000004</v>
      </c>
      <c r="M1972" s="104">
        <v>1.1499999999999999</v>
      </c>
      <c r="N1972" s="106">
        <f>(0.0883215*'Datos Monitoreo 2019'!$E1972^2.37334)/1000</f>
        <v>7.5792660930789707E-2</v>
      </c>
      <c r="O1972" s="106">
        <f>'Datos Monitoreo 2019'!$N1972*'Datos Monitoreo 2019'!$S1972</f>
        <v>1.5158532186157942E-2</v>
      </c>
      <c r="P1972" s="106">
        <f>'Datos Monitoreo 2019'!$O1972+'Datos Monitoreo 2019'!$N1972</f>
        <v>9.0951193116947646E-2</v>
      </c>
      <c r="Q1972" s="104">
        <v>0.47</v>
      </c>
      <c r="R1972" s="106">
        <f>'Datos Monitoreo 2019'!$Q1972*'Datos Monitoreo 2019'!$N1972</f>
        <v>3.5622550637471162E-2</v>
      </c>
      <c r="S1972" s="104">
        <v>0.2</v>
      </c>
      <c r="T1972" s="106">
        <f>'Datos Monitoreo 2019'!$R1972*'Datos Monitoreo 2019'!$S1972</f>
        <v>7.1245101274942328E-3</v>
      </c>
      <c r="U1972" s="106">
        <f>'Datos Monitoreo 2019'!$T1972+'Datos Monitoreo 2019'!$R1972</f>
        <v>4.2747060764965393E-2</v>
      </c>
    </row>
    <row r="1973" spans="1:21" s="94" customFormat="1" ht="16.5" hidden="1" x14ac:dyDescent="0.3">
      <c r="A1973" s="96" t="s">
        <v>77</v>
      </c>
      <c r="B1973" s="102">
        <f>VLOOKUP('Datos Monitoreo 2019'!$A1973,info!$D$3:$E$118,2,FALSE)</f>
        <v>5</v>
      </c>
      <c r="C1973" s="96">
        <v>42</v>
      </c>
      <c r="D1973" s="96" t="s">
        <v>16</v>
      </c>
      <c r="E1973" s="97">
        <v>13.941973014850031</v>
      </c>
      <c r="F1973" s="103">
        <f t="shared" si="35"/>
        <v>1.5266460451260783E-2</v>
      </c>
      <c r="G1973" s="98"/>
      <c r="H1973" s="104"/>
      <c r="I1973" s="104"/>
      <c r="J1973" s="104"/>
      <c r="K1973" s="105">
        <f>VLOOKUP('Datos Monitoreo 2019'!$D1973,info!$A$2:$B$20,2,FALSE)</f>
        <v>0.55000000000000004</v>
      </c>
      <c r="M1973" s="104">
        <v>1.1499999999999999</v>
      </c>
      <c r="N1973" s="106">
        <f>(0.0883215*'Datos Monitoreo 2019'!$E1973^2.37334)/1000</f>
        <v>4.5913132348806986E-2</v>
      </c>
      <c r="O1973" s="106">
        <f>'Datos Monitoreo 2019'!$N1973*'Datos Monitoreo 2019'!$S1973</f>
        <v>9.1826264697613975E-3</v>
      </c>
      <c r="P1973" s="106">
        <f>'Datos Monitoreo 2019'!$O1973+'Datos Monitoreo 2019'!$N1973</f>
        <v>5.5095758818568381E-2</v>
      </c>
      <c r="Q1973" s="104">
        <v>0.47</v>
      </c>
      <c r="R1973" s="106">
        <f>'Datos Monitoreo 2019'!$Q1973*'Datos Monitoreo 2019'!$N1973</f>
        <v>2.1579172203939283E-2</v>
      </c>
      <c r="S1973" s="104">
        <v>0.2</v>
      </c>
      <c r="T1973" s="106">
        <f>'Datos Monitoreo 2019'!$R1973*'Datos Monitoreo 2019'!$S1973</f>
        <v>4.3158344407878569E-3</v>
      </c>
      <c r="U1973" s="106">
        <f>'Datos Monitoreo 2019'!$T1973+'Datos Monitoreo 2019'!$R1973</f>
        <v>2.5895006644727138E-2</v>
      </c>
    </row>
    <row r="1974" spans="1:21" s="94" customFormat="1" ht="16.5" hidden="1" x14ac:dyDescent="0.3">
      <c r="A1974" s="96" t="s">
        <v>77</v>
      </c>
      <c r="B1974" s="102">
        <f>VLOOKUP('Datos Monitoreo 2019'!$A1974,info!$D$3:$E$118,2,FALSE)</f>
        <v>5</v>
      </c>
      <c r="C1974" s="96">
        <v>43</v>
      </c>
      <c r="D1974" s="96" t="s">
        <v>9</v>
      </c>
      <c r="E1974" s="97">
        <v>11.459155902616464</v>
      </c>
      <c r="F1974" s="103">
        <f t="shared" si="35"/>
        <v>1.0313240312354817E-2</v>
      </c>
      <c r="G1974" s="98"/>
      <c r="H1974" s="104"/>
      <c r="I1974" s="104"/>
      <c r="J1974" s="104"/>
      <c r="K1974" s="105">
        <f>VLOOKUP('Datos Monitoreo 2019'!$D1974,info!$A$2:$B$20,2,FALSE)</f>
        <v>0.74</v>
      </c>
      <c r="M1974" s="104">
        <v>1.1499999999999999</v>
      </c>
      <c r="N1974" s="106">
        <f>(1.8894+0.00853085*'Datos Monitoreo 2019'!$E1974^3.32222)/1000</f>
        <v>3.0055735612063143E-2</v>
      </c>
      <c r="O1974" s="106">
        <f>'Datos Monitoreo 2019'!$N1974*'Datos Monitoreo 2019'!$S1974</f>
        <v>6.0111471224126292E-3</v>
      </c>
      <c r="P1974" s="106">
        <f>'Datos Monitoreo 2019'!$O1974+'Datos Monitoreo 2019'!$N1974</f>
        <v>3.6066882734475773E-2</v>
      </c>
      <c r="Q1974" s="104">
        <v>0.47</v>
      </c>
      <c r="R1974" s="106">
        <f>'Datos Monitoreo 2019'!$Q1974*'Datos Monitoreo 2019'!$N1974</f>
        <v>1.4126195737669676E-2</v>
      </c>
      <c r="S1974" s="104">
        <v>0.2</v>
      </c>
      <c r="T1974" s="106">
        <f>'Datos Monitoreo 2019'!$R1974*'Datos Monitoreo 2019'!$S1974</f>
        <v>2.8252391475339354E-3</v>
      </c>
      <c r="U1974" s="106">
        <f>'Datos Monitoreo 2019'!$T1974+'Datos Monitoreo 2019'!$R1974</f>
        <v>1.6951434885203613E-2</v>
      </c>
    </row>
    <row r="1975" spans="1:21" s="94" customFormat="1" ht="16.5" hidden="1" x14ac:dyDescent="0.3">
      <c r="A1975" s="96" t="s">
        <v>77</v>
      </c>
      <c r="B1975" s="102">
        <f>VLOOKUP('Datos Monitoreo 2019'!$A1975,info!$D$3:$E$118,2,FALSE)</f>
        <v>5</v>
      </c>
      <c r="C1975" s="96">
        <v>45</v>
      </c>
      <c r="D1975" s="96" t="s">
        <v>9</v>
      </c>
      <c r="E1975" s="97">
        <v>15.469860468532227</v>
      </c>
      <c r="F1975" s="103">
        <f t="shared" si="35"/>
        <v>1.8795880469266654E-2</v>
      </c>
      <c r="G1975" s="98"/>
      <c r="H1975" s="104"/>
      <c r="I1975" s="104"/>
      <c r="J1975" s="104"/>
      <c r="K1975" s="105">
        <f>VLOOKUP('Datos Monitoreo 2019'!$D1975,info!$A$2:$B$20,2,FALSE)</f>
        <v>0.74</v>
      </c>
      <c r="M1975" s="104">
        <v>1.1499999999999999</v>
      </c>
      <c r="N1975" s="106">
        <f>(1.8894+0.00853085*'Datos Monitoreo 2019'!$E1975^3.32222)/1000</f>
        <v>7.8225119279813571E-2</v>
      </c>
      <c r="O1975" s="106">
        <f>'Datos Monitoreo 2019'!$N1975*'Datos Monitoreo 2019'!$S1975</f>
        <v>1.5645023855962715E-2</v>
      </c>
      <c r="P1975" s="106">
        <f>'Datos Monitoreo 2019'!$O1975+'Datos Monitoreo 2019'!$N1975</f>
        <v>9.3870143135776282E-2</v>
      </c>
      <c r="Q1975" s="104">
        <v>0.47</v>
      </c>
      <c r="R1975" s="106">
        <f>'Datos Monitoreo 2019'!$Q1975*'Datos Monitoreo 2019'!$N1975</f>
        <v>3.6765806061512377E-2</v>
      </c>
      <c r="S1975" s="104">
        <v>0.2</v>
      </c>
      <c r="T1975" s="106">
        <f>'Datos Monitoreo 2019'!$R1975*'Datos Monitoreo 2019'!$S1975</f>
        <v>7.3531612123024755E-3</v>
      </c>
      <c r="U1975" s="106">
        <f>'Datos Monitoreo 2019'!$T1975+'Datos Monitoreo 2019'!$R1975</f>
        <v>4.4118967273814855E-2</v>
      </c>
    </row>
    <row r="1976" spans="1:21" s="94" customFormat="1" ht="16.5" hidden="1" x14ac:dyDescent="0.3">
      <c r="A1976" s="96" t="s">
        <v>77</v>
      </c>
      <c r="B1976" s="102">
        <f>VLOOKUP('Datos Monitoreo 2019'!$A1976,info!$D$3:$E$118,2,FALSE)</f>
        <v>5</v>
      </c>
      <c r="C1976" s="96">
        <v>46</v>
      </c>
      <c r="D1976" s="96" t="s">
        <v>9</v>
      </c>
      <c r="E1976" s="97">
        <v>11.172677005051053</v>
      </c>
      <c r="F1976" s="103">
        <f t="shared" si="35"/>
        <v>9.8040240719322984E-3</v>
      </c>
      <c r="G1976" s="98"/>
      <c r="H1976" s="104"/>
      <c r="I1976" s="104"/>
      <c r="J1976" s="104"/>
      <c r="K1976" s="105">
        <f>VLOOKUP('Datos Monitoreo 2019'!$D1976,info!$A$2:$B$20,2,FALSE)</f>
        <v>0.74</v>
      </c>
      <c r="M1976" s="104">
        <v>1.1499999999999999</v>
      </c>
      <c r="N1976" s="106">
        <f>(1.8894+0.00853085*'Datos Monitoreo 2019'!$E1976^3.32222)/1000</f>
        <v>2.7783526428541684E-2</v>
      </c>
      <c r="O1976" s="106">
        <f>'Datos Monitoreo 2019'!$N1976*'Datos Monitoreo 2019'!$S1976</f>
        <v>5.5567052857083375E-3</v>
      </c>
      <c r="P1976" s="106">
        <f>'Datos Monitoreo 2019'!$O1976+'Datos Monitoreo 2019'!$N1976</f>
        <v>3.3340231714250018E-2</v>
      </c>
      <c r="Q1976" s="104">
        <v>0.47</v>
      </c>
      <c r="R1976" s="106">
        <f>'Datos Monitoreo 2019'!$Q1976*'Datos Monitoreo 2019'!$N1976</f>
        <v>1.3058257421414591E-2</v>
      </c>
      <c r="S1976" s="104">
        <v>0.2</v>
      </c>
      <c r="T1976" s="106">
        <f>'Datos Monitoreo 2019'!$R1976*'Datos Monitoreo 2019'!$S1976</f>
        <v>2.6116514842829184E-3</v>
      </c>
      <c r="U1976" s="106">
        <f>'Datos Monitoreo 2019'!$T1976+'Datos Monitoreo 2019'!$R1976</f>
        <v>1.566990890569751E-2</v>
      </c>
    </row>
    <row r="1977" spans="1:21" s="94" customFormat="1" ht="16.5" hidden="1" x14ac:dyDescent="0.3">
      <c r="A1977" s="96" t="s">
        <v>77</v>
      </c>
      <c r="B1977" s="102">
        <f>VLOOKUP('Datos Monitoreo 2019'!$A1977,info!$D$3:$E$118,2,FALSE)</f>
        <v>5</v>
      </c>
      <c r="C1977" s="96">
        <v>47</v>
      </c>
      <c r="D1977" s="96" t="s">
        <v>9</v>
      </c>
      <c r="E1977" s="97">
        <v>11.522817879853223</v>
      </c>
      <c r="F1977" s="103">
        <f t="shared" si="35"/>
        <v>1.0428150181267167E-2</v>
      </c>
      <c r="G1977" s="98"/>
      <c r="H1977" s="104"/>
      <c r="I1977" s="104"/>
      <c r="J1977" s="104"/>
      <c r="K1977" s="105">
        <f>VLOOKUP('Datos Monitoreo 2019'!$D1977,info!$A$2:$B$20,2,FALSE)</f>
        <v>0.74</v>
      </c>
      <c r="M1977" s="104">
        <v>1.1499999999999999</v>
      </c>
      <c r="N1977" s="106">
        <f>(1.8894+0.00853085*'Datos Monitoreo 2019'!$E1977^3.32222)/1000</f>
        <v>3.0578957037344253E-2</v>
      </c>
      <c r="O1977" s="106">
        <f>'Datos Monitoreo 2019'!$N1977*'Datos Monitoreo 2019'!$S1977</f>
        <v>6.115791407468851E-3</v>
      </c>
      <c r="P1977" s="106">
        <f>'Datos Monitoreo 2019'!$O1977+'Datos Monitoreo 2019'!$N1977</f>
        <v>3.6694748444813102E-2</v>
      </c>
      <c r="Q1977" s="104">
        <v>0.47</v>
      </c>
      <c r="R1977" s="106">
        <f>'Datos Monitoreo 2019'!$Q1977*'Datos Monitoreo 2019'!$N1977</f>
        <v>1.4372109807551799E-2</v>
      </c>
      <c r="S1977" s="104">
        <v>0.2</v>
      </c>
      <c r="T1977" s="106">
        <f>'Datos Monitoreo 2019'!$R1977*'Datos Monitoreo 2019'!$S1977</f>
        <v>2.8744219615103599E-3</v>
      </c>
      <c r="U1977" s="106">
        <f>'Datos Monitoreo 2019'!$T1977+'Datos Monitoreo 2019'!$R1977</f>
        <v>1.724653176906216E-2</v>
      </c>
    </row>
    <row r="1978" spans="1:21" s="94" customFormat="1" ht="16.5" hidden="1" x14ac:dyDescent="0.3">
      <c r="A1978" s="96" t="s">
        <v>77</v>
      </c>
      <c r="B1978" s="102">
        <f>VLOOKUP('Datos Monitoreo 2019'!$A1978,info!$D$3:$E$118,2,FALSE)</f>
        <v>5</v>
      </c>
      <c r="C1978" s="96">
        <v>48</v>
      </c>
      <c r="D1978" s="96" t="s">
        <v>9</v>
      </c>
      <c r="E1978" s="97">
        <v>12.955212367680282</v>
      </c>
      <c r="F1978" s="103">
        <f t="shared" si="35"/>
        <v>1.3181928584114688E-2</v>
      </c>
      <c r="G1978" s="98"/>
      <c r="H1978" s="104"/>
      <c r="I1978" s="104"/>
      <c r="J1978" s="104"/>
      <c r="K1978" s="105">
        <f>VLOOKUP('Datos Monitoreo 2019'!$D1978,info!$A$2:$B$20,2,FALSE)</f>
        <v>0.74</v>
      </c>
      <c r="M1978" s="104">
        <v>1.1499999999999999</v>
      </c>
      <c r="N1978" s="106">
        <f>(1.8894+0.00853085*'Datos Monitoreo 2019'!$E1978^3.32222)/1000</f>
        <v>4.4232026519650684E-2</v>
      </c>
      <c r="O1978" s="106">
        <f>'Datos Monitoreo 2019'!$N1978*'Datos Monitoreo 2019'!$S1978</f>
        <v>8.8464053039301379E-3</v>
      </c>
      <c r="P1978" s="106">
        <f>'Datos Monitoreo 2019'!$O1978+'Datos Monitoreo 2019'!$N1978</f>
        <v>5.3078431823580824E-2</v>
      </c>
      <c r="Q1978" s="104">
        <v>0.47</v>
      </c>
      <c r="R1978" s="106">
        <f>'Datos Monitoreo 2019'!$Q1978*'Datos Monitoreo 2019'!$N1978</f>
        <v>2.0789052464235819E-2</v>
      </c>
      <c r="S1978" s="104">
        <v>0.2</v>
      </c>
      <c r="T1978" s="106">
        <f>'Datos Monitoreo 2019'!$R1978*'Datos Monitoreo 2019'!$S1978</f>
        <v>4.1578104928471638E-3</v>
      </c>
      <c r="U1978" s="106">
        <f>'Datos Monitoreo 2019'!$T1978+'Datos Monitoreo 2019'!$R1978</f>
        <v>2.4946862957082983E-2</v>
      </c>
    </row>
    <row r="1979" spans="1:21" s="94" customFormat="1" ht="16.5" hidden="1" x14ac:dyDescent="0.3">
      <c r="A1979" s="96" t="s">
        <v>77</v>
      </c>
      <c r="B1979" s="102">
        <f>VLOOKUP('Datos Monitoreo 2019'!$A1979,info!$D$3:$E$118,2,FALSE)</f>
        <v>5</v>
      </c>
      <c r="C1979" s="96">
        <v>49</v>
      </c>
      <c r="D1979" s="96" t="s">
        <v>16</v>
      </c>
      <c r="E1979" s="97">
        <v>6.2707047578206758</v>
      </c>
      <c r="F1979" s="103">
        <f t="shared" si="35"/>
        <v>3.088322093226683E-3</v>
      </c>
      <c r="G1979" s="98"/>
      <c r="H1979" s="104"/>
      <c r="I1979" s="104"/>
      <c r="J1979" s="104"/>
      <c r="K1979" s="105">
        <f>VLOOKUP('Datos Monitoreo 2019'!$D1979,info!$A$2:$B$20,2,FALSE)</f>
        <v>0.55000000000000004</v>
      </c>
      <c r="M1979" s="104">
        <v>1.1499999999999999</v>
      </c>
      <c r="N1979" s="106">
        <f>(0.0883215*'Datos Monitoreo 2019'!$E1979^2.37334)/1000</f>
        <v>6.8923802704366419E-3</v>
      </c>
      <c r="O1979" s="106">
        <f>'Datos Monitoreo 2019'!$N1979*'Datos Monitoreo 2019'!$S1979</f>
        <v>1.3784760540873284E-3</v>
      </c>
      <c r="P1979" s="106">
        <f>'Datos Monitoreo 2019'!$O1979+'Datos Monitoreo 2019'!$N1979</f>
        <v>8.2708563245239702E-3</v>
      </c>
      <c r="Q1979" s="104">
        <v>0.47</v>
      </c>
      <c r="R1979" s="106">
        <f>'Datos Monitoreo 2019'!$Q1979*'Datos Monitoreo 2019'!$N1979</f>
        <v>3.2394187271052215E-3</v>
      </c>
      <c r="S1979" s="104">
        <v>0.2</v>
      </c>
      <c r="T1979" s="106">
        <f>'Datos Monitoreo 2019'!$R1979*'Datos Monitoreo 2019'!$S1979</f>
        <v>6.4788374542104437E-4</v>
      </c>
      <c r="U1979" s="106">
        <f>'Datos Monitoreo 2019'!$T1979+'Datos Monitoreo 2019'!$R1979</f>
        <v>3.887302472526266E-3</v>
      </c>
    </row>
    <row r="1980" spans="1:21" s="94" customFormat="1" ht="16.5" hidden="1" x14ac:dyDescent="0.3">
      <c r="A1980" s="95" t="s">
        <v>77</v>
      </c>
      <c r="B1980" s="102">
        <f>VLOOKUP('Datos Monitoreo 2019'!$A1980,info!$D$3:$E$118,2,FALSE)</f>
        <v>5</v>
      </c>
      <c r="C1980" s="96">
        <v>51</v>
      </c>
      <c r="D1980" s="96" t="s">
        <v>16</v>
      </c>
      <c r="E1980" s="97">
        <v>15.597184423005743</v>
      </c>
      <c r="F1980" s="103">
        <f t="shared" si="35"/>
        <v>1.9106550918182034E-2</v>
      </c>
      <c r="G1980" s="95"/>
      <c r="H1980" s="104"/>
      <c r="I1980" s="104"/>
      <c r="J1980" s="104"/>
      <c r="K1980" s="105">
        <f>VLOOKUP('Datos Monitoreo 2019'!$D1980,info!$A$2:$B$20,2,FALSE)</f>
        <v>0.55000000000000004</v>
      </c>
      <c r="M1980" s="104">
        <v>1.1499999999999999</v>
      </c>
      <c r="N1980" s="106">
        <f>(0.0883215*'Datos Monitoreo 2019'!$E1980^2.37334)/1000</f>
        <v>5.9919850615142635E-2</v>
      </c>
      <c r="O1980" s="106">
        <f>'Datos Monitoreo 2019'!$N1980*'Datos Monitoreo 2019'!$S1980</f>
        <v>1.1983970123028528E-2</v>
      </c>
      <c r="P1980" s="106">
        <f>'Datos Monitoreo 2019'!$O1980+'Datos Monitoreo 2019'!$N1980</f>
        <v>7.190382073817117E-2</v>
      </c>
      <c r="Q1980" s="104">
        <v>0.47</v>
      </c>
      <c r="R1980" s="106">
        <f>'Datos Monitoreo 2019'!$Q1980*'Datos Monitoreo 2019'!$N1980</f>
        <v>2.8162329789117035E-2</v>
      </c>
      <c r="S1980" s="104">
        <v>0.2</v>
      </c>
      <c r="T1980" s="106">
        <f>'Datos Monitoreo 2019'!$R1980*'Datos Monitoreo 2019'!$S1980</f>
        <v>5.6324659578234071E-3</v>
      </c>
      <c r="U1980" s="106">
        <f>'Datos Monitoreo 2019'!$T1980+'Datos Monitoreo 2019'!$R1980</f>
        <v>3.3794795746940443E-2</v>
      </c>
    </row>
    <row r="1981" spans="1:21" s="94" customFormat="1" ht="16.5" hidden="1" x14ac:dyDescent="0.3">
      <c r="A1981" s="95" t="s">
        <v>78</v>
      </c>
      <c r="B1981" s="102">
        <f>VLOOKUP('Datos Monitoreo 2019'!$A1981,info!$D$3:$E$118,2,FALSE)</f>
        <v>5</v>
      </c>
      <c r="C1981" s="96">
        <v>1</v>
      </c>
      <c r="D1981" s="95" t="s">
        <v>12</v>
      </c>
      <c r="E1981" s="97">
        <v>7.416620348082323</v>
      </c>
      <c r="F1981" s="103">
        <f t="shared" si="35"/>
        <v>4.3201813527579533E-3</v>
      </c>
      <c r="G1981" s="95"/>
      <c r="H1981" s="104"/>
      <c r="I1981" s="104"/>
      <c r="J1981" s="104"/>
      <c r="K1981" s="105">
        <f>VLOOKUP('Datos Monitoreo 2019'!$D1981,info!$A$2:$B$20,2,FALSE)</f>
        <v>0.92</v>
      </c>
      <c r="M1981" s="104">
        <v>1.1499999999999999</v>
      </c>
      <c r="N1981" s="106">
        <f>(0.193936*'Datos Monitoreo 2019'!$E1981^2.24268)/1000</f>
        <v>1.7348108686653482E-2</v>
      </c>
      <c r="O1981" s="106">
        <f>'Datos Monitoreo 2019'!$N1981*'Datos Monitoreo 2019'!$S1981</f>
        <v>3.4696217373306965E-3</v>
      </c>
      <c r="P1981" s="106">
        <f>'Datos Monitoreo 2019'!$O1981+'Datos Monitoreo 2019'!$N1981</f>
        <v>2.0817730423984177E-2</v>
      </c>
      <c r="Q1981" s="104">
        <v>0.47</v>
      </c>
      <c r="R1981" s="106">
        <f>'Datos Monitoreo 2019'!$Q1981*'Datos Monitoreo 2019'!$N1981</f>
        <v>8.1536110827271358E-3</v>
      </c>
      <c r="S1981" s="104">
        <v>0.2</v>
      </c>
      <c r="T1981" s="106">
        <f>'Datos Monitoreo 2019'!$R1981*'Datos Monitoreo 2019'!$S1981</f>
        <v>1.6307222165454272E-3</v>
      </c>
      <c r="U1981" s="106">
        <f>'Datos Monitoreo 2019'!$T1981+'Datos Monitoreo 2019'!$R1981</f>
        <v>9.7843332992725626E-3</v>
      </c>
    </row>
    <row r="1982" spans="1:21" s="94" customFormat="1" ht="16.5" hidden="1" x14ac:dyDescent="0.3">
      <c r="A1982" s="95" t="s">
        <v>78</v>
      </c>
      <c r="B1982" s="102">
        <f>VLOOKUP('Datos Monitoreo 2019'!$A1982,info!$D$3:$E$118,2,FALSE)</f>
        <v>5</v>
      </c>
      <c r="C1982" s="96">
        <v>2</v>
      </c>
      <c r="D1982" s="96" t="s">
        <v>12</v>
      </c>
      <c r="E1982" s="97">
        <v>7.3211273822271856</v>
      </c>
      <c r="F1982" s="103">
        <f t="shared" si="35"/>
        <v>4.2096482447806314E-3</v>
      </c>
      <c r="G1982" s="95"/>
      <c r="H1982" s="104"/>
      <c r="I1982" s="104"/>
      <c r="J1982" s="104"/>
      <c r="K1982" s="105">
        <f>VLOOKUP('Datos Monitoreo 2019'!$D1982,info!$A$2:$B$20,2,FALSE)</f>
        <v>0.92</v>
      </c>
      <c r="M1982" s="104">
        <v>1.1499999999999999</v>
      </c>
      <c r="N1982" s="106">
        <f>(0.193936*'Datos Monitoreo 2019'!$E1982^2.24268)/1000</f>
        <v>1.6851173133301815E-2</v>
      </c>
      <c r="O1982" s="106">
        <f>'Datos Monitoreo 2019'!$N1982*'Datos Monitoreo 2019'!$S1982</f>
        <v>3.3702346266603631E-3</v>
      </c>
      <c r="P1982" s="106">
        <f>'Datos Monitoreo 2019'!$O1982+'Datos Monitoreo 2019'!$N1982</f>
        <v>2.0221407759962177E-2</v>
      </c>
      <c r="Q1982" s="104">
        <v>0.47</v>
      </c>
      <c r="R1982" s="106">
        <f>'Datos Monitoreo 2019'!$Q1982*'Datos Monitoreo 2019'!$N1982</f>
        <v>7.920051372651853E-3</v>
      </c>
      <c r="S1982" s="104">
        <v>0.2</v>
      </c>
      <c r="T1982" s="106">
        <f>'Datos Monitoreo 2019'!$R1982*'Datos Monitoreo 2019'!$S1982</f>
        <v>1.5840102745303707E-3</v>
      </c>
      <c r="U1982" s="106">
        <f>'Datos Monitoreo 2019'!$T1982+'Datos Monitoreo 2019'!$R1982</f>
        <v>9.5040616471822239E-3</v>
      </c>
    </row>
    <row r="1983" spans="1:21" s="94" customFormat="1" ht="16.5" hidden="1" x14ac:dyDescent="0.3">
      <c r="A1983" s="95" t="s">
        <v>78</v>
      </c>
      <c r="B1983" s="102">
        <f>VLOOKUP('Datos Monitoreo 2019'!$A1983,info!$D$3:$E$118,2,FALSE)</f>
        <v>5</v>
      </c>
      <c r="C1983" s="96">
        <v>3</v>
      </c>
      <c r="D1983" s="96" t="s">
        <v>12</v>
      </c>
      <c r="E1983" s="97">
        <v>8.1169020976866619</v>
      </c>
      <c r="F1983" s="103">
        <f t="shared" si="35"/>
        <v>5.1745250872752471E-3</v>
      </c>
      <c r="G1983" s="95"/>
      <c r="H1983" s="104"/>
      <c r="I1983" s="104"/>
      <c r="J1983" s="104"/>
      <c r="K1983" s="105">
        <f>VLOOKUP('Datos Monitoreo 2019'!$D1983,info!$A$2:$B$20,2,FALSE)</f>
        <v>0.92</v>
      </c>
      <c r="M1983" s="104">
        <v>1.1499999999999999</v>
      </c>
      <c r="N1983" s="106">
        <f>(0.193936*'Datos Monitoreo 2019'!$E1983^2.24268)/1000</f>
        <v>2.1238795791462713E-2</v>
      </c>
      <c r="O1983" s="106">
        <f>'Datos Monitoreo 2019'!$N1983*'Datos Monitoreo 2019'!$S1983</f>
        <v>4.2477591582925425E-3</v>
      </c>
      <c r="P1983" s="106">
        <f>'Datos Monitoreo 2019'!$O1983+'Datos Monitoreo 2019'!$N1983</f>
        <v>2.5486554949755255E-2</v>
      </c>
      <c r="Q1983" s="104">
        <v>0.47</v>
      </c>
      <c r="R1983" s="106">
        <f>'Datos Monitoreo 2019'!$Q1983*'Datos Monitoreo 2019'!$N1983</f>
        <v>9.9822340219874739E-3</v>
      </c>
      <c r="S1983" s="104">
        <v>0.2</v>
      </c>
      <c r="T1983" s="106">
        <f>'Datos Monitoreo 2019'!$R1983*'Datos Monitoreo 2019'!$S1983</f>
        <v>1.996446804397495E-3</v>
      </c>
      <c r="U1983" s="106">
        <f>'Datos Monitoreo 2019'!$T1983+'Datos Monitoreo 2019'!$R1983</f>
        <v>1.1978680826384969E-2</v>
      </c>
    </row>
    <row r="1984" spans="1:21" s="94" customFormat="1" ht="16.5" hidden="1" x14ac:dyDescent="0.3">
      <c r="A1984" s="95" t="s">
        <v>78</v>
      </c>
      <c r="B1984" s="102">
        <f>VLOOKUP('Datos Monitoreo 2019'!$A1984,info!$D$3:$E$118,2,FALSE)</f>
        <v>5</v>
      </c>
      <c r="C1984" s="96">
        <v>4</v>
      </c>
      <c r="D1984" s="96" t="s">
        <v>16</v>
      </c>
      <c r="E1984" s="97">
        <v>2.5783100780887045</v>
      </c>
      <c r="F1984" s="103">
        <f t="shared" si="35"/>
        <v>5.221077908129627E-4</v>
      </c>
      <c r="G1984" s="95"/>
      <c r="H1984" s="104"/>
      <c r="I1984" s="104"/>
      <c r="J1984" s="104"/>
      <c r="K1984" s="105">
        <f>VLOOKUP('Datos Monitoreo 2019'!$D1984,info!$A$2:$B$20,2,FALSE)</f>
        <v>0.55000000000000004</v>
      </c>
      <c r="M1984" s="104">
        <v>1.1499999999999999</v>
      </c>
      <c r="N1984" s="106">
        <f>(0.0883215*'Datos Monitoreo 2019'!$E1984^2.37334)/1000</f>
        <v>8.3618927331170203E-4</v>
      </c>
      <c r="O1984" s="106">
        <f>'Datos Monitoreo 2019'!$N1984*'Datos Monitoreo 2019'!$S1984</f>
        <v>1.6723785466234042E-4</v>
      </c>
      <c r="P1984" s="106">
        <f>'Datos Monitoreo 2019'!$O1984+'Datos Monitoreo 2019'!$N1984</f>
        <v>1.0034271279740425E-3</v>
      </c>
      <c r="Q1984" s="104">
        <v>0.47</v>
      </c>
      <c r="R1984" s="106">
        <f>'Datos Monitoreo 2019'!$Q1984*'Datos Monitoreo 2019'!$N1984</f>
        <v>3.9300895845649996E-4</v>
      </c>
      <c r="S1984" s="104">
        <v>0.2</v>
      </c>
      <c r="T1984" s="106">
        <f>'Datos Monitoreo 2019'!$R1984*'Datos Monitoreo 2019'!$S1984</f>
        <v>7.8601791691300003E-5</v>
      </c>
      <c r="U1984" s="106">
        <f>'Datos Monitoreo 2019'!$T1984+'Datos Monitoreo 2019'!$R1984</f>
        <v>4.7161075014779996E-4</v>
      </c>
    </row>
    <row r="1985" spans="1:21" s="94" customFormat="1" ht="16.5" hidden="1" x14ac:dyDescent="0.3">
      <c r="A1985" s="95" t="s">
        <v>78</v>
      </c>
      <c r="B1985" s="102">
        <f>VLOOKUP('Datos Monitoreo 2019'!$A1985,info!$D$3:$E$118,2,FALSE)</f>
        <v>5</v>
      </c>
      <c r="C1985" s="96">
        <v>5</v>
      </c>
      <c r="D1985" s="96" t="s">
        <v>16</v>
      </c>
      <c r="E1985" s="97">
        <v>11.872958754655391</v>
      </c>
      <c r="F1985" s="103">
        <f t="shared" si="35"/>
        <v>1.1071534038716151E-2</v>
      </c>
      <c r="G1985" s="95"/>
      <c r="H1985" s="104"/>
      <c r="I1985" s="104"/>
      <c r="J1985" s="104"/>
      <c r="K1985" s="105">
        <f>VLOOKUP('Datos Monitoreo 2019'!$D1985,info!$A$2:$B$20,2,FALSE)</f>
        <v>0.55000000000000004</v>
      </c>
      <c r="M1985" s="104">
        <v>1.1499999999999999</v>
      </c>
      <c r="N1985" s="106">
        <f>(0.0883215*'Datos Monitoreo 2019'!$E1985^2.37334)/1000</f>
        <v>3.135885494829467E-2</v>
      </c>
      <c r="O1985" s="106">
        <f>'Datos Monitoreo 2019'!$N1985*'Datos Monitoreo 2019'!$S1985</f>
        <v>6.2717709896589341E-3</v>
      </c>
      <c r="P1985" s="106">
        <f>'Datos Monitoreo 2019'!$O1985+'Datos Monitoreo 2019'!$N1985</f>
        <v>3.7630625937953605E-2</v>
      </c>
      <c r="Q1985" s="104">
        <v>0.47</v>
      </c>
      <c r="R1985" s="106">
        <f>'Datos Monitoreo 2019'!$Q1985*'Datos Monitoreo 2019'!$N1985</f>
        <v>1.4738661825698494E-2</v>
      </c>
      <c r="S1985" s="104">
        <v>0.2</v>
      </c>
      <c r="T1985" s="106">
        <f>'Datos Monitoreo 2019'!$R1985*'Datos Monitoreo 2019'!$S1985</f>
        <v>2.9477323651396991E-3</v>
      </c>
      <c r="U1985" s="106">
        <f>'Datos Monitoreo 2019'!$T1985+'Datos Monitoreo 2019'!$R1985</f>
        <v>1.7686394190838194E-2</v>
      </c>
    </row>
    <row r="1986" spans="1:21" s="94" customFormat="1" ht="16.5" hidden="1" x14ac:dyDescent="0.3">
      <c r="A1986" s="95" t="s">
        <v>78</v>
      </c>
      <c r="B1986" s="102">
        <f>VLOOKUP('Datos Monitoreo 2019'!$A1986,info!$D$3:$E$118,2,FALSE)</f>
        <v>5</v>
      </c>
      <c r="C1986" s="96">
        <v>6</v>
      </c>
      <c r="D1986" s="96" t="s">
        <v>16</v>
      </c>
      <c r="E1986" s="97">
        <v>6.9709865074250157</v>
      </c>
      <c r="F1986" s="103">
        <f t="shared" si="35"/>
        <v>3.8166151128151958E-3</v>
      </c>
      <c r="G1986" s="95"/>
      <c r="H1986" s="104"/>
      <c r="I1986" s="104"/>
      <c r="J1986" s="104"/>
      <c r="K1986" s="105">
        <f>VLOOKUP('Datos Monitoreo 2019'!$D1986,info!$A$2:$B$20,2,FALSE)</f>
        <v>0.55000000000000004</v>
      </c>
      <c r="M1986" s="104">
        <v>1.1499999999999999</v>
      </c>
      <c r="N1986" s="106">
        <f>(0.0883215*'Datos Monitoreo 2019'!$E1986^2.37334)/1000</f>
        <v>8.8611562153778807E-3</v>
      </c>
      <c r="O1986" s="106">
        <f>'Datos Monitoreo 2019'!$N1986*'Datos Monitoreo 2019'!$S1986</f>
        <v>1.7722312430755761E-3</v>
      </c>
      <c r="P1986" s="106">
        <f>'Datos Monitoreo 2019'!$O1986+'Datos Monitoreo 2019'!$N1986</f>
        <v>1.0633387458453457E-2</v>
      </c>
      <c r="Q1986" s="104">
        <v>0.47</v>
      </c>
      <c r="R1986" s="106">
        <f>'Datos Monitoreo 2019'!$Q1986*'Datos Monitoreo 2019'!$N1986</f>
        <v>4.1647434212276034E-3</v>
      </c>
      <c r="S1986" s="104">
        <v>0.2</v>
      </c>
      <c r="T1986" s="106">
        <f>'Datos Monitoreo 2019'!$R1986*'Datos Monitoreo 2019'!$S1986</f>
        <v>8.3294868424552073E-4</v>
      </c>
      <c r="U1986" s="106">
        <f>'Datos Monitoreo 2019'!$T1986+'Datos Monitoreo 2019'!$R1986</f>
        <v>4.9976921054731239E-3</v>
      </c>
    </row>
    <row r="1987" spans="1:21" s="94" customFormat="1" ht="16.5" hidden="1" x14ac:dyDescent="0.3">
      <c r="A1987" s="95" t="s">
        <v>78</v>
      </c>
      <c r="B1987" s="102">
        <f>VLOOKUP('Datos Monitoreo 2019'!$A1987,info!$D$3:$E$118,2,FALSE)</f>
        <v>5</v>
      </c>
      <c r="C1987" s="96">
        <v>8</v>
      </c>
      <c r="D1987" s="96" t="s">
        <v>9</v>
      </c>
      <c r="E1987" s="97">
        <v>7.6394372684109761</v>
      </c>
      <c r="F1987" s="103">
        <f t="shared" ref="F1987:F2050" si="36">+(PI()*(((E1987/100)^2))/4)</f>
        <v>4.5836623610465846E-3</v>
      </c>
      <c r="G1987" s="95"/>
      <c r="H1987" s="104"/>
      <c r="I1987" s="104"/>
      <c r="J1987" s="104"/>
      <c r="K1987" s="105">
        <f>VLOOKUP('Datos Monitoreo 2019'!$D1987,info!$A$2:$B$20,2,FALSE)</f>
        <v>0.74</v>
      </c>
      <c r="M1987" s="104">
        <v>1.1499999999999999</v>
      </c>
      <c r="N1987" s="106">
        <f>(1.8894+0.00853085*'Datos Monitoreo 2019'!$E1987^3.32222)/1000</f>
        <v>9.212862247255163E-3</v>
      </c>
      <c r="O1987" s="106">
        <f>'Datos Monitoreo 2019'!$N1987*'Datos Monitoreo 2019'!$S1987</f>
        <v>1.8425724494510326E-3</v>
      </c>
      <c r="P1987" s="106">
        <f>'Datos Monitoreo 2019'!$O1987+'Datos Monitoreo 2019'!$N1987</f>
        <v>1.1055434696706196E-2</v>
      </c>
      <c r="Q1987" s="104">
        <v>0.47</v>
      </c>
      <c r="R1987" s="106">
        <f>'Datos Monitoreo 2019'!$Q1987*'Datos Monitoreo 2019'!$N1987</f>
        <v>4.3300452562099268E-3</v>
      </c>
      <c r="S1987" s="104">
        <v>0.2</v>
      </c>
      <c r="T1987" s="106">
        <f>'Datos Monitoreo 2019'!$R1987*'Datos Monitoreo 2019'!$S1987</f>
        <v>8.6600905124198542E-4</v>
      </c>
      <c r="U1987" s="106">
        <f>'Datos Monitoreo 2019'!$T1987+'Datos Monitoreo 2019'!$R1987</f>
        <v>5.1960543074519123E-3</v>
      </c>
    </row>
    <row r="1988" spans="1:21" s="94" customFormat="1" ht="16.5" hidden="1" x14ac:dyDescent="0.3">
      <c r="A1988" s="95" t="s">
        <v>78</v>
      </c>
      <c r="B1988" s="102">
        <f>VLOOKUP('Datos Monitoreo 2019'!$A1988,info!$D$3:$E$118,2,FALSE)</f>
        <v>5</v>
      </c>
      <c r="C1988" s="96">
        <v>8</v>
      </c>
      <c r="D1988" s="96" t="s">
        <v>9</v>
      </c>
      <c r="E1988" s="97">
        <v>2.228169203286535</v>
      </c>
      <c r="F1988" s="103">
        <f t="shared" si="36"/>
        <v>3.8992961057514373E-4</v>
      </c>
      <c r="G1988" s="95"/>
      <c r="H1988" s="104"/>
      <c r="I1988" s="104"/>
      <c r="J1988" s="104"/>
      <c r="K1988" s="105">
        <f>VLOOKUP('Datos Monitoreo 2019'!$D1988,info!$A$2:$B$20,2,FALSE)</f>
        <v>0.74</v>
      </c>
      <c r="M1988" s="104">
        <v>1.1499999999999999</v>
      </c>
      <c r="N1988" s="106">
        <f>(1.8894+0.00853085*'Datos Monitoreo 2019'!$E1988^3.32222)/1000</f>
        <v>2.0115666503218053E-3</v>
      </c>
      <c r="O1988" s="106">
        <f>'Datos Monitoreo 2019'!$N1988*'Datos Monitoreo 2019'!$S1988</f>
        <v>4.0231333006436111E-4</v>
      </c>
      <c r="P1988" s="106">
        <f>'Datos Monitoreo 2019'!$O1988+'Datos Monitoreo 2019'!$N1988</f>
        <v>2.4138799803861662E-3</v>
      </c>
      <c r="Q1988" s="104">
        <v>0.47</v>
      </c>
      <c r="R1988" s="106">
        <f>'Datos Monitoreo 2019'!$Q1988*'Datos Monitoreo 2019'!$N1988</f>
        <v>9.4543632565124839E-4</v>
      </c>
      <c r="S1988" s="104">
        <v>0.2</v>
      </c>
      <c r="T1988" s="106">
        <f>'Datos Monitoreo 2019'!$R1988*'Datos Monitoreo 2019'!$S1988</f>
        <v>1.8908726513024968E-4</v>
      </c>
      <c r="U1988" s="106">
        <f>'Datos Monitoreo 2019'!$T1988+'Datos Monitoreo 2019'!$R1988</f>
        <v>1.1345235907814981E-3</v>
      </c>
    </row>
    <row r="1989" spans="1:21" s="94" customFormat="1" ht="16.5" hidden="1" x14ac:dyDescent="0.3">
      <c r="A1989" s="95" t="s">
        <v>78</v>
      </c>
      <c r="B1989" s="102">
        <f>VLOOKUP('Datos Monitoreo 2019'!$A1989,info!$D$3:$E$118,2,FALSE)</f>
        <v>5</v>
      </c>
      <c r="C1989" s="96">
        <v>9</v>
      </c>
      <c r="D1989" s="96" t="s">
        <v>9</v>
      </c>
      <c r="E1989" s="97">
        <v>7.8304232001212517</v>
      </c>
      <c r="F1989" s="103">
        <f t="shared" si="36"/>
        <v>4.8157102680745703E-3</v>
      </c>
      <c r="G1989" s="95"/>
      <c r="H1989" s="104"/>
      <c r="I1989" s="104"/>
      <c r="J1989" s="104"/>
      <c r="K1989" s="105">
        <f>VLOOKUP('Datos Monitoreo 2019'!$D1989,info!$A$2:$B$20,2,FALSE)</f>
        <v>0.74</v>
      </c>
      <c r="M1989" s="104">
        <v>1.1499999999999999</v>
      </c>
      <c r="N1989" s="106">
        <f>(1.8894+0.00853085*'Datos Monitoreo 2019'!$E1989^3.32222)/1000</f>
        <v>9.838967241466566E-3</v>
      </c>
      <c r="O1989" s="106">
        <f>'Datos Monitoreo 2019'!$N1989*'Datos Monitoreo 2019'!$S1989</f>
        <v>1.9677934482933133E-3</v>
      </c>
      <c r="P1989" s="106">
        <f>'Datos Monitoreo 2019'!$O1989+'Datos Monitoreo 2019'!$N1989</f>
        <v>1.1806760689759879E-2</v>
      </c>
      <c r="Q1989" s="104">
        <v>0.47</v>
      </c>
      <c r="R1989" s="106">
        <f>'Datos Monitoreo 2019'!$Q1989*'Datos Monitoreo 2019'!$N1989</f>
        <v>4.6243146034892855E-3</v>
      </c>
      <c r="S1989" s="104">
        <v>0.2</v>
      </c>
      <c r="T1989" s="106">
        <f>'Datos Monitoreo 2019'!$R1989*'Datos Monitoreo 2019'!$S1989</f>
        <v>9.2486292069785718E-4</v>
      </c>
      <c r="U1989" s="106">
        <f>'Datos Monitoreo 2019'!$T1989+'Datos Monitoreo 2019'!$R1989</f>
        <v>5.5491775241871422E-3</v>
      </c>
    </row>
    <row r="1990" spans="1:21" s="94" customFormat="1" ht="16.5" hidden="1" x14ac:dyDescent="0.3">
      <c r="A1990" s="95" t="s">
        <v>78</v>
      </c>
      <c r="B1990" s="102">
        <f>VLOOKUP('Datos Monitoreo 2019'!$A1990,info!$D$3:$E$118,2,FALSE)</f>
        <v>5</v>
      </c>
      <c r="C1990" s="96">
        <v>10</v>
      </c>
      <c r="D1990" s="96" t="s">
        <v>9</v>
      </c>
      <c r="E1990" s="97">
        <v>5.0611271903222717</v>
      </c>
      <c r="F1990" s="103">
        <f t="shared" si="36"/>
        <v>2.011798058153103E-3</v>
      </c>
      <c r="G1990" s="95"/>
      <c r="H1990" s="104"/>
      <c r="I1990" s="104"/>
      <c r="J1990" s="104"/>
      <c r="K1990" s="105">
        <f>VLOOKUP('Datos Monitoreo 2019'!$D1990,info!$A$2:$B$20,2,FALSE)</f>
        <v>0.74</v>
      </c>
      <c r="M1990" s="104">
        <v>1.1499999999999999</v>
      </c>
      <c r="N1990" s="106">
        <f>(1.8894+0.00853085*'Datos Monitoreo 2019'!$E1990^3.32222)/1000</f>
        <v>3.7543045563079263E-3</v>
      </c>
      <c r="O1990" s="106">
        <f>'Datos Monitoreo 2019'!$N1990*'Datos Monitoreo 2019'!$S1990</f>
        <v>7.5086091126158529E-4</v>
      </c>
      <c r="P1990" s="106">
        <f>'Datos Monitoreo 2019'!$O1990+'Datos Monitoreo 2019'!$N1990</f>
        <v>4.505165467569512E-3</v>
      </c>
      <c r="Q1990" s="104">
        <v>0.47</v>
      </c>
      <c r="R1990" s="106">
        <f>'Datos Monitoreo 2019'!$Q1990*'Datos Monitoreo 2019'!$N1990</f>
        <v>1.7645231414647252E-3</v>
      </c>
      <c r="S1990" s="104">
        <v>0.2</v>
      </c>
      <c r="T1990" s="106">
        <f>'Datos Monitoreo 2019'!$R1990*'Datos Monitoreo 2019'!$S1990</f>
        <v>3.5290462829294504E-4</v>
      </c>
      <c r="U1990" s="106">
        <f>'Datos Monitoreo 2019'!$T1990+'Datos Monitoreo 2019'!$R1990</f>
        <v>2.1174277697576702E-3</v>
      </c>
    </row>
    <row r="1991" spans="1:21" s="94" customFormat="1" ht="16.5" hidden="1" x14ac:dyDescent="0.3">
      <c r="A1991" s="95" t="s">
        <v>78</v>
      </c>
      <c r="B1991" s="102">
        <f>VLOOKUP('Datos Monitoreo 2019'!$A1991,info!$D$3:$E$118,2,FALSE)</f>
        <v>5</v>
      </c>
      <c r="C1991" s="96">
        <v>11</v>
      </c>
      <c r="D1991" s="96" t="s">
        <v>9</v>
      </c>
      <c r="E1991" s="97">
        <v>6.366197723675814</v>
      </c>
      <c r="F1991" s="103">
        <f t="shared" si="36"/>
        <v>3.1830988618379067E-3</v>
      </c>
      <c r="G1991" s="95"/>
      <c r="H1991" s="104"/>
      <c r="I1991" s="104"/>
      <c r="J1991" s="104"/>
      <c r="K1991" s="105">
        <f>VLOOKUP('Datos Monitoreo 2019'!$D1991,info!$A$2:$B$20,2,FALSE)</f>
        <v>0.74</v>
      </c>
      <c r="M1991" s="104">
        <v>1.1499999999999999</v>
      </c>
      <c r="N1991" s="106">
        <f>(1.8894+0.00853085*'Datos Monitoreo 2019'!$E1991^3.32222)/1000</f>
        <v>5.8857077739842261E-3</v>
      </c>
      <c r="O1991" s="106">
        <f>'Datos Monitoreo 2019'!$N1991*'Datos Monitoreo 2019'!$S1991</f>
        <v>1.1771415547968452E-3</v>
      </c>
      <c r="P1991" s="106">
        <f>'Datos Monitoreo 2019'!$O1991+'Datos Monitoreo 2019'!$N1991</f>
        <v>7.0628493287810713E-3</v>
      </c>
      <c r="Q1991" s="104">
        <v>0.47</v>
      </c>
      <c r="R1991" s="106">
        <f>'Datos Monitoreo 2019'!$Q1991*'Datos Monitoreo 2019'!$N1991</f>
        <v>2.7662826537725861E-3</v>
      </c>
      <c r="S1991" s="104">
        <v>0.2</v>
      </c>
      <c r="T1991" s="106">
        <f>'Datos Monitoreo 2019'!$R1991*'Datos Monitoreo 2019'!$S1991</f>
        <v>5.5325653075451728E-4</v>
      </c>
      <c r="U1991" s="106">
        <f>'Datos Monitoreo 2019'!$T1991+'Datos Monitoreo 2019'!$R1991</f>
        <v>3.3195391845271035E-3</v>
      </c>
    </row>
    <row r="1992" spans="1:21" s="94" customFormat="1" ht="16.5" hidden="1" x14ac:dyDescent="0.3">
      <c r="A1992" s="95" t="s">
        <v>78</v>
      </c>
      <c r="B1992" s="102">
        <f>VLOOKUP('Datos Monitoreo 2019'!$A1992,info!$D$3:$E$118,2,FALSE)</f>
        <v>5</v>
      </c>
      <c r="C1992" s="96">
        <v>11</v>
      </c>
      <c r="D1992" s="96" t="s">
        <v>9</v>
      </c>
      <c r="E1992" s="97">
        <v>4.4245074179546906</v>
      </c>
      <c r="F1992" s="103">
        <f t="shared" si="36"/>
        <v>1.5375163277392551E-3</v>
      </c>
      <c r="G1992" s="95"/>
      <c r="H1992" s="104"/>
      <c r="I1992" s="104"/>
      <c r="J1992" s="104"/>
      <c r="K1992" s="105">
        <f>VLOOKUP('Datos Monitoreo 2019'!$D1992,info!$A$2:$B$20,2,FALSE)</f>
        <v>0.74</v>
      </c>
      <c r="M1992" s="104">
        <v>1.1499999999999999</v>
      </c>
      <c r="N1992" s="106">
        <f>(1.8894+0.00853085*'Datos Monitoreo 2019'!$E1992^3.32222)/1000</f>
        <v>3.0825572523601138E-3</v>
      </c>
      <c r="O1992" s="106">
        <f>'Datos Monitoreo 2019'!$N1992*'Datos Monitoreo 2019'!$S1992</f>
        <v>6.1651145047202278E-4</v>
      </c>
      <c r="P1992" s="106">
        <f>'Datos Monitoreo 2019'!$O1992+'Datos Monitoreo 2019'!$N1992</f>
        <v>3.6990687028321365E-3</v>
      </c>
      <c r="Q1992" s="104">
        <v>0.47</v>
      </c>
      <c r="R1992" s="106">
        <f>'Datos Monitoreo 2019'!$Q1992*'Datos Monitoreo 2019'!$N1992</f>
        <v>1.4488019086092534E-3</v>
      </c>
      <c r="S1992" s="104">
        <v>0.2</v>
      </c>
      <c r="T1992" s="106">
        <f>'Datos Monitoreo 2019'!$R1992*'Datos Monitoreo 2019'!$S1992</f>
        <v>2.8976038172185071E-4</v>
      </c>
      <c r="U1992" s="106">
        <f>'Datos Monitoreo 2019'!$T1992+'Datos Monitoreo 2019'!$R1992</f>
        <v>1.7385622903311041E-3</v>
      </c>
    </row>
    <row r="1993" spans="1:21" s="94" customFormat="1" ht="16.5" hidden="1" x14ac:dyDescent="0.3">
      <c r="A1993" s="95" t="s">
        <v>78</v>
      </c>
      <c r="B1993" s="102">
        <f>VLOOKUP('Datos Monitoreo 2019'!$A1993,info!$D$3:$E$118,2,FALSE)</f>
        <v>5</v>
      </c>
      <c r="C1993" s="96">
        <v>12</v>
      </c>
      <c r="D1993" s="96" t="s">
        <v>9</v>
      </c>
      <c r="E1993" s="97">
        <v>4.1380285203892786</v>
      </c>
      <c r="F1993" s="103">
        <f t="shared" si="36"/>
        <v>1.3448592691265155E-3</v>
      </c>
      <c r="G1993" s="95"/>
      <c r="H1993" s="104"/>
      <c r="I1993" s="104"/>
      <c r="J1993" s="104"/>
      <c r="K1993" s="105">
        <f>VLOOKUP('Datos Monitoreo 2019'!$D1993,info!$A$2:$B$20,2,FALSE)</f>
        <v>0.74</v>
      </c>
      <c r="M1993" s="104">
        <v>1.1499999999999999</v>
      </c>
      <c r="N1993" s="106">
        <f>(1.8894+0.00853085*'Datos Monitoreo 2019'!$E1993^3.32222)/1000</f>
        <v>2.8446475655402675E-3</v>
      </c>
      <c r="O1993" s="106">
        <f>'Datos Monitoreo 2019'!$N1993*'Datos Monitoreo 2019'!$S1993</f>
        <v>5.6892951310805347E-4</v>
      </c>
      <c r="P1993" s="106">
        <f>'Datos Monitoreo 2019'!$O1993+'Datos Monitoreo 2019'!$N1993</f>
        <v>3.413577078648321E-3</v>
      </c>
      <c r="Q1993" s="104">
        <v>0.47</v>
      </c>
      <c r="R1993" s="106">
        <f>'Datos Monitoreo 2019'!$Q1993*'Datos Monitoreo 2019'!$N1993</f>
        <v>1.3369843558039256E-3</v>
      </c>
      <c r="S1993" s="104">
        <v>0.2</v>
      </c>
      <c r="T1993" s="106">
        <f>'Datos Monitoreo 2019'!$R1993*'Datos Monitoreo 2019'!$S1993</f>
        <v>2.6739687116078515E-4</v>
      </c>
      <c r="U1993" s="106">
        <f>'Datos Monitoreo 2019'!$T1993+'Datos Monitoreo 2019'!$R1993</f>
        <v>1.6043812269647107E-3</v>
      </c>
    </row>
    <row r="1994" spans="1:21" s="94" customFormat="1" ht="16.5" hidden="1" x14ac:dyDescent="0.3">
      <c r="A1994" s="95" t="s">
        <v>78</v>
      </c>
      <c r="B1994" s="102">
        <f>VLOOKUP('Datos Monitoreo 2019'!$A1994,info!$D$3:$E$118,2,FALSE)</f>
        <v>5</v>
      </c>
      <c r="C1994" s="96">
        <v>12</v>
      </c>
      <c r="D1994" s="96" t="s">
        <v>9</v>
      </c>
      <c r="E1994" s="97">
        <v>2.0690142601946393</v>
      </c>
      <c r="F1994" s="103">
        <f t="shared" si="36"/>
        <v>3.3621481728162886E-4</v>
      </c>
      <c r="G1994" s="95"/>
      <c r="H1994" s="104"/>
      <c r="I1994" s="104"/>
      <c r="J1994" s="104"/>
      <c r="K1994" s="105">
        <f>VLOOKUP('Datos Monitoreo 2019'!$D1994,info!$A$2:$B$20,2,FALSE)</f>
        <v>0.74</v>
      </c>
      <c r="M1994" s="104">
        <v>1.1499999999999999</v>
      </c>
      <c r="N1994" s="106">
        <f>(1.8894+0.00853085*'Datos Monitoreo 2019'!$E1994^3.32222)/1000</f>
        <v>1.9849054306789976E-3</v>
      </c>
      <c r="O1994" s="106">
        <f>'Datos Monitoreo 2019'!$N1994*'Datos Monitoreo 2019'!$S1994</f>
        <v>3.9698108613579953E-4</v>
      </c>
      <c r="P1994" s="106">
        <f>'Datos Monitoreo 2019'!$O1994+'Datos Monitoreo 2019'!$N1994</f>
        <v>2.3818865168147973E-3</v>
      </c>
      <c r="Q1994" s="104">
        <v>0.47</v>
      </c>
      <c r="R1994" s="106">
        <f>'Datos Monitoreo 2019'!$Q1994*'Datos Monitoreo 2019'!$N1994</f>
        <v>9.3290555241912882E-4</v>
      </c>
      <c r="S1994" s="104">
        <v>0.2</v>
      </c>
      <c r="T1994" s="106">
        <f>'Datos Monitoreo 2019'!$R1994*'Datos Monitoreo 2019'!$S1994</f>
        <v>1.8658111048382576E-4</v>
      </c>
      <c r="U1994" s="106">
        <f>'Datos Monitoreo 2019'!$T1994+'Datos Monitoreo 2019'!$R1994</f>
        <v>1.1194866629029546E-3</v>
      </c>
    </row>
    <row r="1995" spans="1:21" s="94" customFormat="1" ht="16.5" hidden="1" x14ac:dyDescent="0.3">
      <c r="A1995" s="95" t="s">
        <v>78</v>
      </c>
      <c r="B1995" s="102">
        <f>VLOOKUP('Datos Monitoreo 2019'!$A1995,info!$D$3:$E$118,2,FALSE)</f>
        <v>5</v>
      </c>
      <c r="C1995" s="96">
        <v>13</v>
      </c>
      <c r="D1995" s="96" t="s">
        <v>9</v>
      </c>
      <c r="E1995" s="97">
        <v>7.2892963936088062</v>
      </c>
      <c r="F1995" s="103">
        <f t="shared" si="36"/>
        <v>4.1731221853410407E-3</v>
      </c>
      <c r="G1995" s="95"/>
      <c r="H1995" s="104"/>
      <c r="I1995" s="104"/>
      <c r="J1995" s="104"/>
      <c r="K1995" s="105">
        <f>VLOOKUP('Datos Monitoreo 2019'!$D1995,info!$A$2:$B$20,2,FALSE)</f>
        <v>0.74</v>
      </c>
      <c r="M1995" s="104">
        <v>1.1499999999999999</v>
      </c>
      <c r="N1995" s="106">
        <f>(1.8894+0.00853085*'Datos Monitoreo 2019'!$E1995^3.32222)/1000</f>
        <v>8.1558804887954615E-3</v>
      </c>
      <c r="O1995" s="106">
        <f>'Datos Monitoreo 2019'!$N1995*'Datos Monitoreo 2019'!$S1995</f>
        <v>1.6311760977590923E-3</v>
      </c>
      <c r="P1995" s="106">
        <f>'Datos Monitoreo 2019'!$O1995+'Datos Monitoreo 2019'!$N1995</f>
        <v>9.7870565865545538E-3</v>
      </c>
      <c r="Q1995" s="104">
        <v>0.47</v>
      </c>
      <c r="R1995" s="106">
        <f>'Datos Monitoreo 2019'!$Q1995*'Datos Monitoreo 2019'!$N1995</f>
        <v>3.8332638297338666E-3</v>
      </c>
      <c r="S1995" s="104">
        <v>0.2</v>
      </c>
      <c r="T1995" s="106">
        <f>'Datos Monitoreo 2019'!$R1995*'Datos Monitoreo 2019'!$S1995</f>
        <v>7.6665276594677339E-4</v>
      </c>
      <c r="U1995" s="106">
        <f>'Datos Monitoreo 2019'!$T1995+'Datos Monitoreo 2019'!$R1995</f>
        <v>4.5999165956806401E-3</v>
      </c>
    </row>
    <row r="1996" spans="1:21" s="94" customFormat="1" ht="16.5" hidden="1" x14ac:dyDescent="0.3">
      <c r="A1996" s="95" t="s">
        <v>78</v>
      </c>
      <c r="B1996" s="102">
        <f>VLOOKUP('Datos Monitoreo 2019'!$A1996,info!$D$3:$E$118,2,FALSE)</f>
        <v>5</v>
      </c>
      <c r="C1996" s="96">
        <v>14</v>
      </c>
      <c r="D1996" s="96" t="s">
        <v>9</v>
      </c>
      <c r="E1996" s="97">
        <v>6.0478878374920226</v>
      </c>
      <c r="F1996" s="103">
        <f t="shared" si="36"/>
        <v>2.8727467228087103E-3</v>
      </c>
      <c r="G1996" s="95"/>
      <c r="H1996" s="104"/>
      <c r="I1996" s="104"/>
      <c r="J1996" s="104"/>
      <c r="K1996" s="105">
        <f>VLOOKUP('Datos Monitoreo 2019'!$D1996,info!$A$2:$B$20,2,FALSE)</f>
        <v>0.74</v>
      </c>
      <c r="M1996" s="104">
        <v>1.1499999999999999</v>
      </c>
      <c r="N1996" s="106">
        <f>(1.8894+0.00853085*'Datos Monitoreo 2019'!$E1996^3.32222)/1000</f>
        <v>5.25957027521122E-3</v>
      </c>
      <c r="O1996" s="106">
        <f>'Datos Monitoreo 2019'!$N1996*'Datos Monitoreo 2019'!$S1996</f>
        <v>1.0519140550422441E-3</v>
      </c>
      <c r="P1996" s="106">
        <f>'Datos Monitoreo 2019'!$O1996+'Datos Monitoreo 2019'!$N1996</f>
        <v>6.3114843302534644E-3</v>
      </c>
      <c r="Q1996" s="104">
        <v>0.47</v>
      </c>
      <c r="R1996" s="106">
        <f>'Datos Monitoreo 2019'!$Q1996*'Datos Monitoreo 2019'!$N1996</f>
        <v>2.4719980293492734E-3</v>
      </c>
      <c r="S1996" s="104">
        <v>0.2</v>
      </c>
      <c r="T1996" s="106">
        <f>'Datos Monitoreo 2019'!$R1996*'Datos Monitoreo 2019'!$S1996</f>
        <v>4.9439960586985469E-4</v>
      </c>
      <c r="U1996" s="106">
        <f>'Datos Monitoreo 2019'!$T1996+'Datos Monitoreo 2019'!$R1996</f>
        <v>2.9663976352191281E-3</v>
      </c>
    </row>
    <row r="1997" spans="1:21" s="94" customFormat="1" ht="16.5" hidden="1" x14ac:dyDescent="0.3">
      <c r="A1997" s="95" t="s">
        <v>78</v>
      </c>
      <c r="B1997" s="102">
        <f>VLOOKUP('Datos Monitoreo 2019'!$A1997,info!$D$3:$E$118,2,FALSE)</f>
        <v>5</v>
      </c>
      <c r="C1997" s="96">
        <v>14</v>
      </c>
      <c r="D1997" s="96" t="s">
        <v>9</v>
      </c>
      <c r="E1997" s="97">
        <v>3.183098861837907</v>
      </c>
      <c r="F1997" s="103">
        <f t="shared" si="36"/>
        <v>7.9577471545947667E-4</v>
      </c>
      <c r="G1997" s="95"/>
      <c r="H1997" s="104"/>
      <c r="I1997" s="104"/>
      <c r="J1997" s="104"/>
      <c r="K1997" s="105">
        <f>VLOOKUP('Datos Monitoreo 2019'!$D1997,info!$A$2:$B$20,2,FALSE)</f>
        <v>0.74</v>
      </c>
      <c r="M1997" s="104">
        <v>1.1499999999999999</v>
      </c>
      <c r="N1997" s="106">
        <f>(1.8894+0.00853085*'Datos Monitoreo 2019'!$E1997^3.32222)/1000</f>
        <v>2.2889499270017243E-3</v>
      </c>
      <c r="O1997" s="106">
        <f>'Datos Monitoreo 2019'!$N1997*'Datos Monitoreo 2019'!$S1997</f>
        <v>4.5778998540034488E-4</v>
      </c>
      <c r="P1997" s="106">
        <f>'Datos Monitoreo 2019'!$O1997+'Datos Monitoreo 2019'!$N1997</f>
        <v>2.746739912402069E-3</v>
      </c>
      <c r="Q1997" s="104">
        <v>0.47</v>
      </c>
      <c r="R1997" s="106">
        <f>'Datos Monitoreo 2019'!$Q1997*'Datos Monitoreo 2019'!$N1997</f>
        <v>1.0758064656908102E-3</v>
      </c>
      <c r="S1997" s="104">
        <v>0.2</v>
      </c>
      <c r="T1997" s="106">
        <f>'Datos Monitoreo 2019'!$R1997*'Datos Monitoreo 2019'!$S1997</f>
        <v>2.1516129313816205E-4</v>
      </c>
      <c r="U1997" s="106">
        <f>'Datos Monitoreo 2019'!$T1997+'Datos Monitoreo 2019'!$R1997</f>
        <v>1.2909677588289724E-3</v>
      </c>
    </row>
    <row r="1998" spans="1:21" s="94" customFormat="1" ht="16.5" hidden="1" x14ac:dyDescent="0.3">
      <c r="A1998" s="95" t="s">
        <v>78</v>
      </c>
      <c r="B1998" s="102">
        <f>VLOOKUP('Datos Monitoreo 2019'!$A1998,info!$D$3:$E$118,2,FALSE)</f>
        <v>5</v>
      </c>
      <c r="C1998" s="96">
        <v>15</v>
      </c>
      <c r="D1998" s="96" t="s">
        <v>9</v>
      </c>
      <c r="E1998" s="97">
        <v>4.5518313724282073</v>
      </c>
      <c r="F1998" s="103">
        <f t="shared" si="36"/>
        <v>1.6272797156430846E-3</v>
      </c>
      <c r="G1998" s="95"/>
      <c r="H1998" s="104"/>
      <c r="I1998" s="104"/>
      <c r="J1998" s="104"/>
      <c r="K1998" s="105">
        <f>VLOOKUP('Datos Monitoreo 2019'!$D1998,info!$A$2:$B$20,2,FALSE)</f>
        <v>0.74</v>
      </c>
      <c r="M1998" s="104">
        <v>1.1499999999999999</v>
      </c>
      <c r="N1998" s="106">
        <f>(1.8894+0.00853085*'Datos Monitoreo 2019'!$E1998^3.32222)/1000</f>
        <v>3.2004871052147442E-3</v>
      </c>
      <c r="O1998" s="106">
        <f>'Datos Monitoreo 2019'!$N1998*'Datos Monitoreo 2019'!$S1998</f>
        <v>6.4009742104294883E-4</v>
      </c>
      <c r="P1998" s="106">
        <f>'Datos Monitoreo 2019'!$O1998+'Datos Monitoreo 2019'!$N1998</f>
        <v>3.840584526257693E-3</v>
      </c>
      <c r="Q1998" s="104">
        <v>0.47</v>
      </c>
      <c r="R1998" s="106">
        <f>'Datos Monitoreo 2019'!$Q1998*'Datos Monitoreo 2019'!$N1998</f>
        <v>1.5042289394509296E-3</v>
      </c>
      <c r="S1998" s="104">
        <v>0.2</v>
      </c>
      <c r="T1998" s="106">
        <f>'Datos Monitoreo 2019'!$R1998*'Datos Monitoreo 2019'!$S1998</f>
        <v>3.0084578789018592E-4</v>
      </c>
      <c r="U1998" s="106">
        <f>'Datos Monitoreo 2019'!$T1998+'Datos Monitoreo 2019'!$R1998</f>
        <v>1.8050747273411155E-3</v>
      </c>
    </row>
    <row r="1999" spans="1:21" s="94" customFormat="1" ht="16.5" hidden="1" x14ac:dyDescent="0.3">
      <c r="A1999" s="95" t="s">
        <v>78</v>
      </c>
      <c r="B1999" s="102">
        <f>VLOOKUP('Datos Monitoreo 2019'!$A1999,info!$D$3:$E$118,2,FALSE)</f>
        <v>5</v>
      </c>
      <c r="C1999" s="96">
        <v>16</v>
      </c>
      <c r="D1999" s="96" t="s">
        <v>9</v>
      </c>
      <c r="E1999" s="97">
        <v>6.1115498147287806</v>
      </c>
      <c r="F1999" s="103">
        <f t="shared" si="36"/>
        <v>2.9335439110698145E-3</v>
      </c>
      <c r="G1999" s="95"/>
      <c r="H1999" s="104"/>
      <c r="I1999" s="104"/>
      <c r="J1999" s="104"/>
      <c r="K1999" s="105">
        <f>VLOOKUP('Datos Monitoreo 2019'!$D1999,info!$A$2:$B$20,2,FALSE)</f>
        <v>0.74</v>
      </c>
      <c r="M1999" s="104">
        <v>1.1499999999999999</v>
      </c>
      <c r="N1999" s="106">
        <f>(1.8894+0.00853085*'Datos Monitoreo 2019'!$E1999^3.32222)/1000</f>
        <v>5.3788747787765672E-3</v>
      </c>
      <c r="O1999" s="106">
        <f>'Datos Monitoreo 2019'!$N1999*'Datos Monitoreo 2019'!$S1999</f>
        <v>1.0757749557553135E-3</v>
      </c>
      <c r="P1999" s="106">
        <f>'Datos Monitoreo 2019'!$O1999+'Datos Monitoreo 2019'!$N1999</f>
        <v>6.4546497345318804E-3</v>
      </c>
      <c r="Q1999" s="104">
        <v>0.47</v>
      </c>
      <c r="R1999" s="106">
        <f>'Datos Monitoreo 2019'!$Q1999*'Datos Monitoreo 2019'!$N1999</f>
        <v>2.5280711460249866E-3</v>
      </c>
      <c r="S1999" s="104">
        <v>0.2</v>
      </c>
      <c r="T1999" s="106">
        <f>'Datos Monitoreo 2019'!$R1999*'Datos Monitoreo 2019'!$S1999</f>
        <v>5.0561422920499736E-4</v>
      </c>
      <c r="U1999" s="106">
        <f>'Datos Monitoreo 2019'!$T1999+'Datos Monitoreo 2019'!$R1999</f>
        <v>3.0336853752299837E-3</v>
      </c>
    </row>
    <row r="2000" spans="1:21" s="94" customFormat="1" ht="16.5" hidden="1" x14ac:dyDescent="0.3">
      <c r="A2000" s="95" t="s">
        <v>78</v>
      </c>
      <c r="B2000" s="102">
        <f>VLOOKUP('Datos Monitoreo 2019'!$A2000,info!$D$3:$E$118,2,FALSE)</f>
        <v>5</v>
      </c>
      <c r="C2000" s="96">
        <v>16</v>
      </c>
      <c r="D2000" s="96" t="s">
        <v>9</v>
      </c>
      <c r="E2000" s="97">
        <v>2.5464790894703255</v>
      </c>
      <c r="F2000" s="103">
        <f t="shared" si="36"/>
        <v>5.0929581789406519E-4</v>
      </c>
      <c r="G2000" s="95"/>
      <c r="H2000" s="104"/>
      <c r="I2000" s="104"/>
      <c r="J2000" s="104"/>
      <c r="K2000" s="105">
        <f>VLOOKUP('Datos Monitoreo 2019'!$D2000,info!$A$2:$B$20,2,FALSE)</f>
        <v>0.74</v>
      </c>
      <c r="M2000" s="104">
        <v>1.1499999999999999</v>
      </c>
      <c r="N2000" s="106">
        <f>(1.8894+0.00853085*'Datos Monitoreo 2019'!$E2000^3.32222)/1000</f>
        <v>2.0797770847807797E-3</v>
      </c>
      <c r="O2000" s="106">
        <f>'Datos Monitoreo 2019'!$N2000*'Datos Monitoreo 2019'!$S2000</f>
        <v>4.1595541695615599E-4</v>
      </c>
      <c r="P2000" s="106">
        <f>'Datos Monitoreo 2019'!$O2000+'Datos Monitoreo 2019'!$N2000</f>
        <v>2.4957325017369355E-3</v>
      </c>
      <c r="Q2000" s="104">
        <v>0.47</v>
      </c>
      <c r="R2000" s="106">
        <f>'Datos Monitoreo 2019'!$Q2000*'Datos Monitoreo 2019'!$N2000</f>
        <v>9.7749522984696643E-4</v>
      </c>
      <c r="S2000" s="104">
        <v>0.2</v>
      </c>
      <c r="T2000" s="106">
        <f>'Datos Monitoreo 2019'!$R2000*'Datos Monitoreo 2019'!$S2000</f>
        <v>1.954990459693933E-4</v>
      </c>
      <c r="U2000" s="106">
        <f>'Datos Monitoreo 2019'!$T2000+'Datos Monitoreo 2019'!$R2000</f>
        <v>1.1729942758163597E-3</v>
      </c>
    </row>
    <row r="2001" spans="1:21" s="94" customFormat="1" ht="16.5" hidden="1" x14ac:dyDescent="0.3">
      <c r="A2001" s="95" t="s">
        <v>78</v>
      </c>
      <c r="B2001" s="102">
        <f>VLOOKUP('Datos Monitoreo 2019'!$A2001,info!$D$3:$E$118,2,FALSE)</f>
        <v>5</v>
      </c>
      <c r="C2001" s="96">
        <v>16</v>
      </c>
      <c r="D2001" s="96" t="s">
        <v>9</v>
      </c>
      <c r="E2001" s="97">
        <v>2.1645072260497766</v>
      </c>
      <c r="F2001" s="103">
        <f t="shared" si="36"/>
        <v>3.6796622842846208E-4</v>
      </c>
      <c r="G2001" s="99"/>
      <c r="H2001" s="104"/>
      <c r="I2001" s="104"/>
      <c r="J2001" s="104"/>
      <c r="K2001" s="105">
        <f>VLOOKUP('Datos Monitoreo 2019'!$D2001,info!$A$2:$B$20,2,FALSE)</f>
        <v>0.74</v>
      </c>
      <c r="M2001" s="104">
        <v>1.1499999999999999</v>
      </c>
      <c r="N2001" s="106">
        <f>(1.8894+0.00853085*'Datos Monitoreo 2019'!$E2001^3.32222)/1000</f>
        <v>2.0003503855227879E-3</v>
      </c>
      <c r="O2001" s="106">
        <f>'Datos Monitoreo 2019'!$N2001*'Datos Monitoreo 2019'!$S2001</f>
        <v>4.0007007710455758E-4</v>
      </c>
      <c r="P2001" s="106">
        <f>'Datos Monitoreo 2019'!$O2001+'Datos Monitoreo 2019'!$N2001</f>
        <v>2.4004204626273456E-3</v>
      </c>
      <c r="Q2001" s="104">
        <v>0.47</v>
      </c>
      <c r="R2001" s="106">
        <f>'Datos Monitoreo 2019'!$Q2001*'Datos Monitoreo 2019'!$N2001</f>
        <v>9.4016468119571025E-4</v>
      </c>
      <c r="S2001" s="104">
        <v>0.2</v>
      </c>
      <c r="T2001" s="106">
        <f>'Datos Monitoreo 2019'!$R2001*'Datos Monitoreo 2019'!$S2001</f>
        <v>1.8803293623914207E-4</v>
      </c>
      <c r="U2001" s="106">
        <f>'Datos Monitoreo 2019'!$T2001+'Datos Monitoreo 2019'!$R2001</f>
        <v>1.1281976174348524E-3</v>
      </c>
    </row>
    <row r="2002" spans="1:21" s="94" customFormat="1" ht="16.5" hidden="1" x14ac:dyDescent="0.3">
      <c r="A2002" s="95" t="s">
        <v>78</v>
      </c>
      <c r="B2002" s="102">
        <f>VLOOKUP('Datos Monitoreo 2019'!$A2002,info!$D$3:$E$118,2,FALSE)</f>
        <v>5</v>
      </c>
      <c r="C2002" s="96">
        <v>17</v>
      </c>
      <c r="D2002" s="96" t="s">
        <v>16</v>
      </c>
      <c r="E2002" s="97">
        <v>7.6394372684109761</v>
      </c>
      <c r="F2002" s="103">
        <f t="shared" si="36"/>
        <v>4.5836623610465846E-3</v>
      </c>
      <c r="G2002" s="95"/>
      <c r="H2002" s="104"/>
      <c r="I2002" s="104"/>
      <c r="J2002" s="104"/>
      <c r="K2002" s="105">
        <f>VLOOKUP('Datos Monitoreo 2019'!$D2002,info!$A$2:$B$20,2,FALSE)</f>
        <v>0.55000000000000004</v>
      </c>
      <c r="M2002" s="104">
        <v>1.1499999999999999</v>
      </c>
      <c r="N2002" s="106">
        <f>(0.0883215*'Datos Monitoreo 2019'!$E2002^2.37334)/1000</f>
        <v>1.1012129394556104E-2</v>
      </c>
      <c r="O2002" s="106">
        <f>'Datos Monitoreo 2019'!$N2002*'Datos Monitoreo 2019'!$S2002</f>
        <v>2.2024258789112208E-3</v>
      </c>
      <c r="P2002" s="106">
        <f>'Datos Monitoreo 2019'!$O2002+'Datos Monitoreo 2019'!$N2002</f>
        <v>1.3214555273467325E-2</v>
      </c>
      <c r="Q2002" s="104">
        <v>0.47</v>
      </c>
      <c r="R2002" s="106">
        <f>'Datos Monitoreo 2019'!$Q2002*'Datos Monitoreo 2019'!$N2002</f>
        <v>5.1757008154413682E-3</v>
      </c>
      <c r="S2002" s="104">
        <v>0.2</v>
      </c>
      <c r="T2002" s="106">
        <f>'Datos Monitoreo 2019'!$R2002*'Datos Monitoreo 2019'!$S2002</f>
        <v>1.0351401630882737E-3</v>
      </c>
      <c r="U2002" s="106">
        <f>'Datos Monitoreo 2019'!$T2002+'Datos Monitoreo 2019'!$R2002</f>
        <v>6.2108409785296415E-3</v>
      </c>
    </row>
    <row r="2003" spans="1:21" s="94" customFormat="1" ht="16.5" hidden="1" x14ac:dyDescent="0.3">
      <c r="A2003" s="95" t="s">
        <v>78</v>
      </c>
      <c r="B2003" s="102">
        <f>VLOOKUP('Datos Monitoreo 2019'!$A2003,info!$D$3:$E$118,2,FALSE)</f>
        <v>5</v>
      </c>
      <c r="C2003" s="96">
        <v>17</v>
      </c>
      <c r="D2003" s="96" t="s">
        <v>16</v>
      </c>
      <c r="E2003" s="97">
        <v>2.0690142601946393</v>
      </c>
      <c r="F2003" s="103">
        <f t="shared" si="36"/>
        <v>3.3621481728162886E-4</v>
      </c>
      <c r="G2003" s="99"/>
      <c r="H2003" s="104"/>
      <c r="I2003" s="104"/>
      <c r="J2003" s="104"/>
      <c r="K2003" s="105">
        <f>VLOOKUP('Datos Monitoreo 2019'!$D2003,info!$A$2:$B$20,2,FALSE)</f>
        <v>0.55000000000000004</v>
      </c>
      <c r="M2003" s="104">
        <v>1.1499999999999999</v>
      </c>
      <c r="N2003" s="106">
        <f>(0.0883215*'Datos Monitoreo 2019'!$E2003^2.37334)/1000</f>
        <v>4.9599870573983202E-4</v>
      </c>
      <c r="O2003" s="106">
        <f>'Datos Monitoreo 2019'!$N2003*'Datos Monitoreo 2019'!$S2003</f>
        <v>9.9199741147966414E-5</v>
      </c>
      <c r="P2003" s="106">
        <f>'Datos Monitoreo 2019'!$O2003+'Datos Monitoreo 2019'!$N2003</f>
        <v>5.9519844688779838E-4</v>
      </c>
      <c r="Q2003" s="104">
        <v>0.47</v>
      </c>
      <c r="R2003" s="106">
        <f>'Datos Monitoreo 2019'!$Q2003*'Datos Monitoreo 2019'!$N2003</f>
        <v>2.3311939169772103E-4</v>
      </c>
      <c r="S2003" s="104">
        <v>0.2</v>
      </c>
      <c r="T2003" s="106">
        <f>'Datos Monitoreo 2019'!$R2003*'Datos Monitoreo 2019'!$S2003</f>
        <v>4.6623878339544208E-5</v>
      </c>
      <c r="U2003" s="106">
        <f>'Datos Monitoreo 2019'!$T2003+'Datos Monitoreo 2019'!$R2003</f>
        <v>2.7974327003726522E-4</v>
      </c>
    </row>
    <row r="2004" spans="1:21" s="94" customFormat="1" ht="16.5" hidden="1" x14ac:dyDescent="0.3">
      <c r="A2004" s="95" t="s">
        <v>78</v>
      </c>
      <c r="B2004" s="102">
        <f>VLOOKUP('Datos Monitoreo 2019'!$A2004,info!$D$3:$E$118,2,FALSE)</f>
        <v>5</v>
      </c>
      <c r="C2004" s="96">
        <v>19</v>
      </c>
      <c r="D2004" s="96" t="s">
        <v>16</v>
      </c>
      <c r="E2004" s="97">
        <v>13.687325105903</v>
      </c>
      <c r="F2004" s="103">
        <f t="shared" si="36"/>
        <v>1.4713874488845726E-2</v>
      </c>
      <c r="G2004" s="95"/>
      <c r="H2004" s="104"/>
      <c r="I2004" s="104"/>
      <c r="J2004" s="104"/>
      <c r="K2004" s="105">
        <f>VLOOKUP('Datos Monitoreo 2019'!$D2004,info!$A$2:$B$20,2,FALSE)</f>
        <v>0.55000000000000004</v>
      </c>
      <c r="M2004" s="104">
        <v>1.1499999999999999</v>
      </c>
      <c r="N2004" s="106">
        <f>(0.0883215*'Datos Monitoreo 2019'!$E2004^2.37334)/1000</f>
        <v>4.3947763804648404E-2</v>
      </c>
      <c r="O2004" s="106">
        <f>'Datos Monitoreo 2019'!$N2004*'Datos Monitoreo 2019'!$S2004</f>
        <v>8.7895527609296812E-3</v>
      </c>
      <c r="P2004" s="106">
        <f>'Datos Monitoreo 2019'!$O2004+'Datos Monitoreo 2019'!$N2004</f>
        <v>5.2737316565578084E-2</v>
      </c>
      <c r="Q2004" s="104">
        <v>0.47</v>
      </c>
      <c r="R2004" s="106">
        <f>'Datos Monitoreo 2019'!$Q2004*'Datos Monitoreo 2019'!$N2004</f>
        <v>2.0655448988184749E-2</v>
      </c>
      <c r="S2004" s="104">
        <v>0.2</v>
      </c>
      <c r="T2004" s="106">
        <f>'Datos Monitoreo 2019'!$R2004*'Datos Monitoreo 2019'!$S2004</f>
        <v>4.1310897976369497E-3</v>
      </c>
      <c r="U2004" s="106">
        <f>'Datos Monitoreo 2019'!$T2004+'Datos Monitoreo 2019'!$R2004</f>
        <v>2.47865387858217E-2</v>
      </c>
    </row>
    <row r="2005" spans="1:21" s="94" customFormat="1" ht="16.5" hidden="1" x14ac:dyDescent="0.3">
      <c r="A2005" s="95" t="s">
        <v>78</v>
      </c>
      <c r="B2005" s="102">
        <f>VLOOKUP('Datos Monitoreo 2019'!$A2005,info!$D$3:$E$118,2,FALSE)</f>
        <v>5</v>
      </c>
      <c r="C2005" s="96">
        <v>21</v>
      </c>
      <c r="D2005" s="96" t="s">
        <v>9</v>
      </c>
      <c r="E2005" s="97">
        <v>3.3422538049298023</v>
      </c>
      <c r="F2005" s="103">
        <f t="shared" si="36"/>
        <v>8.7734162379407327E-4</v>
      </c>
      <c r="G2005" s="95"/>
      <c r="H2005" s="104"/>
      <c r="I2005" s="104"/>
      <c r="J2005" s="104"/>
      <c r="K2005" s="105">
        <f>VLOOKUP('Datos Monitoreo 2019'!$D2005,info!$A$2:$B$20,2,FALSE)</f>
        <v>0.74</v>
      </c>
      <c r="M2005" s="104">
        <v>1.1499999999999999</v>
      </c>
      <c r="N2005" s="106">
        <f>(1.8894+0.00853085*'Datos Monitoreo 2019'!$E2005^3.32222)/1000</f>
        <v>2.3592579384163854E-3</v>
      </c>
      <c r="O2005" s="106">
        <f>'Datos Monitoreo 2019'!$N2005*'Datos Monitoreo 2019'!$S2005</f>
        <v>4.7185158768327712E-4</v>
      </c>
      <c r="P2005" s="106">
        <f>'Datos Monitoreo 2019'!$O2005+'Datos Monitoreo 2019'!$N2005</f>
        <v>2.8311095260996626E-3</v>
      </c>
      <c r="Q2005" s="104">
        <v>0.47</v>
      </c>
      <c r="R2005" s="106">
        <f>'Datos Monitoreo 2019'!$Q2005*'Datos Monitoreo 2019'!$N2005</f>
        <v>1.1088512310557012E-3</v>
      </c>
      <c r="S2005" s="104">
        <v>0.2</v>
      </c>
      <c r="T2005" s="106">
        <f>'Datos Monitoreo 2019'!$R2005*'Datos Monitoreo 2019'!$S2005</f>
        <v>2.2177024621114025E-4</v>
      </c>
      <c r="U2005" s="106">
        <f>'Datos Monitoreo 2019'!$T2005+'Datos Monitoreo 2019'!$R2005</f>
        <v>1.3306214772668414E-3</v>
      </c>
    </row>
    <row r="2006" spans="1:21" s="94" customFormat="1" ht="16.5" hidden="1" x14ac:dyDescent="0.3">
      <c r="A2006" s="95" t="s">
        <v>78</v>
      </c>
      <c r="B2006" s="102">
        <f>VLOOKUP('Datos Monitoreo 2019'!$A2006,info!$D$3:$E$118,2,FALSE)</f>
        <v>5</v>
      </c>
      <c r="C2006" s="96">
        <v>21</v>
      </c>
      <c r="D2006" s="96" t="s">
        <v>9</v>
      </c>
      <c r="E2006" s="97">
        <v>3.3422538049298023</v>
      </c>
      <c r="F2006" s="103">
        <f t="shared" si="36"/>
        <v>8.7734162379407327E-4</v>
      </c>
      <c r="G2006" s="95"/>
      <c r="H2006" s="104"/>
      <c r="I2006" s="104"/>
      <c r="J2006" s="104"/>
      <c r="K2006" s="105">
        <f>VLOOKUP('Datos Monitoreo 2019'!$D2006,info!$A$2:$B$20,2,FALSE)</f>
        <v>0.74</v>
      </c>
      <c r="M2006" s="104">
        <v>1.1499999999999999</v>
      </c>
      <c r="N2006" s="106">
        <f>(1.8894+0.00853085*'Datos Monitoreo 2019'!$E2006^3.32222)/1000</f>
        <v>2.3592579384163854E-3</v>
      </c>
      <c r="O2006" s="106">
        <f>'Datos Monitoreo 2019'!$N2006*'Datos Monitoreo 2019'!$S2006</f>
        <v>4.7185158768327712E-4</v>
      </c>
      <c r="P2006" s="106">
        <f>'Datos Monitoreo 2019'!$O2006+'Datos Monitoreo 2019'!$N2006</f>
        <v>2.8311095260996626E-3</v>
      </c>
      <c r="Q2006" s="104">
        <v>0.47</v>
      </c>
      <c r="R2006" s="106">
        <f>'Datos Monitoreo 2019'!$Q2006*'Datos Monitoreo 2019'!$N2006</f>
        <v>1.1088512310557012E-3</v>
      </c>
      <c r="S2006" s="104">
        <v>0.2</v>
      </c>
      <c r="T2006" s="106">
        <f>'Datos Monitoreo 2019'!$R2006*'Datos Monitoreo 2019'!$S2006</f>
        <v>2.2177024621114025E-4</v>
      </c>
      <c r="U2006" s="106">
        <f>'Datos Monitoreo 2019'!$T2006+'Datos Monitoreo 2019'!$R2006</f>
        <v>1.3306214772668414E-3</v>
      </c>
    </row>
    <row r="2007" spans="1:21" s="94" customFormat="1" ht="16.5" hidden="1" x14ac:dyDescent="0.3">
      <c r="A2007" s="95" t="s">
        <v>78</v>
      </c>
      <c r="B2007" s="102">
        <f>VLOOKUP('Datos Monitoreo 2019'!$A2007,info!$D$3:$E$118,2,FALSE)</f>
        <v>5</v>
      </c>
      <c r="C2007" s="96">
        <v>21</v>
      </c>
      <c r="D2007" s="96" t="s">
        <v>9</v>
      </c>
      <c r="E2007" s="97">
        <v>2.0690142601946393</v>
      </c>
      <c r="F2007" s="103">
        <f t="shared" si="36"/>
        <v>3.3621481728162886E-4</v>
      </c>
      <c r="G2007" s="99"/>
      <c r="H2007" s="104"/>
      <c r="I2007" s="104"/>
      <c r="J2007" s="104"/>
      <c r="K2007" s="105">
        <f>VLOOKUP('Datos Monitoreo 2019'!$D2007,info!$A$2:$B$20,2,FALSE)</f>
        <v>0.74</v>
      </c>
      <c r="M2007" s="104">
        <v>1.1499999999999999</v>
      </c>
      <c r="N2007" s="106">
        <f>(1.8894+0.00853085*'Datos Monitoreo 2019'!$E2007^3.32222)/1000</f>
        <v>1.9849054306789976E-3</v>
      </c>
      <c r="O2007" s="106">
        <f>'Datos Monitoreo 2019'!$N2007*'Datos Monitoreo 2019'!$S2007</f>
        <v>3.9698108613579953E-4</v>
      </c>
      <c r="P2007" s="106">
        <f>'Datos Monitoreo 2019'!$O2007+'Datos Monitoreo 2019'!$N2007</f>
        <v>2.3818865168147973E-3</v>
      </c>
      <c r="Q2007" s="104">
        <v>0.47</v>
      </c>
      <c r="R2007" s="106">
        <f>'Datos Monitoreo 2019'!$Q2007*'Datos Monitoreo 2019'!$N2007</f>
        <v>9.3290555241912882E-4</v>
      </c>
      <c r="S2007" s="104">
        <v>0.2</v>
      </c>
      <c r="T2007" s="106">
        <f>'Datos Monitoreo 2019'!$R2007*'Datos Monitoreo 2019'!$S2007</f>
        <v>1.8658111048382576E-4</v>
      </c>
      <c r="U2007" s="106">
        <f>'Datos Monitoreo 2019'!$T2007+'Datos Monitoreo 2019'!$R2007</f>
        <v>1.1194866629029546E-3</v>
      </c>
    </row>
    <row r="2008" spans="1:21" s="94" customFormat="1" ht="16.5" hidden="1" x14ac:dyDescent="0.3">
      <c r="A2008" s="95" t="s">
        <v>78</v>
      </c>
      <c r="B2008" s="102">
        <f>VLOOKUP('Datos Monitoreo 2019'!$A2008,info!$D$3:$E$118,2,FALSE)</f>
        <v>5</v>
      </c>
      <c r="C2008" s="96">
        <v>22</v>
      </c>
      <c r="D2008" s="96" t="s">
        <v>9</v>
      </c>
      <c r="E2008" s="97">
        <v>4.1380285203892786</v>
      </c>
      <c r="F2008" s="103">
        <f t="shared" si="36"/>
        <v>1.3448592691265155E-3</v>
      </c>
      <c r="G2008" s="95"/>
      <c r="H2008" s="104"/>
      <c r="I2008" s="104"/>
      <c r="J2008" s="104"/>
      <c r="K2008" s="105">
        <f>VLOOKUP('Datos Monitoreo 2019'!$D2008,info!$A$2:$B$20,2,FALSE)</f>
        <v>0.74</v>
      </c>
      <c r="M2008" s="104">
        <v>1.1499999999999999</v>
      </c>
      <c r="N2008" s="106">
        <f>(1.8894+0.00853085*'Datos Monitoreo 2019'!$E2008^3.32222)/1000</f>
        <v>2.8446475655402675E-3</v>
      </c>
      <c r="O2008" s="106">
        <f>'Datos Monitoreo 2019'!$N2008*'Datos Monitoreo 2019'!$S2008</f>
        <v>5.6892951310805347E-4</v>
      </c>
      <c r="P2008" s="106">
        <f>'Datos Monitoreo 2019'!$O2008+'Datos Monitoreo 2019'!$N2008</f>
        <v>3.413577078648321E-3</v>
      </c>
      <c r="Q2008" s="104">
        <v>0.47</v>
      </c>
      <c r="R2008" s="106">
        <f>'Datos Monitoreo 2019'!$Q2008*'Datos Monitoreo 2019'!$N2008</f>
        <v>1.3369843558039256E-3</v>
      </c>
      <c r="S2008" s="104">
        <v>0.2</v>
      </c>
      <c r="T2008" s="106">
        <f>'Datos Monitoreo 2019'!$R2008*'Datos Monitoreo 2019'!$S2008</f>
        <v>2.6739687116078515E-4</v>
      </c>
      <c r="U2008" s="106">
        <f>'Datos Monitoreo 2019'!$T2008+'Datos Monitoreo 2019'!$R2008</f>
        <v>1.6043812269647107E-3</v>
      </c>
    </row>
    <row r="2009" spans="1:21" s="94" customFormat="1" ht="16.5" hidden="1" x14ac:dyDescent="0.3">
      <c r="A2009" s="95" t="s">
        <v>78</v>
      </c>
      <c r="B2009" s="102">
        <f>VLOOKUP('Datos Monitoreo 2019'!$A2009,info!$D$3:$E$118,2,FALSE)</f>
        <v>5</v>
      </c>
      <c r="C2009" s="96">
        <v>22</v>
      </c>
      <c r="D2009" s="96" t="s">
        <v>9</v>
      </c>
      <c r="E2009" s="97">
        <v>3.0557749073643903</v>
      </c>
      <c r="F2009" s="103">
        <f t="shared" si="36"/>
        <v>7.3338597776745362E-4</v>
      </c>
      <c r="G2009" s="95"/>
      <c r="H2009" s="104"/>
      <c r="I2009" s="104"/>
      <c r="J2009" s="104"/>
      <c r="K2009" s="105">
        <f>VLOOKUP('Datos Monitoreo 2019'!$D2009,info!$A$2:$B$20,2,FALSE)</f>
        <v>0.74</v>
      </c>
      <c r="M2009" s="104">
        <v>1.1499999999999999</v>
      </c>
      <c r="N2009" s="106">
        <f>(1.8894+0.00853085*'Datos Monitoreo 2019'!$E2009^3.32222)/1000</f>
        <v>2.2382768813580473E-3</v>
      </c>
      <c r="O2009" s="106">
        <f>'Datos Monitoreo 2019'!$N2009*'Datos Monitoreo 2019'!$S2009</f>
        <v>4.476553762716095E-4</v>
      </c>
      <c r="P2009" s="106">
        <f>'Datos Monitoreo 2019'!$O2009+'Datos Monitoreo 2019'!$N2009</f>
        <v>2.6859322576296566E-3</v>
      </c>
      <c r="Q2009" s="104">
        <v>0.47</v>
      </c>
      <c r="R2009" s="106">
        <f>'Datos Monitoreo 2019'!$Q2009*'Datos Monitoreo 2019'!$N2009</f>
        <v>1.0519901342382822E-3</v>
      </c>
      <c r="S2009" s="104">
        <v>0.2</v>
      </c>
      <c r="T2009" s="106">
        <f>'Datos Monitoreo 2019'!$R2009*'Datos Monitoreo 2019'!$S2009</f>
        <v>2.1039802684765646E-4</v>
      </c>
      <c r="U2009" s="106">
        <f>'Datos Monitoreo 2019'!$T2009+'Datos Monitoreo 2019'!$R2009</f>
        <v>1.2623881610859386E-3</v>
      </c>
    </row>
    <row r="2010" spans="1:21" s="94" customFormat="1" ht="16.5" hidden="1" x14ac:dyDescent="0.3">
      <c r="A2010" s="95" t="s">
        <v>78</v>
      </c>
      <c r="B2010" s="102">
        <f>VLOOKUP('Datos Monitoreo 2019'!$A2010,info!$D$3:$E$118,2,FALSE)</f>
        <v>5</v>
      </c>
      <c r="C2010" s="96">
        <v>22</v>
      </c>
      <c r="D2010" s="96" t="s">
        <v>9</v>
      </c>
      <c r="E2010" s="97">
        <v>2.7056340325622208</v>
      </c>
      <c r="F2010" s="103">
        <f t="shared" si="36"/>
        <v>5.7494723191947193E-4</v>
      </c>
      <c r="G2010" s="95"/>
      <c r="H2010" s="104"/>
      <c r="I2010" s="104"/>
      <c r="J2010" s="104"/>
      <c r="K2010" s="105">
        <f>VLOOKUP('Datos Monitoreo 2019'!$D2010,info!$A$2:$B$20,2,FALSE)</f>
        <v>0.74</v>
      </c>
      <c r="M2010" s="104">
        <v>1.1499999999999999</v>
      </c>
      <c r="N2010" s="106">
        <f>(1.8894+0.00853085*'Datos Monitoreo 2019'!$E2010^3.32222)/1000</f>
        <v>2.1222548022861551E-3</v>
      </c>
      <c r="O2010" s="106">
        <f>'Datos Monitoreo 2019'!$N2010*'Datos Monitoreo 2019'!$S2010</f>
        <v>4.2445096045723104E-4</v>
      </c>
      <c r="P2010" s="106">
        <f>'Datos Monitoreo 2019'!$O2010+'Datos Monitoreo 2019'!$N2010</f>
        <v>2.546705762743386E-3</v>
      </c>
      <c r="Q2010" s="104">
        <v>0.47</v>
      </c>
      <c r="R2010" s="106">
        <f>'Datos Monitoreo 2019'!$Q2010*'Datos Monitoreo 2019'!$N2010</f>
        <v>9.9745975707449274E-4</v>
      </c>
      <c r="S2010" s="104">
        <v>0.2</v>
      </c>
      <c r="T2010" s="106">
        <f>'Datos Monitoreo 2019'!$R2010*'Datos Monitoreo 2019'!$S2010</f>
        <v>1.9949195141489857E-4</v>
      </c>
      <c r="U2010" s="106">
        <f>'Datos Monitoreo 2019'!$T2010+'Datos Monitoreo 2019'!$R2010</f>
        <v>1.1969517084893912E-3</v>
      </c>
    </row>
    <row r="2011" spans="1:21" s="94" customFormat="1" ht="16.5" hidden="1" x14ac:dyDescent="0.3">
      <c r="A2011" s="95" t="s">
        <v>78</v>
      </c>
      <c r="B2011" s="102">
        <f>VLOOKUP('Datos Monitoreo 2019'!$A2011,info!$D$3:$E$118,2,FALSE)</f>
        <v>5</v>
      </c>
      <c r="C2011" s="96">
        <v>24</v>
      </c>
      <c r="D2011" s="96" t="s">
        <v>9</v>
      </c>
      <c r="E2011" s="97">
        <v>6.8118315643331204</v>
      </c>
      <c r="F2011" s="103">
        <f t="shared" si="36"/>
        <v>3.6443298869182194E-3</v>
      </c>
      <c r="G2011" s="95"/>
      <c r="H2011" s="104"/>
      <c r="I2011" s="104"/>
      <c r="J2011" s="104"/>
      <c r="K2011" s="105">
        <f>VLOOKUP('Datos Monitoreo 2019'!$D2011,info!$A$2:$B$20,2,FALSE)</f>
        <v>0.74</v>
      </c>
      <c r="M2011" s="104">
        <v>1.1499999999999999</v>
      </c>
      <c r="N2011" s="106">
        <f>(1.8894+0.00853085*'Datos Monitoreo 2019'!$E2011^3.32222)/1000</f>
        <v>6.8929506653035129E-3</v>
      </c>
      <c r="O2011" s="106">
        <f>'Datos Monitoreo 2019'!$N2011*'Datos Monitoreo 2019'!$S2011</f>
        <v>1.3785901330607027E-3</v>
      </c>
      <c r="P2011" s="106">
        <f>'Datos Monitoreo 2019'!$O2011+'Datos Monitoreo 2019'!$N2011</f>
        <v>8.2715407983642159E-3</v>
      </c>
      <c r="Q2011" s="104">
        <v>0.47</v>
      </c>
      <c r="R2011" s="106">
        <f>'Datos Monitoreo 2019'!$Q2011*'Datos Monitoreo 2019'!$N2011</f>
        <v>3.2396868126926509E-3</v>
      </c>
      <c r="S2011" s="104">
        <v>0.2</v>
      </c>
      <c r="T2011" s="106">
        <f>'Datos Monitoreo 2019'!$R2011*'Datos Monitoreo 2019'!$S2011</f>
        <v>6.4793736253853024E-4</v>
      </c>
      <c r="U2011" s="106">
        <f>'Datos Monitoreo 2019'!$T2011+'Datos Monitoreo 2019'!$R2011</f>
        <v>3.8876241752311812E-3</v>
      </c>
    </row>
    <row r="2012" spans="1:21" s="94" customFormat="1" ht="16.5" hidden="1" x14ac:dyDescent="0.3">
      <c r="A2012" s="95" t="s">
        <v>78</v>
      </c>
      <c r="B2012" s="102">
        <f>VLOOKUP('Datos Monitoreo 2019'!$A2012,info!$D$3:$E$118,2,FALSE)</f>
        <v>5</v>
      </c>
      <c r="C2012" s="96">
        <v>25</v>
      </c>
      <c r="D2012" s="96" t="s">
        <v>9</v>
      </c>
      <c r="E2012" s="97">
        <v>3.5014087480216975</v>
      </c>
      <c r="F2012" s="103">
        <f t="shared" si="36"/>
        <v>9.6288740570596703E-4</v>
      </c>
      <c r="G2012" s="95"/>
      <c r="H2012" s="104"/>
      <c r="I2012" s="104"/>
      <c r="J2012" s="104"/>
      <c r="K2012" s="105">
        <f>VLOOKUP('Datos Monitoreo 2019'!$D2012,info!$A$2:$B$20,2,FALSE)</f>
        <v>0.74</v>
      </c>
      <c r="M2012" s="104">
        <v>1.1499999999999999</v>
      </c>
      <c r="N2012" s="106">
        <f>(1.8894+0.00853085*'Datos Monitoreo 2019'!$E2012^3.32222)/1000</f>
        <v>2.4377863828380216E-3</v>
      </c>
      <c r="O2012" s="106">
        <f>'Datos Monitoreo 2019'!$N2012*'Datos Monitoreo 2019'!$S2012</f>
        <v>4.8755727656760433E-4</v>
      </c>
      <c r="P2012" s="106">
        <f>'Datos Monitoreo 2019'!$O2012+'Datos Monitoreo 2019'!$N2012</f>
        <v>2.925343659405626E-3</v>
      </c>
      <c r="Q2012" s="104">
        <v>0.47</v>
      </c>
      <c r="R2012" s="106">
        <f>'Datos Monitoreo 2019'!$Q2012*'Datos Monitoreo 2019'!$N2012</f>
        <v>1.14575959993387E-3</v>
      </c>
      <c r="S2012" s="104">
        <v>0.2</v>
      </c>
      <c r="T2012" s="106">
        <f>'Datos Monitoreo 2019'!$R2012*'Datos Monitoreo 2019'!$S2012</f>
        <v>2.2915191998677402E-4</v>
      </c>
      <c r="U2012" s="106">
        <f>'Datos Monitoreo 2019'!$T2012+'Datos Monitoreo 2019'!$R2012</f>
        <v>1.374911519920644E-3</v>
      </c>
    </row>
    <row r="2013" spans="1:21" s="94" customFormat="1" ht="16.5" hidden="1" x14ac:dyDescent="0.3">
      <c r="A2013" s="95" t="s">
        <v>78</v>
      </c>
      <c r="B2013" s="102">
        <f>VLOOKUP('Datos Monitoreo 2019'!$A2013,info!$D$3:$E$118,2,FALSE)</f>
        <v>5</v>
      </c>
      <c r="C2013" s="96">
        <v>25</v>
      </c>
      <c r="D2013" s="96" t="s">
        <v>9</v>
      </c>
      <c r="E2013" s="97">
        <v>2.5464790894703255</v>
      </c>
      <c r="F2013" s="103">
        <f t="shared" si="36"/>
        <v>5.0929581789406519E-4</v>
      </c>
      <c r="G2013" s="95"/>
      <c r="H2013" s="104"/>
      <c r="I2013" s="104"/>
      <c r="J2013" s="104"/>
      <c r="K2013" s="105">
        <f>VLOOKUP('Datos Monitoreo 2019'!$D2013,info!$A$2:$B$20,2,FALSE)</f>
        <v>0.74</v>
      </c>
      <c r="M2013" s="104">
        <v>1.1499999999999999</v>
      </c>
      <c r="N2013" s="106">
        <f>(1.8894+0.00853085*'Datos Monitoreo 2019'!$E2013^3.32222)/1000</f>
        <v>2.0797770847807797E-3</v>
      </c>
      <c r="O2013" s="106">
        <f>'Datos Monitoreo 2019'!$N2013*'Datos Monitoreo 2019'!$S2013</f>
        <v>4.1595541695615599E-4</v>
      </c>
      <c r="P2013" s="106">
        <f>'Datos Monitoreo 2019'!$O2013+'Datos Monitoreo 2019'!$N2013</f>
        <v>2.4957325017369355E-3</v>
      </c>
      <c r="Q2013" s="104">
        <v>0.47</v>
      </c>
      <c r="R2013" s="106">
        <f>'Datos Monitoreo 2019'!$Q2013*'Datos Monitoreo 2019'!$N2013</f>
        <v>9.7749522984696643E-4</v>
      </c>
      <c r="S2013" s="104">
        <v>0.2</v>
      </c>
      <c r="T2013" s="106">
        <f>'Datos Monitoreo 2019'!$R2013*'Datos Monitoreo 2019'!$S2013</f>
        <v>1.954990459693933E-4</v>
      </c>
      <c r="U2013" s="106">
        <f>'Datos Monitoreo 2019'!$T2013+'Datos Monitoreo 2019'!$R2013</f>
        <v>1.1729942758163597E-3</v>
      </c>
    </row>
    <row r="2014" spans="1:21" s="94" customFormat="1" ht="16.5" hidden="1" x14ac:dyDescent="0.3">
      <c r="A2014" s="95" t="s">
        <v>78</v>
      </c>
      <c r="B2014" s="102">
        <f>VLOOKUP('Datos Monitoreo 2019'!$A2014,info!$D$3:$E$118,2,FALSE)</f>
        <v>5</v>
      </c>
      <c r="C2014" s="96">
        <v>26</v>
      </c>
      <c r="D2014" s="96" t="s">
        <v>9</v>
      </c>
      <c r="E2014" s="97">
        <v>4.3608454407179318</v>
      </c>
      <c r="F2014" s="103">
        <f t="shared" si="36"/>
        <v>1.4935895634458913E-3</v>
      </c>
      <c r="G2014" s="95"/>
      <c r="H2014" s="104"/>
      <c r="I2014" s="104"/>
      <c r="J2014" s="104"/>
      <c r="K2014" s="105">
        <f>VLOOKUP('Datos Monitoreo 2019'!$D2014,info!$A$2:$B$20,2,FALSE)</f>
        <v>0.74</v>
      </c>
      <c r="M2014" s="104">
        <v>1.1499999999999999</v>
      </c>
      <c r="N2014" s="106">
        <f>(1.8894+0.00853085*'Datos Monitoreo 2019'!$E2014^3.32222)/1000</f>
        <v>3.0264691015465632E-3</v>
      </c>
      <c r="O2014" s="106">
        <f>'Datos Monitoreo 2019'!$N2014*'Datos Monitoreo 2019'!$S2014</f>
        <v>6.0529382030931268E-4</v>
      </c>
      <c r="P2014" s="106">
        <f>'Datos Monitoreo 2019'!$O2014+'Datos Monitoreo 2019'!$N2014</f>
        <v>3.6317629218558757E-3</v>
      </c>
      <c r="Q2014" s="104">
        <v>0.47</v>
      </c>
      <c r="R2014" s="106">
        <f>'Datos Monitoreo 2019'!$Q2014*'Datos Monitoreo 2019'!$N2014</f>
        <v>1.4224404777268846E-3</v>
      </c>
      <c r="S2014" s="104">
        <v>0.2</v>
      </c>
      <c r="T2014" s="106">
        <f>'Datos Monitoreo 2019'!$R2014*'Datos Monitoreo 2019'!$S2014</f>
        <v>2.8448809554537695E-4</v>
      </c>
      <c r="U2014" s="106">
        <f>'Datos Monitoreo 2019'!$T2014+'Datos Monitoreo 2019'!$R2014</f>
        <v>1.7069285732722616E-3</v>
      </c>
    </row>
    <row r="2015" spans="1:21" s="94" customFormat="1" ht="16.5" hidden="1" x14ac:dyDescent="0.3">
      <c r="A2015" s="95" t="s">
        <v>78</v>
      </c>
      <c r="B2015" s="102">
        <f>VLOOKUP('Datos Monitoreo 2019'!$A2015,info!$D$3:$E$118,2,FALSE)</f>
        <v>5</v>
      </c>
      <c r="C2015" s="96">
        <v>26</v>
      </c>
      <c r="D2015" s="96" t="s">
        <v>9</v>
      </c>
      <c r="E2015" s="97">
        <v>3.1194368846011491</v>
      </c>
      <c r="F2015" s="103">
        <f t="shared" si="36"/>
        <v>7.6426203672728152E-4</v>
      </c>
      <c r="G2015" s="95"/>
      <c r="H2015" s="104"/>
      <c r="I2015" s="104"/>
      <c r="J2015" s="104"/>
      <c r="K2015" s="105">
        <f>VLOOKUP('Datos Monitoreo 2019'!$D2015,info!$A$2:$B$20,2,FALSE)</f>
        <v>0.74</v>
      </c>
      <c r="M2015" s="104">
        <v>1.1499999999999999</v>
      </c>
      <c r="N2015" s="106">
        <f>(1.8894+0.00853085*'Datos Monitoreo 2019'!$E2015^3.32222)/1000</f>
        <v>2.2630131458927821E-3</v>
      </c>
      <c r="O2015" s="106">
        <f>'Datos Monitoreo 2019'!$N2015*'Datos Monitoreo 2019'!$S2015</f>
        <v>4.5260262917855645E-4</v>
      </c>
      <c r="P2015" s="106">
        <f>'Datos Monitoreo 2019'!$O2015+'Datos Monitoreo 2019'!$N2015</f>
        <v>2.7156157750713385E-3</v>
      </c>
      <c r="Q2015" s="104">
        <v>0.47</v>
      </c>
      <c r="R2015" s="106">
        <f>'Datos Monitoreo 2019'!$Q2015*'Datos Monitoreo 2019'!$N2015</f>
        <v>1.0636161785696075E-3</v>
      </c>
      <c r="S2015" s="104">
        <v>0.2</v>
      </c>
      <c r="T2015" s="106">
        <f>'Datos Monitoreo 2019'!$R2015*'Datos Monitoreo 2019'!$S2015</f>
        <v>2.1272323571392153E-4</v>
      </c>
      <c r="U2015" s="106">
        <f>'Datos Monitoreo 2019'!$T2015+'Datos Monitoreo 2019'!$R2015</f>
        <v>1.276339414283529E-3</v>
      </c>
    </row>
    <row r="2016" spans="1:21" s="94" customFormat="1" ht="16.5" hidden="1" x14ac:dyDescent="0.3">
      <c r="A2016" s="95" t="s">
        <v>78</v>
      </c>
      <c r="B2016" s="102">
        <f>VLOOKUP('Datos Monitoreo 2019'!$A2016,info!$D$3:$E$118,2,FALSE)</f>
        <v>5</v>
      </c>
      <c r="C2016" s="96">
        <v>28</v>
      </c>
      <c r="D2016" s="96" t="s">
        <v>9</v>
      </c>
      <c r="E2016" s="97">
        <v>5.7295779513082321</v>
      </c>
      <c r="F2016" s="103">
        <f t="shared" si="36"/>
        <v>2.5783100780887042E-3</v>
      </c>
      <c r="G2016" s="95"/>
      <c r="H2016" s="104"/>
      <c r="I2016" s="104"/>
      <c r="J2016" s="104"/>
      <c r="K2016" s="105">
        <f>VLOOKUP('Datos Monitoreo 2019'!$D2016,info!$A$2:$B$20,2,FALSE)</f>
        <v>0.74</v>
      </c>
      <c r="M2016" s="104">
        <v>1.1499999999999999</v>
      </c>
      <c r="N2016" s="106">
        <f>(1.8894+0.00853085*'Datos Monitoreo 2019'!$E2016^3.32222)/1000</f>
        <v>4.7054637203590736E-3</v>
      </c>
      <c r="O2016" s="106">
        <f>'Datos Monitoreo 2019'!$N2016*'Datos Monitoreo 2019'!$S2016</f>
        <v>9.4109274407181472E-4</v>
      </c>
      <c r="P2016" s="106">
        <f>'Datos Monitoreo 2019'!$O2016+'Datos Monitoreo 2019'!$N2016</f>
        <v>5.6465564644308883E-3</v>
      </c>
      <c r="Q2016" s="104">
        <v>0.47</v>
      </c>
      <c r="R2016" s="106">
        <f>'Datos Monitoreo 2019'!$Q2016*'Datos Monitoreo 2019'!$N2016</f>
        <v>2.2115679485687646E-3</v>
      </c>
      <c r="S2016" s="104">
        <v>0.2</v>
      </c>
      <c r="T2016" s="106">
        <f>'Datos Monitoreo 2019'!$R2016*'Datos Monitoreo 2019'!$S2016</f>
        <v>4.4231358971375293E-4</v>
      </c>
      <c r="U2016" s="106">
        <f>'Datos Monitoreo 2019'!$T2016+'Datos Monitoreo 2019'!$R2016</f>
        <v>2.6538815382825174E-3</v>
      </c>
    </row>
    <row r="2017" spans="1:21" s="94" customFormat="1" ht="16.5" hidden="1" x14ac:dyDescent="0.3">
      <c r="A2017" s="95" t="s">
        <v>78</v>
      </c>
      <c r="B2017" s="102">
        <f>VLOOKUP('Datos Monitoreo 2019'!$A2017,info!$D$3:$E$118,2,FALSE)</f>
        <v>5</v>
      </c>
      <c r="C2017" s="96">
        <v>28</v>
      </c>
      <c r="D2017" s="96" t="s">
        <v>9</v>
      </c>
      <c r="E2017" s="97">
        <v>3.8197186342054881</v>
      </c>
      <c r="F2017" s="103">
        <f t="shared" si="36"/>
        <v>1.1459155902616462E-3</v>
      </c>
      <c r="G2017" s="95"/>
      <c r="H2017" s="104"/>
      <c r="I2017" s="104"/>
      <c r="J2017" s="104"/>
      <c r="K2017" s="105">
        <f>VLOOKUP('Datos Monitoreo 2019'!$D2017,info!$A$2:$B$20,2,FALSE)</f>
        <v>0.74</v>
      </c>
      <c r="M2017" s="104">
        <v>1.1499999999999999</v>
      </c>
      <c r="N2017" s="106">
        <f>(1.8894+0.00853085*'Datos Monitoreo 2019'!$E2017^3.32222)/1000</f>
        <v>2.6215980617557504E-3</v>
      </c>
      <c r="O2017" s="106">
        <f>'Datos Monitoreo 2019'!$N2017*'Datos Monitoreo 2019'!$S2017</f>
        <v>5.2431961235115013E-4</v>
      </c>
      <c r="P2017" s="106">
        <f>'Datos Monitoreo 2019'!$O2017+'Datos Monitoreo 2019'!$N2017</f>
        <v>3.1459176741069003E-3</v>
      </c>
      <c r="Q2017" s="104">
        <v>0.47</v>
      </c>
      <c r="R2017" s="106">
        <f>'Datos Monitoreo 2019'!$Q2017*'Datos Monitoreo 2019'!$N2017</f>
        <v>1.2321510890252027E-3</v>
      </c>
      <c r="S2017" s="104">
        <v>0.2</v>
      </c>
      <c r="T2017" s="106">
        <f>'Datos Monitoreo 2019'!$R2017*'Datos Monitoreo 2019'!$S2017</f>
        <v>2.4643021780504056E-4</v>
      </c>
      <c r="U2017" s="106">
        <f>'Datos Monitoreo 2019'!$T2017+'Datos Monitoreo 2019'!$R2017</f>
        <v>1.4785813068302431E-3</v>
      </c>
    </row>
    <row r="2018" spans="1:21" s="94" customFormat="1" ht="16.5" hidden="1" x14ac:dyDescent="0.3">
      <c r="A2018" s="96" t="s">
        <v>78</v>
      </c>
      <c r="B2018" s="102">
        <f>VLOOKUP('Datos Monitoreo 2019'!$A2018,info!$D$3:$E$118,2,FALSE)</f>
        <v>5</v>
      </c>
      <c r="C2018" s="96">
        <v>28</v>
      </c>
      <c r="D2018" s="96" t="s">
        <v>9</v>
      </c>
      <c r="E2018" s="97">
        <v>3.183098861837907</v>
      </c>
      <c r="F2018" s="103">
        <f t="shared" si="36"/>
        <v>7.9577471545947667E-4</v>
      </c>
      <c r="G2018" s="95"/>
      <c r="H2018" s="104"/>
      <c r="I2018" s="104"/>
      <c r="J2018" s="104"/>
      <c r="K2018" s="105">
        <f>VLOOKUP('Datos Monitoreo 2019'!$D2018,info!$A$2:$B$20,2,FALSE)</f>
        <v>0.74</v>
      </c>
      <c r="M2018" s="104">
        <v>1.1499999999999999</v>
      </c>
      <c r="N2018" s="106">
        <f>(1.8894+0.00853085*'Datos Monitoreo 2019'!$E2018^3.32222)/1000</f>
        <v>2.2889499270017243E-3</v>
      </c>
      <c r="O2018" s="106">
        <f>'Datos Monitoreo 2019'!$N2018*'Datos Monitoreo 2019'!$S2018</f>
        <v>4.5778998540034488E-4</v>
      </c>
      <c r="P2018" s="106">
        <f>'Datos Monitoreo 2019'!$O2018+'Datos Monitoreo 2019'!$N2018</f>
        <v>2.746739912402069E-3</v>
      </c>
      <c r="Q2018" s="104">
        <v>0.47</v>
      </c>
      <c r="R2018" s="106">
        <f>'Datos Monitoreo 2019'!$Q2018*'Datos Monitoreo 2019'!$N2018</f>
        <v>1.0758064656908102E-3</v>
      </c>
      <c r="S2018" s="104">
        <v>0.2</v>
      </c>
      <c r="T2018" s="106">
        <f>'Datos Monitoreo 2019'!$R2018*'Datos Monitoreo 2019'!$S2018</f>
        <v>2.1516129313816205E-4</v>
      </c>
      <c r="U2018" s="106">
        <f>'Datos Monitoreo 2019'!$T2018+'Datos Monitoreo 2019'!$R2018</f>
        <v>1.2909677588289724E-3</v>
      </c>
    </row>
    <row r="2019" spans="1:21" s="94" customFormat="1" ht="16.5" hidden="1" x14ac:dyDescent="0.3">
      <c r="A2019" s="95" t="s">
        <v>78</v>
      </c>
      <c r="B2019" s="102">
        <f>VLOOKUP('Datos Monitoreo 2019'!$A2019,info!$D$3:$E$118,2,FALSE)</f>
        <v>5</v>
      </c>
      <c r="C2019" s="96">
        <v>28</v>
      </c>
      <c r="D2019" s="96" t="s">
        <v>9</v>
      </c>
      <c r="E2019" s="97">
        <v>2.228169203286535</v>
      </c>
      <c r="F2019" s="103">
        <f t="shared" si="36"/>
        <v>3.8992961057514373E-4</v>
      </c>
      <c r="G2019" s="95"/>
      <c r="H2019" s="104"/>
      <c r="I2019" s="104"/>
      <c r="J2019" s="104"/>
      <c r="K2019" s="105">
        <f>VLOOKUP('Datos Monitoreo 2019'!$D2019,info!$A$2:$B$20,2,FALSE)</f>
        <v>0.74</v>
      </c>
      <c r="M2019" s="104">
        <v>1.1499999999999999</v>
      </c>
      <c r="N2019" s="106">
        <f>(1.8894+0.00853085*'Datos Monitoreo 2019'!$E2019^3.32222)/1000</f>
        <v>2.0115666503218053E-3</v>
      </c>
      <c r="O2019" s="106">
        <f>'Datos Monitoreo 2019'!$N2019*'Datos Monitoreo 2019'!$S2019</f>
        <v>4.0231333006436111E-4</v>
      </c>
      <c r="P2019" s="106">
        <f>'Datos Monitoreo 2019'!$O2019+'Datos Monitoreo 2019'!$N2019</f>
        <v>2.4138799803861662E-3</v>
      </c>
      <c r="Q2019" s="104">
        <v>0.47</v>
      </c>
      <c r="R2019" s="106">
        <f>'Datos Monitoreo 2019'!$Q2019*'Datos Monitoreo 2019'!$N2019</f>
        <v>9.4543632565124839E-4</v>
      </c>
      <c r="S2019" s="104">
        <v>0.2</v>
      </c>
      <c r="T2019" s="106">
        <f>'Datos Monitoreo 2019'!$R2019*'Datos Monitoreo 2019'!$S2019</f>
        <v>1.8908726513024968E-4</v>
      </c>
      <c r="U2019" s="106">
        <f>'Datos Monitoreo 2019'!$T2019+'Datos Monitoreo 2019'!$R2019</f>
        <v>1.1345235907814981E-3</v>
      </c>
    </row>
    <row r="2020" spans="1:21" s="94" customFormat="1" ht="16.5" hidden="1" x14ac:dyDescent="0.3">
      <c r="A2020" s="95" t="s">
        <v>78</v>
      </c>
      <c r="B2020" s="102">
        <f>VLOOKUP('Datos Monitoreo 2019'!$A2020,info!$D$3:$E$118,2,FALSE)</f>
        <v>5</v>
      </c>
      <c r="C2020" s="96">
        <v>29</v>
      </c>
      <c r="D2020" s="96" t="s">
        <v>9</v>
      </c>
      <c r="E2020" s="97">
        <v>4.7746482927568605</v>
      </c>
      <c r="F2020" s="103">
        <f t="shared" si="36"/>
        <v>1.7904931097838226E-3</v>
      </c>
      <c r="G2020" s="95"/>
      <c r="H2020" s="104"/>
      <c r="I2020" s="104"/>
      <c r="J2020" s="104"/>
      <c r="K2020" s="105">
        <f>VLOOKUP('Datos Monitoreo 2019'!$D2020,info!$A$2:$B$20,2,FALSE)</f>
        <v>0.74</v>
      </c>
      <c r="M2020" s="104">
        <v>1.1499999999999999</v>
      </c>
      <c r="N2020" s="106">
        <f>(1.8894+0.00853085*'Datos Monitoreo 2019'!$E2020^3.32222)/1000</f>
        <v>3.4260853760902299E-3</v>
      </c>
      <c r="O2020" s="106">
        <f>'Datos Monitoreo 2019'!$N2020*'Datos Monitoreo 2019'!$S2020</f>
        <v>6.8521707521804599E-4</v>
      </c>
      <c r="P2020" s="106">
        <f>'Datos Monitoreo 2019'!$O2020+'Datos Monitoreo 2019'!$N2020</f>
        <v>4.1113024513082762E-3</v>
      </c>
      <c r="Q2020" s="104">
        <v>0.47</v>
      </c>
      <c r="R2020" s="106">
        <f>'Datos Monitoreo 2019'!$Q2020*'Datos Monitoreo 2019'!$N2020</f>
        <v>1.6102601267624079E-3</v>
      </c>
      <c r="S2020" s="104">
        <v>0.2</v>
      </c>
      <c r="T2020" s="106">
        <f>'Datos Monitoreo 2019'!$R2020*'Datos Monitoreo 2019'!$S2020</f>
        <v>3.2205202535248159E-4</v>
      </c>
      <c r="U2020" s="106">
        <f>'Datos Monitoreo 2019'!$T2020+'Datos Monitoreo 2019'!$R2020</f>
        <v>1.9323121521148895E-3</v>
      </c>
    </row>
    <row r="2021" spans="1:21" s="94" customFormat="1" ht="16.5" hidden="1" x14ac:dyDescent="0.3">
      <c r="A2021" s="95" t="s">
        <v>78</v>
      </c>
      <c r="B2021" s="102">
        <f>VLOOKUP('Datos Monitoreo 2019'!$A2021,info!$D$3:$E$118,2,FALSE)</f>
        <v>5</v>
      </c>
      <c r="C2021" s="96">
        <v>30</v>
      </c>
      <c r="D2021" s="96" t="s">
        <v>9</v>
      </c>
      <c r="E2021" s="97">
        <v>4.6154933496649653</v>
      </c>
      <c r="F2021" s="103">
        <f t="shared" si="36"/>
        <v>1.67311633925355E-3</v>
      </c>
      <c r="G2021" s="95"/>
      <c r="H2021" s="104"/>
      <c r="I2021" s="104"/>
      <c r="J2021" s="104"/>
      <c r="K2021" s="105">
        <f>VLOOKUP('Datos Monitoreo 2019'!$D2021,info!$A$2:$B$20,2,FALSE)</f>
        <v>0.74</v>
      </c>
      <c r="M2021" s="104">
        <v>1.1499999999999999</v>
      </c>
      <c r="N2021" s="106">
        <f>(1.8894+0.00853085*'Datos Monitoreo 2019'!$E2021^3.32222)/1000</f>
        <v>3.262401652821662E-3</v>
      </c>
      <c r="O2021" s="106">
        <f>'Datos Monitoreo 2019'!$N2021*'Datos Monitoreo 2019'!$S2021</f>
        <v>6.524803305643324E-4</v>
      </c>
      <c r="P2021" s="106">
        <f>'Datos Monitoreo 2019'!$O2021+'Datos Monitoreo 2019'!$N2021</f>
        <v>3.9148819833859944E-3</v>
      </c>
      <c r="Q2021" s="104">
        <v>0.47</v>
      </c>
      <c r="R2021" s="106">
        <f>'Datos Monitoreo 2019'!$Q2021*'Datos Monitoreo 2019'!$N2021</f>
        <v>1.5333287768261811E-3</v>
      </c>
      <c r="S2021" s="104">
        <v>0.2</v>
      </c>
      <c r="T2021" s="106">
        <f>'Datos Monitoreo 2019'!$R2021*'Datos Monitoreo 2019'!$S2021</f>
        <v>3.0666575536523625E-4</v>
      </c>
      <c r="U2021" s="106">
        <f>'Datos Monitoreo 2019'!$T2021+'Datos Monitoreo 2019'!$R2021</f>
        <v>1.8399945321914174E-3</v>
      </c>
    </row>
    <row r="2022" spans="1:21" s="94" customFormat="1" ht="16.5" hidden="1" x14ac:dyDescent="0.3">
      <c r="A2022" s="95" t="s">
        <v>78</v>
      </c>
      <c r="B2022" s="102">
        <f>VLOOKUP('Datos Monitoreo 2019'!$A2022,info!$D$3:$E$118,2,FALSE)</f>
        <v>5</v>
      </c>
      <c r="C2022" s="96">
        <v>30</v>
      </c>
      <c r="D2022" s="96" t="s">
        <v>9</v>
      </c>
      <c r="E2022" s="97">
        <v>3.4695777594033186</v>
      </c>
      <c r="F2022" s="103">
        <f t="shared" si="36"/>
        <v>9.4545993943740455E-4</v>
      </c>
      <c r="G2022" s="95"/>
      <c r="H2022" s="104"/>
      <c r="I2022" s="104"/>
      <c r="J2022" s="104"/>
      <c r="K2022" s="105">
        <f>VLOOKUP('Datos Monitoreo 2019'!$D2022,info!$A$2:$B$20,2,FALSE)</f>
        <v>0.74</v>
      </c>
      <c r="M2022" s="104">
        <v>1.1499999999999999</v>
      </c>
      <c r="N2022" s="106">
        <f>(1.8894+0.00853085*'Datos Monitoreo 2019'!$E2022^3.32222)/1000</f>
        <v>2.4213981421440825E-3</v>
      </c>
      <c r="O2022" s="106">
        <f>'Datos Monitoreo 2019'!$N2022*'Datos Monitoreo 2019'!$S2022</f>
        <v>4.8427962842881653E-4</v>
      </c>
      <c r="P2022" s="106">
        <f>'Datos Monitoreo 2019'!$O2022+'Datos Monitoreo 2019'!$N2022</f>
        <v>2.9056777705728991E-3</v>
      </c>
      <c r="Q2022" s="104">
        <v>0.47</v>
      </c>
      <c r="R2022" s="106">
        <f>'Datos Monitoreo 2019'!$Q2022*'Datos Monitoreo 2019'!$N2022</f>
        <v>1.1380571268077187E-3</v>
      </c>
      <c r="S2022" s="104">
        <v>0.2</v>
      </c>
      <c r="T2022" s="106">
        <f>'Datos Monitoreo 2019'!$R2022*'Datos Monitoreo 2019'!$S2022</f>
        <v>2.2761142536154374E-4</v>
      </c>
      <c r="U2022" s="106">
        <f>'Datos Monitoreo 2019'!$T2022+'Datos Monitoreo 2019'!$R2022</f>
        <v>1.3656685521692624E-3</v>
      </c>
    </row>
    <row r="2023" spans="1:21" s="94" customFormat="1" ht="16.5" hidden="1" x14ac:dyDescent="0.3">
      <c r="A2023" s="95" t="s">
        <v>78</v>
      </c>
      <c r="B2023" s="102">
        <f>VLOOKUP('Datos Monitoreo 2019'!$A2023,info!$D$3:$E$118,2,FALSE)</f>
        <v>5</v>
      </c>
      <c r="C2023" s="96">
        <v>30</v>
      </c>
      <c r="D2023" s="96" t="s">
        <v>9</v>
      </c>
      <c r="E2023" s="97">
        <v>3.183098861837907</v>
      </c>
      <c r="F2023" s="103">
        <f t="shared" si="36"/>
        <v>7.9577471545947667E-4</v>
      </c>
      <c r="G2023" s="95"/>
      <c r="H2023" s="104"/>
      <c r="I2023" s="104"/>
      <c r="J2023" s="104"/>
      <c r="K2023" s="105">
        <f>VLOOKUP('Datos Monitoreo 2019'!$D2023,info!$A$2:$B$20,2,FALSE)</f>
        <v>0.74</v>
      </c>
      <c r="M2023" s="104">
        <v>1.1499999999999999</v>
      </c>
      <c r="N2023" s="106">
        <f>(1.8894+0.00853085*'Datos Monitoreo 2019'!$E2023^3.32222)/1000</f>
        <v>2.2889499270017243E-3</v>
      </c>
      <c r="O2023" s="106">
        <f>'Datos Monitoreo 2019'!$N2023*'Datos Monitoreo 2019'!$S2023</f>
        <v>4.5778998540034488E-4</v>
      </c>
      <c r="P2023" s="106">
        <f>'Datos Monitoreo 2019'!$O2023+'Datos Monitoreo 2019'!$N2023</f>
        <v>2.746739912402069E-3</v>
      </c>
      <c r="Q2023" s="104">
        <v>0.47</v>
      </c>
      <c r="R2023" s="106">
        <f>'Datos Monitoreo 2019'!$Q2023*'Datos Monitoreo 2019'!$N2023</f>
        <v>1.0758064656908102E-3</v>
      </c>
      <c r="S2023" s="104">
        <v>0.2</v>
      </c>
      <c r="T2023" s="106">
        <f>'Datos Monitoreo 2019'!$R2023*'Datos Monitoreo 2019'!$S2023</f>
        <v>2.1516129313816205E-4</v>
      </c>
      <c r="U2023" s="106">
        <f>'Datos Monitoreo 2019'!$T2023+'Datos Monitoreo 2019'!$R2023</f>
        <v>1.2909677588289724E-3</v>
      </c>
    </row>
    <row r="2024" spans="1:21" s="94" customFormat="1" ht="16.5" hidden="1" x14ac:dyDescent="0.3">
      <c r="A2024" s="95" t="s">
        <v>78</v>
      </c>
      <c r="B2024" s="102">
        <f>VLOOKUP('Datos Monitoreo 2019'!$A2024,info!$D$3:$E$118,2,FALSE)</f>
        <v>5</v>
      </c>
      <c r="C2024" s="96">
        <v>30</v>
      </c>
      <c r="D2024" s="96" t="s">
        <v>9</v>
      </c>
      <c r="E2024" s="97">
        <v>2.5146481008519466</v>
      </c>
      <c r="F2024" s="103">
        <f t="shared" si="36"/>
        <v>4.9664299991825946E-4</v>
      </c>
      <c r="G2024" s="95"/>
      <c r="H2024" s="104"/>
      <c r="I2024" s="104"/>
      <c r="J2024" s="104"/>
      <c r="K2024" s="105">
        <f>VLOOKUP('Datos Monitoreo 2019'!$D2024,info!$A$2:$B$20,2,FALSE)</f>
        <v>0.74</v>
      </c>
      <c r="M2024" s="104">
        <v>1.1499999999999999</v>
      </c>
      <c r="N2024" s="106">
        <f>(1.8894+0.00853085*'Datos Monitoreo 2019'!$E2024^3.32222)/1000</f>
        <v>2.0719852669816631E-3</v>
      </c>
      <c r="O2024" s="106">
        <f>'Datos Monitoreo 2019'!$N2024*'Datos Monitoreo 2019'!$S2024</f>
        <v>4.1439705339633265E-4</v>
      </c>
      <c r="P2024" s="106">
        <f>'Datos Monitoreo 2019'!$O2024+'Datos Monitoreo 2019'!$N2024</f>
        <v>2.4863823203779955E-3</v>
      </c>
      <c r="Q2024" s="104">
        <v>0.47</v>
      </c>
      <c r="R2024" s="106">
        <f>'Datos Monitoreo 2019'!$Q2024*'Datos Monitoreo 2019'!$N2024</f>
        <v>9.7383307548138157E-4</v>
      </c>
      <c r="S2024" s="104">
        <v>0.2</v>
      </c>
      <c r="T2024" s="106">
        <f>'Datos Monitoreo 2019'!$R2024*'Datos Monitoreo 2019'!$S2024</f>
        <v>1.9476661509627632E-4</v>
      </c>
      <c r="U2024" s="106">
        <f>'Datos Monitoreo 2019'!$T2024+'Datos Monitoreo 2019'!$R2024</f>
        <v>1.168599690577658E-3</v>
      </c>
    </row>
    <row r="2025" spans="1:21" s="94" customFormat="1" ht="16.5" hidden="1" x14ac:dyDescent="0.3">
      <c r="A2025" s="95" t="s">
        <v>78</v>
      </c>
      <c r="B2025" s="102">
        <f>VLOOKUP('Datos Monitoreo 2019'!$A2025,info!$D$3:$E$118,2,FALSE)</f>
        <v>5</v>
      </c>
      <c r="C2025" s="96">
        <v>31</v>
      </c>
      <c r="D2025" s="96" t="s">
        <v>9</v>
      </c>
      <c r="E2025" s="97">
        <v>2.0690142601946393</v>
      </c>
      <c r="F2025" s="103">
        <f t="shared" si="36"/>
        <v>3.3621481728162886E-4</v>
      </c>
      <c r="G2025" s="95"/>
      <c r="H2025" s="104"/>
      <c r="I2025" s="104"/>
      <c r="J2025" s="104"/>
      <c r="K2025" s="105">
        <f>VLOOKUP('Datos Monitoreo 2019'!$D2025,info!$A$2:$B$20,2,FALSE)</f>
        <v>0.74</v>
      </c>
      <c r="M2025" s="104">
        <v>1.1499999999999999</v>
      </c>
      <c r="N2025" s="106">
        <f>(1.8894+0.00853085*'Datos Monitoreo 2019'!$E2025^3.32222)/1000</f>
        <v>1.9849054306789976E-3</v>
      </c>
      <c r="O2025" s="106">
        <f>'Datos Monitoreo 2019'!$N2025*'Datos Monitoreo 2019'!$S2025</f>
        <v>3.9698108613579953E-4</v>
      </c>
      <c r="P2025" s="106">
        <f>'Datos Monitoreo 2019'!$O2025+'Datos Monitoreo 2019'!$N2025</f>
        <v>2.3818865168147973E-3</v>
      </c>
      <c r="Q2025" s="104">
        <v>0.47</v>
      </c>
      <c r="R2025" s="106">
        <f>'Datos Monitoreo 2019'!$Q2025*'Datos Monitoreo 2019'!$N2025</f>
        <v>9.3290555241912882E-4</v>
      </c>
      <c r="S2025" s="104">
        <v>0.2</v>
      </c>
      <c r="T2025" s="106">
        <f>'Datos Monitoreo 2019'!$R2025*'Datos Monitoreo 2019'!$S2025</f>
        <v>1.8658111048382576E-4</v>
      </c>
      <c r="U2025" s="106">
        <f>'Datos Monitoreo 2019'!$T2025+'Datos Monitoreo 2019'!$R2025</f>
        <v>1.1194866629029546E-3</v>
      </c>
    </row>
    <row r="2026" spans="1:21" s="94" customFormat="1" ht="16.5" hidden="1" x14ac:dyDescent="0.3">
      <c r="A2026" s="95" t="s">
        <v>78</v>
      </c>
      <c r="B2026" s="102">
        <f>VLOOKUP('Datos Monitoreo 2019'!$A2026,info!$D$3:$E$118,2,FALSE)</f>
        <v>5</v>
      </c>
      <c r="C2026" s="96">
        <v>32</v>
      </c>
      <c r="D2026" s="96" t="s">
        <v>9</v>
      </c>
      <c r="E2026" s="97">
        <v>6.366197723675814</v>
      </c>
      <c r="F2026" s="103">
        <f t="shared" si="36"/>
        <v>3.1830988618379067E-3</v>
      </c>
      <c r="G2026" s="95"/>
      <c r="H2026" s="104"/>
      <c r="I2026" s="104"/>
      <c r="J2026" s="104"/>
      <c r="K2026" s="105">
        <f>VLOOKUP('Datos Monitoreo 2019'!$D2026,info!$A$2:$B$20,2,FALSE)</f>
        <v>0.74</v>
      </c>
      <c r="M2026" s="104">
        <v>1.1499999999999999</v>
      </c>
      <c r="N2026" s="106">
        <f>(1.8894+0.00853085*'Datos Monitoreo 2019'!$E2026^3.32222)/1000</f>
        <v>5.8857077739842261E-3</v>
      </c>
      <c r="O2026" s="106">
        <f>'Datos Monitoreo 2019'!$N2026*'Datos Monitoreo 2019'!$S2026</f>
        <v>1.1771415547968452E-3</v>
      </c>
      <c r="P2026" s="106">
        <f>'Datos Monitoreo 2019'!$O2026+'Datos Monitoreo 2019'!$N2026</f>
        <v>7.0628493287810713E-3</v>
      </c>
      <c r="Q2026" s="104">
        <v>0.47</v>
      </c>
      <c r="R2026" s="106">
        <f>'Datos Monitoreo 2019'!$Q2026*'Datos Monitoreo 2019'!$N2026</f>
        <v>2.7662826537725861E-3</v>
      </c>
      <c r="S2026" s="104">
        <v>0.2</v>
      </c>
      <c r="T2026" s="106">
        <f>'Datos Monitoreo 2019'!$R2026*'Datos Monitoreo 2019'!$S2026</f>
        <v>5.5325653075451728E-4</v>
      </c>
      <c r="U2026" s="106">
        <f>'Datos Monitoreo 2019'!$T2026+'Datos Monitoreo 2019'!$R2026</f>
        <v>3.3195391845271035E-3</v>
      </c>
    </row>
    <row r="2027" spans="1:21" s="94" customFormat="1" ht="16.5" hidden="1" x14ac:dyDescent="0.3">
      <c r="A2027" s="95" t="s">
        <v>78</v>
      </c>
      <c r="B2027" s="102">
        <f>VLOOKUP('Datos Monitoreo 2019'!$A2027,info!$D$3:$E$118,2,FALSE)</f>
        <v>5</v>
      </c>
      <c r="C2027" s="96">
        <v>32</v>
      </c>
      <c r="D2027" s="96" t="s">
        <v>9</v>
      </c>
      <c r="E2027" s="97">
        <v>5.7614089399266115</v>
      </c>
      <c r="F2027" s="103">
        <f t="shared" si="36"/>
        <v>2.6070375453167917E-3</v>
      </c>
      <c r="G2027" s="95"/>
      <c r="H2027" s="104"/>
      <c r="I2027" s="104"/>
      <c r="J2027" s="104"/>
      <c r="K2027" s="105">
        <f>VLOOKUP('Datos Monitoreo 2019'!$D2027,info!$A$2:$B$20,2,FALSE)</f>
        <v>0.74</v>
      </c>
      <c r="M2027" s="104">
        <v>1.1499999999999999</v>
      </c>
      <c r="N2027" s="106">
        <f>(1.8894+0.00853085*'Datos Monitoreo 2019'!$E2027^3.32222)/1000</f>
        <v>4.7577752774512812E-3</v>
      </c>
      <c r="O2027" s="106">
        <f>'Datos Monitoreo 2019'!$N2027*'Datos Monitoreo 2019'!$S2027</f>
        <v>9.5155505549025625E-4</v>
      </c>
      <c r="P2027" s="106">
        <f>'Datos Monitoreo 2019'!$O2027+'Datos Monitoreo 2019'!$N2027</f>
        <v>5.7093303329415375E-3</v>
      </c>
      <c r="Q2027" s="104">
        <v>0.47</v>
      </c>
      <c r="R2027" s="106">
        <f>'Datos Monitoreo 2019'!$Q2027*'Datos Monitoreo 2019'!$N2027</f>
        <v>2.2361543804021019E-3</v>
      </c>
      <c r="S2027" s="104">
        <v>0.2</v>
      </c>
      <c r="T2027" s="106">
        <f>'Datos Monitoreo 2019'!$R2027*'Datos Monitoreo 2019'!$S2027</f>
        <v>4.4723087608042041E-4</v>
      </c>
      <c r="U2027" s="106">
        <f>'Datos Monitoreo 2019'!$T2027+'Datos Monitoreo 2019'!$R2027</f>
        <v>2.6833852564825222E-3</v>
      </c>
    </row>
    <row r="2028" spans="1:21" s="94" customFormat="1" ht="16.5" hidden="1" x14ac:dyDescent="0.3">
      <c r="A2028" s="95" t="s">
        <v>78</v>
      </c>
      <c r="B2028" s="102">
        <f>VLOOKUP('Datos Monitoreo 2019'!$A2028,info!$D$3:$E$118,2,FALSE)</f>
        <v>5</v>
      </c>
      <c r="C2028" s="96">
        <v>32</v>
      </c>
      <c r="D2028" s="96" t="s">
        <v>9</v>
      </c>
      <c r="E2028" s="97">
        <v>3.4059157821665602</v>
      </c>
      <c r="F2028" s="103">
        <f t="shared" si="36"/>
        <v>9.1108247172955485E-4</v>
      </c>
      <c r="G2028" s="95"/>
      <c r="H2028" s="104"/>
      <c r="I2028" s="104"/>
      <c r="J2028" s="104"/>
      <c r="K2028" s="105">
        <f>VLOOKUP('Datos Monitoreo 2019'!$D2028,info!$A$2:$B$20,2,FALSE)</f>
        <v>0.74</v>
      </c>
      <c r="M2028" s="104">
        <v>1.1499999999999999</v>
      </c>
      <c r="N2028" s="106">
        <f>(1.8894+0.00853085*'Datos Monitoreo 2019'!$E2028^3.32222)/1000</f>
        <v>2.3896538383269533E-3</v>
      </c>
      <c r="O2028" s="106">
        <f>'Datos Monitoreo 2019'!$N2028*'Datos Monitoreo 2019'!$S2028</f>
        <v>4.7793076766539067E-4</v>
      </c>
      <c r="P2028" s="106">
        <f>'Datos Monitoreo 2019'!$O2028+'Datos Monitoreo 2019'!$N2028</f>
        <v>2.8675846059923438E-3</v>
      </c>
      <c r="Q2028" s="104">
        <v>0.47</v>
      </c>
      <c r="R2028" s="106">
        <f>'Datos Monitoreo 2019'!$Q2028*'Datos Monitoreo 2019'!$N2028</f>
        <v>1.1231373040136679E-3</v>
      </c>
      <c r="S2028" s="104">
        <v>0.2</v>
      </c>
      <c r="T2028" s="106">
        <f>'Datos Monitoreo 2019'!$R2028*'Datos Monitoreo 2019'!$S2028</f>
        <v>2.2462746080273359E-4</v>
      </c>
      <c r="U2028" s="106">
        <f>'Datos Monitoreo 2019'!$T2028+'Datos Monitoreo 2019'!$R2028</f>
        <v>1.3477647648164016E-3</v>
      </c>
    </row>
    <row r="2029" spans="1:21" s="94" customFormat="1" ht="16.5" hidden="1" x14ac:dyDescent="0.3">
      <c r="A2029" s="95" t="s">
        <v>78</v>
      </c>
      <c r="B2029" s="102">
        <f>VLOOKUP('Datos Monitoreo 2019'!$A2029,info!$D$3:$E$118,2,FALSE)</f>
        <v>5</v>
      </c>
      <c r="C2029" s="96">
        <v>33</v>
      </c>
      <c r="D2029" s="96" t="s">
        <v>16</v>
      </c>
      <c r="E2029" s="97">
        <v>7.6394372684109761</v>
      </c>
      <c r="F2029" s="103">
        <f t="shared" si="36"/>
        <v>4.5836623610465846E-3</v>
      </c>
      <c r="G2029" s="95"/>
      <c r="H2029" s="104"/>
      <c r="I2029" s="104"/>
      <c r="J2029" s="104"/>
      <c r="K2029" s="105">
        <f>VLOOKUP('Datos Monitoreo 2019'!$D2029,info!$A$2:$B$20,2,FALSE)</f>
        <v>0.55000000000000004</v>
      </c>
      <c r="M2029" s="104">
        <v>1.1499999999999999</v>
      </c>
      <c r="N2029" s="106">
        <f>(0.0883215*'Datos Monitoreo 2019'!$E2029^2.37334)/1000</f>
        <v>1.1012129394556104E-2</v>
      </c>
      <c r="O2029" s="106">
        <f>'Datos Monitoreo 2019'!$N2029*'Datos Monitoreo 2019'!$S2029</f>
        <v>2.2024258789112208E-3</v>
      </c>
      <c r="P2029" s="106">
        <f>'Datos Monitoreo 2019'!$O2029+'Datos Monitoreo 2019'!$N2029</f>
        <v>1.3214555273467325E-2</v>
      </c>
      <c r="Q2029" s="104">
        <v>0.47</v>
      </c>
      <c r="R2029" s="106">
        <f>'Datos Monitoreo 2019'!$Q2029*'Datos Monitoreo 2019'!$N2029</f>
        <v>5.1757008154413682E-3</v>
      </c>
      <c r="S2029" s="104">
        <v>0.2</v>
      </c>
      <c r="T2029" s="106">
        <f>'Datos Monitoreo 2019'!$R2029*'Datos Monitoreo 2019'!$S2029</f>
        <v>1.0351401630882737E-3</v>
      </c>
      <c r="U2029" s="106">
        <f>'Datos Monitoreo 2019'!$T2029+'Datos Monitoreo 2019'!$R2029</f>
        <v>6.2108409785296415E-3</v>
      </c>
    </row>
    <row r="2030" spans="1:21" s="94" customFormat="1" ht="16.5" hidden="1" x14ac:dyDescent="0.3">
      <c r="A2030" s="95" t="s">
        <v>78</v>
      </c>
      <c r="B2030" s="102">
        <f>VLOOKUP('Datos Monitoreo 2019'!$A2030,info!$D$3:$E$118,2,FALSE)</f>
        <v>5</v>
      </c>
      <c r="C2030" s="96">
        <v>34</v>
      </c>
      <c r="D2030" s="96" t="s">
        <v>16</v>
      </c>
      <c r="E2030" s="97">
        <v>2.228169203286535</v>
      </c>
      <c r="F2030" s="103">
        <f t="shared" si="36"/>
        <v>3.8992961057514373E-4</v>
      </c>
      <c r="G2030" s="99"/>
      <c r="H2030" s="104"/>
      <c r="I2030" s="104"/>
      <c r="J2030" s="104"/>
      <c r="K2030" s="105">
        <f>VLOOKUP('Datos Monitoreo 2019'!$D2030,info!$A$2:$B$20,2,FALSE)</f>
        <v>0.55000000000000004</v>
      </c>
      <c r="M2030" s="104">
        <v>1.1499999999999999</v>
      </c>
      <c r="N2030" s="106">
        <f>(0.0883215*'Datos Monitoreo 2019'!$E2030^2.37334)/1000</f>
        <v>5.9137878363291728E-4</v>
      </c>
      <c r="O2030" s="106">
        <f>'Datos Monitoreo 2019'!$N2030*'Datos Monitoreo 2019'!$S2030</f>
        <v>1.1827575672658346E-4</v>
      </c>
      <c r="P2030" s="106">
        <f>'Datos Monitoreo 2019'!$O2030+'Datos Monitoreo 2019'!$N2030</f>
        <v>7.0965454035950074E-4</v>
      </c>
      <c r="Q2030" s="104">
        <v>0.47</v>
      </c>
      <c r="R2030" s="106">
        <f>'Datos Monitoreo 2019'!$Q2030*'Datos Monitoreo 2019'!$N2030</f>
        <v>2.7794802830747109E-4</v>
      </c>
      <c r="S2030" s="104">
        <v>0.2</v>
      </c>
      <c r="T2030" s="106">
        <f>'Datos Monitoreo 2019'!$R2030*'Datos Monitoreo 2019'!$S2030</f>
        <v>5.5589605661494223E-5</v>
      </c>
      <c r="U2030" s="106">
        <f>'Datos Monitoreo 2019'!$T2030+'Datos Monitoreo 2019'!$R2030</f>
        <v>3.3353763396896528E-4</v>
      </c>
    </row>
    <row r="2031" spans="1:21" s="94" customFormat="1" ht="16.5" hidden="1" x14ac:dyDescent="0.3">
      <c r="A2031" s="95" t="s">
        <v>78</v>
      </c>
      <c r="B2031" s="102">
        <f>VLOOKUP('Datos Monitoreo 2019'!$A2031,info!$D$3:$E$118,2,FALSE)</f>
        <v>5</v>
      </c>
      <c r="C2031" s="96">
        <v>37</v>
      </c>
      <c r="D2031" s="96" t="s">
        <v>9</v>
      </c>
      <c r="E2031" s="97">
        <v>7.6394372684109761</v>
      </c>
      <c r="F2031" s="103">
        <f t="shared" si="36"/>
        <v>4.5836623610465846E-3</v>
      </c>
      <c r="G2031" s="95"/>
      <c r="H2031" s="104"/>
      <c r="I2031" s="104"/>
      <c r="J2031" s="104"/>
      <c r="K2031" s="105">
        <f>VLOOKUP('Datos Monitoreo 2019'!$D2031,info!$A$2:$B$20,2,FALSE)</f>
        <v>0.74</v>
      </c>
      <c r="M2031" s="104">
        <v>1.1499999999999999</v>
      </c>
      <c r="N2031" s="106">
        <f>(1.8894+0.00853085*'Datos Monitoreo 2019'!$E2031^3.32222)/1000</f>
        <v>9.212862247255163E-3</v>
      </c>
      <c r="O2031" s="106">
        <f>'Datos Monitoreo 2019'!$N2031*'Datos Monitoreo 2019'!$S2031</f>
        <v>1.8425724494510326E-3</v>
      </c>
      <c r="P2031" s="106">
        <f>'Datos Monitoreo 2019'!$O2031+'Datos Monitoreo 2019'!$N2031</f>
        <v>1.1055434696706196E-2</v>
      </c>
      <c r="Q2031" s="104">
        <v>0.47</v>
      </c>
      <c r="R2031" s="106">
        <f>'Datos Monitoreo 2019'!$Q2031*'Datos Monitoreo 2019'!$N2031</f>
        <v>4.3300452562099268E-3</v>
      </c>
      <c r="S2031" s="104">
        <v>0.2</v>
      </c>
      <c r="T2031" s="106">
        <f>'Datos Monitoreo 2019'!$R2031*'Datos Monitoreo 2019'!$S2031</f>
        <v>8.6600905124198542E-4</v>
      </c>
      <c r="U2031" s="106">
        <f>'Datos Monitoreo 2019'!$T2031+'Datos Monitoreo 2019'!$R2031</f>
        <v>5.1960543074519123E-3</v>
      </c>
    </row>
    <row r="2032" spans="1:21" s="94" customFormat="1" ht="16.5" hidden="1" x14ac:dyDescent="0.3">
      <c r="A2032" s="95" t="s">
        <v>78</v>
      </c>
      <c r="B2032" s="102">
        <f>VLOOKUP('Datos Monitoreo 2019'!$A2032,info!$D$3:$E$118,2,FALSE)</f>
        <v>5</v>
      </c>
      <c r="C2032" s="96">
        <v>38</v>
      </c>
      <c r="D2032" s="96" t="s">
        <v>9</v>
      </c>
      <c r="E2032" s="97">
        <v>2.5783100780887045</v>
      </c>
      <c r="F2032" s="103">
        <f t="shared" si="36"/>
        <v>5.221077908129627E-4</v>
      </c>
      <c r="G2032" s="95"/>
      <c r="H2032" s="104"/>
      <c r="I2032" s="104"/>
      <c r="J2032" s="104"/>
      <c r="K2032" s="105">
        <f>VLOOKUP('Datos Monitoreo 2019'!$D2032,info!$A$2:$B$20,2,FALSE)</f>
        <v>0.74</v>
      </c>
      <c r="M2032" s="104">
        <v>1.1499999999999999</v>
      </c>
      <c r="N2032" s="106">
        <f>(1.8894+0.00853085*'Datos Monitoreo 2019'!$E2032^3.32222)/1000</f>
        <v>2.0877983952701058E-3</v>
      </c>
      <c r="O2032" s="106">
        <f>'Datos Monitoreo 2019'!$N2032*'Datos Monitoreo 2019'!$S2032</f>
        <v>4.175596790540212E-4</v>
      </c>
      <c r="P2032" s="106">
        <f>'Datos Monitoreo 2019'!$O2032+'Datos Monitoreo 2019'!$N2032</f>
        <v>2.5053580743241268E-3</v>
      </c>
      <c r="Q2032" s="104">
        <v>0.47</v>
      </c>
      <c r="R2032" s="106">
        <f>'Datos Monitoreo 2019'!$Q2032*'Datos Monitoreo 2019'!$N2032</f>
        <v>9.8126524577694962E-4</v>
      </c>
      <c r="S2032" s="104">
        <v>0.2</v>
      </c>
      <c r="T2032" s="106">
        <f>'Datos Monitoreo 2019'!$R2032*'Datos Monitoreo 2019'!$S2032</f>
        <v>1.9625304915538993E-4</v>
      </c>
      <c r="U2032" s="106">
        <f>'Datos Monitoreo 2019'!$T2032+'Datos Monitoreo 2019'!$R2032</f>
        <v>1.1775182949323396E-3</v>
      </c>
    </row>
    <row r="2033" spans="1:21" s="94" customFormat="1" ht="16.5" hidden="1" x14ac:dyDescent="0.3">
      <c r="A2033" s="95" t="s">
        <v>78</v>
      </c>
      <c r="B2033" s="102">
        <f>VLOOKUP('Datos Monitoreo 2019'!$A2033,info!$D$3:$E$118,2,FALSE)</f>
        <v>5</v>
      </c>
      <c r="C2033" s="96">
        <v>38</v>
      </c>
      <c r="D2033" s="96" t="s">
        <v>9</v>
      </c>
      <c r="E2033" s="97">
        <v>2.0371832715762603</v>
      </c>
      <c r="F2033" s="103">
        <f t="shared" si="36"/>
        <v>3.2594932345220167E-4</v>
      </c>
      <c r="G2033" s="95"/>
      <c r="H2033" s="104"/>
      <c r="I2033" s="104"/>
      <c r="J2033" s="104"/>
      <c r="K2033" s="105">
        <f>VLOOKUP('Datos Monitoreo 2019'!$D2033,info!$A$2:$B$20,2,FALSE)</f>
        <v>0.74</v>
      </c>
      <c r="M2033" s="104">
        <v>1.1499999999999999</v>
      </c>
      <c r="N2033" s="106">
        <f>(1.8894+0.00853085*'Datos Monitoreo 2019'!$E2033^3.32222)/1000</f>
        <v>1.9801106520619433E-3</v>
      </c>
      <c r="O2033" s="106">
        <f>'Datos Monitoreo 2019'!$N2033*'Datos Monitoreo 2019'!$S2033</f>
        <v>3.9602213041238868E-4</v>
      </c>
      <c r="P2033" s="106">
        <f>'Datos Monitoreo 2019'!$O2033+'Datos Monitoreo 2019'!$N2033</f>
        <v>2.3761327824743318E-3</v>
      </c>
      <c r="Q2033" s="104">
        <v>0.47</v>
      </c>
      <c r="R2033" s="106">
        <f>'Datos Monitoreo 2019'!$Q2033*'Datos Monitoreo 2019'!$N2033</f>
        <v>9.3065200646911324E-4</v>
      </c>
      <c r="S2033" s="104">
        <v>0.2</v>
      </c>
      <c r="T2033" s="106">
        <f>'Datos Monitoreo 2019'!$R2033*'Datos Monitoreo 2019'!$S2033</f>
        <v>1.8613040129382267E-4</v>
      </c>
      <c r="U2033" s="106">
        <f>'Datos Monitoreo 2019'!$T2033+'Datos Monitoreo 2019'!$R2033</f>
        <v>1.116782407762936E-3</v>
      </c>
    </row>
    <row r="2034" spans="1:21" s="94" customFormat="1" ht="16.5" hidden="1" x14ac:dyDescent="0.3">
      <c r="A2034" s="95" t="s">
        <v>78</v>
      </c>
      <c r="B2034" s="102">
        <f>VLOOKUP('Datos Monitoreo 2019'!$A2034,info!$D$3:$E$118,2,FALSE)</f>
        <v>5</v>
      </c>
      <c r="C2034" s="96">
        <v>39</v>
      </c>
      <c r="D2034" s="96" t="s">
        <v>9</v>
      </c>
      <c r="E2034" s="97">
        <v>3.1194368846011491</v>
      </c>
      <c r="F2034" s="103">
        <f t="shared" si="36"/>
        <v>7.6426203672728152E-4</v>
      </c>
      <c r="G2034" s="95"/>
      <c r="H2034" s="104"/>
      <c r="I2034" s="104"/>
      <c r="J2034" s="104"/>
      <c r="K2034" s="105">
        <f>VLOOKUP('Datos Monitoreo 2019'!$D2034,info!$A$2:$B$20,2,FALSE)</f>
        <v>0.74</v>
      </c>
      <c r="M2034" s="104">
        <v>1.1499999999999999</v>
      </c>
      <c r="N2034" s="106">
        <f>(1.8894+0.00853085*'Datos Monitoreo 2019'!$E2034^3.32222)/1000</f>
        <v>2.2630131458927821E-3</v>
      </c>
      <c r="O2034" s="106">
        <f>'Datos Monitoreo 2019'!$N2034*'Datos Monitoreo 2019'!$S2034</f>
        <v>4.5260262917855645E-4</v>
      </c>
      <c r="P2034" s="106">
        <f>'Datos Monitoreo 2019'!$O2034+'Datos Monitoreo 2019'!$N2034</f>
        <v>2.7156157750713385E-3</v>
      </c>
      <c r="Q2034" s="104">
        <v>0.47</v>
      </c>
      <c r="R2034" s="106">
        <f>'Datos Monitoreo 2019'!$Q2034*'Datos Monitoreo 2019'!$N2034</f>
        <v>1.0636161785696075E-3</v>
      </c>
      <c r="S2034" s="104">
        <v>0.2</v>
      </c>
      <c r="T2034" s="106">
        <f>'Datos Monitoreo 2019'!$R2034*'Datos Monitoreo 2019'!$S2034</f>
        <v>2.1272323571392153E-4</v>
      </c>
      <c r="U2034" s="106">
        <f>'Datos Monitoreo 2019'!$T2034+'Datos Monitoreo 2019'!$R2034</f>
        <v>1.276339414283529E-3</v>
      </c>
    </row>
    <row r="2035" spans="1:21" s="94" customFormat="1" ht="16.5" hidden="1" x14ac:dyDescent="0.3">
      <c r="A2035" s="95" t="s">
        <v>78</v>
      </c>
      <c r="B2035" s="102">
        <f>VLOOKUP('Datos Monitoreo 2019'!$A2035,info!$D$3:$E$118,2,FALSE)</f>
        <v>5</v>
      </c>
      <c r="C2035" s="96">
        <v>40</v>
      </c>
      <c r="D2035" s="96" t="s">
        <v>9</v>
      </c>
      <c r="E2035" s="97">
        <v>6.4616906895309514</v>
      </c>
      <c r="F2035" s="103">
        <f t="shared" si="36"/>
        <v>3.2793080249369573E-3</v>
      </c>
      <c r="G2035" s="95"/>
      <c r="H2035" s="104"/>
      <c r="I2035" s="104"/>
      <c r="J2035" s="104"/>
      <c r="K2035" s="105">
        <f>VLOOKUP('Datos Monitoreo 2019'!$D2035,info!$A$2:$B$20,2,FALSE)</f>
        <v>0.74</v>
      </c>
      <c r="M2035" s="104">
        <v>1.1499999999999999</v>
      </c>
      <c r="N2035" s="106">
        <f>(1.8894+0.00853085*'Datos Monitoreo 2019'!$E2035^3.32222)/1000</f>
        <v>6.0883484484959326E-3</v>
      </c>
      <c r="O2035" s="106">
        <f>'Datos Monitoreo 2019'!$N2035*'Datos Monitoreo 2019'!$S2035</f>
        <v>1.2176696896991867E-3</v>
      </c>
      <c r="P2035" s="106">
        <f>'Datos Monitoreo 2019'!$O2035+'Datos Monitoreo 2019'!$N2035</f>
        <v>7.3060181381951195E-3</v>
      </c>
      <c r="Q2035" s="104">
        <v>0.47</v>
      </c>
      <c r="R2035" s="106">
        <f>'Datos Monitoreo 2019'!$Q2035*'Datos Monitoreo 2019'!$N2035</f>
        <v>2.8615237707930881E-3</v>
      </c>
      <c r="S2035" s="104">
        <v>0.2</v>
      </c>
      <c r="T2035" s="106">
        <f>'Datos Monitoreo 2019'!$R2035*'Datos Monitoreo 2019'!$S2035</f>
        <v>5.7230475415861765E-4</v>
      </c>
      <c r="U2035" s="106">
        <f>'Datos Monitoreo 2019'!$T2035+'Datos Monitoreo 2019'!$R2035</f>
        <v>3.4338285249517057E-3</v>
      </c>
    </row>
    <row r="2036" spans="1:21" s="94" customFormat="1" ht="16.5" hidden="1" x14ac:dyDescent="0.3">
      <c r="A2036" s="95" t="s">
        <v>78</v>
      </c>
      <c r="B2036" s="102">
        <f>VLOOKUP('Datos Monitoreo 2019'!$A2036,info!$D$3:$E$118,2,FALSE)</f>
        <v>5</v>
      </c>
      <c r="C2036" s="96">
        <v>41</v>
      </c>
      <c r="D2036" s="96" t="s">
        <v>9</v>
      </c>
      <c r="E2036" s="97">
        <v>7.352958370845565</v>
      </c>
      <c r="F2036" s="103">
        <f t="shared" si="36"/>
        <v>4.2463334591633138E-3</v>
      </c>
      <c r="G2036" s="95"/>
      <c r="H2036" s="104"/>
      <c r="I2036" s="104"/>
      <c r="J2036" s="104"/>
      <c r="K2036" s="105">
        <f>VLOOKUP('Datos Monitoreo 2019'!$D2036,info!$A$2:$B$20,2,FALSE)</f>
        <v>0.74</v>
      </c>
      <c r="M2036" s="104">
        <v>1.1499999999999999</v>
      </c>
      <c r="N2036" s="106">
        <f>(1.8894+0.00853085*'Datos Monitoreo 2019'!$E2036^3.32222)/1000</f>
        <v>8.3395534620687908E-3</v>
      </c>
      <c r="O2036" s="106">
        <f>'Datos Monitoreo 2019'!$N2036*'Datos Monitoreo 2019'!$S2036</f>
        <v>1.6679106924137582E-3</v>
      </c>
      <c r="P2036" s="106">
        <f>'Datos Monitoreo 2019'!$O2036+'Datos Monitoreo 2019'!$N2036</f>
        <v>1.0007464154482549E-2</v>
      </c>
      <c r="Q2036" s="104">
        <v>0.47</v>
      </c>
      <c r="R2036" s="106">
        <f>'Datos Monitoreo 2019'!$Q2036*'Datos Monitoreo 2019'!$N2036</f>
        <v>3.9195901271723314E-3</v>
      </c>
      <c r="S2036" s="104">
        <v>0.2</v>
      </c>
      <c r="T2036" s="106">
        <f>'Datos Monitoreo 2019'!$R2036*'Datos Monitoreo 2019'!$S2036</f>
        <v>7.8391802543446637E-4</v>
      </c>
      <c r="U2036" s="106">
        <f>'Datos Monitoreo 2019'!$T2036+'Datos Monitoreo 2019'!$R2036</f>
        <v>4.7035081526067973E-3</v>
      </c>
    </row>
    <row r="2037" spans="1:21" s="94" customFormat="1" ht="16.5" hidden="1" x14ac:dyDescent="0.3">
      <c r="A2037" s="95" t="s">
        <v>78</v>
      </c>
      <c r="B2037" s="102">
        <f>VLOOKUP('Datos Monitoreo 2019'!$A2037,info!$D$3:$E$118,2,FALSE)</f>
        <v>5</v>
      </c>
      <c r="C2037" s="96">
        <v>41</v>
      </c>
      <c r="D2037" s="96" t="s">
        <v>9</v>
      </c>
      <c r="E2037" s="97">
        <v>3.214929850456286</v>
      </c>
      <c r="F2037" s="103">
        <f t="shared" si="36"/>
        <v>8.1176978724021209E-4</v>
      </c>
      <c r="G2037" s="95"/>
      <c r="H2037" s="104"/>
      <c r="I2037" s="104"/>
      <c r="J2037" s="104"/>
      <c r="K2037" s="105">
        <f>VLOOKUP('Datos Monitoreo 2019'!$D2037,info!$A$2:$B$20,2,FALSE)</f>
        <v>0.74</v>
      </c>
      <c r="M2037" s="104">
        <v>1.1499999999999999</v>
      </c>
      <c r="N2037" s="106">
        <f>(1.8894+0.00853085*'Datos Monitoreo 2019'!$E2037^3.32222)/1000</f>
        <v>2.3023786593236906E-3</v>
      </c>
      <c r="O2037" s="106">
        <f>'Datos Monitoreo 2019'!$N2037*'Datos Monitoreo 2019'!$S2037</f>
        <v>4.6047573186473815E-4</v>
      </c>
      <c r="P2037" s="106">
        <f>'Datos Monitoreo 2019'!$O2037+'Datos Monitoreo 2019'!$N2037</f>
        <v>2.7628543911884288E-3</v>
      </c>
      <c r="Q2037" s="104">
        <v>0.47</v>
      </c>
      <c r="R2037" s="106">
        <f>'Datos Monitoreo 2019'!$Q2037*'Datos Monitoreo 2019'!$N2037</f>
        <v>1.0821179698821345E-3</v>
      </c>
      <c r="S2037" s="104">
        <v>0.2</v>
      </c>
      <c r="T2037" s="106">
        <f>'Datos Monitoreo 2019'!$R2037*'Datos Monitoreo 2019'!$S2037</f>
        <v>2.1642359397642692E-4</v>
      </c>
      <c r="U2037" s="106">
        <f>'Datos Monitoreo 2019'!$T2037+'Datos Monitoreo 2019'!$R2037</f>
        <v>1.2985415638585615E-3</v>
      </c>
    </row>
    <row r="2038" spans="1:21" s="94" customFormat="1" ht="16.5" hidden="1" x14ac:dyDescent="0.3">
      <c r="A2038" s="95" t="s">
        <v>78</v>
      </c>
      <c r="B2038" s="102">
        <f>VLOOKUP('Datos Monitoreo 2019'!$A2038,info!$D$3:$E$118,2,FALSE)</f>
        <v>5</v>
      </c>
      <c r="C2038" s="96">
        <v>42</v>
      </c>
      <c r="D2038" s="96" t="s">
        <v>9</v>
      </c>
      <c r="E2038" s="97">
        <v>2.8647889756541161</v>
      </c>
      <c r="F2038" s="103">
        <f t="shared" si="36"/>
        <v>6.4457751952217606E-4</v>
      </c>
      <c r="G2038" s="95"/>
      <c r="H2038" s="104"/>
      <c r="I2038" s="104"/>
      <c r="J2038" s="104"/>
      <c r="K2038" s="105">
        <f>VLOOKUP('Datos Monitoreo 2019'!$D2038,info!$A$2:$B$20,2,FALSE)</f>
        <v>0.74</v>
      </c>
      <c r="M2038" s="104">
        <v>1.1499999999999999</v>
      </c>
      <c r="N2038" s="106">
        <f>(1.8894+0.00853085*'Datos Monitoreo 2019'!$E2038^3.32222)/1000</f>
        <v>2.1709493994797897E-3</v>
      </c>
      <c r="O2038" s="106">
        <f>'Datos Monitoreo 2019'!$N2038*'Datos Monitoreo 2019'!$S2038</f>
        <v>4.3418987989595793E-4</v>
      </c>
      <c r="P2038" s="106">
        <f>'Datos Monitoreo 2019'!$O2038+'Datos Monitoreo 2019'!$N2038</f>
        <v>2.6051392793757476E-3</v>
      </c>
      <c r="Q2038" s="104">
        <v>0.47</v>
      </c>
      <c r="R2038" s="106">
        <f>'Datos Monitoreo 2019'!$Q2038*'Datos Monitoreo 2019'!$N2038</f>
        <v>1.020346217755501E-3</v>
      </c>
      <c r="S2038" s="104">
        <v>0.2</v>
      </c>
      <c r="T2038" s="106">
        <f>'Datos Monitoreo 2019'!$R2038*'Datos Monitoreo 2019'!$S2038</f>
        <v>2.0406924355110021E-4</v>
      </c>
      <c r="U2038" s="106">
        <f>'Datos Monitoreo 2019'!$T2038+'Datos Monitoreo 2019'!$R2038</f>
        <v>1.2244154613066012E-3</v>
      </c>
    </row>
    <row r="2039" spans="1:21" s="94" customFormat="1" ht="16.5" hidden="1" x14ac:dyDescent="0.3">
      <c r="A2039" s="95" t="s">
        <v>78</v>
      </c>
      <c r="B2039" s="102">
        <f>VLOOKUP('Datos Monitoreo 2019'!$A2039,info!$D$3:$E$118,2,FALSE)</f>
        <v>5</v>
      </c>
      <c r="C2039" s="96">
        <v>43</v>
      </c>
      <c r="D2039" s="96" t="s">
        <v>9</v>
      </c>
      <c r="E2039" s="97">
        <v>9.2309866993299305</v>
      </c>
      <c r="F2039" s="103">
        <f t="shared" si="36"/>
        <v>6.6924653570142002E-3</v>
      </c>
      <c r="G2039" s="95"/>
      <c r="H2039" s="104"/>
      <c r="I2039" s="104"/>
      <c r="J2039" s="104"/>
      <c r="K2039" s="105">
        <f>VLOOKUP('Datos Monitoreo 2019'!$D2039,info!$A$2:$B$20,2,FALSE)</f>
        <v>0.74</v>
      </c>
      <c r="M2039" s="104">
        <v>1.1499999999999999</v>
      </c>
      <c r="N2039" s="106">
        <f>(1.8894+0.00853085*'Datos Monitoreo 2019'!$E2039^3.32222)/1000</f>
        <v>1.5622194847540332E-2</v>
      </c>
      <c r="O2039" s="106">
        <f>'Datos Monitoreo 2019'!$N2039*'Datos Monitoreo 2019'!$S2039</f>
        <v>3.1244389695080665E-3</v>
      </c>
      <c r="P2039" s="106">
        <f>'Datos Monitoreo 2019'!$O2039+'Datos Monitoreo 2019'!$N2039</f>
        <v>1.87466338170484E-2</v>
      </c>
      <c r="Q2039" s="104">
        <v>0.47</v>
      </c>
      <c r="R2039" s="106">
        <f>'Datos Monitoreo 2019'!$Q2039*'Datos Monitoreo 2019'!$N2039</f>
        <v>7.342431578343956E-3</v>
      </c>
      <c r="S2039" s="104">
        <v>0.2</v>
      </c>
      <c r="T2039" s="106">
        <f>'Datos Monitoreo 2019'!$R2039*'Datos Monitoreo 2019'!$S2039</f>
        <v>1.4684863156687912E-3</v>
      </c>
      <c r="U2039" s="106">
        <f>'Datos Monitoreo 2019'!$T2039+'Datos Monitoreo 2019'!$R2039</f>
        <v>8.8109178940127472E-3</v>
      </c>
    </row>
    <row r="2040" spans="1:21" s="94" customFormat="1" ht="16.5" hidden="1" x14ac:dyDescent="0.3">
      <c r="A2040" s="95" t="s">
        <v>78</v>
      </c>
      <c r="B2040" s="102">
        <f>VLOOKUP('Datos Monitoreo 2019'!$A2040,info!$D$3:$E$118,2,FALSE)</f>
        <v>5</v>
      </c>
      <c r="C2040" s="96">
        <v>44</v>
      </c>
      <c r="D2040" s="96" t="s">
        <v>9</v>
      </c>
      <c r="E2040" s="97">
        <v>5.5704230082163368</v>
      </c>
      <c r="F2040" s="103">
        <f t="shared" si="36"/>
        <v>2.4370600660946471E-3</v>
      </c>
      <c r="G2040" s="95"/>
      <c r="H2040" s="104"/>
      <c r="I2040" s="104"/>
      <c r="J2040" s="104"/>
      <c r="K2040" s="105">
        <f>VLOOKUP('Datos Monitoreo 2019'!$D2040,info!$A$2:$B$20,2,FALSE)</f>
        <v>0.74</v>
      </c>
      <c r="M2040" s="104">
        <v>1.1499999999999999</v>
      </c>
      <c r="N2040" s="106">
        <f>(1.8894+0.00853085*'Datos Monitoreo 2019'!$E2040^3.32222)/1000</f>
        <v>4.4538658597689258E-3</v>
      </c>
      <c r="O2040" s="106">
        <f>'Datos Monitoreo 2019'!$N2040*'Datos Monitoreo 2019'!$S2040</f>
        <v>8.9077317195378517E-4</v>
      </c>
      <c r="P2040" s="106">
        <f>'Datos Monitoreo 2019'!$O2040+'Datos Monitoreo 2019'!$N2040</f>
        <v>5.3446390317227113E-3</v>
      </c>
      <c r="Q2040" s="104">
        <v>0.47</v>
      </c>
      <c r="R2040" s="106">
        <f>'Datos Monitoreo 2019'!$Q2040*'Datos Monitoreo 2019'!$N2040</f>
        <v>2.0933169540913949E-3</v>
      </c>
      <c r="S2040" s="104">
        <v>0.2</v>
      </c>
      <c r="T2040" s="106">
        <f>'Datos Monitoreo 2019'!$R2040*'Datos Monitoreo 2019'!$S2040</f>
        <v>4.18663390818279E-4</v>
      </c>
      <c r="U2040" s="106">
        <f>'Datos Monitoreo 2019'!$T2040+'Datos Monitoreo 2019'!$R2040</f>
        <v>2.5119803449096738E-3</v>
      </c>
    </row>
    <row r="2041" spans="1:21" s="94" customFormat="1" ht="16.5" hidden="1" x14ac:dyDescent="0.3">
      <c r="A2041" s="95" t="s">
        <v>78</v>
      </c>
      <c r="B2041" s="102">
        <f>VLOOKUP('Datos Monitoreo 2019'!$A2041,info!$D$3:$E$118,2,FALSE)</f>
        <v>5</v>
      </c>
      <c r="C2041" s="96">
        <v>44</v>
      </c>
      <c r="D2041" s="96" t="s">
        <v>9</v>
      </c>
      <c r="E2041" s="97">
        <v>4.6791553269017232</v>
      </c>
      <c r="F2041" s="103">
        <f t="shared" si="36"/>
        <v>1.7195895826363833E-3</v>
      </c>
      <c r="G2041" s="95"/>
      <c r="H2041" s="104"/>
      <c r="I2041" s="104"/>
      <c r="J2041" s="104"/>
      <c r="K2041" s="105">
        <f>VLOOKUP('Datos Monitoreo 2019'!$D2041,info!$A$2:$B$20,2,FALSE)</f>
        <v>0.74</v>
      </c>
      <c r="M2041" s="104">
        <v>1.1499999999999999</v>
      </c>
      <c r="N2041" s="106">
        <f>(1.8894+0.00853085*'Datos Monitoreo 2019'!$E2041^3.32222)/1000</f>
        <v>3.3263314541409632E-3</v>
      </c>
      <c r="O2041" s="106">
        <f>'Datos Monitoreo 2019'!$N2041*'Datos Monitoreo 2019'!$S2041</f>
        <v>6.6526629082819266E-4</v>
      </c>
      <c r="P2041" s="106">
        <f>'Datos Monitoreo 2019'!$O2041+'Datos Monitoreo 2019'!$N2041</f>
        <v>3.9915977449691562E-3</v>
      </c>
      <c r="Q2041" s="104">
        <v>0.47</v>
      </c>
      <c r="R2041" s="106">
        <f>'Datos Monitoreo 2019'!$Q2041*'Datos Monitoreo 2019'!$N2041</f>
        <v>1.5633757834462526E-3</v>
      </c>
      <c r="S2041" s="104">
        <v>0.2</v>
      </c>
      <c r="T2041" s="106">
        <f>'Datos Monitoreo 2019'!$R2041*'Datos Monitoreo 2019'!$S2041</f>
        <v>3.1267515668925055E-4</v>
      </c>
      <c r="U2041" s="106">
        <f>'Datos Monitoreo 2019'!$T2041+'Datos Monitoreo 2019'!$R2041</f>
        <v>1.8760509401355031E-3</v>
      </c>
    </row>
    <row r="2042" spans="1:21" s="94" customFormat="1" ht="16.5" hidden="1" x14ac:dyDescent="0.3">
      <c r="A2042" s="95" t="s">
        <v>78</v>
      </c>
      <c r="B2042" s="102">
        <f>VLOOKUP('Datos Monitoreo 2019'!$A2042,info!$D$3:$E$118,2,FALSE)</f>
        <v>5</v>
      </c>
      <c r="C2042" s="96">
        <v>46</v>
      </c>
      <c r="D2042" s="96" t="s">
        <v>9</v>
      </c>
      <c r="E2042" s="97">
        <v>5.9205638830185068</v>
      </c>
      <c r="F2042" s="103">
        <f t="shared" si="36"/>
        <v>2.7530622056036055E-3</v>
      </c>
      <c r="G2042" s="95"/>
      <c r="H2042" s="104"/>
      <c r="I2042" s="104"/>
      <c r="J2042" s="104"/>
      <c r="K2042" s="105">
        <f>VLOOKUP('Datos Monitoreo 2019'!$D2042,info!$A$2:$B$20,2,FALSE)</f>
        <v>0.74</v>
      </c>
      <c r="M2042" s="104">
        <v>1.1499999999999999</v>
      </c>
      <c r="N2042" s="106">
        <f>(1.8894+0.00853085*'Datos Monitoreo 2019'!$E2042^3.32222)/1000</f>
        <v>5.0295641360682776E-3</v>
      </c>
      <c r="O2042" s="106">
        <f>'Datos Monitoreo 2019'!$N2042*'Datos Monitoreo 2019'!$S2042</f>
        <v>1.0059128272136555E-3</v>
      </c>
      <c r="P2042" s="106">
        <f>'Datos Monitoreo 2019'!$O2042+'Datos Monitoreo 2019'!$N2042</f>
        <v>6.0354769632819331E-3</v>
      </c>
      <c r="Q2042" s="104">
        <v>0.47</v>
      </c>
      <c r="R2042" s="106">
        <f>'Datos Monitoreo 2019'!$Q2042*'Datos Monitoreo 2019'!$N2042</f>
        <v>2.3638951439520902E-3</v>
      </c>
      <c r="S2042" s="104">
        <v>0.2</v>
      </c>
      <c r="T2042" s="106">
        <f>'Datos Monitoreo 2019'!$R2042*'Datos Monitoreo 2019'!$S2042</f>
        <v>4.7277902879041807E-4</v>
      </c>
      <c r="U2042" s="106">
        <f>'Datos Monitoreo 2019'!$T2042+'Datos Monitoreo 2019'!$R2042</f>
        <v>2.8366741727425082E-3</v>
      </c>
    </row>
    <row r="2043" spans="1:21" s="94" customFormat="1" ht="16.5" hidden="1" x14ac:dyDescent="0.3">
      <c r="A2043" s="95" t="s">
        <v>78</v>
      </c>
      <c r="B2043" s="102">
        <f>VLOOKUP('Datos Monitoreo 2019'!$A2043,info!$D$3:$E$118,2,FALSE)</f>
        <v>5</v>
      </c>
      <c r="C2043" s="96">
        <v>46</v>
      </c>
      <c r="D2043" s="96" t="s">
        <v>9</v>
      </c>
      <c r="E2043" s="97">
        <v>5.4112680651244416</v>
      </c>
      <c r="F2043" s="103">
        <f t="shared" si="36"/>
        <v>2.2997889276778877E-3</v>
      </c>
      <c r="G2043" s="95"/>
      <c r="H2043" s="104"/>
      <c r="I2043" s="104"/>
      <c r="J2043" s="104"/>
      <c r="K2043" s="105">
        <f>VLOOKUP('Datos Monitoreo 2019'!$D2043,info!$A$2:$B$20,2,FALSE)</f>
        <v>0.74</v>
      </c>
      <c r="M2043" s="104">
        <v>1.1499999999999999</v>
      </c>
      <c r="N2043" s="106">
        <f>(1.8894+0.00853085*'Datos Monitoreo 2019'!$E2043^3.32222)/1000</f>
        <v>4.2184192131150249E-3</v>
      </c>
      <c r="O2043" s="106">
        <f>'Datos Monitoreo 2019'!$N2043*'Datos Monitoreo 2019'!$S2043</f>
        <v>8.4368384262300503E-4</v>
      </c>
      <c r="P2043" s="106">
        <f>'Datos Monitoreo 2019'!$O2043+'Datos Monitoreo 2019'!$N2043</f>
        <v>5.0621030557380297E-3</v>
      </c>
      <c r="Q2043" s="104">
        <v>0.47</v>
      </c>
      <c r="R2043" s="106">
        <f>'Datos Monitoreo 2019'!$Q2043*'Datos Monitoreo 2019'!$N2043</f>
        <v>1.9826570301640614E-3</v>
      </c>
      <c r="S2043" s="104">
        <v>0.2</v>
      </c>
      <c r="T2043" s="106">
        <f>'Datos Monitoreo 2019'!$R2043*'Datos Monitoreo 2019'!$S2043</f>
        <v>3.9653140603281229E-4</v>
      </c>
      <c r="U2043" s="106">
        <f>'Datos Monitoreo 2019'!$T2043+'Datos Monitoreo 2019'!$R2043</f>
        <v>2.3791884361968737E-3</v>
      </c>
    </row>
    <row r="2044" spans="1:21" s="94" customFormat="1" ht="16.5" hidden="1" x14ac:dyDescent="0.3">
      <c r="A2044" s="95" t="s">
        <v>78</v>
      </c>
      <c r="B2044" s="102">
        <f>VLOOKUP('Datos Monitoreo 2019'!$A2044,info!$D$3:$E$118,2,FALSE)</f>
        <v>5</v>
      </c>
      <c r="C2044" s="96">
        <v>47</v>
      </c>
      <c r="D2044" s="96" t="s">
        <v>9</v>
      </c>
      <c r="E2044" s="97">
        <v>6.2707047578206758</v>
      </c>
      <c r="F2044" s="103">
        <f t="shared" si="36"/>
        <v>3.088322093226683E-3</v>
      </c>
      <c r="G2044" s="95"/>
      <c r="H2044" s="104"/>
      <c r="I2044" s="104"/>
      <c r="J2044" s="104"/>
      <c r="K2044" s="105">
        <f>VLOOKUP('Datos Monitoreo 2019'!$D2044,info!$A$2:$B$20,2,FALSE)</f>
        <v>0.74</v>
      </c>
      <c r="M2044" s="104">
        <v>1.1499999999999999</v>
      </c>
      <c r="N2044" s="106">
        <f>(1.8894+0.00853085*'Datos Monitoreo 2019'!$E2044^3.32222)/1000</f>
        <v>5.6900041788628388E-3</v>
      </c>
      <c r="O2044" s="106">
        <f>'Datos Monitoreo 2019'!$N2044*'Datos Monitoreo 2019'!$S2044</f>
        <v>1.1380008357725678E-3</v>
      </c>
      <c r="P2044" s="106">
        <f>'Datos Monitoreo 2019'!$O2044+'Datos Monitoreo 2019'!$N2044</f>
        <v>6.8280050146354064E-3</v>
      </c>
      <c r="Q2044" s="104">
        <v>0.47</v>
      </c>
      <c r="R2044" s="106">
        <f>'Datos Monitoreo 2019'!$Q2044*'Datos Monitoreo 2019'!$N2044</f>
        <v>2.674301964065534E-3</v>
      </c>
      <c r="S2044" s="104">
        <v>0.2</v>
      </c>
      <c r="T2044" s="106">
        <f>'Datos Monitoreo 2019'!$R2044*'Datos Monitoreo 2019'!$S2044</f>
        <v>5.3486039281310687E-4</v>
      </c>
      <c r="U2044" s="106">
        <f>'Datos Monitoreo 2019'!$T2044+'Datos Monitoreo 2019'!$R2044</f>
        <v>3.209162356878641E-3</v>
      </c>
    </row>
    <row r="2045" spans="1:21" s="94" customFormat="1" ht="16.5" hidden="1" x14ac:dyDescent="0.3">
      <c r="A2045" s="95" t="s">
        <v>78</v>
      </c>
      <c r="B2045" s="102">
        <f>VLOOKUP('Datos Monitoreo 2019'!$A2045,info!$D$3:$E$118,2,FALSE)</f>
        <v>5</v>
      </c>
      <c r="C2045" s="96">
        <v>47</v>
      </c>
      <c r="D2045" s="96" t="s">
        <v>9</v>
      </c>
      <c r="E2045" s="97">
        <v>5.7295779513082321</v>
      </c>
      <c r="F2045" s="103">
        <f t="shared" si="36"/>
        <v>2.5783100780887042E-3</v>
      </c>
      <c r="G2045" s="95"/>
      <c r="H2045" s="104"/>
      <c r="I2045" s="104"/>
      <c r="J2045" s="104"/>
      <c r="K2045" s="105">
        <f>VLOOKUP('Datos Monitoreo 2019'!$D2045,info!$A$2:$B$20,2,FALSE)</f>
        <v>0.74</v>
      </c>
      <c r="M2045" s="104">
        <v>1.1499999999999999</v>
      </c>
      <c r="N2045" s="106">
        <f>(1.8894+0.00853085*'Datos Monitoreo 2019'!$E2045^3.32222)/1000</f>
        <v>4.7054637203590736E-3</v>
      </c>
      <c r="O2045" s="106">
        <f>'Datos Monitoreo 2019'!$N2045*'Datos Monitoreo 2019'!$S2045</f>
        <v>9.4109274407181472E-4</v>
      </c>
      <c r="P2045" s="106">
        <f>'Datos Monitoreo 2019'!$O2045+'Datos Monitoreo 2019'!$N2045</f>
        <v>5.6465564644308883E-3</v>
      </c>
      <c r="Q2045" s="104">
        <v>0.47</v>
      </c>
      <c r="R2045" s="106">
        <f>'Datos Monitoreo 2019'!$Q2045*'Datos Monitoreo 2019'!$N2045</f>
        <v>2.2115679485687646E-3</v>
      </c>
      <c r="S2045" s="104">
        <v>0.2</v>
      </c>
      <c r="T2045" s="106">
        <f>'Datos Monitoreo 2019'!$R2045*'Datos Monitoreo 2019'!$S2045</f>
        <v>4.4231358971375293E-4</v>
      </c>
      <c r="U2045" s="106">
        <f>'Datos Monitoreo 2019'!$T2045+'Datos Monitoreo 2019'!$R2045</f>
        <v>2.6538815382825174E-3</v>
      </c>
    </row>
    <row r="2046" spans="1:21" s="94" customFormat="1" ht="16.5" hidden="1" x14ac:dyDescent="0.3">
      <c r="A2046" s="95" t="s">
        <v>78</v>
      </c>
      <c r="B2046" s="102">
        <f>VLOOKUP('Datos Monitoreo 2019'!$A2046,info!$D$3:$E$118,2,FALSE)</f>
        <v>5</v>
      </c>
      <c r="C2046" s="96">
        <v>48</v>
      </c>
      <c r="D2046" s="96" t="s">
        <v>9</v>
      </c>
      <c r="E2046" s="97">
        <v>4.0107045659157627</v>
      </c>
      <c r="F2046" s="103">
        <f t="shared" si="36"/>
        <v>1.2633719382634653E-3</v>
      </c>
      <c r="G2046" s="95"/>
      <c r="H2046" s="104"/>
      <c r="I2046" s="104"/>
      <c r="J2046" s="104"/>
      <c r="K2046" s="105">
        <f>VLOOKUP('Datos Monitoreo 2019'!$D2046,info!$A$2:$B$20,2,FALSE)</f>
        <v>0.74</v>
      </c>
      <c r="M2046" s="104">
        <v>1.1499999999999999</v>
      </c>
      <c r="N2046" s="106">
        <f>(1.8894+0.00853085*'Datos Monitoreo 2019'!$E2046^3.32222)/1000</f>
        <v>2.7504415083558376E-3</v>
      </c>
      <c r="O2046" s="106">
        <f>'Datos Monitoreo 2019'!$N2046*'Datos Monitoreo 2019'!$S2046</f>
        <v>5.5008830167116755E-4</v>
      </c>
      <c r="P2046" s="106">
        <f>'Datos Monitoreo 2019'!$O2046+'Datos Monitoreo 2019'!$N2046</f>
        <v>3.3005298100270051E-3</v>
      </c>
      <c r="Q2046" s="104">
        <v>0.47</v>
      </c>
      <c r="R2046" s="106">
        <f>'Datos Monitoreo 2019'!$Q2046*'Datos Monitoreo 2019'!$N2046</f>
        <v>1.2927075089272436E-3</v>
      </c>
      <c r="S2046" s="104">
        <v>0.2</v>
      </c>
      <c r="T2046" s="106">
        <f>'Datos Monitoreo 2019'!$R2046*'Datos Monitoreo 2019'!$S2046</f>
        <v>2.5854150178544874E-4</v>
      </c>
      <c r="U2046" s="106">
        <f>'Datos Monitoreo 2019'!$T2046+'Datos Monitoreo 2019'!$R2046</f>
        <v>1.5512490107126922E-3</v>
      </c>
    </row>
    <row r="2047" spans="1:21" s="94" customFormat="1" ht="16.5" hidden="1" x14ac:dyDescent="0.3">
      <c r="A2047" s="95" t="s">
        <v>78</v>
      </c>
      <c r="B2047" s="102">
        <f>VLOOKUP('Datos Monitoreo 2019'!$A2047,info!$D$3:$E$118,2,FALSE)</f>
        <v>5</v>
      </c>
      <c r="C2047" s="96">
        <v>49</v>
      </c>
      <c r="D2047" s="96" t="s">
        <v>9</v>
      </c>
      <c r="E2047" s="97">
        <v>5.8887328944001274</v>
      </c>
      <c r="F2047" s="103">
        <f t="shared" si="36"/>
        <v>2.723538963660059E-3</v>
      </c>
      <c r="G2047" s="95"/>
      <c r="H2047" s="104"/>
      <c r="I2047" s="104"/>
      <c r="J2047" s="104"/>
      <c r="K2047" s="105">
        <f>VLOOKUP('Datos Monitoreo 2019'!$D2047,info!$A$2:$B$20,2,FALSE)</f>
        <v>0.74</v>
      </c>
      <c r="M2047" s="104">
        <v>1.1499999999999999</v>
      </c>
      <c r="N2047" s="106">
        <f>(1.8894+0.00853085*'Datos Monitoreo 2019'!$E2047^3.32222)/1000</f>
        <v>4.9738257149312855E-3</v>
      </c>
      <c r="O2047" s="106">
        <f>'Datos Monitoreo 2019'!$N2047*'Datos Monitoreo 2019'!$S2047</f>
        <v>9.9476514298625705E-4</v>
      </c>
      <c r="P2047" s="106">
        <f>'Datos Monitoreo 2019'!$O2047+'Datos Monitoreo 2019'!$N2047</f>
        <v>5.9685908579175427E-3</v>
      </c>
      <c r="Q2047" s="104">
        <v>0.47</v>
      </c>
      <c r="R2047" s="106">
        <f>'Datos Monitoreo 2019'!$Q2047*'Datos Monitoreo 2019'!$N2047</f>
        <v>2.3376980860177038E-3</v>
      </c>
      <c r="S2047" s="104">
        <v>0.2</v>
      </c>
      <c r="T2047" s="106">
        <f>'Datos Monitoreo 2019'!$R2047*'Datos Monitoreo 2019'!$S2047</f>
        <v>4.6753961720354077E-4</v>
      </c>
      <c r="U2047" s="106">
        <f>'Datos Monitoreo 2019'!$T2047+'Datos Monitoreo 2019'!$R2047</f>
        <v>2.8052377032212446E-3</v>
      </c>
    </row>
    <row r="2048" spans="1:21" s="94" customFormat="1" ht="16.5" hidden="1" x14ac:dyDescent="0.3">
      <c r="A2048" s="95" t="s">
        <v>79</v>
      </c>
      <c r="B2048" s="102">
        <f>VLOOKUP('Datos Monitoreo 2019'!$A2048,info!$D$3:$E$118,2,FALSE)</f>
        <v>4</v>
      </c>
      <c r="C2048" s="96">
        <v>1</v>
      </c>
      <c r="D2048" s="96" t="s">
        <v>9</v>
      </c>
      <c r="E2048" s="97">
        <v>4.4881693951914485</v>
      </c>
      <c r="F2048" s="103">
        <f t="shared" si="36"/>
        <v>1.5820797118049857E-3</v>
      </c>
      <c r="G2048" s="95"/>
      <c r="H2048" s="104"/>
      <c r="I2048" s="104"/>
      <c r="J2048" s="104"/>
      <c r="K2048" s="105">
        <f>VLOOKUP('Datos Monitoreo 2019'!$D2048,info!$A$2:$B$20,2,FALSE)</f>
        <v>0.74</v>
      </c>
      <c r="M2048" s="104">
        <v>1.1499999999999999</v>
      </c>
      <c r="N2048" s="106">
        <f>(1.8894+0.00853085*'Datos Monitoreo 2019'!$E2048^3.32222)/1000</f>
        <v>3.1405511404015963E-3</v>
      </c>
      <c r="O2048" s="106">
        <f>'Datos Monitoreo 2019'!$N2048*'Datos Monitoreo 2019'!$S2048</f>
        <v>6.2811022808031925E-4</v>
      </c>
      <c r="P2048" s="106">
        <f>'Datos Monitoreo 2019'!$O2048+'Datos Monitoreo 2019'!$N2048</f>
        <v>3.7686613684819155E-3</v>
      </c>
      <c r="Q2048" s="104">
        <v>0.47</v>
      </c>
      <c r="R2048" s="106">
        <f>'Datos Monitoreo 2019'!$Q2048*'Datos Monitoreo 2019'!$N2048</f>
        <v>1.4760590359887502E-3</v>
      </c>
      <c r="S2048" s="104">
        <v>0.2</v>
      </c>
      <c r="T2048" s="106">
        <f>'Datos Monitoreo 2019'!$R2048*'Datos Monitoreo 2019'!$S2048</f>
        <v>2.9521180719775008E-4</v>
      </c>
      <c r="U2048" s="106">
        <f>'Datos Monitoreo 2019'!$T2048+'Datos Monitoreo 2019'!$R2048</f>
        <v>1.7712708431865004E-3</v>
      </c>
    </row>
    <row r="2049" spans="1:21" s="94" customFormat="1" ht="16.5" hidden="1" x14ac:dyDescent="0.3">
      <c r="A2049" s="95" t="s">
        <v>79</v>
      </c>
      <c r="B2049" s="102">
        <f>VLOOKUP('Datos Monitoreo 2019'!$A2049,info!$D$3:$E$118,2,FALSE)</f>
        <v>4</v>
      </c>
      <c r="C2049" s="96">
        <v>2</v>
      </c>
      <c r="D2049" s="96" t="s">
        <v>9</v>
      </c>
      <c r="E2049" s="97">
        <v>4.5836623610465859</v>
      </c>
      <c r="F2049" s="103">
        <f t="shared" si="36"/>
        <v>1.650118449976771E-3</v>
      </c>
      <c r="G2049" s="95"/>
      <c r="H2049" s="104"/>
      <c r="I2049" s="104"/>
      <c r="J2049" s="104"/>
      <c r="K2049" s="105">
        <f>VLOOKUP('Datos Monitoreo 2019'!$D2049,info!$A$2:$B$20,2,FALSE)</f>
        <v>0.74</v>
      </c>
      <c r="M2049" s="104">
        <v>1.1499999999999999</v>
      </c>
      <c r="N2049" s="106">
        <f>(1.8894+0.00853085*'Datos Monitoreo 2019'!$E2049^3.32222)/1000</f>
        <v>3.2311947680830479E-3</v>
      </c>
      <c r="O2049" s="106">
        <f>'Datos Monitoreo 2019'!$N2049*'Datos Monitoreo 2019'!$S2049</f>
        <v>6.4623895361660966E-4</v>
      </c>
      <c r="P2049" s="106">
        <f>'Datos Monitoreo 2019'!$O2049+'Datos Monitoreo 2019'!$N2049</f>
        <v>3.8774337216996575E-3</v>
      </c>
      <c r="Q2049" s="104">
        <v>0.47</v>
      </c>
      <c r="R2049" s="106">
        <f>'Datos Monitoreo 2019'!$Q2049*'Datos Monitoreo 2019'!$N2049</f>
        <v>1.5186615409990324E-3</v>
      </c>
      <c r="S2049" s="104">
        <v>0.2</v>
      </c>
      <c r="T2049" s="106">
        <f>'Datos Monitoreo 2019'!$R2049*'Datos Monitoreo 2019'!$S2049</f>
        <v>3.0373230819980652E-4</v>
      </c>
      <c r="U2049" s="106">
        <f>'Datos Monitoreo 2019'!$T2049+'Datos Monitoreo 2019'!$R2049</f>
        <v>1.8223938491988389E-3</v>
      </c>
    </row>
    <row r="2050" spans="1:21" s="94" customFormat="1" ht="16.5" hidden="1" x14ac:dyDescent="0.3">
      <c r="A2050" s="95" t="s">
        <v>79</v>
      </c>
      <c r="B2050" s="102">
        <f>VLOOKUP('Datos Monitoreo 2019'!$A2050,info!$D$3:$E$118,2,FALSE)</f>
        <v>4</v>
      </c>
      <c r="C2050" s="96">
        <v>3</v>
      </c>
      <c r="D2050" s="96" t="s">
        <v>9</v>
      </c>
      <c r="E2050" s="97">
        <v>5.1247891675590305</v>
      </c>
      <c r="F2050" s="103">
        <f t="shared" si="36"/>
        <v>2.0627276399425099E-3</v>
      </c>
      <c r="G2050" s="95"/>
      <c r="H2050" s="104"/>
      <c r="I2050" s="104"/>
      <c r="J2050" s="104"/>
      <c r="K2050" s="105">
        <f>VLOOKUP('Datos Monitoreo 2019'!$D2050,info!$A$2:$B$20,2,FALSE)</f>
        <v>0.74</v>
      </c>
      <c r="M2050" s="104">
        <v>1.1499999999999999</v>
      </c>
      <c r="N2050" s="106">
        <f>(1.8894+0.00853085*'Datos Monitoreo 2019'!$E2050^3.32222)/1000</f>
        <v>3.8333814548031225E-3</v>
      </c>
      <c r="O2050" s="106">
        <f>'Datos Monitoreo 2019'!$N2050*'Datos Monitoreo 2019'!$S2050</f>
        <v>7.6667629096062451E-4</v>
      </c>
      <c r="P2050" s="106">
        <f>'Datos Monitoreo 2019'!$O2050+'Datos Monitoreo 2019'!$N2050</f>
        <v>4.600057745763747E-3</v>
      </c>
      <c r="Q2050" s="104">
        <v>0.47</v>
      </c>
      <c r="R2050" s="106">
        <f>'Datos Monitoreo 2019'!$Q2050*'Datos Monitoreo 2019'!$N2050</f>
        <v>1.8016892837574676E-3</v>
      </c>
      <c r="S2050" s="104">
        <v>0.2</v>
      </c>
      <c r="T2050" s="106">
        <f>'Datos Monitoreo 2019'!$R2050*'Datos Monitoreo 2019'!$S2050</f>
        <v>3.6033785675149355E-4</v>
      </c>
      <c r="U2050" s="106">
        <f>'Datos Monitoreo 2019'!$T2050+'Datos Monitoreo 2019'!$R2050</f>
        <v>2.1620271405089612E-3</v>
      </c>
    </row>
    <row r="2051" spans="1:21" s="94" customFormat="1" ht="16.5" hidden="1" x14ac:dyDescent="0.3">
      <c r="A2051" s="95" t="s">
        <v>79</v>
      </c>
      <c r="B2051" s="102">
        <f>VLOOKUP('Datos Monitoreo 2019'!$A2051,info!$D$3:$E$118,2,FALSE)</f>
        <v>4</v>
      </c>
      <c r="C2051" s="96">
        <v>4</v>
      </c>
      <c r="D2051" s="96" t="s">
        <v>9</v>
      </c>
      <c r="E2051" s="97">
        <v>4.3290144520995533</v>
      </c>
      <c r="F2051" s="103">
        <f t="shared" ref="F2051:F2114" si="37">+(PI()*(((E2051/100)^2))/4)</f>
        <v>1.4718649137138483E-3</v>
      </c>
      <c r="G2051" s="95"/>
      <c r="H2051" s="104"/>
      <c r="I2051" s="104"/>
      <c r="J2051" s="104"/>
      <c r="K2051" s="105">
        <f>VLOOKUP('Datos Monitoreo 2019'!$D2051,info!$A$2:$B$20,2,FALSE)</f>
        <v>0.74</v>
      </c>
      <c r="M2051" s="104">
        <v>1.1499999999999999</v>
      </c>
      <c r="N2051" s="106">
        <f>(1.8894+0.00853085*'Datos Monitoreo 2019'!$E2051^3.32222)/1000</f>
        <v>2.9991283674121417E-3</v>
      </c>
      <c r="O2051" s="106">
        <f>'Datos Monitoreo 2019'!$N2051*'Datos Monitoreo 2019'!$S2051</f>
        <v>5.9982567348242837E-4</v>
      </c>
      <c r="P2051" s="106">
        <f>'Datos Monitoreo 2019'!$O2051+'Datos Monitoreo 2019'!$N2051</f>
        <v>3.59895404089457E-3</v>
      </c>
      <c r="Q2051" s="104">
        <v>0.47</v>
      </c>
      <c r="R2051" s="106">
        <f>'Datos Monitoreo 2019'!$Q2051*'Datos Monitoreo 2019'!$N2051</f>
        <v>1.4095903326837066E-3</v>
      </c>
      <c r="S2051" s="104">
        <v>0.2</v>
      </c>
      <c r="T2051" s="106">
        <f>'Datos Monitoreo 2019'!$R2051*'Datos Monitoreo 2019'!$S2051</f>
        <v>2.8191806653674132E-4</v>
      </c>
      <c r="U2051" s="106">
        <f>'Datos Monitoreo 2019'!$T2051+'Datos Monitoreo 2019'!$R2051</f>
        <v>1.6915083992204479E-3</v>
      </c>
    </row>
    <row r="2052" spans="1:21" s="94" customFormat="1" ht="16.5" hidden="1" x14ac:dyDescent="0.3">
      <c r="A2052" s="95" t="s">
        <v>79</v>
      </c>
      <c r="B2052" s="102">
        <f>VLOOKUP('Datos Monitoreo 2019'!$A2052,info!$D$3:$E$118,2,FALSE)</f>
        <v>4</v>
      </c>
      <c r="C2052" s="96">
        <v>5</v>
      </c>
      <c r="D2052" s="96" t="s">
        <v>11</v>
      </c>
      <c r="E2052" s="97">
        <v>28.234086904502234</v>
      </c>
      <c r="F2052" s="103">
        <f t="shared" si="37"/>
        <v>6.2609087710733716E-2</v>
      </c>
      <c r="G2052" s="95"/>
      <c r="H2052" s="104"/>
      <c r="I2052" s="104"/>
      <c r="J2052" s="104"/>
      <c r="K2052" s="105">
        <f>VLOOKUP('Datos Monitoreo 2019'!$D2052,info!$A$2:$B$20,2,FALSE)</f>
        <v>0.34899999999999998</v>
      </c>
      <c r="M2052" s="104">
        <v>1.1499999999999999</v>
      </c>
      <c r="N2052" s="106">
        <f>(0.489461*'Datos Monitoreo 2019'!$E2052^1.79018)/1000</f>
        <v>0.19358167342165411</v>
      </c>
      <c r="O2052" s="106">
        <f>'Datos Monitoreo 2019'!$N2052*'Datos Monitoreo 2019'!$S2052</f>
        <v>3.8716334684330826E-2</v>
      </c>
      <c r="P2052" s="106">
        <f>'Datos Monitoreo 2019'!$O2052+'Datos Monitoreo 2019'!$N2052</f>
        <v>0.23229800810598494</v>
      </c>
      <c r="Q2052" s="104">
        <v>0.47</v>
      </c>
      <c r="R2052" s="106">
        <f>'Datos Monitoreo 2019'!$Q2052*'Datos Monitoreo 2019'!$N2052</f>
        <v>9.098338650817743E-2</v>
      </c>
      <c r="S2052" s="104">
        <v>0.2</v>
      </c>
      <c r="T2052" s="106">
        <f>'Datos Monitoreo 2019'!$R2052*'Datos Monitoreo 2019'!$S2052</f>
        <v>1.8196677301635485E-2</v>
      </c>
      <c r="U2052" s="106">
        <f>'Datos Monitoreo 2019'!$T2052+'Datos Monitoreo 2019'!$R2052</f>
        <v>0.10918006380981292</v>
      </c>
    </row>
    <row r="2053" spans="1:21" s="94" customFormat="1" ht="16.5" hidden="1" x14ac:dyDescent="0.3">
      <c r="A2053" s="95" t="s">
        <v>79</v>
      </c>
      <c r="B2053" s="102">
        <f>VLOOKUP('Datos Monitoreo 2019'!$A2053,info!$D$3:$E$118,2,FALSE)</f>
        <v>4</v>
      </c>
      <c r="C2053" s="96">
        <v>6</v>
      </c>
      <c r="D2053" s="96" t="s">
        <v>11</v>
      </c>
      <c r="E2053" s="97">
        <v>27.151833291477345</v>
      </c>
      <c r="F2053" s="103">
        <f t="shared" si="37"/>
        <v>5.7901284494075438E-2</v>
      </c>
      <c r="G2053" s="95"/>
      <c r="H2053" s="104"/>
      <c r="I2053" s="104"/>
      <c r="J2053" s="104"/>
      <c r="K2053" s="105">
        <f>VLOOKUP('Datos Monitoreo 2019'!$D2053,info!$A$2:$B$20,2,FALSE)</f>
        <v>0.34899999999999998</v>
      </c>
      <c r="M2053" s="104">
        <v>1.1499999999999999</v>
      </c>
      <c r="N2053" s="106">
        <f>(0.489461*'Datos Monitoreo 2019'!$E2053^1.79018)/1000</f>
        <v>0.18049977740902842</v>
      </c>
      <c r="O2053" s="106">
        <f>'Datos Monitoreo 2019'!$N2053*'Datos Monitoreo 2019'!$S2053</f>
        <v>3.6099955481805689E-2</v>
      </c>
      <c r="P2053" s="106">
        <f>'Datos Monitoreo 2019'!$O2053+'Datos Monitoreo 2019'!$N2053</f>
        <v>0.21659973289083412</v>
      </c>
      <c r="Q2053" s="104">
        <v>0.47</v>
      </c>
      <c r="R2053" s="106">
        <f>'Datos Monitoreo 2019'!$Q2053*'Datos Monitoreo 2019'!$N2053</f>
        <v>8.4834895382243355E-2</v>
      </c>
      <c r="S2053" s="104">
        <v>0.2</v>
      </c>
      <c r="T2053" s="106">
        <f>'Datos Monitoreo 2019'!$R2053*'Datos Monitoreo 2019'!$S2053</f>
        <v>1.696697907644867E-2</v>
      </c>
      <c r="U2053" s="106">
        <f>'Datos Monitoreo 2019'!$T2053+'Datos Monitoreo 2019'!$R2053</f>
        <v>0.10180187445869203</v>
      </c>
    </row>
    <row r="2054" spans="1:21" s="94" customFormat="1" ht="16.5" hidden="1" x14ac:dyDescent="0.3">
      <c r="A2054" s="95" t="s">
        <v>79</v>
      </c>
      <c r="B2054" s="102">
        <f>VLOOKUP('Datos Monitoreo 2019'!$A2054,info!$D$3:$E$118,2,FALSE)</f>
        <v>4</v>
      </c>
      <c r="C2054" s="96">
        <v>7</v>
      </c>
      <c r="D2054" s="96" t="s">
        <v>11</v>
      </c>
      <c r="E2054" s="97">
        <v>27.947608006936822</v>
      </c>
      <c r="F2054" s="103">
        <f t="shared" si="37"/>
        <v>6.1344999575226315E-2</v>
      </c>
      <c r="G2054" s="95"/>
      <c r="H2054" s="104"/>
      <c r="I2054" s="104"/>
      <c r="J2054" s="104"/>
      <c r="K2054" s="105">
        <f>VLOOKUP('Datos Monitoreo 2019'!$D2054,info!$A$2:$B$20,2,FALSE)</f>
        <v>0.34899999999999998</v>
      </c>
      <c r="M2054" s="104">
        <v>1.1499999999999999</v>
      </c>
      <c r="N2054" s="106">
        <f>(0.489461*'Datos Monitoreo 2019'!$E2054^1.79018)/1000</f>
        <v>0.19007952872991332</v>
      </c>
      <c r="O2054" s="106">
        <f>'Datos Monitoreo 2019'!$N2054*'Datos Monitoreo 2019'!$S2054</f>
        <v>3.8015905745982667E-2</v>
      </c>
      <c r="P2054" s="106">
        <f>'Datos Monitoreo 2019'!$O2054+'Datos Monitoreo 2019'!$N2054</f>
        <v>0.22809543447589598</v>
      </c>
      <c r="Q2054" s="104">
        <v>0.47</v>
      </c>
      <c r="R2054" s="106">
        <f>'Datos Monitoreo 2019'!$Q2054*'Datos Monitoreo 2019'!$N2054</f>
        <v>8.9337378503059256E-2</v>
      </c>
      <c r="S2054" s="104">
        <v>0.2</v>
      </c>
      <c r="T2054" s="106">
        <f>'Datos Monitoreo 2019'!$R2054*'Datos Monitoreo 2019'!$S2054</f>
        <v>1.7867475700611851E-2</v>
      </c>
      <c r="U2054" s="106">
        <f>'Datos Monitoreo 2019'!$T2054+'Datos Monitoreo 2019'!$R2054</f>
        <v>0.10720485420367111</v>
      </c>
    </row>
    <row r="2055" spans="1:21" s="94" customFormat="1" ht="16.5" hidden="1" x14ac:dyDescent="0.3">
      <c r="A2055" s="95" t="s">
        <v>79</v>
      </c>
      <c r="B2055" s="102">
        <f>VLOOKUP('Datos Monitoreo 2019'!$A2055,info!$D$3:$E$118,2,FALSE)</f>
        <v>4</v>
      </c>
      <c r="C2055" s="96">
        <v>9</v>
      </c>
      <c r="D2055" s="96" t="s">
        <v>11</v>
      </c>
      <c r="E2055" s="97">
        <v>27.852115041081685</v>
      </c>
      <c r="F2055" s="103">
        <f t="shared" si="37"/>
        <v>6.0926501652366197E-2</v>
      </c>
      <c r="G2055" s="95"/>
      <c r="H2055" s="104"/>
      <c r="I2055" s="104"/>
      <c r="J2055" s="104"/>
      <c r="K2055" s="105">
        <f>VLOOKUP('Datos Monitoreo 2019'!$D2055,info!$A$2:$B$20,2,FALSE)</f>
        <v>0.34899999999999998</v>
      </c>
      <c r="M2055" s="104">
        <v>1.1499999999999999</v>
      </c>
      <c r="N2055" s="106">
        <f>(0.489461*'Datos Monitoreo 2019'!$E2055^1.79018)/1000</f>
        <v>0.18891842246872298</v>
      </c>
      <c r="O2055" s="106">
        <f>'Datos Monitoreo 2019'!$N2055*'Datos Monitoreo 2019'!$S2055</f>
        <v>3.7783684493744599E-2</v>
      </c>
      <c r="P2055" s="106">
        <f>'Datos Monitoreo 2019'!$O2055+'Datos Monitoreo 2019'!$N2055</f>
        <v>0.22670210696246756</v>
      </c>
      <c r="Q2055" s="104">
        <v>0.47</v>
      </c>
      <c r="R2055" s="106">
        <f>'Datos Monitoreo 2019'!$Q2055*'Datos Monitoreo 2019'!$N2055</f>
        <v>8.8791658560299802E-2</v>
      </c>
      <c r="S2055" s="104">
        <v>0.2</v>
      </c>
      <c r="T2055" s="106">
        <f>'Datos Monitoreo 2019'!$R2055*'Datos Monitoreo 2019'!$S2055</f>
        <v>1.7758331712059962E-2</v>
      </c>
      <c r="U2055" s="106">
        <f>'Datos Monitoreo 2019'!$T2055+'Datos Monitoreo 2019'!$R2055</f>
        <v>0.10654999027235976</v>
      </c>
    </row>
    <row r="2056" spans="1:21" s="94" customFormat="1" ht="16.5" hidden="1" x14ac:dyDescent="0.3">
      <c r="A2056" s="95" t="s">
        <v>79</v>
      </c>
      <c r="B2056" s="102">
        <f>VLOOKUP('Datos Monitoreo 2019'!$A2056,info!$D$3:$E$118,2,FALSE)</f>
        <v>4</v>
      </c>
      <c r="C2056" s="96">
        <v>10</v>
      </c>
      <c r="D2056" s="96" t="s">
        <v>11</v>
      </c>
      <c r="E2056" s="97">
        <v>28.647889756541161</v>
      </c>
      <c r="F2056" s="103">
        <f t="shared" si="37"/>
        <v>6.4457751952217604E-2</v>
      </c>
      <c r="G2056" s="95"/>
      <c r="H2056" s="104"/>
      <c r="I2056" s="104"/>
      <c r="J2056" s="104"/>
      <c r="K2056" s="105">
        <f>VLOOKUP('Datos Monitoreo 2019'!$D2056,info!$A$2:$B$20,2,FALSE)</f>
        <v>0.34899999999999998</v>
      </c>
      <c r="M2056" s="104">
        <v>1.1499999999999999</v>
      </c>
      <c r="N2056" s="106">
        <f>(0.489461*'Datos Monitoreo 2019'!$E2056^1.79018)/1000</f>
        <v>0.198690082276644</v>
      </c>
      <c r="O2056" s="106">
        <f>'Datos Monitoreo 2019'!$N2056*'Datos Monitoreo 2019'!$S2056</f>
        <v>3.9738016455328803E-2</v>
      </c>
      <c r="P2056" s="106">
        <f>'Datos Monitoreo 2019'!$O2056+'Datos Monitoreo 2019'!$N2056</f>
        <v>0.23842809873197279</v>
      </c>
      <c r="Q2056" s="104">
        <v>0.47</v>
      </c>
      <c r="R2056" s="106">
        <f>'Datos Monitoreo 2019'!$Q2056*'Datos Monitoreo 2019'!$N2056</f>
        <v>9.3384338670022674E-2</v>
      </c>
      <c r="S2056" s="104">
        <v>0.2</v>
      </c>
      <c r="T2056" s="106">
        <f>'Datos Monitoreo 2019'!$R2056*'Datos Monitoreo 2019'!$S2056</f>
        <v>1.8676867734004534E-2</v>
      </c>
      <c r="U2056" s="106">
        <f>'Datos Monitoreo 2019'!$T2056+'Datos Monitoreo 2019'!$R2056</f>
        <v>0.11206120640402721</v>
      </c>
    </row>
    <row r="2057" spans="1:21" s="94" customFormat="1" ht="16.5" hidden="1" x14ac:dyDescent="0.3">
      <c r="A2057" s="95" t="s">
        <v>79</v>
      </c>
      <c r="B2057" s="102">
        <f>VLOOKUP('Datos Monitoreo 2019'!$A2057,info!$D$3:$E$118,2,FALSE)</f>
        <v>4</v>
      </c>
      <c r="C2057" s="96">
        <v>12</v>
      </c>
      <c r="D2057" s="96" t="s">
        <v>11</v>
      </c>
      <c r="E2057" s="97">
        <v>28.99803063134333</v>
      </c>
      <c r="F2057" s="103">
        <f t="shared" si="37"/>
        <v>6.6043014762884433E-2</v>
      </c>
      <c r="G2057" s="95"/>
      <c r="H2057" s="104"/>
      <c r="I2057" s="104"/>
      <c r="J2057" s="104"/>
      <c r="K2057" s="105">
        <f>VLOOKUP('Datos Monitoreo 2019'!$D2057,info!$A$2:$B$20,2,FALSE)</f>
        <v>0.34899999999999998</v>
      </c>
      <c r="M2057" s="104">
        <v>1.1499999999999999</v>
      </c>
      <c r="N2057" s="106">
        <f>(0.489461*'Datos Monitoreo 2019'!$E2057^1.79018)/1000</f>
        <v>0.20305839172980528</v>
      </c>
      <c r="O2057" s="106">
        <f>'Datos Monitoreo 2019'!$N2057*'Datos Monitoreo 2019'!$S2057</f>
        <v>4.0611678345961057E-2</v>
      </c>
      <c r="P2057" s="106">
        <f>'Datos Monitoreo 2019'!$O2057+'Datos Monitoreo 2019'!$N2057</f>
        <v>0.24367007007576633</v>
      </c>
      <c r="Q2057" s="104">
        <v>0.47</v>
      </c>
      <c r="R2057" s="106">
        <f>'Datos Monitoreo 2019'!$Q2057*'Datos Monitoreo 2019'!$N2057</f>
        <v>9.5437444113008474E-2</v>
      </c>
      <c r="S2057" s="104">
        <v>0.2</v>
      </c>
      <c r="T2057" s="106">
        <f>'Datos Monitoreo 2019'!$R2057*'Datos Monitoreo 2019'!$S2057</f>
        <v>1.9087488822601695E-2</v>
      </c>
      <c r="U2057" s="106">
        <f>'Datos Monitoreo 2019'!$T2057+'Datos Monitoreo 2019'!$R2057</f>
        <v>0.11452493293561017</v>
      </c>
    </row>
    <row r="2058" spans="1:21" s="94" customFormat="1" ht="16.5" hidden="1" x14ac:dyDescent="0.3">
      <c r="A2058" s="95" t="s">
        <v>79</v>
      </c>
      <c r="B2058" s="102">
        <f>VLOOKUP('Datos Monitoreo 2019'!$A2058,info!$D$3:$E$118,2,FALSE)</f>
        <v>4</v>
      </c>
      <c r="C2058" s="96">
        <v>13</v>
      </c>
      <c r="D2058" s="96" t="s">
        <v>11</v>
      </c>
      <c r="E2058" s="97">
        <v>28.584227779304403</v>
      </c>
      <c r="F2058" s="103">
        <f t="shared" si="37"/>
        <v>6.41715913645384E-2</v>
      </c>
      <c r="G2058" s="95"/>
      <c r="H2058" s="104"/>
      <c r="I2058" s="104"/>
      <c r="J2058" s="104"/>
      <c r="K2058" s="105">
        <f>VLOOKUP('Datos Monitoreo 2019'!$D2058,info!$A$2:$B$20,2,FALSE)</f>
        <v>0.34899999999999998</v>
      </c>
      <c r="M2058" s="104">
        <v>1.1499999999999999</v>
      </c>
      <c r="N2058" s="106">
        <f>(0.489461*'Datos Monitoreo 2019'!$E2058^1.79018)/1000</f>
        <v>0.19790035188971752</v>
      </c>
      <c r="O2058" s="106">
        <f>'Datos Monitoreo 2019'!$N2058*'Datos Monitoreo 2019'!$S2058</f>
        <v>3.9580070377943505E-2</v>
      </c>
      <c r="P2058" s="106">
        <f>'Datos Monitoreo 2019'!$O2058+'Datos Monitoreo 2019'!$N2058</f>
        <v>0.23748042226766103</v>
      </c>
      <c r="Q2058" s="104">
        <v>0.47</v>
      </c>
      <c r="R2058" s="106">
        <f>'Datos Monitoreo 2019'!$Q2058*'Datos Monitoreo 2019'!$N2058</f>
        <v>9.3013165388167229E-2</v>
      </c>
      <c r="S2058" s="104">
        <v>0.2</v>
      </c>
      <c r="T2058" s="106">
        <f>'Datos Monitoreo 2019'!$R2058*'Datos Monitoreo 2019'!$S2058</f>
        <v>1.8602633077633445E-2</v>
      </c>
      <c r="U2058" s="106">
        <f>'Datos Monitoreo 2019'!$T2058+'Datos Monitoreo 2019'!$R2058</f>
        <v>0.11161579846580068</v>
      </c>
    </row>
    <row r="2059" spans="1:21" s="94" customFormat="1" ht="16.5" hidden="1" x14ac:dyDescent="0.3">
      <c r="A2059" s="95" t="s">
        <v>79</v>
      </c>
      <c r="B2059" s="102">
        <f>VLOOKUP('Datos Monitoreo 2019'!$A2059,info!$D$3:$E$118,2,FALSE)</f>
        <v>4</v>
      </c>
      <c r="C2059" s="96">
        <v>15</v>
      </c>
      <c r="D2059" s="96" t="s">
        <v>11</v>
      </c>
      <c r="E2059" s="97">
        <v>24.382537281678363</v>
      </c>
      <c r="F2059" s="103">
        <f t="shared" si="37"/>
        <v>4.6692558894414059E-2</v>
      </c>
      <c r="G2059" s="95"/>
      <c r="H2059" s="104"/>
      <c r="I2059" s="104"/>
      <c r="J2059" s="104"/>
      <c r="K2059" s="105">
        <f>VLOOKUP('Datos Monitoreo 2019'!$D2059,info!$A$2:$B$20,2,FALSE)</f>
        <v>0.34899999999999998</v>
      </c>
      <c r="M2059" s="104">
        <v>1.1499999999999999</v>
      </c>
      <c r="N2059" s="106">
        <f>(0.489461*'Datos Monitoreo 2019'!$E2059^1.79018)/1000</f>
        <v>0.14888090253484729</v>
      </c>
      <c r="O2059" s="106">
        <f>'Datos Monitoreo 2019'!$N2059*'Datos Monitoreo 2019'!$S2059</f>
        <v>2.9776180506969459E-2</v>
      </c>
      <c r="P2059" s="106">
        <f>'Datos Monitoreo 2019'!$O2059+'Datos Monitoreo 2019'!$N2059</f>
        <v>0.17865708304181674</v>
      </c>
      <c r="Q2059" s="104">
        <v>0.47</v>
      </c>
      <c r="R2059" s="106">
        <f>'Datos Monitoreo 2019'!$Q2059*'Datos Monitoreo 2019'!$N2059</f>
        <v>6.9974024191378215E-2</v>
      </c>
      <c r="S2059" s="104">
        <v>0.2</v>
      </c>
      <c r="T2059" s="106">
        <f>'Datos Monitoreo 2019'!$R2059*'Datos Monitoreo 2019'!$S2059</f>
        <v>1.3994804838275643E-2</v>
      </c>
      <c r="U2059" s="106">
        <f>'Datos Monitoreo 2019'!$T2059+'Datos Monitoreo 2019'!$R2059</f>
        <v>8.3968829029653858E-2</v>
      </c>
    </row>
    <row r="2060" spans="1:21" s="94" customFormat="1" ht="16.5" hidden="1" x14ac:dyDescent="0.3">
      <c r="A2060" s="95" t="s">
        <v>79</v>
      </c>
      <c r="B2060" s="102">
        <f>VLOOKUP('Datos Monitoreo 2019'!$A2060,info!$D$3:$E$118,2,FALSE)</f>
        <v>4</v>
      </c>
      <c r="C2060" s="96">
        <v>16</v>
      </c>
      <c r="D2060" s="96" t="s">
        <v>11</v>
      </c>
      <c r="E2060" s="97">
        <v>25.401128917466497</v>
      </c>
      <c r="F2060" s="103">
        <f t="shared" si="37"/>
        <v>5.0675252190345667E-2</v>
      </c>
      <c r="G2060" s="95"/>
      <c r="H2060" s="104"/>
      <c r="I2060" s="104"/>
      <c r="J2060" s="104"/>
      <c r="K2060" s="105">
        <f>VLOOKUP('Datos Monitoreo 2019'!$D2060,info!$A$2:$B$20,2,FALSE)</f>
        <v>0.34899999999999998</v>
      </c>
      <c r="M2060" s="104">
        <v>1.1499999999999999</v>
      </c>
      <c r="N2060" s="106">
        <f>(0.489461*'Datos Monitoreo 2019'!$E2060^1.79018)/1000</f>
        <v>0.16019828782374698</v>
      </c>
      <c r="O2060" s="106">
        <f>'Datos Monitoreo 2019'!$N2060*'Datos Monitoreo 2019'!$S2060</f>
        <v>3.2039657564749399E-2</v>
      </c>
      <c r="P2060" s="106">
        <f>'Datos Monitoreo 2019'!$O2060+'Datos Monitoreo 2019'!$N2060</f>
        <v>0.19223794538849637</v>
      </c>
      <c r="Q2060" s="104">
        <v>0.47</v>
      </c>
      <c r="R2060" s="106">
        <f>'Datos Monitoreo 2019'!$Q2060*'Datos Monitoreo 2019'!$N2060</f>
        <v>7.5293195277161079E-2</v>
      </c>
      <c r="S2060" s="104">
        <v>0.2</v>
      </c>
      <c r="T2060" s="106">
        <f>'Datos Monitoreo 2019'!$R2060*'Datos Monitoreo 2019'!$S2060</f>
        <v>1.5058639055432217E-2</v>
      </c>
      <c r="U2060" s="106">
        <f>'Datos Monitoreo 2019'!$T2060+'Datos Monitoreo 2019'!$R2060</f>
        <v>9.0351834332593292E-2</v>
      </c>
    </row>
    <row r="2061" spans="1:21" s="94" customFormat="1" ht="16.5" hidden="1" x14ac:dyDescent="0.3">
      <c r="A2061" s="95" t="s">
        <v>79</v>
      </c>
      <c r="B2061" s="102">
        <f>VLOOKUP('Datos Monitoreo 2019'!$A2061,info!$D$3:$E$118,2,FALSE)</f>
        <v>4</v>
      </c>
      <c r="C2061" s="96">
        <v>17</v>
      </c>
      <c r="D2061" s="96" t="s">
        <v>11</v>
      </c>
      <c r="E2061" s="97">
        <v>21.326762374313976</v>
      </c>
      <c r="F2061" s="103">
        <f t="shared" si="37"/>
        <v>3.5722326976975909E-2</v>
      </c>
      <c r="G2061" s="95"/>
      <c r="H2061" s="104"/>
      <c r="I2061" s="104"/>
      <c r="J2061" s="104"/>
      <c r="K2061" s="105">
        <f>VLOOKUP('Datos Monitoreo 2019'!$D2061,info!$A$2:$B$20,2,FALSE)</f>
        <v>0.34899999999999998</v>
      </c>
      <c r="M2061" s="104">
        <v>1.1499999999999999</v>
      </c>
      <c r="N2061" s="106">
        <f>(0.489461*'Datos Monitoreo 2019'!$E2061^1.79018)/1000</f>
        <v>0.11714747287403415</v>
      </c>
      <c r="O2061" s="106">
        <f>'Datos Monitoreo 2019'!$N2061*'Datos Monitoreo 2019'!$S2061</f>
        <v>2.3429494574806833E-2</v>
      </c>
      <c r="P2061" s="106">
        <f>'Datos Monitoreo 2019'!$O2061+'Datos Monitoreo 2019'!$N2061</f>
        <v>0.14057696744884099</v>
      </c>
      <c r="Q2061" s="104">
        <v>0.47</v>
      </c>
      <c r="R2061" s="106">
        <f>'Datos Monitoreo 2019'!$Q2061*'Datos Monitoreo 2019'!$N2061</f>
        <v>5.505931225079605E-2</v>
      </c>
      <c r="S2061" s="104">
        <v>0.2</v>
      </c>
      <c r="T2061" s="106">
        <f>'Datos Monitoreo 2019'!$R2061*'Datos Monitoreo 2019'!$S2061</f>
        <v>1.1011862450159211E-2</v>
      </c>
      <c r="U2061" s="106">
        <f>'Datos Monitoreo 2019'!$T2061+'Datos Monitoreo 2019'!$R2061</f>
        <v>6.6071174700955262E-2</v>
      </c>
    </row>
    <row r="2062" spans="1:21" s="94" customFormat="1" ht="16.5" hidden="1" x14ac:dyDescent="0.3">
      <c r="A2062" s="95" t="s">
        <v>79</v>
      </c>
      <c r="B2062" s="102">
        <f>VLOOKUP('Datos Monitoreo 2019'!$A2062,info!$D$3:$E$118,2,FALSE)</f>
        <v>4</v>
      </c>
      <c r="C2062" s="96">
        <v>18</v>
      </c>
      <c r="D2062" s="96" t="s">
        <v>11</v>
      </c>
      <c r="E2062" s="97">
        <v>20.467325681617741</v>
      </c>
      <c r="F2062" s="103">
        <f t="shared" si="37"/>
        <v>3.2901226033200517E-2</v>
      </c>
      <c r="G2062" s="95"/>
      <c r="H2062" s="104"/>
      <c r="I2062" s="104"/>
      <c r="J2062" s="104"/>
      <c r="K2062" s="105">
        <f>VLOOKUP('Datos Monitoreo 2019'!$D2062,info!$A$2:$B$20,2,FALSE)</f>
        <v>0.34899999999999998</v>
      </c>
      <c r="M2062" s="104">
        <v>1.1499999999999999</v>
      </c>
      <c r="N2062" s="106">
        <f>(0.489461*'Datos Monitoreo 2019'!$E2062^1.79018)/1000</f>
        <v>0.10883120895350611</v>
      </c>
      <c r="O2062" s="106">
        <f>'Datos Monitoreo 2019'!$N2062*'Datos Monitoreo 2019'!$S2062</f>
        <v>2.1766241790701222E-2</v>
      </c>
      <c r="P2062" s="106">
        <f>'Datos Monitoreo 2019'!$O2062+'Datos Monitoreo 2019'!$N2062</f>
        <v>0.13059745074420734</v>
      </c>
      <c r="Q2062" s="104">
        <v>0.47</v>
      </c>
      <c r="R2062" s="106">
        <f>'Datos Monitoreo 2019'!$Q2062*'Datos Monitoreo 2019'!$N2062</f>
        <v>5.115066820814787E-2</v>
      </c>
      <c r="S2062" s="104">
        <v>0.2</v>
      </c>
      <c r="T2062" s="106">
        <f>'Datos Monitoreo 2019'!$R2062*'Datos Monitoreo 2019'!$S2062</f>
        <v>1.0230133641629575E-2</v>
      </c>
      <c r="U2062" s="106">
        <f>'Datos Monitoreo 2019'!$T2062+'Datos Monitoreo 2019'!$R2062</f>
        <v>6.1380801849777442E-2</v>
      </c>
    </row>
    <row r="2063" spans="1:21" s="94" customFormat="1" ht="16.5" hidden="1" x14ac:dyDescent="0.3">
      <c r="A2063" s="95" t="s">
        <v>79</v>
      </c>
      <c r="B2063" s="102">
        <f>VLOOKUP('Datos Monitoreo 2019'!$A2063,info!$D$3:$E$118,2,FALSE)</f>
        <v>4</v>
      </c>
      <c r="C2063" s="96">
        <v>20</v>
      </c>
      <c r="D2063" s="96" t="s">
        <v>11</v>
      </c>
      <c r="E2063" s="97">
        <v>23.332114657271855</v>
      </c>
      <c r="F2063" s="103">
        <f t="shared" si="37"/>
        <v>4.2756100109450669E-2</v>
      </c>
      <c r="G2063" s="95"/>
      <c r="H2063" s="104"/>
      <c r="I2063" s="104"/>
      <c r="J2063" s="104"/>
      <c r="K2063" s="105">
        <f>VLOOKUP('Datos Monitoreo 2019'!$D2063,info!$A$2:$B$20,2,FALSE)</f>
        <v>0.34899999999999998</v>
      </c>
      <c r="M2063" s="104">
        <v>1.1499999999999999</v>
      </c>
      <c r="N2063" s="106">
        <f>(0.489461*'Datos Monitoreo 2019'!$E2063^1.79018)/1000</f>
        <v>0.1375948462825651</v>
      </c>
      <c r="O2063" s="106">
        <f>'Datos Monitoreo 2019'!$N2063*'Datos Monitoreo 2019'!$S2063</f>
        <v>2.7518969256513023E-2</v>
      </c>
      <c r="P2063" s="106">
        <f>'Datos Monitoreo 2019'!$O2063+'Datos Monitoreo 2019'!$N2063</f>
        <v>0.16511381553907811</v>
      </c>
      <c r="Q2063" s="104">
        <v>0.47</v>
      </c>
      <c r="R2063" s="106">
        <f>'Datos Monitoreo 2019'!$Q2063*'Datos Monitoreo 2019'!$N2063</f>
        <v>6.4669577752805602E-2</v>
      </c>
      <c r="S2063" s="104">
        <v>0.2</v>
      </c>
      <c r="T2063" s="106">
        <f>'Datos Monitoreo 2019'!$R2063*'Datos Monitoreo 2019'!$S2063</f>
        <v>1.2933915550561122E-2</v>
      </c>
      <c r="U2063" s="106">
        <f>'Datos Monitoreo 2019'!$T2063+'Datos Monitoreo 2019'!$R2063</f>
        <v>7.7603493303366716E-2</v>
      </c>
    </row>
    <row r="2064" spans="1:21" s="94" customFormat="1" ht="16.5" hidden="1" x14ac:dyDescent="0.3">
      <c r="A2064" s="95" t="s">
        <v>79</v>
      </c>
      <c r="B2064" s="102">
        <f>VLOOKUP('Datos Monitoreo 2019'!$A2064,info!$D$3:$E$118,2,FALSE)</f>
        <v>4</v>
      </c>
      <c r="C2064" s="96">
        <v>21</v>
      </c>
      <c r="D2064" s="96" t="s">
        <v>11</v>
      </c>
      <c r="E2064" s="97">
        <v>23.204790702798341</v>
      </c>
      <c r="F2064" s="103">
        <f t="shared" si="37"/>
        <v>4.2290731055849982E-2</v>
      </c>
      <c r="G2064" s="95"/>
      <c r="H2064" s="104"/>
      <c r="I2064" s="104"/>
      <c r="J2064" s="104"/>
      <c r="K2064" s="105">
        <f>VLOOKUP('Datos Monitoreo 2019'!$D2064,info!$A$2:$B$20,2,FALSE)</f>
        <v>0.34899999999999998</v>
      </c>
      <c r="M2064" s="104">
        <v>1.1499999999999999</v>
      </c>
      <c r="N2064" s="106">
        <f>(0.489461*'Datos Monitoreo 2019'!$E2064^1.79018)/1000</f>
        <v>0.13625357332252269</v>
      </c>
      <c r="O2064" s="106">
        <f>'Datos Monitoreo 2019'!$N2064*'Datos Monitoreo 2019'!$S2064</f>
        <v>2.725071466450454E-2</v>
      </c>
      <c r="P2064" s="106">
        <f>'Datos Monitoreo 2019'!$O2064+'Datos Monitoreo 2019'!$N2064</f>
        <v>0.16350428798702724</v>
      </c>
      <c r="Q2064" s="104">
        <v>0.47</v>
      </c>
      <c r="R2064" s="106">
        <f>'Datos Monitoreo 2019'!$Q2064*'Datos Monitoreo 2019'!$N2064</f>
        <v>6.403917946158566E-2</v>
      </c>
      <c r="S2064" s="104">
        <v>0.2</v>
      </c>
      <c r="T2064" s="106">
        <f>'Datos Monitoreo 2019'!$R2064*'Datos Monitoreo 2019'!$S2064</f>
        <v>1.2807835892317133E-2</v>
      </c>
      <c r="U2064" s="106">
        <f>'Datos Monitoreo 2019'!$T2064+'Datos Monitoreo 2019'!$R2064</f>
        <v>7.6847015353902787E-2</v>
      </c>
    </row>
    <row r="2065" spans="1:21" s="94" customFormat="1" ht="16.5" hidden="1" x14ac:dyDescent="0.3">
      <c r="A2065" s="95" t="s">
        <v>79</v>
      </c>
      <c r="B2065" s="102">
        <f>VLOOKUP('Datos Monitoreo 2019'!$A2065,info!$D$3:$E$118,2,FALSE)</f>
        <v>4</v>
      </c>
      <c r="C2065" s="96">
        <v>22</v>
      </c>
      <c r="D2065" s="96" t="s">
        <v>11</v>
      </c>
      <c r="E2065" s="97">
        <v>18.207325489712829</v>
      </c>
      <c r="F2065" s="103">
        <f t="shared" si="37"/>
        <v>2.6036475450289354E-2</v>
      </c>
      <c r="G2065" s="95"/>
      <c r="H2065" s="104"/>
      <c r="I2065" s="104"/>
      <c r="J2065" s="104"/>
      <c r="K2065" s="105">
        <f>VLOOKUP('Datos Monitoreo 2019'!$D2065,info!$A$2:$B$20,2,FALSE)</f>
        <v>0.34899999999999998</v>
      </c>
      <c r="M2065" s="104">
        <v>1.1499999999999999</v>
      </c>
      <c r="N2065" s="106">
        <f>(0.489461*'Datos Monitoreo 2019'!$E2065^1.79018)/1000</f>
        <v>8.8264396657791344E-2</v>
      </c>
      <c r="O2065" s="106">
        <f>'Datos Monitoreo 2019'!$N2065*'Datos Monitoreo 2019'!$S2065</f>
        <v>1.765287933155827E-2</v>
      </c>
      <c r="P2065" s="106">
        <f>'Datos Monitoreo 2019'!$O2065+'Datos Monitoreo 2019'!$N2065</f>
        <v>0.10591727598934961</v>
      </c>
      <c r="Q2065" s="104">
        <v>0.47</v>
      </c>
      <c r="R2065" s="106">
        <f>'Datos Monitoreo 2019'!$Q2065*'Datos Monitoreo 2019'!$N2065</f>
        <v>4.1484266429161927E-2</v>
      </c>
      <c r="S2065" s="104">
        <v>0.2</v>
      </c>
      <c r="T2065" s="106">
        <f>'Datos Monitoreo 2019'!$R2065*'Datos Monitoreo 2019'!$S2065</f>
        <v>8.2968532858323854E-3</v>
      </c>
      <c r="U2065" s="106">
        <f>'Datos Monitoreo 2019'!$T2065+'Datos Monitoreo 2019'!$R2065</f>
        <v>4.9781119714994312E-2</v>
      </c>
    </row>
    <row r="2066" spans="1:21" s="94" customFormat="1" ht="16.5" hidden="1" x14ac:dyDescent="0.3">
      <c r="A2066" s="95" t="s">
        <v>79</v>
      </c>
      <c r="B2066" s="102">
        <f>VLOOKUP('Datos Monitoreo 2019'!$A2066,info!$D$3:$E$118,2,FALSE)</f>
        <v>4</v>
      </c>
      <c r="C2066" s="96">
        <v>23</v>
      </c>
      <c r="D2066" s="96" t="s">
        <v>11</v>
      </c>
      <c r="E2066" s="97">
        <v>24.955495076809193</v>
      </c>
      <c r="F2066" s="103">
        <f t="shared" si="37"/>
        <v>4.8912770350546017E-2</v>
      </c>
      <c r="G2066" s="95"/>
      <c r="H2066" s="104"/>
      <c r="I2066" s="104"/>
      <c r="J2066" s="104"/>
      <c r="K2066" s="105">
        <f>VLOOKUP('Datos Monitoreo 2019'!$D2066,info!$A$2:$B$20,2,FALSE)</f>
        <v>0.34899999999999998</v>
      </c>
      <c r="M2066" s="104">
        <v>1.1499999999999999</v>
      </c>
      <c r="N2066" s="106">
        <f>(0.489461*'Datos Monitoreo 2019'!$E2066^1.79018)/1000</f>
        <v>0.15520191054770974</v>
      </c>
      <c r="O2066" s="106">
        <f>'Datos Monitoreo 2019'!$N2066*'Datos Monitoreo 2019'!$S2066</f>
        <v>3.104038210954195E-2</v>
      </c>
      <c r="P2066" s="106">
        <f>'Datos Monitoreo 2019'!$O2066+'Datos Monitoreo 2019'!$N2066</f>
        <v>0.18624229265725167</v>
      </c>
      <c r="Q2066" s="104">
        <v>0.47</v>
      </c>
      <c r="R2066" s="106">
        <f>'Datos Monitoreo 2019'!$Q2066*'Datos Monitoreo 2019'!$N2066</f>
        <v>7.2944897957423566E-2</v>
      </c>
      <c r="S2066" s="104">
        <v>0.2</v>
      </c>
      <c r="T2066" s="106">
        <f>'Datos Monitoreo 2019'!$R2066*'Datos Monitoreo 2019'!$S2066</f>
        <v>1.4588979591484714E-2</v>
      </c>
      <c r="U2066" s="106">
        <f>'Datos Monitoreo 2019'!$T2066+'Datos Monitoreo 2019'!$R2066</f>
        <v>8.7533877548908276E-2</v>
      </c>
    </row>
    <row r="2067" spans="1:21" s="94" customFormat="1" ht="16.5" hidden="1" x14ac:dyDescent="0.3">
      <c r="A2067" s="95" t="s">
        <v>79</v>
      </c>
      <c r="B2067" s="102">
        <f>VLOOKUP('Datos Monitoreo 2019'!$A2067,info!$D$3:$E$118,2,FALSE)</f>
        <v>4</v>
      </c>
      <c r="C2067" s="96">
        <v>24</v>
      </c>
      <c r="D2067" s="96" t="s">
        <v>11</v>
      </c>
      <c r="E2067" s="97">
        <v>26.642537473583282</v>
      </c>
      <c r="F2067" s="103">
        <f t="shared" si="37"/>
        <v>5.5749509663473029E-2</v>
      </c>
      <c r="G2067" s="95"/>
      <c r="H2067" s="104"/>
      <c r="I2067" s="104"/>
      <c r="J2067" s="104"/>
      <c r="K2067" s="105">
        <f>VLOOKUP('Datos Monitoreo 2019'!$D2067,info!$A$2:$B$20,2,FALSE)</f>
        <v>0.34899999999999998</v>
      </c>
      <c r="M2067" s="104">
        <v>1.1499999999999999</v>
      </c>
      <c r="N2067" s="106">
        <f>(0.489461*'Datos Monitoreo 2019'!$E2067^1.79018)/1000</f>
        <v>0.17448375318682607</v>
      </c>
      <c r="O2067" s="106">
        <f>'Datos Monitoreo 2019'!$N2067*'Datos Monitoreo 2019'!$S2067</f>
        <v>3.4896750637365213E-2</v>
      </c>
      <c r="P2067" s="106">
        <f>'Datos Monitoreo 2019'!$O2067+'Datos Monitoreo 2019'!$N2067</f>
        <v>0.20938050382419129</v>
      </c>
      <c r="Q2067" s="104">
        <v>0.47</v>
      </c>
      <c r="R2067" s="106">
        <f>'Datos Monitoreo 2019'!$Q2067*'Datos Monitoreo 2019'!$N2067</f>
        <v>8.2007363997808252E-2</v>
      </c>
      <c r="S2067" s="104">
        <v>0.2</v>
      </c>
      <c r="T2067" s="106">
        <f>'Datos Monitoreo 2019'!$R2067*'Datos Monitoreo 2019'!$S2067</f>
        <v>1.640147279956165E-2</v>
      </c>
      <c r="U2067" s="106">
        <f>'Datos Monitoreo 2019'!$T2067+'Datos Monitoreo 2019'!$R2067</f>
        <v>9.8408836797369906E-2</v>
      </c>
    </row>
    <row r="2068" spans="1:21" s="94" customFormat="1" ht="16.5" hidden="1" x14ac:dyDescent="0.3">
      <c r="A2068" s="95" t="s">
        <v>79</v>
      </c>
      <c r="B2068" s="102">
        <f>VLOOKUP('Datos Monitoreo 2019'!$A2068,info!$D$3:$E$118,2,FALSE)</f>
        <v>4</v>
      </c>
      <c r="C2068" s="96">
        <v>26</v>
      </c>
      <c r="D2068" s="96" t="s">
        <v>11</v>
      </c>
      <c r="E2068" s="97">
        <v>24.318875304441612</v>
      </c>
      <c r="F2068" s="103">
        <f t="shared" si="37"/>
        <v>4.6449051831483484E-2</v>
      </c>
      <c r="G2068" s="95"/>
      <c r="H2068" s="104"/>
      <c r="I2068" s="104"/>
      <c r="J2068" s="104"/>
      <c r="K2068" s="105">
        <f>VLOOKUP('Datos Monitoreo 2019'!$D2068,info!$A$2:$B$20,2,FALSE)</f>
        <v>0.34899999999999998</v>
      </c>
      <c r="M2068" s="104">
        <v>1.1499999999999999</v>
      </c>
      <c r="N2068" s="106">
        <f>(0.489461*'Datos Monitoreo 2019'!$E2068^1.79018)/1000</f>
        <v>0.14818573640690841</v>
      </c>
      <c r="O2068" s="106">
        <f>'Datos Monitoreo 2019'!$N2068*'Datos Monitoreo 2019'!$S2068</f>
        <v>2.9637147281381684E-2</v>
      </c>
      <c r="P2068" s="106">
        <f>'Datos Monitoreo 2019'!$O2068+'Datos Monitoreo 2019'!$N2068</f>
        <v>0.17782288368829008</v>
      </c>
      <c r="Q2068" s="104">
        <v>0.47</v>
      </c>
      <c r="R2068" s="106">
        <f>'Datos Monitoreo 2019'!$Q2068*'Datos Monitoreo 2019'!$N2068</f>
        <v>6.9647296111246954E-2</v>
      </c>
      <c r="S2068" s="104">
        <v>0.2</v>
      </c>
      <c r="T2068" s="106">
        <f>'Datos Monitoreo 2019'!$R2068*'Datos Monitoreo 2019'!$S2068</f>
        <v>1.3929459222249391E-2</v>
      </c>
      <c r="U2068" s="106">
        <f>'Datos Monitoreo 2019'!$T2068+'Datos Monitoreo 2019'!$R2068</f>
        <v>8.3576755333496344E-2</v>
      </c>
    </row>
    <row r="2069" spans="1:21" s="94" customFormat="1" ht="16.5" hidden="1" x14ac:dyDescent="0.3">
      <c r="A2069" s="95" t="s">
        <v>79</v>
      </c>
      <c r="B2069" s="102">
        <f>VLOOKUP('Datos Monitoreo 2019'!$A2069,info!$D$3:$E$118,2,FALSE)</f>
        <v>4</v>
      </c>
      <c r="C2069" s="96">
        <v>27</v>
      </c>
      <c r="D2069" s="96" t="s">
        <v>11</v>
      </c>
      <c r="E2069" s="97">
        <v>30.239439187460114</v>
      </c>
      <c r="F2069" s="103">
        <f t="shared" si="37"/>
        <v>7.1818668070217778E-2</v>
      </c>
      <c r="G2069" s="95"/>
      <c r="H2069" s="104"/>
      <c r="I2069" s="104"/>
      <c r="J2069" s="104"/>
      <c r="K2069" s="105">
        <f>VLOOKUP('Datos Monitoreo 2019'!$D2069,info!$A$2:$B$20,2,FALSE)</f>
        <v>0.34899999999999998</v>
      </c>
      <c r="M2069" s="104">
        <v>1.1499999999999999</v>
      </c>
      <c r="N2069" s="106">
        <f>(0.489461*'Datos Monitoreo 2019'!$E2069^1.79018)/1000</f>
        <v>0.21888277081943472</v>
      </c>
      <c r="O2069" s="106">
        <f>'Datos Monitoreo 2019'!$N2069*'Datos Monitoreo 2019'!$S2069</f>
        <v>4.3776554163886948E-2</v>
      </c>
      <c r="P2069" s="106">
        <f>'Datos Monitoreo 2019'!$O2069+'Datos Monitoreo 2019'!$N2069</f>
        <v>0.26265932498332167</v>
      </c>
      <c r="Q2069" s="104">
        <v>0.47</v>
      </c>
      <c r="R2069" s="106">
        <f>'Datos Monitoreo 2019'!$Q2069*'Datos Monitoreo 2019'!$N2069</f>
        <v>0.10287490228513431</v>
      </c>
      <c r="S2069" s="104">
        <v>0.2</v>
      </c>
      <c r="T2069" s="106">
        <f>'Datos Monitoreo 2019'!$R2069*'Datos Monitoreo 2019'!$S2069</f>
        <v>2.0574980457026864E-2</v>
      </c>
      <c r="U2069" s="106">
        <f>'Datos Monitoreo 2019'!$T2069+'Datos Monitoreo 2019'!$R2069</f>
        <v>0.12344988274216118</v>
      </c>
    </row>
    <row r="2070" spans="1:21" s="94" customFormat="1" ht="16.5" hidden="1" x14ac:dyDescent="0.3">
      <c r="A2070" s="95" t="s">
        <v>79</v>
      </c>
      <c r="B2070" s="102">
        <f>VLOOKUP('Datos Monitoreo 2019'!$A2070,info!$D$3:$E$118,2,FALSE)</f>
        <v>4</v>
      </c>
      <c r="C2070" s="96">
        <v>29</v>
      </c>
      <c r="D2070" s="96" t="s">
        <v>11</v>
      </c>
      <c r="E2070" s="97">
        <v>19.639719977539887</v>
      </c>
      <c r="F2070" s="103">
        <f t="shared" si="37"/>
        <v>3.0294268065355279E-2</v>
      </c>
      <c r="G2070" s="95"/>
      <c r="H2070" s="104"/>
      <c r="I2070" s="104"/>
      <c r="J2070" s="104"/>
      <c r="K2070" s="105">
        <f>VLOOKUP('Datos Monitoreo 2019'!$D2070,info!$A$2:$B$20,2,FALSE)</f>
        <v>0.34899999999999998</v>
      </c>
      <c r="M2070" s="104">
        <v>1.1499999999999999</v>
      </c>
      <c r="N2070" s="106">
        <f>(0.489461*'Datos Monitoreo 2019'!$E2070^1.79018)/1000</f>
        <v>0.10107948697456288</v>
      </c>
      <c r="O2070" s="106">
        <f>'Datos Monitoreo 2019'!$N2070*'Datos Monitoreo 2019'!$S2070</f>
        <v>2.0215897394912578E-2</v>
      </c>
      <c r="P2070" s="106">
        <f>'Datos Monitoreo 2019'!$O2070+'Datos Monitoreo 2019'!$N2070</f>
        <v>0.12129538436947546</v>
      </c>
      <c r="Q2070" s="104">
        <v>0.47</v>
      </c>
      <c r="R2070" s="106">
        <f>'Datos Monitoreo 2019'!$Q2070*'Datos Monitoreo 2019'!$N2070</f>
        <v>4.7507358878044553E-2</v>
      </c>
      <c r="S2070" s="104">
        <v>0.2</v>
      </c>
      <c r="T2070" s="106">
        <f>'Datos Monitoreo 2019'!$R2070*'Datos Monitoreo 2019'!$S2070</f>
        <v>9.5014717756089113E-3</v>
      </c>
      <c r="U2070" s="106">
        <f>'Datos Monitoreo 2019'!$T2070+'Datos Monitoreo 2019'!$R2070</f>
        <v>5.7008830653653461E-2</v>
      </c>
    </row>
    <row r="2071" spans="1:21" s="94" customFormat="1" ht="16.5" hidden="1" x14ac:dyDescent="0.3">
      <c r="A2071" s="95" t="s">
        <v>79</v>
      </c>
      <c r="B2071" s="102">
        <f>VLOOKUP('Datos Monitoreo 2019'!$A2071,info!$D$3:$E$118,2,FALSE)</f>
        <v>4</v>
      </c>
      <c r="C2071" s="96">
        <v>30</v>
      </c>
      <c r="D2071" s="96" t="s">
        <v>11</v>
      </c>
      <c r="E2071" s="97">
        <v>22.695494884904274</v>
      </c>
      <c r="F2071" s="103">
        <f t="shared" si="37"/>
        <v>4.0454719632341866E-2</v>
      </c>
      <c r="G2071" s="95"/>
      <c r="H2071" s="104"/>
      <c r="I2071" s="104"/>
      <c r="J2071" s="104"/>
      <c r="K2071" s="105">
        <f>VLOOKUP('Datos Monitoreo 2019'!$D2071,info!$A$2:$B$20,2,FALSE)</f>
        <v>0.34899999999999998</v>
      </c>
      <c r="M2071" s="104">
        <v>1.1499999999999999</v>
      </c>
      <c r="N2071" s="106">
        <f>(0.489461*'Datos Monitoreo 2019'!$E2071^1.79018)/1000</f>
        <v>0.13094657650053446</v>
      </c>
      <c r="O2071" s="106">
        <f>'Datos Monitoreo 2019'!$N2071*'Datos Monitoreo 2019'!$S2071</f>
        <v>2.6189315300106892E-2</v>
      </c>
      <c r="P2071" s="106">
        <f>'Datos Monitoreo 2019'!$O2071+'Datos Monitoreo 2019'!$N2071</f>
        <v>0.15713589180064136</v>
      </c>
      <c r="Q2071" s="104">
        <v>0.47</v>
      </c>
      <c r="R2071" s="106">
        <f>'Datos Monitoreo 2019'!$Q2071*'Datos Monitoreo 2019'!$N2071</f>
        <v>6.1544890955251189E-2</v>
      </c>
      <c r="S2071" s="104">
        <v>0.2</v>
      </c>
      <c r="T2071" s="106">
        <f>'Datos Monitoreo 2019'!$R2071*'Datos Monitoreo 2019'!$S2071</f>
        <v>1.2308978191050238E-2</v>
      </c>
      <c r="U2071" s="106">
        <f>'Datos Monitoreo 2019'!$T2071+'Datos Monitoreo 2019'!$R2071</f>
        <v>7.3853869146301432E-2</v>
      </c>
    </row>
    <row r="2072" spans="1:21" s="94" customFormat="1" ht="16.5" hidden="1" x14ac:dyDescent="0.3">
      <c r="A2072" s="95" t="s">
        <v>79</v>
      </c>
      <c r="B2072" s="102">
        <f>VLOOKUP('Datos Monitoreo 2019'!$A2072,info!$D$3:$E$118,2,FALSE)</f>
        <v>4</v>
      </c>
      <c r="C2072" s="96">
        <v>31</v>
      </c>
      <c r="D2072" s="96" t="s">
        <v>11</v>
      </c>
      <c r="E2072" s="97">
        <v>28.552396790686025</v>
      </c>
      <c r="F2072" s="103">
        <f t="shared" si="37"/>
        <v>6.4028749803113405E-2</v>
      </c>
      <c r="G2072" s="95"/>
      <c r="H2072" s="104"/>
      <c r="I2072" s="104"/>
      <c r="J2072" s="104"/>
      <c r="K2072" s="105">
        <f>VLOOKUP('Datos Monitoreo 2019'!$D2072,info!$A$2:$B$20,2,FALSE)</f>
        <v>0.34899999999999998</v>
      </c>
      <c r="M2072" s="104">
        <v>1.1499999999999999</v>
      </c>
      <c r="N2072" s="106">
        <f>(0.489461*'Datos Monitoreo 2019'!$E2072^1.79018)/1000</f>
        <v>0.19750600738008853</v>
      </c>
      <c r="O2072" s="106">
        <f>'Datos Monitoreo 2019'!$N2072*'Datos Monitoreo 2019'!$S2072</f>
        <v>3.9501201476017711E-2</v>
      </c>
      <c r="P2072" s="106">
        <f>'Datos Monitoreo 2019'!$O2072+'Datos Monitoreo 2019'!$N2072</f>
        <v>0.23700720885610624</v>
      </c>
      <c r="Q2072" s="104">
        <v>0.47</v>
      </c>
      <c r="R2072" s="106">
        <f>'Datos Monitoreo 2019'!$Q2072*'Datos Monitoreo 2019'!$N2072</f>
        <v>9.2827823468641602E-2</v>
      </c>
      <c r="S2072" s="104">
        <v>0.2</v>
      </c>
      <c r="T2072" s="106">
        <f>'Datos Monitoreo 2019'!$R2072*'Datos Monitoreo 2019'!$S2072</f>
        <v>1.8565564693728321E-2</v>
      </c>
      <c r="U2072" s="106">
        <f>'Datos Monitoreo 2019'!$T2072+'Datos Monitoreo 2019'!$R2072</f>
        <v>0.11139338816236992</v>
      </c>
    </row>
    <row r="2073" spans="1:21" s="94" customFormat="1" ht="16.5" hidden="1" x14ac:dyDescent="0.3">
      <c r="A2073" s="95" t="s">
        <v>79</v>
      </c>
      <c r="B2073" s="102">
        <f>VLOOKUP('Datos Monitoreo 2019'!$A2073,info!$D$3:$E$118,2,FALSE)</f>
        <v>4</v>
      </c>
      <c r="C2073" s="96">
        <v>32</v>
      </c>
      <c r="D2073" s="96" t="s">
        <v>11</v>
      </c>
      <c r="E2073" s="97">
        <v>24.669016179243776</v>
      </c>
      <c r="F2073" s="103">
        <f t="shared" si="37"/>
        <v>4.7796218847284813E-2</v>
      </c>
      <c r="G2073" s="95"/>
      <c r="H2073" s="104"/>
      <c r="I2073" s="104"/>
      <c r="J2073" s="104"/>
      <c r="K2073" s="105">
        <f>VLOOKUP('Datos Monitoreo 2019'!$D2073,info!$A$2:$B$20,2,FALSE)</f>
        <v>0.34899999999999998</v>
      </c>
      <c r="M2073" s="104">
        <v>1.1499999999999999</v>
      </c>
      <c r="N2073" s="106">
        <f>(0.489461*'Datos Monitoreo 2019'!$E2073^1.79018)/1000</f>
        <v>0.15202690560490129</v>
      </c>
      <c r="O2073" s="106">
        <f>'Datos Monitoreo 2019'!$N2073*'Datos Monitoreo 2019'!$S2073</f>
        <v>3.0405381120980259E-2</v>
      </c>
      <c r="P2073" s="106">
        <f>'Datos Monitoreo 2019'!$O2073+'Datos Monitoreo 2019'!$N2073</f>
        <v>0.18243228672588155</v>
      </c>
      <c r="Q2073" s="104">
        <v>0.47</v>
      </c>
      <c r="R2073" s="106">
        <f>'Datos Monitoreo 2019'!$Q2073*'Datos Monitoreo 2019'!$N2073</f>
        <v>7.1452645634303605E-2</v>
      </c>
      <c r="S2073" s="104">
        <v>0.2</v>
      </c>
      <c r="T2073" s="106">
        <f>'Datos Monitoreo 2019'!$R2073*'Datos Monitoreo 2019'!$S2073</f>
        <v>1.4290529126860721E-2</v>
      </c>
      <c r="U2073" s="106">
        <f>'Datos Monitoreo 2019'!$T2073+'Datos Monitoreo 2019'!$R2073</f>
        <v>8.5743174761164331E-2</v>
      </c>
    </row>
    <row r="2074" spans="1:21" s="94" customFormat="1" ht="16.5" hidden="1" x14ac:dyDescent="0.3">
      <c r="A2074" s="95" t="s">
        <v>79</v>
      </c>
      <c r="B2074" s="102">
        <f>VLOOKUP('Datos Monitoreo 2019'!$A2074,info!$D$3:$E$118,2,FALSE)</f>
        <v>4</v>
      </c>
      <c r="C2074" s="96">
        <v>34</v>
      </c>
      <c r="D2074" s="96" t="s">
        <v>11</v>
      </c>
      <c r="E2074" s="97">
        <v>18.589297353133375</v>
      </c>
      <c r="F2074" s="103">
        <f t="shared" si="37"/>
        <v>2.7140374135574723E-2</v>
      </c>
      <c r="G2074" s="95"/>
      <c r="H2074" s="104"/>
      <c r="I2074" s="104"/>
      <c r="J2074" s="104"/>
      <c r="K2074" s="105">
        <f>VLOOKUP('Datos Monitoreo 2019'!$D2074,info!$A$2:$B$20,2,FALSE)</f>
        <v>0.34899999999999998</v>
      </c>
      <c r="M2074" s="104">
        <v>1.1499999999999999</v>
      </c>
      <c r="N2074" s="106">
        <f>(0.489461*'Datos Monitoreo 2019'!$E2074^1.79018)/1000</f>
        <v>9.1606709726982163E-2</v>
      </c>
      <c r="O2074" s="106">
        <f>'Datos Monitoreo 2019'!$N2074*'Datos Monitoreo 2019'!$S2074</f>
        <v>1.8321341945396433E-2</v>
      </c>
      <c r="P2074" s="106">
        <f>'Datos Monitoreo 2019'!$O2074+'Datos Monitoreo 2019'!$N2074</f>
        <v>0.1099280516723786</v>
      </c>
      <c r="Q2074" s="104">
        <v>0.47</v>
      </c>
      <c r="R2074" s="106">
        <f>'Datos Monitoreo 2019'!$Q2074*'Datos Monitoreo 2019'!$N2074</f>
        <v>4.3055153571681617E-2</v>
      </c>
      <c r="S2074" s="104">
        <v>0.2</v>
      </c>
      <c r="T2074" s="106">
        <f>'Datos Monitoreo 2019'!$R2074*'Datos Monitoreo 2019'!$S2074</f>
        <v>8.6110307143363232E-3</v>
      </c>
      <c r="U2074" s="106">
        <f>'Datos Monitoreo 2019'!$T2074+'Datos Monitoreo 2019'!$R2074</f>
        <v>5.1666184286017942E-2</v>
      </c>
    </row>
    <row r="2075" spans="1:21" s="94" customFormat="1" ht="16.5" hidden="1" x14ac:dyDescent="0.3">
      <c r="A2075" s="95" t="s">
        <v>79</v>
      </c>
      <c r="B2075" s="102">
        <f>VLOOKUP('Datos Monitoreo 2019'!$A2075,info!$D$3:$E$118,2,FALSE)</f>
        <v>4</v>
      </c>
      <c r="C2075" s="96">
        <v>35</v>
      </c>
      <c r="D2075" s="96" t="s">
        <v>11</v>
      </c>
      <c r="E2075" s="97">
        <v>23.523100588982132</v>
      </c>
      <c r="F2075" s="103">
        <f t="shared" si="37"/>
        <v>4.3458928338144492E-2</v>
      </c>
      <c r="G2075" s="95"/>
      <c r="H2075" s="104"/>
      <c r="I2075" s="104"/>
      <c r="J2075" s="104"/>
      <c r="K2075" s="105">
        <f>VLOOKUP('Datos Monitoreo 2019'!$D2075,info!$A$2:$B$20,2,FALSE)</f>
        <v>0.34899999999999998</v>
      </c>
      <c r="M2075" s="104">
        <v>1.1499999999999999</v>
      </c>
      <c r="N2075" s="106">
        <f>(0.489461*'Datos Monitoreo 2019'!$E2075^1.79018)/1000</f>
        <v>0.13961762137482475</v>
      </c>
      <c r="O2075" s="106">
        <f>'Datos Monitoreo 2019'!$N2075*'Datos Monitoreo 2019'!$S2075</f>
        <v>2.7923524274964952E-2</v>
      </c>
      <c r="P2075" s="106">
        <f>'Datos Monitoreo 2019'!$O2075+'Datos Monitoreo 2019'!$N2075</f>
        <v>0.1675411456497897</v>
      </c>
      <c r="Q2075" s="104">
        <v>0.47</v>
      </c>
      <c r="R2075" s="106">
        <f>'Datos Monitoreo 2019'!$Q2075*'Datos Monitoreo 2019'!$N2075</f>
        <v>6.5620282046167627E-2</v>
      </c>
      <c r="S2075" s="104">
        <v>0.2</v>
      </c>
      <c r="T2075" s="106">
        <f>'Datos Monitoreo 2019'!$R2075*'Datos Monitoreo 2019'!$S2075</f>
        <v>1.3124056409233526E-2</v>
      </c>
      <c r="U2075" s="106">
        <f>'Datos Monitoreo 2019'!$T2075+'Datos Monitoreo 2019'!$R2075</f>
        <v>7.8744338455401158E-2</v>
      </c>
    </row>
    <row r="2076" spans="1:21" s="94" customFormat="1" ht="16.5" hidden="1" x14ac:dyDescent="0.3">
      <c r="A2076" s="95" t="s">
        <v>79</v>
      </c>
      <c r="B2076" s="102">
        <f>VLOOKUP('Datos Monitoreo 2019'!$A2076,info!$D$3:$E$118,2,FALSE)</f>
        <v>4</v>
      </c>
      <c r="C2076" s="96">
        <v>37</v>
      </c>
      <c r="D2076" s="96" t="s">
        <v>11</v>
      </c>
      <c r="E2076" s="97">
        <v>24.98732606542757</v>
      </c>
      <c r="F2076" s="103">
        <f t="shared" si="37"/>
        <v>4.9037627403401611E-2</v>
      </c>
      <c r="G2076" s="95"/>
      <c r="H2076" s="104"/>
      <c r="I2076" s="104"/>
      <c r="J2076" s="104"/>
      <c r="K2076" s="105">
        <f>VLOOKUP('Datos Monitoreo 2019'!$D2076,info!$A$2:$B$20,2,FALSE)</f>
        <v>0.34899999999999998</v>
      </c>
      <c r="M2076" s="104">
        <v>1.1499999999999999</v>
      </c>
      <c r="N2076" s="106">
        <f>(0.489461*'Datos Monitoreo 2019'!$E2076^1.79018)/1000</f>
        <v>0.15555647605596501</v>
      </c>
      <c r="O2076" s="106">
        <f>'Datos Monitoreo 2019'!$N2076*'Datos Monitoreo 2019'!$S2076</f>
        <v>3.1111295211193005E-2</v>
      </c>
      <c r="P2076" s="106">
        <f>'Datos Monitoreo 2019'!$O2076+'Datos Monitoreo 2019'!$N2076</f>
        <v>0.186667771267158</v>
      </c>
      <c r="Q2076" s="104">
        <v>0.47</v>
      </c>
      <c r="R2076" s="106">
        <f>'Datos Monitoreo 2019'!$Q2076*'Datos Monitoreo 2019'!$N2076</f>
        <v>7.3111543746303548E-2</v>
      </c>
      <c r="S2076" s="104">
        <v>0.2</v>
      </c>
      <c r="T2076" s="106">
        <f>'Datos Monitoreo 2019'!$R2076*'Datos Monitoreo 2019'!$S2076</f>
        <v>1.462230874926071E-2</v>
      </c>
      <c r="U2076" s="106">
        <f>'Datos Monitoreo 2019'!$T2076+'Datos Monitoreo 2019'!$R2076</f>
        <v>8.7733852495564257E-2</v>
      </c>
    </row>
    <row r="2077" spans="1:21" s="94" customFormat="1" ht="16.5" hidden="1" x14ac:dyDescent="0.3">
      <c r="A2077" s="96" t="s">
        <v>79</v>
      </c>
      <c r="B2077" s="102">
        <f>VLOOKUP('Datos Monitoreo 2019'!$A2077,info!$D$3:$E$118,2,FALSE)</f>
        <v>4</v>
      </c>
      <c r="C2077" s="96">
        <v>38</v>
      </c>
      <c r="D2077" s="96" t="s">
        <v>11</v>
      </c>
      <c r="E2077" s="97">
        <v>23.650424543455646</v>
      </c>
      <c r="F2077" s="103">
        <f t="shared" si="37"/>
        <v>4.393066358946885E-2</v>
      </c>
      <c r="G2077" s="95"/>
      <c r="H2077" s="104"/>
      <c r="I2077" s="104"/>
      <c r="J2077" s="104"/>
      <c r="K2077" s="105">
        <f>VLOOKUP('Datos Monitoreo 2019'!$D2077,info!$A$2:$B$20,2,FALSE)</f>
        <v>0.34899999999999998</v>
      </c>
      <c r="M2077" s="104">
        <v>1.1499999999999999</v>
      </c>
      <c r="N2077" s="106">
        <f>(0.489461*'Datos Monitoreo 2019'!$E2077^1.79018)/1000</f>
        <v>0.14097337224045123</v>
      </c>
      <c r="O2077" s="106">
        <f>'Datos Monitoreo 2019'!$N2077*'Datos Monitoreo 2019'!$S2077</f>
        <v>2.8194674448090248E-2</v>
      </c>
      <c r="P2077" s="106">
        <f>'Datos Monitoreo 2019'!$O2077+'Datos Monitoreo 2019'!$N2077</f>
        <v>0.16916804668854146</v>
      </c>
      <c r="Q2077" s="104">
        <v>0.47</v>
      </c>
      <c r="R2077" s="106">
        <f>'Datos Monitoreo 2019'!$Q2077*'Datos Monitoreo 2019'!$N2077</f>
        <v>6.6257484953012077E-2</v>
      </c>
      <c r="S2077" s="104">
        <v>0.2</v>
      </c>
      <c r="T2077" s="106">
        <f>'Datos Monitoreo 2019'!$R2077*'Datos Monitoreo 2019'!$S2077</f>
        <v>1.3251496990602416E-2</v>
      </c>
      <c r="U2077" s="106">
        <f>'Datos Monitoreo 2019'!$T2077+'Datos Monitoreo 2019'!$R2077</f>
        <v>7.9508981943614498E-2</v>
      </c>
    </row>
    <row r="2078" spans="1:21" s="94" customFormat="1" ht="16.5" hidden="1" x14ac:dyDescent="0.3">
      <c r="A2078" s="95" t="s">
        <v>79</v>
      </c>
      <c r="B2078" s="102">
        <f>VLOOKUP('Datos Monitoreo 2019'!$A2078,info!$D$3:$E$118,2,FALSE)</f>
        <v>4</v>
      </c>
      <c r="C2078" s="96">
        <v>39</v>
      </c>
      <c r="D2078" s="96" t="s">
        <v>11</v>
      </c>
      <c r="E2078" s="97">
        <v>12.732395447351628</v>
      </c>
      <c r="F2078" s="103">
        <f t="shared" si="37"/>
        <v>1.2732395447351627E-2</v>
      </c>
      <c r="G2078" s="95"/>
      <c r="H2078" s="104"/>
      <c r="I2078" s="104"/>
      <c r="J2078" s="104"/>
      <c r="K2078" s="105">
        <f>VLOOKUP('Datos Monitoreo 2019'!$D2078,info!$A$2:$B$20,2,FALSE)</f>
        <v>0.34899999999999998</v>
      </c>
      <c r="M2078" s="104">
        <v>1.1499999999999999</v>
      </c>
      <c r="N2078" s="106">
        <f>(0.489461*'Datos Monitoreo 2019'!$E2078^1.79018)/1000</f>
        <v>4.6527111271728018E-2</v>
      </c>
      <c r="O2078" s="106">
        <f>'Datos Monitoreo 2019'!$N2078*'Datos Monitoreo 2019'!$S2078</f>
        <v>9.3054222543456043E-3</v>
      </c>
      <c r="P2078" s="106">
        <f>'Datos Monitoreo 2019'!$O2078+'Datos Monitoreo 2019'!$N2078</f>
        <v>5.5832533526073619E-2</v>
      </c>
      <c r="Q2078" s="104">
        <v>0.47</v>
      </c>
      <c r="R2078" s="106">
        <f>'Datos Monitoreo 2019'!$Q2078*'Datos Monitoreo 2019'!$N2078</f>
        <v>2.1867742297712166E-2</v>
      </c>
      <c r="S2078" s="104">
        <v>0.2</v>
      </c>
      <c r="T2078" s="106">
        <f>'Datos Monitoreo 2019'!$R2078*'Datos Monitoreo 2019'!$S2078</f>
        <v>4.3735484595424333E-3</v>
      </c>
      <c r="U2078" s="106">
        <f>'Datos Monitoreo 2019'!$T2078+'Datos Monitoreo 2019'!$R2078</f>
        <v>2.62412907572546E-2</v>
      </c>
    </row>
    <row r="2079" spans="1:21" s="94" customFormat="1" ht="16.5" hidden="1" x14ac:dyDescent="0.3">
      <c r="A2079" s="95" t="s">
        <v>79</v>
      </c>
      <c r="B2079" s="102">
        <f>VLOOKUP('Datos Monitoreo 2019'!$A2079,info!$D$3:$E$118,2,FALSE)</f>
        <v>4</v>
      </c>
      <c r="C2079" s="96">
        <v>40</v>
      </c>
      <c r="D2079" s="96" t="s">
        <v>11</v>
      </c>
      <c r="E2079" s="97">
        <v>27.979438995555203</v>
      </c>
      <c r="F2079" s="103">
        <f t="shared" si="37"/>
        <v>6.1484817192732549E-2</v>
      </c>
      <c r="G2079" s="95"/>
      <c r="H2079" s="104"/>
      <c r="I2079" s="104"/>
      <c r="J2079" s="104"/>
      <c r="K2079" s="105">
        <f>VLOOKUP('Datos Monitoreo 2019'!$D2079,info!$A$2:$B$20,2,FALSE)</f>
        <v>0.34899999999999998</v>
      </c>
      <c r="M2079" s="104">
        <v>1.1499999999999999</v>
      </c>
      <c r="N2079" s="106">
        <f>(0.489461*'Datos Monitoreo 2019'!$E2079^1.79018)/1000</f>
        <v>0.19046726184965138</v>
      </c>
      <c r="O2079" s="106">
        <f>'Datos Monitoreo 2019'!$N2079*'Datos Monitoreo 2019'!$S2079</f>
        <v>3.8093452369930281E-2</v>
      </c>
      <c r="P2079" s="106">
        <f>'Datos Monitoreo 2019'!$O2079+'Datos Monitoreo 2019'!$N2079</f>
        <v>0.22856071421958166</v>
      </c>
      <c r="Q2079" s="104">
        <v>0.47</v>
      </c>
      <c r="R2079" s="106">
        <f>'Datos Monitoreo 2019'!$Q2079*'Datos Monitoreo 2019'!$N2079</f>
        <v>8.9519613069336146E-2</v>
      </c>
      <c r="S2079" s="104">
        <v>0.2</v>
      </c>
      <c r="T2079" s="106">
        <f>'Datos Monitoreo 2019'!$R2079*'Datos Monitoreo 2019'!$S2079</f>
        <v>1.7903922613867231E-2</v>
      </c>
      <c r="U2079" s="106">
        <f>'Datos Monitoreo 2019'!$T2079+'Datos Monitoreo 2019'!$R2079</f>
        <v>0.10742353568320337</v>
      </c>
    </row>
    <row r="2080" spans="1:21" s="94" customFormat="1" ht="16.5" hidden="1" x14ac:dyDescent="0.3">
      <c r="A2080" s="95" t="s">
        <v>79</v>
      </c>
      <c r="B2080" s="102">
        <f>VLOOKUP('Datos Monitoreo 2019'!$A2080,info!$D$3:$E$118,2,FALSE)</f>
        <v>4</v>
      </c>
      <c r="C2080" s="96">
        <v>41</v>
      </c>
      <c r="D2080" s="96" t="s">
        <v>11</v>
      </c>
      <c r="E2080" s="97">
        <v>29.31634051752712</v>
      </c>
      <c r="F2080" s="103">
        <f t="shared" si="37"/>
        <v>6.7500874041606179E-2</v>
      </c>
      <c r="G2080" s="95"/>
      <c r="H2080" s="104"/>
      <c r="I2080" s="104"/>
      <c r="J2080" s="104"/>
      <c r="K2080" s="105">
        <f>VLOOKUP('Datos Monitoreo 2019'!$D2080,info!$A$2:$B$20,2,FALSE)</f>
        <v>0.34899999999999998</v>
      </c>
      <c r="M2080" s="104">
        <v>1.1499999999999999</v>
      </c>
      <c r="N2080" s="106">
        <f>(0.489461*'Datos Monitoreo 2019'!$E2080^1.79018)/1000</f>
        <v>0.20706592598009804</v>
      </c>
      <c r="O2080" s="106">
        <f>'Datos Monitoreo 2019'!$N2080*'Datos Monitoreo 2019'!$S2080</f>
        <v>4.1413185196019608E-2</v>
      </c>
      <c r="P2080" s="106">
        <f>'Datos Monitoreo 2019'!$O2080+'Datos Monitoreo 2019'!$N2080</f>
        <v>0.24847911117611765</v>
      </c>
      <c r="Q2080" s="104">
        <v>0.47</v>
      </c>
      <c r="R2080" s="106">
        <f>'Datos Monitoreo 2019'!$Q2080*'Datos Monitoreo 2019'!$N2080</f>
        <v>9.7320985210646069E-2</v>
      </c>
      <c r="S2080" s="104">
        <v>0.2</v>
      </c>
      <c r="T2080" s="106">
        <f>'Datos Monitoreo 2019'!$R2080*'Datos Monitoreo 2019'!$S2080</f>
        <v>1.9464197042129216E-2</v>
      </c>
      <c r="U2080" s="106">
        <f>'Datos Monitoreo 2019'!$T2080+'Datos Monitoreo 2019'!$R2080</f>
        <v>0.11678518225277529</v>
      </c>
    </row>
    <row r="2081" spans="1:21" s="94" customFormat="1" ht="16.5" hidden="1" x14ac:dyDescent="0.3">
      <c r="A2081" s="95" t="s">
        <v>79</v>
      </c>
      <c r="B2081" s="102">
        <f>VLOOKUP('Datos Monitoreo 2019'!$A2081,info!$D$3:$E$118,2,FALSE)</f>
        <v>4</v>
      </c>
      <c r="C2081" s="96">
        <v>42</v>
      </c>
      <c r="D2081" s="96" t="s">
        <v>11</v>
      </c>
      <c r="E2081" s="97">
        <v>25.273804962992983</v>
      </c>
      <c r="F2081" s="103">
        <f t="shared" si="37"/>
        <v>5.0168502851541091E-2</v>
      </c>
      <c r="G2081" s="95"/>
      <c r="H2081" s="104"/>
      <c r="I2081" s="104"/>
      <c r="J2081" s="104"/>
      <c r="K2081" s="105">
        <f>VLOOKUP('Datos Monitoreo 2019'!$D2081,info!$A$2:$B$20,2,FALSE)</f>
        <v>0.34899999999999998</v>
      </c>
      <c r="M2081" s="104">
        <v>1.1499999999999999</v>
      </c>
      <c r="N2081" s="106">
        <f>(0.489461*'Datos Monitoreo 2019'!$E2081^1.79018)/1000</f>
        <v>0.15876362303869637</v>
      </c>
      <c r="O2081" s="106">
        <f>'Datos Monitoreo 2019'!$N2081*'Datos Monitoreo 2019'!$S2081</f>
        <v>3.1752724607739279E-2</v>
      </c>
      <c r="P2081" s="106">
        <f>'Datos Monitoreo 2019'!$O2081+'Datos Monitoreo 2019'!$N2081</f>
        <v>0.19051634764643566</v>
      </c>
      <c r="Q2081" s="104">
        <v>0.47</v>
      </c>
      <c r="R2081" s="106">
        <f>'Datos Monitoreo 2019'!$Q2081*'Datos Monitoreo 2019'!$N2081</f>
        <v>7.4618902828187297E-2</v>
      </c>
      <c r="S2081" s="104">
        <v>0.2</v>
      </c>
      <c r="T2081" s="106">
        <f>'Datos Monitoreo 2019'!$R2081*'Datos Monitoreo 2019'!$S2081</f>
        <v>1.492378056563746E-2</v>
      </c>
      <c r="U2081" s="106">
        <f>'Datos Monitoreo 2019'!$T2081+'Datos Monitoreo 2019'!$R2081</f>
        <v>8.9542683393824762E-2</v>
      </c>
    </row>
    <row r="2082" spans="1:21" s="94" customFormat="1" ht="16.5" hidden="1" x14ac:dyDescent="0.3">
      <c r="A2082" s="95" t="s">
        <v>79</v>
      </c>
      <c r="B2082" s="102">
        <f>VLOOKUP('Datos Monitoreo 2019'!$A2082,info!$D$3:$E$118,2,FALSE)</f>
        <v>4</v>
      </c>
      <c r="C2082" s="96">
        <v>44</v>
      </c>
      <c r="D2082" s="96" t="s">
        <v>11</v>
      </c>
      <c r="E2082" s="97">
        <v>26.29239659878111</v>
      </c>
      <c r="F2082" s="103">
        <f t="shared" si="37"/>
        <v>5.4293798976482996E-2</v>
      </c>
      <c r="G2082" s="95"/>
      <c r="H2082" s="104"/>
      <c r="I2082" s="104"/>
      <c r="J2082" s="104"/>
      <c r="K2082" s="105">
        <f>VLOOKUP('Datos Monitoreo 2019'!$D2082,info!$A$2:$B$20,2,FALSE)</f>
        <v>0.34899999999999998</v>
      </c>
      <c r="M2082" s="104">
        <v>1.1499999999999999</v>
      </c>
      <c r="N2082" s="106">
        <f>(0.489461*'Datos Monitoreo 2019'!$E2082^1.79018)/1000</f>
        <v>0.17040003324829997</v>
      </c>
      <c r="O2082" s="106">
        <f>'Datos Monitoreo 2019'!$N2082*'Datos Monitoreo 2019'!$S2082</f>
        <v>3.4080006649659995E-2</v>
      </c>
      <c r="P2082" s="106">
        <f>'Datos Monitoreo 2019'!$O2082+'Datos Monitoreo 2019'!$N2082</f>
        <v>0.20448003989795996</v>
      </c>
      <c r="Q2082" s="104">
        <v>0.47</v>
      </c>
      <c r="R2082" s="106">
        <f>'Datos Monitoreo 2019'!$Q2082*'Datos Monitoreo 2019'!$N2082</f>
        <v>8.0088015626700981E-2</v>
      </c>
      <c r="S2082" s="104">
        <v>0.2</v>
      </c>
      <c r="T2082" s="106">
        <f>'Datos Monitoreo 2019'!$R2082*'Datos Monitoreo 2019'!$S2082</f>
        <v>1.6017603125340198E-2</v>
      </c>
      <c r="U2082" s="106">
        <f>'Datos Monitoreo 2019'!$T2082+'Datos Monitoreo 2019'!$R2082</f>
        <v>9.6105618752041183E-2</v>
      </c>
    </row>
    <row r="2083" spans="1:21" s="94" customFormat="1" ht="16.5" hidden="1" x14ac:dyDescent="0.3">
      <c r="A2083" s="95" t="s">
        <v>80</v>
      </c>
      <c r="B2083" s="102">
        <f>VLOOKUP('Datos Monitoreo 2019'!$A2083,info!$D$3:$E$118,2,FALSE)</f>
        <v>2</v>
      </c>
      <c r="C2083" s="96">
        <v>1</v>
      </c>
      <c r="D2083" s="96" t="s">
        <v>11</v>
      </c>
      <c r="E2083" s="97">
        <v>27.756622075226549</v>
      </c>
      <c r="F2083" s="103">
        <f t="shared" si="37"/>
        <v>6.0509436123993891E-2</v>
      </c>
      <c r="G2083" s="95"/>
      <c r="H2083" s="104"/>
      <c r="I2083" s="104"/>
      <c r="J2083" s="104"/>
      <c r="K2083" s="105">
        <f>VLOOKUP('Datos Monitoreo 2019'!$D2083,info!$A$2:$B$20,2,FALSE)</f>
        <v>0.34899999999999998</v>
      </c>
      <c r="M2083" s="104">
        <v>1.1499999999999999</v>
      </c>
      <c r="N2083" s="106">
        <f>(0.489461*'Datos Monitoreo 2019'!$E2083^1.79018)/1000</f>
        <v>0.18776045760982146</v>
      </c>
      <c r="O2083" s="106">
        <f>'Datos Monitoreo 2019'!$N2083*'Datos Monitoreo 2019'!$S2083</f>
        <v>3.7552091521964294E-2</v>
      </c>
      <c r="P2083" s="106">
        <f>'Datos Monitoreo 2019'!$O2083+'Datos Monitoreo 2019'!$N2083</f>
        <v>0.22531254913178575</v>
      </c>
      <c r="Q2083" s="104">
        <v>0.47</v>
      </c>
      <c r="R2083" s="106">
        <f>'Datos Monitoreo 2019'!$Q2083*'Datos Monitoreo 2019'!$N2083</f>
        <v>8.8247415076616084E-2</v>
      </c>
      <c r="S2083" s="104">
        <v>0.2</v>
      </c>
      <c r="T2083" s="106">
        <f>'Datos Monitoreo 2019'!$R2083*'Datos Monitoreo 2019'!$S2083</f>
        <v>1.7649483015323219E-2</v>
      </c>
      <c r="U2083" s="106">
        <f>'Datos Monitoreo 2019'!$T2083+'Datos Monitoreo 2019'!$R2083</f>
        <v>0.10589689809193931</v>
      </c>
    </row>
    <row r="2084" spans="1:21" s="94" customFormat="1" ht="16.5" hidden="1" x14ac:dyDescent="0.3">
      <c r="A2084" s="95" t="s">
        <v>80</v>
      </c>
      <c r="B2084" s="102">
        <f>VLOOKUP('Datos Monitoreo 2019'!$A2084,info!$D$3:$E$118,2,FALSE)</f>
        <v>2</v>
      </c>
      <c r="C2084" s="96">
        <v>2</v>
      </c>
      <c r="D2084" s="96" t="s">
        <v>11</v>
      </c>
      <c r="E2084" s="97">
        <v>21.294931385695598</v>
      </c>
      <c r="F2084" s="103">
        <f t="shared" si="37"/>
        <v>3.5615772742575887E-2</v>
      </c>
      <c r="G2084" s="95"/>
      <c r="H2084" s="104"/>
      <c r="I2084" s="104"/>
      <c r="J2084" s="104"/>
      <c r="K2084" s="105">
        <f>VLOOKUP('Datos Monitoreo 2019'!$D2084,info!$A$2:$B$20,2,FALSE)</f>
        <v>0.34899999999999998</v>
      </c>
      <c r="M2084" s="104">
        <v>1.1499999999999999</v>
      </c>
      <c r="N2084" s="106">
        <f>(0.489461*'Datos Monitoreo 2019'!$E2084^1.79018)/1000</f>
        <v>0.11683464991296112</v>
      </c>
      <c r="O2084" s="106">
        <f>'Datos Monitoreo 2019'!$N2084*'Datos Monitoreo 2019'!$S2084</f>
        <v>2.3366929982592224E-2</v>
      </c>
      <c r="P2084" s="106">
        <f>'Datos Monitoreo 2019'!$O2084+'Datos Monitoreo 2019'!$N2084</f>
        <v>0.14020157989555335</v>
      </c>
      <c r="Q2084" s="104">
        <v>0.47</v>
      </c>
      <c r="R2084" s="106">
        <f>'Datos Monitoreo 2019'!$Q2084*'Datos Monitoreo 2019'!$N2084</f>
        <v>5.4912285459091721E-2</v>
      </c>
      <c r="S2084" s="104">
        <v>0.2</v>
      </c>
      <c r="T2084" s="106">
        <f>'Datos Monitoreo 2019'!$R2084*'Datos Monitoreo 2019'!$S2084</f>
        <v>1.0982457091818346E-2</v>
      </c>
      <c r="U2084" s="106">
        <f>'Datos Monitoreo 2019'!$T2084+'Datos Monitoreo 2019'!$R2084</f>
        <v>6.5894742550910074E-2</v>
      </c>
    </row>
    <row r="2085" spans="1:21" s="94" customFormat="1" ht="16.5" hidden="1" x14ac:dyDescent="0.3">
      <c r="A2085" s="95" t="s">
        <v>80</v>
      </c>
      <c r="B2085" s="102">
        <f>VLOOKUP('Datos Monitoreo 2019'!$A2085,info!$D$3:$E$118,2,FALSE)</f>
        <v>2</v>
      </c>
      <c r="C2085" s="96">
        <v>4</v>
      </c>
      <c r="D2085" s="96" t="s">
        <v>11</v>
      </c>
      <c r="E2085" s="97">
        <v>27.279157245950863</v>
      </c>
      <c r="F2085" s="103">
        <f t="shared" si="37"/>
        <v>5.8445594399449734E-2</v>
      </c>
      <c r="G2085" s="95"/>
      <c r="H2085" s="104"/>
      <c r="I2085" s="104"/>
      <c r="J2085" s="104"/>
      <c r="K2085" s="105">
        <f>VLOOKUP('Datos Monitoreo 2019'!$D2085,info!$A$2:$B$20,2,FALSE)</f>
        <v>0.34899999999999998</v>
      </c>
      <c r="M2085" s="104">
        <v>1.1499999999999999</v>
      </c>
      <c r="N2085" s="106">
        <f>(0.489461*'Datos Monitoreo 2019'!$E2085^1.79018)/1000</f>
        <v>0.18201783394188933</v>
      </c>
      <c r="O2085" s="106">
        <f>'Datos Monitoreo 2019'!$N2085*'Datos Monitoreo 2019'!$S2085</f>
        <v>3.6403566788377868E-2</v>
      </c>
      <c r="P2085" s="106">
        <f>'Datos Monitoreo 2019'!$O2085+'Datos Monitoreo 2019'!$N2085</f>
        <v>0.2184214007302672</v>
      </c>
      <c r="Q2085" s="104">
        <v>0.47</v>
      </c>
      <c r="R2085" s="106">
        <f>'Datos Monitoreo 2019'!$Q2085*'Datos Monitoreo 2019'!$N2085</f>
        <v>8.5548381952687977E-2</v>
      </c>
      <c r="S2085" s="104">
        <v>0.2</v>
      </c>
      <c r="T2085" s="106">
        <f>'Datos Monitoreo 2019'!$R2085*'Datos Monitoreo 2019'!$S2085</f>
        <v>1.7109676390537596E-2</v>
      </c>
      <c r="U2085" s="106">
        <f>'Datos Monitoreo 2019'!$T2085+'Datos Monitoreo 2019'!$R2085</f>
        <v>0.10265805834322557</v>
      </c>
    </row>
    <row r="2086" spans="1:21" s="94" customFormat="1" ht="16.5" hidden="1" x14ac:dyDescent="0.3">
      <c r="A2086" s="95" t="s">
        <v>80</v>
      </c>
      <c r="B2086" s="102">
        <f>VLOOKUP('Datos Monitoreo 2019'!$A2086,info!$D$3:$E$118,2,FALSE)</f>
        <v>2</v>
      </c>
      <c r="C2086" s="96">
        <v>6</v>
      </c>
      <c r="D2086" s="96" t="s">
        <v>11</v>
      </c>
      <c r="E2086" s="97">
        <v>20.403663704380982</v>
      </c>
      <c r="F2086" s="103">
        <f t="shared" si="37"/>
        <v>3.2696871086270521E-2</v>
      </c>
      <c r="G2086" s="95"/>
      <c r="H2086" s="104"/>
      <c r="I2086" s="104"/>
      <c r="J2086" s="104"/>
      <c r="K2086" s="105">
        <f>VLOOKUP('Datos Monitoreo 2019'!$D2086,info!$A$2:$B$20,2,FALSE)</f>
        <v>0.34899999999999998</v>
      </c>
      <c r="M2086" s="104">
        <v>1.1499999999999999</v>
      </c>
      <c r="N2086" s="106">
        <f>(0.489461*'Datos Monitoreo 2019'!$E2086^1.79018)/1000</f>
        <v>0.10822595863042371</v>
      </c>
      <c r="O2086" s="106">
        <f>'Datos Monitoreo 2019'!$N2086*'Datos Monitoreo 2019'!$S2086</f>
        <v>2.1645191726084742E-2</v>
      </c>
      <c r="P2086" s="106">
        <f>'Datos Monitoreo 2019'!$O2086+'Datos Monitoreo 2019'!$N2086</f>
        <v>0.12987115035650845</v>
      </c>
      <c r="Q2086" s="104">
        <v>0.47</v>
      </c>
      <c r="R2086" s="106">
        <f>'Datos Monitoreo 2019'!$Q2086*'Datos Monitoreo 2019'!$N2086</f>
        <v>5.0866200556299139E-2</v>
      </c>
      <c r="S2086" s="104">
        <v>0.2</v>
      </c>
      <c r="T2086" s="106">
        <f>'Datos Monitoreo 2019'!$R2086*'Datos Monitoreo 2019'!$S2086</f>
        <v>1.0173240111259828E-2</v>
      </c>
      <c r="U2086" s="106">
        <f>'Datos Monitoreo 2019'!$T2086+'Datos Monitoreo 2019'!$R2086</f>
        <v>6.1039440667558967E-2</v>
      </c>
    </row>
    <row r="2087" spans="1:21" s="94" customFormat="1" ht="16.5" hidden="1" x14ac:dyDescent="0.3">
      <c r="A2087" s="95" t="s">
        <v>80</v>
      </c>
      <c r="B2087" s="102">
        <f>VLOOKUP('Datos Monitoreo 2019'!$A2087,info!$D$3:$E$118,2,FALSE)</f>
        <v>2</v>
      </c>
      <c r="C2087" s="96">
        <v>7</v>
      </c>
      <c r="D2087" s="96" t="s">
        <v>11</v>
      </c>
      <c r="E2087" s="97">
        <v>22.85464982799617</v>
      </c>
      <c r="F2087" s="103">
        <f t="shared" si="37"/>
        <v>4.1024096441253127E-2</v>
      </c>
      <c r="G2087" s="95"/>
      <c r="H2087" s="104"/>
      <c r="I2087" s="104"/>
      <c r="J2087" s="104"/>
      <c r="K2087" s="105">
        <f>VLOOKUP('Datos Monitoreo 2019'!$D2087,info!$A$2:$B$20,2,FALSE)</f>
        <v>0.34899999999999998</v>
      </c>
      <c r="M2087" s="104">
        <v>1.1499999999999999</v>
      </c>
      <c r="N2087" s="106">
        <f>(0.489461*'Datos Monitoreo 2019'!$E2087^1.79018)/1000</f>
        <v>0.13259501343467467</v>
      </c>
      <c r="O2087" s="106">
        <f>'Datos Monitoreo 2019'!$N2087*'Datos Monitoreo 2019'!$S2087</f>
        <v>2.6519002686934936E-2</v>
      </c>
      <c r="P2087" s="106">
        <f>'Datos Monitoreo 2019'!$O2087+'Datos Monitoreo 2019'!$N2087</f>
        <v>0.15911401612160961</v>
      </c>
      <c r="Q2087" s="104">
        <v>0.47</v>
      </c>
      <c r="R2087" s="106">
        <f>'Datos Monitoreo 2019'!$Q2087*'Datos Monitoreo 2019'!$N2087</f>
        <v>6.2319656314297089E-2</v>
      </c>
      <c r="S2087" s="104">
        <v>0.2</v>
      </c>
      <c r="T2087" s="106">
        <f>'Datos Monitoreo 2019'!$R2087*'Datos Monitoreo 2019'!$S2087</f>
        <v>1.2463931262859419E-2</v>
      </c>
      <c r="U2087" s="106">
        <f>'Datos Monitoreo 2019'!$T2087+'Datos Monitoreo 2019'!$R2087</f>
        <v>7.4783587577156502E-2</v>
      </c>
    </row>
    <row r="2088" spans="1:21" s="94" customFormat="1" ht="16.5" hidden="1" x14ac:dyDescent="0.3">
      <c r="A2088" s="95" t="s">
        <v>80</v>
      </c>
      <c r="B2088" s="102">
        <f>VLOOKUP('Datos Monitoreo 2019'!$A2088,info!$D$3:$E$118,2,FALSE)</f>
        <v>2</v>
      </c>
      <c r="C2088" s="96">
        <v>8</v>
      </c>
      <c r="D2088" s="96" t="s">
        <v>11</v>
      </c>
      <c r="E2088" s="97">
        <v>22.186199067010211</v>
      </c>
      <c r="F2088" s="103">
        <f t="shared" si="37"/>
        <v>3.8659451874265297E-2</v>
      </c>
      <c r="G2088" s="95"/>
      <c r="H2088" s="104"/>
      <c r="I2088" s="104"/>
      <c r="J2088" s="104"/>
      <c r="K2088" s="105">
        <f>VLOOKUP('Datos Monitoreo 2019'!$D2088,info!$A$2:$B$20,2,FALSE)</f>
        <v>0.34899999999999998</v>
      </c>
      <c r="M2088" s="104">
        <v>1.1499999999999999</v>
      </c>
      <c r="N2088" s="106">
        <f>(0.489461*'Datos Monitoreo 2019'!$E2088^1.79018)/1000</f>
        <v>0.12573285836356607</v>
      </c>
      <c r="O2088" s="106">
        <f>'Datos Monitoreo 2019'!$N2088*'Datos Monitoreo 2019'!$S2088</f>
        <v>2.5146571672713215E-2</v>
      </c>
      <c r="P2088" s="106">
        <f>'Datos Monitoreo 2019'!$O2088+'Datos Monitoreo 2019'!$N2088</f>
        <v>0.15087943003627929</v>
      </c>
      <c r="Q2088" s="104">
        <v>0.47</v>
      </c>
      <c r="R2088" s="106">
        <f>'Datos Monitoreo 2019'!$Q2088*'Datos Monitoreo 2019'!$N2088</f>
        <v>5.9094443430876047E-2</v>
      </c>
      <c r="S2088" s="104">
        <v>0.2</v>
      </c>
      <c r="T2088" s="106">
        <f>'Datos Monitoreo 2019'!$R2088*'Datos Monitoreo 2019'!$S2088</f>
        <v>1.181888868617521E-2</v>
      </c>
      <c r="U2088" s="106">
        <f>'Datos Monitoreo 2019'!$T2088+'Datos Monitoreo 2019'!$R2088</f>
        <v>7.0913332117051253E-2</v>
      </c>
    </row>
    <row r="2089" spans="1:21" s="94" customFormat="1" ht="16.5" hidden="1" x14ac:dyDescent="0.3">
      <c r="A2089" s="95" t="s">
        <v>80</v>
      </c>
      <c r="B2089" s="102">
        <f>VLOOKUP('Datos Monitoreo 2019'!$A2089,info!$D$3:$E$118,2,FALSE)</f>
        <v>2</v>
      </c>
      <c r="C2089" s="96">
        <v>9</v>
      </c>
      <c r="D2089" s="96" t="s">
        <v>11</v>
      </c>
      <c r="E2089" s="97">
        <v>19.894367886486918</v>
      </c>
      <c r="F2089" s="103">
        <f t="shared" si="37"/>
        <v>3.1084949822635814E-2</v>
      </c>
      <c r="G2089" s="95"/>
      <c r="H2089" s="104"/>
      <c r="I2089" s="104"/>
      <c r="J2089" s="104"/>
      <c r="K2089" s="105">
        <f>VLOOKUP('Datos Monitoreo 2019'!$D2089,info!$A$2:$B$20,2,FALSE)</f>
        <v>0.34899999999999998</v>
      </c>
      <c r="M2089" s="104">
        <v>1.1499999999999999</v>
      </c>
      <c r="N2089" s="106">
        <f>(0.489461*'Datos Monitoreo 2019'!$E2089^1.79018)/1000</f>
        <v>0.10343769245664032</v>
      </c>
      <c r="O2089" s="106">
        <f>'Datos Monitoreo 2019'!$N2089*'Datos Monitoreo 2019'!$S2089</f>
        <v>2.0687538491328067E-2</v>
      </c>
      <c r="P2089" s="106">
        <f>'Datos Monitoreo 2019'!$O2089+'Datos Monitoreo 2019'!$N2089</f>
        <v>0.12412523094796839</v>
      </c>
      <c r="Q2089" s="104">
        <v>0.47</v>
      </c>
      <c r="R2089" s="106">
        <f>'Datos Monitoreo 2019'!$Q2089*'Datos Monitoreo 2019'!$N2089</f>
        <v>4.8615715454620949E-2</v>
      </c>
      <c r="S2089" s="104">
        <v>0.2</v>
      </c>
      <c r="T2089" s="106">
        <f>'Datos Monitoreo 2019'!$R2089*'Datos Monitoreo 2019'!$S2089</f>
        <v>9.7231430909241901E-3</v>
      </c>
      <c r="U2089" s="106">
        <f>'Datos Monitoreo 2019'!$T2089+'Datos Monitoreo 2019'!$R2089</f>
        <v>5.8338858545545137E-2</v>
      </c>
    </row>
    <row r="2090" spans="1:21" s="94" customFormat="1" ht="16.5" hidden="1" x14ac:dyDescent="0.3">
      <c r="A2090" s="95" t="s">
        <v>80</v>
      </c>
      <c r="B2090" s="102">
        <f>VLOOKUP('Datos Monitoreo 2019'!$A2090,info!$D$3:$E$118,2,FALSE)</f>
        <v>2</v>
      </c>
      <c r="C2090" s="96">
        <v>10</v>
      </c>
      <c r="D2090" s="96" t="s">
        <v>11</v>
      </c>
      <c r="E2090" s="97">
        <v>19.671550966158264</v>
      </c>
      <c r="F2090" s="103">
        <f t="shared" si="37"/>
        <v>3.0392546242714518E-2</v>
      </c>
      <c r="G2090" s="95"/>
      <c r="H2090" s="104"/>
      <c r="I2090" s="104"/>
      <c r="J2090" s="104"/>
      <c r="K2090" s="105">
        <f>VLOOKUP('Datos Monitoreo 2019'!$D2090,info!$A$2:$B$20,2,FALSE)</f>
        <v>0.34899999999999998</v>
      </c>
      <c r="M2090" s="104">
        <v>1.1499999999999999</v>
      </c>
      <c r="N2090" s="106">
        <f>(0.489461*'Datos Monitoreo 2019'!$E2090^1.79018)/1000</f>
        <v>0.10137294942635615</v>
      </c>
      <c r="O2090" s="106">
        <f>'Datos Monitoreo 2019'!$N2090*'Datos Monitoreo 2019'!$S2090</f>
        <v>2.027458988527123E-2</v>
      </c>
      <c r="P2090" s="106">
        <f>'Datos Monitoreo 2019'!$O2090+'Datos Monitoreo 2019'!$N2090</f>
        <v>0.12164753931162738</v>
      </c>
      <c r="Q2090" s="104">
        <v>0.47</v>
      </c>
      <c r="R2090" s="106">
        <f>'Datos Monitoreo 2019'!$Q2090*'Datos Monitoreo 2019'!$N2090</f>
        <v>4.7645286230387385E-2</v>
      </c>
      <c r="S2090" s="104">
        <v>0.2</v>
      </c>
      <c r="T2090" s="106">
        <f>'Datos Monitoreo 2019'!$R2090*'Datos Monitoreo 2019'!$S2090</f>
        <v>9.5290572460774783E-3</v>
      </c>
      <c r="U2090" s="106">
        <f>'Datos Monitoreo 2019'!$T2090+'Datos Monitoreo 2019'!$R2090</f>
        <v>5.7174343476464863E-2</v>
      </c>
    </row>
    <row r="2091" spans="1:21" s="94" customFormat="1" ht="16.5" hidden="1" x14ac:dyDescent="0.3">
      <c r="A2091" s="95" t="s">
        <v>80</v>
      </c>
      <c r="B2091" s="102">
        <f>VLOOKUP('Datos Monitoreo 2019'!$A2091,info!$D$3:$E$118,2,FALSE)</f>
        <v>2</v>
      </c>
      <c r="C2091" s="96">
        <v>12</v>
      </c>
      <c r="D2091" s="96" t="s">
        <v>11</v>
      </c>
      <c r="E2091" s="97">
        <v>16.201973206754946</v>
      </c>
      <c r="F2091" s="103">
        <f t="shared" si="37"/>
        <v>2.0617010905595669E-2</v>
      </c>
      <c r="G2091" s="95"/>
      <c r="H2091" s="104"/>
      <c r="I2091" s="104"/>
      <c r="J2091" s="104"/>
      <c r="K2091" s="105">
        <f>VLOOKUP('Datos Monitoreo 2019'!$D2091,info!$A$2:$B$20,2,FALSE)</f>
        <v>0.34899999999999998</v>
      </c>
      <c r="M2091" s="104">
        <v>1.1499999999999999</v>
      </c>
      <c r="N2091" s="106">
        <f>(0.489461*'Datos Monitoreo 2019'!$E2091^1.79018)/1000</f>
        <v>7.1624627055759546E-2</v>
      </c>
      <c r="O2091" s="106">
        <f>'Datos Monitoreo 2019'!$N2091*'Datos Monitoreo 2019'!$S2091</f>
        <v>1.432492541115191E-2</v>
      </c>
      <c r="P2091" s="106">
        <f>'Datos Monitoreo 2019'!$O2091+'Datos Monitoreo 2019'!$N2091</f>
        <v>8.5949552466911452E-2</v>
      </c>
      <c r="Q2091" s="104">
        <v>0.47</v>
      </c>
      <c r="R2091" s="106">
        <f>'Datos Monitoreo 2019'!$Q2091*'Datos Monitoreo 2019'!$N2091</f>
        <v>3.3663574716206984E-2</v>
      </c>
      <c r="S2091" s="104">
        <v>0.2</v>
      </c>
      <c r="T2091" s="106">
        <f>'Datos Monitoreo 2019'!$R2091*'Datos Monitoreo 2019'!$S2091</f>
        <v>6.7327149432413972E-3</v>
      </c>
      <c r="U2091" s="106">
        <f>'Datos Monitoreo 2019'!$T2091+'Datos Monitoreo 2019'!$R2091</f>
        <v>4.039628965944838E-2</v>
      </c>
    </row>
    <row r="2092" spans="1:21" s="94" customFormat="1" ht="16.5" hidden="1" x14ac:dyDescent="0.3">
      <c r="A2092" s="95" t="s">
        <v>80</v>
      </c>
      <c r="B2092" s="102">
        <f>VLOOKUP('Datos Monitoreo 2019'!$A2092,info!$D$3:$E$118,2,FALSE)</f>
        <v>2</v>
      </c>
      <c r="C2092" s="96">
        <v>13</v>
      </c>
      <c r="D2092" s="96" t="s">
        <v>11</v>
      </c>
      <c r="E2092" s="97">
        <v>24.669016179243776</v>
      </c>
      <c r="F2092" s="103">
        <f t="shared" si="37"/>
        <v>4.7796218847284813E-2</v>
      </c>
      <c r="G2092" s="95"/>
      <c r="H2092" s="104"/>
      <c r="I2092" s="104"/>
      <c r="J2092" s="104"/>
      <c r="K2092" s="105">
        <f>VLOOKUP('Datos Monitoreo 2019'!$D2092,info!$A$2:$B$20,2,FALSE)</f>
        <v>0.34899999999999998</v>
      </c>
      <c r="M2092" s="104">
        <v>1.1499999999999999</v>
      </c>
      <c r="N2092" s="106">
        <f>(0.489461*'Datos Monitoreo 2019'!$E2092^1.79018)/1000</f>
        <v>0.15202690560490129</v>
      </c>
      <c r="O2092" s="106">
        <f>'Datos Monitoreo 2019'!$N2092*'Datos Monitoreo 2019'!$S2092</f>
        <v>3.0405381120980259E-2</v>
      </c>
      <c r="P2092" s="106">
        <f>'Datos Monitoreo 2019'!$O2092+'Datos Monitoreo 2019'!$N2092</f>
        <v>0.18243228672588155</v>
      </c>
      <c r="Q2092" s="104">
        <v>0.47</v>
      </c>
      <c r="R2092" s="106">
        <f>'Datos Monitoreo 2019'!$Q2092*'Datos Monitoreo 2019'!$N2092</f>
        <v>7.1452645634303605E-2</v>
      </c>
      <c r="S2092" s="104">
        <v>0.2</v>
      </c>
      <c r="T2092" s="106">
        <f>'Datos Monitoreo 2019'!$R2092*'Datos Monitoreo 2019'!$S2092</f>
        <v>1.4290529126860721E-2</v>
      </c>
      <c r="U2092" s="106">
        <f>'Datos Monitoreo 2019'!$T2092+'Datos Monitoreo 2019'!$R2092</f>
        <v>8.5743174761164331E-2</v>
      </c>
    </row>
    <row r="2093" spans="1:21" s="94" customFormat="1" ht="16.5" hidden="1" x14ac:dyDescent="0.3">
      <c r="A2093" s="95" t="s">
        <v>80</v>
      </c>
      <c r="B2093" s="102">
        <f>VLOOKUP('Datos Monitoreo 2019'!$A2093,info!$D$3:$E$118,2,FALSE)</f>
        <v>2</v>
      </c>
      <c r="C2093" s="96">
        <v>14</v>
      </c>
      <c r="D2093" s="96" t="s">
        <v>11</v>
      </c>
      <c r="E2093" s="97">
        <v>19.225917125500956</v>
      </c>
      <c r="F2093" s="103">
        <f t="shared" si="37"/>
        <v>2.9031134859506445E-2</v>
      </c>
      <c r="G2093" s="95"/>
      <c r="H2093" s="104"/>
      <c r="I2093" s="104"/>
      <c r="J2093" s="104"/>
      <c r="K2093" s="105">
        <f>VLOOKUP('Datos Monitoreo 2019'!$D2093,info!$A$2:$B$20,2,FALSE)</f>
        <v>0.34899999999999998</v>
      </c>
      <c r="M2093" s="104">
        <v>1.1499999999999999</v>
      </c>
      <c r="N2093" s="106">
        <f>(0.489461*'Datos Monitoreo 2019'!$E2093^1.79018)/1000</f>
        <v>9.7298700695565579E-2</v>
      </c>
      <c r="O2093" s="106">
        <f>'Datos Monitoreo 2019'!$N2093*'Datos Monitoreo 2019'!$S2093</f>
        <v>1.9459740139113117E-2</v>
      </c>
      <c r="P2093" s="106">
        <f>'Datos Monitoreo 2019'!$O2093+'Datos Monitoreo 2019'!$N2093</f>
        <v>0.11675844083467869</v>
      </c>
      <c r="Q2093" s="104">
        <v>0.47</v>
      </c>
      <c r="R2093" s="106">
        <f>'Datos Monitoreo 2019'!$Q2093*'Datos Monitoreo 2019'!$N2093</f>
        <v>4.5730389326915817E-2</v>
      </c>
      <c r="S2093" s="104">
        <v>0.2</v>
      </c>
      <c r="T2093" s="106">
        <f>'Datos Monitoreo 2019'!$R2093*'Datos Monitoreo 2019'!$S2093</f>
        <v>9.1460778653831634E-3</v>
      </c>
      <c r="U2093" s="106">
        <f>'Datos Monitoreo 2019'!$T2093+'Datos Monitoreo 2019'!$R2093</f>
        <v>5.4876467192298981E-2</v>
      </c>
    </row>
    <row r="2094" spans="1:21" s="94" customFormat="1" ht="16.5" hidden="1" x14ac:dyDescent="0.3">
      <c r="A2094" s="95" t="s">
        <v>80</v>
      </c>
      <c r="B2094" s="102">
        <f>VLOOKUP('Datos Monitoreo 2019'!$A2094,info!$D$3:$E$118,2,FALSE)</f>
        <v>2</v>
      </c>
      <c r="C2094" s="96">
        <v>16</v>
      </c>
      <c r="D2094" s="96" t="s">
        <v>11</v>
      </c>
      <c r="E2094" s="97">
        <v>24.700847167862154</v>
      </c>
      <c r="F2094" s="103">
        <f t="shared" si="37"/>
        <v>4.7919643505652566E-2</v>
      </c>
      <c r="G2094" s="95"/>
      <c r="H2094" s="104"/>
      <c r="I2094" s="104"/>
      <c r="J2094" s="104"/>
      <c r="K2094" s="105">
        <f>VLOOKUP('Datos Monitoreo 2019'!$D2094,info!$A$2:$B$20,2,FALSE)</f>
        <v>0.34899999999999998</v>
      </c>
      <c r="M2094" s="104">
        <v>1.1499999999999999</v>
      </c>
      <c r="N2094" s="106">
        <f>(0.489461*'Datos Monitoreo 2019'!$E2094^1.79018)/1000</f>
        <v>0.15237825303263158</v>
      </c>
      <c r="O2094" s="106">
        <f>'Datos Monitoreo 2019'!$N2094*'Datos Monitoreo 2019'!$S2094</f>
        <v>3.0475650606526319E-2</v>
      </c>
      <c r="P2094" s="106">
        <f>'Datos Monitoreo 2019'!$O2094+'Datos Monitoreo 2019'!$N2094</f>
        <v>0.18285390363915791</v>
      </c>
      <c r="Q2094" s="104">
        <v>0.47</v>
      </c>
      <c r="R2094" s="106">
        <f>'Datos Monitoreo 2019'!$Q2094*'Datos Monitoreo 2019'!$N2094</f>
        <v>7.1617778925336842E-2</v>
      </c>
      <c r="S2094" s="104">
        <v>0.2</v>
      </c>
      <c r="T2094" s="106">
        <f>'Datos Monitoreo 2019'!$R2094*'Datos Monitoreo 2019'!$S2094</f>
        <v>1.4323555785067369E-2</v>
      </c>
      <c r="U2094" s="106">
        <f>'Datos Monitoreo 2019'!$T2094+'Datos Monitoreo 2019'!$R2094</f>
        <v>8.5941334710404216E-2</v>
      </c>
    </row>
    <row r="2095" spans="1:21" s="94" customFormat="1" ht="16.5" hidden="1" x14ac:dyDescent="0.3">
      <c r="A2095" s="95" t="s">
        <v>80</v>
      </c>
      <c r="B2095" s="102">
        <f>VLOOKUP('Datos Monitoreo 2019'!$A2095,info!$D$3:$E$118,2,FALSE)</f>
        <v>2</v>
      </c>
      <c r="C2095" s="96">
        <v>17</v>
      </c>
      <c r="D2095" s="96" t="s">
        <v>11</v>
      </c>
      <c r="E2095" s="97">
        <v>25.146481008519466</v>
      </c>
      <c r="F2095" s="103">
        <f t="shared" si="37"/>
        <v>4.966429999182595E-2</v>
      </c>
      <c r="G2095" s="95"/>
      <c r="H2095" s="104"/>
      <c r="I2095" s="104"/>
      <c r="J2095" s="104"/>
      <c r="K2095" s="105">
        <f>VLOOKUP('Datos Monitoreo 2019'!$D2095,info!$A$2:$B$20,2,FALSE)</f>
        <v>0.34899999999999998</v>
      </c>
      <c r="M2095" s="104">
        <v>1.1499999999999999</v>
      </c>
      <c r="N2095" s="106">
        <f>(0.489461*'Datos Monitoreo 2019'!$E2095^1.79018)/1000</f>
        <v>0.15733465796609586</v>
      </c>
      <c r="O2095" s="106">
        <f>'Datos Monitoreo 2019'!$N2095*'Datos Monitoreo 2019'!$S2095</f>
        <v>3.1466931593219172E-2</v>
      </c>
      <c r="P2095" s="106">
        <f>'Datos Monitoreo 2019'!$O2095+'Datos Monitoreo 2019'!$N2095</f>
        <v>0.18880158955931503</v>
      </c>
      <c r="Q2095" s="104">
        <v>0.47</v>
      </c>
      <c r="R2095" s="106">
        <f>'Datos Monitoreo 2019'!$Q2095*'Datos Monitoreo 2019'!$N2095</f>
        <v>7.3947289244065045E-2</v>
      </c>
      <c r="S2095" s="104">
        <v>0.2</v>
      </c>
      <c r="T2095" s="106">
        <f>'Datos Monitoreo 2019'!$R2095*'Datos Monitoreo 2019'!$S2095</f>
        <v>1.478945784881301E-2</v>
      </c>
      <c r="U2095" s="106">
        <f>'Datos Monitoreo 2019'!$T2095+'Datos Monitoreo 2019'!$R2095</f>
        <v>8.8736747092878057E-2</v>
      </c>
    </row>
    <row r="2096" spans="1:21" s="94" customFormat="1" ht="16.5" hidden="1" x14ac:dyDescent="0.3">
      <c r="A2096" s="95" t="s">
        <v>80</v>
      </c>
      <c r="B2096" s="102">
        <f>VLOOKUP('Datos Monitoreo 2019'!$A2096,info!$D$3:$E$118,2,FALSE)</f>
        <v>2</v>
      </c>
      <c r="C2096" s="96">
        <v>19</v>
      </c>
      <c r="D2096" s="96" t="s">
        <v>11</v>
      </c>
      <c r="E2096" s="97">
        <v>21.613241271879389</v>
      </c>
      <c r="F2096" s="103">
        <f t="shared" si="37"/>
        <v>3.6688477059015262E-2</v>
      </c>
      <c r="G2096" s="95"/>
      <c r="H2096" s="104"/>
      <c r="I2096" s="104"/>
      <c r="J2096" s="104"/>
      <c r="K2096" s="105">
        <f>VLOOKUP('Datos Monitoreo 2019'!$D2096,info!$A$2:$B$20,2,FALSE)</f>
        <v>0.34899999999999998</v>
      </c>
      <c r="M2096" s="104">
        <v>1.1499999999999999</v>
      </c>
      <c r="N2096" s="106">
        <f>(0.489461*'Datos Monitoreo 2019'!$E2096^1.79018)/1000</f>
        <v>0.1199794775794969</v>
      </c>
      <c r="O2096" s="106">
        <f>'Datos Monitoreo 2019'!$N2096*'Datos Monitoreo 2019'!$S2096</f>
        <v>2.3995895515899382E-2</v>
      </c>
      <c r="P2096" s="106">
        <f>'Datos Monitoreo 2019'!$O2096+'Datos Monitoreo 2019'!$N2096</f>
        <v>0.14397537309539626</v>
      </c>
      <c r="Q2096" s="104">
        <v>0.47</v>
      </c>
      <c r="R2096" s="106">
        <f>'Datos Monitoreo 2019'!$Q2096*'Datos Monitoreo 2019'!$N2096</f>
        <v>5.639035446236354E-2</v>
      </c>
      <c r="S2096" s="104">
        <v>0.2</v>
      </c>
      <c r="T2096" s="106">
        <f>'Datos Monitoreo 2019'!$R2096*'Datos Monitoreo 2019'!$S2096</f>
        <v>1.1278070892472708E-2</v>
      </c>
      <c r="U2096" s="106">
        <f>'Datos Monitoreo 2019'!$T2096+'Datos Monitoreo 2019'!$R2096</f>
        <v>6.7668425354836248E-2</v>
      </c>
    </row>
    <row r="2097" spans="1:21" s="94" customFormat="1" ht="16.5" hidden="1" x14ac:dyDescent="0.3">
      <c r="A2097" s="95" t="s">
        <v>80</v>
      </c>
      <c r="B2097" s="102">
        <f>VLOOKUP('Datos Monitoreo 2019'!$A2097,info!$D$3:$E$118,2,FALSE)</f>
        <v>2</v>
      </c>
      <c r="C2097" s="96">
        <v>20</v>
      </c>
      <c r="D2097" s="96" t="s">
        <v>11</v>
      </c>
      <c r="E2097" s="97">
        <v>19.257748114119337</v>
      </c>
      <c r="F2097" s="103">
        <f t="shared" si="37"/>
        <v>2.9127344022605504E-2</v>
      </c>
      <c r="G2097" s="95"/>
      <c r="H2097" s="104"/>
      <c r="I2097" s="104"/>
      <c r="J2097" s="104"/>
      <c r="K2097" s="105">
        <f>VLOOKUP('Datos Monitoreo 2019'!$D2097,info!$A$2:$B$20,2,FALSE)</f>
        <v>0.34899999999999998</v>
      </c>
      <c r="M2097" s="104">
        <v>1.1499999999999999</v>
      </c>
      <c r="N2097" s="106">
        <f>(0.489461*'Datos Monitoreo 2019'!$E2097^1.79018)/1000</f>
        <v>9.7587270416286939E-2</v>
      </c>
      <c r="O2097" s="106">
        <f>'Datos Monitoreo 2019'!$N2097*'Datos Monitoreo 2019'!$S2097</f>
        <v>1.9517454083257391E-2</v>
      </c>
      <c r="P2097" s="106">
        <f>'Datos Monitoreo 2019'!$O2097+'Datos Monitoreo 2019'!$N2097</f>
        <v>0.11710472449954433</v>
      </c>
      <c r="Q2097" s="104">
        <v>0.47</v>
      </c>
      <c r="R2097" s="106">
        <f>'Datos Monitoreo 2019'!$Q2097*'Datos Monitoreo 2019'!$N2097</f>
        <v>4.5866017095654861E-2</v>
      </c>
      <c r="S2097" s="104">
        <v>0.2</v>
      </c>
      <c r="T2097" s="106">
        <f>'Datos Monitoreo 2019'!$R2097*'Datos Monitoreo 2019'!$S2097</f>
        <v>9.1732034191309725E-3</v>
      </c>
      <c r="U2097" s="106">
        <f>'Datos Monitoreo 2019'!$T2097+'Datos Monitoreo 2019'!$R2097</f>
        <v>5.5039220514785832E-2</v>
      </c>
    </row>
    <row r="2098" spans="1:21" s="94" customFormat="1" ht="16.5" hidden="1" x14ac:dyDescent="0.3">
      <c r="A2098" s="95" t="s">
        <v>80</v>
      </c>
      <c r="B2098" s="102">
        <f>VLOOKUP('Datos Monitoreo 2019'!$A2098,info!$D$3:$E$118,2,FALSE)</f>
        <v>2</v>
      </c>
      <c r="C2098" s="96">
        <v>21</v>
      </c>
      <c r="D2098" s="96" t="s">
        <v>11</v>
      </c>
      <c r="E2098" s="97">
        <v>23.809579486547541</v>
      </c>
      <c r="F2098" s="103">
        <f t="shared" si="37"/>
        <v>4.4523913639843898E-2</v>
      </c>
      <c r="G2098" s="95"/>
      <c r="H2098" s="104"/>
      <c r="I2098" s="104"/>
      <c r="J2098" s="104"/>
      <c r="K2098" s="105">
        <f>VLOOKUP('Datos Monitoreo 2019'!$D2098,info!$A$2:$B$20,2,FALSE)</f>
        <v>0.34899999999999998</v>
      </c>
      <c r="M2098" s="104">
        <v>1.1499999999999999</v>
      </c>
      <c r="N2098" s="106">
        <f>(0.489461*'Datos Monitoreo 2019'!$E2098^1.79018)/1000</f>
        <v>0.14267618770870524</v>
      </c>
      <c r="O2098" s="106">
        <f>'Datos Monitoreo 2019'!$N2098*'Datos Monitoreo 2019'!$S2098</f>
        <v>2.8535237541741049E-2</v>
      </c>
      <c r="P2098" s="106">
        <f>'Datos Monitoreo 2019'!$O2098+'Datos Monitoreo 2019'!$N2098</f>
        <v>0.1712114252504463</v>
      </c>
      <c r="Q2098" s="104">
        <v>0.47</v>
      </c>
      <c r="R2098" s="106">
        <f>'Datos Monitoreo 2019'!$Q2098*'Datos Monitoreo 2019'!$N2098</f>
        <v>6.7057808223091458E-2</v>
      </c>
      <c r="S2098" s="104">
        <v>0.2</v>
      </c>
      <c r="T2098" s="106">
        <f>'Datos Monitoreo 2019'!$R2098*'Datos Monitoreo 2019'!$S2098</f>
        <v>1.3411561644618292E-2</v>
      </c>
      <c r="U2098" s="106">
        <f>'Datos Monitoreo 2019'!$T2098+'Datos Monitoreo 2019'!$R2098</f>
        <v>8.046936986770975E-2</v>
      </c>
    </row>
    <row r="2099" spans="1:21" s="94" customFormat="1" ht="16.5" hidden="1" x14ac:dyDescent="0.3">
      <c r="A2099" s="95" t="s">
        <v>80</v>
      </c>
      <c r="B2099" s="102">
        <f>VLOOKUP('Datos Monitoreo 2019'!$A2099,info!$D$3:$E$118,2,FALSE)</f>
        <v>2</v>
      </c>
      <c r="C2099" s="96">
        <v>22</v>
      </c>
      <c r="D2099" s="96" t="s">
        <v>11</v>
      </c>
      <c r="E2099" s="97">
        <v>21.485917317405871</v>
      </c>
      <c r="F2099" s="103">
        <f t="shared" si="37"/>
        <v>3.6257485473122401E-2</v>
      </c>
      <c r="G2099" s="95"/>
      <c r="H2099" s="104"/>
      <c r="I2099" s="104"/>
      <c r="J2099" s="104"/>
      <c r="K2099" s="105">
        <f>VLOOKUP('Datos Monitoreo 2019'!$D2099,info!$A$2:$B$20,2,FALSE)</f>
        <v>0.34899999999999998</v>
      </c>
      <c r="M2099" s="104">
        <v>1.1499999999999999</v>
      </c>
      <c r="N2099" s="106">
        <f>(0.489461*'Datos Monitoreo 2019'!$E2099^1.79018)/1000</f>
        <v>0.11871712266330159</v>
      </c>
      <c r="O2099" s="106">
        <f>'Datos Monitoreo 2019'!$N2099*'Datos Monitoreo 2019'!$S2099</f>
        <v>2.3743424532660318E-2</v>
      </c>
      <c r="P2099" s="106">
        <f>'Datos Monitoreo 2019'!$O2099+'Datos Monitoreo 2019'!$N2099</f>
        <v>0.14246054719596191</v>
      </c>
      <c r="Q2099" s="104">
        <v>0.47</v>
      </c>
      <c r="R2099" s="106">
        <f>'Datos Monitoreo 2019'!$Q2099*'Datos Monitoreo 2019'!$N2099</f>
        <v>5.5797047651751745E-2</v>
      </c>
      <c r="S2099" s="104">
        <v>0.2</v>
      </c>
      <c r="T2099" s="106">
        <f>'Datos Monitoreo 2019'!$R2099*'Datos Monitoreo 2019'!$S2099</f>
        <v>1.1159409530350349E-2</v>
      </c>
      <c r="U2099" s="106">
        <f>'Datos Monitoreo 2019'!$T2099+'Datos Monitoreo 2019'!$R2099</f>
        <v>6.6956457182102094E-2</v>
      </c>
    </row>
    <row r="2100" spans="1:21" s="94" customFormat="1" ht="16.5" hidden="1" x14ac:dyDescent="0.3">
      <c r="A2100" s="95" t="s">
        <v>80</v>
      </c>
      <c r="B2100" s="102">
        <f>VLOOKUP('Datos Monitoreo 2019'!$A2100,info!$D$3:$E$118,2,FALSE)</f>
        <v>2</v>
      </c>
      <c r="C2100" s="96">
        <v>23</v>
      </c>
      <c r="D2100" s="96" t="s">
        <v>11</v>
      </c>
      <c r="E2100" s="97">
        <v>19.034931193790683</v>
      </c>
      <c r="F2100" s="103">
        <f t="shared" si="37"/>
        <v>2.8457222134717072E-2</v>
      </c>
      <c r="G2100" s="95"/>
      <c r="H2100" s="104"/>
      <c r="I2100" s="104"/>
      <c r="J2100" s="104"/>
      <c r="K2100" s="105">
        <f>VLOOKUP('Datos Monitoreo 2019'!$D2100,info!$A$2:$B$20,2,FALSE)</f>
        <v>0.34899999999999998</v>
      </c>
      <c r="M2100" s="104">
        <v>1.1499999999999999</v>
      </c>
      <c r="N2100" s="106">
        <f>(0.489461*'Datos Monitoreo 2019'!$E2100^1.79018)/1000</f>
        <v>9.5575209708735842E-2</v>
      </c>
      <c r="O2100" s="106">
        <f>'Datos Monitoreo 2019'!$N2100*'Datos Monitoreo 2019'!$S2100</f>
        <v>1.9115041941747169E-2</v>
      </c>
      <c r="P2100" s="106">
        <f>'Datos Monitoreo 2019'!$O2100+'Datos Monitoreo 2019'!$N2100</f>
        <v>0.11469025165048301</v>
      </c>
      <c r="Q2100" s="104">
        <v>0.47</v>
      </c>
      <c r="R2100" s="106">
        <f>'Datos Monitoreo 2019'!$Q2100*'Datos Monitoreo 2019'!$N2100</f>
        <v>4.4920348563105846E-2</v>
      </c>
      <c r="S2100" s="104">
        <v>0.2</v>
      </c>
      <c r="T2100" s="106">
        <f>'Datos Monitoreo 2019'!$R2100*'Datos Monitoreo 2019'!$S2100</f>
        <v>8.9840697126211694E-3</v>
      </c>
      <c r="U2100" s="106">
        <f>'Datos Monitoreo 2019'!$T2100+'Datos Monitoreo 2019'!$R2100</f>
        <v>5.3904418275727013E-2</v>
      </c>
    </row>
    <row r="2101" spans="1:21" s="94" customFormat="1" ht="16.5" hidden="1" x14ac:dyDescent="0.3">
      <c r="A2101" s="95" t="s">
        <v>80</v>
      </c>
      <c r="B2101" s="102">
        <f>VLOOKUP('Datos Monitoreo 2019'!$A2101,info!$D$3:$E$118,2,FALSE)</f>
        <v>2</v>
      </c>
      <c r="C2101" s="96">
        <v>25</v>
      </c>
      <c r="D2101" s="96" t="s">
        <v>11</v>
      </c>
      <c r="E2101" s="97">
        <v>19.480565034447991</v>
      </c>
      <c r="F2101" s="103">
        <f t="shared" si="37"/>
        <v>2.9805264502705427E-2</v>
      </c>
      <c r="G2101" s="95"/>
      <c r="H2101" s="104"/>
      <c r="I2101" s="104"/>
      <c r="J2101" s="104"/>
      <c r="K2101" s="105">
        <f>VLOOKUP('Datos Monitoreo 2019'!$D2101,info!$A$2:$B$20,2,FALSE)</f>
        <v>0.34899999999999998</v>
      </c>
      <c r="M2101" s="104">
        <v>1.1499999999999999</v>
      </c>
      <c r="N2101" s="106">
        <f>(0.489461*'Datos Monitoreo 2019'!$E2101^1.79018)/1000</f>
        <v>9.9617811145047461E-2</v>
      </c>
      <c r="O2101" s="106">
        <f>'Datos Monitoreo 2019'!$N2101*'Datos Monitoreo 2019'!$S2101</f>
        <v>1.9923562229009494E-2</v>
      </c>
      <c r="P2101" s="106">
        <f>'Datos Monitoreo 2019'!$O2101+'Datos Monitoreo 2019'!$N2101</f>
        <v>0.11954137337405696</v>
      </c>
      <c r="Q2101" s="104">
        <v>0.47</v>
      </c>
      <c r="R2101" s="106">
        <f>'Datos Monitoreo 2019'!$Q2101*'Datos Monitoreo 2019'!$N2101</f>
        <v>4.6820371238172301E-2</v>
      </c>
      <c r="S2101" s="104">
        <v>0.2</v>
      </c>
      <c r="T2101" s="106">
        <f>'Datos Monitoreo 2019'!$R2101*'Datos Monitoreo 2019'!$S2101</f>
        <v>9.3640742476344598E-3</v>
      </c>
      <c r="U2101" s="106">
        <f>'Datos Monitoreo 2019'!$T2101+'Datos Monitoreo 2019'!$R2101</f>
        <v>5.6184445485806762E-2</v>
      </c>
    </row>
    <row r="2102" spans="1:21" s="94" customFormat="1" ht="16.5" hidden="1" x14ac:dyDescent="0.3">
      <c r="A2102" s="95" t="s">
        <v>80</v>
      </c>
      <c r="B2102" s="102">
        <f>VLOOKUP('Datos Monitoreo 2019'!$A2102,info!$D$3:$E$118,2,FALSE)</f>
        <v>2</v>
      </c>
      <c r="C2102" s="96">
        <v>27</v>
      </c>
      <c r="D2102" s="96" t="s">
        <v>11</v>
      </c>
      <c r="E2102" s="97">
        <v>21.231269408458839</v>
      </c>
      <c r="F2102" s="103">
        <f t="shared" si="37"/>
        <v>3.5403141738605114E-2</v>
      </c>
      <c r="G2102" s="95"/>
      <c r="H2102" s="104"/>
      <c r="I2102" s="104"/>
      <c r="J2102" s="104"/>
      <c r="K2102" s="105">
        <f>VLOOKUP('Datos Monitoreo 2019'!$D2102,info!$A$2:$B$20,2,FALSE)</f>
        <v>0.34899999999999998</v>
      </c>
      <c r="M2102" s="104">
        <v>1.1499999999999999</v>
      </c>
      <c r="N2102" s="106">
        <f>(0.489461*'Datos Monitoreo 2019'!$E2102^1.79018)/1000</f>
        <v>0.1162101119120261</v>
      </c>
      <c r="O2102" s="106">
        <f>'Datos Monitoreo 2019'!$N2102*'Datos Monitoreo 2019'!$S2102</f>
        <v>2.324202238240522E-2</v>
      </c>
      <c r="P2102" s="106">
        <f>'Datos Monitoreo 2019'!$O2102+'Datos Monitoreo 2019'!$N2102</f>
        <v>0.13945213429443132</v>
      </c>
      <c r="Q2102" s="104">
        <v>0.47</v>
      </c>
      <c r="R2102" s="106">
        <f>'Datos Monitoreo 2019'!$Q2102*'Datos Monitoreo 2019'!$N2102</f>
        <v>5.4618752598652266E-2</v>
      </c>
      <c r="S2102" s="104">
        <v>0.2</v>
      </c>
      <c r="T2102" s="106">
        <f>'Datos Monitoreo 2019'!$R2102*'Datos Monitoreo 2019'!$S2102</f>
        <v>1.0923750519730454E-2</v>
      </c>
      <c r="U2102" s="106">
        <f>'Datos Monitoreo 2019'!$T2102+'Datos Monitoreo 2019'!$R2102</f>
        <v>6.5542503118382722E-2</v>
      </c>
    </row>
    <row r="2103" spans="1:21" s="94" customFormat="1" ht="16.5" hidden="1" x14ac:dyDescent="0.3">
      <c r="A2103" s="95" t="s">
        <v>80</v>
      </c>
      <c r="B2103" s="102">
        <f>VLOOKUP('Datos Monitoreo 2019'!$A2103,info!$D$3:$E$118,2,FALSE)</f>
        <v>2</v>
      </c>
      <c r="C2103" s="96">
        <v>28</v>
      </c>
      <c r="D2103" s="96" t="s">
        <v>11</v>
      </c>
      <c r="E2103" s="97">
        <v>20.562818647472877</v>
      </c>
      <c r="F2103" s="103">
        <f t="shared" si="37"/>
        <v>3.3208952115668697E-2</v>
      </c>
      <c r="G2103" s="95"/>
      <c r="H2103" s="104"/>
      <c r="I2103" s="104"/>
      <c r="J2103" s="104"/>
      <c r="K2103" s="105">
        <f>VLOOKUP('Datos Monitoreo 2019'!$D2103,info!$A$2:$B$20,2,FALSE)</f>
        <v>0.34899999999999998</v>
      </c>
      <c r="M2103" s="104">
        <v>1.1499999999999999</v>
      </c>
      <c r="N2103" s="106">
        <f>(0.489461*'Datos Monitoreo 2019'!$E2103^1.79018)/1000</f>
        <v>0.10974187677891097</v>
      </c>
      <c r="O2103" s="106">
        <f>'Datos Monitoreo 2019'!$N2103*'Datos Monitoreo 2019'!$S2103</f>
        <v>2.1948375355782195E-2</v>
      </c>
      <c r="P2103" s="106">
        <f>'Datos Monitoreo 2019'!$O2103+'Datos Monitoreo 2019'!$N2103</f>
        <v>0.13169025213469315</v>
      </c>
      <c r="Q2103" s="104">
        <v>0.47</v>
      </c>
      <c r="R2103" s="106">
        <f>'Datos Monitoreo 2019'!$Q2103*'Datos Monitoreo 2019'!$N2103</f>
        <v>5.1578682086088151E-2</v>
      </c>
      <c r="S2103" s="104">
        <v>0.2</v>
      </c>
      <c r="T2103" s="106">
        <f>'Datos Monitoreo 2019'!$R2103*'Datos Monitoreo 2019'!$S2103</f>
        <v>1.0315736417217631E-2</v>
      </c>
      <c r="U2103" s="106">
        <f>'Datos Monitoreo 2019'!$T2103+'Datos Monitoreo 2019'!$R2103</f>
        <v>6.1894418503305779E-2</v>
      </c>
    </row>
    <row r="2104" spans="1:21" s="94" customFormat="1" ht="16.5" hidden="1" x14ac:dyDescent="0.3">
      <c r="A2104" s="95" t="s">
        <v>80</v>
      </c>
      <c r="B2104" s="102">
        <f>VLOOKUP('Datos Monitoreo 2019'!$A2104,info!$D$3:$E$118,2,FALSE)</f>
        <v>2</v>
      </c>
      <c r="C2104" s="96">
        <v>29</v>
      </c>
      <c r="D2104" s="96" t="s">
        <v>11</v>
      </c>
      <c r="E2104" s="97">
        <v>17.411550774253353</v>
      </c>
      <c r="F2104" s="103">
        <f t="shared" si="37"/>
        <v>2.3810295683791467E-2</v>
      </c>
      <c r="G2104" s="95"/>
      <c r="H2104" s="104"/>
      <c r="I2104" s="104"/>
      <c r="J2104" s="104"/>
      <c r="K2104" s="105">
        <f>VLOOKUP('Datos Monitoreo 2019'!$D2104,info!$A$2:$B$20,2,FALSE)</f>
        <v>0.34899999999999998</v>
      </c>
      <c r="M2104" s="104">
        <v>1.1499999999999999</v>
      </c>
      <c r="N2104" s="106">
        <f>(0.489461*'Datos Monitoreo 2019'!$E2104^1.79018)/1000</f>
        <v>8.1478023613616071E-2</v>
      </c>
      <c r="O2104" s="106">
        <f>'Datos Monitoreo 2019'!$N2104*'Datos Monitoreo 2019'!$S2104</f>
        <v>1.6295604722723216E-2</v>
      </c>
      <c r="P2104" s="106">
        <f>'Datos Monitoreo 2019'!$O2104+'Datos Monitoreo 2019'!$N2104</f>
        <v>9.7773628336339291E-2</v>
      </c>
      <c r="Q2104" s="104">
        <v>0.47</v>
      </c>
      <c r="R2104" s="106">
        <f>'Datos Monitoreo 2019'!$Q2104*'Datos Monitoreo 2019'!$N2104</f>
        <v>3.8294671098399555E-2</v>
      </c>
      <c r="S2104" s="104">
        <v>0.2</v>
      </c>
      <c r="T2104" s="106">
        <f>'Datos Monitoreo 2019'!$R2104*'Datos Monitoreo 2019'!$S2104</f>
        <v>7.6589342196799115E-3</v>
      </c>
      <c r="U2104" s="106">
        <f>'Datos Monitoreo 2019'!$T2104+'Datos Monitoreo 2019'!$R2104</f>
        <v>4.5953605318079467E-2</v>
      </c>
    </row>
    <row r="2105" spans="1:21" s="94" customFormat="1" ht="16.5" hidden="1" x14ac:dyDescent="0.3">
      <c r="A2105" s="95" t="s">
        <v>80</v>
      </c>
      <c r="B2105" s="102">
        <f>VLOOKUP('Datos Monitoreo 2019'!$A2105,info!$D$3:$E$118,2,FALSE)</f>
        <v>2</v>
      </c>
      <c r="C2105" s="96">
        <v>30</v>
      </c>
      <c r="D2105" s="96" t="s">
        <v>11</v>
      </c>
      <c r="E2105" s="97">
        <v>19.544227011684747</v>
      </c>
      <c r="F2105" s="103">
        <f t="shared" si="37"/>
        <v>3.0000388462936088E-2</v>
      </c>
      <c r="G2105" s="95"/>
      <c r="H2105" s="104"/>
      <c r="I2105" s="104"/>
      <c r="J2105" s="104"/>
      <c r="K2105" s="105">
        <f>VLOOKUP('Datos Monitoreo 2019'!$D2105,info!$A$2:$B$20,2,FALSE)</f>
        <v>0.34899999999999998</v>
      </c>
      <c r="M2105" s="104">
        <v>1.1499999999999999</v>
      </c>
      <c r="N2105" s="106">
        <f>(0.489461*'Datos Monitoreo 2019'!$E2105^1.79018)/1000</f>
        <v>0.10020135367830123</v>
      </c>
      <c r="O2105" s="106">
        <f>'Datos Monitoreo 2019'!$N2105*'Datos Monitoreo 2019'!$S2105</f>
        <v>2.0040270735660247E-2</v>
      </c>
      <c r="P2105" s="106">
        <f>'Datos Monitoreo 2019'!$O2105+'Datos Monitoreo 2019'!$N2105</f>
        <v>0.12024162441396147</v>
      </c>
      <c r="Q2105" s="104">
        <v>0.47</v>
      </c>
      <c r="R2105" s="106">
        <f>'Datos Monitoreo 2019'!$Q2105*'Datos Monitoreo 2019'!$N2105</f>
        <v>4.7094636228801577E-2</v>
      </c>
      <c r="S2105" s="104">
        <v>0.2</v>
      </c>
      <c r="T2105" s="106">
        <f>'Datos Monitoreo 2019'!$R2105*'Datos Monitoreo 2019'!$S2105</f>
        <v>9.4189272457603154E-3</v>
      </c>
      <c r="U2105" s="106">
        <f>'Datos Monitoreo 2019'!$T2105+'Datos Monitoreo 2019'!$R2105</f>
        <v>5.6513563474561893E-2</v>
      </c>
    </row>
    <row r="2106" spans="1:21" s="94" customFormat="1" ht="16.5" hidden="1" x14ac:dyDescent="0.3">
      <c r="A2106" s="95" t="s">
        <v>80</v>
      </c>
      <c r="B2106" s="102">
        <f>VLOOKUP('Datos Monitoreo 2019'!$A2106,info!$D$3:$E$118,2,FALSE)</f>
        <v>2</v>
      </c>
      <c r="C2106" s="96">
        <v>32</v>
      </c>
      <c r="D2106" s="96" t="s">
        <v>11</v>
      </c>
      <c r="E2106" s="97">
        <v>19.225917125500956</v>
      </c>
      <c r="F2106" s="103">
        <f t="shared" si="37"/>
        <v>2.9031134859506445E-2</v>
      </c>
      <c r="G2106" s="95"/>
      <c r="H2106" s="104"/>
      <c r="I2106" s="104"/>
      <c r="J2106" s="104"/>
      <c r="K2106" s="105">
        <f>VLOOKUP('Datos Monitoreo 2019'!$D2106,info!$A$2:$B$20,2,FALSE)</f>
        <v>0.34899999999999998</v>
      </c>
      <c r="M2106" s="104">
        <v>1.1499999999999999</v>
      </c>
      <c r="N2106" s="106">
        <f>(0.489461*'Datos Monitoreo 2019'!$E2106^1.79018)/1000</f>
        <v>9.7298700695565579E-2</v>
      </c>
      <c r="O2106" s="106">
        <f>'Datos Monitoreo 2019'!$N2106*'Datos Monitoreo 2019'!$S2106</f>
        <v>1.9459740139113117E-2</v>
      </c>
      <c r="P2106" s="106">
        <f>'Datos Monitoreo 2019'!$O2106+'Datos Monitoreo 2019'!$N2106</f>
        <v>0.11675844083467869</v>
      </c>
      <c r="Q2106" s="104">
        <v>0.47</v>
      </c>
      <c r="R2106" s="106">
        <f>'Datos Monitoreo 2019'!$Q2106*'Datos Monitoreo 2019'!$N2106</f>
        <v>4.5730389326915817E-2</v>
      </c>
      <c r="S2106" s="104">
        <v>0.2</v>
      </c>
      <c r="T2106" s="106">
        <f>'Datos Monitoreo 2019'!$R2106*'Datos Monitoreo 2019'!$S2106</f>
        <v>9.1460778653831634E-3</v>
      </c>
      <c r="U2106" s="106">
        <f>'Datos Monitoreo 2019'!$T2106+'Datos Monitoreo 2019'!$R2106</f>
        <v>5.4876467192298981E-2</v>
      </c>
    </row>
    <row r="2107" spans="1:21" s="94" customFormat="1" ht="16.5" hidden="1" x14ac:dyDescent="0.3">
      <c r="A2107" s="95" t="s">
        <v>80</v>
      </c>
      <c r="B2107" s="102">
        <f>VLOOKUP('Datos Monitoreo 2019'!$A2107,info!$D$3:$E$118,2,FALSE)</f>
        <v>2</v>
      </c>
      <c r="C2107" s="96">
        <v>33</v>
      </c>
      <c r="D2107" s="96" t="s">
        <v>11</v>
      </c>
      <c r="E2107" s="97">
        <v>24.032396406876195</v>
      </c>
      <c r="F2107" s="103">
        <f t="shared" si="37"/>
        <v>4.5361148217978813E-2</v>
      </c>
      <c r="G2107" s="95"/>
      <c r="H2107" s="104"/>
      <c r="I2107" s="104"/>
      <c r="J2107" s="104"/>
      <c r="K2107" s="105">
        <f>VLOOKUP('Datos Monitoreo 2019'!$D2107,info!$A$2:$B$20,2,FALSE)</f>
        <v>0.34899999999999998</v>
      </c>
      <c r="M2107" s="104">
        <v>1.1499999999999999</v>
      </c>
      <c r="N2107" s="106">
        <f>(0.489461*'Datos Monitoreo 2019'!$E2107^1.79018)/1000</f>
        <v>0.14507527682171456</v>
      </c>
      <c r="O2107" s="106">
        <f>'Datos Monitoreo 2019'!$N2107*'Datos Monitoreo 2019'!$S2107</f>
        <v>2.9015055364342915E-2</v>
      </c>
      <c r="P2107" s="106">
        <f>'Datos Monitoreo 2019'!$O2107+'Datos Monitoreo 2019'!$N2107</f>
        <v>0.17409033218605746</v>
      </c>
      <c r="Q2107" s="104">
        <v>0.47</v>
      </c>
      <c r="R2107" s="106">
        <f>'Datos Monitoreo 2019'!$Q2107*'Datos Monitoreo 2019'!$N2107</f>
        <v>6.818538010620584E-2</v>
      </c>
      <c r="S2107" s="104">
        <v>0.2</v>
      </c>
      <c r="T2107" s="106">
        <f>'Datos Monitoreo 2019'!$R2107*'Datos Monitoreo 2019'!$S2107</f>
        <v>1.3637076021241168E-2</v>
      </c>
      <c r="U2107" s="106">
        <f>'Datos Monitoreo 2019'!$T2107+'Datos Monitoreo 2019'!$R2107</f>
        <v>8.1822456127447013E-2</v>
      </c>
    </row>
    <row r="2108" spans="1:21" s="94" customFormat="1" ht="16.5" hidden="1" x14ac:dyDescent="0.3">
      <c r="A2108" s="95" t="s">
        <v>80</v>
      </c>
      <c r="B2108" s="102">
        <f>VLOOKUP('Datos Monitoreo 2019'!$A2108,info!$D$3:$E$118,2,FALSE)</f>
        <v>2</v>
      </c>
      <c r="C2108" s="96">
        <v>35</v>
      </c>
      <c r="D2108" s="96" t="s">
        <v>11</v>
      </c>
      <c r="E2108" s="97">
        <v>20.467325681617741</v>
      </c>
      <c r="F2108" s="103">
        <f t="shared" si="37"/>
        <v>3.2901226033200517E-2</v>
      </c>
      <c r="G2108" s="95"/>
      <c r="H2108" s="104"/>
      <c r="I2108" s="104"/>
      <c r="J2108" s="104"/>
      <c r="K2108" s="105">
        <f>VLOOKUP('Datos Monitoreo 2019'!$D2108,info!$A$2:$B$20,2,FALSE)</f>
        <v>0.34899999999999998</v>
      </c>
      <c r="M2108" s="104">
        <v>1.1499999999999999</v>
      </c>
      <c r="N2108" s="106">
        <f>(0.489461*'Datos Monitoreo 2019'!$E2108^1.79018)/1000</f>
        <v>0.10883120895350611</v>
      </c>
      <c r="O2108" s="106">
        <f>'Datos Monitoreo 2019'!$N2108*'Datos Monitoreo 2019'!$S2108</f>
        <v>2.1766241790701222E-2</v>
      </c>
      <c r="P2108" s="106">
        <f>'Datos Monitoreo 2019'!$O2108+'Datos Monitoreo 2019'!$N2108</f>
        <v>0.13059745074420734</v>
      </c>
      <c r="Q2108" s="104">
        <v>0.47</v>
      </c>
      <c r="R2108" s="106">
        <f>'Datos Monitoreo 2019'!$Q2108*'Datos Monitoreo 2019'!$N2108</f>
        <v>5.115066820814787E-2</v>
      </c>
      <c r="S2108" s="104">
        <v>0.2</v>
      </c>
      <c r="T2108" s="106">
        <f>'Datos Monitoreo 2019'!$R2108*'Datos Monitoreo 2019'!$S2108</f>
        <v>1.0230133641629575E-2</v>
      </c>
      <c r="U2108" s="106">
        <f>'Datos Monitoreo 2019'!$T2108+'Datos Monitoreo 2019'!$R2108</f>
        <v>6.1380801849777442E-2</v>
      </c>
    </row>
    <row r="2109" spans="1:21" s="94" customFormat="1" ht="16.5" hidden="1" x14ac:dyDescent="0.3">
      <c r="A2109" s="95" t="s">
        <v>80</v>
      </c>
      <c r="B2109" s="102">
        <f>VLOOKUP('Datos Monitoreo 2019'!$A2109,info!$D$3:$E$118,2,FALSE)</f>
        <v>2</v>
      </c>
      <c r="C2109" s="96">
        <v>36</v>
      </c>
      <c r="D2109" s="96" t="s">
        <v>11</v>
      </c>
      <c r="E2109" s="97">
        <v>15.024226627874921</v>
      </c>
      <c r="F2109" s="103">
        <f t="shared" si="37"/>
        <v>1.7728587420892408E-2</v>
      </c>
      <c r="G2109" s="95"/>
      <c r="H2109" s="104"/>
      <c r="I2109" s="104"/>
      <c r="J2109" s="104"/>
      <c r="K2109" s="105">
        <f>VLOOKUP('Datos Monitoreo 2019'!$D2109,info!$A$2:$B$20,2,FALSE)</f>
        <v>0.34899999999999998</v>
      </c>
      <c r="M2109" s="104">
        <v>1.1499999999999999</v>
      </c>
      <c r="N2109" s="106">
        <f>(0.489461*'Datos Monitoreo 2019'!$E2109^1.79018)/1000</f>
        <v>6.2573121586156397E-2</v>
      </c>
      <c r="O2109" s="106">
        <f>'Datos Monitoreo 2019'!$N2109*'Datos Monitoreo 2019'!$S2109</f>
        <v>1.251462431723128E-2</v>
      </c>
      <c r="P2109" s="106">
        <f>'Datos Monitoreo 2019'!$O2109+'Datos Monitoreo 2019'!$N2109</f>
        <v>7.5087745903387682E-2</v>
      </c>
      <c r="Q2109" s="104">
        <v>0.47</v>
      </c>
      <c r="R2109" s="106">
        <f>'Datos Monitoreo 2019'!$Q2109*'Datos Monitoreo 2019'!$N2109</f>
        <v>2.9409367145493505E-2</v>
      </c>
      <c r="S2109" s="104">
        <v>0.2</v>
      </c>
      <c r="T2109" s="106">
        <f>'Datos Monitoreo 2019'!$R2109*'Datos Monitoreo 2019'!$S2109</f>
        <v>5.8818734290987012E-3</v>
      </c>
      <c r="U2109" s="106">
        <f>'Datos Monitoreo 2019'!$T2109+'Datos Monitoreo 2019'!$R2109</f>
        <v>3.5291240574592209E-2</v>
      </c>
    </row>
    <row r="2110" spans="1:21" s="94" customFormat="1" ht="16.5" hidden="1" x14ac:dyDescent="0.3">
      <c r="A2110" s="95" t="s">
        <v>80</v>
      </c>
      <c r="B2110" s="102">
        <f>VLOOKUP('Datos Monitoreo 2019'!$A2110,info!$D$3:$E$118,2,FALSE)</f>
        <v>2</v>
      </c>
      <c r="C2110" s="96">
        <v>37</v>
      </c>
      <c r="D2110" s="96" t="s">
        <v>11</v>
      </c>
      <c r="E2110" s="97">
        <v>17.889015603529039</v>
      </c>
      <c r="F2110" s="103">
        <f t="shared" si="37"/>
        <v>2.5134066922958304E-2</v>
      </c>
      <c r="G2110" s="95"/>
      <c r="H2110" s="104"/>
      <c r="I2110" s="104"/>
      <c r="J2110" s="104"/>
      <c r="K2110" s="105">
        <f>VLOOKUP('Datos Monitoreo 2019'!$D2110,info!$A$2:$B$20,2,FALSE)</f>
        <v>0.34899999999999998</v>
      </c>
      <c r="M2110" s="104">
        <v>1.1499999999999999</v>
      </c>
      <c r="N2110" s="106">
        <f>(0.489461*'Datos Monitoreo 2019'!$E2110^1.79018)/1000</f>
        <v>8.5521102597520007E-2</v>
      </c>
      <c r="O2110" s="106">
        <f>'Datos Monitoreo 2019'!$N2110*'Datos Monitoreo 2019'!$S2110</f>
        <v>1.7104220519504002E-2</v>
      </c>
      <c r="P2110" s="106">
        <f>'Datos Monitoreo 2019'!$O2110+'Datos Monitoreo 2019'!$N2110</f>
        <v>0.10262532311702401</v>
      </c>
      <c r="Q2110" s="104">
        <v>0.47</v>
      </c>
      <c r="R2110" s="106">
        <f>'Datos Monitoreo 2019'!$Q2110*'Datos Monitoreo 2019'!$N2110</f>
        <v>4.0194918220834402E-2</v>
      </c>
      <c r="S2110" s="104">
        <v>0.2</v>
      </c>
      <c r="T2110" s="106">
        <f>'Datos Monitoreo 2019'!$R2110*'Datos Monitoreo 2019'!$S2110</f>
        <v>8.0389836441668808E-3</v>
      </c>
      <c r="U2110" s="106">
        <f>'Datos Monitoreo 2019'!$T2110+'Datos Monitoreo 2019'!$R2110</f>
        <v>4.8233901865001282E-2</v>
      </c>
    </row>
    <row r="2111" spans="1:21" s="94" customFormat="1" ht="16.5" hidden="1" x14ac:dyDescent="0.3">
      <c r="A2111" s="95" t="s">
        <v>82</v>
      </c>
      <c r="B2111" s="102">
        <f>VLOOKUP('Datos Monitoreo 2019'!$A2111,info!$D$3:$E$118,2,FALSE)</f>
        <v>2</v>
      </c>
      <c r="C2111" s="96">
        <v>2</v>
      </c>
      <c r="D2111" s="95" t="s">
        <v>10</v>
      </c>
      <c r="E2111" s="97">
        <v>26.419720553254628</v>
      </c>
      <c r="F2111" s="103">
        <f t="shared" si="37"/>
        <v>5.4820920148003355E-2</v>
      </c>
      <c r="G2111" s="95"/>
      <c r="H2111" s="104"/>
      <c r="I2111" s="104"/>
      <c r="J2111" s="104"/>
      <c r="K2111" s="105">
        <f>VLOOKUP('Datos Monitoreo 2019'!$D2111,info!$A$2:$B$20,2,FALSE)</f>
        <v>0.54</v>
      </c>
      <c r="M2111" s="104">
        <v>1.1499999999999999</v>
      </c>
      <c r="N2111" s="106">
        <f>(0.214828*'Datos Monitoreo 2019'!$E2111^2.0402)/1000</f>
        <v>0.17104439178456021</v>
      </c>
      <c r="O2111" s="106">
        <f>'Datos Monitoreo 2019'!$N2111*'Datos Monitoreo 2019'!$S2111</f>
        <v>3.4208878356912047E-2</v>
      </c>
      <c r="P2111" s="106">
        <f>'Datos Monitoreo 2019'!$O2111+'Datos Monitoreo 2019'!$N2111</f>
        <v>0.20525327014147227</v>
      </c>
      <c r="Q2111" s="104">
        <v>0.47</v>
      </c>
      <c r="R2111" s="106">
        <f>'Datos Monitoreo 2019'!$Q2111*'Datos Monitoreo 2019'!$N2111</f>
        <v>8.0390864138743301E-2</v>
      </c>
      <c r="S2111" s="104">
        <v>0.2</v>
      </c>
      <c r="T2111" s="106">
        <f>'Datos Monitoreo 2019'!$R2111*'Datos Monitoreo 2019'!$S2111</f>
        <v>1.6078172827748659E-2</v>
      </c>
      <c r="U2111" s="106">
        <f>'Datos Monitoreo 2019'!$T2111+'Datos Monitoreo 2019'!$R2111</f>
        <v>9.6469036966491964E-2</v>
      </c>
    </row>
    <row r="2112" spans="1:21" s="94" customFormat="1" ht="16.5" hidden="1" x14ac:dyDescent="0.3">
      <c r="A2112" s="95" t="s">
        <v>82</v>
      </c>
      <c r="B2112" s="102">
        <f>VLOOKUP('Datos Monitoreo 2019'!$A2112,info!$D$3:$E$118,2,FALSE)</f>
        <v>2</v>
      </c>
      <c r="C2112" s="96">
        <v>4</v>
      </c>
      <c r="D2112" s="95" t="s">
        <v>10</v>
      </c>
      <c r="E2112" s="97">
        <v>19.576058000303128</v>
      </c>
      <c r="F2112" s="103">
        <f t="shared" si="37"/>
        <v>3.0098189175466066E-2</v>
      </c>
      <c r="G2112" s="95"/>
      <c r="H2112" s="104"/>
      <c r="I2112" s="104"/>
      <c r="J2112" s="104"/>
      <c r="K2112" s="105">
        <f>VLOOKUP('Datos Monitoreo 2019'!$D2112,info!$A$2:$B$20,2,FALSE)</f>
        <v>0.54</v>
      </c>
      <c r="M2112" s="104">
        <v>1.1499999999999999</v>
      </c>
      <c r="N2112" s="106">
        <f>(0.214828*'Datos Monitoreo 2019'!$E2112^2.0402)/1000</f>
        <v>9.2783067412580883E-2</v>
      </c>
      <c r="O2112" s="106">
        <f>'Datos Monitoreo 2019'!$N2112*'Datos Monitoreo 2019'!$S2112</f>
        <v>1.8556613482516176E-2</v>
      </c>
      <c r="P2112" s="106">
        <f>'Datos Monitoreo 2019'!$O2112+'Datos Monitoreo 2019'!$N2112</f>
        <v>0.11133968089509706</v>
      </c>
      <c r="Q2112" s="104">
        <v>0.47</v>
      </c>
      <c r="R2112" s="106">
        <f>'Datos Monitoreo 2019'!$Q2112*'Datos Monitoreo 2019'!$N2112</f>
        <v>4.360804168391301E-2</v>
      </c>
      <c r="S2112" s="104">
        <v>0.2</v>
      </c>
      <c r="T2112" s="106">
        <f>'Datos Monitoreo 2019'!$R2112*'Datos Monitoreo 2019'!$S2112</f>
        <v>8.7216083367826023E-3</v>
      </c>
      <c r="U2112" s="106">
        <f>'Datos Monitoreo 2019'!$T2112+'Datos Monitoreo 2019'!$R2112</f>
        <v>5.232965002069561E-2</v>
      </c>
    </row>
    <row r="2113" spans="1:21" s="94" customFormat="1" ht="16.5" hidden="1" x14ac:dyDescent="0.3">
      <c r="A2113" s="95" t="s">
        <v>82</v>
      </c>
      <c r="B2113" s="102">
        <f>VLOOKUP('Datos Monitoreo 2019'!$A2113,info!$D$3:$E$118,2,FALSE)</f>
        <v>2</v>
      </c>
      <c r="C2113" s="96">
        <v>5</v>
      </c>
      <c r="D2113" s="96" t="s">
        <v>10</v>
      </c>
      <c r="E2113" s="97">
        <v>16.201973206754946</v>
      </c>
      <c r="F2113" s="103">
        <f t="shared" si="37"/>
        <v>2.0617010905595669E-2</v>
      </c>
      <c r="G2113" s="98"/>
      <c r="H2113" s="104"/>
      <c r="I2113" s="104"/>
      <c r="J2113" s="104"/>
      <c r="K2113" s="105">
        <f>VLOOKUP('Datos Monitoreo 2019'!$D2113,info!$A$2:$B$20,2,FALSE)</f>
        <v>0.54</v>
      </c>
      <c r="M2113" s="104">
        <v>1.1499999999999999</v>
      </c>
      <c r="N2113" s="106">
        <f>(0.214828*'Datos Monitoreo 2019'!$E2113^2.0402)/1000</f>
        <v>6.307413953530723E-2</v>
      </c>
      <c r="O2113" s="106">
        <f>'Datos Monitoreo 2019'!$N2113*'Datos Monitoreo 2019'!$S2113</f>
        <v>1.2614827907061447E-2</v>
      </c>
      <c r="P2113" s="106">
        <f>'Datos Monitoreo 2019'!$O2113+'Datos Monitoreo 2019'!$N2113</f>
        <v>7.5688967442368679E-2</v>
      </c>
      <c r="Q2113" s="104">
        <v>0.47</v>
      </c>
      <c r="R2113" s="106">
        <f>'Datos Monitoreo 2019'!$Q2113*'Datos Monitoreo 2019'!$N2113</f>
        <v>2.9644845581594397E-2</v>
      </c>
      <c r="S2113" s="104">
        <v>0.2</v>
      </c>
      <c r="T2113" s="106">
        <f>'Datos Monitoreo 2019'!$R2113*'Datos Monitoreo 2019'!$S2113</f>
        <v>5.92896911631888E-3</v>
      </c>
      <c r="U2113" s="106">
        <f>'Datos Monitoreo 2019'!$T2113+'Datos Monitoreo 2019'!$R2113</f>
        <v>3.5573814697913278E-2</v>
      </c>
    </row>
    <row r="2114" spans="1:21" s="94" customFormat="1" ht="16.5" hidden="1" x14ac:dyDescent="0.3">
      <c r="A2114" s="95" t="s">
        <v>82</v>
      </c>
      <c r="B2114" s="102">
        <f>VLOOKUP('Datos Monitoreo 2019'!$A2114,info!$D$3:$E$118,2,FALSE)</f>
        <v>2</v>
      </c>
      <c r="C2114" s="96">
        <v>6</v>
      </c>
      <c r="D2114" s="95" t="s">
        <v>10</v>
      </c>
      <c r="E2114" s="97">
        <v>24.860002110954049</v>
      </c>
      <c r="F2114" s="103">
        <f t="shared" si="37"/>
        <v>4.8539154121637777E-2</v>
      </c>
      <c r="G2114" s="95"/>
      <c r="H2114" s="104"/>
      <c r="I2114" s="104"/>
      <c r="J2114" s="104"/>
      <c r="K2114" s="105">
        <f>VLOOKUP('Datos Monitoreo 2019'!$D2114,info!$A$2:$B$20,2,FALSE)</f>
        <v>0.54</v>
      </c>
      <c r="M2114" s="104">
        <v>1.1499999999999999</v>
      </c>
      <c r="N2114" s="106">
        <f>(0.214828*'Datos Monitoreo 2019'!$E2114^2.0402)/1000</f>
        <v>0.15107491352373731</v>
      </c>
      <c r="O2114" s="106">
        <f>'Datos Monitoreo 2019'!$N2114*'Datos Monitoreo 2019'!$S2114</f>
        <v>3.0214982704747463E-2</v>
      </c>
      <c r="P2114" s="106">
        <f>'Datos Monitoreo 2019'!$O2114+'Datos Monitoreo 2019'!$N2114</f>
        <v>0.18128989622848476</v>
      </c>
      <c r="Q2114" s="104">
        <v>0.47</v>
      </c>
      <c r="R2114" s="106">
        <f>'Datos Monitoreo 2019'!$Q2114*'Datos Monitoreo 2019'!$N2114</f>
        <v>7.1005209356156535E-2</v>
      </c>
      <c r="S2114" s="104">
        <v>0.2</v>
      </c>
      <c r="T2114" s="106">
        <f>'Datos Monitoreo 2019'!$R2114*'Datos Monitoreo 2019'!$S2114</f>
        <v>1.4201041871231307E-2</v>
      </c>
      <c r="U2114" s="106">
        <f>'Datos Monitoreo 2019'!$T2114+'Datos Monitoreo 2019'!$R2114</f>
        <v>8.5206251227387841E-2</v>
      </c>
    </row>
    <row r="2115" spans="1:21" s="94" customFormat="1" ht="16.5" hidden="1" x14ac:dyDescent="0.3">
      <c r="A2115" s="95" t="s">
        <v>82</v>
      </c>
      <c r="B2115" s="102">
        <f>VLOOKUP('Datos Monitoreo 2019'!$A2115,info!$D$3:$E$118,2,FALSE)</f>
        <v>2</v>
      </c>
      <c r="C2115" s="96">
        <v>8</v>
      </c>
      <c r="D2115" s="95" t="s">
        <v>10</v>
      </c>
      <c r="E2115" s="97">
        <v>16.074649252281429</v>
      </c>
      <c r="F2115" s="103">
        <f t="shared" ref="F2115:F2178" si="38">+(PI()*(((E2115/100)^2))/4)</f>
        <v>2.0294244681005304E-2</v>
      </c>
      <c r="G2115" s="95"/>
      <c r="H2115" s="104"/>
      <c r="I2115" s="104"/>
      <c r="J2115" s="104"/>
      <c r="K2115" s="105">
        <f>VLOOKUP('Datos Monitoreo 2019'!$D2115,info!$A$2:$B$20,2,FALSE)</f>
        <v>0.54</v>
      </c>
      <c r="M2115" s="104">
        <v>1.1499999999999999</v>
      </c>
      <c r="N2115" s="106">
        <f>(0.214828*'Datos Monitoreo 2019'!$E2115^2.0402)/1000</f>
        <v>6.2067004333284166E-2</v>
      </c>
      <c r="O2115" s="106">
        <f>'Datos Monitoreo 2019'!$N2115*'Datos Monitoreo 2019'!$S2115</f>
        <v>1.2413400866656835E-2</v>
      </c>
      <c r="P2115" s="106">
        <f>'Datos Monitoreo 2019'!$O2115+'Datos Monitoreo 2019'!$N2115</f>
        <v>7.4480405199941008E-2</v>
      </c>
      <c r="Q2115" s="104">
        <v>0.47</v>
      </c>
      <c r="R2115" s="106">
        <f>'Datos Monitoreo 2019'!$Q2115*'Datos Monitoreo 2019'!$N2115</f>
        <v>2.9171492036643557E-2</v>
      </c>
      <c r="S2115" s="104">
        <v>0.2</v>
      </c>
      <c r="T2115" s="106">
        <f>'Datos Monitoreo 2019'!$R2115*'Datos Monitoreo 2019'!$S2115</f>
        <v>5.8342984073287115E-3</v>
      </c>
      <c r="U2115" s="106">
        <f>'Datos Monitoreo 2019'!$T2115+'Datos Monitoreo 2019'!$R2115</f>
        <v>3.5005790443972271E-2</v>
      </c>
    </row>
    <row r="2116" spans="1:21" s="94" customFormat="1" ht="16.5" hidden="1" x14ac:dyDescent="0.3">
      <c r="A2116" s="95" t="s">
        <v>82</v>
      </c>
      <c r="B2116" s="102">
        <f>VLOOKUP('Datos Monitoreo 2019'!$A2116,info!$D$3:$E$118,2,FALSE)</f>
        <v>2</v>
      </c>
      <c r="C2116" s="96">
        <v>10</v>
      </c>
      <c r="D2116" s="95" t="s">
        <v>10</v>
      </c>
      <c r="E2116" s="97">
        <v>25.751269792268669</v>
      </c>
      <c r="F2116" s="103">
        <f t="shared" si="38"/>
        <v>5.2081943154863398E-2</v>
      </c>
      <c r="G2116" s="95"/>
      <c r="H2116" s="104"/>
      <c r="I2116" s="104"/>
      <c r="J2116" s="104"/>
      <c r="K2116" s="105">
        <f>VLOOKUP('Datos Monitoreo 2019'!$D2116,info!$A$2:$B$20,2,FALSE)</f>
        <v>0.54</v>
      </c>
      <c r="M2116" s="104">
        <v>1.1499999999999999</v>
      </c>
      <c r="N2116" s="106">
        <f>(0.214828*'Datos Monitoreo 2019'!$E2116^2.0402)/1000</f>
        <v>0.16233130828740439</v>
      </c>
      <c r="O2116" s="106">
        <f>'Datos Monitoreo 2019'!$N2116*'Datos Monitoreo 2019'!$S2116</f>
        <v>3.2466261657480878E-2</v>
      </c>
      <c r="P2116" s="106">
        <f>'Datos Monitoreo 2019'!$O2116+'Datos Monitoreo 2019'!$N2116</f>
        <v>0.19479756994488526</v>
      </c>
      <c r="Q2116" s="104">
        <v>0.47</v>
      </c>
      <c r="R2116" s="106">
        <f>'Datos Monitoreo 2019'!$Q2116*'Datos Monitoreo 2019'!$N2116</f>
        <v>7.6295714895080052E-2</v>
      </c>
      <c r="S2116" s="104">
        <v>0.2</v>
      </c>
      <c r="T2116" s="106">
        <f>'Datos Monitoreo 2019'!$R2116*'Datos Monitoreo 2019'!$S2116</f>
        <v>1.525914297901601E-2</v>
      </c>
      <c r="U2116" s="106">
        <f>'Datos Monitoreo 2019'!$T2116+'Datos Monitoreo 2019'!$R2116</f>
        <v>9.1554857874096063E-2</v>
      </c>
    </row>
    <row r="2117" spans="1:21" s="94" customFormat="1" ht="16.5" hidden="1" x14ac:dyDescent="0.3">
      <c r="A2117" s="95" t="s">
        <v>82</v>
      </c>
      <c r="B2117" s="102">
        <f>VLOOKUP('Datos Monitoreo 2019'!$A2117,info!$D$3:$E$118,2,FALSE)</f>
        <v>2</v>
      </c>
      <c r="C2117" s="96">
        <v>11</v>
      </c>
      <c r="D2117" s="96" t="s">
        <v>10</v>
      </c>
      <c r="E2117" s="97">
        <v>17.188733853924695</v>
      </c>
      <c r="F2117" s="103">
        <f t="shared" si="38"/>
        <v>2.3204790702798336E-2</v>
      </c>
      <c r="G2117" s="98"/>
      <c r="H2117" s="104"/>
      <c r="I2117" s="104"/>
      <c r="J2117" s="104"/>
      <c r="K2117" s="105">
        <f>VLOOKUP('Datos Monitoreo 2019'!$D2117,info!$A$2:$B$20,2,FALSE)</f>
        <v>0.54</v>
      </c>
      <c r="M2117" s="104">
        <v>1.1499999999999999</v>
      </c>
      <c r="N2117" s="106">
        <f>(0.214828*'Datos Monitoreo 2019'!$E2117^2.0402)/1000</f>
        <v>7.1159922070421683E-2</v>
      </c>
      <c r="O2117" s="106">
        <f>'Datos Monitoreo 2019'!$N2117*'Datos Monitoreo 2019'!$S2117</f>
        <v>1.4231984414084338E-2</v>
      </c>
      <c r="P2117" s="106">
        <f>'Datos Monitoreo 2019'!$O2117+'Datos Monitoreo 2019'!$N2117</f>
        <v>8.5391906484506022E-2</v>
      </c>
      <c r="Q2117" s="104">
        <v>0.47</v>
      </c>
      <c r="R2117" s="106">
        <f>'Datos Monitoreo 2019'!$Q2117*'Datos Monitoreo 2019'!$N2117</f>
        <v>3.3445163373098191E-2</v>
      </c>
      <c r="S2117" s="104">
        <v>0.2</v>
      </c>
      <c r="T2117" s="106">
        <f>'Datos Monitoreo 2019'!$R2117*'Datos Monitoreo 2019'!$S2117</f>
        <v>6.6890326746196389E-3</v>
      </c>
      <c r="U2117" s="106">
        <f>'Datos Monitoreo 2019'!$T2117+'Datos Monitoreo 2019'!$R2117</f>
        <v>4.0134196047717827E-2</v>
      </c>
    </row>
    <row r="2118" spans="1:21" s="94" customFormat="1" ht="16.5" hidden="1" x14ac:dyDescent="0.3">
      <c r="A2118" s="95" t="s">
        <v>82</v>
      </c>
      <c r="B2118" s="102">
        <f>VLOOKUP('Datos Monitoreo 2019'!$A2118,info!$D$3:$E$118,2,FALSE)</f>
        <v>2</v>
      </c>
      <c r="C2118" s="96">
        <v>12</v>
      </c>
      <c r="D2118" s="95" t="s">
        <v>10</v>
      </c>
      <c r="E2118" s="97">
        <v>26.260565610162732</v>
      </c>
      <c r="F2118" s="103">
        <f t="shared" si="38"/>
        <v>5.4162416570960638E-2</v>
      </c>
      <c r="G2118" s="95"/>
      <c r="H2118" s="104"/>
      <c r="I2118" s="104"/>
      <c r="J2118" s="104"/>
      <c r="K2118" s="105">
        <f>VLOOKUP('Datos Monitoreo 2019'!$D2118,info!$A$2:$B$20,2,FALSE)</f>
        <v>0.54</v>
      </c>
      <c r="M2118" s="104">
        <v>1.1499999999999999</v>
      </c>
      <c r="N2118" s="106">
        <f>(0.214828*'Datos Monitoreo 2019'!$E2118^2.0402)/1000</f>
        <v>0.1689487803168585</v>
      </c>
      <c r="O2118" s="106">
        <f>'Datos Monitoreo 2019'!$N2118*'Datos Monitoreo 2019'!$S2118</f>
        <v>3.3789756063371701E-2</v>
      </c>
      <c r="P2118" s="106">
        <f>'Datos Monitoreo 2019'!$O2118+'Datos Monitoreo 2019'!$N2118</f>
        <v>0.20273853638023021</v>
      </c>
      <c r="Q2118" s="104">
        <v>0.47</v>
      </c>
      <c r="R2118" s="106">
        <f>'Datos Monitoreo 2019'!$Q2118*'Datos Monitoreo 2019'!$N2118</f>
        <v>7.9405926748923494E-2</v>
      </c>
      <c r="S2118" s="104">
        <v>0.2</v>
      </c>
      <c r="T2118" s="106">
        <f>'Datos Monitoreo 2019'!$R2118*'Datos Monitoreo 2019'!$S2118</f>
        <v>1.58811853497847E-2</v>
      </c>
      <c r="U2118" s="106">
        <f>'Datos Monitoreo 2019'!$T2118+'Datos Monitoreo 2019'!$R2118</f>
        <v>9.5287112098708188E-2</v>
      </c>
    </row>
    <row r="2119" spans="1:21" s="94" customFormat="1" ht="16.5" hidden="1" x14ac:dyDescent="0.3">
      <c r="A2119" s="95" t="s">
        <v>82</v>
      </c>
      <c r="B2119" s="102">
        <f>VLOOKUP('Datos Monitoreo 2019'!$A2119,info!$D$3:$E$118,2,FALSE)</f>
        <v>2</v>
      </c>
      <c r="C2119" s="96">
        <v>14</v>
      </c>
      <c r="D2119" s="95" t="s">
        <v>10</v>
      </c>
      <c r="E2119" s="97">
        <v>21.645072260497766</v>
      </c>
      <c r="F2119" s="103">
        <f t="shared" si="38"/>
        <v>3.6796622842846204E-2</v>
      </c>
      <c r="G2119" s="95"/>
      <c r="H2119" s="104"/>
      <c r="I2119" s="104"/>
      <c r="J2119" s="104"/>
      <c r="K2119" s="105">
        <f>VLOOKUP('Datos Monitoreo 2019'!$D2119,info!$A$2:$B$20,2,FALSE)</f>
        <v>0.54</v>
      </c>
      <c r="M2119" s="104">
        <v>1.1499999999999999</v>
      </c>
      <c r="N2119" s="106">
        <f>(0.214828*'Datos Monitoreo 2019'!$E2119^2.0402)/1000</f>
        <v>0.11389126027713642</v>
      </c>
      <c r="O2119" s="106">
        <f>'Datos Monitoreo 2019'!$N2119*'Datos Monitoreo 2019'!$S2119</f>
        <v>2.2778252055427287E-2</v>
      </c>
      <c r="P2119" s="106">
        <f>'Datos Monitoreo 2019'!$O2119+'Datos Monitoreo 2019'!$N2119</f>
        <v>0.13666951233256369</v>
      </c>
      <c r="Q2119" s="104">
        <v>0.47</v>
      </c>
      <c r="R2119" s="106">
        <f>'Datos Monitoreo 2019'!$Q2119*'Datos Monitoreo 2019'!$N2119</f>
        <v>5.3528892330254117E-2</v>
      </c>
      <c r="S2119" s="104">
        <v>0.2</v>
      </c>
      <c r="T2119" s="106">
        <f>'Datos Monitoreo 2019'!$R2119*'Datos Monitoreo 2019'!$S2119</f>
        <v>1.0705778466050824E-2</v>
      </c>
      <c r="U2119" s="106">
        <f>'Datos Monitoreo 2019'!$T2119+'Datos Monitoreo 2019'!$R2119</f>
        <v>6.4234670796304946E-2</v>
      </c>
    </row>
    <row r="2120" spans="1:21" s="94" customFormat="1" ht="16.5" hidden="1" x14ac:dyDescent="0.3">
      <c r="A2120" s="95" t="s">
        <v>82</v>
      </c>
      <c r="B2120" s="102">
        <f>VLOOKUP('Datos Monitoreo 2019'!$A2120,info!$D$3:$E$118,2,FALSE)</f>
        <v>2</v>
      </c>
      <c r="C2120" s="96">
        <v>15</v>
      </c>
      <c r="D2120" s="96" t="s">
        <v>10</v>
      </c>
      <c r="E2120" s="97">
        <v>19.735212943395023</v>
      </c>
      <c r="F2120" s="103">
        <f t="shared" si="38"/>
        <v>3.0589580062262284E-2</v>
      </c>
      <c r="G2120" s="98"/>
      <c r="H2120" s="104"/>
      <c r="I2120" s="104"/>
      <c r="J2120" s="104"/>
      <c r="K2120" s="105">
        <f>VLOOKUP('Datos Monitoreo 2019'!$D2120,info!$A$2:$B$20,2,FALSE)</f>
        <v>0.54</v>
      </c>
      <c r="M2120" s="104">
        <v>1.1499999999999999</v>
      </c>
      <c r="N2120" s="106">
        <f>(0.214828*'Datos Monitoreo 2019'!$E2120^2.0402)/1000</f>
        <v>9.4328567663785515E-2</v>
      </c>
      <c r="O2120" s="106">
        <f>'Datos Monitoreo 2019'!$N2120*'Datos Monitoreo 2019'!$S2120</f>
        <v>1.8865713532757105E-2</v>
      </c>
      <c r="P2120" s="106">
        <f>'Datos Monitoreo 2019'!$O2120+'Datos Monitoreo 2019'!$N2120</f>
        <v>0.11319428119654262</v>
      </c>
      <c r="Q2120" s="104">
        <v>0.47</v>
      </c>
      <c r="R2120" s="106">
        <f>'Datos Monitoreo 2019'!$Q2120*'Datos Monitoreo 2019'!$N2120</f>
        <v>4.4334426801979188E-2</v>
      </c>
      <c r="S2120" s="104">
        <v>0.2</v>
      </c>
      <c r="T2120" s="106">
        <f>'Datos Monitoreo 2019'!$R2120*'Datos Monitoreo 2019'!$S2120</f>
        <v>8.8668853603958379E-3</v>
      </c>
      <c r="U2120" s="106">
        <f>'Datos Monitoreo 2019'!$T2120+'Datos Monitoreo 2019'!$R2120</f>
        <v>5.3201312162375024E-2</v>
      </c>
    </row>
    <row r="2121" spans="1:21" s="94" customFormat="1" ht="16.5" hidden="1" x14ac:dyDescent="0.3">
      <c r="A2121" s="95" t="s">
        <v>82</v>
      </c>
      <c r="B2121" s="102">
        <f>VLOOKUP('Datos Monitoreo 2019'!$A2121,info!$D$3:$E$118,2,FALSE)</f>
        <v>2</v>
      </c>
      <c r="C2121" s="96">
        <v>16</v>
      </c>
      <c r="D2121" s="95" t="s">
        <v>10</v>
      </c>
      <c r="E2121" s="97">
        <v>22.759156862141033</v>
      </c>
      <c r="F2121" s="103">
        <f t="shared" si="38"/>
        <v>4.0681992891077094E-2</v>
      </c>
      <c r="G2121" s="95"/>
      <c r="H2121" s="104"/>
      <c r="I2121" s="104"/>
      <c r="J2121" s="104"/>
      <c r="K2121" s="105">
        <f>VLOOKUP('Datos Monitoreo 2019'!$D2121,info!$A$2:$B$20,2,FALSE)</f>
        <v>0.54</v>
      </c>
      <c r="M2121" s="104">
        <v>1.1499999999999999</v>
      </c>
      <c r="N2121" s="106">
        <f>(0.214828*'Datos Monitoreo 2019'!$E2121^2.0402)/1000</f>
        <v>0.12617139403517857</v>
      </c>
      <c r="O2121" s="106">
        <f>'Datos Monitoreo 2019'!$N2121*'Datos Monitoreo 2019'!$S2121</f>
        <v>2.5234278807035715E-2</v>
      </c>
      <c r="P2121" s="106">
        <f>'Datos Monitoreo 2019'!$O2121+'Datos Monitoreo 2019'!$N2121</f>
        <v>0.15140567284221429</v>
      </c>
      <c r="Q2121" s="104">
        <v>0.47</v>
      </c>
      <c r="R2121" s="106">
        <f>'Datos Monitoreo 2019'!$Q2121*'Datos Monitoreo 2019'!$N2121</f>
        <v>5.9300555196533926E-2</v>
      </c>
      <c r="S2121" s="104">
        <v>0.2</v>
      </c>
      <c r="T2121" s="106">
        <f>'Datos Monitoreo 2019'!$R2121*'Datos Monitoreo 2019'!$S2121</f>
        <v>1.1860111039306787E-2</v>
      </c>
      <c r="U2121" s="106">
        <f>'Datos Monitoreo 2019'!$T2121+'Datos Monitoreo 2019'!$R2121</f>
        <v>7.1160666235840719E-2</v>
      </c>
    </row>
    <row r="2122" spans="1:21" s="94" customFormat="1" ht="16.5" hidden="1" x14ac:dyDescent="0.3">
      <c r="A2122" s="95" t="s">
        <v>82</v>
      </c>
      <c r="B2122" s="102">
        <f>VLOOKUP('Datos Monitoreo 2019'!$A2122,info!$D$3:$E$118,2,FALSE)</f>
        <v>2</v>
      </c>
      <c r="C2122" s="96">
        <v>18</v>
      </c>
      <c r="D2122" s="95" t="s">
        <v>10</v>
      </c>
      <c r="E2122" s="97">
        <v>23.109297736943201</v>
      </c>
      <c r="F2122" s="103">
        <f t="shared" si="38"/>
        <v>4.1943375392551913E-2</v>
      </c>
      <c r="G2122" s="95"/>
      <c r="H2122" s="104"/>
      <c r="I2122" s="104"/>
      <c r="J2122" s="104"/>
      <c r="K2122" s="105">
        <f>VLOOKUP('Datos Monitoreo 2019'!$D2122,info!$A$2:$B$20,2,FALSE)</f>
        <v>0.54</v>
      </c>
      <c r="M2122" s="104">
        <v>1.1499999999999999</v>
      </c>
      <c r="N2122" s="106">
        <f>(0.214828*'Datos Monitoreo 2019'!$E2122^2.0402)/1000</f>
        <v>0.13016331736161563</v>
      </c>
      <c r="O2122" s="106">
        <f>'Datos Monitoreo 2019'!$N2122*'Datos Monitoreo 2019'!$S2122</f>
        <v>2.6032663472323126E-2</v>
      </c>
      <c r="P2122" s="106">
        <f>'Datos Monitoreo 2019'!$O2122+'Datos Monitoreo 2019'!$N2122</f>
        <v>0.15619598083393876</v>
      </c>
      <c r="Q2122" s="104">
        <v>0.47</v>
      </c>
      <c r="R2122" s="106">
        <f>'Datos Monitoreo 2019'!$Q2122*'Datos Monitoreo 2019'!$N2122</f>
        <v>6.1176759159959342E-2</v>
      </c>
      <c r="S2122" s="104">
        <v>0.2</v>
      </c>
      <c r="T2122" s="106">
        <f>'Datos Monitoreo 2019'!$R2122*'Datos Monitoreo 2019'!$S2122</f>
        <v>1.223535183199187E-2</v>
      </c>
      <c r="U2122" s="106">
        <f>'Datos Monitoreo 2019'!$T2122+'Datos Monitoreo 2019'!$R2122</f>
        <v>7.3412110991951218E-2</v>
      </c>
    </row>
    <row r="2123" spans="1:21" s="94" customFormat="1" ht="16.5" hidden="1" x14ac:dyDescent="0.3">
      <c r="A2123" s="95" t="s">
        <v>82</v>
      </c>
      <c r="B2123" s="102">
        <f>VLOOKUP('Datos Monitoreo 2019'!$A2123,info!$D$3:$E$118,2,FALSE)</f>
        <v>2</v>
      </c>
      <c r="C2123" s="96">
        <v>21</v>
      </c>
      <c r="D2123" s="96" t="s">
        <v>10</v>
      </c>
      <c r="E2123" s="97">
        <v>21.963382146681557</v>
      </c>
      <c r="F2123" s="103">
        <f t="shared" si="38"/>
        <v>3.7886834203025681E-2</v>
      </c>
      <c r="G2123" s="98"/>
      <c r="H2123" s="104"/>
      <c r="I2123" s="104"/>
      <c r="J2123" s="104"/>
      <c r="K2123" s="105">
        <f>VLOOKUP('Datos Monitoreo 2019'!$D2123,info!$A$2:$B$20,2,FALSE)</f>
        <v>0.54</v>
      </c>
      <c r="M2123" s="104">
        <v>1.1499999999999999</v>
      </c>
      <c r="N2123" s="106">
        <f>(0.214828*'Datos Monitoreo 2019'!$E2123^2.0402)/1000</f>
        <v>0.11733447377360282</v>
      </c>
      <c r="O2123" s="106">
        <f>'Datos Monitoreo 2019'!$N2123*'Datos Monitoreo 2019'!$S2123</f>
        <v>2.3466894754720566E-2</v>
      </c>
      <c r="P2123" s="106">
        <f>'Datos Monitoreo 2019'!$O2123+'Datos Monitoreo 2019'!$N2123</f>
        <v>0.14080136852832337</v>
      </c>
      <c r="Q2123" s="104">
        <v>0.47</v>
      </c>
      <c r="R2123" s="106">
        <f>'Datos Monitoreo 2019'!$Q2123*'Datos Monitoreo 2019'!$N2123</f>
        <v>5.5147202673593319E-2</v>
      </c>
      <c r="S2123" s="104">
        <v>0.2</v>
      </c>
      <c r="T2123" s="106">
        <f>'Datos Monitoreo 2019'!$R2123*'Datos Monitoreo 2019'!$S2123</f>
        <v>1.1029440534718665E-2</v>
      </c>
      <c r="U2123" s="106">
        <f>'Datos Monitoreo 2019'!$T2123+'Datos Monitoreo 2019'!$R2123</f>
        <v>6.6176643208311986E-2</v>
      </c>
    </row>
    <row r="2124" spans="1:21" s="94" customFormat="1" ht="16.5" hidden="1" x14ac:dyDescent="0.3">
      <c r="A2124" s="95" t="s">
        <v>82</v>
      </c>
      <c r="B2124" s="102">
        <f>VLOOKUP('Datos Monitoreo 2019'!$A2124,info!$D$3:$E$118,2,FALSE)</f>
        <v>2</v>
      </c>
      <c r="C2124" s="96">
        <v>22</v>
      </c>
      <c r="D2124" s="95" t="s">
        <v>10</v>
      </c>
      <c r="E2124" s="97">
        <v>16.392959138465219</v>
      </c>
      <c r="F2124" s="103">
        <f t="shared" si="38"/>
        <v>2.1105934890773968E-2</v>
      </c>
      <c r="G2124" s="95"/>
      <c r="H2124" s="104"/>
      <c r="I2124" s="104"/>
      <c r="J2124" s="104"/>
      <c r="K2124" s="105">
        <f>VLOOKUP('Datos Monitoreo 2019'!$D2124,info!$A$2:$B$20,2,FALSE)</f>
        <v>0.54</v>
      </c>
      <c r="M2124" s="104">
        <v>1.1499999999999999</v>
      </c>
      <c r="N2124" s="106">
        <f>(0.214828*'Datos Monitoreo 2019'!$E2124^2.0402)/1000</f>
        <v>6.4600342967733981E-2</v>
      </c>
      <c r="O2124" s="106">
        <f>'Datos Monitoreo 2019'!$N2124*'Datos Monitoreo 2019'!$S2124</f>
        <v>1.2920068593546797E-2</v>
      </c>
      <c r="P2124" s="106">
        <f>'Datos Monitoreo 2019'!$O2124+'Datos Monitoreo 2019'!$N2124</f>
        <v>7.7520411561280783E-2</v>
      </c>
      <c r="Q2124" s="104">
        <v>0.47</v>
      </c>
      <c r="R2124" s="106">
        <f>'Datos Monitoreo 2019'!$Q2124*'Datos Monitoreo 2019'!$N2124</f>
        <v>3.036216119483497E-2</v>
      </c>
      <c r="S2124" s="104">
        <v>0.2</v>
      </c>
      <c r="T2124" s="106">
        <f>'Datos Monitoreo 2019'!$R2124*'Datos Monitoreo 2019'!$S2124</f>
        <v>6.0724322389669946E-3</v>
      </c>
      <c r="U2124" s="106">
        <f>'Datos Monitoreo 2019'!$T2124+'Datos Monitoreo 2019'!$R2124</f>
        <v>3.6434593433801968E-2</v>
      </c>
    </row>
    <row r="2125" spans="1:21" s="94" customFormat="1" ht="16.5" hidden="1" x14ac:dyDescent="0.3">
      <c r="A2125" s="95" t="s">
        <v>82</v>
      </c>
      <c r="B2125" s="102">
        <f>VLOOKUP('Datos Monitoreo 2019'!$A2125,info!$D$3:$E$118,2,FALSE)</f>
        <v>2</v>
      </c>
      <c r="C2125" s="96">
        <v>23</v>
      </c>
      <c r="D2125" s="96" t="s">
        <v>10</v>
      </c>
      <c r="E2125" s="97">
        <v>25.910424735360564</v>
      </c>
      <c r="F2125" s="103">
        <f t="shared" si="38"/>
        <v>5.2727714336458752E-2</v>
      </c>
      <c r="G2125" s="98"/>
      <c r="H2125" s="104"/>
      <c r="I2125" s="104"/>
      <c r="J2125" s="104"/>
      <c r="K2125" s="105">
        <f>VLOOKUP('Datos Monitoreo 2019'!$D2125,info!$A$2:$B$20,2,FALSE)</f>
        <v>0.54</v>
      </c>
      <c r="M2125" s="104">
        <v>1.1499999999999999</v>
      </c>
      <c r="N2125" s="106">
        <f>(0.214828*'Datos Monitoreo 2019'!$E2125^2.0402)/1000</f>
        <v>0.16438478798840925</v>
      </c>
      <c r="O2125" s="106">
        <f>'Datos Monitoreo 2019'!$N2125*'Datos Monitoreo 2019'!$S2125</f>
        <v>3.2876957597681854E-2</v>
      </c>
      <c r="P2125" s="106">
        <f>'Datos Monitoreo 2019'!$O2125+'Datos Monitoreo 2019'!$N2125</f>
        <v>0.19726174558609111</v>
      </c>
      <c r="Q2125" s="104">
        <v>0.47</v>
      </c>
      <c r="R2125" s="106">
        <f>'Datos Monitoreo 2019'!$Q2125*'Datos Monitoreo 2019'!$N2125</f>
        <v>7.7260850354552338E-2</v>
      </c>
      <c r="S2125" s="104">
        <v>0.2</v>
      </c>
      <c r="T2125" s="106">
        <f>'Datos Monitoreo 2019'!$R2125*'Datos Monitoreo 2019'!$S2125</f>
        <v>1.5452170070910468E-2</v>
      </c>
      <c r="U2125" s="106">
        <f>'Datos Monitoreo 2019'!$T2125+'Datos Monitoreo 2019'!$R2125</f>
        <v>9.2713020425462811E-2</v>
      </c>
    </row>
    <row r="2126" spans="1:21" s="94" customFormat="1" ht="16.5" hidden="1" x14ac:dyDescent="0.3">
      <c r="A2126" s="95" t="s">
        <v>82</v>
      </c>
      <c r="B2126" s="102">
        <f>VLOOKUP('Datos Monitoreo 2019'!$A2126,info!$D$3:$E$118,2,FALSE)</f>
        <v>2</v>
      </c>
      <c r="C2126" s="96">
        <v>25</v>
      </c>
      <c r="D2126" s="96" t="s">
        <v>10</v>
      </c>
      <c r="E2126" s="97">
        <v>21.676903249116144</v>
      </c>
      <c r="F2126" s="103">
        <f t="shared" si="38"/>
        <v>3.6904927781620238E-2</v>
      </c>
      <c r="G2126" s="98"/>
      <c r="H2126" s="104"/>
      <c r="I2126" s="104"/>
      <c r="J2126" s="104"/>
      <c r="K2126" s="105">
        <f>VLOOKUP('Datos Monitoreo 2019'!$D2126,info!$A$2:$B$20,2,FALSE)</f>
        <v>0.54</v>
      </c>
      <c r="M2126" s="104">
        <v>1.1499999999999999</v>
      </c>
      <c r="N2126" s="106">
        <f>(0.214828*'Datos Monitoreo 2019'!$E2126^2.0402)/1000</f>
        <v>0.11423322891636259</v>
      </c>
      <c r="O2126" s="106">
        <f>'Datos Monitoreo 2019'!$N2126*'Datos Monitoreo 2019'!$S2126</f>
        <v>2.2846645783272519E-2</v>
      </c>
      <c r="P2126" s="106">
        <f>'Datos Monitoreo 2019'!$O2126+'Datos Monitoreo 2019'!$N2126</f>
        <v>0.13707987469963512</v>
      </c>
      <c r="Q2126" s="104">
        <v>0.47</v>
      </c>
      <c r="R2126" s="106">
        <f>'Datos Monitoreo 2019'!$Q2126*'Datos Monitoreo 2019'!$N2126</f>
        <v>5.3689617590690415E-2</v>
      </c>
      <c r="S2126" s="104">
        <v>0.2</v>
      </c>
      <c r="T2126" s="106">
        <f>'Datos Monitoreo 2019'!$R2126*'Datos Monitoreo 2019'!$S2126</f>
        <v>1.0737923518138084E-2</v>
      </c>
      <c r="U2126" s="106">
        <f>'Datos Monitoreo 2019'!$T2126+'Datos Monitoreo 2019'!$R2126</f>
        <v>6.4427541108828507E-2</v>
      </c>
    </row>
    <row r="2127" spans="1:21" s="94" customFormat="1" ht="16.5" hidden="1" x14ac:dyDescent="0.3">
      <c r="A2127" s="95" t="s">
        <v>82</v>
      </c>
      <c r="B2127" s="102">
        <f>VLOOKUP('Datos Monitoreo 2019'!$A2127,info!$D$3:$E$118,2,FALSE)</f>
        <v>2</v>
      </c>
      <c r="C2127" s="96">
        <v>27</v>
      </c>
      <c r="D2127" s="96" t="s">
        <v>10</v>
      </c>
      <c r="E2127" s="97">
        <v>23.8732414637843</v>
      </c>
      <c r="F2127" s="103">
        <f t="shared" si="38"/>
        <v>4.4762327744595563E-2</v>
      </c>
      <c r="G2127" s="98"/>
      <c r="H2127" s="104"/>
      <c r="I2127" s="104"/>
      <c r="J2127" s="104"/>
      <c r="K2127" s="105">
        <f>VLOOKUP('Datos Monitoreo 2019'!$D2127,info!$A$2:$B$20,2,FALSE)</f>
        <v>0.54</v>
      </c>
      <c r="M2127" s="104">
        <v>1.1499999999999999</v>
      </c>
      <c r="N2127" s="106">
        <f>(0.214828*'Datos Monitoreo 2019'!$E2127^2.0402)/1000</f>
        <v>0.13909313783382199</v>
      </c>
      <c r="O2127" s="106">
        <f>'Datos Monitoreo 2019'!$N2127*'Datos Monitoreo 2019'!$S2127</f>
        <v>2.7818627566764398E-2</v>
      </c>
      <c r="P2127" s="106">
        <f>'Datos Monitoreo 2019'!$O2127+'Datos Monitoreo 2019'!$N2127</f>
        <v>0.16691176540058639</v>
      </c>
      <c r="Q2127" s="104">
        <v>0.47</v>
      </c>
      <c r="R2127" s="106">
        <f>'Datos Monitoreo 2019'!$Q2127*'Datos Monitoreo 2019'!$N2127</f>
        <v>6.5373774781896335E-2</v>
      </c>
      <c r="S2127" s="104">
        <v>0.2</v>
      </c>
      <c r="T2127" s="106">
        <f>'Datos Monitoreo 2019'!$R2127*'Datos Monitoreo 2019'!$S2127</f>
        <v>1.3074754956379268E-2</v>
      </c>
      <c r="U2127" s="106">
        <f>'Datos Monitoreo 2019'!$T2127+'Datos Monitoreo 2019'!$R2127</f>
        <v>7.8448529738275596E-2</v>
      </c>
    </row>
    <row r="2128" spans="1:21" s="94" customFormat="1" ht="16.5" hidden="1" x14ac:dyDescent="0.3">
      <c r="A2128" s="95" t="s">
        <v>82</v>
      </c>
      <c r="B2128" s="102">
        <f>VLOOKUP('Datos Monitoreo 2019'!$A2128,info!$D$3:$E$118,2,FALSE)</f>
        <v>2</v>
      </c>
      <c r="C2128" s="96">
        <v>29</v>
      </c>
      <c r="D2128" s="96" t="s">
        <v>10</v>
      </c>
      <c r="E2128" s="97">
        <v>27.852115041081685</v>
      </c>
      <c r="F2128" s="103">
        <f t="shared" si="38"/>
        <v>6.0926501652366197E-2</v>
      </c>
      <c r="G2128" s="98"/>
      <c r="H2128" s="104"/>
      <c r="I2128" s="104"/>
      <c r="J2128" s="104"/>
      <c r="K2128" s="105">
        <f>VLOOKUP('Datos Monitoreo 2019'!$D2128,info!$A$2:$B$20,2,FALSE)</f>
        <v>0.54</v>
      </c>
      <c r="M2128" s="104">
        <v>1.1499999999999999</v>
      </c>
      <c r="N2128" s="106">
        <f>(0.214828*'Datos Monitoreo 2019'!$E2128^2.0402)/1000</f>
        <v>0.19049805453219079</v>
      </c>
      <c r="O2128" s="106">
        <f>'Datos Monitoreo 2019'!$N2128*'Datos Monitoreo 2019'!$S2128</f>
        <v>3.809961090643816E-2</v>
      </c>
      <c r="P2128" s="106">
        <f>'Datos Monitoreo 2019'!$O2128+'Datos Monitoreo 2019'!$N2128</f>
        <v>0.22859766543862894</v>
      </c>
      <c r="Q2128" s="104">
        <v>0.47</v>
      </c>
      <c r="R2128" s="106">
        <f>'Datos Monitoreo 2019'!$Q2128*'Datos Monitoreo 2019'!$N2128</f>
        <v>8.953408563012967E-2</v>
      </c>
      <c r="S2128" s="104">
        <v>0.2</v>
      </c>
      <c r="T2128" s="106">
        <f>'Datos Monitoreo 2019'!$R2128*'Datos Monitoreo 2019'!$S2128</f>
        <v>1.7906817126025935E-2</v>
      </c>
      <c r="U2128" s="106">
        <f>'Datos Monitoreo 2019'!$T2128+'Datos Monitoreo 2019'!$R2128</f>
        <v>0.1074409027561556</v>
      </c>
    </row>
    <row r="2129" spans="1:21" s="94" customFormat="1" ht="16.5" hidden="1" x14ac:dyDescent="0.3">
      <c r="A2129" s="95" t="s">
        <v>82</v>
      </c>
      <c r="B2129" s="102">
        <f>VLOOKUP('Datos Monitoreo 2019'!$A2129,info!$D$3:$E$118,2,FALSE)</f>
        <v>2</v>
      </c>
      <c r="C2129" s="96">
        <v>30</v>
      </c>
      <c r="D2129" s="95" t="s">
        <v>10</v>
      </c>
      <c r="E2129" s="97">
        <v>22.47267796457562</v>
      </c>
      <c r="F2129" s="103">
        <f t="shared" si="38"/>
        <v>3.9664276607475971E-2</v>
      </c>
      <c r="G2129" s="95"/>
      <c r="H2129" s="104"/>
      <c r="I2129" s="104"/>
      <c r="J2129" s="104"/>
      <c r="K2129" s="105">
        <f>VLOOKUP('Datos Monitoreo 2019'!$D2129,info!$A$2:$B$20,2,FALSE)</f>
        <v>0.54</v>
      </c>
      <c r="M2129" s="104">
        <v>1.1499999999999999</v>
      </c>
      <c r="N2129" s="106">
        <f>(0.214828*'Datos Monitoreo 2019'!$E2129^2.0402)/1000</f>
        <v>0.12295241574654561</v>
      </c>
      <c r="O2129" s="106">
        <f>'Datos Monitoreo 2019'!$N2129*'Datos Monitoreo 2019'!$S2129</f>
        <v>2.4590483149309124E-2</v>
      </c>
      <c r="P2129" s="106">
        <f>'Datos Monitoreo 2019'!$O2129+'Datos Monitoreo 2019'!$N2129</f>
        <v>0.14754289889585473</v>
      </c>
      <c r="Q2129" s="104">
        <v>0.47</v>
      </c>
      <c r="R2129" s="106">
        <f>'Datos Monitoreo 2019'!$Q2129*'Datos Monitoreo 2019'!$N2129</f>
        <v>5.7787635400876433E-2</v>
      </c>
      <c r="S2129" s="104">
        <v>0.2</v>
      </c>
      <c r="T2129" s="106">
        <f>'Datos Monitoreo 2019'!$R2129*'Datos Monitoreo 2019'!$S2129</f>
        <v>1.1557527080175288E-2</v>
      </c>
      <c r="U2129" s="106">
        <f>'Datos Monitoreo 2019'!$T2129+'Datos Monitoreo 2019'!$R2129</f>
        <v>6.9345162481051714E-2</v>
      </c>
    </row>
    <row r="2130" spans="1:21" s="94" customFormat="1" ht="16.5" hidden="1" x14ac:dyDescent="0.3">
      <c r="A2130" s="95" t="s">
        <v>82</v>
      </c>
      <c r="B2130" s="102">
        <f>VLOOKUP('Datos Monitoreo 2019'!$A2130,info!$D$3:$E$118,2,FALSE)</f>
        <v>2</v>
      </c>
      <c r="C2130" s="96">
        <v>31</v>
      </c>
      <c r="D2130" s="96" t="s">
        <v>10</v>
      </c>
      <c r="E2130" s="97">
        <v>13.273522253864073</v>
      </c>
      <c r="F2130" s="103">
        <f t="shared" si="38"/>
        <v>1.3837646949653297E-2</v>
      </c>
      <c r="G2130" s="98"/>
      <c r="H2130" s="104"/>
      <c r="I2130" s="104"/>
      <c r="J2130" s="104"/>
      <c r="K2130" s="105">
        <f>VLOOKUP('Datos Monitoreo 2019'!$D2130,info!$A$2:$B$20,2,FALSE)</f>
        <v>0.54</v>
      </c>
      <c r="M2130" s="104">
        <v>1.1499999999999999</v>
      </c>
      <c r="N2130" s="106">
        <f>(0.214828*'Datos Monitoreo 2019'!$E2130^2.0402)/1000</f>
        <v>4.199593882025407E-2</v>
      </c>
      <c r="O2130" s="106">
        <f>'Datos Monitoreo 2019'!$N2130*'Datos Monitoreo 2019'!$S2130</f>
        <v>8.3991877640508146E-3</v>
      </c>
      <c r="P2130" s="106">
        <f>'Datos Monitoreo 2019'!$O2130+'Datos Monitoreo 2019'!$N2130</f>
        <v>5.0395126584304881E-2</v>
      </c>
      <c r="Q2130" s="104">
        <v>0.47</v>
      </c>
      <c r="R2130" s="106">
        <f>'Datos Monitoreo 2019'!$Q2130*'Datos Monitoreo 2019'!$N2130</f>
        <v>1.9738091245519413E-2</v>
      </c>
      <c r="S2130" s="104">
        <v>0.2</v>
      </c>
      <c r="T2130" s="106">
        <f>'Datos Monitoreo 2019'!$R2130*'Datos Monitoreo 2019'!$S2130</f>
        <v>3.9476182491038824E-3</v>
      </c>
      <c r="U2130" s="106">
        <f>'Datos Monitoreo 2019'!$T2130+'Datos Monitoreo 2019'!$R2130</f>
        <v>2.3685709494623296E-2</v>
      </c>
    </row>
    <row r="2131" spans="1:21" s="94" customFormat="1" ht="16.5" hidden="1" x14ac:dyDescent="0.3">
      <c r="A2131" s="95" t="s">
        <v>82</v>
      </c>
      <c r="B2131" s="102">
        <f>VLOOKUP('Datos Monitoreo 2019'!$A2131,info!$D$3:$E$118,2,FALSE)</f>
        <v>2</v>
      </c>
      <c r="C2131" s="96">
        <v>33</v>
      </c>
      <c r="D2131" s="96" t="s">
        <v>10</v>
      </c>
      <c r="E2131" s="97">
        <v>25.464790894703256</v>
      </c>
      <c r="F2131" s="103">
        <f t="shared" si="38"/>
        <v>5.0929581789406507E-2</v>
      </c>
      <c r="G2131" s="98"/>
      <c r="H2131" s="104"/>
      <c r="I2131" s="104"/>
      <c r="J2131" s="104"/>
      <c r="K2131" s="105">
        <f>VLOOKUP('Datos Monitoreo 2019'!$D2131,info!$A$2:$B$20,2,FALSE)</f>
        <v>0.54</v>
      </c>
      <c r="M2131" s="104">
        <v>1.1499999999999999</v>
      </c>
      <c r="N2131" s="106">
        <f>(0.214828*'Datos Monitoreo 2019'!$E2131^2.0402)/1000</f>
        <v>0.15866820421173675</v>
      </c>
      <c r="O2131" s="106">
        <f>'Datos Monitoreo 2019'!$N2131*'Datos Monitoreo 2019'!$S2131</f>
        <v>3.1733640842347352E-2</v>
      </c>
      <c r="P2131" s="106">
        <f>'Datos Monitoreo 2019'!$O2131+'Datos Monitoreo 2019'!$N2131</f>
        <v>0.19040184505408408</v>
      </c>
      <c r="Q2131" s="104">
        <v>0.47</v>
      </c>
      <c r="R2131" s="106">
        <f>'Datos Monitoreo 2019'!$Q2131*'Datos Monitoreo 2019'!$N2131</f>
        <v>7.457405597951626E-2</v>
      </c>
      <c r="S2131" s="104">
        <v>0.2</v>
      </c>
      <c r="T2131" s="106">
        <f>'Datos Monitoreo 2019'!$R2131*'Datos Monitoreo 2019'!$S2131</f>
        <v>1.4914811195903252E-2</v>
      </c>
      <c r="U2131" s="106">
        <f>'Datos Monitoreo 2019'!$T2131+'Datos Monitoreo 2019'!$R2131</f>
        <v>8.9488867175419512E-2</v>
      </c>
    </row>
    <row r="2132" spans="1:21" s="94" customFormat="1" ht="16.5" hidden="1" x14ac:dyDescent="0.3">
      <c r="A2132" s="95" t="s">
        <v>82</v>
      </c>
      <c r="B2132" s="102">
        <f>VLOOKUP('Datos Monitoreo 2019'!$A2132,info!$D$3:$E$118,2,FALSE)</f>
        <v>2</v>
      </c>
      <c r="C2132" s="96">
        <v>34</v>
      </c>
      <c r="D2132" s="95" t="s">
        <v>10</v>
      </c>
      <c r="E2132" s="97">
        <v>21.485917317405871</v>
      </c>
      <c r="F2132" s="103">
        <f t="shared" si="38"/>
        <v>3.6257485473122401E-2</v>
      </c>
      <c r="G2132" s="95"/>
      <c r="H2132" s="104"/>
      <c r="I2132" s="104"/>
      <c r="J2132" s="104"/>
      <c r="K2132" s="105">
        <f>VLOOKUP('Datos Monitoreo 2019'!$D2132,info!$A$2:$B$20,2,FALSE)</f>
        <v>0.54</v>
      </c>
      <c r="M2132" s="104">
        <v>1.1499999999999999</v>
      </c>
      <c r="N2132" s="106">
        <f>(0.214828*'Datos Monitoreo 2019'!$E2132^2.0402)/1000</f>
        <v>0.11218925713633188</v>
      </c>
      <c r="O2132" s="106">
        <f>'Datos Monitoreo 2019'!$N2132*'Datos Monitoreo 2019'!$S2132</f>
        <v>2.2437851427266377E-2</v>
      </c>
      <c r="P2132" s="106">
        <f>'Datos Monitoreo 2019'!$O2132+'Datos Monitoreo 2019'!$N2132</f>
        <v>0.13462710856359825</v>
      </c>
      <c r="Q2132" s="104">
        <v>0.47</v>
      </c>
      <c r="R2132" s="106">
        <f>'Datos Monitoreo 2019'!$Q2132*'Datos Monitoreo 2019'!$N2132</f>
        <v>5.272895085407598E-2</v>
      </c>
      <c r="S2132" s="104">
        <v>0.2</v>
      </c>
      <c r="T2132" s="106">
        <f>'Datos Monitoreo 2019'!$R2132*'Datos Monitoreo 2019'!$S2132</f>
        <v>1.0545790170815196E-2</v>
      </c>
      <c r="U2132" s="106">
        <f>'Datos Monitoreo 2019'!$T2132+'Datos Monitoreo 2019'!$R2132</f>
        <v>6.3274741024891182E-2</v>
      </c>
    </row>
    <row r="2133" spans="1:21" s="94" customFormat="1" ht="16.5" hidden="1" x14ac:dyDescent="0.3">
      <c r="A2133" s="95" t="s">
        <v>82</v>
      </c>
      <c r="B2133" s="102">
        <f>VLOOKUP('Datos Monitoreo 2019'!$A2133,info!$D$3:$E$118,2,FALSE)</f>
        <v>2</v>
      </c>
      <c r="C2133" s="96">
        <v>35</v>
      </c>
      <c r="D2133" s="96" t="s">
        <v>10</v>
      </c>
      <c r="E2133" s="97">
        <v>18.398311421423102</v>
      </c>
      <c r="F2133" s="103">
        <f t="shared" si="38"/>
        <v>2.6585560003956385E-2</v>
      </c>
      <c r="G2133" s="98"/>
      <c r="H2133" s="104"/>
      <c r="I2133" s="104"/>
      <c r="J2133" s="104"/>
      <c r="K2133" s="105">
        <f>VLOOKUP('Datos Monitoreo 2019'!$D2133,info!$A$2:$B$20,2,FALSE)</f>
        <v>0.54</v>
      </c>
      <c r="M2133" s="104">
        <v>1.1499999999999999</v>
      </c>
      <c r="N2133" s="106">
        <f>(0.214828*'Datos Monitoreo 2019'!$E2133^2.0402)/1000</f>
        <v>8.1750589111129257E-2</v>
      </c>
      <c r="O2133" s="106">
        <f>'Datos Monitoreo 2019'!$N2133*'Datos Monitoreo 2019'!$S2133</f>
        <v>1.6350117822225851E-2</v>
      </c>
      <c r="P2133" s="106">
        <f>'Datos Monitoreo 2019'!$O2133+'Datos Monitoreo 2019'!$N2133</f>
        <v>9.8100706933355111E-2</v>
      </c>
      <c r="Q2133" s="104">
        <v>0.47</v>
      </c>
      <c r="R2133" s="106">
        <f>'Datos Monitoreo 2019'!$Q2133*'Datos Monitoreo 2019'!$N2133</f>
        <v>3.8422776882230746E-2</v>
      </c>
      <c r="S2133" s="104">
        <v>0.2</v>
      </c>
      <c r="T2133" s="106">
        <f>'Datos Monitoreo 2019'!$R2133*'Datos Monitoreo 2019'!$S2133</f>
        <v>7.6845553764461495E-3</v>
      </c>
      <c r="U2133" s="106">
        <f>'Datos Monitoreo 2019'!$T2133+'Datos Monitoreo 2019'!$R2133</f>
        <v>4.6107332258676893E-2</v>
      </c>
    </row>
    <row r="2134" spans="1:21" s="94" customFormat="1" ht="16.5" hidden="1" x14ac:dyDescent="0.3">
      <c r="A2134" s="95" t="s">
        <v>82</v>
      </c>
      <c r="B2134" s="102">
        <f>VLOOKUP('Datos Monitoreo 2019'!$A2134,info!$D$3:$E$118,2,FALSE)</f>
        <v>2</v>
      </c>
      <c r="C2134" s="96">
        <v>38</v>
      </c>
      <c r="D2134" s="95" t="s">
        <v>10</v>
      </c>
      <c r="E2134" s="97">
        <v>22.759156862141033</v>
      </c>
      <c r="F2134" s="103">
        <f t="shared" si="38"/>
        <v>4.0681992891077094E-2</v>
      </c>
      <c r="G2134" s="95"/>
      <c r="H2134" s="104"/>
      <c r="I2134" s="104"/>
      <c r="J2134" s="104"/>
      <c r="K2134" s="105">
        <f>VLOOKUP('Datos Monitoreo 2019'!$D2134,info!$A$2:$B$20,2,FALSE)</f>
        <v>0.54</v>
      </c>
      <c r="M2134" s="104">
        <v>1.1499999999999999</v>
      </c>
      <c r="N2134" s="106">
        <f>(0.214828*'Datos Monitoreo 2019'!$E2134^2.0402)/1000</f>
        <v>0.12617139403517857</v>
      </c>
      <c r="O2134" s="106">
        <f>'Datos Monitoreo 2019'!$N2134*'Datos Monitoreo 2019'!$S2134</f>
        <v>2.5234278807035715E-2</v>
      </c>
      <c r="P2134" s="106">
        <f>'Datos Monitoreo 2019'!$O2134+'Datos Monitoreo 2019'!$N2134</f>
        <v>0.15140567284221429</v>
      </c>
      <c r="Q2134" s="104">
        <v>0.47</v>
      </c>
      <c r="R2134" s="106">
        <f>'Datos Monitoreo 2019'!$Q2134*'Datos Monitoreo 2019'!$N2134</f>
        <v>5.9300555196533926E-2</v>
      </c>
      <c r="S2134" s="104">
        <v>0.2</v>
      </c>
      <c r="T2134" s="106">
        <f>'Datos Monitoreo 2019'!$R2134*'Datos Monitoreo 2019'!$S2134</f>
        <v>1.1860111039306787E-2</v>
      </c>
      <c r="U2134" s="106">
        <f>'Datos Monitoreo 2019'!$T2134+'Datos Monitoreo 2019'!$R2134</f>
        <v>7.1160666235840719E-2</v>
      </c>
    </row>
    <row r="2135" spans="1:21" s="94" customFormat="1" ht="16.5" hidden="1" x14ac:dyDescent="0.3">
      <c r="A2135" s="95" t="s">
        <v>82</v>
      </c>
      <c r="B2135" s="102">
        <f>VLOOKUP('Datos Monitoreo 2019'!$A2135,info!$D$3:$E$118,2,FALSE)</f>
        <v>2</v>
      </c>
      <c r="C2135" s="96">
        <v>39</v>
      </c>
      <c r="D2135" s="96" t="s">
        <v>10</v>
      </c>
      <c r="E2135" s="97">
        <v>22.790987850759411</v>
      </c>
      <c r="F2135" s="103">
        <f t="shared" si="38"/>
        <v>4.0795868252859344E-2</v>
      </c>
      <c r="G2135" s="98"/>
      <c r="H2135" s="104"/>
      <c r="I2135" s="104"/>
      <c r="J2135" s="104"/>
      <c r="K2135" s="105">
        <f>VLOOKUP('Datos Monitoreo 2019'!$D2135,info!$A$2:$B$20,2,FALSE)</f>
        <v>0.54</v>
      </c>
      <c r="M2135" s="104">
        <v>1.1499999999999999</v>
      </c>
      <c r="N2135" s="106">
        <f>(0.214828*'Datos Monitoreo 2019'!$E2135^2.0402)/1000</f>
        <v>0.1265316767322992</v>
      </c>
      <c r="O2135" s="106">
        <f>'Datos Monitoreo 2019'!$N2135*'Datos Monitoreo 2019'!$S2135</f>
        <v>2.5306335346459843E-2</v>
      </c>
      <c r="P2135" s="106">
        <f>'Datos Monitoreo 2019'!$O2135+'Datos Monitoreo 2019'!$N2135</f>
        <v>0.15183801207875905</v>
      </c>
      <c r="Q2135" s="104">
        <v>0.47</v>
      </c>
      <c r="R2135" s="106">
        <f>'Datos Monitoreo 2019'!$Q2135*'Datos Monitoreo 2019'!$N2135</f>
        <v>5.9469888064180625E-2</v>
      </c>
      <c r="S2135" s="104">
        <v>0.2</v>
      </c>
      <c r="T2135" s="106">
        <f>'Datos Monitoreo 2019'!$R2135*'Datos Monitoreo 2019'!$S2135</f>
        <v>1.1893977612836126E-2</v>
      </c>
      <c r="U2135" s="106">
        <f>'Datos Monitoreo 2019'!$T2135+'Datos Monitoreo 2019'!$R2135</f>
        <v>7.1363865677016747E-2</v>
      </c>
    </row>
    <row r="2136" spans="1:21" s="94" customFormat="1" ht="16.5" hidden="1" x14ac:dyDescent="0.3">
      <c r="A2136" s="95" t="s">
        <v>82</v>
      </c>
      <c r="B2136" s="102">
        <f>VLOOKUP('Datos Monitoreo 2019'!$A2136,info!$D$3:$E$118,2,FALSE)</f>
        <v>2</v>
      </c>
      <c r="C2136" s="96">
        <v>42</v>
      </c>
      <c r="D2136" s="95" t="s">
        <v>10</v>
      </c>
      <c r="E2136" s="97">
        <v>26.929016371148691</v>
      </c>
      <c r="F2136" s="103">
        <f t="shared" si="38"/>
        <v>5.6954869624979476E-2</v>
      </c>
      <c r="G2136" s="95"/>
      <c r="H2136" s="104"/>
      <c r="I2136" s="104"/>
      <c r="J2136" s="104"/>
      <c r="K2136" s="105">
        <f>VLOOKUP('Datos Monitoreo 2019'!$D2136,info!$A$2:$B$20,2,FALSE)</f>
        <v>0.54</v>
      </c>
      <c r="M2136" s="104">
        <v>1.1499999999999999</v>
      </c>
      <c r="N2136" s="106">
        <f>(0.214828*'Datos Monitoreo 2019'!$E2136^2.0402)/1000</f>
        <v>0.17783888618285984</v>
      </c>
      <c r="O2136" s="106">
        <f>'Datos Monitoreo 2019'!$N2136*'Datos Monitoreo 2019'!$S2136</f>
        <v>3.5567777236571972E-2</v>
      </c>
      <c r="P2136" s="106">
        <f>'Datos Monitoreo 2019'!$O2136+'Datos Monitoreo 2019'!$N2136</f>
        <v>0.21340666341943182</v>
      </c>
      <c r="Q2136" s="104">
        <v>0.47</v>
      </c>
      <c r="R2136" s="106">
        <f>'Datos Monitoreo 2019'!$Q2136*'Datos Monitoreo 2019'!$N2136</f>
        <v>8.3584276505944119E-2</v>
      </c>
      <c r="S2136" s="104">
        <v>0.2</v>
      </c>
      <c r="T2136" s="106">
        <f>'Datos Monitoreo 2019'!$R2136*'Datos Monitoreo 2019'!$S2136</f>
        <v>1.6716855301188823E-2</v>
      </c>
      <c r="U2136" s="106">
        <f>'Datos Monitoreo 2019'!$T2136+'Datos Monitoreo 2019'!$R2136</f>
        <v>0.10030113180713295</v>
      </c>
    </row>
    <row r="2137" spans="1:21" s="94" customFormat="1" ht="16.5" hidden="1" x14ac:dyDescent="0.3">
      <c r="A2137" s="95" t="s">
        <v>82</v>
      </c>
      <c r="B2137" s="102">
        <f>VLOOKUP('Datos Monitoreo 2019'!$A2137,info!$D$3:$E$118,2,FALSE)</f>
        <v>2</v>
      </c>
      <c r="C2137" s="96">
        <v>43</v>
      </c>
      <c r="D2137" s="96" t="s">
        <v>10</v>
      </c>
      <c r="E2137" s="97">
        <v>21.645072260497766</v>
      </c>
      <c r="F2137" s="103">
        <f t="shared" si="38"/>
        <v>3.6796622842846204E-2</v>
      </c>
      <c r="G2137" s="98"/>
      <c r="H2137" s="104"/>
      <c r="I2137" s="104"/>
      <c r="J2137" s="104"/>
      <c r="K2137" s="105">
        <f>VLOOKUP('Datos Monitoreo 2019'!$D2137,info!$A$2:$B$20,2,FALSE)</f>
        <v>0.54</v>
      </c>
      <c r="M2137" s="104">
        <v>1.1499999999999999</v>
      </c>
      <c r="N2137" s="106">
        <f>(0.214828*'Datos Monitoreo 2019'!$E2137^2.0402)/1000</f>
        <v>0.11389126027713642</v>
      </c>
      <c r="O2137" s="106">
        <f>'Datos Monitoreo 2019'!$N2137*'Datos Monitoreo 2019'!$S2137</f>
        <v>2.2778252055427287E-2</v>
      </c>
      <c r="P2137" s="106">
        <f>'Datos Monitoreo 2019'!$O2137+'Datos Monitoreo 2019'!$N2137</f>
        <v>0.13666951233256369</v>
      </c>
      <c r="Q2137" s="104">
        <v>0.47</v>
      </c>
      <c r="R2137" s="106">
        <f>'Datos Monitoreo 2019'!$Q2137*'Datos Monitoreo 2019'!$N2137</f>
        <v>5.3528892330254117E-2</v>
      </c>
      <c r="S2137" s="104">
        <v>0.2</v>
      </c>
      <c r="T2137" s="106">
        <f>'Datos Monitoreo 2019'!$R2137*'Datos Monitoreo 2019'!$S2137</f>
        <v>1.0705778466050824E-2</v>
      </c>
      <c r="U2137" s="106">
        <f>'Datos Monitoreo 2019'!$T2137+'Datos Monitoreo 2019'!$R2137</f>
        <v>6.4234670796304946E-2</v>
      </c>
    </row>
    <row r="2138" spans="1:21" s="94" customFormat="1" ht="16.5" hidden="1" x14ac:dyDescent="0.3">
      <c r="A2138" s="95" t="s">
        <v>82</v>
      </c>
      <c r="B2138" s="102">
        <f>VLOOKUP('Datos Monitoreo 2019'!$A2138,info!$D$3:$E$118,2,FALSE)</f>
        <v>2</v>
      </c>
      <c r="C2138" s="96">
        <v>45</v>
      </c>
      <c r="D2138" s="96" t="s">
        <v>10</v>
      </c>
      <c r="E2138" s="97">
        <v>23.204790702798341</v>
      </c>
      <c r="F2138" s="103">
        <f t="shared" si="38"/>
        <v>4.2290731055849982E-2</v>
      </c>
      <c r="G2138" s="98"/>
      <c r="H2138" s="104"/>
      <c r="I2138" s="104"/>
      <c r="J2138" s="104"/>
      <c r="K2138" s="105">
        <f>VLOOKUP('Datos Monitoreo 2019'!$D2138,info!$A$2:$B$20,2,FALSE)</f>
        <v>0.54</v>
      </c>
      <c r="M2138" s="104">
        <v>1.1499999999999999</v>
      </c>
      <c r="N2138" s="106">
        <f>(0.214828*'Datos Monitoreo 2019'!$E2138^2.0402)/1000</f>
        <v>0.13126302795856698</v>
      </c>
      <c r="O2138" s="106">
        <f>'Datos Monitoreo 2019'!$N2138*'Datos Monitoreo 2019'!$S2138</f>
        <v>2.6252605591713399E-2</v>
      </c>
      <c r="P2138" s="106">
        <f>'Datos Monitoreo 2019'!$O2138+'Datos Monitoreo 2019'!$N2138</f>
        <v>0.15751563355028037</v>
      </c>
      <c r="Q2138" s="104">
        <v>0.47</v>
      </c>
      <c r="R2138" s="106">
        <f>'Datos Monitoreo 2019'!$Q2138*'Datos Monitoreo 2019'!$N2138</f>
        <v>6.1693623140526475E-2</v>
      </c>
      <c r="S2138" s="104">
        <v>0.2</v>
      </c>
      <c r="T2138" s="106">
        <f>'Datos Monitoreo 2019'!$R2138*'Datos Monitoreo 2019'!$S2138</f>
        <v>1.2338724628105296E-2</v>
      </c>
      <c r="U2138" s="106">
        <f>'Datos Monitoreo 2019'!$T2138+'Datos Monitoreo 2019'!$R2138</f>
        <v>7.4032347768631768E-2</v>
      </c>
    </row>
    <row r="2139" spans="1:21" s="94" customFormat="1" ht="16.5" hidden="1" x14ac:dyDescent="0.3">
      <c r="A2139" s="95" t="s">
        <v>82</v>
      </c>
      <c r="B2139" s="102">
        <f>VLOOKUP('Datos Monitoreo 2019'!$A2139,info!$D$3:$E$118,2,FALSE)</f>
        <v>2</v>
      </c>
      <c r="C2139" s="96">
        <v>46</v>
      </c>
      <c r="D2139" s="95" t="s">
        <v>10</v>
      </c>
      <c r="E2139" s="97">
        <v>21.804227203589662</v>
      </c>
      <c r="F2139" s="103">
        <f t="shared" si="38"/>
        <v>3.7339739086147301E-2</v>
      </c>
      <c r="G2139" s="95"/>
      <c r="H2139" s="104"/>
      <c r="I2139" s="104"/>
      <c r="J2139" s="104"/>
      <c r="K2139" s="105">
        <f>VLOOKUP('Datos Monitoreo 2019'!$D2139,info!$A$2:$B$20,2,FALSE)</f>
        <v>0.54</v>
      </c>
      <c r="M2139" s="104">
        <v>1.1499999999999999</v>
      </c>
      <c r="N2139" s="106">
        <f>(0.214828*'Datos Monitoreo 2019'!$E2139^2.0402)/1000</f>
        <v>0.11560633120650916</v>
      </c>
      <c r="O2139" s="106">
        <f>'Datos Monitoreo 2019'!$N2139*'Datos Monitoreo 2019'!$S2139</f>
        <v>2.3121266241301834E-2</v>
      </c>
      <c r="P2139" s="106">
        <f>'Datos Monitoreo 2019'!$O2139+'Datos Monitoreo 2019'!$N2139</f>
        <v>0.13872759744781099</v>
      </c>
      <c r="Q2139" s="104">
        <v>0.47</v>
      </c>
      <c r="R2139" s="106">
        <f>'Datos Monitoreo 2019'!$Q2139*'Datos Monitoreo 2019'!$N2139</f>
        <v>5.4334975667059304E-2</v>
      </c>
      <c r="S2139" s="104">
        <v>0.2</v>
      </c>
      <c r="T2139" s="106">
        <f>'Datos Monitoreo 2019'!$R2139*'Datos Monitoreo 2019'!$S2139</f>
        <v>1.0866995133411862E-2</v>
      </c>
      <c r="U2139" s="106">
        <f>'Datos Monitoreo 2019'!$T2139+'Datos Monitoreo 2019'!$R2139</f>
        <v>6.520197080047116E-2</v>
      </c>
    </row>
    <row r="2140" spans="1:21" s="94" customFormat="1" ht="16.5" hidden="1" x14ac:dyDescent="0.3">
      <c r="A2140" s="95" t="s">
        <v>82</v>
      </c>
      <c r="B2140" s="102">
        <f>VLOOKUP('Datos Monitoreo 2019'!$A2140,info!$D$3:$E$118,2,FALSE)</f>
        <v>2</v>
      </c>
      <c r="C2140" s="96">
        <v>49</v>
      </c>
      <c r="D2140" s="96" t="s">
        <v>10</v>
      </c>
      <c r="E2140" s="97">
        <v>25.146481008519466</v>
      </c>
      <c r="F2140" s="103">
        <f t="shared" si="38"/>
        <v>4.966429999182595E-2</v>
      </c>
      <c r="G2140" s="98"/>
      <c r="H2140" s="104"/>
      <c r="I2140" s="104"/>
      <c r="J2140" s="104"/>
      <c r="K2140" s="105">
        <f>VLOOKUP('Datos Monitoreo 2019'!$D2140,info!$A$2:$B$20,2,FALSE)</f>
        <v>0.54</v>
      </c>
      <c r="M2140" s="104">
        <v>1.1499999999999999</v>
      </c>
      <c r="N2140" s="106">
        <f>(0.214828*'Datos Monitoreo 2019'!$E2140^2.0402)/1000</f>
        <v>0.15464807080539222</v>
      </c>
      <c r="O2140" s="106">
        <f>'Datos Monitoreo 2019'!$N2140*'Datos Monitoreo 2019'!$S2140</f>
        <v>3.0929614161078447E-2</v>
      </c>
      <c r="P2140" s="106">
        <f>'Datos Monitoreo 2019'!$O2140+'Datos Monitoreo 2019'!$N2140</f>
        <v>0.18557768496647067</v>
      </c>
      <c r="Q2140" s="104">
        <v>0.47</v>
      </c>
      <c r="R2140" s="106">
        <f>'Datos Monitoreo 2019'!$Q2140*'Datos Monitoreo 2019'!$N2140</f>
        <v>7.268459327853434E-2</v>
      </c>
      <c r="S2140" s="104">
        <v>0.2</v>
      </c>
      <c r="T2140" s="106">
        <f>'Datos Monitoreo 2019'!$R2140*'Datos Monitoreo 2019'!$S2140</f>
        <v>1.4536918655706868E-2</v>
      </c>
      <c r="U2140" s="106">
        <f>'Datos Monitoreo 2019'!$T2140+'Datos Monitoreo 2019'!$R2140</f>
        <v>8.7221511934241214E-2</v>
      </c>
    </row>
    <row r="2141" spans="1:21" s="94" customFormat="1" ht="16.5" hidden="1" x14ac:dyDescent="0.3">
      <c r="A2141" s="95" t="s">
        <v>82</v>
      </c>
      <c r="B2141" s="102">
        <f>VLOOKUP('Datos Monitoreo 2019'!$A2141,info!$D$3:$E$118,2,FALSE)</f>
        <v>2</v>
      </c>
      <c r="C2141" s="96">
        <v>50</v>
      </c>
      <c r="D2141" s="95" t="s">
        <v>10</v>
      </c>
      <c r="E2141" s="97">
        <v>25.210142985756224</v>
      </c>
      <c r="F2141" s="103">
        <f t="shared" si="38"/>
        <v>4.9916083111797328E-2</v>
      </c>
      <c r="G2141" s="95"/>
      <c r="H2141" s="104"/>
      <c r="I2141" s="104"/>
      <c r="J2141" s="104"/>
      <c r="K2141" s="105">
        <f>VLOOKUP('Datos Monitoreo 2019'!$D2141,info!$A$2:$B$20,2,FALSE)</f>
        <v>0.54</v>
      </c>
      <c r="M2141" s="104">
        <v>1.1499999999999999</v>
      </c>
      <c r="N2141" s="106">
        <f>(0.214828*'Datos Monitoreo 2019'!$E2141^2.0402)/1000</f>
        <v>0.15544788965829584</v>
      </c>
      <c r="O2141" s="106">
        <f>'Datos Monitoreo 2019'!$N2141*'Datos Monitoreo 2019'!$S2141</f>
        <v>3.108957793165917E-2</v>
      </c>
      <c r="P2141" s="106">
        <f>'Datos Monitoreo 2019'!$O2141+'Datos Monitoreo 2019'!$N2141</f>
        <v>0.18653746758995501</v>
      </c>
      <c r="Q2141" s="104">
        <v>0.47</v>
      </c>
      <c r="R2141" s="106">
        <f>'Datos Monitoreo 2019'!$Q2141*'Datos Monitoreo 2019'!$N2141</f>
        <v>7.3060508139399044E-2</v>
      </c>
      <c r="S2141" s="104">
        <v>0.2</v>
      </c>
      <c r="T2141" s="106">
        <f>'Datos Monitoreo 2019'!$R2141*'Datos Monitoreo 2019'!$S2141</f>
        <v>1.461210162787981E-2</v>
      </c>
      <c r="U2141" s="106">
        <f>'Datos Monitoreo 2019'!$T2141+'Datos Monitoreo 2019'!$R2141</f>
        <v>8.767260976727885E-2</v>
      </c>
    </row>
    <row r="2142" spans="1:21" s="94" customFormat="1" ht="16.5" hidden="1" x14ac:dyDescent="0.3">
      <c r="A2142" s="95" t="s">
        <v>82</v>
      </c>
      <c r="B2142" s="102">
        <f>VLOOKUP('Datos Monitoreo 2019'!$A2142,info!$D$3:$E$118,2,FALSE)</f>
        <v>2</v>
      </c>
      <c r="C2142" s="96">
        <v>51</v>
      </c>
      <c r="D2142" s="96" t="s">
        <v>10</v>
      </c>
      <c r="E2142" s="97">
        <v>26.101410667070837</v>
      </c>
      <c r="F2142" s="103">
        <f t="shared" si="38"/>
        <v>5.3507891867495209E-2</v>
      </c>
      <c r="G2142" s="98"/>
      <c r="H2142" s="104"/>
      <c r="I2142" s="104"/>
      <c r="J2142" s="104"/>
      <c r="K2142" s="105">
        <f>VLOOKUP('Datos Monitoreo 2019'!$D2142,info!$A$2:$B$20,2,FALSE)</f>
        <v>0.54</v>
      </c>
      <c r="M2142" s="104">
        <v>1.1499999999999999</v>
      </c>
      <c r="N2142" s="106">
        <f>(0.214828*'Datos Monitoreo 2019'!$E2142^2.0402)/1000</f>
        <v>0.16686633857437916</v>
      </c>
      <c r="O2142" s="106">
        <f>'Datos Monitoreo 2019'!$N2142*'Datos Monitoreo 2019'!$S2142</f>
        <v>3.337326771487583E-2</v>
      </c>
      <c r="P2142" s="106">
        <f>'Datos Monitoreo 2019'!$O2142+'Datos Monitoreo 2019'!$N2142</f>
        <v>0.200239606289255</v>
      </c>
      <c r="Q2142" s="104">
        <v>0.47</v>
      </c>
      <c r="R2142" s="106">
        <f>'Datos Monitoreo 2019'!$Q2142*'Datos Monitoreo 2019'!$N2142</f>
        <v>7.8427179129958197E-2</v>
      </c>
      <c r="S2142" s="104">
        <v>0.2</v>
      </c>
      <c r="T2142" s="106">
        <f>'Datos Monitoreo 2019'!$R2142*'Datos Monitoreo 2019'!$S2142</f>
        <v>1.5685435825991641E-2</v>
      </c>
      <c r="U2142" s="106">
        <f>'Datos Monitoreo 2019'!$T2142+'Datos Monitoreo 2019'!$R2142</f>
        <v>9.411261495594983E-2</v>
      </c>
    </row>
    <row r="2143" spans="1:21" s="94" customFormat="1" ht="16.5" hidden="1" x14ac:dyDescent="0.3">
      <c r="A2143" s="95" t="s">
        <v>82</v>
      </c>
      <c r="B2143" s="102">
        <f>VLOOKUP('Datos Monitoreo 2019'!$A2143,info!$D$3:$E$118,2,FALSE)</f>
        <v>2</v>
      </c>
      <c r="C2143" s="96">
        <v>53</v>
      </c>
      <c r="D2143" s="96" t="s">
        <v>10</v>
      </c>
      <c r="E2143" s="97">
        <v>24.191551349968091</v>
      </c>
      <c r="F2143" s="103">
        <f t="shared" si="38"/>
        <v>4.5963947564939364E-2</v>
      </c>
      <c r="G2143" s="98"/>
      <c r="H2143" s="104"/>
      <c r="I2143" s="104"/>
      <c r="J2143" s="104"/>
      <c r="K2143" s="105">
        <f>VLOOKUP('Datos Monitoreo 2019'!$D2143,info!$A$2:$B$20,2,FALSE)</f>
        <v>0.54</v>
      </c>
      <c r="M2143" s="104">
        <v>1.1499999999999999</v>
      </c>
      <c r="N2143" s="106">
        <f>(0.214828*'Datos Monitoreo 2019'!$E2143^2.0402)/1000</f>
        <v>0.14290308549883846</v>
      </c>
      <c r="O2143" s="106">
        <f>'Datos Monitoreo 2019'!$N2143*'Datos Monitoreo 2019'!$S2143</f>
        <v>2.8580617099767693E-2</v>
      </c>
      <c r="P2143" s="106">
        <f>'Datos Monitoreo 2019'!$O2143+'Datos Monitoreo 2019'!$N2143</f>
        <v>0.17148370259860615</v>
      </c>
      <c r="Q2143" s="104">
        <v>0.47</v>
      </c>
      <c r="R2143" s="106">
        <f>'Datos Monitoreo 2019'!$Q2143*'Datos Monitoreo 2019'!$N2143</f>
        <v>6.7164450184454064E-2</v>
      </c>
      <c r="S2143" s="104">
        <v>0.2</v>
      </c>
      <c r="T2143" s="106">
        <f>'Datos Monitoreo 2019'!$R2143*'Datos Monitoreo 2019'!$S2143</f>
        <v>1.3432890036890813E-2</v>
      </c>
      <c r="U2143" s="106">
        <f>'Datos Monitoreo 2019'!$T2143+'Datos Monitoreo 2019'!$R2143</f>
        <v>8.0597340221344876E-2</v>
      </c>
    </row>
    <row r="2144" spans="1:21" s="94" customFormat="1" ht="16.5" hidden="1" x14ac:dyDescent="0.3">
      <c r="A2144" s="95" t="s">
        <v>82</v>
      </c>
      <c r="B2144" s="102">
        <f>VLOOKUP('Datos Monitoreo 2019'!$A2144,info!$D$3:$E$118,2,FALSE)</f>
        <v>2</v>
      </c>
      <c r="C2144" s="96">
        <v>54</v>
      </c>
      <c r="D2144" s="96" t="s">
        <v>10</v>
      </c>
      <c r="E2144" s="97">
        <v>23.395776634508614</v>
      </c>
      <c r="F2144" s="103">
        <f t="shared" si="38"/>
        <v>4.2989739565909575E-2</v>
      </c>
      <c r="G2144" s="95"/>
      <c r="H2144" s="104"/>
      <c r="I2144" s="104"/>
      <c r="J2144" s="104"/>
      <c r="K2144" s="105">
        <f>VLOOKUP('Datos Monitoreo 2019'!$D2144,info!$A$2:$B$20,2,FALSE)</f>
        <v>0.54</v>
      </c>
      <c r="M2144" s="104">
        <v>1.1499999999999999</v>
      </c>
      <c r="N2144" s="106">
        <f>(0.214828*'Datos Monitoreo 2019'!$E2144^2.0402)/1000</f>
        <v>0.13347660267680006</v>
      </c>
      <c r="O2144" s="106">
        <f>'Datos Monitoreo 2019'!$N2144*'Datos Monitoreo 2019'!$S2144</f>
        <v>2.6695320535360015E-2</v>
      </c>
      <c r="P2144" s="106">
        <f>'Datos Monitoreo 2019'!$O2144+'Datos Monitoreo 2019'!$N2144</f>
        <v>0.16017192321216006</v>
      </c>
      <c r="Q2144" s="104">
        <v>0.47</v>
      </c>
      <c r="R2144" s="106">
        <f>'Datos Monitoreo 2019'!$Q2144*'Datos Monitoreo 2019'!$N2144</f>
        <v>6.2734003258096027E-2</v>
      </c>
      <c r="S2144" s="104">
        <v>0.2</v>
      </c>
      <c r="T2144" s="106">
        <f>'Datos Monitoreo 2019'!$R2144*'Datos Monitoreo 2019'!$S2144</f>
        <v>1.2546800651619207E-2</v>
      </c>
      <c r="U2144" s="106">
        <f>'Datos Monitoreo 2019'!$T2144+'Datos Monitoreo 2019'!$R2144</f>
        <v>7.5280803909715227E-2</v>
      </c>
    </row>
    <row r="2145" spans="1:21" s="94" customFormat="1" ht="16.5" hidden="1" x14ac:dyDescent="0.3">
      <c r="A2145" s="95" t="s">
        <v>81</v>
      </c>
      <c r="B2145" s="102">
        <f>VLOOKUP('Datos Monitoreo 2019'!$A2145,info!$D$3:$E$118,2,FALSE)</f>
        <v>5</v>
      </c>
      <c r="C2145" s="96">
        <v>1</v>
      </c>
      <c r="D2145" s="96" t="s">
        <v>15</v>
      </c>
      <c r="E2145" s="97">
        <v>8.7853528586726242</v>
      </c>
      <c r="F2145" s="103">
        <f t="shared" si="38"/>
        <v>6.0618934724841114E-3</v>
      </c>
      <c r="G2145" s="95"/>
      <c r="H2145" s="104"/>
      <c r="I2145" s="104"/>
      <c r="J2145" s="104"/>
      <c r="K2145" s="105">
        <f>VLOOKUP('Datos Monitoreo 2019'!$D2145,info!$A$2:$B$20,2,FALSE)</f>
        <v>0.89</v>
      </c>
      <c r="M2145" s="104">
        <v>1.1499999999999999</v>
      </c>
      <c r="N2145" s="106">
        <f>(0.193936*'Datos Monitoreo 2019'!$E2145^2.24268)/1000</f>
        <v>2.536345061364809E-2</v>
      </c>
      <c r="O2145" s="106">
        <f>'Datos Monitoreo 2019'!$N2145*'Datos Monitoreo 2019'!$S2145</f>
        <v>5.0726901227296185E-3</v>
      </c>
      <c r="P2145" s="106">
        <f>'Datos Monitoreo 2019'!$O2145+'Datos Monitoreo 2019'!$N2145</f>
        <v>3.0436140736377709E-2</v>
      </c>
      <c r="Q2145" s="104">
        <v>0.47</v>
      </c>
      <c r="R2145" s="106">
        <f>'Datos Monitoreo 2019'!$Q2145*'Datos Monitoreo 2019'!$N2145</f>
        <v>1.1920821788414601E-2</v>
      </c>
      <c r="S2145" s="104">
        <v>0.2</v>
      </c>
      <c r="T2145" s="106">
        <f>'Datos Monitoreo 2019'!$R2145*'Datos Monitoreo 2019'!$S2145</f>
        <v>2.3841643576829204E-3</v>
      </c>
      <c r="U2145" s="106">
        <f>'Datos Monitoreo 2019'!$T2145+'Datos Monitoreo 2019'!$R2145</f>
        <v>1.4304986146097522E-2</v>
      </c>
    </row>
    <row r="2146" spans="1:21" s="94" customFormat="1" ht="16.5" hidden="1" x14ac:dyDescent="0.3">
      <c r="A2146" s="95" t="s">
        <v>81</v>
      </c>
      <c r="B2146" s="102">
        <f>VLOOKUP('Datos Monitoreo 2019'!$A2146,info!$D$3:$E$118,2,FALSE)</f>
        <v>5</v>
      </c>
      <c r="C2146" s="96">
        <v>2</v>
      </c>
      <c r="D2146" s="96" t="s">
        <v>15</v>
      </c>
      <c r="E2146" s="97">
        <v>11.618310845708359</v>
      </c>
      <c r="F2146" s="103">
        <f t="shared" si="38"/>
        <v>1.0601708646708879E-2</v>
      </c>
      <c r="G2146" s="95"/>
      <c r="H2146" s="104"/>
      <c r="I2146" s="104"/>
      <c r="J2146" s="104"/>
      <c r="K2146" s="105">
        <f>VLOOKUP('Datos Monitoreo 2019'!$D2146,info!$A$2:$B$20,2,FALSE)</f>
        <v>0.89</v>
      </c>
      <c r="M2146" s="104">
        <v>1.1499999999999999</v>
      </c>
      <c r="N2146" s="106">
        <f>(0.193936*'Datos Monitoreo 2019'!$E2146^2.24268)/1000</f>
        <v>4.7471539779102789E-2</v>
      </c>
      <c r="O2146" s="106">
        <f>'Datos Monitoreo 2019'!$N2146*'Datos Monitoreo 2019'!$S2146</f>
        <v>9.4943079558205586E-3</v>
      </c>
      <c r="P2146" s="106">
        <f>'Datos Monitoreo 2019'!$O2146+'Datos Monitoreo 2019'!$N2146</f>
        <v>5.6965847734923344E-2</v>
      </c>
      <c r="Q2146" s="104">
        <v>0.47</v>
      </c>
      <c r="R2146" s="106">
        <f>'Datos Monitoreo 2019'!$Q2146*'Datos Monitoreo 2019'!$N2146</f>
        <v>2.2311623696178309E-2</v>
      </c>
      <c r="S2146" s="104">
        <v>0.2</v>
      </c>
      <c r="T2146" s="106">
        <f>'Datos Monitoreo 2019'!$R2146*'Datos Monitoreo 2019'!$S2146</f>
        <v>4.4623247392356616E-3</v>
      </c>
      <c r="U2146" s="106">
        <f>'Datos Monitoreo 2019'!$T2146+'Datos Monitoreo 2019'!$R2146</f>
        <v>2.6773948435413971E-2</v>
      </c>
    </row>
    <row r="2147" spans="1:21" s="94" customFormat="1" ht="16.5" hidden="1" x14ac:dyDescent="0.3">
      <c r="A2147" s="95" t="s">
        <v>81</v>
      </c>
      <c r="B2147" s="102">
        <f>VLOOKUP('Datos Monitoreo 2019'!$A2147,info!$D$3:$E$118,2,FALSE)</f>
        <v>5</v>
      </c>
      <c r="C2147" s="96">
        <v>4</v>
      </c>
      <c r="D2147" s="96" t="s">
        <v>15</v>
      </c>
      <c r="E2147" s="97">
        <v>2.3554931577600513</v>
      </c>
      <c r="F2147" s="103">
        <f t="shared" si="38"/>
        <v>4.3576623418560957E-4</v>
      </c>
      <c r="G2147" s="95"/>
      <c r="H2147" s="104"/>
      <c r="I2147" s="104"/>
      <c r="J2147" s="104"/>
      <c r="K2147" s="105">
        <f>VLOOKUP('Datos Monitoreo 2019'!$D2147,info!$A$2:$B$20,2,FALSE)</f>
        <v>0.89</v>
      </c>
      <c r="M2147" s="104">
        <v>1.1499999999999999</v>
      </c>
      <c r="N2147" s="106">
        <f>(0.193936*'Datos Monitoreo 2019'!$E2147^2.24268)/1000</f>
        <v>1.3247043139090651E-3</v>
      </c>
      <c r="O2147" s="106">
        <f>'Datos Monitoreo 2019'!$N2147*'Datos Monitoreo 2019'!$S2147</f>
        <v>2.6494086278181303E-4</v>
      </c>
      <c r="P2147" s="106">
        <f>'Datos Monitoreo 2019'!$O2147+'Datos Monitoreo 2019'!$N2147</f>
        <v>1.5896451766908781E-3</v>
      </c>
      <c r="Q2147" s="104">
        <v>0.47</v>
      </c>
      <c r="R2147" s="106">
        <f>'Datos Monitoreo 2019'!$Q2147*'Datos Monitoreo 2019'!$N2147</f>
        <v>6.2261102753726058E-4</v>
      </c>
      <c r="S2147" s="104">
        <v>0.2</v>
      </c>
      <c r="T2147" s="106">
        <f>'Datos Monitoreo 2019'!$R2147*'Datos Monitoreo 2019'!$S2147</f>
        <v>1.2452220550745213E-4</v>
      </c>
      <c r="U2147" s="106">
        <f>'Datos Monitoreo 2019'!$T2147+'Datos Monitoreo 2019'!$R2147</f>
        <v>7.4713323304471274E-4</v>
      </c>
    </row>
    <row r="2148" spans="1:21" s="94" customFormat="1" ht="16.5" hidden="1" x14ac:dyDescent="0.3">
      <c r="A2148" s="95" t="s">
        <v>81</v>
      </c>
      <c r="B2148" s="102">
        <f>VLOOKUP('Datos Monitoreo 2019'!$A2148,info!$D$3:$E$118,2,FALSE)</f>
        <v>5</v>
      </c>
      <c r="C2148" s="96">
        <v>5</v>
      </c>
      <c r="D2148" s="96" t="s">
        <v>15</v>
      </c>
      <c r="E2148" s="97">
        <v>6.0478878374920226</v>
      </c>
      <c r="F2148" s="103">
        <f t="shared" si="38"/>
        <v>2.8727467228087103E-3</v>
      </c>
      <c r="G2148" s="95"/>
      <c r="H2148" s="104"/>
      <c r="I2148" s="104"/>
      <c r="J2148" s="104"/>
      <c r="K2148" s="105">
        <f>VLOOKUP('Datos Monitoreo 2019'!$D2148,info!$A$2:$B$20,2,FALSE)</f>
        <v>0.89</v>
      </c>
      <c r="M2148" s="104">
        <v>1.1499999999999999</v>
      </c>
      <c r="N2148" s="106">
        <f>(0.193936*'Datos Monitoreo 2019'!$E2148^2.24268)/1000</f>
        <v>1.0978562615164318E-2</v>
      </c>
      <c r="O2148" s="106">
        <f>'Datos Monitoreo 2019'!$N2148*'Datos Monitoreo 2019'!$S2148</f>
        <v>2.1957125230328638E-3</v>
      </c>
      <c r="P2148" s="106">
        <f>'Datos Monitoreo 2019'!$O2148+'Datos Monitoreo 2019'!$N2148</f>
        <v>1.3174275138197182E-2</v>
      </c>
      <c r="Q2148" s="104">
        <v>0.47</v>
      </c>
      <c r="R2148" s="106">
        <f>'Datos Monitoreo 2019'!$Q2148*'Datos Monitoreo 2019'!$N2148</f>
        <v>5.1599244291272292E-3</v>
      </c>
      <c r="S2148" s="104">
        <v>0.2</v>
      </c>
      <c r="T2148" s="106">
        <f>'Datos Monitoreo 2019'!$R2148*'Datos Monitoreo 2019'!$S2148</f>
        <v>1.0319848858254459E-3</v>
      </c>
      <c r="U2148" s="106">
        <f>'Datos Monitoreo 2019'!$T2148+'Datos Monitoreo 2019'!$R2148</f>
        <v>6.1919093149526748E-3</v>
      </c>
    </row>
    <row r="2149" spans="1:21" s="94" customFormat="1" ht="16.5" hidden="1" x14ac:dyDescent="0.3">
      <c r="A2149" s="95" t="s">
        <v>81</v>
      </c>
      <c r="B2149" s="102">
        <f>VLOOKUP('Datos Monitoreo 2019'!$A2149,info!$D$3:$E$118,2,FALSE)</f>
        <v>5</v>
      </c>
      <c r="C2149" s="96">
        <v>7</v>
      </c>
      <c r="D2149" s="96" t="s">
        <v>15</v>
      </c>
      <c r="E2149" s="97">
        <v>2.1008452488130183</v>
      </c>
      <c r="F2149" s="103">
        <f t="shared" si="38"/>
        <v>3.46639466054148E-4</v>
      </c>
      <c r="G2149" s="95"/>
      <c r="H2149" s="104"/>
      <c r="I2149" s="104"/>
      <c r="J2149" s="104"/>
      <c r="K2149" s="105">
        <f>VLOOKUP('Datos Monitoreo 2019'!$D2149,info!$A$2:$B$20,2,FALSE)</f>
        <v>0.89</v>
      </c>
      <c r="M2149" s="104">
        <v>1.1499999999999999</v>
      </c>
      <c r="N2149" s="106">
        <f>(0.193936*'Datos Monitoreo 2019'!$E2149^2.24268)/1000</f>
        <v>1.024908631729639E-3</v>
      </c>
      <c r="O2149" s="106">
        <f>'Datos Monitoreo 2019'!$N2149*'Datos Monitoreo 2019'!$S2149</f>
        <v>2.0498172634592782E-4</v>
      </c>
      <c r="P2149" s="106">
        <f>'Datos Monitoreo 2019'!$O2149+'Datos Monitoreo 2019'!$N2149</f>
        <v>1.2298903580755668E-3</v>
      </c>
      <c r="Q2149" s="104">
        <v>0.47</v>
      </c>
      <c r="R2149" s="106">
        <f>'Datos Monitoreo 2019'!$Q2149*'Datos Monitoreo 2019'!$N2149</f>
        <v>4.8170705691293032E-4</v>
      </c>
      <c r="S2149" s="104">
        <v>0.2</v>
      </c>
      <c r="T2149" s="106">
        <f>'Datos Monitoreo 2019'!$R2149*'Datos Monitoreo 2019'!$S2149</f>
        <v>9.6341411382586069E-5</v>
      </c>
      <c r="U2149" s="106">
        <f>'Datos Monitoreo 2019'!$T2149+'Datos Monitoreo 2019'!$R2149</f>
        <v>5.7804846829551636E-4</v>
      </c>
    </row>
    <row r="2150" spans="1:21" s="94" customFormat="1" ht="16.5" hidden="1" x14ac:dyDescent="0.3">
      <c r="A2150" s="95" t="s">
        <v>81</v>
      </c>
      <c r="B2150" s="102">
        <f>VLOOKUP('Datos Monitoreo 2019'!$A2150,info!$D$3:$E$118,2,FALSE)</f>
        <v>5</v>
      </c>
      <c r="C2150" s="96">
        <v>11</v>
      </c>
      <c r="D2150" s="96" t="s">
        <v>15</v>
      </c>
      <c r="E2150" s="97">
        <v>2.6738030439438418</v>
      </c>
      <c r="F2150" s="103">
        <f t="shared" si="38"/>
        <v>5.6149863922820684E-4</v>
      </c>
      <c r="G2150" s="95"/>
      <c r="H2150" s="104"/>
      <c r="I2150" s="104"/>
      <c r="J2150" s="104"/>
      <c r="K2150" s="105">
        <f>VLOOKUP('Datos Monitoreo 2019'!$D2150,info!$A$2:$B$20,2,FALSE)</f>
        <v>0.89</v>
      </c>
      <c r="M2150" s="104">
        <v>1.1499999999999999</v>
      </c>
      <c r="N2150" s="106">
        <f>(0.193936*'Datos Monitoreo 2019'!$E2150^2.24268)/1000</f>
        <v>1.7602446242156527E-3</v>
      </c>
      <c r="O2150" s="106">
        <f>'Datos Monitoreo 2019'!$N2150*'Datos Monitoreo 2019'!$S2150</f>
        <v>3.5204892484313056E-4</v>
      </c>
      <c r="P2150" s="106">
        <f>'Datos Monitoreo 2019'!$O2150+'Datos Monitoreo 2019'!$N2150</f>
        <v>2.1122935490587831E-3</v>
      </c>
      <c r="Q2150" s="104">
        <v>0.47</v>
      </c>
      <c r="R2150" s="106">
        <f>'Datos Monitoreo 2019'!$Q2150*'Datos Monitoreo 2019'!$N2150</f>
        <v>8.2731497338135675E-4</v>
      </c>
      <c r="S2150" s="104">
        <v>0.2</v>
      </c>
      <c r="T2150" s="106">
        <f>'Datos Monitoreo 2019'!$R2150*'Datos Monitoreo 2019'!$S2150</f>
        <v>1.6546299467627137E-4</v>
      </c>
      <c r="U2150" s="106">
        <f>'Datos Monitoreo 2019'!$T2150+'Datos Monitoreo 2019'!$R2150</f>
        <v>9.9277796805762823E-4</v>
      </c>
    </row>
    <row r="2151" spans="1:21" s="94" customFormat="1" ht="16.5" hidden="1" x14ac:dyDescent="0.3">
      <c r="A2151" s="95" t="s">
        <v>81</v>
      </c>
      <c r="B2151" s="102">
        <f>VLOOKUP('Datos Monitoreo 2019'!$A2151,info!$D$3:$E$118,2,FALSE)</f>
        <v>5</v>
      </c>
      <c r="C2151" s="96">
        <v>12</v>
      </c>
      <c r="D2151" s="96" t="s">
        <v>9</v>
      </c>
      <c r="E2151" s="97">
        <v>10.504226244065093</v>
      </c>
      <c r="F2151" s="103">
        <f t="shared" si="38"/>
        <v>8.6659866513537007E-3</v>
      </c>
      <c r="G2151" s="95"/>
      <c r="H2151" s="104"/>
      <c r="I2151" s="104"/>
      <c r="J2151" s="104"/>
      <c r="K2151" s="105">
        <f>VLOOKUP('Datos Monitoreo 2019'!$D2151,info!$A$2:$B$20,2,FALSE)</f>
        <v>0.74</v>
      </c>
      <c r="M2151" s="104">
        <v>1.1499999999999999</v>
      </c>
      <c r="N2151" s="106">
        <f>(1.8894+0.00853085*'Datos Monitoreo 2019'!$E2151^3.32222)/1000</f>
        <v>2.2984832658019826E-2</v>
      </c>
      <c r="O2151" s="106">
        <f>'Datos Monitoreo 2019'!$N2151*'Datos Monitoreo 2019'!$S2151</f>
        <v>4.5969665316039658E-3</v>
      </c>
      <c r="P2151" s="106">
        <f>'Datos Monitoreo 2019'!$O2151+'Datos Monitoreo 2019'!$N2151</f>
        <v>2.7581799189623793E-2</v>
      </c>
      <c r="Q2151" s="104">
        <v>0.47</v>
      </c>
      <c r="R2151" s="106">
        <f>'Datos Monitoreo 2019'!$Q2151*'Datos Monitoreo 2019'!$N2151</f>
        <v>1.0802871349269317E-2</v>
      </c>
      <c r="S2151" s="104">
        <v>0.2</v>
      </c>
      <c r="T2151" s="106">
        <f>'Datos Monitoreo 2019'!$R2151*'Datos Monitoreo 2019'!$S2151</f>
        <v>2.1605742698538634E-3</v>
      </c>
      <c r="U2151" s="106">
        <f>'Datos Monitoreo 2019'!$T2151+'Datos Monitoreo 2019'!$R2151</f>
        <v>1.296344561912318E-2</v>
      </c>
    </row>
    <row r="2152" spans="1:21" s="94" customFormat="1" ht="16.5" hidden="1" x14ac:dyDescent="0.3">
      <c r="A2152" s="95" t="s">
        <v>81</v>
      </c>
      <c r="B2152" s="102">
        <f>VLOOKUP('Datos Monitoreo 2019'!$A2152,info!$D$3:$E$118,2,FALSE)</f>
        <v>5</v>
      </c>
      <c r="C2152" s="96">
        <v>13</v>
      </c>
      <c r="D2152" s="96" t="s">
        <v>9</v>
      </c>
      <c r="E2152" s="97">
        <v>7.3847893594639435</v>
      </c>
      <c r="F2152" s="103">
        <f t="shared" si="38"/>
        <v>4.2831778284890864E-3</v>
      </c>
      <c r="G2152" s="95"/>
      <c r="H2152" s="104"/>
      <c r="I2152" s="104"/>
      <c r="J2152" s="104"/>
      <c r="K2152" s="105">
        <f>VLOOKUP('Datos Monitoreo 2019'!$D2152,info!$A$2:$B$20,2,FALSE)</f>
        <v>0.74</v>
      </c>
      <c r="M2152" s="104">
        <v>1.1499999999999999</v>
      </c>
      <c r="N2152" s="106">
        <f>(1.8894+0.00853085*'Datos Monitoreo 2019'!$E2152^3.32222)/1000</f>
        <v>8.4327861259495557E-3</v>
      </c>
      <c r="O2152" s="106">
        <f>'Datos Monitoreo 2019'!$N2152*'Datos Monitoreo 2019'!$S2152</f>
        <v>1.6865572251899112E-3</v>
      </c>
      <c r="P2152" s="106">
        <f>'Datos Monitoreo 2019'!$O2152+'Datos Monitoreo 2019'!$N2152</f>
        <v>1.0119343351139468E-2</v>
      </c>
      <c r="Q2152" s="104">
        <v>0.47</v>
      </c>
      <c r="R2152" s="106">
        <f>'Datos Monitoreo 2019'!$Q2152*'Datos Monitoreo 2019'!$N2152</f>
        <v>3.9634094791962914E-3</v>
      </c>
      <c r="S2152" s="104">
        <v>0.2</v>
      </c>
      <c r="T2152" s="106">
        <f>'Datos Monitoreo 2019'!$R2152*'Datos Monitoreo 2019'!$S2152</f>
        <v>7.9268189583925829E-4</v>
      </c>
      <c r="U2152" s="106">
        <f>'Datos Monitoreo 2019'!$T2152+'Datos Monitoreo 2019'!$R2152</f>
        <v>4.75609137503555E-3</v>
      </c>
    </row>
    <row r="2153" spans="1:21" s="94" customFormat="1" ht="16.5" hidden="1" x14ac:dyDescent="0.3">
      <c r="A2153" s="95" t="s">
        <v>81</v>
      </c>
      <c r="B2153" s="102">
        <f>VLOOKUP('Datos Monitoreo 2019'!$A2153,info!$D$3:$E$118,2,FALSE)</f>
        <v>5</v>
      </c>
      <c r="C2153" s="96">
        <v>14</v>
      </c>
      <c r="D2153" s="96" t="s">
        <v>9</v>
      </c>
      <c r="E2153" s="97">
        <v>5.2521131220325463</v>
      </c>
      <c r="F2153" s="103">
        <f t="shared" si="38"/>
        <v>2.1664966628384252E-3</v>
      </c>
      <c r="G2153" s="95"/>
      <c r="H2153" s="104"/>
      <c r="I2153" s="104"/>
      <c r="J2153" s="104"/>
      <c r="K2153" s="105">
        <f>VLOOKUP('Datos Monitoreo 2019'!$D2153,info!$A$2:$B$20,2,FALSE)</f>
        <v>0.74</v>
      </c>
      <c r="M2153" s="104">
        <v>1.1499999999999999</v>
      </c>
      <c r="N2153" s="106">
        <f>(1.8894+0.00853085*'Datos Monitoreo 2019'!$E2153^3.32222)/1000</f>
        <v>3.9985164783282994E-3</v>
      </c>
      <c r="O2153" s="106">
        <f>'Datos Monitoreo 2019'!$N2153*'Datos Monitoreo 2019'!$S2153</f>
        <v>7.9970329566565995E-4</v>
      </c>
      <c r="P2153" s="106">
        <f>'Datos Monitoreo 2019'!$O2153+'Datos Monitoreo 2019'!$N2153</f>
        <v>4.7982197739939595E-3</v>
      </c>
      <c r="Q2153" s="104">
        <v>0.47</v>
      </c>
      <c r="R2153" s="106">
        <f>'Datos Monitoreo 2019'!$Q2153*'Datos Monitoreo 2019'!$N2153</f>
        <v>1.8793027448143005E-3</v>
      </c>
      <c r="S2153" s="104">
        <v>0.2</v>
      </c>
      <c r="T2153" s="106">
        <f>'Datos Monitoreo 2019'!$R2153*'Datos Monitoreo 2019'!$S2153</f>
        <v>3.7586054896286014E-4</v>
      </c>
      <c r="U2153" s="106">
        <f>'Datos Monitoreo 2019'!$T2153+'Datos Monitoreo 2019'!$R2153</f>
        <v>2.2551632937771607E-3</v>
      </c>
    </row>
    <row r="2154" spans="1:21" s="94" customFormat="1" ht="16.5" hidden="1" x14ac:dyDescent="0.3">
      <c r="A2154" s="95" t="s">
        <v>81</v>
      </c>
      <c r="B2154" s="102">
        <f>VLOOKUP('Datos Monitoreo 2019'!$A2154,info!$D$3:$E$118,2,FALSE)</f>
        <v>5</v>
      </c>
      <c r="C2154" s="96">
        <v>15</v>
      </c>
      <c r="D2154" s="96" t="s">
        <v>9</v>
      </c>
      <c r="E2154" s="97">
        <v>12.732395447351628</v>
      </c>
      <c r="F2154" s="103">
        <f t="shared" si="38"/>
        <v>1.2732395447351627E-2</v>
      </c>
      <c r="G2154" s="95"/>
      <c r="H2154" s="104"/>
      <c r="I2154" s="104"/>
      <c r="J2154" s="104"/>
      <c r="K2154" s="105">
        <f>VLOOKUP('Datos Monitoreo 2019'!$D2154,info!$A$2:$B$20,2,FALSE)</f>
        <v>0.74</v>
      </c>
      <c r="M2154" s="104">
        <v>1.1499999999999999</v>
      </c>
      <c r="N2154" s="106">
        <f>(1.8894+0.00853085*'Datos Monitoreo 2019'!$E2154^3.32222)/1000</f>
        <v>4.1860564415549591E-2</v>
      </c>
      <c r="O2154" s="106">
        <f>'Datos Monitoreo 2019'!$N2154*'Datos Monitoreo 2019'!$S2154</f>
        <v>8.3721128831099178E-3</v>
      </c>
      <c r="P2154" s="106">
        <f>'Datos Monitoreo 2019'!$O2154+'Datos Monitoreo 2019'!$N2154</f>
        <v>5.023267729865951E-2</v>
      </c>
      <c r="Q2154" s="104">
        <v>0.47</v>
      </c>
      <c r="R2154" s="106">
        <f>'Datos Monitoreo 2019'!$Q2154*'Datos Monitoreo 2019'!$N2154</f>
        <v>1.9674465275308306E-2</v>
      </c>
      <c r="S2154" s="104">
        <v>0.2</v>
      </c>
      <c r="T2154" s="106">
        <f>'Datos Monitoreo 2019'!$R2154*'Datos Monitoreo 2019'!$S2154</f>
        <v>3.934893055061661E-3</v>
      </c>
      <c r="U2154" s="106">
        <f>'Datos Monitoreo 2019'!$T2154+'Datos Monitoreo 2019'!$R2154</f>
        <v>2.3609358330369968E-2</v>
      </c>
    </row>
    <row r="2155" spans="1:21" s="94" customFormat="1" ht="16.5" hidden="1" x14ac:dyDescent="0.3">
      <c r="A2155" s="95" t="s">
        <v>81</v>
      </c>
      <c r="B2155" s="102">
        <f>VLOOKUP('Datos Monitoreo 2019'!$A2155,info!$D$3:$E$118,2,FALSE)</f>
        <v>5</v>
      </c>
      <c r="C2155" s="96">
        <v>15</v>
      </c>
      <c r="D2155" s="96" t="s">
        <v>9</v>
      </c>
      <c r="E2155" s="97">
        <v>7.9577471545947667</v>
      </c>
      <c r="F2155" s="103">
        <f t="shared" si="38"/>
        <v>4.9735919716217296E-3</v>
      </c>
      <c r="G2155" s="95"/>
      <c r="H2155" s="104"/>
      <c r="I2155" s="104"/>
      <c r="J2155" s="104"/>
      <c r="K2155" s="105">
        <f>VLOOKUP('Datos Monitoreo 2019'!$D2155,info!$A$2:$B$20,2,FALSE)</f>
        <v>0.74</v>
      </c>
      <c r="M2155" s="104">
        <v>1.1499999999999999</v>
      </c>
      <c r="N2155" s="106">
        <f>(1.8894+0.00853085*'Datos Monitoreo 2019'!$E2155^3.32222)/1000</f>
        <v>1.0276567401005526E-2</v>
      </c>
      <c r="O2155" s="106">
        <f>'Datos Monitoreo 2019'!$N2155*'Datos Monitoreo 2019'!$S2155</f>
        <v>2.0553134802011055E-3</v>
      </c>
      <c r="P2155" s="106">
        <f>'Datos Monitoreo 2019'!$O2155+'Datos Monitoreo 2019'!$N2155</f>
        <v>1.2331880881206632E-2</v>
      </c>
      <c r="Q2155" s="104">
        <v>0.47</v>
      </c>
      <c r="R2155" s="106">
        <f>'Datos Monitoreo 2019'!$Q2155*'Datos Monitoreo 2019'!$N2155</f>
        <v>4.8299866784725972E-3</v>
      </c>
      <c r="S2155" s="104">
        <v>0.2</v>
      </c>
      <c r="T2155" s="106">
        <f>'Datos Monitoreo 2019'!$R2155*'Datos Monitoreo 2019'!$S2155</f>
        <v>9.6599733569451951E-4</v>
      </c>
      <c r="U2155" s="106">
        <f>'Datos Monitoreo 2019'!$T2155+'Datos Monitoreo 2019'!$R2155</f>
        <v>5.7959840141671168E-3</v>
      </c>
    </row>
    <row r="2156" spans="1:21" s="94" customFormat="1" ht="16.5" hidden="1" x14ac:dyDescent="0.3">
      <c r="A2156" s="95" t="s">
        <v>81</v>
      </c>
      <c r="B2156" s="102">
        <f>VLOOKUP('Datos Monitoreo 2019'!$A2156,info!$D$3:$E$118,2,FALSE)</f>
        <v>5</v>
      </c>
      <c r="C2156" s="96">
        <v>16</v>
      </c>
      <c r="D2156" s="96" t="s">
        <v>15</v>
      </c>
      <c r="E2156" s="97">
        <v>4.8383102699936185</v>
      </c>
      <c r="F2156" s="103">
        <f t="shared" si="38"/>
        <v>1.8385579025975748E-3</v>
      </c>
      <c r="G2156" s="95"/>
      <c r="H2156" s="104"/>
      <c r="I2156" s="104"/>
      <c r="J2156" s="104"/>
      <c r="K2156" s="105">
        <f>VLOOKUP('Datos Monitoreo 2019'!$D2156,info!$A$2:$B$20,2,FALSE)</f>
        <v>0.89</v>
      </c>
      <c r="M2156" s="104">
        <v>1.1499999999999999</v>
      </c>
      <c r="N2156" s="106">
        <f>(0.193936*'Datos Monitoreo 2019'!$E2156^2.24268)/1000</f>
        <v>6.6559083805644024E-3</v>
      </c>
      <c r="O2156" s="106">
        <f>'Datos Monitoreo 2019'!$N2156*'Datos Monitoreo 2019'!$S2156</f>
        <v>1.3311816761128806E-3</v>
      </c>
      <c r="P2156" s="106">
        <f>'Datos Monitoreo 2019'!$O2156+'Datos Monitoreo 2019'!$N2156</f>
        <v>7.9870900566772832E-3</v>
      </c>
      <c r="Q2156" s="104">
        <v>0.47</v>
      </c>
      <c r="R2156" s="106">
        <f>'Datos Monitoreo 2019'!$Q2156*'Datos Monitoreo 2019'!$N2156</f>
        <v>3.1282769388652691E-3</v>
      </c>
      <c r="S2156" s="104">
        <v>0.2</v>
      </c>
      <c r="T2156" s="106">
        <f>'Datos Monitoreo 2019'!$R2156*'Datos Monitoreo 2019'!$S2156</f>
        <v>6.2565538777305382E-4</v>
      </c>
      <c r="U2156" s="106">
        <f>'Datos Monitoreo 2019'!$T2156+'Datos Monitoreo 2019'!$R2156</f>
        <v>3.7539323266383229E-3</v>
      </c>
    </row>
    <row r="2157" spans="1:21" s="94" customFormat="1" ht="16.5" hidden="1" x14ac:dyDescent="0.3">
      <c r="A2157" s="95" t="s">
        <v>81</v>
      </c>
      <c r="B2157" s="102">
        <f>VLOOKUP('Datos Monitoreo 2019'!$A2157,info!$D$3:$E$118,2,FALSE)</f>
        <v>5</v>
      </c>
      <c r="C2157" s="96">
        <v>17</v>
      </c>
      <c r="D2157" s="96" t="s">
        <v>15</v>
      </c>
      <c r="E2157" s="97">
        <v>2.8011269984173581</v>
      </c>
      <c r="F2157" s="103">
        <f t="shared" si="38"/>
        <v>6.1624793965181881E-4</v>
      </c>
      <c r="G2157" s="95"/>
      <c r="H2157" s="104"/>
      <c r="I2157" s="104"/>
      <c r="J2157" s="104"/>
      <c r="K2157" s="105">
        <f>VLOOKUP('Datos Monitoreo 2019'!$D2157,info!$A$2:$B$20,2,FALSE)</f>
        <v>0.89</v>
      </c>
      <c r="M2157" s="104">
        <v>1.1499999999999999</v>
      </c>
      <c r="N2157" s="106">
        <f>(0.193936*'Datos Monitoreo 2019'!$E2157^2.24268)/1000</f>
        <v>1.9538119276936664E-3</v>
      </c>
      <c r="O2157" s="106">
        <f>'Datos Monitoreo 2019'!$N2157*'Datos Monitoreo 2019'!$S2157</f>
        <v>3.9076238553873333E-4</v>
      </c>
      <c r="P2157" s="106">
        <f>'Datos Monitoreo 2019'!$O2157+'Datos Monitoreo 2019'!$N2157</f>
        <v>2.3445743132323995E-3</v>
      </c>
      <c r="Q2157" s="104">
        <v>0.47</v>
      </c>
      <c r="R2157" s="106">
        <f>'Datos Monitoreo 2019'!$Q2157*'Datos Monitoreo 2019'!$N2157</f>
        <v>9.1829160601602318E-4</v>
      </c>
      <c r="S2157" s="104">
        <v>0.2</v>
      </c>
      <c r="T2157" s="106">
        <f>'Datos Monitoreo 2019'!$R2157*'Datos Monitoreo 2019'!$S2157</f>
        <v>1.8365832120320464E-4</v>
      </c>
      <c r="U2157" s="106">
        <f>'Datos Monitoreo 2019'!$T2157+'Datos Monitoreo 2019'!$R2157</f>
        <v>1.1019499272192279E-3</v>
      </c>
    </row>
    <row r="2158" spans="1:21" s="94" customFormat="1" ht="16.5" hidden="1" x14ac:dyDescent="0.3">
      <c r="A2158" s="95" t="s">
        <v>81</v>
      </c>
      <c r="B2158" s="102">
        <f>VLOOKUP('Datos Monitoreo 2019'!$A2158,info!$D$3:$E$118,2,FALSE)</f>
        <v>5</v>
      </c>
      <c r="C2158" s="96">
        <v>18</v>
      </c>
      <c r="D2158" s="96" t="s">
        <v>15</v>
      </c>
      <c r="E2158" s="97">
        <v>3.183098861837907</v>
      </c>
      <c r="F2158" s="103">
        <f t="shared" si="38"/>
        <v>7.9577471545947667E-4</v>
      </c>
      <c r="G2158" s="95"/>
      <c r="H2158" s="104"/>
      <c r="I2158" s="104"/>
      <c r="J2158" s="104"/>
      <c r="K2158" s="105">
        <f>VLOOKUP('Datos Monitoreo 2019'!$D2158,info!$A$2:$B$20,2,FALSE)</f>
        <v>0.89</v>
      </c>
      <c r="M2158" s="104">
        <v>1.1499999999999999</v>
      </c>
      <c r="N2158" s="106">
        <f>(0.193936*'Datos Monitoreo 2019'!$E2158^2.24268)/1000</f>
        <v>2.6024977181242793E-3</v>
      </c>
      <c r="O2158" s="106">
        <f>'Datos Monitoreo 2019'!$N2158*'Datos Monitoreo 2019'!$S2158</f>
        <v>5.2049954362485586E-4</v>
      </c>
      <c r="P2158" s="106">
        <f>'Datos Monitoreo 2019'!$O2158+'Datos Monitoreo 2019'!$N2158</f>
        <v>3.1229972617491351E-3</v>
      </c>
      <c r="Q2158" s="104">
        <v>0.47</v>
      </c>
      <c r="R2158" s="106">
        <f>'Datos Monitoreo 2019'!$Q2158*'Datos Monitoreo 2019'!$N2158</f>
        <v>1.2231739275184112E-3</v>
      </c>
      <c r="S2158" s="104">
        <v>0.2</v>
      </c>
      <c r="T2158" s="106">
        <f>'Datos Monitoreo 2019'!$R2158*'Datos Monitoreo 2019'!$S2158</f>
        <v>2.4463478550368226E-4</v>
      </c>
      <c r="U2158" s="106">
        <f>'Datos Monitoreo 2019'!$T2158+'Datos Monitoreo 2019'!$R2158</f>
        <v>1.4678087130220933E-3</v>
      </c>
    </row>
    <row r="2159" spans="1:21" s="94" customFormat="1" ht="16.5" hidden="1" x14ac:dyDescent="0.3">
      <c r="A2159" s="95" t="s">
        <v>81</v>
      </c>
      <c r="B2159" s="102">
        <f>VLOOKUP('Datos Monitoreo 2019'!$A2159,info!$D$3:$E$118,2,FALSE)</f>
        <v>5</v>
      </c>
      <c r="C2159" s="96">
        <v>18</v>
      </c>
      <c r="D2159" s="96" t="s">
        <v>15</v>
      </c>
      <c r="E2159" s="97">
        <v>2.4191551349968092</v>
      </c>
      <c r="F2159" s="103">
        <f t="shared" si="38"/>
        <v>4.596394756493937E-4</v>
      </c>
      <c r="G2159" s="95"/>
      <c r="H2159" s="104"/>
      <c r="I2159" s="104"/>
      <c r="J2159" s="104"/>
      <c r="K2159" s="105">
        <f>VLOOKUP('Datos Monitoreo 2019'!$D2159,info!$A$2:$B$20,2,FALSE)</f>
        <v>0.89</v>
      </c>
      <c r="M2159" s="104">
        <v>1.1499999999999999</v>
      </c>
      <c r="N2159" s="106">
        <f>(0.193936*'Datos Monitoreo 2019'!$E2159^2.24268)/1000</f>
        <v>1.4063498931642638E-3</v>
      </c>
      <c r="O2159" s="106">
        <f>'Datos Monitoreo 2019'!$N2159*'Datos Monitoreo 2019'!$S2159</f>
        <v>2.8126997863285277E-4</v>
      </c>
      <c r="P2159" s="106">
        <f>'Datos Monitoreo 2019'!$O2159+'Datos Monitoreo 2019'!$N2159</f>
        <v>1.6876198717971165E-3</v>
      </c>
      <c r="Q2159" s="104">
        <v>0.47</v>
      </c>
      <c r="R2159" s="106">
        <f>'Datos Monitoreo 2019'!$Q2159*'Datos Monitoreo 2019'!$N2159</f>
        <v>6.6098444978720389E-4</v>
      </c>
      <c r="S2159" s="104">
        <v>0.2</v>
      </c>
      <c r="T2159" s="106">
        <f>'Datos Monitoreo 2019'!$R2159*'Datos Monitoreo 2019'!$S2159</f>
        <v>1.3219688995744078E-4</v>
      </c>
      <c r="U2159" s="106">
        <f>'Datos Monitoreo 2019'!$T2159+'Datos Monitoreo 2019'!$R2159</f>
        <v>7.9318133974464464E-4</v>
      </c>
    </row>
    <row r="2160" spans="1:21" s="94" customFormat="1" ht="16.5" hidden="1" x14ac:dyDescent="0.3">
      <c r="A2160" s="95" t="s">
        <v>81</v>
      </c>
      <c r="B2160" s="102">
        <f>VLOOKUP('Datos Monitoreo 2019'!$A2160,info!$D$3:$E$118,2,FALSE)</f>
        <v>5</v>
      </c>
      <c r="C2160" s="96">
        <v>22</v>
      </c>
      <c r="D2160" s="96" t="s">
        <v>9</v>
      </c>
      <c r="E2160" s="97">
        <v>8.8490148359093812</v>
      </c>
      <c r="F2160" s="103">
        <f t="shared" si="38"/>
        <v>6.1500653109570202E-3</v>
      </c>
      <c r="G2160" s="95"/>
      <c r="H2160" s="104"/>
      <c r="I2160" s="104"/>
      <c r="J2160" s="104"/>
      <c r="K2160" s="105">
        <f>VLOOKUP('Datos Monitoreo 2019'!$D2160,info!$A$2:$B$20,2,FALSE)</f>
        <v>0.74</v>
      </c>
      <c r="M2160" s="104">
        <v>1.1499999999999999</v>
      </c>
      <c r="N2160" s="106">
        <f>(1.8894+0.00853085*'Datos Monitoreo 2019'!$E2160^3.32222)/1000</f>
        <v>1.3823386921168433E-2</v>
      </c>
      <c r="O2160" s="106">
        <f>'Datos Monitoreo 2019'!$N2160*'Datos Monitoreo 2019'!$S2160</f>
        <v>2.7646773842336866E-3</v>
      </c>
      <c r="P2160" s="106">
        <f>'Datos Monitoreo 2019'!$O2160+'Datos Monitoreo 2019'!$N2160</f>
        <v>1.658806430540212E-2</v>
      </c>
      <c r="Q2160" s="104">
        <v>0.47</v>
      </c>
      <c r="R2160" s="106">
        <f>'Datos Monitoreo 2019'!$Q2160*'Datos Monitoreo 2019'!$N2160</f>
        <v>6.4969918529491633E-3</v>
      </c>
      <c r="S2160" s="104">
        <v>0.2</v>
      </c>
      <c r="T2160" s="106">
        <f>'Datos Monitoreo 2019'!$R2160*'Datos Monitoreo 2019'!$S2160</f>
        <v>1.2993983705898327E-3</v>
      </c>
      <c r="U2160" s="106">
        <f>'Datos Monitoreo 2019'!$T2160+'Datos Monitoreo 2019'!$R2160</f>
        <v>7.7963902235389957E-3</v>
      </c>
    </row>
    <row r="2161" spans="1:21" s="94" customFormat="1" ht="16.5" hidden="1" x14ac:dyDescent="0.3">
      <c r="A2161" s="95" t="s">
        <v>81</v>
      </c>
      <c r="B2161" s="102">
        <f>VLOOKUP('Datos Monitoreo 2019'!$A2161,info!$D$3:$E$118,2,FALSE)</f>
        <v>5</v>
      </c>
      <c r="C2161" s="96">
        <v>23</v>
      </c>
      <c r="D2161" s="96" t="s">
        <v>9</v>
      </c>
      <c r="E2161" s="97">
        <v>13.369015219719209</v>
      </c>
      <c r="F2161" s="103">
        <f t="shared" si="38"/>
        <v>1.4037465980705172E-2</v>
      </c>
      <c r="G2161" s="95"/>
      <c r="H2161" s="104"/>
      <c r="I2161" s="104"/>
      <c r="J2161" s="104"/>
      <c r="K2161" s="105">
        <f>VLOOKUP('Datos Monitoreo 2019'!$D2161,info!$A$2:$B$20,2,FALSE)</f>
        <v>0.74</v>
      </c>
      <c r="M2161" s="104">
        <v>1.1499999999999999</v>
      </c>
      <c r="N2161" s="106">
        <f>(1.8894+0.00853085*'Datos Monitoreo 2019'!$E2161^3.32222)/1000</f>
        <v>4.8894211261826137E-2</v>
      </c>
      <c r="O2161" s="106">
        <f>'Datos Monitoreo 2019'!$N2161*'Datos Monitoreo 2019'!$S2161</f>
        <v>9.7788422523652288E-3</v>
      </c>
      <c r="P2161" s="106">
        <f>'Datos Monitoreo 2019'!$O2161+'Datos Monitoreo 2019'!$N2161</f>
        <v>5.8673053514191366E-2</v>
      </c>
      <c r="Q2161" s="104">
        <v>0.47</v>
      </c>
      <c r="R2161" s="106">
        <f>'Datos Monitoreo 2019'!$Q2161*'Datos Monitoreo 2019'!$N2161</f>
        <v>2.2980279293058282E-2</v>
      </c>
      <c r="S2161" s="104">
        <v>0.2</v>
      </c>
      <c r="T2161" s="106">
        <f>'Datos Monitoreo 2019'!$R2161*'Datos Monitoreo 2019'!$S2161</f>
        <v>4.5960558586116565E-3</v>
      </c>
      <c r="U2161" s="106">
        <f>'Datos Monitoreo 2019'!$T2161+'Datos Monitoreo 2019'!$R2161</f>
        <v>2.7576335151669937E-2</v>
      </c>
    </row>
    <row r="2162" spans="1:21" s="94" customFormat="1" ht="16.5" hidden="1" x14ac:dyDescent="0.3">
      <c r="A2162" s="95" t="s">
        <v>81</v>
      </c>
      <c r="B2162" s="102">
        <f>VLOOKUP('Datos Monitoreo 2019'!$A2162,info!$D$3:$E$118,2,FALSE)</f>
        <v>5</v>
      </c>
      <c r="C2162" s="96">
        <v>23</v>
      </c>
      <c r="D2162" s="96" t="s">
        <v>9</v>
      </c>
      <c r="E2162" s="97">
        <v>5.8887328944001274</v>
      </c>
      <c r="F2162" s="103">
        <f t="shared" si="38"/>
        <v>2.723538963660059E-3</v>
      </c>
      <c r="G2162" s="95"/>
      <c r="H2162" s="104"/>
      <c r="I2162" s="104"/>
      <c r="J2162" s="104"/>
      <c r="K2162" s="105">
        <f>VLOOKUP('Datos Monitoreo 2019'!$D2162,info!$A$2:$B$20,2,FALSE)</f>
        <v>0.74</v>
      </c>
      <c r="M2162" s="104">
        <v>1.1499999999999999</v>
      </c>
      <c r="N2162" s="106">
        <f>(1.8894+0.00853085*'Datos Monitoreo 2019'!$E2162^3.32222)/1000</f>
        <v>4.9738257149312855E-3</v>
      </c>
      <c r="O2162" s="106">
        <f>'Datos Monitoreo 2019'!$N2162*'Datos Monitoreo 2019'!$S2162</f>
        <v>9.9476514298625705E-4</v>
      </c>
      <c r="P2162" s="106">
        <f>'Datos Monitoreo 2019'!$O2162+'Datos Monitoreo 2019'!$N2162</f>
        <v>5.9685908579175427E-3</v>
      </c>
      <c r="Q2162" s="104">
        <v>0.47</v>
      </c>
      <c r="R2162" s="106">
        <f>'Datos Monitoreo 2019'!$Q2162*'Datos Monitoreo 2019'!$N2162</f>
        <v>2.3376980860177038E-3</v>
      </c>
      <c r="S2162" s="104">
        <v>0.2</v>
      </c>
      <c r="T2162" s="106">
        <f>'Datos Monitoreo 2019'!$R2162*'Datos Monitoreo 2019'!$S2162</f>
        <v>4.6753961720354077E-4</v>
      </c>
      <c r="U2162" s="106">
        <f>'Datos Monitoreo 2019'!$T2162+'Datos Monitoreo 2019'!$R2162</f>
        <v>2.8052377032212446E-3</v>
      </c>
    </row>
    <row r="2163" spans="1:21" s="94" customFormat="1" ht="16.5" hidden="1" x14ac:dyDescent="0.3">
      <c r="A2163" s="95" t="s">
        <v>81</v>
      </c>
      <c r="B2163" s="102">
        <f>VLOOKUP('Datos Monitoreo 2019'!$A2163,info!$D$3:$E$118,2,FALSE)</f>
        <v>5</v>
      </c>
      <c r="C2163" s="96">
        <v>24</v>
      </c>
      <c r="D2163" s="96" t="s">
        <v>15</v>
      </c>
      <c r="E2163" s="97">
        <v>4.3290144520995533</v>
      </c>
      <c r="F2163" s="103">
        <f t="shared" si="38"/>
        <v>1.4718649137138483E-3</v>
      </c>
      <c r="G2163" s="95"/>
      <c r="H2163" s="104"/>
      <c r="I2163" s="104"/>
      <c r="J2163" s="104"/>
      <c r="K2163" s="105">
        <f>VLOOKUP('Datos Monitoreo 2019'!$D2163,info!$A$2:$B$20,2,FALSE)</f>
        <v>0.89</v>
      </c>
      <c r="M2163" s="104">
        <v>1.1499999999999999</v>
      </c>
      <c r="N2163" s="106">
        <f>(0.193936*'Datos Monitoreo 2019'!$E2163^2.24268)/1000</f>
        <v>5.1865121117684746E-3</v>
      </c>
      <c r="O2163" s="106">
        <f>'Datos Monitoreo 2019'!$N2163*'Datos Monitoreo 2019'!$S2163</f>
        <v>1.0373024223536949E-3</v>
      </c>
      <c r="P2163" s="106">
        <f>'Datos Monitoreo 2019'!$O2163+'Datos Monitoreo 2019'!$N2163</f>
        <v>6.2238145341221695E-3</v>
      </c>
      <c r="Q2163" s="104">
        <v>0.47</v>
      </c>
      <c r="R2163" s="106">
        <f>'Datos Monitoreo 2019'!$Q2163*'Datos Monitoreo 2019'!$N2163</f>
        <v>2.4376606925311829E-3</v>
      </c>
      <c r="S2163" s="104">
        <v>0.2</v>
      </c>
      <c r="T2163" s="106">
        <f>'Datos Monitoreo 2019'!$R2163*'Datos Monitoreo 2019'!$S2163</f>
        <v>4.8753213850623658E-4</v>
      </c>
      <c r="U2163" s="106">
        <f>'Datos Monitoreo 2019'!$T2163+'Datos Monitoreo 2019'!$R2163</f>
        <v>2.9251928310374195E-3</v>
      </c>
    </row>
    <row r="2164" spans="1:21" s="94" customFormat="1" ht="16.5" hidden="1" x14ac:dyDescent="0.3">
      <c r="A2164" s="95" t="s">
        <v>81</v>
      </c>
      <c r="B2164" s="102">
        <f>VLOOKUP('Datos Monitoreo 2019'!$A2164,info!$D$3:$E$118,2,FALSE)</f>
        <v>5</v>
      </c>
      <c r="C2164" s="96">
        <v>26</v>
      </c>
      <c r="D2164" s="96" t="s">
        <v>15</v>
      </c>
      <c r="E2164" s="97">
        <v>8.753521870054243</v>
      </c>
      <c r="F2164" s="103">
        <f t="shared" si="38"/>
        <v>6.0180462856622907E-3</v>
      </c>
      <c r="G2164" s="95"/>
      <c r="H2164" s="104"/>
      <c r="I2164" s="104"/>
      <c r="J2164" s="104"/>
      <c r="K2164" s="105">
        <f>VLOOKUP('Datos Monitoreo 2019'!$D2164,info!$A$2:$B$20,2,FALSE)</f>
        <v>0.89</v>
      </c>
      <c r="M2164" s="104">
        <v>1.1499999999999999</v>
      </c>
      <c r="N2164" s="106">
        <f>(0.193936*'Datos Monitoreo 2019'!$E2164^2.24268)/1000</f>
        <v>2.5157819866637385E-2</v>
      </c>
      <c r="O2164" s="106">
        <f>'Datos Monitoreo 2019'!$N2164*'Datos Monitoreo 2019'!$S2164</f>
        <v>5.031563973327477E-3</v>
      </c>
      <c r="P2164" s="106">
        <f>'Datos Monitoreo 2019'!$O2164+'Datos Monitoreo 2019'!$N2164</f>
        <v>3.0189383839964862E-2</v>
      </c>
      <c r="Q2164" s="104">
        <v>0.47</v>
      </c>
      <c r="R2164" s="106">
        <f>'Datos Monitoreo 2019'!$Q2164*'Datos Monitoreo 2019'!$N2164</f>
        <v>1.1824175337319571E-2</v>
      </c>
      <c r="S2164" s="104">
        <v>0.2</v>
      </c>
      <c r="T2164" s="106">
        <f>'Datos Monitoreo 2019'!$R2164*'Datos Monitoreo 2019'!$S2164</f>
        <v>2.3648350674639143E-3</v>
      </c>
      <c r="U2164" s="106">
        <f>'Datos Monitoreo 2019'!$T2164+'Datos Monitoreo 2019'!$R2164</f>
        <v>1.4189010404783485E-2</v>
      </c>
    </row>
    <row r="2165" spans="1:21" s="94" customFormat="1" ht="16.5" hidden="1" x14ac:dyDescent="0.3">
      <c r="A2165" s="95" t="s">
        <v>81</v>
      </c>
      <c r="B2165" s="102">
        <f>VLOOKUP('Datos Monitoreo 2019'!$A2165,info!$D$3:$E$118,2,FALSE)</f>
        <v>5</v>
      </c>
      <c r="C2165" s="96">
        <v>28</v>
      </c>
      <c r="D2165" s="96" t="s">
        <v>15</v>
      </c>
      <c r="E2165" s="97">
        <v>3.183098861837907</v>
      </c>
      <c r="F2165" s="103">
        <f t="shared" si="38"/>
        <v>7.9577471545947667E-4</v>
      </c>
      <c r="G2165" s="95"/>
      <c r="H2165" s="104"/>
      <c r="I2165" s="104"/>
      <c r="J2165" s="104"/>
      <c r="K2165" s="105">
        <f>VLOOKUP('Datos Monitoreo 2019'!$D2165,info!$A$2:$B$20,2,FALSE)</f>
        <v>0.89</v>
      </c>
      <c r="M2165" s="104">
        <v>1.1499999999999999</v>
      </c>
      <c r="N2165" s="106">
        <f>(0.193936*'Datos Monitoreo 2019'!$E2165^2.24268)/1000</f>
        <v>2.6024977181242793E-3</v>
      </c>
      <c r="O2165" s="106">
        <f>'Datos Monitoreo 2019'!$N2165*'Datos Monitoreo 2019'!$S2165</f>
        <v>5.2049954362485586E-4</v>
      </c>
      <c r="P2165" s="106">
        <f>'Datos Monitoreo 2019'!$O2165+'Datos Monitoreo 2019'!$N2165</f>
        <v>3.1229972617491351E-3</v>
      </c>
      <c r="Q2165" s="104">
        <v>0.47</v>
      </c>
      <c r="R2165" s="106">
        <f>'Datos Monitoreo 2019'!$Q2165*'Datos Monitoreo 2019'!$N2165</f>
        <v>1.2231739275184112E-3</v>
      </c>
      <c r="S2165" s="104">
        <v>0.2</v>
      </c>
      <c r="T2165" s="106">
        <f>'Datos Monitoreo 2019'!$R2165*'Datos Monitoreo 2019'!$S2165</f>
        <v>2.4463478550368226E-4</v>
      </c>
      <c r="U2165" s="106">
        <f>'Datos Monitoreo 2019'!$T2165+'Datos Monitoreo 2019'!$R2165</f>
        <v>1.4678087130220933E-3</v>
      </c>
    </row>
    <row r="2166" spans="1:21" s="94" customFormat="1" ht="16.5" hidden="1" x14ac:dyDescent="0.3">
      <c r="A2166" s="95" t="s">
        <v>81</v>
      </c>
      <c r="B2166" s="102">
        <f>VLOOKUP('Datos Monitoreo 2019'!$A2166,info!$D$3:$E$118,2,FALSE)</f>
        <v>5</v>
      </c>
      <c r="C2166" s="96">
        <v>29</v>
      </c>
      <c r="D2166" s="96" t="s">
        <v>9</v>
      </c>
      <c r="E2166" s="97">
        <v>12.891550390443523</v>
      </c>
      <c r="F2166" s="103">
        <f t="shared" si="38"/>
        <v>1.305269477032407E-2</v>
      </c>
      <c r="G2166" s="95"/>
      <c r="H2166" s="104"/>
      <c r="I2166" s="104"/>
      <c r="J2166" s="104"/>
      <c r="K2166" s="105">
        <f>VLOOKUP('Datos Monitoreo 2019'!$D2166,info!$A$2:$B$20,2,FALSE)</f>
        <v>0.74</v>
      </c>
      <c r="M2166" s="104">
        <v>1.1499999999999999</v>
      </c>
      <c r="N2166" s="106">
        <f>(1.8894+0.00853085*'Datos Monitoreo 2019'!$E2166^3.32222)/1000</f>
        <v>4.3544701562445255E-2</v>
      </c>
      <c r="O2166" s="106">
        <f>'Datos Monitoreo 2019'!$N2166*'Datos Monitoreo 2019'!$S2166</f>
        <v>8.7089403124890521E-3</v>
      </c>
      <c r="P2166" s="106">
        <f>'Datos Monitoreo 2019'!$O2166+'Datos Monitoreo 2019'!$N2166</f>
        <v>5.2253641874934309E-2</v>
      </c>
      <c r="Q2166" s="104">
        <v>0.47</v>
      </c>
      <c r="R2166" s="106">
        <f>'Datos Monitoreo 2019'!$Q2166*'Datos Monitoreo 2019'!$N2166</f>
        <v>2.0466009734349269E-2</v>
      </c>
      <c r="S2166" s="104">
        <v>0.2</v>
      </c>
      <c r="T2166" s="106">
        <f>'Datos Monitoreo 2019'!$R2166*'Datos Monitoreo 2019'!$S2166</f>
        <v>4.0932019468698537E-3</v>
      </c>
      <c r="U2166" s="106">
        <f>'Datos Monitoreo 2019'!$T2166+'Datos Monitoreo 2019'!$R2166</f>
        <v>2.4559211681219124E-2</v>
      </c>
    </row>
    <row r="2167" spans="1:21" s="94" customFormat="1" ht="16.5" hidden="1" x14ac:dyDescent="0.3">
      <c r="A2167" s="95" t="s">
        <v>81</v>
      </c>
      <c r="B2167" s="102">
        <f>VLOOKUP('Datos Monitoreo 2019'!$A2167,info!$D$3:$E$118,2,FALSE)</f>
        <v>5</v>
      </c>
      <c r="C2167" s="96">
        <v>30</v>
      </c>
      <c r="D2167" s="96" t="s">
        <v>9</v>
      </c>
      <c r="E2167" s="97">
        <v>5.0929581789406511</v>
      </c>
      <c r="F2167" s="103">
        <f t="shared" si="38"/>
        <v>2.0371832715762607E-3</v>
      </c>
      <c r="G2167" s="95"/>
      <c r="H2167" s="104"/>
      <c r="I2167" s="104"/>
      <c r="J2167" s="104"/>
      <c r="K2167" s="105">
        <f>VLOOKUP('Datos Monitoreo 2019'!$D2167,info!$A$2:$B$20,2,FALSE)</f>
        <v>0.74</v>
      </c>
      <c r="M2167" s="104">
        <v>1.1499999999999999</v>
      </c>
      <c r="N2167" s="106">
        <f>(1.8894+0.00853085*'Datos Monitoreo 2019'!$E2167^3.32222)/1000</f>
        <v>3.7935560828381799E-3</v>
      </c>
      <c r="O2167" s="106">
        <f>'Datos Monitoreo 2019'!$N2167*'Datos Monitoreo 2019'!$S2167</f>
        <v>7.5871121656763602E-4</v>
      </c>
      <c r="P2167" s="106">
        <f>'Datos Monitoreo 2019'!$O2167+'Datos Monitoreo 2019'!$N2167</f>
        <v>4.5522672994058157E-3</v>
      </c>
      <c r="Q2167" s="104">
        <v>0.47</v>
      </c>
      <c r="R2167" s="106">
        <f>'Datos Monitoreo 2019'!$Q2167*'Datos Monitoreo 2019'!$N2167</f>
        <v>1.7829713589339444E-3</v>
      </c>
      <c r="S2167" s="104">
        <v>0.2</v>
      </c>
      <c r="T2167" s="106">
        <f>'Datos Monitoreo 2019'!$R2167*'Datos Monitoreo 2019'!$S2167</f>
        <v>3.5659427178678888E-4</v>
      </c>
      <c r="U2167" s="106">
        <f>'Datos Monitoreo 2019'!$T2167+'Datos Monitoreo 2019'!$R2167</f>
        <v>2.1395656307207334E-3</v>
      </c>
    </row>
    <row r="2168" spans="1:21" s="94" customFormat="1" ht="16.5" hidden="1" x14ac:dyDescent="0.3">
      <c r="A2168" s="95" t="s">
        <v>81</v>
      </c>
      <c r="B2168" s="102">
        <f>VLOOKUP('Datos Monitoreo 2019'!$A2168,info!$D$3:$E$118,2,FALSE)</f>
        <v>5</v>
      </c>
      <c r="C2168" s="96">
        <v>33</v>
      </c>
      <c r="D2168" s="96" t="s">
        <v>16</v>
      </c>
      <c r="E2168" s="97">
        <v>3.5014087480216975</v>
      </c>
      <c r="F2168" s="103">
        <f t="shared" si="38"/>
        <v>9.6288740570596703E-4</v>
      </c>
      <c r="G2168" s="95"/>
      <c r="H2168" s="104"/>
      <c r="I2168" s="104"/>
      <c r="J2168" s="104"/>
      <c r="K2168" s="105">
        <f>VLOOKUP('Datos Monitoreo 2019'!$D2168,info!$A$2:$B$20,2,FALSE)</f>
        <v>0.55000000000000004</v>
      </c>
      <c r="M2168" s="104">
        <v>1.1499999999999999</v>
      </c>
      <c r="N2168" s="106">
        <f>(0.0883215*'Datos Monitoreo 2019'!$E2168^2.37334)/1000</f>
        <v>1.7287797737616875E-3</v>
      </c>
      <c r="O2168" s="106">
        <f>'Datos Monitoreo 2019'!$N2168*'Datos Monitoreo 2019'!$S2168</f>
        <v>3.4575595475233752E-4</v>
      </c>
      <c r="P2168" s="106">
        <f>'Datos Monitoreo 2019'!$O2168+'Datos Monitoreo 2019'!$N2168</f>
        <v>2.0745357285140249E-3</v>
      </c>
      <c r="Q2168" s="104">
        <v>0.47</v>
      </c>
      <c r="R2168" s="106">
        <f>'Datos Monitoreo 2019'!$Q2168*'Datos Monitoreo 2019'!$N2168</f>
        <v>8.1252649366799303E-4</v>
      </c>
      <c r="S2168" s="104">
        <v>0.2</v>
      </c>
      <c r="T2168" s="106">
        <f>'Datos Monitoreo 2019'!$R2168*'Datos Monitoreo 2019'!$S2168</f>
        <v>1.6250529873359861E-4</v>
      </c>
      <c r="U2168" s="106">
        <f>'Datos Monitoreo 2019'!$T2168+'Datos Monitoreo 2019'!$R2168</f>
        <v>9.7503179240159162E-4</v>
      </c>
    </row>
    <row r="2169" spans="1:21" s="94" customFormat="1" ht="16.5" hidden="1" x14ac:dyDescent="0.3">
      <c r="A2169" s="95" t="s">
        <v>81</v>
      </c>
      <c r="B2169" s="102">
        <f>VLOOKUP('Datos Monitoreo 2019'!$A2169,info!$D$3:$E$118,2,FALSE)</f>
        <v>5</v>
      </c>
      <c r="C2169" s="96">
        <v>34</v>
      </c>
      <c r="D2169" s="96" t="s">
        <v>9</v>
      </c>
      <c r="E2169" s="97">
        <v>14.00563499208679</v>
      </c>
      <c r="F2169" s="103">
        <f t="shared" si="38"/>
        <v>1.5406198491295472E-2</v>
      </c>
      <c r="G2169" s="95"/>
      <c r="H2169" s="104"/>
      <c r="I2169" s="104"/>
      <c r="J2169" s="104"/>
      <c r="K2169" s="105">
        <f>VLOOKUP('Datos Monitoreo 2019'!$D2169,info!$A$2:$B$20,2,FALSE)</f>
        <v>0.74</v>
      </c>
      <c r="M2169" s="104">
        <v>1.1499999999999999</v>
      </c>
      <c r="N2169" s="106">
        <f>(1.8894+0.00853085*'Datos Monitoreo 2019'!$E2169^3.32222)/1000</f>
        <v>5.6750234129428999E-2</v>
      </c>
      <c r="O2169" s="106">
        <f>'Datos Monitoreo 2019'!$N2169*'Datos Monitoreo 2019'!$S2169</f>
        <v>1.13500468258858E-2</v>
      </c>
      <c r="P2169" s="106">
        <f>'Datos Monitoreo 2019'!$O2169+'Datos Monitoreo 2019'!$N2169</f>
        <v>6.8100280955314799E-2</v>
      </c>
      <c r="Q2169" s="104">
        <v>0.47</v>
      </c>
      <c r="R2169" s="106">
        <f>'Datos Monitoreo 2019'!$Q2169*'Datos Monitoreo 2019'!$N2169</f>
        <v>2.6672610040831629E-2</v>
      </c>
      <c r="S2169" s="104">
        <v>0.2</v>
      </c>
      <c r="T2169" s="106">
        <f>'Datos Monitoreo 2019'!$R2169*'Datos Monitoreo 2019'!$S2169</f>
        <v>5.3345220081663265E-3</v>
      </c>
      <c r="U2169" s="106">
        <f>'Datos Monitoreo 2019'!$T2169+'Datos Monitoreo 2019'!$R2169</f>
        <v>3.2007132048997952E-2</v>
      </c>
    </row>
    <row r="2170" spans="1:21" s="94" customFormat="1" ht="16.5" hidden="1" x14ac:dyDescent="0.3">
      <c r="A2170" s="95" t="s">
        <v>81</v>
      </c>
      <c r="B2170" s="102">
        <f>VLOOKUP('Datos Monitoreo 2019'!$A2170,info!$D$3:$E$118,2,FALSE)</f>
        <v>5</v>
      </c>
      <c r="C2170" s="96">
        <v>35</v>
      </c>
      <c r="D2170" s="96" t="s">
        <v>9</v>
      </c>
      <c r="E2170" s="97">
        <v>5.0292962017038931</v>
      </c>
      <c r="F2170" s="103">
        <f t="shared" si="38"/>
        <v>1.9865719996730378E-3</v>
      </c>
      <c r="G2170" s="95"/>
      <c r="H2170" s="104"/>
      <c r="I2170" s="104"/>
      <c r="J2170" s="104"/>
      <c r="K2170" s="105">
        <f>VLOOKUP('Datos Monitoreo 2019'!$D2170,info!$A$2:$B$20,2,FALSE)</f>
        <v>0.74</v>
      </c>
      <c r="M2170" s="104">
        <v>1.1499999999999999</v>
      </c>
      <c r="N2170" s="106">
        <f>(1.8894+0.00853085*'Datos Monitoreo 2019'!$E2170^3.32222)/1000</f>
        <v>3.7156221378172277E-3</v>
      </c>
      <c r="O2170" s="106">
        <f>'Datos Monitoreo 2019'!$N2170*'Datos Monitoreo 2019'!$S2170</f>
        <v>7.4312442756344554E-4</v>
      </c>
      <c r="P2170" s="106">
        <f>'Datos Monitoreo 2019'!$O2170+'Datos Monitoreo 2019'!$N2170</f>
        <v>4.4587465653806732E-3</v>
      </c>
      <c r="Q2170" s="104">
        <v>0.47</v>
      </c>
      <c r="R2170" s="106">
        <f>'Datos Monitoreo 2019'!$Q2170*'Datos Monitoreo 2019'!$N2170</f>
        <v>1.746342404774097E-3</v>
      </c>
      <c r="S2170" s="104">
        <v>0.2</v>
      </c>
      <c r="T2170" s="106">
        <f>'Datos Monitoreo 2019'!$R2170*'Datos Monitoreo 2019'!$S2170</f>
        <v>3.4926848095481939E-4</v>
      </c>
      <c r="U2170" s="106">
        <f>'Datos Monitoreo 2019'!$T2170+'Datos Monitoreo 2019'!$R2170</f>
        <v>2.0956108857289163E-3</v>
      </c>
    </row>
    <row r="2171" spans="1:21" s="94" customFormat="1" ht="16.5" hidden="1" x14ac:dyDescent="0.3">
      <c r="A2171" s="95" t="s">
        <v>81</v>
      </c>
      <c r="B2171" s="102">
        <f>VLOOKUP('Datos Monitoreo 2019'!$A2171,info!$D$3:$E$118,2,FALSE)</f>
        <v>5</v>
      </c>
      <c r="C2171" s="96">
        <v>35</v>
      </c>
      <c r="D2171" s="96" t="s">
        <v>9</v>
      </c>
      <c r="E2171" s="97">
        <v>3.6287327024952138</v>
      </c>
      <c r="F2171" s="103">
        <f t="shared" si="38"/>
        <v>1.0341888202111359E-3</v>
      </c>
      <c r="G2171" s="95"/>
      <c r="H2171" s="104"/>
      <c r="I2171" s="104"/>
      <c r="J2171" s="104"/>
      <c r="K2171" s="105">
        <f>VLOOKUP('Datos Monitoreo 2019'!$D2171,info!$A$2:$B$20,2,FALSE)</f>
        <v>0.74</v>
      </c>
      <c r="M2171" s="104">
        <v>1.1499999999999999</v>
      </c>
      <c r="N2171" s="106">
        <f>(1.8894+0.00853085*'Datos Monitoreo 2019'!$E2171^3.32222)/1000</f>
        <v>2.5068780029107534E-3</v>
      </c>
      <c r="O2171" s="106">
        <f>'Datos Monitoreo 2019'!$N2171*'Datos Monitoreo 2019'!$S2171</f>
        <v>5.0137560058215072E-4</v>
      </c>
      <c r="P2171" s="106">
        <f>'Datos Monitoreo 2019'!$O2171+'Datos Monitoreo 2019'!$N2171</f>
        <v>3.0082536034929039E-3</v>
      </c>
      <c r="Q2171" s="104">
        <v>0.47</v>
      </c>
      <c r="R2171" s="106">
        <f>'Datos Monitoreo 2019'!$Q2171*'Datos Monitoreo 2019'!$N2171</f>
        <v>1.178232661368054E-3</v>
      </c>
      <c r="S2171" s="104">
        <v>0.2</v>
      </c>
      <c r="T2171" s="106">
        <f>'Datos Monitoreo 2019'!$R2171*'Datos Monitoreo 2019'!$S2171</f>
        <v>2.3564653227361082E-4</v>
      </c>
      <c r="U2171" s="106">
        <f>'Datos Monitoreo 2019'!$T2171+'Datos Monitoreo 2019'!$R2171</f>
        <v>1.4138791936416648E-3</v>
      </c>
    </row>
    <row r="2172" spans="1:21" s="94" customFormat="1" ht="16.5" hidden="1" x14ac:dyDescent="0.3">
      <c r="A2172" s="95" t="s">
        <v>81</v>
      </c>
      <c r="B2172" s="102">
        <f>VLOOKUP('Datos Monitoreo 2019'!$A2172,info!$D$3:$E$118,2,FALSE)</f>
        <v>5</v>
      </c>
      <c r="C2172" s="96">
        <v>35</v>
      </c>
      <c r="D2172" s="96" t="s">
        <v>9</v>
      </c>
      <c r="E2172" s="97">
        <v>2.8647889756541161</v>
      </c>
      <c r="F2172" s="103">
        <f t="shared" si="38"/>
        <v>6.4457751952217606E-4</v>
      </c>
      <c r="G2172" s="95"/>
      <c r="H2172" s="104"/>
      <c r="I2172" s="104"/>
      <c r="J2172" s="104"/>
      <c r="K2172" s="105">
        <f>VLOOKUP('Datos Monitoreo 2019'!$D2172,info!$A$2:$B$20,2,FALSE)</f>
        <v>0.74</v>
      </c>
      <c r="M2172" s="104">
        <v>1.1499999999999999</v>
      </c>
      <c r="N2172" s="106">
        <f>(1.8894+0.00853085*'Datos Monitoreo 2019'!$E2172^3.32222)/1000</f>
        <v>2.1709493994797897E-3</v>
      </c>
      <c r="O2172" s="106">
        <f>'Datos Monitoreo 2019'!$N2172*'Datos Monitoreo 2019'!$S2172</f>
        <v>4.3418987989595793E-4</v>
      </c>
      <c r="P2172" s="106">
        <f>'Datos Monitoreo 2019'!$O2172+'Datos Monitoreo 2019'!$N2172</f>
        <v>2.6051392793757476E-3</v>
      </c>
      <c r="Q2172" s="104">
        <v>0.47</v>
      </c>
      <c r="R2172" s="106">
        <f>'Datos Monitoreo 2019'!$Q2172*'Datos Monitoreo 2019'!$N2172</f>
        <v>1.020346217755501E-3</v>
      </c>
      <c r="S2172" s="104">
        <v>0.2</v>
      </c>
      <c r="T2172" s="106">
        <f>'Datos Monitoreo 2019'!$R2172*'Datos Monitoreo 2019'!$S2172</f>
        <v>2.0406924355110021E-4</v>
      </c>
      <c r="U2172" s="106">
        <f>'Datos Monitoreo 2019'!$T2172+'Datos Monitoreo 2019'!$R2172</f>
        <v>1.2244154613066012E-3</v>
      </c>
    </row>
    <row r="2173" spans="1:21" s="94" customFormat="1" ht="16.5" hidden="1" x14ac:dyDescent="0.3">
      <c r="A2173" s="95" t="s">
        <v>81</v>
      </c>
      <c r="B2173" s="102">
        <f>VLOOKUP('Datos Monitoreo 2019'!$A2173,info!$D$3:$E$118,2,FALSE)</f>
        <v>5</v>
      </c>
      <c r="C2173" s="96">
        <v>36</v>
      </c>
      <c r="D2173" s="96" t="s">
        <v>9</v>
      </c>
      <c r="E2173" s="97">
        <v>13.050705333535419</v>
      </c>
      <c r="F2173" s="103">
        <f t="shared" si="38"/>
        <v>1.3376972966873802E-2</v>
      </c>
      <c r="G2173" s="95"/>
      <c r="H2173" s="104"/>
      <c r="I2173" s="104"/>
      <c r="J2173" s="104"/>
      <c r="K2173" s="105">
        <f>VLOOKUP('Datos Monitoreo 2019'!$D2173,info!$A$2:$B$20,2,FALSE)</f>
        <v>0.74</v>
      </c>
      <c r="M2173" s="104">
        <v>1.1499999999999999</v>
      </c>
      <c r="N2173" s="106">
        <f>(1.8894+0.00853085*'Datos Monitoreo 2019'!$E2173^3.32222)/1000</f>
        <v>4.5277820464681234E-2</v>
      </c>
      <c r="O2173" s="106">
        <f>'Datos Monitoreo 2019'!$N2173*'Datos Monitoreo 2019'!$S2173</f>
        <v>9.0555640929362476E-3</v>
      </c>
      <c r="P2173" s="106">
        <f>'Datos Monitoreo 2019'!$O2173+'Datos Monitoreo 2019'!$N2173</f>
        <v>5.4333384557617478E-2</v>
      </c>
      <c r="Q2173" s="104">
        <v>0.47</v>
      </c>
      <c r="R2173" s="106">
        <f>'Datos Monitoreo 2019'!$Q2173*'Datos Monitoreo 2019'!$N2173</f>
        <v>2.1280575618400178E-2</v>
      </c>
      <c r="S2173" s="104">
        <v>0.2</v>
      </c>
      <c r="T2173" s="106">
        <f>'Datos Monitoreo 2019'!$R2173*'Datos Monitoreo 2019'!$S2173</f>
        <v>4.2561151236800354E-3</v>
      </c>
      <c r="U2173" s="106">
        <f>'Datos Monitoreo 2019'!$T2173+'Datos Monitoreo 2019'!$R2173</f>
        <v>2.5536690742080214E-2</v>
      </c>
    </row>
    <row r="2174" spans="1:21" s="94" customFormat="1" ht="16.5" hidden="1" x14ac:dyDescent="0.3">
      <c r="A2174" s="95" t="s">
        <v>81</v>
      </c>
      <c r="B2174" s="102">
        <f>VLOOKUP('Datos Monitoreo 2019'!$A2174,info!$D$3:$E$118,2,FALSE)</f>
        <v>5</v>
      </c>
      <c r="C2174" s="96">
        <v>36</v>
      </c>
      <c r="D2174" s="96" t="s">
        <v>9</v>
      </c>
      <c r="E2174" s="97">
        <v>7.4802823253190809</v>
      </c>
      <c r="F2174" s="103">
        <f t="shared" si="38"/>
        <v>4.3946658661249598E-3</v>
      </c>
      <c r="G2174" s="95"/>
      <c r="H2174" s="104"/>
      <c r="I2174" s="104"/>
      <c r="J2174" s="104"/>
      <c r="K2174" s="105">
        <f>VLOOKUP('Datos Monitoreo 2019'!$D2174,info!$A$2:$B$20,2,FALSE)</f>
        <v>0.74</v>
      </c>
      <c r="M2174" s="104">
        <v>1.1499999999999999</v>
      </c>
      <c r="N2174" s="106">
        <f>(1.8894+0.00853085*'Datos Monitoreo 2019'!$E2174^3.32222)/1000</f>
        <v>8.7181329480585899E-3</v>
      </c>
      <c r="O2174" s="106">
        <f>'Datos Monitoreo 2019'!$N2174*'Datos Monitoreo 2019'!$S2174</f>
        <v>1.743626589611718E-3</v>
      </c>
      <c r="P2174" s="106">
        <f>'Datos Monitoreo 2019'!$O2174+'Datos Monitoreo 2019'!$N2174</f>
        <v>1.0461759537670309E-2</v>
      </c>
      <c r="Q2174" s="104">
        <v>0.47</v>
      </c>
      <c r="R2174" s="106">
        <f>'Datos Monitoreo 2019'!$Q2174*'Datos Monitoreo 2019'!$N2174</f>
        <v>4.0975224855875373E-3</v>
      </c>
      <c r="S2174" s="104">
        <v>0.2</v>
      </c>
      <c r="T2174" s="106">
        <f>'Datos Monitoreo 2019'!$R2174*'Datos Monitoreo 2019'!$S2174</f>
        <v>8.1950449711750751E-4</v>
      </c>
      <c r="U2174" s="106">
        <f>'Datos Monitoreo 2019'!$T2174+'Datos Monitoreo 2019'!$R2174</f>
        <v>4.9170269827050446E-3</v>
      </c>
    </row>
    <row r="2175" spans="1:21" s="94" customFormat="1" ht="16.5" hidden="1" x14ac:dyDescent="0.3">
      <c r="A2175" s="95" t="s">
        <v>81</v>
      </c>
      <c r="B2175" s="102">
        <f>VLOOKUP('Datos Monitoreo 2019'!$A2175,info!$D$3:$E$118,2,FALSE)</f>
        <v>5</v>
      </c>
      <c r="C2175" s="96">
        <v>38</v>
      </c>
      <c r="D2175" s="96" t="s">
        <v>9</v>
      </c>
      <c r="E2175" s="97">
        <v>12.732395447351628</v>
      </c>
      <c r="F2175" s="103">
        <f t="shared" si="38"/>
        <v>1.2732395447351627E-2</v>
      </c>
      <c r="G2175" s="95"/>
      <c r="H2175" s="104"/>
      <c r="I2175" s="104"/>
      <c r="J2175" s="104"/>
      <c r="K2175" s="105">
        <f>VLOOKUP('Datos Monitoreo 2019'!$D2175,info!$A$2:$B$20,2,FALSE)</f>
        <v>0.74</v>
      </c>
      <c r="M2175" s="104">
        <v>1.1499999999999999</v>
      </c>
      <c r="N2175" s="106">
        <f>(1.8894+0.00853085*'Datos Monitoreo 2019'!$E2175^3.32222)/1000</f>
        <v>4.1860564415549591E-2</v>
      </c>
      <c r="O2175" s="106">
        <f>'Datos Monitoreo 2019'!$N2175*'Datos Monitoreo 2019'!$S2175</f>
        <v>8.3721128831099178E-3</v>
      </c>
      <c r="P2175" s="106">
        <f>'Datos Monitoreo 2019'!$O2175+'Datos Monitoreo 2019'!$N2175</f>
        <v>5.023267729865951E-2</v>
      </c>
      <c r="Q2175" s="104">
        <v>0.47</v>
      </c>
      <c r="R2175" s="106">
        <f>'Datos Monitoreo 2019'!$Q2175*'Datos Monitoreo 2019'!$N2175</f>
        <v>1.9674465275308306E-2</v>
      </c>
      <c r="S2175" s="104">
        <v>0.2</v>
      </c>
      <c r="T2175" s="106">
        <f>'Datos Monitoreo 2019'!$R2175*'Datos Monitoreo 2019'!$S2175</f>
        <v>3.934893055061661E-3</v>
      </c>
      <c r="U2175" s="106">
        <f>'Datos Monitoreo 2019'!$T2175+'Datos Monitoreo 2019'!$R2175</f>
        <v>2.3609358330369968E-2</v>
      </c>
    </row>
    <row r="2176" spans="1:21" s="94" customFormat="1" ht="16.5" hidden="1" x14ac:dyDescent="0.3">
      <c r="A2176" s="95" t="s">
        <v>81</v>
      </c>
      <c r="B2176" s="102">
        <f>VLOOKUP('Datos Monitoreo 2019'!$A2176,info!$D$3:$E$118,2,FALSE)</f>
        <v>5</v>
      </c>
      <c r="C2176" s="96">
        <v>39</v>
      </c>
      <c r="D2176" s="96" t="s">
        <v>9</v>
      </c>
      <c r="E2176" s="97">
        <v>13.846480048994895</v>
      </c>
      <c r="F2176" s="103">
        <f t="shared" si="38"/>
        <v>1.5058047053281946E-2</v>
      </c>
      <c r="G2176" s="95"/>
      <c r="H2176" s="104"/>
      <c r="I2176" s="104"/>
      <c r="J2176" s="104"/>
      <c r="K2176" s="105">
        <f>VLOOKUP('Datos Monitoreo 2019'!$D2176,info!$A$2:$B$20,2,FALSE)</f>
        <v>0.74</v>
      </c>
      <c r="M2176" s="104">
        <v>1.1499999999999999</v>
      </c>
      <c r="N2176" s="106">
        <f>(1.8894+0.00853085*'Datos Monitoreo 2019'!$E2176^3.32222)/1000</f>
        <v>5.4706291179087631E-2</v>
      </c>
      <c r="O2176" s="106">
        <f>'Datos Monitoreo 2019'!$N2176*'Datos Monitoreo 2019'!$S2176</f>
        <v>1.0941258235817528E-2</v>
      </c>
      <c r="P2176" s="106">
        <f>'Datos Monitoreo 2019'!$O2176+'Datos Monitoreo 2019'!$N2176</f>
        <v>6.5647549414905165E-2</v>
      </c>
      <c r="Q2176" s="104">
        <v>0.47</v>
      </c>
      <c r="R2176" s="106">
        <f>'Datos Monitoreo 2019'!$Q2176*'Datos Monitoreo 2019'!$N2176</f>
        <v>2.5711956854171186E-2</v>
      </c>
      <c r="S2176" s="104">
        <v>0.2</v>
      </c>
      <c r="T2176" s="106">
        <f>'Datos Monitoreo 2019'!$R2176*'Datos Monitoreo 2019'!$S2176</f>
        <v>5.1423913708342379E-3</v>
      </c>
      <c r="U2176" s="106">
        <f>'Datos Monitoreo 2019'!$T2176+'Datos Monitoreo 2019'!$R2176</f>
        <v>3.0854348225005424E-2</v>
      </c>
    </row>
    <row r="2177" spans="1:21" s="94" customFormat="1" ht="16.5" hidden="1" x14ac:dyDescent="0.3">
      <c r="A2177" s="95" t="s">
        <v>81</v>
      </c>
      <c r="B2177" s="102">
        <f>VLOOKUP('Datos Monitoreo 2019'!$A2177,info!$D$3:$E$118,2,FALSE)</f>
        <v>5</v>
      </c>
      <c r="C2177" s="96">
        <v>40</v>
      </c>
      <c r="D2177" s="96" t="s">
        <v>9</v>
      </c>
      <c r="E2177" s="97">
        <v>8.753521870054243</v>
      </c>
      <c r="F2177" s="103">
        <f t="shared" si="38"/>
        <v>6.0180462856622907E-3</v>
      </c>
      <c r="G2177" s="95"/>
      <c r="H2177" s="104"/>
      <c r="I2177" s="104"/>
      <c r="J2177" s="104"/>
      <c r="K2177" s="105">
        <f>VLOOKUP('Datos Monitoreo 2019'!$D2177,info!$A$2:$B$20,2,FALSE)</f>
        <v>0.74</v>
      </c>
      <c r="M2177" s="104">
        <v>1.1499999999999999</v>
      </c>
      <c r="N2177" s="106">
        <f>(1.8894+0.00853085*'Datos Monitoreo 2019'!$E2177^3.32222)/1000</f>
        <v>1.3400873491708426E-2</v>
      </c>
      <c r="O2177" s="106">
        <f>'Datos Monitoreo 2019'!$N2177*'Datos Monitoreo 2019'!$S2177</f>
        <v>2.6801746983416853E-3</v>
      </c>
      <c r="P2177" s="106">
        <f>'Datos Monitoreo 2019'!$O2177+'Datos Monitoreo 2019'!$N2177</f>
        <v>1.6081048190050112E-2</v>
      </c>
      <c r="Q2177" s="104">
        <v>0.47</v>
      </c>
      <c r="R2177" s="106">
        <f>'Datos Monitoreo 2019'!$Q2177*'Datos Monitoreo 2019'!$N2177</f>
        <v>6.2984105411029601E-3</v>
      </c>
      <c r="S2177" s="104">
        <v>0.2</v>
      </c>
      <c r="T2177" s="106">
        <f>'Datos Monitoreo 2019'!$R2177*'Datos Monitoreo 2019'!$S2177</f>
        <v>1.259682108220592E-3</v>
      </c>
      <c r="U2177" s="106">
        <f>'Datos Monitoreo 2019'!$T2177+'Datos Monitoreo 2019'!$R2177</f>
        <v>7.5580926493235522E-3</v>
      </c>
    </row>
    <row r="2178" spans="1:21" s="94" customFormat="1" ht="16.5" hidden="1" x14ac:dyDescent="0.3">
      <c r="A2178" s="95" t="s">
        <v>81</v>
      </c>
      <c r="B2178" s="102">
        <f>VLOOKUP('Datos Monitoreo 2019'!$A2178,info!$D$3:$E$118,2,FALSE)</f>
        <v>5</v>
      </c>
      <c r="C2178" s="96">
        <v>41</v>
      </c>
      <c r="D2178" s="96" t="s">
        <v>9</v>
      </c>
      <c r="E2178" s="97">
        <v>10.663381187156988</v>
      </c>
      <c r="F2178" s="103">
        <f t="shared" si="38"/>
        <v>8.9305817442439771E-3</v>
      </c>
      <c r="G2178" s="95"/>
      <c r="H2178" s="104"/>
      <c r="I2178" s="104"/>
      <c r="J2178" s="104"/>
      <c r="K2178" s="105">
        <f>VLOOKUP('Datos Monitoreo 2019'!$D2178,info!$A$2:$B$20,2,FALSE)</f>
        <v>0.74</v>
      </c>
      <c r="M2178" s="104">
        <v>1.1499999999999999</v>
      </c>
      <c r="N2178" s="106">
        <f>(1.8894+0.00853085*'Datos Monitoreo 2019'!$E2178^3.32222)/1000</f>
        <v>2.4065512416552047E-2</v>
      </c>
      <c r="O2178" s="106">
        <f>'Datos Monitoreo 2019'!$N2178*'Datos Monitoreo 2019'!$S2178</f>
        <v>4.8131024833104096E-3</v>
      </c>
      <c r="P2178" s="106">
        <f>'Datos Monitoreo 2019'!$O2178+'Datos Monitoreo 2019'!$N2178</f>
        <v>2.8878614899862456E-2</v>
      </c>
      <c r="Q2178" s="104">
        <v>0.47</v>
      </c>
      <c r="R2178" s="106">
        <f>'Datos Monitoreo 2019'!$Q2178*'Datos Monitoreo 2019'!$N2178</f>
        <v>1.1310790835779461E-2</v>
      </c>
      <c r="S2178" s="104">
        <v>0.2</v>
      </c>
      <c r="T2178" s="106">
        <f>'Datos Monitoreo 2019'!$R2178*'Datos Monitoreo 2019'!$S2178</f>
        <v>2.2621581671558922E-3</v>
      </c>
      <c r="U2178" s="106">
        <f>'Datos Monitoreo 2019'!$T2178+'Datos Monitoreo 2019'!$R2178</f>
        <v>1.3572949002935352E-2</v>
      </c>
    </row>
    <row r="2179" spans="1:21" s="94" customFormat="1" ht="16.5" hidden="1" x14ac:dyDescent="0.3">
      <c r="A2179" s="95" t="s">
        <v>81</v>
      </c>
      <c r="B2179" s="102">
        <f>VLOOKUP('Datos Monitoreo 2019'!$A2179,info!$D$3:$E$118,2,FALSE)</f>
        <v>5</v>
      </c>
      <c r="C2179" s="96">
        <v>44</v>
      </c>
      <c r="D2179" s="96" t="s">
        <v>16</v>
      </c>
      <c r="E2179" s="97">
        <v>17.507043740108486</v>
      </c>
      <c r="F2179" s="103">
        <f t="shared" ref="F2179:F2242" si="39">+(PI()*(((E2179/100)^2))/4)</f>
        <v>2.4072185142649163E-2</v>
      </c>
      <c r="G2179" s="95"/>
      <c r="H2179" s="104"/>
      <c r="I2179" s="104"/>
      <c r="J2179" s="104"/>
      <c r="K2179" s="105">
        <f>VLOOKUP('Datos Monitoreo 2019'!$D2179,info!$A$2:$B$20,2,FALSE)</f>
        <v>0.55000000000000004</v>
      </c>
      <c r="M2179" s="104">
        <v>1.1499999999999999</v>
      </c>
      <c r="N2179" s="106">
        <f>(0.0883215*'Datos Monitoreo 2019'!$E2179^2.37334)/1000</f>
        <v>7.8819403326112425E-2</v>
      </c>
      <c r="O2179" s="106">
        <f>'Datos Monitoreo 2019'!$N2179*'Datos Monitoreo 2019'!$S2179</f>
        <v>1.5763880665222486E-2</v>
      </c>
      <c r="P2179" s="106">
        <f>'Datos Monitoreo 2019'!$O2179+'Datos Monitoreo 2019'!$N2179</f>
        <v>9.4583283991334907E-2</v>
      </c>
      <c r="Q2179" s="104">
        <v>0.47</v>
      </c>
      <c r="R2179" s="106">
        <f>'Datos Monitoreo 2019'!$Q2179*'Datos Monitoreo 2019'!$N2179</f>
        <v>3.7045119563272839E-2</v>
      </c>
      <c r="S2179" s="104">
        <v>0.2</v>
      </c>
      <c r="T2179" s="106">
        <f>'Datos Monitoreo 2019'!$R2179*'Datos Monitoreo 2019'!$S2179</f>
        <v>7.4090239126545681E-3</v>
      </c>
      <c r="U2179" s="106">
        <f>'Datos Monitoreo 2019'!$T2179+'Datos Monitoreo 2019'!$R2179</f>
        <v>4.445414347592741E-2</v>
      </c>
    </row>
    <row r="2180" spans="1:21" s="94" customFormat="1" ht="16.5" hidden="1" x14ac:dyDescent="0.3">
      <c r="A2180" s="96" t="s">
        <v>81</v>
      </c>
      <c r="B2180" s="102">
        <f>VLOOKUP('Datos Monitoreo 2019'!$A2180,info!$D$3:$E$118,2,FALSE)</f>
        <v>5</v>
      </c>
      <c r="C2180" s="96">
        <v>45</v>
      </c>
      <c r="D2180" s="96" t="s">
        <v>9</v>
      </c>
      <c r="E2180" s="97">
        <v>13.496339174192725</v>
      </c>
      <c r="F2180" s="103">
        <f t="shared" si="39"/>
        <v>1.4306119524644291E-2</v>
      </c>
      <c r="G2180" s="95"/>
      <c r="H2180" s="104"/>
      <c r="I2180" s="104"/>
      <c r="J2180" s="104"/>
      <c r="K2180" s="105">
        <f>VLOOKUP('Datos Monitoreo 2019'!$D2180,info!$A$2:$B$20,2,FALSE)</f>
        <v>0.74</v>
      </c>
      <c r="M2180" s="104">
        <v>1.1499999999999999</v>
      </c>
      <c r="N2180" s="106">
        <f>(1.8894+0.00853085*'Datos Monitoreo 2019'!$E2180^3.32222)/1000</f>
        <v>5.0397967725912013E-2</v>
      </c>
      <c r="O2180" s="106">
        <f>'Datos Monitoreo 2019'!$N2180*'Datos Monitoreo 2019'!$S2180</f>
        <v>1.0079593545182404E-2</v>
      </c>
      <c r="P2180" s="106">
        <f>'Datos Monitoreo 2019'!$O2180+'Datos Monitoreo 2019'!$N2180</f>
        <v>6.0477561271094417E-2</v>
      </c>
      <c r="Q2180" s="104">
        <v>0.47</v>
      </c>
      <c r="R2180" s="106">
        <f>'Datos Monitoreo 2019'!$Q2180*'Datos Monitoreo 2019'!$N2180</f>
        <v>2.3687044831178644E-2</v>
      </c>
      <c r="S2180" s="104">
        <v>0.2</v>
      </c>
      <c r="T2180" s="106">
        <f>'Datos Monitoreo 2019'!$R2180*'Datos Monitoreo 2019'!$S2180</f>
        <v>4.7374089662357288E-3</v>
      </c>
      <c r="U2180" s="106">
        <f>'Datos Monitoreo 2019'!$T2180+'Datos Monitoreo 2019'!$R2180</f>
        <v>2.8424453797414373E-2</v>
      </c>
    </row>
    <row r="2181" spans="1:21" s="94" customFormat="1" ht="16.5" hidden="1" x14ac:dyDescent="0.3">
      <c r="A2181" s="95" t="s">
        <v>81</v>
      </c>
      <c r="B2181" s="102">
        <f>VLOOKUP('Datos Monitoreo 2019'!$A2181,info!$D$3:$E$118,2,FALSE)</f>
        <v>5</v>
      </c>
      <c r="C2181" s="96">
        <v>45</v>
      </c>
      <c r="D2181" s="96" t="s">
        <v>9</v>
      </c>
      <c r="E2181" s="97">
        <v>9.1354937334747923</v>
      </c>
      <c r="F2181" s="103">
        <f t="shared" si="39"/>
        <v>6.554716753768162E-3</v>
      </c>
      <c r="G2181" s="95"/>
      <c r="H2181" s="104"/>
      <c r="I2181" s="104"/>
      <c r="J2181" s="104"/>
      <c r="K2181" s="105">
        <f>VLOOKUP('Datos Monitoreo 2019'!$D2181,info!$A$2:$B$20,2,FALSE)</f>
        <v>0.74</v>
      </c>
      <c r="M2181" s="104">
        <v>1.1499999999999999</v>
      </c>
      <c r="N2181" s="106">
        <f>(1.8894+0.00853085*'Datos Monitoreo 2019'!$E2181^3.32222)/1000</f>
        <v>1.5155872179586485E-2</v>
      </c>
      <c r="O2181" s="106">
        <f>'Datos Monitoreo 2019'!$N2181*'Datos Monitoreo 2019'!$S2181</f>
        <v>3.0311744359172972E-3</v>
      </c>
      <c r="P2181" s="106">
        <f>'Datos Monitoreo 2019'!$O2181+'Datos Monitoreo 2019'!$N2181</f>
        <v>1.8187046615503782E-2</v>
      </c>
      <c r="Q2181" s="104">
        <v>0.47</v>
      </c>
      <c r="R2181" s="106">
        <f>'Datos Monitoreo 2019'!$Q2181*'Datos Monitoreo 2019'!$N2181</f>
        <v>7.1232599244056474E-3</v>
      </c>
      <c r="S2181" s="104">
        <v>0.2</v>
      </c>
      <c r="T2181" s="106">
        <f>'Datos Monitoreo 2019'!$R2181*'Datos Monitoreo 2019'!$S2181</f>
        <v>1.4246519848811296E-3</v>
      </c>
      <c r="U2181" s="106">
        <f>'Datos Monitoreo 2019'!$T2181+'Datos Monitoreo 2019'!$R2181</f>
        <v>8.5479119092867761E-3</v>
      </c>
    </row>
    <row r="2182" spans="1:21" s="94" customFormat="1" ht="16.5" hidden="1" x14ac:dyDescent="0.3">
      <c r="A2182" s="95" t="s">
        <v>81</v>
      </c>
      <c r="B2182" s="102">
        <f>VLOOKUP('Datos Monitoreo 2019'!$A2182,info!$D$3:$E$118,2,FALSE)</f>
        <v>5</v>
      </c>
      <c r="C2182" s="96">
        <v>46</v>
      </c>
      <c r="D2182" s="96" t="s">
        <v>16</v>
      </c>
      <c r="E2182" s="97">
        <v>3.3422538049298023</v>
      </c>
      <c r="F2182" s="103">
        <f t="shared" si="39"/>
        <v>8.7734162379407327E-4</v>
      </c>
      <c r="G2182" s="95"/>
      <c r="H2182" s="104"/>
      <c r="I2182" s="104"/>
      <c r="J2182" s="104"/>
      <c r="K2182" s="105">
        <f>VLOOKUP('Datos Monitoreo 2019'!$D2182,info!$A$2:$B$20,2,FALSE)</f>
        <v>0.55000000000000004</v>
      </c>
      <c r="M2182" s="104">
        <v>1.1499999999999999</v>
      </c>
      <c r="N2182" s="106">
        <f>(0.0883215*'Datos Monitoreo 2019'!$E2182^2.37334)/1000</f>
        <v>1.5480684811416349E-3</v>
      </c>
      <c r="O2182" s="106">
        <f>'Datos Monitoreo 2019'!$N2182*'Datos Monitoreo 2019'!$S2182</f>
        <v>3.0961369622832698E-4</v>
      </c>
      <c r="P2182" s="106">
        <f>'Datos Monitoreo 2019'!$O2182+'Datos Monitoreo 2019'!$N2182</f>
        <v>1.8576821773699619E-3</v>
      </c>
      <c r="Q2182" s="104">
        <v>0.47</v>
      </c>
      <c r="R2182" s="106">
        <f>'Datos Monitoreo 2019'!$Q2182*'Datos Monitoreo 2019'!$N2182</f>
        <v>7.2759218613656839E-4</v>
      </c>
      <c r="S2182" s="104">
        <v>0.2</v>
      </c>
      <c r="T2182" s="106">
        <f>'Datos Monitoreo 2019'!$R2182*'Datos Monitoreo 2019'!$S2182</f>
        <v>1.4551843722731368E-4</v>
      </c>
      <c r="U2182" s="106">
        <f>'Datos Monitoreo 2019'!$T2182+'Datos Monitoreo 2019'!$R2182</f>
        <v>8.7311062336388207E-4</v>
      </c>
    </row>
    <row r="2183" spans="1:21" s="94" customFormat="1" ht="16.5" hidden="1" x14ac:dyDescent="0.3">
      <c r="A2183" s="95" t="s">
        <v>81</v>
      </c>
      <c r="B2183" s="102">
        <f>VLOOKUP('Datos Monitoreo 2019'!$A2183,info!$D$3:$E$118,2,FALSE)</f>
        <v>5</v>
      </c>
      <c r="C2183" s="96">
        <v>48</v>
      </c>
      <c r="D2183" s="96" t="s">
        <v>9</v>
      </c>
      <c r="E2183" s="97">
        <v>9.8676064716975116</v>
      </c>
      <c r="F2183" s="103">
        <f t="shared" si="39"/>
        <v>7.6473950155655709E-3</v>
      </c>
      <c r="G2183" s="95"/>
      <c r="H2183" s="104"/>
      <c r="I2183" s="104"/>
      <c r="J2183" s="104"/>
      <c r="K2183" s="105">
        <f>VLOOKUP('Datos Monitoreo 2019'!$D2183,info!$A$2:$B$20,2,FALSE)</f>
        <v>0.74</v>
      </c>
      <c r="M2183" s="104">
        <v>1.1499999999999999</v>
      </c>
      <c r="N2183" s="106">
        <f>(1.8894+0.00853085*'Datos Monitoreo 2019'!$E2183^3.32222)/1000</f>
        <v>1.9028290423261308E-2</v>
      </c>
      <c r="O2183" s="106">
        <f>'Datos Monitoreo 2019'!$N2183*'Datos Monitoreo 2019'!$S2183</f>
        <v>3.8056580846522617E-3</v>
      </c>
      <c r="P2183" s="106">
        <f>'Datos Monitoreo 2019'!$O2183+'Datos Monitoreo 2019'!$N2183</f>
        <v>2.2833948507913569E-2</v>
      </c>
      <c r="Q2183" s="104">
        <v>0.47</v>
      </c>
      <c r="R2183" s="106">
        <f>'Datos Monitoreo 2019'!$Q2183*'Datos Monitoreo 2019'!$N2183</f>
        <v>8.9432964989328134E-3</v>
      </c>
      <c r="S2183" s="104">
        <v>0.2</v>
      </c>
      <c r="T2183" s="106">
        <f>'Datos Monitoreo 2019'!$R2183*'Datos Monitoreo 2019'!$S2183</f>
        <v>1.7886592997865627E-3</v>
      </c>
      <c r="U2183" s="106">
        <f>'Datos Monitoreo 2019'!$T2183+'Datos Monitoreo 2019'!$R2183</f>
        <v>1.0731955798719377E-2</v>
      </c>
    </row>
    <row r="2184" spans="1:21" s="94" customFormat="1" ht="16.5" hidden="1" x14ac:dyDescent="0.3">
      <c r="A2184" s="95" t="s">
        <v>81</v>
      </c>
      <c r="B2184" s="102">
        <f>VLOOKUP('Datos Monitoreo 2019'!$A2184,info!$D$3:$E$118,2,FALSE)</f>
        <v>5</v>
      </c>
      <c r="C2184" s="96">
        <v>49</v>
      </c>
      <c r="D2184" s="96" t="s">
        <v>9</v>
      </c>
      <c r="E2184" s="97">
        <v>7.6076062797925967</v>
      </c>
      <c r="F2184" s="103">
        <f t="shared" si="39"/>
        <v>4.5455447521760752E-3</v>
      </c>
      <c r="G2184" s="95"/>
      <c r="H2184" s="104"/>
      <c r="I2184" s="104"/>
      <c r="J2184" s="104"/>
      <c r="K2184" s="105">
        <f>VLOOKUP('Datos Monitoreo 2019'!$D2184,info!$A$2:$B$20,2,FALSE)</f>
        <v>0.74</v>
      </c>
      <c r="M2184" s="104">
        <v>1.1499999999999999</v>
      </c>
      <c r="N2184" s="106">
        <f>(1.8894+0.00853085*'Datos Monitoreo 2019'!$E2184^3.32222)/1000</f>
        <v>9.1119761615440463E-3</v>
      </c>
      <c r="O2184" s="106">
        <f>'Datos Monitoreo 2019'!$N2184*'Datos Monitoreo 2019'!$S2184</f>
        <v>1.8223952323088094E-3</v>
      </c>
      <c r="P2184" s="106">
        <f>'Datos Monitoreo 2019'!$O2184+'Datos Monitoreo 2019'!$N2184</f>
        <v>1.0934371393852855E-2</v>
      </c>
      <c r="Q2184" s="104">
        <v>0.47</v>
      </c>
      <c r="R2184" s="106">
        <f>'Datos Monitoreo 2019'!$Q2184*'Datos Monitoreo 2019'!$N2184</f>
        <v>4.2826287959257013E-3</v>
      </c>
      <c r="S2184" s="104">
        <v>0.2</v>
      </c>
      <c r="T2184" s="106">
        <f>'Datos Monitoreo 2019'!$R2184*'Datos Monitoreo 2019'!$S2184</f>
        <v>8.5652575918514033E-4</v>
      </c>
      <c r="U2184" s="106">
        <f>'Datos Monitoreo 2019'!$T2184+'Datos Monitoreo 2019'!$R2184</f>
        <v>5.1391545551108418E-3</v>
      </c>
    </row>
    <row r="2185" spans="1:21" s="94" customFormat="1" ht="16.5" hidden="1" x14ac:dyDescent="0.3">
      <c r="A2185" s="96" t="s">
        <v>83</v>
      </c>
      <c r="B2185" s="102">
        <f>VLOOKUP('Datos Monitoreo 2019'!$A2185,info!$D$3:$E$118,2,FALSE)</f>
        <v>2</v>
      </c>
      <c r="C2185" s="96">
        <v>1</v>
      </c>
      <c r="D2185" s="96" t="s">
        <v>10</v>
      </c>
      <c r="E2185" s="97">
        <v>23.204790702798341</v>
      </c>
      <c r="F2185" s="103">
        <f t="shared" si="39"/>
        <v>4.2290731055849982E-2</v>
      </c>
      <c r="G2185" s="98"/>
      <c r="H2185" s="104"/>
      <c r="I2185" s="104"/>
      <c r="J2185" s="104"/>
      <c r="K2185" s="105">
        <f>VLOOKUP('Datos Monitoreo 2019'!$D2185,info!$A$2:$B$20,2,FALSE)</f>
        <v>0.54</v>
      </c>
      <c r="M2185" s="104">
        <v>1.1499999999999999</v>
      </c>
      <c r="N2185" s="106">
        <f>(0.214828*'Datos Monitoreo 2019'!$E2185^2.0402)/1000</f>
        <v>0.13126302795856698</v>
      </c>
      <c r="O2185" s="106">
        <f>'Datos Monitoreo 2019'!$N2185*'Datos Monitoreo 2019'!$S2185</f>
        <v>2.6252605591713399E-2</v>
      </c>
      <c r="P2185" s="106">
        <f>'Datos Monitoreo 2019'!$O2185+'Datos Monitoreo 2019'!$N2185</f>
        <v>0.15751563355028037</v>
      </c>
      <c r="Q2185" s="104">
        <v>0.47</v>
      </c>
      <c r="R2185" s="106">
        <f>'Datos Monitoreo 2019'!$Q2185*'Datos Monitoreo 2019'!$N2185</f>
        <v>6.1693623140526475E-2</v>
      </c>
      <c r="S2185" s="104">
        <v>0.2</v>
      </c>
      <c r="T2185" s="106">
        <f>'Datos Monitoreo 2019'!$R2185*'Datos Monitoreo 2019'!$S2185</f>
        <v>1.2338724628105296E-2</v>
      </c>
      <c r="U2185" s="106">
        <f>'Datos Monitoreo 2019'!$T2185+'Datos Monitoreo 2019'!$R2185</f>
        <v>7.4032347768631768E-2</v>
      </c>
    </row>
    <row r="2186" spans="1:21" s="94" customFormat="1" ht="16.5" hidden="1" x14ac:dyDescent="0.3">
      <c r="A2186" s="95" t="s">
        <v>83</v>
      </c>
      <c r="B2186" s="102">
        <f>VLOOKUP('Datos Monitoreo 2019'!$A2186,info!$D$3:$E$118,2,FALSE)</f>
        <v>2</v>
      </c>
      <c r="C2186" s="96">
        <v>4</v>
      </c>
      <c r="D2186" s="95" t="s">
        <v>10</v>
      </c>
      <c r="E2186" s="97">
        <v>26.801692416675177</v>
      </c>
      <c r="F2186" s="103">
        <f t="shared" si="39"/>
        <v>5.6417562537101257E-2</v>
      </c>
      <c r="G2186" s="95"/>
      <c r="H2186" s="104"/>
      <c r="I2186" s="104"/>
      <c r="J2186" s="104"/>
      <c r="K2186" s="105">
        <f>VLOOKUP('Datos Monitoreo 2019'!$D2186,info!$A$2:$B$20,2,FALSE)</f>
        <v>0.54</v>
      </c>
      <c r="M2186" s="104">
        <v>1.1499999999999999</v>
      </c>
      <c r="N2186" s="106">
        <f>(0.214828*'Datos Monitoreo 2019'!$E2186^2.0402)/1000</f>
        <v>0.17612761089224979</v>
      </c>
      <c r="O2186" s="106">
        <f>'Datos Monitoreo 2019'!$N2186*'Datos Monitoreo 2019'!$S2186</f>
        <v>3.5225522178449958E-2</v>
      </c>
      <c r="P2186" s="106">
        <f>'Datos Monitoreo 2019'!$O2186+'Datos Monitoreo 2019'!$N2186</f>
        <v>0.21135313307069975</v>
      </c>
      <c r="Q2186" s="104">
        <v>0.47</v>
      </c>
      <c r="R2186" s="106">
        <f>'Datos Monitoreo 2019'!$Q2186*'Datos Monitoreo 2019'!$N2186</f>
        <v>8.2779977119357404E-2</v>
      </c>
      <c r="S2186" s="104">
        <v>0.2</v>
      </c>
      <c r="T2186" s="106">
        <f>'Datos Monitoreo 2019'!$R2186*'Datos Monitoreo 2019'!$S2186</f>
        <v>1.655599542387148E-2</v>
      </c>
      <c r="U2186" s="106">
        <f>'Datos Monitoreo 2019'!$T2186+'Datos Monitoreo 2019'!$R2186</f>
        <v>9.9335972543228887E-2</v>
      </c>
    </row>
    <row r="2187" spans="1:21" s="94" customFormat="1" ht="16.5" hidden="1" x14ac:dyDescent="0.3">
      <c r="A2187" s="95" t="s">
        <v>83</v>
      </c>
      <c r="B2187" s="102">
        <f>VLOOKUP('Datos Monitoreo 2019'!$A2187,info!$D$3:$E$118,2,FALSE)</f>
        <v>2</v>
      </c>
      <c r="C2187" s="96">
        <v>5</v>
      </c>
      <c r="D2187" s="96" t="s">
        <v>10</v>
      </c>
      <c r="E2187" s="97">
        <v>22.85464982799617</v>
      </c>
      <c r="F2187" s="103">
        <f t="shared" si="39"/>
        <v>4.1024096441253127E-2</v>
      </c>
      <c r="G2187" s="98"/>
      <c r="H2187" s="104"/>
      <c r="I2187" s="104"/>
      <c r="J2187" s="104"/>
      <c r="K2187" s="105">
        <f>VLOOKUP('Datos Monitoreo 2019'!$D2187,info!$A$2:$B$20,2,FALSE)</f>
        <v>0.54</v>
      </c>
      <c r="M2187" s="104">
        <v>1.1499999999999999</v>
      </c>
      <c r="N2187" s="106">
        <f>(0.214828*'Datos Monitoreo 2019'!$E2187^2.0402)/1000</f>
        <v>0.12725381354621174</v>
      </c>
      <c r="O2187" s="106">
        <f>'Datos Monitoreo 2019'!$N2187*'Datos Monitoreo 2019'!$S2187</f>
        <v>2.5450762709242347E-2</v>
      </c>
      <c r="P2187" s="106">
        <f>'Datos Monitoreo 2019'!$O2187+'Datos Monitoreo 2019'!$N2187</f>
        <v>0.15270457625545408</v>
      </c>
      <c r="Q2187" s="104">
        <v>0.47</v>
      </c>
      <c r="R2187" s="106">
        <f>'Datos Monitoreo 2019'!$Q2187*'Datos Monitoreo 2019'!$N2187</f>
        <v>5.9809292366719516E-2</v>
      </c>
      <c r="S2187" s="104">
        <v>0.2</v>
      </c>
      <c r="T2187" s="106">
        <f>'Datos Monitoreo 2019'!$R2187*'Datos Monitoreo 2019'!$S2187</f>
        <v>1.1961858473343905E-2</v>
      </c>
      <c r="U2187" s="106">
        <f>'Datos Monitoreo 2019'!$T2187+'Datos Monitoreo 2019'!$R2187</f>
        <v>7.1771150840063414E-2</v>
      </c>
    </row>
    <row r="2188" spans="1:21" s="94" customFormat="1" ht="16.5" hidden="1" x14ac:dyDescent="0.3">
      <c r="A2188" s="95" t="s">
        <v>83</v>
      </c>
      <c r="B2188" s="102">
        <f>VLOOKUP('Datos Monitoreo 2019'!$A2188,info!$D$3:$E$118,2,FALSE)</f>
        <v>2</v>
      </c>
      <c r="C2188" s="96">
        <v>7</v>
      </c>
      <c r="D2188" s="96" t="s">
        <v>10</v>
      </c>
      <c r="E2188" s="97">
        <v>20.467325681617741</v>
      </c>
      <c r="F2188" s="103">
        <f t="shared" si="39"/>
        <v>3.2901226033200517E-2</v>
      </c>
      <c r="G2188" s="98"/>
      <c r="H2188" s="104"/>
      <c r="I2188" s="104"/>
      <c r="J2188" s="104"/>
      <c r="K2188" s="105">
        <f>VLOOKUP('Datos Monitoreo 2019'!$D2188,info!$A$2:$B$20,2,FALSE)</f>
        <v>0.54</v>
      </c>
      <c r="M2188" s="104">
        <v>1.1499999999999999</v>
      </c>
      <c r="N2188" s="106">
        <f>(0.214828*'Datos Monitoreo 2019'!$E2188^2.0402)/1000</f>
        <v>0.10160562273855134</v>
      </c>
      <c r="O2188" s="106">
        <f>'Datos Monitoreo 2019'!$N2188*'Datos Monitoreo 2019'!$S2188</f>
        <v>2.0321124547710269E-2</v>
      </c>
      <c r="P2188" s="106">
        <f>'Datos Monitoreo 2019'!$O2188+'Datos Monitoreo 2019'!$N2188</f>
        <v>0.1219267472862616</v>
      </c>
      <c r="Q2188" s="104">
        <v>0.47</v>
      </c>
      <c r="R2188" s="106">
        <f>'Datos Monitoreo 2019'!$Q2188*'Datos Monitoreo 2019'!$N2188</f>
        <v>4.7754642687119125E-2</v>
      </c>
      <c r="S2188" s="104">
        <v>0.2</v>
      </c>
      <c r="T2188" s="106">
        <f>'Datos Monitoreo 2019'!$R2188*'Datos Monitoreo 2019'!$S2188</f>
        <v>9.5509285374238261E-3</v>
      </c>
      <c r="U2188" s="106">
        <f>'Datos Monitoreo 2019'!$T2188+'Datos Monitoreo 2019'!$R2188</f>
        <v>5.7305571224542953E-2</v>
      </c>
    </row>
    <row r="2189" spans="1:21" s="94" customFormat="1" ht="16.5" hidden="1" x14ac:dyDescent="0.3">
      <c r="A2189" s="95" t="s">
        <v>83</v>
      </c>
      <c r="B2189" s="102">
        <f>VLOOKUP('Datos Monitoreo 2019'!$A2189,info!$D$3:$E$118,2,FALSE)</f>
        <v>2</v>
      </c>
      <c r="C2189" s="96">
        <v>9</v>
      </c>
      <c r="D2189" s="96" t="s">
        <v>10</v>
      </c>
      <c r="E2189" s="97">
        <v>22.950142793851306</v>
      </c>
      <c r="F2189" s="103">
        <f t="shared" si="39"/>
        <v>4.1367632385916973E-2</v>
      </c>
      <c r="G2189" s="98"/>
      <c r="H2189" s="104"/>
      <c r="I2189" s="104"/>
      <c r="J2189" s="104"/>
      <c r="K2189" s="105">
        <f>VLOOKUP('Datos Monitoreo 2019'!$D2189,info!$A$2:$B$20,2,FALSE)</f>
        <v>0.54</v>
      </c>
      <c r="M2189" s="104">
        <v>1.1499999999999999</v>
      </c>
      <c r="N2189" s="106">
        <f>(0.214828*'Datos Monitoreo 2019'!$E2189^2.0402)/1000</f>
        <v>0.12834094775650604</v>
      </c>
      <c r="O2189" s="106">
        <f>'Datos Monitoreo 2019'!$N2189*'Datos Monitoreo 2019'!$S2189</f>
        <v>2.5668189551301207E-2</v>
      </c>
      <c r="P2189" s="106">
        <f>'Datos Monitoreo 2019'!$O2189+'Datos Monitoreo 2019'!$N2189</f>
        <v>0.15400913730780724</v>
      </c>
      <c r="Q2189" s="104">
        <v>0.47</v>
      </c>
      <c r="R2189" s="106">
        <f>'Datos Monitoreo 2019'!$Q2189*'Datos Monitoreo 2019'!$N2189</f>
        <v>6.0320245445557835E-2</v>
      </c>
      <c r="S2189" s="104">
        <v>0.2</v>
      </c>
      <c r="T2189" s="106">
        <f>'Datos Monitoreo 2019'!$R2189*'Datos Monitoreo 2019'!$S2189</f>
        <v>1.2064049089111567E-2</v>
      </c>
      <c r="U2189" s="106">
        <f>'Datos Monitoreo 2019'!$T2189+'Datos Monitoreo 2019'!$R2189</f>
        <v>7.2384294534669408E-2</v>
      </c>
    </row>
    <row r="2190" spans="1:21" s="94" customFormat="1" ht="16.5" hidden="1" x14ac:dyDescent="0.3">
      <c r="A2190" s="95" t="s">
        <v>83</v>
      </c>
      <c r="B2190" s="102">
        <f>VLOOKUP('Datos Monitoreo 2019'!$A2190,info!$D$3:$E$118,2,FALSE)</f>
        <v>2</v>
      </c>
      <c r="C2190" s="96">
        <v>11</v>
      </c>
      <c r="D2190" s="96" t="s">
        <v>10</v>
      </c>
      <c r="E2190" s="97">
        <v>24.955495076809193</v>
      </c>
      <c r="F2190" s="103">
        <f t="shared" si="39"/>
        <v>4.8912770350546017E-2</v>
      </c>
      <c r="G2190" s="98"/>
      <c r="H2190" s="104"/>
      <c r="I2190" s="104"/>
      <c r="J2190" s="104"/>
      <c r="K2190" s="105">
        <f>VLOOKUP('Datos Monitoreo 2019'!$D2190,info!$A$2:$B$20,2,FALSE)</f>
        <v>0.54</v>
      </c>
      <c r="M2190" s="104">
        <v>1.1499999999999999</v>
      </c>
      <c r="N2190" s="106">
        <f>(0.214828*'Datos Monitoreo 2019'!$E2190^2.0402)/1000</f>
        <v>0.1522612343127511</v>
      </c>
      <c r="O2190" s="106">
        <f>'Datos Monitoreo 2019'!$N2190*'Datos Monitoreo 2019'!$S2190</f>
        <v>3.0452246862550221E-2</v>
      </c>
      <c r="P2190" s="106">
        <f>'Datos Monitoreo 2019'!$O2190+'Datos Monitoreo 2019'!$N2190</f>
        <v>0.18271348117530131</v>
      </c>
      <c r="Q2190" s="104">
        <v>0.47</v>
      </c>
      <c r="R2190" s="106">
        <f>'Datos Monitoreo 2019'!$Q2190*'Datos Monitoreo 2019'!$N2190</f>
        <v>7.1562780126993006E-2</v>
      </c>
      <c r="S2190" s="104">
        <v>0.2</v>
      </c>
      <c r="T2190" s="106">
        <f>'Datos Monitoreo 2019'!$R2190*'Datos Monitoreo 2019'!$S2190</f>
        <v>1.4312556025398602E-2</v>
      </c>
      <c r="U2190" s="106">
        <f>'Datos Monitoreo 2019'!$T2190+'Datos Monitoreo 2019'!$R2190</f>
        <v>8.587533615239161E-2</v>
      </c>
    </row>
    <row r="2191" spans="1:21" s="94" customFormat="1" ht="16.5" hidden="1" x14ac:dyDescent="0.3">
      <c r="A2191" s="95" t="s">
        <v>83</v>
      </c>
      <c r="B2191" s="102">
        <f>VLOOKUP('Datos Monitoreo 2019'!$A2191,info!$D$3:$E$118,2,FALSE)</f>
        <v>2</v>
      </c>
      <c r="C2191" s="96">
        <v>12</v>
      </c>
      <c r="D2191" s="95" t="s">
        <v>10</v>
      </c>
      <c r="E2191" s="97">
        <v>22.377184998720484</v>
      </c>
      <c r="F2191" s="103">
        <f t="shared" si="39"/>
        <v>3.9327902635251252E-2</v>
      </c>
      <c r="G2191" s="95"/>
      <c r="H2191" s="104"/>
      <c r="I2191" s="104"/>
      <c r="J2191" s="104"/>
      <c r="K2191" s="105">
        <f>VLOOKUP('Datos Monitoreo 2019'!$D2191,info!$A$2:$B$20,2,FALSE)</f>
        <v>0.54</v>
      </c>
      <c r="M2191" s="104">
        <v>1.1499999999999999</v>
      </c>
      <c r="N2191" s="106">
        <f>(0.214828*'Datos Monitoreo 2019'!$E2191^2.0402)/1000</f>
        <v>0.12188884706534034</v>
      </c>
      <c r="O2191" s="106">
        <f>'Datos Monitoreo 2019'!$N2191*'Datos Monitoreo 2019'!$S2191</f>
        <v>2.437776941306807E-2</v>
      </c>
      <c r="P2191" s="106">
        <f>'Datos Monitoreo 2019'!$O2191+'Datos Monitoreo 2019'!$N2191</f>
        <v>0.14626661647840841</v>
      </c>
      <c r="Q2191" s="104">
        <v>0.47</v>
      </c>
      <c r="R2191" s="106">
        <f>'Datos Monitoreo 2019'!$Q2191*'Datos Monitoreo 2019'!$N2191</f>
        <v>5.7287758120709957E-2</v>
      </c>
      <c r="S2191" s="104">
        <v>0.2</v>
      </c>
      <c r="T2191" s="106">
        <f>'Datos Monitoreo 2019'!$R2191*'Datos Monitoreo 2019'!$S2191</f>
        <v>1.1457551624141991E-2</v>
      </c>
      <c r="U2191" s="106">
        <f>'Datos Monitoreo 2019'!$T2191+'Datos Monitoreo 2019'!$R2191</f>
        <v>6.8745309744851948E-2</v>
      </c>
    </row>
    <row r="2192" spans="1:21" s="94" customFormat="1" ht="16.5" hidden="1" x14ac:dyDescent="0.3">
      <c r="A2192" s="95" t="s">
        <v>83</v>
      </c>
      <c r="B2192" s="102">
        <f>VLOOKUP('Datos Monitoreo 2019'!$A2192,info!$D$3:$E$118,2,FALSE)</f>
        <v>2</v>
      </c>
      <c r="C2192" s="96">
        <v>13</v>
      </c>
      <c r="D2192" s="96" t="s">
        <v>10</v>
      </c>
      <c r="E2192" s="97">
        <v>22.759156862141033</v>
      </c>
      <c r="F2192" s="103">
        <f t="shared" si="39"/>
        <v>4.0681992891077094E-2</v>
      </c>
      <c r="G2192" s="98"/>
      <c r="H2192" s="104"/>
      <c r="I2192" s="104"/>
      <c r="J2192" s="104"/>
      <c r="K2192" s="105">
        <f>VLOOKUP('Datos Monitoreo 2019'!$D2192,info!$A$2:$B$20,2,FALSE)</f>
        <v>0.54</v>
      </c>
      <c r="M2192" s="104">
        <v>1.1499999999999999</v>
      </c>
      <c r="N2192" s="106">
        <f>(0.214828*'Datos Monitoreo 2019'!$E2192^2.0402)/1000</f>
        <v>0.12617139403517857</v>
      </c>
      <c r="O2192" s="106">
        <f>'Datos Monitoreo 2019'!$N2192*'Datos Monitoreo 2019'!$S2192</f>
        <v>2.5234278807035715E-2</v>
      </c>
      <c r="P2192" s="106">
        <f>'Datos Monitoreo 2019'!$O2192+'Datos Monitoreo 2019'!$N2192</f>
        <v>0.15140567284221429</v>
      </c>
      <c r="Q2192" s="104">
        <v>0.47</v>
      </c>
      <c r="R2192" s="106">
        <f>'Datos Monitoreo 2019'!$Q2192*'Datos Monitoreo 2019'!$N2192</f>
        <v>5.9300555196533926E-2</v>
      </c>
      <c r="S2192" s="104">
        <v>0.2</v>
      </c>
      <c r="T2192" s="106">
        <f>'Datos Monitoreo 2019'!$R2192*'Datos Monitoreo 2019'!$S2192</f>
        <v>1.1860111039306787E-2</v>
      </c>
      <c r="U2192" s="106">
        <f>'Datos Monitoreo 2019'!$T2192+'Datos Monitoreo 2019'!$R2192</f>
        <v>7.1160666235840719E-2</v>
      </c>
    </row>
    <row r="2193" spans="1:21" s="94" customFormat="1" ht="16.5" hidden="1" x14ac:dyDescent="0.3">
      <c r="A2193" s="95" t="s">
        <v>83</v>
      </c>
      <c r="B2193" s="102">
        <f>VLOOKUP('Datos Monitoreo 2019'!$A2193,info!$D$3:$E$118,2,FALSE)</f>
        <v>2</v>
      </c>
      <c r="C2193" s="96">
        <v>15</v>
      </c>
      <c r="D2193" s="96" t="s">
        <v>10</v>
      </c>
      <c r="E2193" s="97">
        <v>24.096058384112954</v>
      </c>
      <c r="F2193" s="103">
        <f t="shared" si="39"/>
        <v>4.5601790491933761E-2</v>
      </c>
      <c r="G2193" s="98"/>
      <c r="H2193" s="104"/>
      <c r="I2193" s="104"/>
      <c r="J2193" s="104"/>
      <c r="K2193" s="105">
        <f>VLOOKUP('Datos Monitoreo 2019'!$D2193,info!$A$2:$B$20,2,FALSE)</f>
        <v>0.54</v>
      </c>
      <c r="M2193" s="104">
        <v>1.1499999999999999</v>
      </c>
      <c r="N2193" s="106">
        <f>(0.214828*'Datos Monitoreo 2019'!$E2193^2.0402)/1000</f>
        <v>0.14175458939973332</v>
      </c>
      <c r="O2193" s="106">
        <f>'Datos Monitoreo 2019'!$N2193*'Datos Monitoreo 2019'!$S2193</f>
        <v>2.8350917879946664E-2</v>
      </c>
      <c r="P2193" s="106">
        <f>'Datos Monitoreo 2019'!$O2193+'Datos Monitoreo 2019'!$N2193</f>
        <v>0.17010550727967999</v>
      </c>
      <c r="Q2193" s="104">
        <v>0.47</v>
      </c>
      <c r="R2193" s="106">
        <f>'Datos Monitoreo 2019'!$Q2193*'Datos Monitoreo 2019'!$N2193</f>
        <v>6.662465701787465E-2</v>
      </c>
      <c r="S2193" s="104">
        <v>0.2</v>
      </c>
      <c r="T2193" s="106">
        <f>'Datos Monitoreo 2019'!$R2193*'Datos Monitoreo 2019'!$S2193</f>
        <v>1.332493140357493E-2</v>
      </c>
      <c r="U2193" s="106">
        <f>'Datos Monitoreo 2019'!$T2193+'Datos Monitoreo 2019'!$R2193</f>
        <v>7.9949588421449586E-2</v>
      </c>
    </row>
    <row r="2194" spans="1:21" s="94" customFormat="1" ht="16.5" hidden="1" x14ac:dyDescent="0.3">
      <c r="A2194" s="95" t="s">
        <v>83</v>
      </c>
      <c r="B2194" s="102">
        <f>VLOOKUP('Datos Monitoreo 2019'!$A2194,info!$D$3:$E$118,2,FALSE)</f>
        <v>2</v>
      </c>
      <c r="C2194" s="96">
        <v>16</v>
      </c>
      <c r="D2194" s="95" t="s">
        <v>10</v>
      </c>
      <c r="E2194" s="97">
        <v>16.392959138465219</v>
      </c>
      <c r="F2194" s="103">
        <f t="shared" si="39"/>
        <v>2.1105934890773968E-2</v>
      </c>
      <c r="G2194" s="95"/>
      <c r="H2194" s="104"/>
      <c r="I2194" s="104"/>
      <c r="J2194" s="104"/>
      <c r="K2194" s="105">
        <f>VLOOKUP('Datos Monitoreo 2019'!$D2194,info!$A$2:$B$20,2,FALSE)</f>
        <v>0.54</v>
      </c>
      <c r="M2194" s="104">
        <v>1.1499999999999999</v>
      </c>
      <c r="N2194" s="106">
        <f>(0.214828*'Datos Monitoreo 2019'!$E2194^2.0402)/1000</f>
        <v>6.4600342967733981E-2</v>
      </c>
      <c r="O2194" s="106">
        <f>'Datos Monitoreo 2019'!$N2194*'Datos Monitoreo 2019'!$S2194</f>
        <v>1.2920068593546797E-2</v>
      </c>
      <c r="P2194" s="106">
        <f>'Datos Monitoreo 2019'!$O2194+'Datos Monitoreo 2019'!$N2194</f>
        <v>7.7520411561280783E-2</v>
      </c>
      <c r="Q2194" s="104">
        <v>0.47</v>
      </c>
      <c r="R2194" s="106">
        <f>'Datos Monitoreo 2019'!$Q2194*'Datos Monitoreo 2019'!$N2194</f>
        <v>3.036216119483497E-2</v>
      </c>
      <c r="S2194" s="104">
        <v>0.2</v>
      </c>
      <c r="T2194" s="106">
        <f>'Datos Monitoreo 2019'!$R2194*'Datos Monitoreo 2019'!$S2194</f>
        <v>6.0724322389669946E-3</v>
      </c>
      <c r="U2194" s="106">
        <f>'Datos Monitoreo 2019'!$T2194+'Datos Monitoreo 2019'!$R2194</f>
        <v>3.6434593433801968E-2</v>
      </c>
    </row>
    <row r="2195" spans="1:21" s="94" customFormat="1" ht="16.5" hidden="1" x14ac:dyDescent="0.3">
      <c r="A2195" s="95" t="s">
        <v>83</v>
      </c>
      <c r="B2195" s="102">
        <f>VLOOKUP('Datos Monitoreo 2019'!$A2195,info!$D$3:$E$118,2,FALSE)</f>
        <v>2</v>
      </c>
      <c r="C2195" s="96">
        <v>17</v>
      </c>
      <c r="D2195" s="95" t="s">
        <v>10</v>
      </c>
      <c r="E2195" s="97">
        <v>22.536339941812379</v>
      </c>
      <c r="F2195" s="103">
        <f t="shared" si="39"/>
        <v>3.9889321697007901E-2</v>
      </c>
      <c r="G2195" s="95"/>
      <c r="H2195" s="104"/>
      <c r="I2195" s="104"/>
      <c r="J2195" s="104"/>
      <c r="K2195" s="105">
        <f>VLOOKUP('Datos Monitoreo 2019'!$D2195,info!$A$2:$B$20,2,FALSE)</f>
        <v>0.54</v>
      </c>
      <c r="M2195" s="104">
        <v>1.1499999999999999</v>
      </c>
      <c r="N2195" s="106">
        <f>(0.214828*'Datos Monitoreo 2019'!$E2195^2.0402)/1000</f>
        <v>0.12366407898765615</v>
      </c>
      <c r="O2195" s="106">
        <f>'Datos Monitoreo 2019'!$N2195*'Datos Monitoreo 2019'!$S2195</f>
        <v>2.473281579753123E-2</v>
      </c>
      <c r="P2195" s="106">
        <f>'Datos Monitoreo 2019'!$O2195+'Datos Monitoreo 2019'!$N2195</f>
        <v>0.14839689478518739</v>
      </c>
      <c r="Q2195" s="104">
        <v>0.47</v>
      </c>
      <c r="R2195" s="106">
        <f>'Datos Monitoreo 2019'!$Q2195*'Datos Monitoreo 2019'!$N2195</f>
        <v>5.8122117124198389E-2</v>
      </c>
      <c r="S2195" s="104">
        <v>0.2</v>
      </c>
      <c r="T2195" s="106">
        <f>'Datos Monitoreo 2019'!$R2195*'Datos Monitoreo 2019'!$S2195</f>
        <v>1.1624423424839679E-2</v>
      </c>
      <c r="U2195" s="106">
        <f>'Datos Monitoreo 2019'!$T2195+'Datos Monitoreo 2019'!$R2195</f>
        <v>6.9746540549038061E-2</v>
      </c>
    </row>
    <row r="2196" spans="1:21" s="94" customFormat="1" ht="16.5" hidden="1" x14ac:dyDescent="0.3">
      <c r="A2196" s="95" t="s">
        <v>83</v>
      </c>
      <c r="B2196" s="102">
        <f>VLOOKUP('Datos Monitoreo 2019'!$A2196,info!$D$3:$E$118,2,FALSE)</f>
        <v>2</v>
      </c>
      <c r="C2196" s="96">
        <v>19</v>
      </c>
      <c r="D2196" s="95" t="s">
        <v>10</v>
      </c>
      <c r="E2196" s="97">
        <v>28.647889756541161</v>
      </c>
      <c r="F2196" s="103">
        <f t="shared" si="39"/>
        <v>6.4457751952217604E-2</v>
      </c>
      <c r="G2196" s="95"/>
      <c r="H2196" s="104"/>
      <c r="I2196" s="104"/>
      <c r="J2196" s="104"/>
      <c r="K2196" s="105">
        <f>VLOOKUP('Datos Monitoreo 2019'!$D2196,info!$A$2:$B$20,2,FALSE)</f>
        <v>0.54</v>
      </c>
      <c r="M2196" s="104">
        <v>1.1499999999999999</v>
      </c>
      <c r="N2196" s="106">
        <f>(0.214828*'Datos Monitoreo 2019'!$E2196^2.0402)/1000</f>
        <v>0.20176753245798407</v>
      </c>
      <c r="O2196" s="106">
        <f>'Datos Monitoreo 2019'!$N2196*'Datos Monitoreo 2019'!$S2196</f>
        <v>4.0353506491596816E-2</v>
      </c>
      <c r="P2196" s="106">
        <f>'Datos Monitoreo 2019'!$O2196+'Datos Monitoreo 2019'!$N2196</f>
        <v>0.24212103894958087</v>
      </c>
      <c r="Q2196" s="104">
        <v>0.47</v>
      </c>
      <c r="R2196" s="106">
        <f>'Datos Monitoreo 2019'!$Q2196*'Datos Monitoreo 2019'!$N2196</f>
        <v>9.483074025525251E-2</v>
      </c>
      <c r="S2196" s="104">
        <v>0.2</v>
      </c>
      <c r="T2196" s="106">
        <f>'Datos Monitoreo 2019'!$R2196*'Datos Monitoreo 2019'!$S2196</f>
        <v>1.8966148051050503E-2</v>
      </c>
      <c r="U2196" s="106">
        <f>'Datos Monitoreo 2019'!$T2196+'Datos Monitoreo 2019'!$R2196</f>
        <v>0.11379688830630301</v>
      </c>
    </row>
    <row r="2197" spans="1:21" s="94" customFormat="1" ht="16.5" hidden="1" x14ac:dyDescent="0.3">
      <c r="A2197" s="95" t="s">
        <v>83</v>
      </c>
      <c r="B2197" s="102">
        <f>VLOOKUP('Datos Monitoreo 2019'!$A2197,info!$D$3:$E$118,2,FALSE)</f>
        <v>2</v>
      </c>
      <c r="C2197" s="96">
        <v>20</v>
      </c>
      <c r="D2197" s="96" t="s">
        <v>10</v>
      </c>
      <c r="E2197" s="97">
        <v>18.74845229622527</v>
      </c>
      <c r="F2197" s="103">
        <f t="shared" si="39"/>
        <v>2.7607096006191708E-2</v>
      </c>
      <c r="G2197" s="98"/>
      <c r="H2197" s="104"/>
      <c r="I2197" s="104"/>
      <c r="J2197" s="104"/>
      <c r="K2197" s="105">
        <f>VLOOKUP('Datos Monitoreo 2019'!$D2197,info!$A$2:$B$20,2,FALSE)</f>
        <v>0.54</v>
      </c>
      <c r="M2197" s="104">
        <v>1.1499999999999999</v>
      </c>
      <c r="N2197" s="106">
        <f>(0.214828*'Datos Monitoreo 2019'!$E2197^2.0402)/1000</f>
        <v>8.4956172768254096E-2</v>
      </c>
      <c r="O2197" s="106">
        <f>'Datos Monitoreo 2019'!$N2197*'Datos Monitoreo 2019'!$S2197</f>
        <v>1.6991234553650821E-2</v>
      </c>
      <c r="P2197" s="106">
        <f>'Datos Monitoreo 2019'!$O2197+'Datos Monitoreo 2019'!$N2197</f>
        <v>0.10194740732190491</v>
      </c>
      <c r="Q2197" s="104">
        <v>0.47</v>
      </c>
      <c r="R2197" s="106">
        <f>'Datos Monitoreo 2019'!$Q2197*'Datos Monitoreo 2019'!$N2197</f>
        <v>3.992940120107942E-2</v>
      </c>
      <c r="S2197" s="104">
        <v>0.2</v>
      </c>
      <c r="T2197" s="106">
        <f>'Datos Monitoreo 2019'!$R2197*'Datos Monitoreo 2019'!$S2197</f>
        <v>7.9858802402158844E-3</v>
      </c>
      <c r="U2197" s="106">
        <f>'Datos Monitoreo 2019'!$T2197+'Datos Monitoreo 2019'!$R2197</f>
        <v>4.7915281441295303E-2</v>
      </c>
    </row>
    <row r="2198" spans="1:21" s="94" customFormat="1" ht="16.5" hidden="1" x14ac:dyDescent="0.3">
      <c r="A2198" s="95" t="s">
        <v>83</v>
      </c>
      <c r="B2198" s="102">
        <f>VLOOKUP('Datos Monitoreo 2019'!$A2198,info!$D$3:$E$118,2,FALSE)</f>
        <v>2</v>
      </c>
      <c r="C2198" s="96">
        <v>21</v>
      </c>
      <c r="D2198" s="95" t="s">
        <v>10</v>
      </c>
      <c r="E2198" s="97">
        <v>18.780283284843652</v>
      </c>
      <c r="F2198" s="103">
        <f t="shared" si="39"/>
        <v>2.770091784514439E-2</v>
      </c>
      <c r="G2198" s="95"/>
      <c r="H2198" s="104"/>
      <c r="I2198" s="104"/>
      <c r="J2198" s="104"/>
      <c r="K2198" s="105">
        <f>VLOOKUP('Datos Monitoreo 2019'!$D2198,info!$A$2:$B$20,2,FALSE)</f>
        <v>0.54</v>
      </c>
      <c r="M2198" s="104">
        <v>1.1499999999999999</v>
      </c>
      <c r="N2198" s="106">
        <f>(0.214828*'Datos Monitoreo 2019'!$E2198^2.0402)/1000</f>
        <v>8.5250706960519562E-2</v>
      </c>
      <c r="O2198" s="106">
        <f>'Datos Monitoreo 2019'!$N2198*'Datos Monitoreo 2019'!$S2198</f>
        <v>1.7050141392103913E-2</v>
      </c>
      <c r="P2198" s="106">
        <f>'Datos Monitoreo 2019'!$O2198+'Datos Monitoreo 2019'!$N2198</f>
        <v>0.10230084835262347</v>
      </c>
      <c r="Q2198" s="104">
        <v>0.47</v>
      </c>
      <c r="R2198" s="106">
        <f>'Datos Monitoreo 2019'!$Q2198*'Datos Monitoreo 2019'!$N2198</f>
        <v>4.0067832271444191E-2</v>
      </c>
      <c r="S2198" s="104">
        <v>0.2</v>
      </c>
      <c r="T2198" s="106">
        <f>'Datos Monitoreo 2019'!$R2198*'Datos Monitoreo 2019'!$S2198</f>
        <v>8.0135664542888389E-3</v>
      </c>
      <c r="U2198" s="106">
        <f>'Datos Monitoreo 2019'!$T2198+'Datos Monitoreo 2019'!$R2198</f>
        <v>4.8081398725733027E-2</v>
      </c>
    </row>
    <row r="2199" spans="1:21" s="94" customFormat="1" ht="16.5" hidden="1" x14ac:dyDescent="0.3">
      <c r="A2199" s="95" t="s">
        <v>83</v>
      </c>
      <c r="B2199" s="102">
        <f>VLOOKUP('Datos Monitoreo 2019'!$A2199,info!$D$3:$E$118,2,FALSE)</f>
        <v>2</v>
      </c>
      <c r="C2199" s="96">
        <v>23</v>
      </c>
      <c r="D2199" s="95" t="s">
        <v>10</v>
      </c>
      <c r="E2199" s="97">
        <v>26.005917701215701</v>
      </c>
      <c r="F2199" s="103">
        <f t="shared" si="39"/>
        <v>5.3117086904733074E-2</v>
      </c>
      <c r="G2199" s="95"/>
      <c r="H2199" s="104"/>
      <c r="I2199" s="104"/>
      <c r="J2199" s="104"/>
      <c r="K2199" s="105">
        <f>VLOOKUP('Datos Monitoreo 2019'!$D2199,info!$A$2:$B$20,2,FALSE)</f>
        <v>0.54</v>
      </c>
      <c r="M2199" s="104">
        <v>1.1499999999999999</v>
      </c>
      <c r="N2199" s="106">
        <f>(0.214828*'Datos Monitoreo 2019'!$E2199^2.0402)/1000</f>
        <v>0.16562319365908854</v>
      </c>
      <c r="O2199" s="106">
        <f>'Datos Monitoreo 2019'!$N2199*'Datos Monitoreo 2019'!$S2199</f>
        <v>3.3124638731817709E-2</v>
      </c>
      <c r="P2199" s="106">
        <f>'Datos Monitoreo 2019'!$O2199+'Datos Monitoreo 2019'!$N2199</f>
        <v>0.19874783239090624</v>
      </c>
      <c r="Q2199" s="104">
        <v>0.47</v>
      </c>
      <c r="R2199" s="106">
        <f>'Datos Monitoreo 2019'!$Q2199*'Datos Monitoreo 2019'!$N2199</f>
        <v>7.7842901019771607E-2</v>
      </c>
      <c r="S2199" s="104">
        <v>0.2</v>
      </c>
      <c r="T2199" s="106">
        <f>'Datos Monitoreo 2019'!$R2199*'Datos Monitoreo 2019'!$S2199</f>
        <v>1.5568580203954322E-2</v>
      </c>
      <c r="U2199" s="106">
        <f>'Datos Monitoreo 2019'!$T2199+'Datos Monitoreo 2019'!$R2199</f>
        <v>9.3411481223725931E-2</v>
      </c>
    </row>
    <row r="2200" spans="1:21" s="94" customFormat="1" ht="16.5" hidden="1" x14ac:dyDescent="0.3">
      <c r="A2200" s="95" t="s">
        <v>83</v>
      </c>
      <c r="B2200" s="102">
        <f>VLOOKUP('Datos Monitoreo 2019'!$A2200,info!$D$3:$E$118,2,FALSE)</f>
        <v>2</v>
      </c>
      <c r="C2200" s="96">
        <v>25</v>
      </c>
      <c r="D2200" s="95" t="s">
        <v>10</v>
      </c>
      <c r="E2200" s="97">
        <v>21.772396214971284</v>
      </c>
      <c r="F2200" s="103">
        <f t="shared" si="39"/>
        <v>3.7230797527600897E-2</v>
      </c>
      <c r="G2200" s="95"/>
      <c r="H2200" s="104"/>
      <c r="I2200" s="104"/>
      <c r="J2200" s="104"/>
      <c r="K2200" s="105">
        <f>VLOOKUP('Datos Monitoreo 2019'!$D2200,info!$A$2:$B$20,2,FALSE)</f>
        <v>0.54</v>
      </c>
      <c r="M2200" s="104">
        <v>1.1499999999999999</v>
      </c>
      <c r="N2200" s="106">
        <f>(0.214828*'Datos Monitoreo 2019'!$E2200^2.0402)/1000</f>
        <v>0.11526227141240049</v>
      </c>
      <c r="O2200" s="106">
        <f>'Datos Monitoreo 2019'!$N2200*'Datos Monitoreo 2019'!$S2200</f>
        <v>2.3052454282480098E-2</v>
      </c>
      <c r="P2200" s="106">
        <f>'Datos Monitoreo 2019'!$O2200+'Datos Monitoreo 2019'!$N2200</f>
        <v>0.1383147256948806</v>
      </c>
      <c r="Q2200" s="104">
        <v>0.47</v>
      </c>
      <c r="R2200" s="106">
        <f>'Datos Monitoreo 2019'!$Q2200*'Datos Monitoreo 2019'!$N2200</f>
        <v>5.4173267563828224E-2</v>
      </c>
      <c r="S2200" s="104">
        <v>0.2</v>
      </c>
      <c r="T2200" s="106">
        <f>'Datos Monitoreo 2019'!$R2200*'Datos Monitoreo 2019'!$S2200</f>
        <v>1.0834653512765646E-2</v>
      </c>
      <c r="U2200" s="106">
        <f>'Datos Monitoreo 2019'!$T2200+'Datos Monitoreo 2019'!$R2200</f>
        <v>6.5007921076593866E-2</v>
      </c>
    </row>
    <row r="2201" spans="1:21" s="94" customFormat="1" ht="16.5" hidden="1" x14ac:dyDescent="0.3">
      <c r="A2201" s="95" t="s">
        <v>83</v>
      </c>
      <c r="B2201" s="102">
        <f>VLOOKUP('Datos Monitoreo 2019'!$A2201,info!$D$3:$E$118,2,FALSE)</f>
        <v>2</v>
      </c>
      <c r="C2201" s="96">
        <v>27</v>
      </c>
      <c r="D2201" s="95" t="s">
        <v>10</v>
      </c>
      <c r="E2201" s="97">
        <v>24.955495076809193</v>
      </c>
      <c r="F2201" s="103">
        <f t="shared" si="39"/>
        <v>4.8912770350546017E-2</v>
      </c>
      <c r="G2201" s="95"/>
      <c r="H2201" s="104"/>
      <c r="I2201" s="104"/>
      <c r="J2201" s="104"/>
      <c r="K2201" s="105">
        <f>VLOOKUP('Datos Monitoreo 2019'!$D2201,info!$A$2:$B$20,2,FALSE)</f>
        <v>0.54</v>
      </c>
      <c r="M2201" s="104">
        <v>1.1499999999999999</v>
      </c>
      <c r="N2201" s="106">
        <f>(0.214828*'Datos Monitoreo 2019'!$E2201^2.0402)/1000</f>
        <v>0.1522612343127511</v>
      </c>
      <c r="O2201" s="106">
        <f>'Datos Monitoreo 2019'!$N2201*'Datos Monitoreo 2019'!$S2201</f>
        <v>3.0452246862550221E-2</v>
      </c>
      <c r="P2201" s="106">
        <f>'Datos Monitoreo 2019'!$O2201+'Datos Monitoreo 2019'!$N2201</f>
        <v>0.18271348117530131</v>
      </c>
      <c r="Q2201" s="104">
        <v>0.47</v>
      </c>
      <c r="R2201" s="106">
        <f>'Datos Monitoreo 2019'!$Q2201*'Datos Monitoreo 2019'!$N2201</f>
        <v>7.1562780126993006E-2</v>
      </c>
      <c r="S2201" s="104">
        <v>0.2</v>
      </c>
      <c r="T2201" s="106">
        <f>'Datos Monitoreo 2019'!$R2201*'Datos Monitoreo 2019'!$S2201</f>
        <v>1.4312556025398602E-2</v>
      </c>
      <c r="U2201" s="106">
        <f>'Datos Monitoreo 2019'!$T2201+'Datos Monitoreo 2019'!$R2201</f>
        <v>8.587533615239161E-2</v>
      </c>
    </row>
    <row r="2202" spans="1:21" s="94" customFormat="1" ht="16.5" hidden="1" x14ac:dyDescent="0.3">
      <c r="A2202" s="95" t="s">
        <v>83</v>
      </c>
      <c r="B2202" s="102">
        <f>VLOOKUP('Datos Monitoreo 2019'!$A2202,info!$D$3:$E$118,2,FALSE)</f>
        <v>2</v>
      </c>
      <c r="C2202" s="96">
        <v>28</v>
      </c>
      <c r="D2202" s="96" t="s">
        <v>10</v>
      </c>
      <c r="E2202" s="97">
        <v>20.14901579543395</v>
      </c>
      <c r="F2202" s="103">
        <f t="shared" si="39"/>
        <v>3.1885817496274227E-2</v>
      </c>
      <c r="G2202" s="98"/>
      <c r="H2202" s="104"/>
      <c r="I2202" s="104"/>
      <c r="J2202" s="104"/>
      <c r="K2202" s="105">
        <f>VLOOKUP('Datos Monitoreo 2019'!$D2202,info!$A$2:$B$20,2,FALSE)</f>
        <v>0.54</v>
      </c>
      <c r="M2202" s="104">
        <v>1.1499999999999999</v>
      </c>
      <c r="N2202" s="106">
        <f>(0.214828*'Datos Monitoreo 2019'!$E2202^2.0402)/1000</f>
        <v>9.8407809367200907E-2</v>
      </c>
      <c r="O2202" s="106">
        <f>'Datos Monitoreo 2019'!$N2202*'Datos Monitoreo 2019'!$S2202</f>
        <v>1.9681561873440181E-2</v>
      </c>
      <c r="P2202" s="106">
        <f>'Datos Monitoreo 2019'!$O2202+'Datos Monitoreo 2019'!$N2202</f>
        <v>0.11808937124064109</v>
      </c>
      <c r="Q2202" s="104">
        <v>0.47</v>
      </c>
      <c r="R2202" s="106">
        <f>'Datos Monitoreo 2019'!$Q2202*'Datos Monitoreo 2019'!$N2202</f>
        <v>4.6251670402584426E-2</v>
      </c>
      <c r="S2202" s="104">
        <v>0.2</v>
      </c>
      <c r="T2202" s="106">
        <f>'Datos Monitoreo 2019'!$R2202*'Datos Monitoreo 2019'!$S2202</f>
        <v>9.2503340805168855E-3</v>
      </c>
      <c r="U2202" s="106">
        <f>'Datos Monitoreo 2019'!$T2202+'Datos Monitoreo 2019'!$R2202</f>
        <v>5.550200448310131E-2</v>
      </c>
    </row>
    <row r="2203" spans="1:21" s="94" customFormat="1" ht="16.5" hidden="1" x14ac:dyDescent="0.3">
      <c r="A2203" s="95" t="s">
        <v>83</v>
      </c>
      <c r="B2203" s="102">
        <f>VLOOKUP('Datos Monitoreo 2019'!$A2203,info!$D$3:$E$118,2,FALSE)</f>
        <v>2</v>
      </c>
      <c r="C2203" s="96">
        <v>29</v>
      </c>
      <c r="D2203" s="95" t="s">
        <v>10</v>
      </c>
      <c r="E2203" s="97">
        <v>27.756622075226549</v>
      </c>
      <c r="F2203" s="103">
        <f t="shared" si="39"/>
        <v>6.0509436123993891E-2</v>
      </c>
      <c r="G2203" s="95"/>
      <c r="H2203" s="104"/>
      <c r="I2203" s="104"/>
      <c r="J2203" s="104"/>
      <c r="K2203" s="105">
        <f>VLOOKUP('Datos Monitoreo 2019'!$D2203,info!$A$2:$B$20,2,FALSE)</f>
        <v>0.54</v>
      </c>
      <c r="M2203" s="104">
        <v>1.1499999999999999</v>
      </c>
      <c r="N2203" s="106">
        <f>(0.214828*'Datos Monitoreo 2019'!$E2203^2.0402)/1000</f>
        <v>0.18916790213901155</v>
      </c>
      <c r="O2203" s="106">
        <f>'Datos Monitoreo 2019'!$N2203*'Datos Monitoreo 2019'!$S2203</f>
        <v>3.7833580427802313E-2</v>
      </c>
      <c r="P2203" s="106">
        <f>'Datos Monitoreo 2019'!$O2203+'Datos Monitoreo 2019'!$N2203</f>
        <v>0.22700148256681385</v>
      </c>
      <c r="Q2203" s="104">
        <v>0.47</v>
      </c>
      <c r="R2203" s="106">
        <f>'Datos Monitoreo 2019'!$Q2203*'Datos Monitoreo 2019'!$N2203</f>
        <v>8.8908914005335418E-2</v>
      </c>
      <c r="S2203" s="104">
        <v>0.2</v>
      </c>
      <c r="T2203" s="106">
        <f>'Datos Monitoreo 2019'!$R2203*'Datos Monitoreo 2019'!$S2203</f>
        <v>1.7781782801067084E-2</v>
      </c>
      <c r="U2203" s="106">
        <f>'Datos Monitoreo 2019'!$T2203+'Datos Monitoreo 2019'!$R2203</f>
        <v>0.1066906968064025</v>
      </c>
    </row>
    <row r="2204" spans="1:21" s="94" customFormat="1" ht="16.5" hidden="1" x14ac:dyDescent="0.3">
      <c r="A2204" s="95" t="s">
        <v>83</v>
      </c>
      <c r="B2204" s="102">
        <f>VLOOKUP('Datos Monitoreo 2019'!$A2204,info!$D$3:$E$118,2,FALSE)</f>
        <v>2</v>
      </c>
      <c r="C2204" s="96">
        <v>33</v>
      </c>
      <c r="D2204" s="95" t="s">
        <v>10</v>
      </c>
      <c r="E2204" s="97">
        <v>23.523100588982132</v>
      </c>
      <c r="F2204" s="103">
        <f t="shared" si="39"/>
        <v>4.3458928338144492E-2</v>
      </c>
      <c r="G2204" s="95"/>
      <c r="H2204" s="104"/>
      <c r="I2204" s="104"/>
      <c r="J2204" s="104"/>
      <c r="K2204" s="105">
        <f>VLOOKUP('Datos Monitoreo 2019'!$D2204,info!$A$2:$B$20,2,FALSE)</f>
        <v>0.54</v>
      </c>
      <c r="M2204" s="104">
        <v>1.1499999999999999</v>
      </c>
      <c r="N2204" s="106">
        <f>(0.214828*'Datos Monitoreo 2019'!$E2204^2.0402)/1000</f>
        <v>0.13496280574218328</v>
      </c>
      <c r="O2204" s="106">
        <f>'Datos Monitoreo 2019'!$N2204*'Datos Monitoreo 2019'!$S2204</f>
        <v>2.6992561148436657E-2</v>
      </c>
      <c r="P2204" s="106">
        <f>'Datos Monitoreo 2019'!$O2204+'Datos Monitoreo 2019'!$N2204</f>
        <v>0.16195536689061993</v>
      </c>
      <c r="Q2204" s="104">
        <v>0.47</v>
      </c>
      <c r="R2204" s="106">
        <f>'Datos Monitoreo 2019'!$Q2204*'Datos Monitoreo 2019'!$N2204</f>
        <v>6.3432518698826143E-2</v>
      </c>
      <c r="S2204" s="104">
        <v>0.2</v>
      </c>
      <c r="T2204" s="106">
        <f>'Datos Monitoreo 2019'!$R2204*'Datos Monitoreo 2019'!$S2204</f>
        <v>1.268650373976523E-2</v>
      </c>
      <c r="U2204" s="106">
        <f>'Datos Monitoreo 2019'!$T2204+'Datos Monitoreo 2019'!$R2204</f>
        <v>7.6119022438591366E-2</v>
      </c>
    </row>
    <row r="2205" spans="1:21" s="94" customFormat="1" ht="16.5" hidden="1" x14ac:dyDescent="0.3">
      <c r="A2205" s="95" t="s">
        <v>83</v>
      </c>
      <c r="B2205" s="102">
        <f>VLOOKUP('Datos Monitoreo 2019'!$A2205,info!$D$3:$E$118,2,FALSE)</f>
        <v>2</v>
      </c>
      <c r="C2205" s="96">
        <v>34</v>
      </c>
      <c r="D2205" s="96" t="s">
        <v>10</v>
      </c>
      <c r="E2205" s="97">
        <v>23.586762566218887</v>
      </c>
      <c r="F2205" s="103">
        <f t="shared" si="39"/>
        <v>4.369447765392049E-2</v>
      </c>
      <c r="G2205" s="98"/>
      <c r="H2205" s="104"/>
      <c r="I2205" s="104"/>
      <c r="J2205" s="104"/>
      <c r="K2205" s="105">
        <f>VLOOKUP('Datos Monitoreo 2019'!$D2205,info!$A$2:$B$20,2,FALSE)</f>
        <v>0.54</v>
      </c>
      <c r="M2205" s="104">
        <v>1.1499999999999999</v>
      </c>
      <c r="N2205" s="106">
        <f>(0.214828*'Datos Monitoreo 2019'!$E2205^2.0402)/1000</f>
        <v>0.13570905393823829</v>
      </c>
      <c r="O2205" s="106">
        <f>'Datos Monitoreo 2019'!$N2205*'Datos Monitoreo 2019'!$S2205</f>
        <v>2.7141810787647658E-2</v>
      </c>
      <c r="P2205" s="106">
        <f>'Datos Monitoreo 2019'!$O2205+'Datos Monitoreo 2019'!$N2205</f>
        <v>0.16285086472588595</v>
      </c>
      <c r="Q2205" s="104">
        <v>0.47</v>
      </c>
      <c r="R2205" s="106">
        <f>'Datos Monitoreo 2019'!$Q2205*'Datos Monitoreo 2019'!$N2205</f>
        <v>6.3783255350971998E-2</v>
      </c>
      <c r="S2205" s="104">
        <v>0.2</v>
      </c>
      <c r="T2205" s="106">
        <f>'Datos Monitoreo 2019'!$R2205*'Datos Monitoreo 2019'!$S2205</f>
        <v>1.27566510701944E-2</v>
      </c>
      <c r="U2205" s="106">
        <f>'Datos Monitoreo 2019'!$T2205+'Datos Monitoreo 2019'!$R2205</f>
        <v>7.6539906421166398E-2</v>
      </c>
    </row>
    <row r="2206" spans="1:21" s="94" customFormat="1" ht="16.5" hidden="1" x14ac:dyDescent="0.3">
      <c r="A2206" s="95" t="s">
        <v>83</v>
      </c>
      <c r="B2206" s="102">
        <f>VLOOKUP('Datos Monitoreo 2019'!$A2206,info!$D$3:$E$118,2,FALSE)</f>
        <v>2</v>
      </c>
      <c r="C2206" s="96">
        <v>36</v>
      </c>
      <c r="D2206" s="96" t="s">
        <v>10</v>
      </c>
      <c r="E2206" s="97">
        <v>20.944790510893426</v>
      </c>
      <c r="F2206" s="103">
        <f t="shared" si="39"/>
        <v>3.4454180390419684E-2</v>
      </c>
      <c r="G2206" s="98"/>
      <c r="H2206" s="104"/>
      <c r="I2206" s="104"/>
      <c r="J2206" s="104"/>
      <c r="K2206" s="105">
        <f>VLOOKUP('Datos Monitoreo 2019'!$D2206,info!$A$2:$B$20,2,FALSE)</f>
        <v>0.54</v>
      </c>
      <c r="M2206" s="104">
        <v>1.1499999999999999</v>
      </c>
      <c r="N2206" s="106">
        <f>(0.214828*'Datos Monitoreo 2019'!$E2206^2.0402)/1000</f>
        <v>0.1065001410996847</v>
      </c>
      <c r="O2206" s="106">
        <f>'Datos Monitoreo 2019'!$N2206*'Datos Monitoreo 2019'!$S2206</f>
        <v>2.1300028219936942E-2</v>
      </c>
      <c r="P2206" s="106">
        <f>'Datos Monitoreo 2019'!$O2206+'Datos Monitoreo 2019'!$N2206</f>
        <v>0.12780016931962163</v>
      </c>
      <c r="Q2206" s="104">
        <v>0.47</v>
      </c>
      <c r="R2206" s="106">
        <f>'Datos Monitoreo 2019'!$Q2206*'Datos Monitoreo 2019'!$N2206</f>
        <v>5.0055066316851804E-2</v>
      </c>
      <c r="S2206" s="104">
        <v>0.2</v>
      </c>
      <c r="T2206" s="106">
        <f>'Datos Monitoreo 2019'!$R2206*'Datos Monitoreo 2019'!$S2206</f>
        <v>1.0011013263370361E-2</v>
      </c>
      <c r="U2206" s="106">
        <f>'Datos Monitoreo 2019'!$T2206+'Datos Monitoreo 2019'!$R2206</f>
        <v>6.0066079580222163E-2</v>
      </c>
    </row>
    <row r="2207" spans="1:21" s="94" customFormat="1" ht="16.5" hidden="1" x14ac:dyDescent="0.3">
      <c r="A2207" s="95" t="s">
        <v>83</v>
      </c>
      <c r="B2207" s="102">
        <f>VLOOKUP('Datos Monitoreo 2019'!$A2207,info!$D$3:$E$118,2,FALSE)</f>
        <v>2</v>
      </c>
      <c r="C2207" s="96">
        <v>37</v>
      </c>
      <c r="D2207" s="95" t="s">
        <v>10</v>
      </c>
      <c r="E2207" s="97">
        <v>24.127889372731332</v>
      </c>
      <c r="F2207" s="103">
        <f t="shared" si="39"/>
        <v>4.5722350361325874E-2</v>
      </c>
      <c r="G2207" s="95"/>
      <c r="H2207" s="104"/>
      <c r="I2207" s="104"/>
      <c r="J2207" s="104"/>
      <c r="K2207" s="105">
        <f>VLOOKUP('Datos Monitoreo 2019'!$D2207,info!$A$2:$B$20,2,FALSE)</f>
        <v>0.54</v>
      </c>
      <c r="M2207" s="104">
        <v>1.1499999999999999</v>
      </c>
      <c r="N2207" s="106">
        <f>(0.214828*'Datos Monitoreo 2019'!$E2207^2.0402)/1000</f>
        <v>0.14213689642506003</v>
      </c>
      <c r="O2207" s="106">
        <f>'Datos Monitoreo 2019'!$N2207*'Datos Monitoreo 2019'!$S2207</f>
        <v>2.8427379285012006E-2</v>
      </c>
      <c r="P2207" s="106">
        <f>'Datos Monitoreo 2019'!$O2207+'Datos Monitoreo 2019'!$N2207</f>
        <v>0.17056427571007204</v>
      </c>
      <c r="Q2207" s="104">
        <v>0.47</v>
      </c>
      <c r="R2207" s="106">
        <f>'Datos Monitoreo 2019'!$Q2207*'Datos Monitoreo 2019'!$N2207</f>
        <v>6.6804341319778207E-2</v>
      </c>
      <c r="S2207" s="104">
        <v>0.2</v>
      </c>
      <c r="T2207" s="106">
        <f>'Datos Monitoreo 2019'!$R2207*'Datos Monitoreo 2019'!$S2207</f>
        <v>1.3360868263955642E-2</v>
      </c>
      <c r="U2207" s="106">
        <f>'Datos Monitoreo 2019'!$T2207+'Datos Monitoreo 2019'!$R2207</f>
        <v>8.0165209583733854E-2</v>
      </c>
    </row>
    <row r="2208" spans="1:21" s="94" customFormat="1" ht="16.5" hidden="1" x14ac:dyDescent="0.3">
      <c r="A2208" s="95" t="s">
        <v>83</v>
      </c>
      <c r="B2208" s="102">
        <f>VLOOKUP('Datos Monitoreo 2019'!$A2208,info!$D$3:$E$118,2,FALSE)</f>
        <v>2</v>
      </c>
      <c r="C2208" s="96">
        <v>38</v>
      </c>
      <c r="D2208" s="96" t="s">
        <v>10</v>
      </c>
      <c r="E2208" s="97">
        <v>21.86788918082642</v>
      </c>
      <c r="F2208" s="103">
        <f t="shared" si="39"/>
        <v>3.7558099668069375E-2</v>
      </c>
      <c r="G2208" s="98"/>
      <c r="H2208" s="104"/>
      <c r="I2208" s="104"/>
      <c r="J2208" s="104"/>
      <c r="K2208" s="105">
        <f>VLOOKUP('Datos Monitoreo 2019'!$D2208,info!$A$2:$B$20,2,FALSE)</f>
        <v>0.54</v>
      </c>
      <c r="M2208" s="104">
        <v>1.1499999999999999</v>
      </c>
      <c r="N2208" s="106">
        <f>(0.214828*'Datos Monitoreo 2019'!$E2208^2.0402)/1000</f>
        <v>0.11629601942217463</v>
      </c>
      <c r="O2208" s="106">
        <f>'Datos Monitoreo 2019'!$N2208*'Datos Monitoreo 2019'!$S2208</f>
        <v>2.3259203884434927E-2</v>
      </c>
      <c r="P2208" s="106">
        <f>'Datos Monitoreo 2019'!$O2208+'Datos Monitoreo 2019'!$N2208</f>
        <v>0.13955522330660955</v>
      </c>
      <c r="Q2208" s="104">
        <v>0.47</v>
      </c>
      <c r="R2208" s="106">
        <f>'Datos Monitoreo 2019'!$Q2208*'Datos Monitoreo 2019'!$N2208</f>
        <v>5.4659129128422072E-2</v>
      </c>
      <c r="S2208" s="104">
        <v>0.2</v>
      </c>
      <c r="T2208" s="106">
        <f>'Datos Monitoreo 2019'!$R2208*'Datos Monitoreo 2019'!$S2208</f>
        <v>1.0931825825684416E-2</v>
      </c>
      <c r="U2208" s="106">
        <f>'Datos Monitoreo 2019'!$T2208+'Datos Monitoreo 2019'!$R2208</f>
        <v>6.5590954954106495E-2</v>
      </c>
    </row>
    <row r="2209" spans="1:21" s="94" customFormat="1" ht="16.5" hidden="1" x14ac:dyDescent="0.3">
      <c r="A2209" s="95" t="s">
        <v>83</v>
      </c>
      <c r="B2209" s="102">
        <f>VLOOKUP('Datos Monitoreo 2019'!$A2209,info!$D$3:$E$118,2,FALSE)</f>
        <v>2</v>
      </c>
      <c r="C2209" s="96">
        <v>40</v>
      </c>
      <c r="D2209" s="96" t="s">
        <v>10</v>
      </c>
      <c r="E2209" s="97">
        <v>24.860002110954049</v>
      </c>
      <c r="F2209" s="103">
        <f t="shared" si="39"/>
        <v>4.8539154121637777E-2</v>
      </c>
      <c r="G2209" s="98"/>
      <c r="H2209" s="104"/>
      <c r="I2209" s="104"/>
      <c r="J2209" s="104"/>
      <c r="K2209" s="105">
        <f>VLOOKUP('Datos Monitoreo 2019'!$D2209,info!$A$2:$B$20,2,FALSE)</f>
        <v>0.54</v>
      </c>
      <c r="M2209" s="104">
        <v>1.1499999999999999</v>
      </c>
      <c r="N2209" s="106">
        <f>(0.214828*'Datos Monitoreo 2019'!$E2209^2.0402)/1000</f>
        <v>0.15107491352373731</v>
      </c>
      <c r="O2209" s="106">
        <f>'Datos Monitoreo 2019'!$N2209*'Datos Monitoreo 2019'!$S2209</f>
        <v>3.0214982704747463E-2</v>
      </c>
      <c r="P2209" s="106">
        <f>'Datos Monitoreo 2019'!$O2209+'Datos Monitoreo 2019'!$N2209</f>
        <v>0.18128989622848476</v>
      </c>
      <c r="Q2209" s="104">
        <v>0.47</v>
      </c>
      <c r="R2209" s="106">
        <f>'Datos Monitoreo 2019'!$Q2209*'Datos Monitoreo 2019'!$N2209</f>
        <v>7.1005209356156535E-2</v>
      </c>
      <c r="S2209" s="104">
        <v>0.2</v>
      </c>
      <c r="T2209" s="106">
        <f>'Datos Monitoreo 2019'!$R2209*'Datos Monitoreo 2019'!$S2209</f>
        <v>1.4201041871231307E-2</v>
      </c>
      <c r="U2209" s="106">
        <f>'Datos Monitoreo 2019'!$T2209+'Datos Monitoreo 2019'!$R2209</f>
        <v>8.5206251227387841E-2</v>
      </c>
    </row>
    <row r="2210" spans="1:21" s="94" customFormat="1" ht="16.5" hidden="1" x14ac:dyDescent="0.3">
      <c r="A2210" s="95" t="s">
        <v>83</v>
      </c>
      <c r="B2210" s="102">
        <f>VLOOKUP('Datos Monitoreo 2019'!$A2210,info!$D$3:$E$118,2,FALSE)</f>
        <v>2</v>
      </c>
      <c r="C2210" s="96">
        <v>41</v>
      </c>
      <c r="D2210" s="95" t="s">
        <v>10</v>
      </c>
      <c r="E2210" s="97">
        <v>19.480565034447991</v>
      </c>
      <c r="F2210" s="103">
        <f t="shared" si="39"/>
        <v>2.9805264502705427E-2</v>
      </c>
      <c r="G2210" s="95"/>
      <c r="H2210" s="104"/>
      <c r="I2210" s="104"/>
      <c r="J2210" s="104"/>
      <c r="K2210" s="105">
        <f>VLOOKUP('Datos Monitoreo 2019'!$D2210,info!$A$2:$B$20,2,FALSE)</f>
        <v>0.54</v>
      </c>
      <c r="M2210" s="104">
        <v>1.1499999999999999</v>
      </c>
      <c r="N2210" s="106">
        <f>(0.214828*'Datos Monitoreo 2019'!$E2210^2.0402)/1000</f>
        <v>9.1862014789528976E-2</v>
      </c>
      <c r="O2210" s="106">
        <f>'Datos Monitoreo 2019'!$N2210*'Datos Monitoreo 2019'!$S2210</f>
        <v>1.8372402957905796E-2</v>
      </c>
      <c r="P2210" s="106">
        <f>'Datos Monitoreo 2019'!$O2210+'Datos Monitoreo 2019'!$N2210</f>
        <v>0.11023441774743477</v>
      </c>
      <c r="Q2210" s="104">
        <v>0.47</v>
      </c>
      <c r="R2210" s="106">
        <f>'Datos Monitoreo 2019'!$Q2210*'Datos Monitoreo 2019'!$N2210</f>
        <v>4.3175146951078616E-2</v>
      </c>
      <c r="S2210" s="104">
        <v>0.2</v>
      </c>
      <c r="T2210" s="106">
        <f>'Datos Monitoreo 2019'!$R2210*'Datos Monitoreo 2019'!$S2210</f>
        <v>8.6350293902157232E-3</v>
      </c>
      <c r="U2210" s="106">
        <f>'Datos Monitoreo 2019'!$T2210+'Datos Monitoreo 2019'!$R2210</f>
        <v>5.1810176341294339E-2</v>
      </c>
    </row>
    <row r="2211" spans="1:21" s="94" customFormat="1" ht="16.5" hidden="1" x14ac:dyDescent="0.3">
      <c r="A2211" s="95" t="s">
        <v>83</v>
      </c>
      <c r="B2211" s="102">
        <f>VLOOKUP('Datos Monitoreo 2019'!$A2211,info!$D$3:$E$118,2,FALSE)</f>
        <v>2</v>
      </c>
      <c r="C2211" s="96">
        <v>44</v>
      </c>
      <c r="D2211" s="96" t="s">
        <v>11</v>
      </c>
      <c r="E2211" s="97">
        <v>33.581692992389918</v>
      </c>
      <c r="F2211" s="103">
        <f t="shared" si="39"/>
        <v>8.8571715267428408E-2</v>
      </c>
      <c r="G2211" s="98"/>
      <c r="H2211" s="104"/>
      <c r="I2211" s="104"/>
      <c r="J2211" s="104"/>
      <c r="K2211" s="105">
        <f>VLOOKUP('Datos Monitoreo 2019'!$D2211,info!$A$2:$B$20,2,FALSE)</f>
        <v>0.34899999999999998</v>
      </c>
      <c r="M2211" s="104">
        <v>1.1499999999999999</v>
      </c>
      <c r="N2211" s="106">
        <f>(0.489461*'Datos Monitoreo 2019'!$E2211^1.79018)/1000</f>
        <v>0.26406839282337385</v>
      </c>
      <c r="O2211" s="106">
        <f>'Datos Monitoreo 2019'!$N2211*'Datos Monitoreo 2019'!$S2211</f>
        <v>5.2813678564674775E-2</v>
      </c>
      <c r="P2211" s="106">
        <f>'Datos Monitoreo 2019'!$O2211+'Datos Monitoreo 2019'!$N2211</f>
        <v>0.31688207138804864</v>
      </c>
      <c r="Q2211" s="104">
        <v>0.47</v>
      </c>
      <c r="R2211" s="106">
        <f>'Datos Monitoreo 2019'!$Q2211*'Datos Monitoreo 2019'!$N2211</f>
        <v>0.12411214462698571</v>
      </c>
      <c r="S2211" s="104">
        <v>0.2</v>
      </c>
      <c r="T2211" s="106">
        <f>'Datos Monitoreo 2019'!$R2211*'Datos Monitoreo 2019'!$S2211</f>
        <v>2.4822428925397141E-2</v>
      </c>
      <c r="U2211" s="106">
        <f>'Datos Monitoreo 2019'!$T2211+'Datos Monitoreo 2019'!$R2211</f>
        <v>0.14893457355238285</v>
      </c>
    </row>
    <row r="2212" spans="1:21" s="94" customFormat="1" ht="16.5" hidden="1" x14ac:dyDescent="0.3">
      <c r="A2212" s="95" t="s">
        <v>83</v>
      </c>
      <c r="B2212" s="102">
        <f>VLOOKUP('Datos Monitoreo 2019'!$A2212,info!$D$3:$E$118,2,FALSE)</f>
        <v>2</v>
      </c>
      <c r="C2212" s="96">
        <v>47</v>
      </c>
      <c r="D2212" s="95" t="s">
        <v>10</v>
      </c>
      <c r="E2212" s="97">
        <v>24.000565418257818</v>
      </c>
      <c r="F2212" s="103">
        <f t="shared" si="39"/>
        <v>4.5241065813415991E-2</v>
      </c>
      <c r="G2212" s="95"/>
      <c r="H2212" s="104"/>
      <c r="I2212" s="104"/>
      <c r="J2212" s="104"/>
      <c r="K2212" s="105">
        <f>VLOOKUP('Datos Monitoreo 2019'!$D2212,info!$A$2:$B$20,2,FALSE)</f>
        <v>0.54</v>
      </c>
      <c r="M2212" s="104">
        <v>1.1499999999999999</v>
      </c>
      <c r="N2212" s="106">
        <f>(0.214828*'Datos Monitoreo 2019'!$E2212^2.0402)/1000</f>
        <v>0.1406108180355696</v>
      </c>
      <c r="O2212" s="106">
        <f>'Datos Monitoreo 2019'!$N2212*'Datos Monitoreo 2019'!$S2212</f>
        <v>2.812216360711392E-2</v>
      </c>
      <c r="P2212" s="106">
        <f>'Datos Monitoreo 2019'!$O2212+'Datos Monitoreo 2019'!$N2212</f>
        <v>0.16873298164268352</v>
      </c>
      <c r="Q2212" s="104">
        <v>0.47</v>
      </c>
      <c r="R2212" s="106">
        <f>'Datos Monitoreo 2019'!$Q2212*'Datos Monitoreo 2019'!$N2212</f>
        <v>6.6087084476717711E-2</v>
      </c>
      <c r="S2212" s="104">
        <v>0.2</v>
      </c>
      <c r="T2212" s="106">
        <f>'Datos Monitoreo 2019'!$R2212*'Datos Monitoreo 2019'!$S2212</f>
        <v>1.3217416895343543E-2</v>
      </c>
      <c r="U2212" s="106">
        <f>'Datos Monitoreo 2019'!$T2212+'Datos Monitoreo 2019'!$R2212</f>
        <v>7.9304501372061256E-2</v>
      </c>
    </row>
    <row r="2213" spans="1:21" s="94" customFormat="1" ht="16.5" hidden="1" x14ac:dyDescent="0.3">
      <c r="A2213" s="95" t="s">
        <v>83</v>
      </c>
      <c r="B2213" s="102">
        <f>VLOOKUP('Datos Monitoreo 2019'!$A2213,info!$D$3:$E$118,2,FALSE)</f>
        <v>2</v>
      </c>
      <c r="C2213" s="96">
        <v>48</v>
      </c>
      <c r="D2213" s="96" t="s">
        <v>10</v>
      </c>
      <c r="E2213" s="97">
        <v>22.409015987338865</v>
      </c>
      <c r="F2213" s="103">
        <f t="shared" si="39"/>
        <v>3.9439868137716404E-2</v>
      </c>
      <c r="G2213" s="98"/>
      <c r="H2213" s="104"/>
      <c r="I2213" s="104"/>
      <c r="J2213" s="104"/>
      <c r="K2213" s="105">
        <f>VLOOKUP('Datos Monitoreo 2019'!$D2213,info!$A$2:$B$20,2,FALSE)</f>
        <v>0.54</v>
      </c>
      <c r="M2213" s="104">
        <v>1.1499999999999999</v>
      </c>
      <c r="N2213" s="106">
        <f>(0.214828*'Datos Monitoreo 2019'!$E2213^2.0402)/1000</f>
        <v>0.12224284650813255</v>
      </c>
      <c r="O2213" s="106">
        <f>'Datos Monitoreo 2019'!$N2213*'Datos Monitoreo 2019'!$S2213</f>
        <v>2.4448569301626512E-2</v>
      </c>
      <c r="P2213" s="106">
        <f>'Datos Monitoreo 2019'!$O2213+'Datos Monitoreo 2019'!$N2213</f>
        <v>0.14669141580975906</v>
      </c>
      <c r="Q2213" s="104">
        <v>0.47</v>
      </c>
      <c r="R2213" s="106">
        <f>'Datos Monitoreo 2019'!$Q2213*'Datos Monitoreo 2019'!$N2213</f>
        <v>5.7454137858822293E-2</v>
      </c>
      <c r="S2213" s="104">
        <v>0.2</v>
      </c>
      <c r="T2213" s="106">
        <f>'Datos Monitoreo 2019'!$R2213*'Datos Monitoreo 2019'!$S2213</f>
        <v>1.1490827571764459E-2</v>
      </c>
      <c r="U2213" s="106">
        <f>'Datos Monitoreo 2019'!$T2213+'Datos Monitoreo 2019'!$R2213</f>
        <v>6.8944965430586758E-2</v>
      </c>
    </row>
    <row r="2214" spans="1:21" s="94" customFormat="1" ht="16.5" hidden="1" x14ac:dyDescent="0.3">
      <c r="A2214" s="95" t="s">
        <v>83</v>
      </c>
      <c r="B2214" s="102">
        <f>VLOOKUP('Datos Monitoreo 2019'!$A2214,info!$D$3:$E$118,2,FALSE)</f>
        <v>2</v>
      </c>
      <c r="C2214" s="96">
        <v>52</v>
      </c>
      <c r="D2214" s="96" t="s">
        <v>10</v>
      </c>
      <c r="E2214" s="97">
        <v>23.523100588982132</v>
      </c>
      <c r="F2214" s="103">
        <f t="shared" si="39"/>
        <v>4.3458928338144492E-2</v>
      </c>
      <c r="G2214" s="98"/>
      <c r="H2214" s="104"/>
      <c r="I2214" s="104"/>
      <c r="J2214" s="104"/>
      <c r="K2214" s="105">
        <f>VLOOKUP('Datos Monitoreo 2019'!$D2214,info!$A$2:$B$20,2,FALSE)</f>
        <v>0.54</v>
      </c>
      <c r="M2214" s="104">
        <v>1.1499999999999999</v>
      </c>
      <c r="N2214" s="106">
        <f>(0.214828*'Datos Monitoreo 2019'!$E2214^2.0402)/1000</f>
        <v>0.13496280574218328</v>
      </c>
      <c r="O2214" s="106">
        <f>'Datos Monitoreo 2019'!$N2214*'Datos Monitoreo 2019'!$S2214</f>
        <v>2.6992561148436657E-2</v>
      </c>
      <c r="P2214" s="106">
        <f>'Datos Monitoreo 2019'!$O2214+'Datos Monitoreo 2019'!$N2214</f>
        <v>0.16195536689061993</v>
      </c>
      <c r="Q2214" s="104">
        <v>0.47</v>
      </c>
      <c r="R2214" s="106">
        <f>'Datos Monitoreo 2019'!$Q2214*'Datos Monitoreo 2019'!$N2214</f>
        <v>6.3432518698826143E-2</v>
      </c>
      <c r="S2214" s="104">
        <v>0.2</v>
      </c>
      <c r="T2214" s="106">
        <f>'Datos Monitoreo 2019'!$R2214*'Datos Monitoreo 2019'!$S2214</f>
        <v>1.268650373976523E-2</v>
      </c>
      <c r="U2214" s="106">
        <f>'Datos Monitoreo 2019'!$T2214+'Datos Monitoreo 2019'!$R2214</f>
        <v>7.6119022438591366E-2</v>
      </c>
    </row>
    <row r="2215" spans="1:21" s="94" customFormat="1" ht="16.5" hidden="1" x14ac:dyDescent="0.3">
      <c r="A2215" s="95" t="s">
        <v>83</v>
      </c>
      <c r="B2215" s="102">
        <f>VLOOKUP('Datos Monitoreo 2019'!$A2215,info!$D$3:$E$118,2,FALSE)</f>
        <v>2</v>
      </c>
      <c r="C2215" s="96">
        <v>55</v>
      </c>
      <c r="D2215" s="95" t="s">
        <v>10</v>
      </c>
      <c r="E2215" s="97">
        <v>26.037748689834078</v>
      </c>
      <c r="F2215" s="103">
        <f t="shared" si="39"/>
        <v>5.3247196070710691E-2</v>
      </c>
      <c r="G2215" s="95"/>
      <c r="H2215" s="104"/>
      <c r="I2215" s="104"/>
      <c r="J2215" s="104"/>
      <c r="K2215" s="105">
        <f>VLOOKUP('Datos Monitoreo 2019'!$D2215,info!$A$2:$B$20,2,FALSE)</f>
        <v>0.54</v>
      </c>
      <c r="M2215" s="104">
        <v>1.1499999999999999</v>
      </c>
      <c r="N2215" s="106">
        <f>(0.214828*'Datos Monitoreo 2019'!$E2215^2.0402)/1000</f>
        <v>0.16603704868024732</v>
      </c>
      <c r="O2215" s="106">
        <f>'Datos Monitoreo 2019'!$N2215*'Datos Monitoreo 2019'!$S2215</f>
        <v>3.3207409736049465E-2</v>
      </c>
      <c r="P2215" s="106">
        <f>'Datos Monitoreo 2019'!$O2215+'Datos Monitoreo 2019'!$N2215</f>
        <v>0.19924445841629679</v>
      </c>
      <c r="Q2215" s="104">
        <v>0.47</v>
      </c>
      <c r="R2215" s="106">
        <f>'Datos Monitoreo 2019'!$Q2215*'Datos Monitoreo 2019'!$N2215</f>
        <v>7.8037412879716231E-2</v>
      </c>
      <c r="S2215" s="104">
        <v>0.2</v>
      </c>
      <c r="T2215" s="106">
        <f>'Datos Monitoreo 2019'!$R2215*'Datos Monitoreo 2019'!$S2215</f>
        <v>1.5607482575943247E-2</v>
      </c>
      <c r="U2215" s="106">
        <f>'Datos Monitoreo 2019'!$T2215+'Datos Monitoreo 2019'!$R2215</f>
        <v>9.3644895455659474E-2</v>
      </c>
    </row>
    <row r="2216" spans="1:21" s="94" customFormat="1" ht="16.5" hidden="1" x14ac:dyDescent="0.3">
      <c r="A2216" s="95" t="s">
        <v>83</v>
      </c>
      <c r="B2216" s="102">
        <f>VLOOKUP('Datos Monitoreo 2019'!$A2216,info!$D$3:$E$118,2,FALSE)</f>
        <v>2</v>
      </c>
      <c r="C2216" s="96">
        <v>57</v>
      </c>
      <c r="D2216" s="96" t="s">
        <v>10</v>
      </c>
      <c r="E2216" s="97">
        <v>21.358593362932353</v>
      </c>
      <c r="F2216" s="103">
        <f t="shared" si="39"/>
        <v>3.5829040366319023E-2</v>
      </c>
      <c r="G2216" s="95"/>
      <c r="H2216" s="104"/>
      <c r="I2216" s="104"/>
      <c r="J2216" s="104"/>
      <c r="K2216" s="105">
        <f>VLOOKUP('Datos Monitoreo 2019'!$D2216,info!$A$2:$B$20,2,FALSE)</f>
        <v>0.54</v>
      </c>
      <c r="M2216" s="104">
        <v>1.1499999999999999</v>
      </c>
      <c r="N2216" s="106">
        <f>(0.214828*'Datos Monitoreo 2019'!$E2216^2.0402)/1000</f>
        <v>0.11083706082743301</v>
      </c>
      <c r="O2216" s="106">
        <f>'Datos Monitoreo 2019'!$N2216*'Datos Monitoreo 2019'!$S2216</f>
        <v>2.2167412165486605E-2</v>
      </c>
      <c r="P2216" s="106">
        <f>'Datos Monitoreo 2019'!$O2216+'Datos Monitoreo 2019'!$N2216</f>
        <v>0.13300447299291962</v>
      </c>
      <c r="Q2216" s="104">
        <v>0.47</v>
      </c>
      <c r="R2216" s="106">
        <f>'Datos Monitoreo 2019'!$Q2216*'Datos Monitoreo 2019'!$N2216</f>
        <v>5.2093418588893513E-2</v>
      </c>
      <c r="S2216" s="104">
        <v>0.2</v>
      </c>
      <c r="T2216" s="106">
        <f>'Datos Monitoreo 2019'!$R2216*'Datos Monitoreo 2019'!$S2216</f>
        <v>1.0418683717778703E-2</v>
      </c>
      <c r="U2216" s="106">
        <f>'Datos Monitoreo 2019'!$T2216+'Datos Monitoreo 2019'!$R2216</f>
        <v>6.2512102306672215E-2</v>
      </c>
    </row>
    <row r="2217" spans="1:21" s="94" customFormat="1" ht="16.5" hidden="1" x14ac:dyDescent="0.3">
      <c r="A2217" s="96" t="s">
        <v>84</v>
      </c>
      <c r="B2217" s="102">
        <f>VLOOKUP('Datos Monitoreo 2019'!$A2217,info!$D$3:$E$118,2,FALSE)</f>
        <v>2</v>
      </c>
      <c r="C2217" s="96">
        <v>1</v>
      </c>
      <c r="D2217" s="96" t="s">
        <v>11</v>
      </c>
      <c r="E2217" s="97">
        <v>23.363945645890237</v>
      </c>
      <c r="F2217" s="103">
        <f t="shared" si="39"/>
        <v>4.2872840260208579E-2</v>
      </c>
      <c r="G2217" s="98"/>
      <c r="H2217" s="104"/>
      <c r="I2217" s="104"/>
      <c r="J2217" s="104"/>
      <c r="K2217" s="105">
        <f>VLOOKUP('Datos Monitoreo 2019'!$D2217,info!$A$2:$B$20,2,FALSE)</f>
        <v>0.34899999999999998</v>
      </c>
      <c r="M2217" s="104">
        <v>1.1499999999999999</v>
      </c>
      <c r="N2217" s="106">
        <f>(0.489461*'Datos Monitoreo 2019'!$E2217^1.79018)/1000</f>
        <v>0.13793107042512498</v>
      </c>
      <c r="O2217" s="106">
        <f>'Datos Monitoreo 2019'!$N2217*'Datos Monitoreo 2019'!$S2217</f>
        <v>2.7586214085024999E-2</v>
      </c>
      <c r="P2217" s="106">
        <f>'Datos Monitoreo 2019'!$O2217+'Datos Monitoreo 2019'!$N2217</f>
        <v>0.16551728451014996</v>
      </c>
      <c r="Q2217" s="104">
        <v>0.47</v>
      </c>
      <c r="R2217" s="106">
        <f>'Datos Monitoreo 2019'!$Q2217*'Datos Monitoreo 2019'!$N2217</f>
        <v>6.4827603099808742E-2</v>
      </c>
      <c r="S2217" s="104">
        <v>0.2</v>
      </c>
      <c r="T2217" s="106">
        <f>'Datos Monitoreo 2019'!$R2217*'Datos Monitoreo 2019'!$S2217</f>
        <v>1.296552061996175E-2</v>
      </c>
      <c r="U2217" s="106">
        <f>'Datos Monitoreo 2019'!$T2217+'Datos Monitoreo 2019'!$R2217</f>
        <v>7.7793123719770485E-2</v>
      </c>
    </row>
    <row r="2218" spans="1:21" s="94" customFormat="1" ht="16.5" hidden="1" x14ac:dyDescent="0.3">
      <c r="A2218" s="95" t="s">
        <v>84</v>
      </c>
      <c r="B2218" s="102">
        <f>VLOOKUP('Datos Monitoreo 2019'!$A2218,info!$D$3:$E$118,2,FALSE)</f>
        <v>2</v>
      </c>
      <c r="C2218" s="96">
        <v>2</v>
      </c>
      <c r="D2218" s="95" t="s">
        <v>11</v>
      </c>
      <c r="E2218" s="97">
        <v>24.923664088190808</v>
      </c>
      <c r="F2218" s="103">
        <f t="shared" si="39"/>
        <v>4.8788072452633509E-2</v>
      </c>
      <c r="G2218" s="95"/>
      <c r="H2218" s="104"/>
      <c r="I2218" s="104"/>
      <c r="J2218" s="104"/>
      <c r="K2218" s="105">
        <f>VLOOKUP('Datos Monitoreo 2019'!$D2218,info!$A$2:$B$20,2,FALSE)</f>
        <v>0.34899999999999998</v>
      </c>
      <c r="M2218" s="104">
        <v>1.1499999999999999</v>
      </c>
      <c r="N2218" s="106">
        <f>(0.489461*'Datos Monitoreo 2019'!$E2218^1.79018)/1000</f>
        <v>0.15484770221990968</v>
      </c>
      <c r="O2218" s="106">
        <f>'Datos Monitoreo 2019'!$N2218*'Datos Monitoreo 2019'!$S2218</f>
        <v>3.0969540443981938E-2</v>
      </c>
      <c r="P2218" s="106">
        <f>'Datos Monitoreo 2019'!$O2218+'Datos Monitoreo 2019'!$N2218</f>
        <v>0.1858172426638916</v>
      </c>
      <c r="Q2218" s="104">
        <v>0.47</v>
      </c>
      <c r="R2218" s="106">
        <f>'Datos Monitoreo 2019'!$Q2218*'Datos Monitoreo 2019'!$N2218</f>
        <v>7.277842004335755E-2</v>
      </c>
      <c r="S2218" s="104">
        <v>0.2</v>
      </c>
      <c r="T2218" s="106">
        <f>'Datos Monitoreo 2019'!$R2218*'Datos Monitoreo 2019'!$S2218</f>
        <v>1.4555684008671511E-2</v>
      </c>
      <c r="U2218" s="106">
        <f>'Datos Monitoreo 2019'!$T2218+'Datos Monitoreo 2019'!$R2218</f>
        <v>8.7334104052029057E-2</v>
      </c>
    </row>
    <row r="2219" spans="1:21" s="94" customFormat="1" ht="16.5" hidden="1" x14ac:dyDescent="0.3">
      <c r="A2219" s="95" t="s">
        <v>84</v>
      </c>
      <c r="B2219" s="102">
        <f>VLOOKUP('Datos Monitoreo 2019'!$A2219,info!$D$3:$E$118,2,FALSE)</f>
        <v>2</v>
      </c>
      <c r="C2219" s="96">
        <v>3</v>
      </c>
      <c r="D2219" s="96" t="s">
        <v>11</v>
      </c>
      <c r="E2219" s="97">
        <v>33.931833867192083</v>
      </c>
      <c r="F2219" s="103">
        <f t="shared" si="39"/>
        <v>9.0428337256066901E-2</v>
      </c>
      <c r="G2219" s="98"/>
      <c r="H2219" s="104"/>
      <c r="I2219" s="104"/>
      <c r="J2219" s="104"/>
      <c r="K2219" s="105">
        <f>VLOOKUP('Datos Monitoreo 2019'!$D2219,info!$A$2:$B$20,2,FALSE)</f>
        <v>0.34899999999999998</v>
      </c>
      <c r="M2219" s="104">
        <v>1.1499999999999999</v>
      </c>
      <c r="N2219" s="106">
        <f>(0.489461*'Datos Monitoreo 2019'!$E2219^1.79018)/1000</f>
        <v>0.26901762036186505</v>
      </c>
      <c r="O2219" s="106">
        <f>'Datos Monitoreo 2019'!$N2219*'Datos Monitoreo 2019'!$S2219</f>
        <v>5.3803524072373016E-2</v>
      </c>
      <c r="P2219" s="106">
        <f>'Datos Monitoreo 2019'!$O2219+'Datos Monitoreo 2019'!$N2219</f>
        <v>0.32282114443423804</v>
      </c>
      <c r="Q2219" s="104">
        <v>0.47</v>
      </c>
      <c r="R2219" s="106">
        <f>'Datos Monitoreo 2019'!$Q2219*'Datos Monitoreo 2019'!$N2219</f>
        <v>0.12643828157007655</v>
      </c>
      <c r="S2219" s="104">
        <v>0.2</v>
      </c>
      <c r="T2219" s="106">
        <f>'Datos Monitoreo 2019'!$R2219*'Datos Monitoreo 2019'!$S2219</f>
        <v>2.5287656314015312E-2</v>
      </c>
      <c r="U2219" s="106">
        <f>'Datos Monitoreo 2019'!$T2219+'Datos Monitoreo 2019'!$R2219</f>
        <v>0.15172593788409186</v>
      </c>
    </row>
    <row r="2220" spans="1:21" s="94" customFormat="1" ht="16.5" hidden="1" x14ac:dyDescent="0.3">
      <c r="A2220" s="95" t="s">
        <v>84</v>
      </c>
      <c r="B2220" s="102">
        <f>VLOOKUP('Datos Monitoreo 2019'!$A2220,info!$D$3:$E$118,2,FALSE)</f>
        <v>2</v>
      </c>
      <c r="C2220" s="96">
        <v>5</v>
      </c>
      <c r="D2220" s="96" t="s">
        <v>11</v>
      </c>
      <c r="E2220" s="97">
        <v>28.807044699633057</v>
      </c>
      <c r="F2220" s="103">
        <f t="shared" si="39"/>
        <v>6.5175938632919789E-2</v>
      </c>
      <c r="G2220" s="98"/>
      <c r="H2220" s="104"/>
      <c r="I2220" s="104"/>
      <c r="J2220" s="104"/>
      <c r="K2220" s="105">
        <f>VLOOKUP('Datos Monitoreo 2019'!$D2220,info!$A$2:$B$20,2,FALSE)</f>
        <v>0.34899999999999998</v>
      </c>
      <c r="M2220" s="104">
        <v>1.1499999999999999</v>
      </c>
      <c r="N2220" s="106">
        <f>(0.489461*'Datos Monitoreo 2019'!$E2220^1.79018)/1000</f>
        <v>0.2006704791136118</v>
      </c>
      <c r="O2220" s="106">
        <f>'Datos Monitoreo 2019'!$N2220*'Datos Monitoreo 2019'!$S2220</f>
        <v>4.0134095822722364E-2</v>
      </c>
      <c r="P2220" s="106">
        <f>'Datos Monitoreo 2019'!$O2220+'Datos Monitoreo 2019'!$N2220</f>
        <v>0.24080457493633417</v>
      </c>
      <c r="Q2220" s="104">
        <v>0.47</v>
      </c>
      <c r="R2220" s="106">
        <f>'Datos Monitoreo 2019'!$Q2220*'Datos Monitoreo 2019'!$N2220</f>
        <v>9.4315125183397547E-2</v>
      </c>
      <c r="S2220" s="104">
        <v>0.2</v>
      </c>
      <c r="T2220" s="106">
        <f>'Datos Monitoreo 2019'!$R2220*'Datos Monitoreo 2019'!$S2220</f>
        <v>1.8863025036679512E-2</v>
      </c>
      <c r="U2220" s="106">
        <f>'Datos Monitoreo 2019'!$T2220+'Datos Monitoreo 2019'!$R2220</f>
        <v>0.11317815022007706</v>
      </c>
    </row>
    <row r="2221" spans="1:21" s="94" customFormat="1" ht="16.5" hidden="1" x14ac:dyDescent="0.3">
      <c r="A2221" s="95" t="s">
        <v>84</v>
      </c>
      <c r="B2221" s="102">
        <f>VLOOKUP('Datos Monitoreo 2019'!$A2221,info!$D$3:$E$118,2,FALSE)</f>
        <v>2</v>
      </c>
      <c r="C2221" s="96">
        <v>6</v>
      </c>
      <c r="D2221" s="95" t="s">
        <v>11</v>
      </c>
      <c r="E2221" s="97">
        <v>30.653242039499041</v>
      </c>
      <c r="F2221" s="103">
        <f t="shared" si="39"/>
        <v>7.3797680210093933E-2</v>
      </c>
      <c r="G2221" s="95"/>
      <c r="H2221" s="104"/>
      <c r="I2221" s="104"/>
      <c r="J2221" s="104"/>
      <c r="K2221" s="105">
        <f>VLOOKUP('Datos Monitoreo 2019'!$D2221,info!$A$2:$B$20,2,FALSE)</f>
        <v>0.34899999999999998</v>
      </c>
      <c r="M2221" s="104">
        <v>1.1499999999999999</v>
      </c>
      <c r="N2221" s="106">
        <f>(0.489461*'Datos Monitoreo 2019'!$E2221^1.79018)/1000</f>
        <v>0.22427374790756036</v>
      </c>
      <c r="O2221" s="106">
        <f>'Datos Monitoreo 2019'!$N2221*'Datos Monitoreo 2019'!$S2221</f>
        <v>4.4854749581512074E-2</v>
      </c>
      <c r="P2221" s="106">
        <f>'Datos Monitoreo 2019'!$O2221+'Datos Monitoreo 2019'!$N2221</f>
        <v>0.26912849748907242</v>
      </c>
      <c r="Q2221" s="104">
        <v>0.47</v>
      </c>
      <c r="R2221" s="106">
        <f>'Datos Monitoreo 2019'!$Q2221*'Datos Monitoreo 2019'!$N2221</f>
        <v>0.10540866151655336</v>
      </c>
      <c r="S2221" s="104">
        <v>0.2</v>
      </c>
      <c r="T2221" s="106">
        <f>'Datos Monitoreo 2019'!$R2221*'Datos Monitoreo 2019'!$S2221</f>
        <v>2.1081732303310674E-2</v>
      </c>
      <c r="U2221" s="106">
        <f>'Datos Monitoreo 2019'!$T2221+'Datos Monitoreo 2019'!$R2221</f>
        <v>0.12649039381986404</v>
      </c>
    </row>
    <row r="2222" spans="1:21" s="94" customFormat="1" ht="16.5" hidden="1" x14ac:dyDescent="0.3">
      <c r="A2222" s="95" t="s">
        <v>84</v>
      </c>
      <c r="B2222" s="102">
        <f>VLOOKUP('Datos Monitoreo 2019'!$A2222,info!$D$3:$E$118,2,FALSE)</f>
        <v>2</v>
      </c>
      <c r="C2222" s="96">
        <v>7</v>
      </c>
      <c r="D2222" s="96" t="s">
        <v>11</v>
      </c>
      <c r="E2222" s="97">
        <v>27.215495268714104</v>
      </c>
      <c r="F2222" s="103">
        <f t="shared" si="39"/>
        <v>5.8173121136876393E-2</v>
      </c>
      <c r="G2222" s="98"/>
      <c r="H2222" s="104"/>
      <c r="I2222" s="104"/>
      <c r="J2222" s="104"/>
      <c r="K2222" s="105">
        <f>VLOOKUP('Datos Monitoreo 2019'!$D2222,info!$A$2:$B$20,2,FALSE)</f>
        <v>0.34899999999999998</v>
      </c>
      <c r="M2222" s="104">
        <v>1.1499999999999999</v>
      </c>
      <c r="N2222" s="106">
        <f>(0.489461*'Datos Monitoreo 2019'!$E2222^1.79018)/1000</f>
        <v>0.18125810419111296</v>
      </c>
      <c r="O2222" s="106">
        <f>'Datos Monitoreo 2019'!$N2222*'Datos Monitoreo 2019'!$S2222</f>
        <v>3.6251620838222594E-2</v>
      </c>
      <c r="P2222" s="106">
        <f>'Datos Monitoreo 2019'!$O2222+'Datos Monitoreo 2019'!$N2222</f>
        <v>0.21750972502933555</v>
      </c>
      <c r="Q2222" s="104">
        <v>0.47</v>
      </c>
      <c r="R2222" s="106">
        <f>'Datos Monitoreo 2019'!$Q2222*'Datos Monitoreo 2019'!$N2222</f>
        <v>8.519130896982309E-2</v>
      </c>
      <c r="S2222" s="104">
        <v>0.2</v>
      </c>
      <c r="T2222" s="106">
        <f>'Datos Monitoreo 2019'!$R2222*'Datos Monitoreo 2019'!$S2222</f>
        <v>1.7038261793964619E-2</v>
      </c>
      <c r="U2222" s="106">
        <f>'Datos Monitoreo 2019'!$T2222+'Datos Monitoreo 2019'!$R2222</f>
        <v>0.10222957076378771</v>
      </c>
    </row>
    <row r="2223" spans="1:21" s="94" customFormat="1" ht="16.5" hidden="1" x14ac:dyDescent="0.3">
      <c r="A2223" s="95" t="s">
        <v>84</v>
      </c>
      <c r="B2223" s="102">
        <f>VLOOKUP('Datos Monitoreo 2019'!$A2223,info!$D$3:$E$118,2,FALSE)</f>
        <v>2</v>
      </c>
      <c r="C2223" s="96">
        <v>8</v>
      </c>
      <c r="D2223" s="95" t="s">
        <v>11</v>
      </c>
      <c r="E2223" s="97">
        <v>26.547044507728145</v>
      </c>
      <c r="F2223" s="103">
        <f t="shared" si="39"/>
        <v>5.5350587798613189E-2</v>
      </c>
      <c r="G2223" s="95"/>
      <c r="H2223" s="104"/>
      <c r="I2223" s="104"/>
      <c r="J2223" s="104"/>
      <c r="K2223" s="105">
        <f>VLOOKUP('Datos Monitoreo 2019'!$D2223,info!$A$2:$B$20,2,FALSE)</f>
        <v>0.34899999999999998</v>
      </c>
      <c r="M2223" s="104">
        <v>1.1499999999999999</v>
      </c>
      <c r="N2223" s="106">
        <f>(0.489461*'Datos Monitoreo 2019'!$E2223^1.79018)/1000</f>
        <v>0.17336577868074921</v>
      </c>
      <c r="O2223" s="106">
        <f>'Datos Monitoreo 2019'!$N2223*'Datos Monitoreo 2019'!$S2223</f>
        <v>3.467315573614984E-2</v>
      </c>
      <c r="P2223" s="106">
        <f>'Datos Monitoreo 2019'!$O2223+'Datos Monitoreo 2019'!$N2223</f>
        <v>0.20803893441689905</v>
      </c>
      <c r="Q2223" s="104">
        <v>0.47</v>
      </c>
      <c r="R2223" s="106">
        <f>'Datos Monitoreo 2019'!$Q2223*'Datos Monitoreo 2019'!$N2223</f>
        <v>8.1481915979952121E-2</v>
      </c>
      <c r="S2223" s="104">
        <v>0.2</v>
      </c>
      <c r="T2223" s="106">
        <f>'Datos Monitoreo 2019'!$R2223*'Datos Monitoreo 2019'!$S2223</f>
        <v>1.6296383195990426E-2</v>
      </c>
      <c r="U2223" s="106">
        <f>'Datos Monitoreo 2019'!$T2223+'Datos Monitoreo 2019'!$R2223</f>
        <v>9.7778299175942551E-2</v>
      </c>
    </row>
    <row r="2224" spans="1:21" s="94" customFormat="1" ht="16.5" hidden="1" x14ac:dyDescent="0.3">
      <c r="A2224" s="95" t="s">
        <v>84</v>
      </c>
      <c r="B2224" s="102">
        <f>VLOOKUP('Datos Monitoreo 2019'!$A2224,info!$D$3:$E$118,2,FALSE)</f>
        <v>2</v>
      </c>
      <c r="C2224" s="96">
        <v>11</v>
      </c>
      <c r="D2224" s="96" t="s">
        <v>11</v>
      </c>
      <c r="E2224" s="97">
        <v>25.36929792884812</v>
      </c>
      <c r="F2224" s="103">
        <f t="shared" si="39"/>
        <v>5.0548326123229896E-2</v>
      </c>
      <c r="G2224" s="98"/>
      <c r="H2224" s="104"/>
      <c r="I2224" s="104"/>
      <c r="J2224" s="104"/>
      <c r="K2224" s="105">
        <f>VLOOKUP('Datos Monitoreo 2019'!$D2224,info!$A$2:$B$20,2,FALSE)</f>
        <v>0.34899999999999998</v>
      </c>
      <c r="M2224" s="104">
        <v>1.1499999999999999</v>
      </c>
      <c r="N2224" s="106">
        <f>(0.489461*'Datos Monitoreo 2019'!$E2224^1.79018)/1000</f>
        <v>0.15983908760854607</v>
      </c>
      <c r="O2224" s="106">
        <f>'Datos Monitoreo 2019'!$N2224*'Datos Monitoreo 2019'!$S2224</f>
        <v>3.1967817521709213E-2</v>
      </c>
      <c r="P2224" s="106">
        <f>'Datos Monitoreo 2019'!$O2224+'Datos Monitoreo 2019'!$N2224</f>
        <v>0.19180690513025528</v>
      </c>
      <c r="Q2224" s="104">
        <v>0.47</v>
      </c>
      <c r="R2224" s="106">
        <f>'Datos Monitoreo 2019'!$Q2224*'Datos Monitoreo 2019'!$N2224</f>
        <v>7.5124371176016641E-2</v>
      </c>
      <c r="S2224" s="104">
        <v>0.2</v>
      </c>
      <c r="T2224" s="106">
        <f>'Datos Monitoreo 2019'!$R2224*'Datos Monitoreo 2019'!$S2224</f>
        <v>1.502487423520333E-2</v>
      </c>
      <c r="U2224" s="106">
        <f>'Datos Monitoreo 2019'!$T2224+'Datos Monitoreo 2019'!$R2224</f>
        <v>9.0149245411219964E-2</v>
      </c>
    </row>
    <row r="2225" spans="1:21" s="94" customFormat="1" ht="16.5" hidden="1" x14ac:dyDescent="0.3">
      <c r="A2225" s="95" t="s">
        <v>84</v>
      </c>
      <c r="B2225" s="102">
        <f>VLOOKUP('Datos Monitoreo 2019'!$A2225,info!$D$3:$E$118,2,FALSE)</f>
        <v>2</v>
      </c>
      <c r="C2225" s="96">
        <v>12</v>
      </c>
      <c r="D2225" s="95" t="s">
        <v>11</v>
      </c>
      <c r="E2225" s="97">
        <v>29.029861619961711</v>
      </c>
      <c r="F2225" s="103">
        <f t="shared" si="39"/>
        <v>6.6188084493512697E-2</v>
      </c>
      <c r="G2225" s="95"/>
      <c r="H2225" s="104"/>
      <c r="I2225" s="104"/>
      <c r="J2225" s="104"/>
      <c r="K2225" s="105">
        <f>VLOOKUP('Datos Monitoreo 2019'!$D2225,info!$A$2:$B$20,2,FALSE)</f>
        <v>0.34899999999999998</v>
      </c>
      <c r="M2225" s="104">
        <v>1.1499999999999999</v>
      </c>
      <c r="N2225" s="106">
        <f>(0.489461*'Datos Monitoreo 2019'!$E2225^1.79018)/1000</f>
        <v>0.20345758899664371</v>
      </c>
      <c r="O2225" s="106">
        <f>'Datos Monitoreo 2019'!$N2225*'Datos Monitoreo 2019'!$S2225</f>
        <v>4.0691517799328746E-2</v>
      </c>
      <c r="P2225" s="106">
        <f>'Datos Monitoreo 2019'!$O2225+'Datos Monitoreo 2019'!$N2225</f>
        <v>0.24414910679597246</v>
      </c>
      <c r="Q2225" s="104">
        <v>0.47</v>
      </c>
      <c r="R2225" s="106">
        <f>'Datos Monitoreo 2019'!$Q2225*'Datos Monitoreo 2019'!$N2225</f>
        <v>9.5625066828422534E-2</v>
      </c>
      <c r="S2225" s="104">
        <v>0.2</v>
      </c>
      <c r="T2225" s="106">
        <f>'Datos Monitoreo 2019'!$R2225*'Datos Monitoreo 2019'!$S2225</f>
        <v>1.9125013365684507E-2</v>
      </c>
      <c r="U2225" s="106">
        <f>'Datos Monitoreo 2019'!$T2225+'Datos Monitoreo 2019'!$R2225</f>
        <v>0.11475008019410704</v>
      </c>
    </row>
    <row r="2226" spans="1:21" s="94" customFormat="1" ht="16.5" hidden="1" x14ac:dyDescent="0.3">
      <c r="A2226" s="95" t="s">
        <v>84</v>
      </c>
      <c r="B2226" s="102">
        <f>VLOOKUP('Datos Monitoreo 2019'!$A2226,info!$D$3:$E$118,2,FALSE)</f>
        <v>2</v>
      </c>
      <c r="C2226" s="96">
        <v>14</v>
      </c>
      <c r="D2226" s="95" t="s">
        <v>11</v>
      </c>
      <c r="E2226" s="97">
        <v>28.043100972791958</v>
      </c>
      <c r="F2226" s="103">
        <f t="shared" si="39"/>
        <v>6.1764929892574275E-2</v>
      </c>
      <c r="G2226" s="95"/>
      <c r="H2226" s="104"/>
      <c r="I2226" s="104"/>
      <c r="J2226" s="104"/>
      <c r="K2226" s="105">
        <f>VLOOKUP('Datos Monitoreo 2019'!$D2226,info!$A$2:$B$20,2,FALSE)</f>
        <v>0.34899999999999998</v>
      </c>
      <c r="M2226" s="104">
        <v>1.1499999999999999</v>
      </c>
      <c r="N2226" s="106">
        <f>(0.489461*'Datos Monitoreo 2019'!$E2226^1.79018)/1000</f>
        <v>0.19124377413819163</v>
      </c>
      <c r="O2226" s="106">
        <f>'Datos Monitoreo 2019'!$N2226*'Datos Monitoreo 2019'!$S2226</f>
        <v>3.8248754827638329E-2</v>
      </c>
      <c r="P2226" s="106">
        <f>'Datos Monitoreo 2019'!$O2226+'Datos Monitoreo 2019'!$N2226</f>
        <v>0.22949252896582994</v>
      </c>
      <c r="Q2226" s="104">
        <v>0.47</v>
      </c>
      <c r="R2226" s="106">
        <f>'Datos Monitoreo 2019'!$Q2226*'Datos Monitoreo 2019'!$N2226</f>
        <v>8.9884573844950064E-2</v>
      </c>
      <c r="S2226" s="104">
        <v>0.2</v>
      </c>
      <c r="T2226" s="106">
        <f>'Datos Monitoreo 2019'!$R2226*'Datos Monitoreo 2019'!$S2226</f>
        <v>1.7976914768990014E-2</v>
      </c>
      <c r="U2226" s="106">
        <f>'Datos Monitoreo 2019'!$T2226+'Datos Monitoreo 2019'!$R2226</f>
        <v>0.10786148861394007</v>
      </c>
    </row>
    <row r="2227" spans="1:21" s="94" customFormat="1" ht="16.5" hidden="1" x14ac:dyDescent="0.3">
      <c r="A2227" s="95" t="s">
        <v>84</v>
      </c>
      <c r="B2227" s="102">
        <f>VLOOKUP('Datos Monitoreo 2019'!$A2227,info!$D$3:$E$118,2,FALSE)</f>
        <v>2</v>
      </c>
      <c r="C2227" s="96">
        <v>17</v>
      </c>
      <c r="D2227" s="96" t="s">
        <v>11</v>
      </c>
      <c r="E2227" s="97">
        <v>26.897185382530314</v>
      </c>
      <c r="F2227" s="103">
        <f t="shared" si="39"/>
        <v>5.6820304120595293E-2</v>
      </c>
      <c r="G2227" s="98"/>
      <c r="H2227" s="104"/>
      <c r="I2227" s="104"/>
      <c r="J2227" s="104"/>
      <c r="K2227" s="105">
        <f>VLOOKUP('Datos Monitoreo 2019'!$D2227,info!$A$2:$B$20,2,FALSE)</f>
        <v>0.34899999999999998</v>
      </c>
      <c r="M2227" s="104">
        <v>1.1499999999999999</v>
      </c>
      <c r="N2227" s="106">
        <f>(0.489461*'Datos Monitoreo 2019'!$E2227^1.79018)/1000</f>
        <v>0.1774805137883233</v>
      </c>
      <c r="O2227" s="106">
        <f>'Datos Monitoreo 2019'!$N2227*'Datos Monitoreo 2019'!$S2227</f>
        <v>3.5496102757664662E-2</v>
      </c>
      <c r="P2227" s="106">
        <f>'Datos Monitoreo 2019'!$O2227+'Datos Monitoreo 2019'!$N2227</f>
        <v>0.21297661654598796</v>
      </c>
      <c r="Q2227" s="104">
        <v>0.47</v>
      </c>
      <c r="R2227" s="106">
        <f>'Datos Monitoreo 2019'!$Q2227*'Datos Monitoreo 2019'!$N2227</f>
        <v>8.341584148051194E-2</v>
      </c>
      <c r="S2227" s="104">
        <v>0.2</v>
      </c>
      <c r="T2227" s="106">
        <f>'Datos Monitoreo 2019'!$R2227*'Datos Monitoreo 2019'!$S2227</f>
        <v>1.6683168296102387E-2</v>
      </c>
      <c r="U2227" s="106">
        <f>'Datos Monitoreo 2019'!$T2227+'Datos Monitoreo 2019'!$R2227</f>
        <v>0.10009900977661433</v>
      </c>
    </row>
    <row r="2228" spans="1:21" s="94" customFormat="1" ht="16.5" hidden="1" x14ac:dyDescent="0.3">
      <c r="A2228" s="95" t="s">
        <v>84</v>
      </c>
      <c r="B2228" s="102">
        <f>VLOOKUP('Datos Monitoreo 2019'!$A2228,info!$D$3:$E$118,2,FALSE)</f>
        <v>2</v>
      </c>
      <c r="C2228" s="96">
        <v>18</v>
      </c>
      <c r="D2228" s="95" t="s">
        <v>11</v>
      </c>
      <c r="E2228" s="97">
        <v>25.050988042664329</v>
      </c>
      <c r="F2228" s="103">
        <f t="shared" si="39"/>
        <v>4.9287818973942077E-2</v>
      </c>
      <c r="G2228" s="95"/>
      <c r="H2228" s="104"/>
      <c r="I2228" s="104"/>
      <c r="J2228" s="104"/>
      <c r="K2228" s="105">
        <f>VLOOKUP('Datos Monitoreo 2019'!$D2228,info!$A$2:$B$20,2,FALSE)</f>
        <v>0.34899999999999998</v>
      </c>
      <c r="M2228" s="104">
        <v>1.1499999999999999</v>
      </c>
      <c r="N2228" s="106">
        <f>(0.489461*'Datos Monitoreo 2019'!$E2228^1.79018)/1000</f>
        <v>0.15626667823191881</v>
      </c>
      <c r="O2228" s="106">
        <f>'Datos Monitoreo 2019'!$N2228*'Datos Monitoreo 2019'!$S2228</f>
        <v>3.1253335646383766E-2</v>
      </c>
      <c r="P2228" s="106">
        <f>'Datos Monitoreo 2019'!$O2228+'Datos Monitoreo 2019'!$N2228</f>
        <v>0.18752001387830258</v>
      </c>
      <c r="Q2228" s="104">
        <v>0.47</v>
      </c>
      <c r="R2228" s="106">
        <f>'Datos Monitoreo 2019'!$Q2228*'Datos Monitoreo 2019'!$N2228</f>
        <v>7.3445338769001833E-2</v>
      </c>
      <c r="S2228" s="104">
        <v>0.2</v>
      </c>
      <c r="T2228" s="106">
        <f>'Datos Monitoreo 2019'!$R2228*'Datos Monitoreo 2019'!$S2228</f>
        <v>1.4689067753800368E-2</v>
      </c>
      <c r="U2228" s="106">
        <f>'Datos Monitoreo 2019'!$T2228+'Datos Monitoreo 2019'!$R2228</f>
        <v>8.8134406522802203E-2</v>
      </c>
    </row>
    <row r="2229" spans="1:21" s="94" customFormat="1" ht="16.5" hidden="1" x14ac:dyDescent="0.3">
      <c r="A2229" s="95" t="s">
        <v>84</v>
      </c>
      <c r="B2229" s="102">
        <f>VLOOKUP('Datos Monitoreo 2019'!$A2229,info!$D$3:$E$118,2,FALSE)</f>
        <v>2</v>
      </c>
      <c r="C2229" s="96">
        <v>21</v>
      </c>
      <c r="D2229" s="96" t="s">
        <v>11</v>
      </c>
      <c r="E2229" s="97">
        <v>32.085636527326102</v>
      </c>
      <c r="F2229" s="103">
        <f t="shared" si="39"/>
        <v>8.0855804048861779E-2</v>
      </c>
      <c r="G2229" s="98"/>
      <c r="H2229" s="104"/>
      <c r="I2229" s="104"/>
      <c r="J2229" s="104"/>
      <c r="K2229" s="105">
        <f>VLOOKUP('Datos Monitoreo 2019'!$D2229,info!$A$2:$B$20,2,FALSE)</f>
        <v>0.34899999999999998</v>
      </c>
      <c r="M2229" s="104">
        <v>1.1499999999999999</v>
      </c>
      <c r="N2229" s="106">
        <f>(0.489461*'Datos Monitoreo 2019'!$E2229^1.79018)/1000</f>
        <v>0.24338023686110766</v>
      </c>
      <c r="O2229" s="106">
        <f>'Datos Monitoreo 2019'!$N2229*'Datos Monitoreo 2019'!$S2229</f>
        <v>4.8676047372221531E-2</v>
      </c>
      <c r="P2229" s="106">
        <f>'Datos Monitoreo 2019'!$O2229+'Datos Monitoreo 2019'!$N2229</f>
        <v>0.29205628423332919</v>
      </c>
      <c r="Q2229" s="104">
        <v>0.47</v>
      </c>
      <c r="R2229" s="106">
        <f>'Datos Monitoreo 2019'!$Q2229*'Datos Monitoreo 2019'!$N2229</f>
        <v>0.11438871132472059</v>
      </c>
      <c r="S2229" s="104">
        <v>0.2</v>
      </c>
      <c r="T2229" s="106">
        <f>'Datos Monitoreo 2019'!$R2229*'Datos Monitoreo 2019'!$S2229</f>
        <v>2.2877742264944118E-2</v>
      </c>
      <c r="U2229" s="106">
        <f>'Datos Monitoreo 2019'!$T2229+'Datos Monitoreo 2019'!$R2229</f>
        <v>0.13726645358966472</v>
      </c>
    </row>
    <row r="2230" spans="1:21" s="94" customFormat="1" ht="16.5" hidden="1" x14ac:dyDescent="0.3">
      <c r="A2230" s="95" t="s">
        <v>84</v>
      </c>
      <c r="B2230" s="102">
        <f>VLOOKUP('Datos Monitoreo 2019'!$A2230,info!$D$3:$E$118,2,FALSE)</f>
        <v>2</v>
      </c>
      <c r="C2230" s="96">
        <v>24</v>
      </c>
      <c r="D2230" s="95" t="s">
        <v>11</v>
      </c>
      <c r="E2230" s="97">
        <v>27.120002302858968</v>
      </c>
      <c r="F2230" s="103">
        <f t="shared" si="39"/>
        <v>5.7765604905089619E-2</v>
      </c>
      <c r="G2230" s="95"/>
      <c r="H2230" s="104"/>
      <c r="I2230" s="104"/>
      <c r="J2230" s="104"/>
      <c r="K2230" s="105">
        <f>VLOOKUP('Datos Monitoreo 2019'!$D2230,info!$A$2:$B$20,2,FALSE)</f>
        <v>0.34899999999999998</v>
      </c>
      <c r="M2230" s="104">
        <v>1.1499999999999999</v>
      </c>
      <c r="N2230" s="106">
        <f>(0.489461*'Datos Monitoreo 2019'!$E2230^1.79018)/1000</f>
        <v>0.18012114034665772</v>
      </c>
      <c r="O2230" s="106">
        <f>'Datos Monitoreo 2019'!$N2230*'Datos Monitoreo 2019'!$S2230</f>
        <v>3.6024228069331546E-2</v>
      </c>
      <c r="P2230" s="106">
        <f>'Datos Monitoreo 2019'!$O2230+'Datos Monitoreo 2019'!$N2230</f>
        <v>0.21614536841598925</v>
      </c>
      <c r="Q2230" s="104">
        <v>0.47</v>
      </c>
      <c r="R2230" s="106">
        <f>'Datos Monitoreo 2019'!$Q2230*'Datos Monitoreo 2019'!$N2230</f>
        <v>8.4656935962929128E-2</v>
      </c>
      <c r="S2230" s="104">
        <v>0.2</v>
      </c>
      <c r="T2230" s="106">
        <f>'Datos Monitoreo 2019'!$R2230*'Datos Monitoreo 2019'!$S2230</f>
        <v>1.6931387192585825E-2</v>
      </c>
      <c r="U2230" s="106">
        <f>'Datos Monitoreo 2019'!$T2230+'Datos Monitoreo 2019'!$R2230</f>
        <v>0.10158832315551496</v>
      </c>
    </row>
    <row r="2231" spans="1:21" s="94" customFormat="1" ht="16.5" hidden="1" x14ac:dyDescent="0.3">
      <c r="A2231" s="95" t="s">
        <v>84</v>
      </c>
      <c r="B2231" s="102">
        <f>VLOOKUP('Datos Monitoreo 2019'!$A2231,info!$D$3:$E$118,2,FALSE)</f>
        <v>2</v>
      </c>
      <c r="C2231" s="96">
        <v>25</v>
      </c>
      <c r="D2231" s="96" t="s">
        <v>11</v>
      </c>
      <c r="E2231" s="97">
        <v>20.085353818197191</v>
      </c>
      <c r="F2231" s="103">
        <f t="shared" si="39"/>
        <v>3.168464564820607E-2</v>
      </c>
      <c r="G2231" s="98"/>
      <c r="H2231" s="104"/>
      <c r="I2231" s="104"/>
      <c r="J2231" s="104"/>
      <c r="K2231" s="105">
        <f>VLOOKUP('Datos Monitoreo 2019'!$D2231,info!$A$2:$B$20,2,FALSE)</f>
        <v>0.34899999999999998</v>
      </c>
      <c r="M2231" s="104">
        <v>1.1499999999999999</v>
      </c>
      <c r="N2231" s="106">
        <f>(0.489461*'Datos Monitoreo 2019'!$E2231^1.79018)/1000</f>
        <v>0.10522208238268817</v>
      </c>
      <c r="O2231" s="106">
        <f>'Datos Monitoreo 2019'!$N2231*'Datos Monitoreo 2019'!$S2231</f>
        <v>2.1044416476537636E-2</v>
      </c>
      <c r="P2231" s="106">
        <f>'Datos Monitoreo 2019'!$O2231+'Datos Monitoreo 2019'!$N2231</f>
        <v>0.12626649885922581</v>
      </c>
      <c r="Q2231" s="104">
        <v>0.47</v>
      </c>
      <c r="R2231" s="106">
        <f>'Datos Monitoreo 2019'!$Q2231*'Datos Monitoreo 2019'!$N2231</f>
        <v>4.9454378719863433E-2</v>
      </c>
      <c r="S2231" s="104">
        <v>0.2</v>
      </c>
      <c r="T2231" s="106">
        <f>'Datos Monitoreo 2019'!$R2231*'Datos Monitoreo 2019'!$S2231</f>
        <v>9.8908757439726876E-3</v>
      </c>
      <c r="U2231" s="106">
        <f>'Datos Monitoreo 2019'!$T2231+'Datos Monitoreo 2019'!$R2231</f>
        <v>5.9345254463836122E-2</v>
      </c>
    </row>
    <row r="2232" spans="1:21" s="94" customFormat="1" ht="16.5" hidden="1" x14ac:dyDescent="0.3">
      <c r="A2232" s="95" t="s">
        <v>84</v>
      </c>
      <c r="B2232" s="102">
        <f>VLOOKUP('Datos Monitoreo 2019'!$A2232,info!$D$3:$E$118,2,FALSE)</f>
        <v>2</v>
      </c>
      <c r="C2232" s="96">
        <v>26</v>
      </c>
      <c r="D2232" s="95" t="s">
        <v>11</v>
      </c>
      <c r="E2232" s="97">
        <v>21.008452488130185</v>
      </c>
      <c r="F2232" s="103">
        <f t="shared" si="39"/>
        <v>3.4663946605414803E-2</v>
      </c>
      <c r="G2232" s="95"/>
      <c r="H2232" s="104"/>
      <c r="I2232" s="104"/>
      <c r="J2232" s="104"/>
      <c r="K2232" s="105">
        <f>VLOOKUP('Datos Monitoreo 2019'!$D2232,info!$A$2:$B$20,2,FALSE)</f>
        <v>0.34899999999999998</v>
      </c>
      <c r="M2232" s="104">
        <v>1.1499999999999999</v>
      </c>
      <c r="N2232" s="106">
        <f>(0.489461*'Datos Monitoreo 2019'!$E2232^1.79018)/1000</f>
        <v>0.11403587429730967</v>
      </c>
      <c r="O2232" s="106">
        <f>'Datos Monitoreo 2019'!$N2232*'Datos Monitoreo 2019'!$S2232</f>
        <v>2.2807174859461935E-2</v>
      </c>
      <c r="P2232" s="106">
        <f>'Datos Monitoreo 2019'!$O2232+'Datos Monitoreo 2019'!$N2232</f>
        <v>0.13684304915677162</v>
      </c>
      <c r="Q2232" s="104">
        <v>0.47</v>
      </c>
      <c r="R2232" s="106">
        <f>'Datos Monitoreo 2019'!$Q2232*'Datos Monitoreo 2019'!$N2232</f>
        <v>5.3596860919735541E-2</v>
      </c>
      <c r="S2232" s="104">
        <v>0.2</v>
      </c>
      <c r="T2232" s="106">
        <f>'Datos Monitoreo 2019'!$R2232*'Datos Monitoreo 2019'!$S2232</f>
        <v>1.0719372183947109E-2</v>
      </c>
      <c r="U2232" s="106">
        <f>'Datos Monitoreo 2019'!$T2232+'Datos Monitoreo 2019'!$R2232</f>
        <v>6.4316233103682646E-2</v>
      </c>
    </row>
    <row r="2233" spans="1:21" s="94" customFormat="1" ht="16.5" hidden="1" x14ac:dyDescent="0.3">
      <c r="A2233" s="95" t="s">
        <v>84</v>
      </c>
      <c r="B2233" s="102">
        <f>VLOOKUP('Datos Monitoreo 2019'!$A2233,info!$D$3:$E$118,2,FALSE)</f>
        <v>2</v>
      </c>
      <c r="C2233" s="96">
        <v>29</v>
      </c>
      <c r="D2233" s="96" t="s">
        <v>11</v>
      </c>
      <c r="E2233" s="97">
        <v>26.483382530491387</v>
      </c>
      <c r="F2233" s="103">
        <f t="shared" si="39"/>
        <v>5.5085435663422076E-2</v>
      </c>
      <c r="G2233" s="98"/>
      <c r="H2233" s="104"/>
      <c r="I2233" s="104"/>
      <c r="J2233" s="104"/>
      <c r="K2233" s="105">
        <f>VLOOKUP('Datos Monitoreo 2019'!$D2233,info!$A$2:$B$20,2,FALSE)</f>
        <v>0.34899999999999998</v>
      </c>
      <c r="M2233" s="104">
        <v>1.1499999999999999</v>
      </c>
      <c r="N2233" s="106">
        <f>(0.489461*'Datos Monitoreo 2019'!$E2233^1.79018)/1000</f>
        <v>0.17262222508102104</v>
      </c>
      <c r="O2233" s="106">
        <f>'Datos Monitoreo 2019'!$N2233*'Datos Monitoreo 2019'!$S2233</f>
        <v>3.4524445016204212E-2</v>
      </c>
      <c r="P2233" s="106">
        <f>'Datos Monitoreo 2019'!$O2233+'Datos Monitoreo 2019'!$N2233</f>
        <v>0.20714667009722526</v>
      </c>
      <c r="Q2233" s="104">
        <v>0.47</v>
      </c>
      <c r="R2233" s="106">
        <f>'Datos Monitoreo 2019'!$Q2233*'Datos Monitoreo 2019'!$N2233</f>
        <v>8.113244578807989E-2</v>
      </c>
      <c r="S2233" s="104">
        <v>0.2</v>
      </c>
      <c r="T2233" s="106">
        <f>'Datos Monitoreo 2019'!$R2233*'Datos Monitoreo 2019'!$S2233</f>
        <v>1.6226489157615979E-2</v>
      </c>
      <c r="U2233" s="106">
        <f>'Datos Monitoreo 2019'!$T2233+'Datos Monitoreo 2019'!$R2233</f>
        <v>9.7358934945695863E-2</v>
      </c>
    </row>
    <row r="2234" spans="1:21" s="94" customFormat="1" ht="16.5" hidden="1" x14ac:dyDescent="0.3">
      <c r="A2234" s="95" t="s">
        <v>84</v>
      </c>
      <c r="B2234" s="102">
        <f>VLOOKUP('Datos Monitoreo 2019'!$A2234,info!$D$3:$E$118,2,FALSE)</f>
        <v>2</v>
      </c>
      <c r="C2234" s="96">
        <v>30</v>
      </c>
      <c r="D2234" s="95" t="s">
        <v>11</v>
      </c>
      <c r="E2234" s="97">
        <v>26.515213519109764</v>
      </c>
      <c r="F2234" s="103">
        <f t="shared" si="39"/>
        <v>5.521793215354609E-2</v>
      </c>
      <c r="G2234" s="95"/>
      <c r="H2234" s="104"/>
      <c r="I2234" s="104"/>
      <c r="J2234" s="104"/>
      <c r="K2234" s="105">
        <f>VLOOKUP('Datos Monitoreo 2019'!$D2234,info!$A$2:$B$20,2,FALSE)</f>
        <v>0.34899999999999998</v>
      </c>
      <c r="M2234" s="104">
        <v>1.1499999999999999</v>
      </c>
      <c r="N2234" s="106">
        <f>(0.489461*'Datos Monitoreo 2019'!$E2234^1.79018)/1000</f>
        <v>0.17299382554798454</v>
      </c>
      <c r="O2234" s="106">
        <f>'Datos Monitoreo 2019'!$N2234*'Datos Monitoreo 2019'!$S2234</f>
        <v>3.4598765109596911E-2</v>
      </c>
      <c r="P2234" s="106">
        <f>'Datos Monitoreo 2019'!$O2234+'Datos Monitoreo 2019'!$N2234</f>
        <v>0.20759259065758146</v>
      </c>
      <c r="Q2234" s="104">
        <v>0.47</v>
      </c>
      <c r="R2234" s="106">
        <f>'Datos Monitoreo 2019'!$Q2234*'Datos Monitoreo 2019'!$N2234</f>
        <v>8.1307098007552731E-2</v>
      </c>
      <c r="S2234" s="104">
        <v>0.2</v>
      </c>
      <c r="T2234" s="106">
        <f>'Datos Monitoreo 2019'!$R2234*'Datos Monitoreo 2019'!$S2234</f>
        <v>1.6261419601510545E-2</v>
      </c>
      <c r="U2234" s="106">
        <f>'Datos Monitoreo 2019'!$T2234+'Datos Monitoreo 2019'!$R2234</f>
        <v>9.7568517609063279E-2</v>
      </c>
    </row>
    <row r="2235" spans="1:21" s="94" customFormat="1" ht="16.5" hidden="1" x14ac:dyDescent="0.3">
      <c r="A2235" s="95" t="s">
        <v>84</v>
      </c>
      <c r="B2235" s="102">
        <f>VLOOKUP('Datos Monitoreo 2019'!$A2235,info!$D$3:$E$118,2,FALSE)</f>
        <v>2</v>
      </c>
      <c r="C2235" s="96">
        <v>33</v>
      </c>
      <c r="D2235" s="96" t="s">
        <v>11</v>
      </c>
      <c r="E2235" s="97">
        <v>28.99803063134333</v>
      </c>
      <c r="F2235" s="103">
        <f t="shared" si="39"/>
        <v>6.6043014762884433E-2</v>
      </c>
      <c r="G2235" s="98"/>
      <c r="H2235" s="104"/>
      <c r="I2235" s="104"/>
      <c r="J2235" s="104"/>
      <c r="K2235" s="105">
        <f>VLOOKUP('Datos Monitoreo 2019'!$D2235,info!$A$2:$B$20,2,FALSE)</f>
        <v>0.34899999999999998</v>
      </c>
      <c r="M2235" s="104">
        <v>1.1499999999999999</v>
      </c>
      <c r="N2235" s="106">
        <f>(0.489461*'Datos Monitoreo 2019'!$E2235^1.79018)/1000</f>
        <v>0.20305839172980528</v>
      </c>
      <c r="O2235" s="106">
        <f>'Datos Monitoreo 2019'!$N2235*'Datos Monitoreo 2019'!$S2235</f>
        <v>4.0611678345961057E-2</v>
      </c>
      <c r="P2235" s="106">
        <f>'Datos Monitoreo 2019'!$O2235+'Datos Monitoreo 2019'!$N2235</f>
        <v>0.24367007007576633</v>
      </c>
      <c r="Q2235" s="104">
        <v>0.47</v>
      </c>
      <c r="R2235" s="106">
        <f>'Datos Monitoreo 2019'!$Q2235*'Datos Monitoreo 2019'!$N2235</f>
        <v>9.5437444113008474E-2</v>
      </c>
      <c r="S2235" s="104">
        <v>0.2</v>
      </c>
      <c r="T2235" s="106">
        <f>'Datos Monitoreo 2019'!$R2235*'Datos Monitoreo 2019'!$S2235</f>
        <v>1.9087488822601695E-2</v>
      </c>
      <c r="U2235" s="106">
        <f>'Datos Monitoreo 2019'!$T2235+'Datos Monitoreo 2019'!$R2235</f>
        <v>0.11452493293561017</v>
      </c>
    </row>
    <row r="2236" spans="1:21" s="94" customFormat="1" ht="16.5" hidden="1" x14ac:dyDescent="0.3">
      <c r="A2236" s="95" t="s">
        <v>84</v>
      </c>
      <c r="B2236" s="102">
        <f>VLOOKUP('Datos Monitoreo 2019'!$A2236,info!$D$3:$E$118,2,FALSE)</f>
        <v>2</v>
      </c>
      <c r="C2236" s="96">
        <v>34</v>
      </c>
      <c r="D2236" s="95" t="s">
        <v>11</v>
      </c>
      <c r="E2236" s="97">
        <v>22.600001919049138</v>
      </c>
      <c r="F2236" s="103">
        <f t="shared" si="39"/>
        <v>4.0115003406312216E-2</v>
      </c>
      <c r="G2236" s="95"/>
      <c r="H2236" s="104"/>
      <c r="I2236" s="104"/>
      <c r="J2236" s="104"/>
      <c r="K2236" s="105">
        <f>VLOOKUP('Datos Monitoreo 2019'!$D2236,info!$A$2:$B$20,2,FALSE)</f>
        <v>0.34899999999999998</v>
      </c>
      <c r="M2236" s="104">
        <v>1.1499999999999999</v>
      </c>
      <c r="N2236" s="106">
        <f>(0.489461*'Datos Monitoreo 2019'!$E2236^1.79018)/1000</f>
        <v>0.12996188587747964</v>
      </c>
      <c r="O2236" s="106">
        <f>'Datos Monitoreo 2019'!$N2236*'Datos Monitoreo 2019'!$S2236</f>
        <v>2.5992377175495931E-2</v>
      </c>
      <c r="P2236" s="106">
        <f>'Datos Monitoreo 2019'!$O2236+'Datos Monitoreo 2019'!$N2236</f>
        <v>0.15595426305297558</v>
      </c>
      <c r="Q2236" s="104">
        <v>0.47</v>
      </c>
      <c r="R2236" s="106">
        <f>'Datos Monitoreo 2019'!$Q2236*'Datos Monitoreo 2019'!$N2236</f>
        <v>6.1082086362415432E-2</v>
      </c>
      <c r="S2236" s="104">
        <v>0.2</v>
      </c>
      <c r="T2236" s="106">
        <f>'Datos Monitoreo 2019'!$R2236*'Datos Monitoreo 2019'!$S2236</f>
        <v>1.2216417272483087E-2</v>
      </c>
      <c r="U2236" s="106">
        <f>'Datos Monitoreo 2019'!$T2236+'Datos Monitoreo 2019'!$R2236</f>
        <v>7.3298503634898524E-2</v>
      </c>
    </row>
    <row r="2237" spans="1:21" s="94" customFormat="1" ht="16.5" hidden="1" x14ac:dyDescent="0.3">
      <c r="A2237" s="95" t="s">
        <v>84</v>
      </c>
      <c r="B2237" s="102">
        <f>VLOOKUP('Datos Monitoreo 2019'!$A2237,info!$D$3:$E$118,2,FALSE)</f>
        <v>2</v>
      </c>
      <c r="C2237" s="96">
        <v>39</v>
      </c>
      <c r="D2237" s="96" t="s">
        <v>11</v>
      </c>
      <c r="E2237" s="97">
        <v>28.265917893120612</v>
      </c>
      <c r="F2237" s="103">
        <f t="shared" si="39"/>
        <v>6.2750337722727756E-2</v>
      </c>
      <c r="G2237" s="98"/>
      <c r="H2237" s="104"/>
      <c r="I2237" s="104"/>
      <c r="J2237" s="104"/>
      <c r="K2237" s="105">
        <f>VLOOKUP('Datos Monitoreo 2019'!$D2237,info!$A$2:$B$20,2,FALSE)</f>
        <v>0.34899999999999998</v>
      </c>
      <c r="M2237" s="104">
        <v>1.1499999999999999</v>
      </c>
      <c r="N2237" s="106">
        <f>(0.489461*'Datos Monitoreo 2019'!$E2237^1.79018)/1000</f>
        <v>0.19397254195317276</v>
      </c>
      <c r="O2237" s="106">
        <f>'Datos Monitoreo 2019'!$N2237*'Datos Monitoreo 2019'!$S2237</f>
        <v>3.8794508390634558E-2</v>
      </c>
      <c r="P2237" s="106">
        <f>'Datos Monitoreo 2019'!$O2237+'Datos Monitoreo 2019'!$N2237</f>
        <v>0.23276705034380732</v>
      </c>
      <c r="Q2237" s="104">
        <v>0.47</v>
      </c>
      <c r="R2237" s="106">
        <f>'Datos Monitoreo 2019'!$Q2237*'Datos Monitoreo 2019'!$N2237</f>
        <v>9.1167094717991198E-2</v>
      </c>
      <c r="S2237" s="104">
        <v>0.2</v>
      </c>
      <c r="T2237" s="106">
        <f>'Datos Monitoreo 2019'!$R2237*'Datos Monitoreo 2019'!$S2237</f>
        <v>1.8233418943598239E-2</v>
      </c>
      <c r="U2237" s="106">
        <f>'Datos Monitoreo 2019'!$T2237+'Datos Monitoreo 2019'!$R2237</f>
        <v>0.10940051366158944</v>
      </c>
    </row>
    <row r="2238" spans="1:21" s="94" customFormat="1" ht="16.5" hidden="1" x14ac:dyDescent="0.3">
      <c r="A2238" s="95" t="s">
        <v>84</v>
      </c>
      <c r="B2238" s="102">
        <f>VLOOKUP('Datos Monitoreo 2019'!$A2238,info!$D$3:$E$118,2,FALSE)</f>
        <v>2</v>
      </c>
      <c r="C2238" s="96">
        <v>41</v>
      </c>
      <c r="D2238" s="96" t="s">
        <v>11</v>
      </c>
      <c r="E2238" s="97">
        <v>24.541692224770259</v>
      </c>
      <c r="F2238" s="103">
        <f t="shared" si="39"/>
        <v>4.7304111763244672E-2</v>
      </c>
      <c r="G2238" s="98"/>
      <c r="H2238" s="104"/>
      <c r="I2238" s="104"/>
      <c r="J2238" s="104"/>
      <c r="K2238" s="105">
        <f>VLOOKUP('Datos Monitoreo 2019'!$D2238,info!$A$2:$B$20,2,FALSE)</f>
        <v>0.34899999999999998</v>
      </c>
      <c r="M2238" s="104">
        <v>1.1499999999999999</v>
      </c>
      <c r="N2238" s="106">
        <f>(0.489461*'Datos Monitoreo 2019'!$E2238^1.79018)/1000</f>
        <v>0.15062509733288576</v>
      </c>
      <c r="O2238" s="106">
        <f>'Datos Monitoreo 2019'!$N2238*'Datos Monitoreo 2019'!$S2238</f>
        <v>3.0125019466577155E-2</v>
      </c>
      <c r="P2238" s="106">
        <f>'Datos Monitoreo 2019'!$O2238+'Datos Monitoreo 2019'!$N2238</f>
        <v>0.1807501167994629</v>
      </c>
      <c r="Q2238" s="104">
        <v>0.47</v>
      </c>
      <c r="R2238" s="106">
        <f>'Datos Monitoreo 2019'!$Q2238*'Datos Monitoreo 2019'!$N2238</f>
        <v>7.0793795746456306E-2</v>
      </c>
      <c r="S2238" s="104">
        <v>0.2</v>
      </c>
      <c r="T2238" s="106">
        <f>'Datos Monitoreo 2019'!$R2238*'Datos Monitoreo 2019'!$S2238</f>
        <v>1.4158759149291262E-2</v>
      </c>
      <c r="U2238" s="106">
        <f>'Datos Monitoreo 2019'!$T2238+'Datos Monitoreo 2019'!$R2238</f>
        <v>8.4952554895747573E-2</v>
      </c>
    </row>
    <row r="2239" spans="1:21" s="94" customFormat="1" ht="16.5" hidden="1" x14ac:dyDescent="0.3">
      <c r="A2239" s="95" t="s">
        <v>84</v>
      </c>
      <c r="B2239" s="102">
        <f>VLOOKUP('Datos Monitoreo 2019'!$A2239,info!$D$3:$E$118,2,FALSE)</f>
        <v>2</v>
      </c>
      <c r="C2239" s="96">
        <v>43</v>
      </c>
      <c r="D2239" s="96" t="s">
        <v>11</v>
      </c>
      <c r="E2239" s="97">
        <v>26.706199450820041</v>
      </c>
      <c r="F2239" s="103">
        <f t="shared" si="39"/>
        <v>5.6016253348095034E-2</v>
      </c>
      <c r="G2239" s="98"/>
      <c r="H2239" s="104"/>
      <c r="I2239" s="104"/>
      <c r="J2239" s="104"/>
      <c r="K2239" s="105">
        <f>VLOOKUP('Datos Monitoreo 2019'!$D2239,info!$A$2:$B$20,2,FALSE)</f>
        <v>0.34899999999999998</v>
      </c>
      <c r="M2239" s="104">
        <v>1.1499999999999999</v>
      </c>
      <c r="N2239" s="106">
        <f>(0.489461*'Datos Monitoreo 2019'!$E2239^1.79018)/1000</f>
        <v>0.17523083122925151</v>
      </c>
      <c r="O2239" s="106">
        <f>'Datos Monitoreo 2019'!$N2239*'Datos Monitoreo 2019'!$S2239</f>
        <v>3.5046166245850302E-2</v>
      </c>
      <c r="P2239" s="106">
        <f>'Datos Monitoreo 2019'!$O2239+'Datos Monitoreo 2019'!$N2239</f>
        <v>0.21027699747510181</v>
      </c>
      <c r="Q2239" s="104">
        <v>0.47</v>
      </c>
      <c r="R2239" s="106">
        <f>'Datos Monitoreo 2019'!$Q2239*'Datos Monitoreo 2019'!$N2239</f>
        <v>8.2358490677748211E-2</v>
      </c>
      <c r="S2239" s="104">
        <v>0.2</v>
      </c>
      <c r="T2239" s="106">
        <f>'Datos Monitoreo 2019'!$R2239*'Datos Monitoreo 2019'!$S2239</f>
        <v>1.6471698135549644E-2</v>
      </c>
      <c r="U2239" s="106">
        <f>'Datos Monitoreo 2019'!$T2239+'Datos Monitoreo 2019'!$R2239</f>
        <v>9.8830188813297859E-2</v>
      </c>
    </row>
    <row r="2240" spans="1:21" s="94" customFormat="1" ht="16.5" hidden="1" x14ac:dyDescent="0.3">
      <c r="A2240" s="95" t="s">
        <v>84</v>
      </c>
      <c r="B2240" s="102">
        <f>VLOOKUP('Datos Monitoreo 2019'!$A2240,info!$D$3:$E$118,2,FALSE)</f>
        <v>2</v>
      </c>
      <c r="C2240" s="96">
        <v>45</v>
      </c>
      <c r="D2240" s="96" t="s">
        <v>11</v>
      </c>
      <c r="E2240" s="97">
        <v>28.647889756541161</v>
      </c>
      <c r="F2240" s="103">
        <f t="shared" si="39"/>
        <v>6.4457751952217604E-2</v>
      </c>
      <c r="G2240" s="98"/>
      <c r="H2240" s="104"/>
      <c r="I2240" s="104"/>
      <c r="J2240" s="104"/>
      <c r="K2240" s="105">
        <f>VLOOKUP('Datos Monitoreo 2019'!$D2240,info!$A$2:$B$20,2,FALSE)</f>
        <v>0.34899999999999998</v>
      </c>
      <c r="M2240" s="104">
        <v>1.1499999999999999</v>
      </c>
      <c r="N2240" s="106">
        <f>(0.489461*'Datos Monitoreo 2019'!$E2240^1.79018)/1000</f>
        <v>0.198690082276644</v>
      </c>
      <c r="O2240" s="106">
        <f>'Datos Monitoreo 2019'!$N2240*'Datos Monitoreo 2019'!$S2240</f>
        <v>3.9738016455328803E-2</v>
      </c>
      <c r="P2240" s="106">
        <f>'Datos Monitoreo 2019'!$O2240+'Datos Monitoreo 2019'!$N2240</f>
        <v>0.23842809873197279</v>
      </c>
      <c r="Q2240" s="104">
        <v>0.47</v>
      </c>
      <c r="R2240" s="106">
        <f>'Datos Monitoreo 2019'!$Q2240*'Datos Monitoreo 2019'!$N2240</f>
        <v>9.3384338670022674E-2</v>
      </c>
      <c r="S2240" s="104">
        <v>0.2</v>
      </c>
      <c r="T2240" s="106">
        <f>'Datos Monitoreo 2019'!$R2240*'Datos Monitoreo 2019'!$S2240</f>
        <v>1.8676867734004534E-2</v>
      </c>
      <c r="U2240" s="106">
        <f>'Datos Monitoreo 2019'!$T2240+'Datos Monitoreo 2019'!$R2240</f>
        <v>0.11206120640402721</v>
      </c>
    </row>
    <row r="2241" spans="1:21" s="94" customFormat="1" ht="16.5" hidden="1" x14ac:dyDescent="0.3">
      <c r="A2241" s="95" t="s">
        <v>84</v>
      </c>
      <c r="B2241" s="102">
        <f>VLOOKUP('Datos Monitoreo 2019'!$A2241,info!$D$3:$E$118,2,FALSE)</f>
        <v>2</v>
      </c>
      <c r="C2241" s="96">
        <v>49</v>
      </c>
      <c r="D2241" s="96" t="s">
        <v>11</v>
      </c>
      <c r="E2241" s="97">
        <v>34.345636719231017</v>
      </c>
      <c r="F2241" s="103">
        <f t="shared" si="39"/>
        <v>9.2647355050125668E-2</v>
      </c>
      <c r="G2241" s="95"/>
      <c r="H2241" s="104"/>
      <c r="I2241" s="104"/>
      <c r="J2241" s="104"/>
      <c r="K2241" s="105">
        <f>VLOOKUP('Datos Monitoreo 2019'!$D2241,info!$A$2:$B$20,2,FALSE)</f>
        <v>0.34899999999999998</v>
      </c>
      <c r="M2241" s="104">
        <v>1.1499999999999999</v>
      </c>
      <c r="N2241" s="106">
        <f>(0.489461*'Datos Monitoreo 2019'!$E2241^1.79018)/1000</f>
        <v>0.27491894200126737</v>
      </c>
      <c r="O2241" s="106">
        <f>'Datos Monitoreo 2019'!$N2241*'Datos Monitoreo 2019'!$S2241</f>
        <v>5.4983788400253475E-2</v>
      </c>
      <c r="P2241" s="106">
        <f>'Datos Monitoreo 2019'!$O2241+'Datos Monitoreo 2019'!$N2241</f>
        <v>0.32990273040152085</v>
      </c>
      <c r="Q2241" s="104">
        <v>0.47</v>
      </c>
      <c r="R2241" s="106">
        <f>'Datos Monitoreo 2019'!$Q2241*'Datos Monitoreo 2019'!$N2241</f>
        <v>0.12921190274059566</v>
      </c>
      <c r="S2241" s="104">
        <v>0.2</v>
      </c>
      <c r="T2241" s="106">
        <f>'Datos Monitoreo 2019'!$R2241*'Datos Monitoreo 2019'!$S2241</f>
        <v>2.5842380548119132E-2</v>
      </c>
      <c r="U2241" s="106">
        <f>'Datos Monitoreo 2019'!$T2241+'Datos Monitoreo 2019'!$R2241</f>
        <v>0.15505428328871479</v>
      </c>
    </row>
    <row r="2242" spans="1:21" s="94" customFormat="1" ht="16.5" hidden="1" x14ac:dyDescent="0.3">
      <c r="A2242" s="96" t="s">
        <v>85</v>
      </c>
      <c r="B2242" s="102">
        <f>VLOOKUP('Datos Monitoreo 2019'!$A2242,info!$D$3:$E$118,2,FALSE)</f>
        <v>4</v>
      </c>
      <c r="C2242" s="96">
        <v>3</v>
      </c>
      <c r="D2242" s="95" t="s">
        <v>11</v>
      </c>
      <c r="E2242" s="97">
        <v>30.494087096407146</v>
      </c>
      <c r="F2242" s="103">
        <f t="shared" si="39"/>
        <v>7.3033338595895114E-2</v>
      </c>
      <c r="G2242" s="95"/>
      <c r="H2242" s="104"/>
      <c r="I2242" s="104"/>
      <c r="J2242" s="104"/>
      <c r="K2242" s="105">
        <f>VLOOKUP('Datos Monitoreo 2019'!$D2242,info!$A$2:$B$20,2,FALSE)</f>
        <v>0.34899999999999998</v>
      </c>
      <c r="M2242" s="104">
        <v>1.1499999999999999</v>
      </c>
      <c r="N2242" s="106">
        <f>(0.489461*'Datos Monitoreo 2019'!$E2242^1.79018)/1000</f>
        <v>0.22219344426677942</v>
      </c>
      <c r="O2242" s="106">
        <f>'Datos Monitoreo 2019'!$N2242*'Datos Monitoreo 2019'!$S2242</f>
        <v>4.443868885335589E-2</v>
      </c>
      <c r="P2242" s="106">
        <f>'Datos Monitoreo 2019'!$O2242+'Datos Monitoreo 2019'!$N2242</f>
        <v>0.26663213312013534</v>
      </c>
      <c r="Q2242" s="104">
        <v>0.47</v>
      </c>
      <c r="R2242" s="106">
        <f>'Datos Monitoreo 2019'!$Q2242*'Datos Monitoreo 2019'!$N2242</f>
        <v>0.10443091880538632</v>
      </c>
      <c r="S2242" s="104">
        <v>0.2</v>
      </c>
      <c r="T2242" s="106">
        <f>'Datos Monitoreo 2019'!$R2242*'Datos Monitoreo 2019'!$S2242</f>
        <v>2.0886183761077266E-2</v>
      </c>
      <c r="U2242" s="106">
        <f>'Datos Monitoreo 2019'!$T2242+'Datos Monitoreo 2019'!$R2242</f>
        <v>0.12531710256646358</v>
      </c>
    </row>
    <row r="2243" spans="1:21" s="94" customFormat="1" ht="16.5" hidden="1" x14ac:dyDescent="0.3">
      <c r="A2243" s="96" t="s">
        <v>85</v>
      </c>
      <c r="B2243" s="102">
        <f>VLOOKUP('Datos Monitoreo 2019'!$A2243,info!$D$3:$E$118,2,FALSE)</f>
        <v>4</v>
      </c>
      <c r="C2243" s="96">
        <v>4</v>
      </c>
      <c r="D2243" s="96" t="s">
        <v>11</v>
      </c>
      <c r="E2243" s="97">
        <v>15.469860468532227</v>
      </c>
      <c r="F2243" s="103">
        <f t="shared" ref="F2243:F2306" si="40">+(PI()*(((E2243/100)^2))/4)</f>
        <v>1.8795880469266654E-2</v>
      </c>
      <c r="G2243" s="98"/>
      <c r="H2243" s="104"/>
      <c r="I2243" s="104"/>
      <c r="J2243" s="104"/>
      <c r="K2243" s="105">
        <f>VLOOKUP('Datos Monitoreo 2019'!$D2243,info!$A$2:$B$20,2,FALSE)</f>
        <v>0.34899999999999998</v>
      </c>
      <c r="M2243" s="104">
        <v>1.1499999999999999</v>
      </c>
      <c r="N2243" s="106">
        <f>(0.489461*'Datos Monitoreo 2019'!$E2243^1.79018)/1000</f>
        <v>6.5934520253876402E-2</v>
      </c>
      <c r="O2243" s="106">
        <f>'Datos Monitoreo 2019'!$N2243*'Datos Monitoreo 2019'!$S2243</f>
        <v>1.3186904050775281E-2</v>
      </c>
      <c r="P2243" s="106">
        <f>'Datos Monitoreo 2019'!$O2243+'Datos Monitoreo 2019'!$N2243</f>
        <v>7.9121424304651689E-2</v>
      </c>
      <c r="Q2243" s="104">
        <v>0.47</v>
      </c>
      <c r="R2243" s="106">
        <f>'Datos Monitoreo 2019'!$Q2243*'Datos Monitoreo 2019'!$N2243</f>
        <v>3.0989224519321908E-2</v>
      </c>
      <c r="S2243" s="104">
        <v>0.2</v>
      </c>
      <c r="T2243" s="106">
        <f>'Datos Monitoreo 2019'!$R2243*'Datos Monitoreo 2019'!$S2243</f>
        <v>6.1978449038643819E-3</v>
      </c>
      <c r="U2243" s="106">
        <f>'Datos Monitoreo 2019'!$T2243+'Datos Monitoreo 2019'!$R2243</f>
        <v>3.7187069423186288E-2</v>
      </c>
    </row>
    <row r="2244" spans="1:21" s="94" customFormat="1" ht="16.5" hidden="1" x14ac:dyDescent="0.3">
      <c r="A2244" s="96" t="s">
        <v>85</v>
      </c>
      <c r="B2244" s="102">
        <f>VLOOKUP('Datos Monitoreo 2019'!$A2244,info!$D$3:$E$118,2,FALSE)</f>
        <v>4</v>
      </c>
      <c r="C2244" s="96">
        <v>5</v>
      </c>
      <c r="D2244" s="95" t="s">
        <v>11</v>
      </c>
      <c r="E2244" s="97">
        <v>24.127889372731332</v>
      </c>
      <c r="F2244" s="103">
        <f t="shared" si="40"/>
        <v>4.5722350361325874E-2</v>
      </c>
      <c r="G2244" s="95"/>
      <c r="H2244" s="104"/>
      <c r="I2244" s="104"/>
      <c r="J2244" s="104"/>
      <c r="K2244" s="105">
        <f>VLOOKUP('Datos Monitoreo 2019'!$D2244,info!$A$2:$B$20,2,FALSE)</f>
        <v>0.34899999999999998</v>
      </c>
      <c r="M2244" s="104">
        <v>1.1499999999999999</v>
      </c>
      <c r="N2244" s="106">
        <f>(0.489461*'Datos Monitoreo 2019'!$E2244^1.79018)/1000</f>
        <v>0.14610886012403926</v>
      </c>
      <c r="O2244" s="106">
        <f>'Datos Monitoreo 2019'!$N2244*'Datos Monitoreo 2019'!$S2244</f>
        <v>2.9221772024807854E-2</v>
      </c>
      <c r="P2244" s="106">
        <f>'Datos Monitoreo 2019'!$O2244+'Datos Monitoreo 2019'!$N2244</f>
        <v>0.17533063214884712</v>
      </c>
      <c r="Q2244" s="104">
        <v>0.47</v>
      </c>
      <c r="R2244" s="106">
        <f>'Datos Monitoreo 2019'!$Q2244*'Datos Monitoreo 2019'!$N2244</f>
        <v>6.8671164258298445E-2</v>
      </c>
      <c r="S2244" s="104">
        <v>0.2</v>
      </c>
      <c r="T2244" s="106">
        <f>'Datos Monitoreo 2019'!$R2244*'Datos Monitoreo 2019'!$S2244</f>
        <v>1.373423285165969E-2</v>
      </c>
      <c r="U2244" s="106">
        <f>'Datos Monitoreo 2019'!$T2244+'Datos Monitoreo 2019'!$R2244</f>
        <v>8.2405397109958131E-2</v>
      </c>
    </row>
    <row r="2245" spans="1:21" s="94" customFormat="1" ht="16.5" hidden="1" x14ac:dyDescent="0.3">
      <c r="A2245" s="96" t="s">
        <v>85</v>
      </c>
      <c r="B2245" s="102">
        <f>VLOOKUP('Datos Monitoreo 2019'!$A2245,info!$D$3:$E$118,2,FALSE)</f>
        <v>4</v>
      </c>
      <c r="C2245" s="96">
        <v>6</v>
      </c>
      <c r="D2245" s="96" t="s">
        <v>11</v>
      </c>
      <c r="E2245" s="97">
        <v>24.860002110954049</v>
      </c>
      <c r="F2245" s="103">
        <f t="shared" si="40"/>
        <v>4.8539154121637777E-2</v>
      </c>
      <c r="G2245" s="98"/>
      <c r="H2245" s="104"/>
      <c r="I2245" s="104"/>
      <c r="J2245" s="104"/>
      <c r="K2245" s="105">
        <f>VLOOKUP('Datos Monitoreo 2019'!$D2245,info!$A$2:$B$20,2,FALSE)</f>
        <v>0.34899999999999998</v>
      </c>
      <c r="M2245" s="104">
        <v>1.1499999999999999</v>
      </c>
      <c r="N2245" s="106">
        <f>(0.489461*'Datos Monitoreo 2019'!$E2245^1.79018)/1000</f>
        <v>0.15414035748848495</v>
      </c>
      <c r="O2245" s="106">
        <f>'Datos Monitoreo 2019'!$N2245*'Datos Monitoreo 2019'!$S2245</f>
        <v>3.0828071497696993E-2</v>
      </c>
      <c r="P2245" s="106">
        <f>'Datos Monitoreo 2019'!$O2245+'Datos Monitoreo 2019'!$N2245</f>
        <v>0.18496842898618193</v>
      </c>
      <c r="Q2245" s="104">
        <v>0.47</v>
      </c>
      <c r="R2245" s="106">
        <f>'Datos Monitoreo 2019'!$Q2245*'Datos Monitoreo 2019'!$N2245</f>
        <v>7.2445968019587928E-2</v>
      </c>
      <c r="S2245" s="104">
        <v>0.2</v>
      </c>
      <c r="T2245" s="106">
        <f>'Datos Monitoreo 2019'!$R2245*'Datos Monitoreo 2019'!$S2245</f>
        <v>1.4489193603917587E-2</v>
      </c>
      <c r="U2245" s="106">
        <f>'Datos Monitoreo 2019'!$T2245+'Datos Monitoreo 2019'!$R2245</f>
        <v>8.6935161623505508E-2</v>
      </c>
    </row>
    <row r="2246" spans="1:21" s="94" customFormat="1" ht="16.5" hidden="1" x14ac:dyDescent="0.3">
      <c r="A2246" s="96" t="s">
        <v>85</v>
      </c>
      <c r="B2246" s="102">
        <f>VLOOKUP('Datos Monitoreo 2019'!$A2246,info!$D$3:$E$118,2,FALSE)</f>
        <v>4</v>
      </c>
      <c r="C2246" s="96">
        <v>7</v>
      </c>
      <c r="D2246" s="95" t="s">
        <v>11</v>
      </c>
      <c r="E2246" s="97">
        <v>20.340001727144223</v>
      </c>
      <c r="F2246" s="103">
        <f t="shared" si="40"/>
        <v>3.2493152759112888E-2</v>
      </c>
      <c r="G2246" s="95"/>
      <c r="H2246" s="104"/>
      <c r="I2246" s="104"/>
      <c r="J2246" s="104"/>
      <c r="K2246" s="105">
        <f>VLOOKUP('Datos Monitoreo 2019'!$D2246,info!$A$2:$B$20,2,FALSE)</f>
        <v>0.34899999999999998</v>
      </c>
      <c r="M2246" s="104">
        <v>1.1499999999999999</v>
      </c>
      <c r="N2246" s="106">
        <f>(0.489461*'Datos Monitoreo 2019'!$E2246^1.79018)/1000</f>
        <v>0.10762219869140166</v>
      </c>
      <c r="O2246" s="106">
        <f>'Datos Monitoreo 2019'!$N2246*'Datos Monitoreo 2019'!$S2246</f>
        <v>2.1524439738280332E-2</v>
      </c>
      <c r="P2246" s="106">
        <f>'Datos Monitoreo 2019'!$O2246+'Datos Monitoreo 2019'!$N2246</f>
        <v>0.12914663842968199</v>
      </c>
      <c r="Q2246" s="104">
        <v>0.47</v>
      </c>
      <c r="R2246" s="106">
        <f>'Datos Monitoreo 2019'!$Q2246*'Datos Monitoreo 2019'!$N2246</f>
        <v>5.0582433384958776E-2</v>
      </c>
      <c r="S2246" s="104">
        <v>0.2</v>
      </c>
      <c r="T2246" s="106">
        <f>'Datos Monitoreo 2019'!$R2246*'Datos Monitoreo 2019'!$S2246</f>
        <v>1.0116486676991755E-2</v>
      </c>
      <c r="U2246" s="106">
        <f>'Datos Monitoreo 2019'!$T2246+'Datos Monitoreo 2019'!$R2246</f>
        <v>6.0698920061950531E-2</v>
      </c>
    </row>
    <row r="2247" spans="1:21" s="94" customFormat="1" ht="16.5" hidden="1" x14ac:dyDescent="0.3">
      <c r="A2247" s="96" t="s">
        <v>85</v>
      </c>
      <c r="B2247" s="102">
        <f>VLOOKUP('Datos Monitoreo 2019'!$A2247,info!$D$3:$E$118,2,FALSE)</f>
        <v>4</v>
      </c>
      <c r="C2247" s="96">
        <v>8</v>
      </c>
      <c r="D2247" s="96" t="s">
        <v>11</v>
      </c>
      <c r="E2247" s="97">
        <v>25.050988042664329</v>
      </c>
      <c r="F2247" s="103">
        <f t="shared" si="40"/>
        <v>4.9287818973942077E-2</v>
      </c>
      <c r="G2247" s="98"/>
      <c r="H2247" s="104"/>
      <c r="I2247" s="104"/>
      <c r="J2247" s="104"/>
      <c r="K2247" s="105">
        <f>VLOOKUP('Datos Monitoreo 2019'!$D2247,info!$A$2:$B$20,2,FALSE)</f>
        <v>0.34899999999999998</v>
      </c>
      <c r="M2247" s="104">
        <v>1.1499999999999999</v>
      </c>
      <c r="N2247" s="106">
        <f>(0.489461*'Datos Monitoreo 2019'!$E2247^1.79018)/1000</f>
        <v>0.15626667823191881</v>
      </c>
      <c r="O2247" s="106">
        <f>'Datos Monitoreo 2019'!$N2247*'Datos Monitoreo 2019'!$S2247</f>
        <v>3.1253335646383766E-2</v>
      </c>
      <c r="P2247" s="106">
        <f>'Datos Monitoreo 2019'!$O2247+'Datos Monitoreo 2019'!$N2247</f>
        <v>0.18752001387830258</v>
      </c>
      <c r="Q2247" s="104">
        <v>0.47</v>
      </c>
      <c r="R2247" s="106">
        <f>'Datos Monitoreo 2019'!$Q2247*'Datos Monitoreo 2019'!$N2247</f>
        <v>7.3445338769001833E-2</v>
      </c>
      <c r="S2247" s="104">
        <v>0.2</v>
      </c>
      <c r="T2247" s="106">
        <f>'Datos Monitoreo 2019'!$R2247*'Datos Monitoreo 2019'!$S2247</f>
        <v>1.4689067753800368E-2</v>
      </c>
      <c r="U2247" s="106">
        <f>'Datos Monitoreo 2019'!$T2247+'Datos Monitoreo 2019'!$R2247</f>
        <v>8.8134406522802203E-2</v>
      </c>
    </row>
    <row r="2248" spans="1:21" s="94" customFormat="1" ht="16.5" hidden="1" x14ac:dyDescent="0.3">
      <c r="A2248" s="96" t="s">
        <v>85</v>
      </c>
      <c r="B2248" s="102">
        <f>VLOOKUP('Datos Monitoreo 2019'!$A2248,info!$D$3:$E$118,2,FALSE)</f>
        <v>4</v>
      </c>
      <c r="C2248" s="96">
        <v>9</v>
      </c>
      <c r="D2248" s="95" t="s">
        <v>11</v>
      </c>
      <c r="E2248" s="97">
        <v>28.106762950028717</v>
      </c>
      <c r="F2248" s="103">
        <f t="shared" si="40"/>
        <v>6.2045679212188398E-2</v>
      </c>
      <c r="G2248" s="95"/>
      <c r="H2248" s="104"/>
      <c r="I2248" s="104"/>
      <c r="J2248" s="104"/>
      <c r="K2248" s="105">
        <f>VLOOKUP('Datos Monitoreo 2019'!$D2248,info!$A$2:$B$20,2,FALSE)</f>
        <v>0.34899999999999998</v>
      </c>
      <c r="M2248" s="104">
        <v>1.1499999999999999</v>
      </c>
      <c r="N2248" s="106">
        <f>(0.489461*'Datos Monitoreo 2019'!$E2248^1.79018)/1000</f>
        <v>0.19202168060484895</v>
      </c>
      <c r="O2248" s="106">
        <f>'Datos Monitoreo 2019'!$N2248*'Datos Monitoreo 2019'!$S2248</f>
        <v>3.8404336120969794E-2</v>
      </c>
      <c r="P2248" s="106">
        <f>'Datos Monitoreo 2019'!$O2248+'Datos Monitoreo 2019'!$N2248</f>
        <v>0.23042601672581875</v>
      </c>
      <c r="Q2248" s="104">
        <v>0.47</v>
      </c>
      <c r="R2248" s="106">
        <f>'Datos Monitoreo 2019'!$Q2248*'Datos Monitoreo 2019'!$N2248</f>
        <v>9.0250189884279006E-2</v>
      </c>
      <c r="S2248" s="104">
        <v>0.2</v>
      </c>
      <c r="T2248" s="106">
        <f>'Datos Monitoreo 2019'!$R2248*'Datos Monitoreo 2019'!$S2248</f>
        <v>1.8050037976855803E-2</v>
      </c>
      <c r="U2248" s="106">
        <f>'Datos Monitoreo 2019'!$T2248+'Datos Monitoreo 2019'!$R2248</f>
        <v>0.1083002278611348</v>
      </c>
    </row>
    <row r="2249" spans="1:21" s="94" customFormat="1" ht="16.5" hidden="1" x14ac:dyDescent="0.3">
      <c r="A2249" s="96" t="s">
        <v>85</v>
      </c>
      <c r="B2249" s="102">
        <f>VLOOKUP('Datos Monitoreo 2019'!$A2249,info!$D$3:$E$118,2,FALSE)</f>
        <v>4</v>
      </c>
      <c r="C2249" s="96">
        <v>10</v>
      </c>
      <c r="D2249" s="96" t="s">
        <v>11</v>
      </c>
      <c r="E2249" s="97">
        <v>17.793522637673899</v>
      </c>
      <c r="F2249" s="103">
        <f t="shared" si="40"/>
        <v>2.4866447886149268E-2</v>
      </c>
      <c r="G2249" s="98"/>
      <c r="H2249" s="104"/>
      <c r="I2249" s="104"/>
      <c r="J2249" s="104"/>
      <c r="K2249" s="105">
        <f>VLOOKUP('Datos Monitoreo 2019'!$D2249,info!$A$2:$B$20,2,FALSE)</f>
        <v>0.34899999999999998</v>
      </c>
      <c r="M2249" s="104">
        <v>1.1499999999999999</v>
      </c>
      <c r="N2249" s="106">
        <f>(0.489461*'Datos Monitoreo 2019'!$E2249^1.79018)/1000</f>
        <v>8.4705576835596305E-2</v>
      </c>
      <c r="O2249" s="106">
        <f>'Datos Monitoreo 2019'!$N2249*'Datos Monitoreo 2019'!$S2249</f>
        <v>1.6941115367119262E-2</v>
      </c>
      <c r="P2249" s="106">
        <f>'Datos Monitoreo 2019'!$O2249+'Datos Monitoreo 2019'!$N2249</f>
        <v>0.10164669220271556</v>
      </c>
      <c r="Q2249" s="104">
        <v>0.47</v>
      </c>
      <c r="R2249" s="106">
        <f>'Datos Monitoreo 2019'!$Q2249*'Datos Monitoreo 2019'!$N2249</f>
        <v>3.9811621112730261E-2</v>
      </c>
      <c r="S2249" s="104">
        <v>0.2</v>
      </c>
      <c r="T2249" s="106">
        <f>'Datos Monitoreo 2019'!$R2249*'Datos Monitoreo 2019'!$S2249</f>
        <v>7.9623242225460526E-3</v>
      </c>
      <c r="U2249" s="106">
        <f>'Datos Monitoreo 2019'!$T2249+'Datos Monitoreo 2019'!$R2249</f>
        <v>4.7773945335276312E-2</v>
      </c>
    </row>
    <row r="2250" spans="1:21" s="94" customFormat="1" ht="16.5" hidden="1" x14ac:dyDescent="0.3">
      <c r="A2250" s="96" t="s">
        <v>85</v>
      </c>
      <c r="B2250" s="102">
        <f>VLOOKUP('Datos Monitoreo 2019'!$A2250,info!$D$3:$E$118,2,FALSE)</f>
        <v>4</v>
      </c>
      <c r="C2250" s="96">
        <v>11</v>
      </c>
      <c r="D2250" s="95" t="s">
        <v>11</v>
      </c>
      <c r="E2250" s="97">
        <v>24.382537281678363</v>
      </c>
      <c r="F2250" s="103">
        <f t="shared" si="40"/>
        <v>4.6692558894414059E-2</v>
      </c>
      <c r="G2250" s="95"/>
      <c r="H2250" s="104"/>
      <c r="I2250" s="104"/>
      <c r="J2250" s="104"/>
      <c r="K2250" s="105">
        <f>VLOOKUP('Datos Monitoreo 2019'!$D2250,info!$A$2:$B$20,2,FALSE)</f>
        <v>0.34899999999999998</v>
      </c>
      <c r="M2250" s="104">
        <v>1.1499999999999999</v>
      </c>
      <c r="N2250" s="106">
        <f>(0.489461*'Datos Monitoreo 2019'!$E2250^1.79018)/1000</f>
        <v>0.14888090253484729</v>
      </c>
      <c r="O2250" s="106">
        <f>'Datos Monitoreo 2019'!$N2250*'Datos Monitoreo 2019'!$S2250</f>
        <v>2.9776180506969459E-2</v>
      </c>
      <c r="P2250" s="106">
        <f>'Datos Monitoreo 2019'!$O2250+'Datos Monitoreo 2019'!$N2250</f>
        <v>0.17865708304181674</v>
      </c>
      <c r="Q2250" s="104">
        <v>0.47</v>
      </c>
      <c r="R2250" s="106">
        <f>'Datos Monitoreo 2019'!$Q2250*'Datos Monitoreo 2019'!$N2250</f>
        <v>6.9974024191378215E-2</v>
      </c>
      <c r="S2250" s="104">
        <v>0.2</v>
      </c>
      <c r="T2250" s="106">
        <f>'Datos Monitoreo 2019'!$R2250*'Datos Monitoreo 2019'!$S2250</f>
        <v>1.3994804838275643E-2</v>
      </c>
      <c r="U2250" s="106">
        <f>'Datos Monitoreo 2019'!$T2250+'Datos Monitoreo 2019'!$R2250</f>
        <v>8.3968829029653858E-2</v>
      </c>
    </row>
    <row r="2251" spans="1:21" s="94" customFormat="1" ht="16.5" hidden="1" x14ac:dyDescent="0.3">
      <c r="A2251" s="96" t="s">
        <v>85</v>
      </c>
      <c r="B2251" s="102">
        <f>VLOOKUP('Datos Monitoreo 2019'!$A2251,info!$D$3:$E$118,2,FALSE)</f>
        <v>4</v>
      </c>
      <c r="C2251" s="96">
        <v>12</v>
      </c>
      <c r="D2251" s="96" t="s">
        <v>11</v>
      </c>
      <c r="E2251" s="97">
        <v>24.796340133717298</v>
      </c>
      <c r="F2251" s="103">
        <f t="shared" si="40"/>
        <v>4.8290872410414444E-2</v>
      </c>
      <c r="G2251" s="98"/>
      <c r="H2251" s="104"/>
      <c r="I2251" s="104"/>
      <c r="J2251" s="104"/>
      <c r="K2251" s="105">
        <f>VLOOKUP('Datos Monitoreo 2019'!$D2251,info!$A$2:$B$20,2,FALSE)</f>
        <v>0.34899999999999998</v>
      </c>
      <c r="M2251" s="104">
        <v>1.1499999999999999</v>
      </c>
      <c r="N2251" s="106">
        <f>(0.489461*'Datos Monitoreo 2019'!$E2251^1.79018)/1000</f>
        <v>0.15343444262879011</v>
      </c>
      <c r="O2251" s="106">
        <f>'Datos Monitoreo 2019'!$N2251*'Datos Monitoreo 2019'!$S2251</f>
        <v>3.0686888525758023E-2</v>
      </c>
      <c r="P2251" s="106">
        <f>'Datos Monitoreo 2019'!$O2251+'Datos Monitoreo 2019'!$N2251</f>
        <v>0.18412133115454812</v>
      </c>
      <c r="Q2251" s="104">
        <v>0.47</v>
      </c>
      <c r="R2251" s="106">
        <f>'Datos Monitoreo 2019'!$Q2251*'Datos Monitoreo 2019'!$N2251</f>
        <v>7.2114188035531351E-2</v>
      </c>
      <c r="S2251" s="104">
        <v>0.2</v>
      </c>
      <c r="T2251" s="106">
        <f>'Datos Monitoreo 2019'!$R2251*'Datos Monitoreo 2019'!$S2251</f>
        <v>1.4422837607106271E-2</v>
      </c>
      <c r="U2251" s="106">
        <f>'Datos Monitoreo 2019'!$T2251+'Datos Monitoreo 2019'!$R2251</f>
        <v>8.6537025642637627E-2</v>
      </c>
    </row>
    <row r="2252" spans="1:21" s="94" customFormat="1" ht="16.5" hidden="1" x14ac:dyDescent="0.3">
      <c r="A2252" s="96" t="s">
        <v>85</v>
      </c>
      <c r="B2252" s="102">
        <f>VLOOKUP('Datos Monitoreo 2019'!$A2252,info!$D$3:$E$118,2,FALSE)</f>
        <v>4</v>
      </c>
      <c r="C2252" s="96">
        <v>13</v>
      </c>
      <c r="D2252" s="95" t="s">
        <v>11</v>
      </c>
      <c r="E2252" s="97">
        <v>20.308170738525845</v>
      </c>
      <c r="F2252" s="103">
        <f t="shared" si="40"/>
        <v>3.2391532327948731E-2</v>
      </c>
      <c r="G2252" s="95"/>
      <c r="H2252" s="104"/>
      <c r="I2252" s="104"/>
      <c r="J2252" s="104"/>
      <c r="K2252" s="105">
        <f>VLOOKUP('Datos Monitoreo 2019'!$D2252,info!$A$2:$B$20,2,FALSE)</f>
        <v>0.34899999999999998</v>
      </c>
      <c r="M2252" s="104">
        <v>1.1499999999999999</v>
      </c>
      <c r="N2252" s="106">
        <f>(0.489461*'Datos Monitoreo 2019'!$E2252^1.79018)/1000</f>
        <v>0.10732087792125283</v>
      </c>
      <c r="O2252" s="106">
        <f>'Datos Monitoreo 2019'!$N2252*'Datos Monitoreo 2019'!$S2252</f>
        <v>2.1464175584250567E-2</v>
      </c>
      <c r="P2252" s="106">
        <f>'Datos Monitoreo 2019'!$O2252+'Datos Monitoreo 2019'!$N2252</f>
        <v>0.1287850535055034</v>
      </c>
      <c r="Q2252" s="104">
        <v>0.47</v>
      </c>
      <c r="R2252" s="106">
        <f>'Datos Monitoreo 2019'!$Q2252*'Datos Monitoreo 2019'!$N2252</f>
        <v>5.0440812622988829E-2</v>
      </c>
      <c r="S2252" s="104">
        <v>0.2</v>
      </c>
      <c r="T2252" s="106">
        <f>'Datos Monitoreo 2019'!$R2252*'Datos Monitoreo 2019'!$S2252</f>
        <v>1.0088162524597766E-2</v>
      </c>
      <c r="U2252" s="106">
        <f>'Datos Monitoreo 2019'!$T2252+'Datos Monitoreo 2019'!$R2252</f>
        <v>6.0528975147586594E-2</v>
      </c>
    </row>
    <row r="2253" spans="1:21" s="94" customFormat="1" ht="16.5" hidden="1" x14ac:dyDescent="0.3">
      <c r="A2253" s="96" t="s">
        <v>85</v>
      </c>
      <c r="B2253" s="102">
        <f>VLOOKUP('Datos Monitoreo 2019'!$A2253,info!$D$3:$E$118,2,FALSE)</f>
        <v>4</v>
      </c>
      <c r="C2253" s="96">
        <v>14</v>
      </c>
      <c r="D2253" s="96" t="s">
        <v>11</v>
      </c>
      <c r="E2253" s="97">
        <v>25.814931769505424</v>
      </c>
      <c r="F2253" s="103">
        <f t="shared" si="40"/>
        <v>5.2339774162672235E-2</v>
      </c>
      <c r="G2253" s="98"/>
      <c r="H2253" s="104"/>
      <c r="I2253" s="104"/>
      <c r="J2253" s="104"/>
      <c r="K2253" s="105">
        <f>VLOOKUP('Datos Monitoreo 2019'!$D2253,info!$A$2:$B$20,2,FALSE)</f>
        <v>0.34899999999999998</v>
      </c>
      <c r="M2253" s="104">
        <v>1.1499999999999999</v>
      </c>
      <c r="N2253" s="106">
        <f>(0.489461*'Datos Monitoreo 2019'!$E2253^1.79018)/1000</f>
        <v>0.16490023966638165</v>
      </c>
      <c r="O2253" s="106">
        <f>'Datos Monitoreo 2019'!$N2253*'Datos Monitoreo 2019'!$S2253</f>
        <v>3.298004793327633E-2</v>
      </c>
      <c r="P2253" s="106">
        <f>'Datos Monitoreo 2019'!$O2253+'Datos Monitoreo 2019'!$N2253</f>
        <v>0.19788028759965798</v>
      </c>
      <c r="Q2253" s="104">
        <v>0.47</v>
      </c>
      <c r="R2253" s="106">
        <f>'Datos Monitoreo 2019'!$Q2253*'Datos Monitoreo 2019'!$N2253</f>
        <v>7.7503112643199368E-2</v>
      </c>
      <c r="S2253" s="104">
        <v>0.2</v>
      </c>
      <c r="T2253" s="106">
        <f>'Datos Monitoreo 2019'!$R2253*'Datos Monitoreo 2019'!$S2253</f>
        <v>1.5500622528639874E-2</v>
      </c>
      <c r="U2253" s="106">
        <f>'Datos Monitoreo 2019'!$T2253+'Datos Monitoreo 2019'!$R2253</f>
        <v>9.3003735171839241E-2</v>
      </c>
    </row>
    <row r="2254" spans="1:21" s="94" customFormat="1" ht="16.5" hidden="1" x14ac:dyDescent="0.3">
      <c r="A2254" s="96" t="s">
        <v>85</v>
      </c>
      <c r="B2254" s="102">
        <f>VLOOKUP('Datos Monitoreo 2019'!$A2254,info!$D$3:$E$118,2,FALSE)</f>
        <v>4</v>
      </c>
      <c r="C2254" s="96">
        <v>15</v>
      </c>
      <c r="D2254" s="95" t="s">
        <v>11</v>
      </c>
      <c r="E2254" s="97">
        <v>31.449016754958517</v>
      </c>
      <c r="F2254" s="103">
        <f t="shared" si="40"/>
        <v>7.7679071384747556E-2</v>
      </c>
      <c r="G2254" s="95"/>
      <c r="H2254" s="104"/>
      <c r="I2254" s="104"/>
      <c r="J2254" s="104"/>
      <c r="K2254" s="105">
        <f>VLOOKUP('Datos Monitoreo 2019'!$D2254,info!$A$2:$B$20,2,FALSE)</f>
        <v>0.34899999999999998</v>
      </c>
      <c r="M2254" s="104">
        <v>1.1499999999999999</v>
      </c>
      <c r="N2254" s="106">
        <f>(0.489461*'Datos Monitoreo 2019'!$E2254^1.79018)/1000</f>
        <v>0.23480336746772379</v>
      </c>
      <c r="O2254" s="106">
        <f>'Datos Monitoreo 2019'!$N2254*'Datos Monitoreo 2019'!$S2254</f>
        <v>4.6960673493544762E-2</v>
      </c>
      <c r="P2254" s="106">
        <f>'Datos Monitoreo 2019'!$O2254+'Datos Monitoreo 2019'!$N2254</f>
        <v>0.28176404096126856</v>
      </c>
      <c r="Q2254" s="104">
        <v>0.47</v>
      </c>
      <c r="R2254" s="106">
        <f>'Datos Monitoreo 2019'!$Q2254*'Datos Monitoreo 2019'!$N2254</f>
        <v>0.11035758270983018</v>
      </c>
      <c r="S2254" s="104">
        <v>0.2</v>
      </c>
      <c r="T2254" s="106">
        <f>'Datos Monitoreo 2019'!$R2254*'Datos Monitoreo 2019'!$S2254</f>
        <v>2.2071516541966037E-2</v>
      </c>
      <c r="U2254" s="106">
        <f>'Datos Monitoreo 2019'!$T2254+'Datos Monitoreo 2019'!$R2254</f>
        <v>0.13242909925179622</v>
      </c>
    </row>
    <row r="2255" spans="1:21" s="94" customFormat="1" ht="16.5" hidden="1" x14ac:dyDescent="0.3">
      <c r="A2255" s="96" t="s">
        <v>85</v>
      </c>
      <c r="B2255" s="102">
        <f>VLOOKUP('Datos Monitoreo 2019'!$A2255,info!$D$3:$E$118,2,FALSE)</f>
        <v>4</v>
      </c>
      <c r="C2255" s="96">
        <v>17</v>
      </c>
      <c r="D2255" s="95" t="s">
        <v>11</v>
      </c>
      <c r="E2255" s="97">
        <v>20.721973590564772</v>
      </c>
      <c r="F2255" s="103">
        <f t="shared" si="40"/>
        <v>3.3725012018644161E-2</v>
      </c>
      <c r="G2255" s="95"/>
      <c r="H2255" s="104"/>
      <c r="I2255" s="104"/>
      <c r="J2255" s="104"/>
      <c r="K2255" s="105">
        <f>VLOOKUP('Datos Monitoreo 2019'!$D2255,info!$A$2:$B$20,2,FALSE)</f>
        <v>0.34899999999999998</v>
      </c>
      <c r="M2255" s="104">
        <v>1.1499999999999999</v>
      </c>
      <c r="N2255" s="106">
        <f>(0.489461*'Datos Monitoreo 2019'!$E2255^1.79018)/1000</f>
        <v>0.11126709466383077</v>
      </c>
      <c r="O2255" s="106">
        <f>'Datos Monitoreo 2019'!$N2255*'Datos Monitoreo 2019'!$S2255</f>
        <v>2.2253418932766153E-2</v>
      </c>
      <c r="P2255" s="106">
        <f>'Datos Monitoreo 2019'!$O2255+'Datos Monitoreo 2019'!$N2255</f>
        <v>0.13352051359659692</v>
      </c>
      <c r="Q2255" s="104">
        <v>0.47</v>
      </c>
      <c r="R2255" s="106">
        <f>'Datos Monitoreo 2019'!$Q2255*'Datos Monitoreo 2019'!$N2255</f>
        <v>5.2295534492000459E-2</v>
      </c>
      <c r="S2255" s="104">
        <v>0.2</v>
      </c>
      <c r="T2255" s="106">
        <f>'Datos Monitoreo 2019'!$R2255*'Datos Monitoreo 2019'!$S2255</f>
        <v>1.0459106898400093E-2</v>
      </c>
      <c r="U2255" s="106">
        <f>'Datos Monitoreo 2019'!$T2255+'Datos Monitoreo 2019'!$R2255</f>
        <v>6.2754641390400545E-2</v>
      </c>
    </row>
    <row r="2256" spans="1:21" s="94" customFormat="1" ht="16.5" hidden="1" x14ac:dyDescent="0.3">
      <c r="A2256" s="96" t="s">
        <v>85</v>
      </c>
      <c r="B2256" s="102">
        <f>VLOOKUP('Datos Monitoreo 2019'!$A2256,info!$D$3:$E$118,2,FALSE)</f>
        <v>4</v>
      </c>
      <c r="C2256" s="96">
        <v>19</v>
      </c>
      <c r="D2256" s="95" t="s">
        <v>11</v>
      </c>
      <c r="E2256" s="97">
        <v>22.600001919049138</v>
      </c>
      <c r="F2256" s="103">
        <f t="shared" si="40"/>
        <v>4.0115003406312216E-2</v>
      </c>
      <c r="G2256" s="95"/>
      <c r="H2256" s="104"/>
      <c r="I2256" s="104"/>
      <c r="J2256" s="104"/>
      <c r="K2256" s="105">
        <f>VLOOKUP('Datos Monitoreo 2019'!$D2256,info!$A$2:$B$20,2,FALSE)</f>
        <v>0.34899999999999998</v>
      </c>
      <c r="M2256" s="104">
        <v>1.1499999999999999</v>
      </c>
      <c r="N2256" s="106">
        <f>(0.489461*'Datos Monitoreo 2019'!$E2256^1.79018)/1000</f>
        <v>0.12996188587747964</v>
      </c>
      <c r="O2256" s="106">
        <f>'Datos Monitoreo 2019'!$N2256*'Datos Monitoreo 2019'!$S2256</f>
        <v>2.5992377175495931E-2</v>
      </c>
      <c r="P2256" s="106">
        <f>'Datos Monitoreo 2019'!$O2256+'Datos Monitoreo 2019'!$N2256</f>
        <v>0.15595426305297558</v>
      </c>
      <c r="Q2256" s="104">
        <v>0.47</v>
      </c>
      <c r="R2256" s="106">
        <f>'Datos Monitoreo 2019'!$Q2256*'Datos Monitoreo 2019'!$N2256</f>
        <v>6.1082086362415432E-2</v>
      </c>
      <c r="S2256" s="104">
        <v>0.2</v>
      </c>
      <c r="T2256" s="106">
        <f>'Datos Monitoreo 2019'!$R2256*'Datos Monitoreo 2019'!$S2256</f>
        <v>1.2216417272483087E-2</v>
      </c>
      <c r="U2256" s="106">
        <f>'Datos Monitoreo 2019'!$T2256+'Datos Monitoreo 2019'!$R2256</f>
        <v>7.3298503634898524E-2</v>
      </c>
    </row>
    <row r="2257" spans="1:21" s="94" customFormat="1" ht="16.5" hidden="1" x14ac:dyDescent="0.3">
      <c r="A2257" s="96" t="s">
        <v>85</v>
      </c>
      <c r="B2257" s="102">
        <f>VLOOKUP('Datos Monitoreo 2019'!$A2257,info!$D$3:$E$118,2,FALSE)</f>
        <v>4</v>
      </c>
      <c r="C2257" s="96">
        <v>20</v>
      </c>
      <c r="D2257" s="96" t="s">
        <v>11</v>
      </c>
      <c r="E2257" s="97">
        <v>23.300283668653478</v>
      </c>
      <c r="F2257" s="103">
        <f t="shared" si="40"/>
        <v>4.2639519113635858E-2</v>
      </c>
      <c r="G2257" s="98"/>
      <c r="H2257" s="104"/>
      <c r="I2257" s="104"/>
      <c r="J2257" s="104"/>
      <c r="K2257" s="105">
        <f>VLOOKUP('Datos Monitoreo 2019'!$D2257,info!$A$2:$B$20,2,FALSE)</f>
        <v>0.34899999999999998</v>
      </c>
      <c r="M2257" s="104">
        <v>1.1499999999999999</v>
      </c>
      <c r="N2257" s="106">
        <f>(0.489461*'Datos Monitoreo 2019'!$E2257^1.79018)/1000</f>
        <v>0.13725898439715783</v>
      </c>
      <c r="O2257" s="106">
        <f>'Datos Monitoreo 2019'!$N2257*'Datos Monitoreo 2019'!$S2257</f>
        <v>2.745179687943157E-2</v>
      </c>
      <c r="P2257" s="106">
        <f>'Datos Monitoreo 2019'!$O2257+'Datos Monitoreo 2019'!$N2257</f>
        <v>0.16471078127658939</v>
      </c>
      <c r="Q2257" s="104">
        <v>0.47</v>
      </c>
      <c r="R2257" s="106">
        <f>'Datos Monitoreo 2019'!$Q2257*'Datos Monitoreo 2019'!$N2257</f>
        <v>6.4511722666664176E-2</v>
      </c>
      <c r="S2257" s="104">
        <v>0.2</v>
      </c>
      <c r="T2257" s="106">
        <f>'Datos Monitoreo 2019'!$R2257*'Datos Monitoreo 2019'!$S2257</f>
        <v>1.2902344533332836E-2</v>
      </c>
      <c r="U2257" s="106">
        <f>'Datos Monitoreo 2019'!$T2257+'Datos Monitoreo 2019'!$R2257</f>
        <v>7.7414067199997008E-2</v>
      </c>
    </row>
    <row r="2258" spans="1:21" s="94" customFormat="1" ht="16.5" hidden="1" x14ac:dyDescent="0.3">
      <c r="A2258" s="96" t="s">
        <v>85</v>
      </c>
      <c r="B2258" s="102">
        <f>VLOOKUP('Datos Monitoreo 2019'!$A2258,info!$D$3:$E$118,2,FALSE)</f>
        <v>4</v>
      </c>
      <c r="C2258" s="96">
        <v>22</v>
      </c>
      <c r="D2258" s="96" t="s">
        <v>11</v>
      </c>
      <c r="E2258" s="97">
        <v>21.167607431222081</v>
      </c>
      <c r="F2258" s="103">
        <f t="shared" si="40"/>
        <v>3.5191147354406704E-2</v>
      </c>
      <c r="G2258" s="98"/>
      <c r="H2258" s="104"/>
      <c r="I2258" s="104"/>
      <c r="J2258" s="104"/>
      <c r="K2258" s="105">
        <f>VLOOKUP('Datos Monitoreo 2019'!$D2258,info!$A$2:$B$20,2,FALSE)</f>
        <v>0.34899999999999998</v>
      </c>
      <c r="M2258" s="104">
        <v>1.1499999999999999</v>
      </c>
      <c r="N2258" s="106">
        <f>(0.489461*'Datos Monitoreo 2019'!$E2258^1.79018)/1000</f>
        <v>0.11558705191321972</v>
      </c>
      <c r="O2258" s="106">
        <f>'Datos Monitoreo 2019'!$N2258*'Datos Monitoreo 2019'!$S2258</f>
        <v>2.3117410382643946E-2</v>
      </c>
      <c r="P2258" s="106">
        <f>'Datos Monitoreo 2019'!$O2258+'Datos Monitoreo 2019'!$N2258</f>
        <v>0.13870446229586367</v>
      </c>
      <c r="Q2258" s="104">
        <v>0.47</v>
      </c>
      <c r="R2258" s="106">
        <f>'Datos Monitoreo 2019'!$Q2258*'Datos Monitoreo 2019'!$N2258</f>
        <v>5.4325914399213263E-2</v>
      </c>
      <c r="S2258" s="104">
        <v>0.2</v>
      </c>
      <c r="T2258" s="106">
        <f>'Datos Monitoreo 2019'!$R2258*'Datos Monitoreo 2019'!$S2258</f>
        <v>1.0865182879842653E-2</v>
      </c>
      <c r="U2258" s="106">
        <f>'Datos Monitoreo 2019'!$T2258+'Datos Monitoreo 2019'!$R2258</f>
        <v>6.5191097279055921E-2</v>
      </c>
    </row>
    <row r="2259" spans="1:21" s="94" customFormat="1" ht="16.5" hidden="1" x14ac:dyDescent="0.3">
      <c r="A2259" s="96" t="s">
        <v>85</v>
      </c>
      <c r="B2259" s="102">
        <f>VLOOKUP('Datos Monitoreo 2019'!$A2259,info!$D$3:$E$118,2,FALSE)</f>
        <v>4</v>
      </c>
      <c r="C2259" s="96">
        <v>23</v>
      </c>
      <c r="D2259" s="95" t="s">
        <v>11</v>
      </c>
      <c r="E2259" s="97">
        <v>23.650424543455646</v>
      </c>
      <c r="F2259" s="103">
        <f t="shared" si="40"/>
        <v>4.393066358946885E-2</v>
      </c>
      <c r="G2259" s="95"/>
      <c r="H2259" s="104"/>
      <c r="I2259" s="104"/>
      <c r="J2259" s="104"/>
      <c r="K2259" s="105">
        <f>VLOOKUP('Datos Monitoreo 2019'!$D2259,info!$A$2:$B$20,2,FALSE)</f>
        <v>0.34899999999999998</v>
      </c>
      <c r="M2259" s="104">
        <v>1.1499999999999999</v>
      </c>
      <c r="N2259" s="106">
        <f>(0.489461*'Datos Monitoreo 2019'!$E2259^1.79018)/1000</f>
        <v>0.14097337224045123</v>
      </c>
      <c r="O2259" s="106">
        <f>'Datos Monitoreo 2019'!$N2259*'Datos Monitoreo 2019'!$S2259</f>
        <v>2.8194674448090248E-2</v>
      </c>
      <c r="P2259" s="106">
        <f>'Datos Monitoreo 2019'!$O2259+'Datos Monitoreo 2019'!$N2259</f>
        <v>0.16916804668854146</v>
      </c>
      <c r="Q2259" s="104">
        <v>0.47</v>
      </c>
      <c r="R2259" s="106">
        <f>'Datos Monitoreo 2019'!$Q2259*'Datos Monitoreo 2019'!$N2259</f>
        <v>6.6257484953012077E-2</v>
      </c>
      <c r="S2259" s="104">
        <v>0.2</v>
      </c>
      <c r="T2259" s="106">
        <f>'Datos Monitoreo 2019'!$R2259*'Datos Monitoreo 2019'!$S2259</f>
        <v>1.3251496990602416E-2</v>
      </c>
      <c r="U2259" s="106">
        <f>'Datos Monitoreo 2019'!$T2259+'Datos Monitoreo 2019'!$R2259</f>
        <v>7.9508981943614498E-2</v>
      </c>
    </row>
    <row r="2260" spans="1:21" s="94" customFormat="1" ht="16.5" hidden="1" x14ac:dyDescent="0.3">
      <c r="A2260" s="96" t="s">
        <v>85</v>
      </c>
      <c r="B2260" s="102">
        <f>VLOOKUP('Datos Monitoreo 2019'!$A2260,info!$D$3:$E$118,2,FALSE)</f>
        <v>4</v>
      </c>
      <c r="C2260" s="96">
        <v>25</v>
      </c>
      <c r="D2260" s="96" t="s">
        <v>11</v>
      </c>
      <c r="E2260" s="97">
        <v>27.470143177661136</v>
      </c>
      <c r="F2260" s="103">
        <f t="shared" si="40"/>
        <v>5.9266833905803902E-2</v>
      </c>
      <c r="G2260" s="98"/>
      <c r="H2260" s="104"/>
      <c r="I2260" s="104"/>
      <c r="J2260" s="104"/>
      <c r="K2260" s="105">
        <f>VLOOKUP('Datos Monitoreo 2019'!$D2260,info!$A$2:$B$20,2,FALSE)</f>
        <v>0.34899999999999998</v>
      </c>
      <c r="M2260" s="104">
        <v>1.1499999999999999</v>
      </c>
      <c r="N2260" s="106">
        <f>(0.489461*'Datos Monitoreo 2019'!$E2260^1.79018)/1000</f>
        <v>0.18430543413990139</v>
      </c>
      <c r="O2260" s="106">
        <f>'Datos Monitoreo 2019'!$N2260*'Datos Monitoreo 2019'!$S2260</f>
        <v>3.6861086827980276E-2</v>
      </c>
      <c r="P2260" s="106">
        <f>'Datos Monitoreo 2019'!$O2260+'Datos Monitoreo 2019'!$N2260</f>
        <v>0.22116652096788167</v>
      </c>
      <c r="Q2260" s="104">
        <v>0.47</v>
      </c>
      <c r="R2260" s="106">
        <f>'Datos Monitoreo 2019'!$Q2260*'Datos Monitoreo 2019'!$N2260</f>
        <v>8.6623554045753642E-2</v>
      </c>
      <c r="S2260" s="104">
        <v>0.2</v>
      </c>
      <c r="T2260" s="106">
        <f>'Datos Monitoreo 2019'!$R2260*'Datos Monitoreo 2019'!$S2260</f>
        <v>1.7324710809150729E-2</v>
      </c>
      <c r="U2260" s="106">
        <f>'Datos Monitoreo 2019'!$T2260+'Datos Monitoreo 2019'!$R2260</f>
        <v>0.10394826485490437</v>
      </c>
    </row>
    <row r="2261" spans="1:21" s="94" customFormat="1" ht="16.5" hidden="1" x14ac:dyDescent="0.3">
      <c r="A2261" s="96" t="s">
        <v>85</v>
      </c>
      <c r="B2261" s="102">
        <f>VLOOKUP('Datos Monitoreo 2019'!$A2261,info!$D$3:$E$118,2,FALSE)</f>
        <v>4</v>
      </c>
      <c r="C2261" s="96">
        <v>26</v>
      </c>
      <c r="D2261" s="96" t="s">
        <v>11</v>
      </c>
      <c r="E2261" s="97">
        <v>26.801692416675177</v>
      </c>
      <c r="F2261" s="103">
        <f t="shared" si="40"/>
        <v>5.6417562537101257E-2</v>
      </c>
      <c r="G2261" s="98"/>
      <c r="H2261" s="104"/>
      <c r="I2261" s="104"/>
      <c r="J2261" s="104"/>
      <c r="K2261" s="105">
        <f>VLOOKUP('Datos Monitoreo 2019'!$D2261,info!$A$2:$B$20,2,FALSE)</f>
        <v>0.34899999999999998</v>
      </c>
      <c r="M2261" s="104">
        <v>1.1499999999999999</v>
      </c>
      <c r="N2261" s="106">
        <f>(0.489461*'Datos Monitoreo 2019'!$E2261^1.79018)/1000</f>
        <v>0.17635408908663885</v>
      </c>
      <c r="O2261" s="106">
        <f>'Datos Monitoreo 2019'!$N2261*'Datos Monitoreo 2019'!$S2261</f>
        <v>3.5270817817327771E-2</v>
      </c>
      <c r="P2261" s="106">
        <f>'Datos Monitoreo 2019'!$O2261+'Datos Monitoreo 2019'!$N2261</f>
        <v>0.21162490690396663</v>
      </c>
      <c r="Q2261" s="104">
        <v>0.47</v>
      </c>
      <c r="R2261" s="106">
        <f>'Datos Monitoreo 2019'!$Q2261*'Datos Monitoreo 2019'!$N2261</f>
        <v>8.2886421870720262E-2</v>
      </c>
      <c r="S2261" s="104">
        <v>0.2</v>
      </c>
      <c r="T2261" s="106">
        <f>'Datos Monitoreo 2019'!$R2261*'Datos Monitoreo 2019'!$S2261</f>
        <v>1.6577284374144054E-2</v>
      </c>
      <c r="U2261" s="106">
        <f>'Datos Monitoreo 2019'!$T2261+'Datos Monitoreo 2019'!$R2261</f>
        <v>9.9463706244864308E-2</v>
      </c>
    </row>
    <row r="2262" spans="1:21" s="94" customFormat="1" ht="16.5" hidden="1" x14ac:dyDescent="0.3">
      <c r="A2262" s="96" t="s">
        <v>85</v>
      </c>
      <c r="B2262" s="102">
        <f>VLOOKUP('Datos Monitoreo 2019'!$A2262,info!$D$3:$E$118,2,FALSE)</f>
        <v>4</v>
      </c>
      <c r="C2262" s="96">
        <v>27</v>
      </c>
      <c r="D2262" s="95" t="s">
        <v>11</v>
      </c>
      <c r="E2262" s="97">
        <v>13.910142026231654</v>
      </c>
      <c r="F2262" s="103">
        <f t="shared" si="40"/>
        <v>1.5196830163658082E-2</v>
      </c>
      <c r="G2262" s="95"/>
      <c r="H2262" s="104"/>
      <c r="I2262" s="104"/>
      <c r="J2262" s="104"/>
      <c r="K2262" s="105">
        <f>VLOOKUP('Datos Monitoreo 2019'!$D2262,info!$A$2:$B$20,2,FALSE)</f>
        <v>0.34899999999999998</v>
      </c>
      <c r="M2262" s="104">
        <v>1.1499999999999999</v>
      </c>
      <c r="N2262" s="106">
        <f>(0.489461*'Datos Monitoreo 2019'!$E2262^1.79018)/1000</f>
        <v>5.4511407137807E-2</v>
      </c>
      <c r="O2262" s="106">
        <f>'Datos Monitoreo 2019'!$N2262*'Datos Monitoreo 2019'!$S2262</f>
        <v>1.0902281427561401E-2</v>
      </c>
      <c r="P2262" s="106">
        <f>'Datos Monitoreo 2019'!$O2262+'Datos Monitoreo 2019'!$N2262</f>
        <v>6.5413688565368402E-2</v>
      </c>
      <c r="Q2262" s="104">
        <v>0.47</v>
      </c>
      <c r="R2262" s="106">
        <f>'Datos Monitoreo 2019'!$Q2262*'Datos Monitoreo 2019'!$N2262</f>
        <v>2.5620361354769288E-2</v>
      </c>
      <c r="S2262" s="104">
        <v>0.2</v>
      </c>
      <c r="T2262" s="106">
        <f>'Datos Monitoreo 2019'!$R2262*'Datos Monitoreo 2019'!$S2262</f>
        <v>5.1240722709538578E-3</v>
      </c>
      <c r="U2262" s="106">
        <f>'Datos Monitoreo 2019'!$T2262+'Datos Monitoreo 2019'!$R2262</f>
        <v>3.0744433625723145E-2</v>
      </c>
    </row>
    <row r="2263" spans="1:21" s="94" customFormat="1" ht="16.5" hidden="1" x14ac:dyDescent="0.3">
      <c r="A2263" s="96" t="s">
        <v>85</v>
      </c>
      <c r="B2263" s="102">
        <f>VLOOKUP('Datos Monitoreo 2019'!$A2263,info!$D$3:$E$118,2,FALSE)</f>
        <v>4</v>
      </c>
      <c r="C2263" s="96">
        <v>28</v>
      </c>
      <c r="D2263" s="96" t="s">
        <v>11</v>
      </c>
      <c r="E2263" s="97">
        <v>23.17295971417996</v>
      </c>
      <c r="F2263" s="103">
        <f t="shared" si="40"/>
        <v>4.2174786679807529E-2</v>
      </c>
      <c r="G2263" s="98"/>
      <c r="H2263" s="104"/>
      <c r="I2263" s="104"/>
      <c r="J2263" s="104"/>
      <c r="K2263" s="105">
        <f>VLOOKUP('Datos Monitoreo 2019'!$D2263,info!$A$2:$B$20,2,FALSE)</f>
        <v>0.34899999999999998</v>
      </c>
      <c r="M2263" s="104">
        <v>1.1499999999999999</v>
      </c>
      <c r="N2263" s="106">
        <f>(0.489461*'Datos Monitoreo 2019'!$E2263^1.79018)/1000</f>
        <v>0.13591916150525729</v>
      </c>
      <c r="O2263" s="106">
        <f>'Datos Monitoreo 2019'!$N2263*'Datos Monitoreo 2019'!$S2263</f>
        <v>2.718383230105146E-2</v>
      </c>
      <c r="P2263" s="106">
        <f>'Datos Monitoreo 2019'!$O2263+'Datos Monitoreo 2019'!$N2263</f>
        <v>0.16310299380630874</v>
      </c>
      <c r="Q2263" s="104">
        <v>0.47</v>
      </c>
      <c r="R2263" s="106">
        <f>'Datos Monitoreo 2019'!$Q2263*'Datos Monitoreo 2019'!$N2263</f>
        <v>6.3882005907470923E-2</v>
      </c>
      <c r="S2263" s="104">
        <v>0.2</v>
      </c>
      <c r="T2263" s="106">
        <f>'Datos Monitoreo 2019'!$R2263*'Datos Monitoreo 2019'!$S2263</f>
        <v>1.2776401181494186E-2</v>
      </c>
      <c r="U2263" s="106">
        <f>'Datos Monitoreo 2019'!$T2263+'Datos Monitoreo 2019'!$R2263</f>
        <v>7.6658407088965111E-2</v>
      </c>
    </row>
    <row r="2264" spans="1:21" s="94" customFormat="1" ht="16.5" hidden="1" x14ac:dyDescent="0.3">
      <c r="A2264" s="96" t="s">
        <v>85</v>
      </c>
      <c r="B2264" s="102">
        <f>VLOOKUP('Datos Monitoreo 2019'!$A2264,info!$D$3:$E$118,2,FALSE)</f>
        <v>4</v>
      </c>
      <c r="C2264" s="96">
        <v>30</v>
      </c>
      <c r="D2264" s="96" t="s">
        <v>11</v>
      </c>
      <c r="E2264" s="97">
        <v>24.478030247533507</v>
      </c>
      <c r="F2264" s="103">
        <f t="shared" si="40"/>
        <v>4.7059013150883178E-2</v>
      </c>
      <c r="G2264" s="98"/>
      <c r="H2264" s="104"/>
      <c r="I2264" s="104"/>
      <c r="J2264" s="104"/>
      <c r="K2264" s="105">
        <f>VLOOKUP('Datos Monitoreo 2019'!$D2264,info!$A$2:$B$20,2,FALSE)</f>
        <v>0.34899999999999998</v>
      </c>
      <c r="M2264" s="104">
        <v>1.1499999999999999</v>
      </c>
      <c r="N2264" s="106">
        <f>(0.489461*'Datos Monitoreo 2019'!$E2264^1.79018)/1000</f>
        <v>0.14992634342211222</v>
      </c>
      <c r="O2264" s="106">
        <f>'Datos Monitoreo 2019'!$N2264*'Datos Monitoreo 2019'!$S2264</f>
        <v>2.9985268684422445E-2</v>
      </c>
      <c r="P2264" s="106">
        <f>'Datos Monitoreo 2019'!$O2264+'Datos Monitoreo 2019'!$N2264</f>
        <v>0.17991161210653467</v>
      </c>
      <c r="Q2264" s="104">
        <v>0.47</v>
      </c>
      <c r="R2264" s="106">
        <f>'Datos Monitoreo 2019'!$Q2264*'Datos Monitoreo 2019'!$N2264</f>
        <v>7.0465381408392744E-2</v>
      </c>
      <c r="S2264" s="104">
        <v>0.2</v>
      </c>
      <c r="T2264" s="106">
        <f>'Datos Monitoreo 2019'!$R2264*'Datos Monitoreo 2019'!$S2264</f>
        <v>1.409307628167855E-2</v>
      </c>
      <c r="U2264" s="106">
        <f>'Datos Monitoreo 2019'!$T2264+'Datos Monitoreo 2019'!$R2264</f>
        <v>8.4558457690071295E-2</v>
      </c>
    </row>
    <row r="2265" spans="1:21" s="94" customFormat="1" ht="16.5" hidden="1" x14ac:dyDescent="0.3">
      <c r="A2265" s="96" t="s">
        <v>85</v>
      </c>
      <c r="B2265" s="102">
        <f>VLOOKUP('Datos Monitoreo 2019'!$A2265,info!$D$3:$E$118,2,FALSE)</f>
        <v>4</v>
      </c>
      <c r="C2265" s="96">
        <v>31</v>
      </c>
      <c r="D2265" s="96" t="s">
        <v>11</v>
      </c>
      <c r="E2265" s="97">
        <v>14.674085753072751</v>
      </c>
      <c r="F2265" s="103">
        <f t="shared" si="40"/>
        <v>1.6911883830416349E-2</v>
      </c>
      <c r="G2265" s="98"/>
      <c r="H2265" s="104"/>
      <c r="I2265" s="104"/>
      <c r="J2265" s="104"/>
      <c r="K2265" s="105">
        <f>VLOOKUP('Datos Monitoreo 2019'!$D2265,info!$A$2:$B$20,2,FALSE)</f>
        <v>0.34899999999999998</v>
      </c>
      <c r="M2265" s="104">
        <v>1.1499999999999999</v>
      </c>
      <c r="N2265" s="106">
        <f>(0.489461*'Datos Monitoreo 2019'!$E2265^1.79018)/1000</f>
        <v>5.9986628944628334E-2</v>
      </c>
      <c r="O2265" s="106">
        <f>'Datos Monitoreo 2019'!$N2265*'Datos Monitoreo 2019'!$S2265</f>
        <v>1.1997325788925668E-2</v>
      </c>
      <c r="P2265" s="106">
        <f>'Datos Monitoreo 2019'!$O2265+'Datos Monitoreo 2019'!$N2265</f>
        <v>7.1983954733553998E-2</v>
      </c>
      <c r="Q2265" s="104">
        <v>0.47</v>
      </c>
      <c r="R2265" s="106">
        <f>'Datos Monitoreo 2019'!$Q2265*'Datos Monitoreo 2019'!$N2265</f>
        <v>2.8193715603975315E-2</v>
      </c>
      <c r="S2265" s="104">
        <v>0.2</v>
      </c>
      <c r="T2265" s="106">
        <f>'Datos Monitoreo 2019'!$R2265*'Datos Monitoreo 2019'!$S2265</f>
        <v>5.6387431207950631E-3</v>
      </c>
      <c r="U2265" s="106">
        <f>'Datos Monitoreo 2019'!$T2265+'Datos Monitoreo 2019'!$R2265</f>
        <v>3.3832458724770378E-2</v>
      </c>
    </row>
    <row r="2266" spans="1:21" s="94" customFormat="1" ht="16.5" hidden="1" x14ac:dyDescent="0.3">
      <c r="A2266" s="96" t="s">
        <v>85</v>
      </c>
      <c r="B2266" s="102">
        <f>VLOOKUP('Datos Monitoreo 2019'!$A2266,info!$D$3:$E$118,2,FALSE)</f>
        <v>4</v>
      </c>
      <c r="C2266" s="96">
        <v>34</v>
      </c>
      <c r="D2266" s="95" t="s">
        <v>11</v>
      </c>
      <c r="E2266" s="97">
        <v>24.828171122335672</v>
      </c>
      <c r="F2266" s="103">
        <f t="shared" si="40"/>
        <v>4.8414933688554554E-2</v>
      </c>
      <c r="G2266" s="95"/>
      <c r="H2266" s="104"/>
      <c r="I2266" s="104"/>
      <c r="J2266" s="104"/>
      <c r="K2266" s="105">
        <f>VLOOKUP('Datos Monitoreo 2019'!$D2266,info!$A$2:$B$20,2,FALSE)</f>
        <v>0.34899999999999998</v>
      </c>
      <c r="M2266" s="104">
        <v>1.1499999999999999</v>
      </c>
      <c r="N2266" s="106">
        <f>(0.489461*'Datos Monitoreo 2019'!$E2266^1.79018)/1000</f>
        <v>0.15378722127663483</v>
      </c>
      <c r="O2266" s="106">
        <f>'Datos Monitoreo 2019'!$N2266*'Datos Monitoreo 2019'!$S2266</f>
        <v>3.0757444255326966E-2</v>
      </c>
      <c r="P2266" s="106">
        <f>'Datos Monitoreo 2019'!$O2266+'Datos Monitoreo 2019'!$N2266</f>
        <v>0.1845446655319618</v>
      </c>
      <c r="Q2266" s="104">
        <v>0.47</v>
      </c>
      <c r="R2266" s="106">
        <f>'Datos Monitoreo 2019'!$Q2266*'Datos Monitoreo 2019'!$N2266</f>
        <v>7.2279994000018361E-2</v>
      </c>
      <c r="S2266" s="104">
        <v>0.2</v>
      </c>
      <c r="T2266" s="106">
        <f>'Datos Monitoreo 2019'!$R2266*'Datos Monitoreo 2019'!$S2266</f>
        <v>1.4455998800003672E-2</v>
      </c>
      <c r="U2266" s="106">
        <f>'Datos Monitoreo 2019'!$T2266+'Datos Monitoreo 2019'!$R2266</f>
        <v>8.6735992800022033E-2</v>
      </c>
    </row>
    <row r="2267" spans="1:21" s="94" customFormat="1" ht="16.5" hidden="1" x14ac:dyDescent="0.3">
      <c r="A2267" s="96" t="s">
        <v>85</v>
      </c>
      <c r="B2267" s="102">
        <f>VLOOKUP('Datos Monitoreo 2019'!$A2267,info!$D$3:$E$118,2,FALSE)</f>
        <v>4</v>
      </c>
      <c r="C2267" s="96">
        <v>35</v>
      </c>
      <c r="D2267" s="96" t="s">
        <v>11</v>
      </c>
      <c r="E2267" s="97">
        <v>21.804227203589662</v>
      </c>
      <c r="F2267" s="103">
        <f t="shared" si="40"/>
        <v>3.7339739086147301E-2</v>
      </c>
      <c r="G2267" s="98"/>
      <c r="H2267" s="104"/>
      <c r="I2267" s="104"/>
      <c r="J2267" s="104"/>
      <c r="K2267" s="105">
        <f>VLOOKUP('Datos Monitoreo 2019'!$D2267,info!$A$2:$B$20,2,FALSE)</f>
        <v>0.34899999999999998</v>
      </c>
      <c r="M2267" s="104">
        <v>1.1499999999999999</v>
      </c>
      <c r="N2267" s="106">
        <f>(0.489461*'Datos Monitoreo 2019'!$E2267^1.79018)/1000</f>
        <v>0.12188405131164495</v>
      </c>
      <c r="O2267" s="106">
        <f>'Datos Monitoreo 2019'!$N2267*'Datos Monitoreo 2019'!$S2267</f>
        <v>2.4376810262328991E-2</v>
      </c>
      <c r="P2267" s="106">
        <f>'Datos Monitoreo 2019'!$O2267+'Datos Monitoreo 2019'!$N2267</f>
        <v>0.14626086157397394</v>
      </c>
      <c r="Q2267" s="104">
        <v>0.47</v>
      </c>
      <c r="R2267" s="106">
        <f>'Datos Monitoreo 2019'!$Q2267*'Datos Monitoreo 2019'!$N2267</f>
        <v>5.7285504116473124E-2</v>
      </c>
      <c r="S2267" s="104">
        <v>0.2</v>
      </c>
      <c r="T2267" s="106">
        <f>'Datos Monitoreo 2019'!$R2267*'Datos Monitoreo 2019'!$S2267</f>
        <v>1.1457100823294625E-2</v>
      </c>
      <c r="U2267" s="106">
        <f>'Datos Monitoreo 2019'!$T2267+'Datos Monitoreo 2019'!$R2267</f>
        <v>6.8742604939767749E-2</v>
      </c>
    </row>
    <row r="2268" spans="1:21" s="94" customFormat="1" ht="16.5" hidden="1" x14ac:dyDescent="0.3">
      <c r="A2268" s="96" t="s">
        <v>85</v>
      </c>
      <c r="B2268" s="102">
        <f>VLOOKUP('Datos Monitoreo 2019'!$A2268,info!$D$3:$E$118,2,FALSE)</f>
        <v>4</v>
      </c>
      <c r="C2268" s="96">
        <v>36</v>
      </c>
      <c r="D2268" s="95" t="s">
        <v>11</v>
      </c>
      <c r="E2268" s="97">
        <v>26.165072644307596</v>
      </c>
      <c r="F2268" s="103">
        <f t="shared" si="40"/>
        <v>5.376922428405212E-2</v>
      </c>
      <c r="G2268" s="95"/>
      <c r="H2268" s="104"/>
      <c r="I2268" s="104"/>
      <c r="J2268" s="104"/>
      <c r="K2268" s="105">
        <f>VLOOKUP('Datos Monitoreo 2019'!$D2268,info!$A$2:$B$20,2,FALSE)</f>
        <v>0.34899999999999998</v>
      </c>
      <c r="M2268" s="104">
        <v>1.1499999999999999</v>
      </c>
      <c r="N2268" s="106">
        <f>(0.489461*'Datos Monitoreo 2019'!$E2268^1.79018)/1000</f>
        <v>0.16892563665181717</v>
      </c>
      <c r="O2268" s="106">
        <f>'Datos Monitoreo 2019'!$N2268*'Datos Monitoreo 2019'!$S2268</f>
        <v>3.3785127330363436E-2</v>
      </c>
      <c r="P2268" s="106">
        <f>'Datos Monitoreo 2019'!$O2268+'Datos Monitoreo 2019'!$N2268</f>
        <v>0.2027107639821806</v>
      </c>
      <c r="Q2268" s="104">
        <v>0.47</v>
      </c>
      <c r="R2268" s="106">
        <f>'Datos Monitoreo 2019'!$Q2268*'Datos Monitoreo 2019'!$N2268</f>
        <v>7.939504922635407E-2</v>
      </c>
      <c r="S2268" s="104">
        <v>0.2</v>
      </c>
      <c r="T2268" s="106">
        <f>'Datos Monitoreo 2019'!$R2268*'Datos Monitoreo 2019'!$S2268</f>
        <v>1.5879009845270815E-2</v>
      </c>
      <c r="U2268" s="106">
        <f>'Datos Monitoreo 2019'!$T2268+'Datos Monitoreo 2019'!$R2268</f>
        <v>9.5274059071624881E-2</v>
      </c>
    </row>
    <row r="2269" spans="1:21" s="94" customFormat="1" ht="16.5" hidden="1" x14ac:dyDescent="0.3">
      <c r="A2269" s="96" t="s">
        <v>85</v>
      </c>
      <c r="B2269" s="102">
        <f>VLOOKUP('Datos Monitoreo 2019'!$A2269,info!$D$3:$E$118,2,FALSE)</f>
        <v>4</v>
      </c>
      <c r="C2269" s="96">
        <v>38</v>
      </c>
      <c r="D2269" s="95" t="s">
        <v>11</v>
      </c>
      <c r="E2269" s="97">
        <v>27.406481200424377</v>
      </c>
      <c r="F2269" s="103">
        <f t="shared" si="40"/>
        <v>5.8992450783913464E-2</v>
      </c>
      <c r="G2269" s="95"/>
      <c r="H2269" s="104"/>
      <c r="I2269" s="104"/>
      <c r="J2269" s="104"/>
      <c r="K2269" s="105">
        <f>VLOOKUP('Datos Monitoreo 2019'!$D2269,info!$A$2:$B$20,2,FALSE)</f>
        <v>0.34899999999999998</v>
      </c>
      <c r="M2269" s="104">
        <v>1.1499999999999999</v>
      </c>
      <c r="N2269" s="106">
        <f>(0.489461*'Datos Monitoreo 2019'!$E2269^1.79018)/1000</f>
        <v>0.18354149960099539</v>
      </c>
      <c r="O2269" s="106">
        <f>'Datos Monitoreo 2019'!$N2269*'Datos Monitoreo 2019'!$S2269</f>
        <v>3.6708299920199076E-2</v>
      </c>
      <c r="P2269" s="106">
        <f>'Datos Monitoreo 2019'!$O2269+'Datos Monitoreo 2019'!$N2269</f>
        <v>0.22024979952119447</v>
      </c>
      <c r="Q2269" s="104">
        <v>0.47</v>
      </c>
      <c r="R2269" s="106">
        <f>'Datos Monitoreo 2019'!$Q2269*'Datos Monitoreo 2019'!$N2269</f>
        <v>8.6264504812467835E-2</v>
      </c>
      <c r="S2269" s="104">
        <v>0.2</v>
      </c>
      <c r="T2269" s="106">
        <f>'Datos Monitoreo 2019'!$R2269*'Datos Monitoreo 2019'!$S2269</f>
        <v>1.7252900962493569E-2</v>
      </c>
      <c r="U2269" s="106">
        <f>'Datos Monitoreo 2019'!$T2269+'Datos Monitoreo 2019'!$R2269</f>
        <v>0.10351740577496141</v>
      </c>
    </row>
    <row r="2270" spans="1:21" s="94" customFormat="1" ht="16.5" hidden="1" x14ac:dyDescent="0.3">
      <c r="A2270" s="96" t="s">
        <v>85</v>
      </c>
      <c r="B2270" s="102">
        <f>VLOOKUP('Datos Monitoreo 2019'!$A2270,info!$D$3:$E$118,2,FALSE)</f>
        <v>4</v>
      </c>
      <c r="C2270" s="96">
        <v>40</v>
      </c>
      <c r="D2270" s="95" t="s">
        <v>11</v>
      </c>
      <c r="E2270" s="97">
        <v>31.098875880156349</v>
      </c>
      <c r="F2270" s="103">
        <f t="shared" si="40"/>
        <v>7.5959004337281893E-2</v>
      </c>
      <c r="G2270" s="95"/>
      <c r="H2270" s="104"/>
      <c r="I2270" s="104"/>
      <c r="J2270" s="104"/>
      <c r="K2270" s="105">
        <f>VLOOKUP('Datos Monitoreo 2019'!$D2270,info!$A$2:$B$20,2,FALSE)</f>
        <v>0.34899999999999998</v>
      </c>
      <c r="M2270" s="104">
        <v>1.1499999999999999</v>
      </c>
      <c r="N2270" s="106">
        <f>(0.489461*'Datos Monitoreo 2019'!$E2270^1.79018)/1000</f>
        <v>0.23014406734876208</v>
      </c>
      <c r="O2270" s="106">
        <f>'Datos Monitoreo 2019'!$N2270*'Datos Monitoreo 2019'!$S2270</f>
        <v>4.6028813469752419E-2</v>
      </c>
      <c r="P2270" s="106">
        <f>'Datos Monitoreo 2019'!$O2270+'Datos Monitoreo 2019'!$N2270</f>
        <v>0.27617288081851449</v>
      </c>
      <c r="Q2270" s="104">
        <v>0.47</v>
      </c>
      <c r="R2270" s="106">
        <f>'Datos Monitoreo 2019'!$Q2270*'Datos Monitoreo 2019'!$N2270</f>
        <v>0.10816771165391817</v>
      </c>
      <c r="S2270" s="104">
        <v>0.2</v>
      </c>
      <c r="T2270" s="106">
        <f>'Datos Monitoreo 2019'!$R2270*'Datos Monitoreo 2019'!$S2270</f>
        <v>2.1633542330783635E-2</v>
      </c>
      <c r="U2270" s="106">
        <f>'Datos Monitoreo 2019'!$T2270+'Datos Monitoreo 2019'!$R2270</f>
        <v>0.1298012539847018</v>
      </c>
    </row>
    <row r="2271" spans="1:21" s="94" customFormat="1" ht="16.5" hidden="1" x14ac:dyDescent="0.3">
      <c r="A2271" s="96" t="s">
        <v>85</v>
      </c>
      <c r="B2271" s="102">
        <f>VLOOKUP('Datos Monitoreo 2019'!$A2271,info!$D$3:$E$118,2,FALSE)</f>
        <v>4</v>
      </c>
      <c r="C2271" s="96">
        <v>41</v>
      </c>
      <c r="D2271" s="96" t="s">
        <v>11</v>
      </c>
      <c r="E2271" s="97">
        <v>19.066762182409061</v>
      </c>
      <c r="F2271" s="103">
        <f t="shared" si="40"/>
        <v>2.8552476368157567E-2</v>
      </c>
      <c r="G2271" s="98"/>
      <c r="H2271" s="104"/>
      <c r="I2271" s="104"/>
      <c r="J2271" s="104"/>
      <c r="K2271" s="105">
        <f>VLOOKUP('Datos Monitoreo 2019'!$D2271,info!$A$2:$B$20,2,FALSE)</f>
        <v>0.34899999999999998</v>
      </c>
      <c r="M2271" s="104">
        <v>1.1499999999999999</v>
      </c>
      <c r="N2271" s="106">
        <f>(0.489461*'Datos Monitoreo 2019'!$E2271^1.79018)/1000</f>
        <v>9.5861513817291744E-2</v>
      </c>
      <c r="O2271" s="106">
        <f>'Datos Monitoreo 2019'!$N2271*'Datos Monitoreo 2019'!$S2271</f>
        <v>1.9172302763458351E-2</v>
      </c>
      <c r="P2271" s="106">
        <f>'Datos Monitoreo 2019'!$O2271+'Datos Monitoreo 2019'!$N2271</f>
        <v>0.1150338165807501</v>
      </c>
      <c r="Q2271" s="104">
        <v>0.47</v>
      </c>
      <c r="R2271" s="106">
        <f>'Datos Monitoreo 2019'!$Q2271*'Datos Monitoreo 2019'!$N2271</f>
        <v>4.5054911494127117E-2</v>
      </c>
      <c r="S2271" s="104">
        <v>0.2</v>
      </c>
      <c r="T2271" s="106">
        <f>'Datos Monitoreo 2019'!$R2271*'Datos Monitoreo 2019'!$S2271</f>
        <v>9.0109822988254235E-3</v>
      </c>
      <c r="U2271" s="106">
        <f>'Datos Monitoreo 2019'!$T2271+'Datos Monitoreo 2019'!$R2271</f>
        <v>5.4065893792952541E-2</v>
      </c>
    </row>
    <row r="2272" spans="1:21" s="94" customFormat="1" ht="16.5" hidden="1" x14ac:dyDescent="0.3">
      <c r="A2272" s="96" t="s">
        <v>85</v>
      </c>
      <c r="B2272" s="102">
        <f>VLOOKUP('Datos Monitoreo 2019'!$A2272,info!$D$3:$E$118,2,FALSE)</f>
        <v>4</v>
      </c>
      <c r="C2272" s="96">
        <v>43</v>
      </c>
      <c r="D2272" s="96" t="s">
        <v>11</v>
      </c>
      <c r="E2272" s="97">
        <v>15.820001343334399</v>
      </c>
      <c r="F2272" s="103">
        <f t="shared" si="40"/>
        <v>1.9656351669092995E-2</v>
      </c>
      <c r="G2272" s="98"/>
      <c r="H2272" s="104"/>
      <c r="I2272" s="104"/>
      <c r="J2272" s="104"/>
      <c r="K2272" s="105">
        <f>VLOOKUP('Datos Monitoreo 2019'!$D2272,info!$A$2:$B$20,2,FALSE)</f>
        <v>0.34899999999999998</v>
      </c>
      <c r="M2272" s="104">
        <v>1.1499999999999999</v>
      </c>
      <c r="N2272" s="106">
        <f>(0.489461*'Datos Monitoreo 2019'!$E2272^1.79018)/1000</f>
        <v>6.8629939183529262E-2</v>
      </c>
      <c r="O2272" s="106">
        <f>'Datos Monitoreo 2019'!$N2272*'Datos Monitoreo 2019'!$S2272</f>
        <v>1.3725987836705852E-2</v>
      </c>
      <c r="P2272" s="106">
        <f>'Datos Monitoreo 2019'!$O2272+'Datos Monitoreo 2019'!$N2272</f>
        <v>8.2355927020235115E-2</v>
      </c>
      <c r="Q2272" s="104">
        <v>0.47</v>
      </c>
      <c r="R2272" s="106">
        <f>'Datos Monitoreo 2019'!$Q2272*'Datos Monitoreo 2019'!$N2272</f>
        <v>3.2256071416258754E-2</v>
      </c>
      <c r="S2272" s="104">
        <v>0.2</v>
      </c>
      <c r="T2272" s="106">
        <f>'Datos Monitoreo 2019'!$R2272*'Datos Monitoreo 2019'!$S2272</f>
        <v>6.4512142832517513E-3</v>
      </c>
      <c r="U2272" s="106">
        <f>'Datos Monitoreo 2019'!$T2272+'Datos Monitoreo 2019'!$R2272</f>
        <v>3.8707285699510506E-2</v>
      </c>
    </row>
    <row r="2273" spans="1:21" s="94" customFormat="1" ht="16.5" hidden="1" x14ac:dyDescent="0.3">
      <c r="A2273" s="96" t="s">
        <v>93</v>
      </c>
      <c r="B2273" s="102">
        <f>VLOOKUP('Datos Monitoreo 2019'!$A2273,info!$D$3:$E$118,2,FALSE)</f>
        <v>3</v>
      </c>
      <c r="C2273" s="96">
        <v>1</v>
      </c>
      <c r="D2273" s="96" t="s">
        <v>10</v>
      </c>
      <c r="E2273" s="97">
        <v>23.236621691416719</v>
      </c>
      <c r="F2273" s="103">
        <f t="shared" si="40"/>
        <v>4.2406834586835515E-2</v>
      </c>
      <c r="G2273" s="98"/>
      <c r="H2273" s="104"/>
      <c r="I2273" s="104"/>
      <c r="J2273" s="104"/>
      <c r="K2273" s="105">
        <f>VLOOKUP('Datos Monitoreo 2019'!$D2273,info!$A$2:$B$20,2,FALSE)</f>
        <v>0.54</v>
      </c>
      <c r="M2273" s="104">
        <v>1.1499999999999999</v>
      </c>
      <c r="N2273" s="106">
        <f>(0.214828*'Datos Monitoreo 2019'!$E2273^2.0402)/1000</f>
        <v>0.13163064647053621</v>
      </c>
      <c r="O2273" s="106">
        <f>'Datos Monitoreo 2019'!$N2273*'Datos Monitoreo 2019'!$S2273</f>
        <v>2.6326129294107242E-2</v>
      </c>
      <c r="P2273" s="106">
        <f>'Datos Monitoreo 2019'!$O2273+'Datos Monitoreo 2019'!$N2273</f>
        <v>0.15795677576464345</v>
      </c>
      <c r="Q2273" s="104">
        <v>0.47</v>
      </c>
      <c r="R2273" s="106">
        <f>'Datos Monitoreo 2019'!$Q2273*'Datos Monitoreo 2019'!$N2273</f>
        <v>6.1866403841152016E-2</v>
      </c>
      <c r="S2273" s="104">
        <v>0.2</v>
      </c>
      <c r="T2273" s="106">
        <f>'Datos Monitoreo 2019'!$R2273*'Datos Monitoreo 2019'!$S2273</f>
        <v>1.2373280768230403E-2</v>
      </c>
      <c r="U2273" s="106">
        <f>'Datos Monitoreo 2019'!$T2273+'Datos Monitoreo 2019'!$R2273</f>
        <v>7.423968460938242E-2</v>
      </c>
    </row>
    <row r="2274" spans="1:21" s="94" customFormat="1" ht="16.5" hidden="1" x14ac:dyDescent="0.3">
      <c r="A2274" s="95" t="s">
        <v>93</v>
      </c>
      <c r="B2274" s="102">
        <f>VLOOKUP('Datos Monitoreo 2019'!$A2274,info!$D$3:$E$118,2,FALSE)</f>
        <v>3</v>
      </c>
      <c r="C2274" s="96">
        <v>2</v>
      </c>
      <c r="D2274" s="95" t="s">
        <v>10</v>
      </c>
      <c r="E2274" s="97">
        <v>22.281692032865347</v>
      </c>
      <c r="F2274" s="103">
        <f t="shared" si="40"/>
        <v>3.8992961057514354E-2</v>
      </c>
      <c r="G2274" s="95"/>
      <c r="H2274" s="104"/>
      <c r="I2274" s="104"/>
      <c r="J2274" s="104"/>
      <c r="K2274" s="105">
        <f>VLOOKUP('Datos Monitoreo 2019'!$D2274,info!$A$2:$B$20,2,FALSE)</f>
        <v>0.54</v>
      </c>
      <c r="M2274" s="104">
        <v>1.1499999999999999</v>
      </c>
      <c r="N2274" s="106">
        <f>(0.214828*'Datos Monitoreo 2019'!$E2274^2.0402)/1000</f>
        <v>0.12082998908357739</v>
      </c>
      <c r="O2274" s="106">
        <f>'Datos Monitoreo 2019'!$N2274*'Datos Monitoreo 2019'!$S2274</f>
        <v>2.4165997816715482E-2</v>
      </c>
      <c r="P2274" s="106">
        <f>'Datos Monitoreo 2019'!$O2274+'Datos Monitoreo 2019'!$N2274</f>
        <v>0.14499598690029286</v>
      </c>
      <c r="Q2274" s="104">
        <v>0.47</v>
      </c>
      <c r="R2274" s="106">
        <f>'Datos Monitoreo 2019'!$Q2274*'Datos Monitoreo 2019'!$N2274</f>
        <v>5.6790094869281368E-2</v>
      </c>
      <c r="S2274" s="104">
        <v>0.2</v>
      </c>
      <c r="T2274" s="106">
        <f>'Datos Monitoreo 2019'!$R2274*'Datos Monitoreo 2019'!$S2274</f>
        <v>1.1358018973856274E-2</v>
      </c>
      <c r="U2274" s="106">
        <f>'Datos Monitoreo 2019'!$T2274+'Datos Monitoreo 2019'!$R2274</f>
        <v>6.8148113843137639E-2</v>
      </c>
    </row>
    <row r="2275" spans="1:21" s="94" customFormat="1" ht="16.5" hidden="1" x14ac:dyDescent="0.3">
      <c r="A2275" s="96" t="s">
        <v>93</v>
      </c>
      <c r="B2275" s="102">
        <f>VLOOKUP('Datos Monitoreo 2019'!$A2275,info!$D$3:$E$118,2,FALSE)</f>
        <v>3</v>
      </c>
      <c r="C2275" s="96">
        <v>3</v>
      </c>
      <c r="D2275" s="96" t="s">
        <v>10</v>
      </c>
      <c r="E2275" s="97">
        <v>21.963382146681557</v>
      </c>
      <c r="F2275" s="103">
        <f t="shared" si="40"/>
        <v>3.7886834203025681E-2</v>
      </c>
      <c r="G2275" s="98"/>
      <c r="H2275" s="104"/>
      <c r="I2275" s="104"/>
      <c r="J2275" s="104"/>
      <c r="K2275" s="105">
        <f>VLOOKUP('Datos Monitoreo 2019'!$D2275,info!$A$2:$B$20,2,FALSE)</f>
        <v>0.54</v>
      </c>
      <c r="M2275" s="104">
        <v>1.1499999999999999</v>
      </c>
      <c r="N2275" s="106">
        <f>(0.214828*'Datos Monitoreo 2019'!$E2275^2.0402)/1000</f>
        <v>0.11733447377360282</v>
      </c>
      <c r="O2275" s="106">
        <f>'Datos Monitoreo 2019'!$N2275*'Datos Monitoreo 2019'!$S2275</f>
        <v>2.3466894754720566E-2</v>
      </c>
      <c r="P2275" s="106">
        <f>'Datos Monitoreo 2019'!$O2275+'Datos Monitoreo 2019'!$N2275</f>
        <v>0.14080136852832337</v>
      </c>
      <c r="Q2275" s="104">
        <v>0.47</v>
      </c>
      <c r="R2275" s="106">
        <f>'Datos Monitoreo 2019'!$Q2275*'Datos Monitoreo 2019'!$N2275</f>
        <v>5.5147202673593319E-2</v>
      </c>
      <c r="S2275" s="104">
        <v>0.2</v>
      </c>
      <c r="T2275" s="106">
        <f>'Datos Monitoreo 2019'!$R2275*'Datos Monitoreo 2019'!$S2275</f>
        <v>1.1029440534718665E-2</v>
      </c>
      <c r="U2275" s="106">
        <f>'Datos Monitoreo 2019'!$T2275+'Datos Monitoreo 2019'!$R2275</f>
        <v>6.6176643208311986E-2</v>
      </c>
    </row>
    <row r="2276" spans="1:21" s="94" customFormat="1" ht="16.5" hidden="1" x14ac:dyDescent="0.3">
      <c r="A2276" s="95" t="s">
        <v>93</v>
      </c>
      <c r="B2276" s="102">
        <f>VLOOKUP('Datos Monitoreo 2019'!$A2276,info!$D$3:$E$118,2,FALSE)</f>
        <v>3</v>
      </c>
      <c r="C2276" s="96">
        <v>4</v>
      </c>
      <c r="D2276" s="95" t="s">
        <v>9</v>
      </c>
      <c r="E2276" s="97">
        <v>3.5014087480216975</v>
      </c>
      <c r="F2276" s="103">
        <f t="shared" si="40"/>
        <v>9.6288740570596703E-4</v>
      </c>
      <c r="G2276" s="95"/>
      <c r="H2276" s="104"/>
      <c r="I2276" s="104"/>
      <c r="J2276" s="104"/>
      <c r="K2276" s="105">
        <f>VLOOKUP('Datos Monitoreo 2019'!$D2276,info!$A$2:$B$20,2,FALSE)</f>
        <v>0.74</v>
      </c>
      <c r="M2276" s="104">
        <v>1.1499999999999999</v>
      </c>
      <c r="N2276" s="106">
        <f>(1.8894+0.00853085*'Datos Monitoreo 2019'!$E2276^3.32222)/1000</f>
        <v>2.4377863828380216E-3</v>
      </c>
      <c r="O2276" s="106">
        <f>'Datos Monitoreo 2019'!$N2276*'Datos Monitoreo 2019'!$S2276</f>
        <v>4.8755727656760433E-4</v>
      </c>
      <c r="P2276" s="106">
        <f>'Datos Monitoreo 2019'!$O2276+'Datos Monitoreo 2019'!$N2276</f>
        <v>2.925343659405626E-3</v>
      </c>
      <c r="Q2276" s="104">
        <v>0.47</v>
      </c>
      <c r="R2276" s="106">
        <f>'Datos Monitoreo 2019'!$Q2276*'Datos Monitoreo 2019'!$N2276</f>
        <v>1.14575959993387E-3</v>
      </c>
      <c r="S2276" s="104">
        <v>0.2</v>
      </c>
      <c r="T2276" s="106">
        <f>'Datos Monitoreo 2019'!$R2276*'Datos Monitoreo 2019'!$S2276</f>
        <v>2.2915191998677402E-4</v>
      </c>
      <c r="U2276" s="106">
        <f>'Datos Monitoreo 2019'!$T2276+'Datos Monitoreo 2019'!$R2276</f>
        <v>1.374911519920644E-3</v>
      </c>
    </row>
    <row r="2277" spans="1:21" s="94" customFormat="1" ht="16.5" hidden="1" x14ac:dyDescent="0.3">
      <c r="A2277" s="96" t="s">
        <v>93</v>
      </c>
      <c r="B2277" s="102">
        <f>VLOOKUP('Datos Monitoreo 2019'!$A2277,info!$D$3:$E$118,2,FALSE)</f>
        <v>3</v>
      </c>
      <c r="C2277" s="96">
        <v>4</v>
      </c>
      <c r="D2277" s="96" t="s">
        <v>9</v>
      </c>
      <c r="E2277" s="97">
        <v>2.5464790894703255</v>
      </c>
      <c r="F2277" s="103">
        <f t="shared" si="40"/>
        <v>5.0929581789406519E-4</v>
      </c>
      <c r="G2277" s="98"/>
      <c r="H2277" s="104"/>
      <c r="I2277" s="104"/>
      <c r="J2277" s="104"/>
      <c r="K2277" s="105">
        <f>VLOOKUP('Datos Monitoreo 2019'!$D2277,info!$A$2:$B$20,2,FALSE)</f>
        <v>0.74</v>
      </c>
      <c r="M2277" s="104">
        <v>1.1499999999999999</v>
      </c>
      <c r="N2277" s="106">
        <f>(1.8894+0.00853085*'Datos Monitoreo 2019'!$E2277^3.32222)/1000</f>
        <v>2.0797770847807797E-3</v>
      </c>
      <c r="O2277" s="106">
        <f>'Datos Monitoreo 2019'!$N2277*'Datos Monitoreo 2019'!$S2277</f>
        <v>4.1595541695615599E-4</v>
      </c>
      <c r="P2277" s="106">
        <f>'Datos Monitoreo 2019'!$O2277+'Datos Monitoreo 2019'!$N2277</f>
        <v>2.4957325017369355E-3</v>
      </c>
      <c r="Q2277" s="104">
        <v>0.47</v>
      </c>
      <c r="R2277" s="106">
        <f>'Datos Monitoreo 2019'!$Q2277*'Datos Monitoreo 2019'!$N2277</f>
        <v>9.7749522984696643E-4</v>
      </c>
      <c r="S2277" s="104">
        <v>0.2</v>
      </c>
      <c r="T2277" s="106">
        <f>'Datos Monitoreo 2019'!$R2277*'Datos Monitoreo 2019'!$S2277</f>
        <v>1.954990459693933E-4</v>
      </c>
      <c r="U2277" s="106">
        <f>'Datos Monitoreo 2019'!$T2277+'Datos Monitoreo 2019'!$R2277</f>
        <v>1.1729942758163597E-3</v>
      </c>
    </row>
    <row r="2278" spans="1:21" s="94" customFormat="1" ht="16.5" hidden="1" x14ac:dyDescent="0.3">
      <c r="A2278" s="95" t="s">
        <v>93</v>
      </c>
      <c r="B2278" s="102">
        <f>VLOOKUP('Datos Monitoreo 2019'!$A2278,info!$D$3:$E$118,2,FALSE)</f>
        <v>3</v>
      </c>
      <c r="C2278" s="96">
        <v>5</v>
      </c>
      <c r="D2278" s="95" t="s">
        <v>10</v>
      </c>
      <c r="E2278" s="97">
        <v>23.077466748324824</v>
      </c>
      <c r="F2278" s="103">
        <f t="shared" si="40"/>
        <v>4.1827908481338744E-2</v>
      </c>
      <c r="G2278" s="95"/>
      <c r="H2278" s="104"/>
      <c r="I2278" s="104"/>
      <c r="J2278" s="104"/>
      <c r="K2278" s="105">
        <f>VLOOKUP('Datos Monitoreo 2019'!$D2278,info!$A$2:$B$20,2,FALSE)</f>
        <v>0.54</v>
      </c>
      <c r="M2278" s="104">
        <v>1.1499999999999999</v>
      </c>
      <c r="N2278" s="106">
        <f>(0.214828*'Datos Monitoreo 2019'!$E2278^2.0402)/1000</f>
        <v>0.12979779537907596</v>
      </c>
      <c r="O2278" s="106">
        <f>'Datos Monitoreo 2019'!$N2278*'Datos Monitoreo 2019'!$S2278</f>
        <v>2.5959559075815195E-2</v>
      </c>
      <c r="P2278" s="106">
        <f>'Datos Monitoreo 2019'!$O2278+'Datos Monitoreo 2019'!$N2278</f>
        <v>0.15575735445489114</v>
      </c>
      <c r="Q2278" s="104">
        <v>0.47</v>
      </c>
      <c r="R2278" s="106">
        <f>'Datos Monitoreo 2019'!$Q2278*'Datos Monitoreo 2019'!$N2278</f>
        <v>6.1004963828165698E-2</v>
      </c>
      <c r="S2278" s="104">
        <v>0.2</v>
      </c>
      <c r="T2278" s="106">
        <f>'Datos Monitoreo 2019'!$R2278*'Datos Monitoreo 2019'!$S2278</f>
        <v>1.2200992765633141E-2</v>
      </c>
      <c r="U2278" s="106">
        <f>'Datos Monitoreo 2019'!$T2278+'Datos Monitoreo 2019'!$R2278</f>
        <v>7.3205956593798832E-2</v>
      </c>
    </row>
    <row r="2279" spans="1:21" s="94" customFormat="1" ht="16.5" hidden="1" x14ac:dyDescent="0.3">
      <c r="A2279" s="96" t="s">
        <v>93</v>
      </c>
      <c r="B2279" s="102">
        <f>VLOOKUP('Datos Monitoreo 2019'!$A2279,info!$D$3:$E$118,2,FALSE)</f>
        <v>3</v>
      </c>
      <c r="C2279" s="96">
        <v>6</v>
      </c>
      <c r="D2279" s="95" t="s">
        <v>10</v>
      </c>
      <c r="E2279" s="97">
        <v>22.918311805232928</v>
      </c>
      <c r="F2279" s="103">
        <f t="shared" si="40"/>
        <v>4.1252961249419268E-2</v>
      </c>
      <c r="G2279" s="95"/>
      <c r="H2279" s="104"/>
      <c r="I2279" s="104"/>
      <c r="J2279" s="104"/>
      <c r="K2279" s="105">
        <f>VLOOKUP('Datos Monitoreo 2019'!$D2279,info!$A$2:$B$20,2,FALSE)</f>
        <v>0.54</v>
      </c>
      <c r="M2279" s="104">
        <v>1.1499999999999999</v>
      </c>
      <c r="N2279" s="106">
        <f>(0.214828*'Datos Monitoreo 2019'!$E2279^2.0402)/1000</f>
        <v>0.12797804578208355</v>
      </c>
      <c r="O2279" s="106">
        <f>'Datos Monitoreo 2019'!$N2279*'Datos Monitoreo 2019'!$S2279</f>
        <v>2.5595609156416711E-2</v>
      </c>
      <c r="P2279" s="106">
        <f>'Datos Monitoreo 2019'!$O2279+'Datos Monitoreo 2019'!$N2279</f>
        <v>0.15357365493850025</v>
      </c>
      <c r="Q2279" s="104">
        <v>0.47</v>
      </c>
      <c r="R2279" s="106">
        <f>'Datos Monitoreo 2019'!$Q2279*'Datos Monitoreo 2019'!$N2279</f>
        <v>6.0149681517579268E-2</v>
      </c>
      <c r="S2279" s="104">
        <v>0.2</v>
      </c>
      <c r="T2279" s="106">
        <f>'Datos Monitoreo 2019'!$R2279*'Datos Monitoreo 2019'!$S2279</f>
        <v>1.2029936303515855E-2</v>
      </c>
      <c r="U2279" s="106">
        <f>'Datos Monitoreo 2019'!$T2279+'Datos Monitoreo 2019'!$R2279</f>
        <v>7.2179617821095124E-2</v>
      </c>
    </row>
    <row r="2280" spans="1:21" s="94" customFormat="1" ht="16.5" hidden="1" x14ac:dyDescent="0.3">
      <c r="A2280" s="95" t="s">
        <v>93</v>
      </c>
      <c r="B2280" s="102">
        <f>VLOOKUP('Datos Monitoreo 2019'!$A2280,info!$D$3:$E$118,2,FALSE)</f>
        <v>3</v>
      </c>
      <c r="C2280" s="96">
        <v>7</v>
      </c>
      <c r="D2280" s="95" t="s">
        <v>10</v>
      </c>
      <c r="E2280" s="97">
        <v>22.600001919049138</v>
      </c>
      <c r="F2280" s="103">
        <f t="shared" si="40"/>
        <v>4.0115003406312216E-2</v>
      </c>
      <c r="G2280" s="95"/>
      <c r="H2280" s="104"/>
      <c r="I2280" s="104"/>
      <c r="J2280" s="104"/>
      <c r="K2280" s="105">
        <f>VLOOKUP('Datos Monitoreo 2019'!$D2280,info!$A$2:$B$20,2,FALSE)</f>
        <v>0.54</v>
      </c>
      <c r="M2280" s="104">
        <v>1.1499999999999999</v>
      </c>
      <c r="N2280" s="106">
        <f>(0.214828*'Datos Monitoreo 2019'!$E2280^2.0402)/1000</f>
        <v>0.12437783646960797</v>
      </c>
      <c r="O2280" s="106">
        <f>'Datos Monitoreo 2019'!$N2280*'Datos Monitoreo 2019'!$S2280</f>
        <v>2.4875567293921597E-2</v>
      </c>
      <c r="P2280" s="106">
        <f>'Datos Monitoreo 2019'!$O2280+'Datos Monitoreo 2019'!$N2280</f>
        <v>0.14925340376352958</v>
      </c>
      <c r="Q2280" s="104">
        <v>0.47</v>
      </c>
      <c r="R2280" s="106">
        <f>'Datos Monitoreo 2019'!$Q2280*'Datos Monitoreo 2019'!$N2280</f>
        <v>5.8457583140715745E-2</v>
      </c>
      <c r="S2280" s="104">
        <v>0.2</v>
      </c>
      <c r="T2280" s="106">
        <f>'Datos Monitoreo 2019'!$R2280*'Datos Monitoreo 2019'!$S2280</f>
        <v>1.1691516628143149E-2</v>
      </c>
      <c r="U2280" s="106">
        <f>'Datos Monitoreo 2019'!$T2280+'Datos Monitoreo 2019'!$R2280</f>
        <v>7.01490997688589E-2</v>
      </c>
    </row>
    <row r="2281" spans="1:21" s="94" customFormat="1" ht="16.5" hidden="1" x14ac:dyDescent="0.3">
      <c r="A2281" s="96" t="s">
        <v>93</v>
      </c>
      <c r="B2281" s="102">
        <f>VLOOKUP('Datos Monitoreo 2019'!$A2281,info!$D$3:$E$118,2,FALSE)</f>
        <v>3</v>
      </c>
      <c r="C2281" s="96">
        <v>8</v>
      </c>
      <c r="D2281" s="96" t="s">
        <v>10</v>
      </c>
      <c r="E2281" s="97">
        <v>23.395776634508614</v>
      </c>
      <c r="F2281" s="103">
        <f t="shared" si="40"/>
        <v>4.2989739565909575E-2</v>
      </c>
      <c r="G2281" s="98"/>
      <c r="H2281" s="104"/>
      <c r="I2281" s="104"/>
      <c r="J2281" s="104"/>
      <c r="K2281" s="105">
        <f>VLOOKUP('Datos Monitoreo 2019'!$D2281,info!$A$2:$B$20,2,FALSE)</f>
        <v>0.54</v>
      </c>
      <c r="M2281" s="104">
        <v>1.1499999999999999</v>
      </c>
      <c r="N2281" s="106">
        <f>(0.214828*'Datos Monitoreo 2019'!$E2281^2.0402)/1000</f>
        <v>0.13347660267680006</v>
      </c>
      <c r="O2281" s="106">
        <f>'Datos Monitoreo 2019'!$N2281*'Datos Monitoreo 2019'!$S2281</f>
        <v>2.6695320535360015E-2</v>
      </c>
      <c r="P2281" s="106">
        <f>'Datos Monitoreo 2019'!$O2281+'Datos Monitoreo 2019'!$N2281</f>
        <v>0.16017192321216006</v>
      </c>
      <c r="Q2281" s="104">
        <v>0.47</v>
      </c>
      <c r="R2281" s="106">
        <f>'Datos Monitoreo 2019'!$Q2281*'Datos Monitoreo 2019'!$N2281</f>
        <v>6.2734003258096027E-2</v>
      </c>
      <c r="S2281" s="104">
        <v>0.2</v>
      </c>
      <c r="T2281" s="106">
        <f>'Datos Monitoreo 2019'!$R2281*'Datos Monitoreo 2019'!$S2281</f>
        <v>1.2546800651619207E-2</v>
      </c>
      <c r="U2281" s="106">
        <f>'Datos Monitoreo 2019'!$T2281+'Datos Monitoreo 2019'!$R2281</f>
        <v>7.5280803909715227E-2</v>
      </c>
    </row>
    <row r="2282" spans="1:21" s="94" customFormat="1" ht="16.5" hidden="1" x14ac:dyDescent="0.3">
      <c r="A2282" s="95" t="s">
        <v>93</v>
      </c>
      <c r="B2282" s="102">
        <f>VLOOKUP('Datos Monitoreo 2019'!$A2282,info!$D$3:$E$118,2,FALSE)</f>
        <v>3</v>
      </c>
      <c r="C2282" s="96">
        <v>9</v>
      </c>
      <c r="D2282" s="95" t="s">
        <v>10</v>
      </c>
      <c r="E2282" s="97">
        <v>22.759156862141033</v>
      </c>
      <c r="F2282" s="103">
        <f t="shared" si="40"/>
        <v>4.0681992891077094E-2</v>
      </c>
      <c r="G2282" s="95"/>
      <c r="H2282" s="104"/>
      <c r="I2282" s="104"/>
      <c r="J2282" s="104"/>
      <c r="K2282" s="105">
        <f>VLOOKUP('Datos Monitoreo 2019'!$D2282,info!$A$2:$B$20,2,FALSE)</f>
        <v>0.54</v>
      </c>
      <c r="M2282" s="104">
        <v>1.1499999999999999</v>
      </c>
      <c r="N2282" s="106">
        <f>(0.214828*'Datos Monitoreo 2019'!$E2282^2.0402)/1000</f>
        <v>0.12617139403517857</v>
      </c>
      <c r="O2282" s="106">
        <f>'Datos Monitoreo 2019'!$N2282*'Datos Monitoreo 2019'!$S2282</f>
        <v>2.5234278807035715E-2</v>
      </c>
      <c r="P2282" s="106">
        <f>'Datos Monitoreo 2019'!$O2282+'Datos Monitoreo 2019'!$N2282</f>
        <v>0.15140567284221429</v>
      </c>
      <c r="Q2282" s="104">
        <v>0.47</v>
      </c>
      <c r="R2282" s="106">
        <f>'Datos Monitoreo 2019'!$Q2282*'Datos Monitoreo 2019'!$N2282</f>
        <v>5.9300555196533926E-2</v>
      </c>
      <c r="S2282" s="104">
        <v>0.2</v>
      </c>
      <c r="T2282" s="106">
        <f>'Datos Monitoreo 2019'!$R2282*'Datos Monitoreo 2019'!$S2282</f>
        <v>1.1860111039306787E-2</v>
      </c>
      <c r="U2282" s="106">
        <f>'Datos Monitoreo 2019'!$T2282+'Datos Monitoreo 2019'!$R2282</f>
        <v>7.1160666235840719E-2</v>
      </c>
    </row>
    <row r="2283" spans="1:21" s="94" customFormat="1" ht="16.5" hidden="1" x14ac:dyDescent="0.3">
      <c r="A2283" s="95" t="s">
        <v>93</v>
      </c>
      <c r="B2283" s="102">
        <f>VLOOKUP('Datos Monitoreo 2019'!$A2283,info!$D$3:$E$118,2,FALSE)</f>
        <v>3</v>
      </c>
      <c r="C2283" s="96">
        <v>11</v>
      </c>
      <c r="D2283" s="95" t="s">
        <v>10</v>
      </c>
      <c r="E2283" s="97">
        <v>20.690142601946395</v>
      </c>
      <c r="F2283" s="103">
        <f t="shared" si="40"/>
        <v>3.3621481728162893E-2</v>
      </c>
      <c r="G2283" s="95"/>
      <c r="H2283" s="104"/>
      <c r="I2283" s="104"/>
      <c r="J2283" s="104"/>
      <c r="K2283" s="105">
        <f>VLOOKUP('Datos Monitoreo 2019'!$D2283,info!$A$2:$B$20,2,FALSE)</f>
        <v>0.54</v>
      </c>
      <c r="M2283" s="104">
        <v>1.1499999999999999</v>
      </c>
      <c r="N2283" s="106">
        <f>(0.214828*'Datos Monitoreo 2019'!$E2283^2.0402)/1000</f>
        <v>0.10387512160967872</v>
      </c>
      <c r="O2283" s="106">
        <f>'Datos Monitoreo 2019'!$N2283*'Datos Monitoreo 2019'!$S2283</f>
        <v>2.0775024321935745E-2</v>
      </c>
      <c r="P2283" s="106">
        <f>'Datos Monitoreo 2019'!$O2283+'Datos Monitoreo 2019'!$N2283</f>
        <v>0.12465014593161447</v>
      </c>
      <c r="Q2283" s="104">
        <v>0.47</v>
      </c>
      <c r="R2283" s="106">
        <f>'Datos Monitoreo 2019'!$Q2283*'Datos Monitoreo 2019'!$N2283</f>
        <v>4.8821307156548997E-2</v>
      </c>
      <c r="S2283" s="104">
        <v>0.2</v>
      </c>
      <c r="T2283" s="106">
        <f>'Datos Monitoreo 2019'!$R2283*'Datos Monitoreo 2019'!$S2283</f>
        <v>9.7642614313098001E-3</v>
      </c>
      <c r="U2283" s="106">
        <f>'Datos Monitoreo 2019'!$T2283+'Datos Monitoreo 2019'!$R2283</f>
        <v>5.8585568587858794E-2</v>
      </c>
    </row>
    <row r="2284" spans="1:21" s="94" customFormat="1" ht="16.5" hidden="1" x14ac:dyDescent="0.3">
      <c r="A2284" s="95" t="s">
        <v>93</v>
      </c>
      <c r="B2284" s="102">
        <f>VLOOKUP('Datos Monitoreo 2019'!$A2284,info!$D$3:$E$118,2,FALSE)</f>
        <v>3</v>
      </c>
      <c r="C2284" s="96">
        <v>13</v>
      </c>
      <c r="D2284" s="95" t="s">
        <v>10</v>
      </c>
      <c r="E2284" s="97">
        <v>21.326762374313976</v>
      </c>
      <c r="F2284" s="103">
        <f t="shared" si="40"/>
        <v>3.5722326976975909E-2</v>
      </c>
      <c r="G2284" s="95"/>
      <c r="H2284" s="104"/>
      <c r="I2284" s="104"/>
      <c r="J2284" s="104"/>
      <c r="K2284" s="105">
        <f>VLOOKUP('Datos Monitoreo 2019'!$D2284,info!$A$2:$B$20,2,FALSE)</f>
        <v>0.54</v>
      </c>
      <c r="M2284" s="104">
        <v>1.1499999999999999</v>
      </c>
      <c r="N2284" s="106">
        <f>(0.214828*'Datos Monitoreo 2019'!$E2284^2.0402)/1000</f>
        <v>0.11050031790768119</v>
      </c>
      <c r="O2284" s="106">
        <f>'Datos Monitoreo 2019'!$N2284*'Datos Monitoreo 2019'!$S2284</f>
        <v>2.2100063581536239E-2</v>
      </c>
      <c r="P2284" s="106">
        <f>'Datos Monitoreo 2019'!$O2284+'Datos Monitoreo 2019'!$N2284</f>
        <v>0.13260038148921743</v>
      </c>
      <c r="Q2284" s="104">
        <v>0.47</v>
      </c>
      <c r="R2284" s="106">
        <f>'Datos Monitoreo 2019'!$Q2284*'Datos Monitoreo 2019'!$N2284</f>
        <v>5.1935149416610156E-2</v>
      </c>
      <c r="S2284" s="104">
        <v>0.2</v>
      </c>
      <c r="T2284" s="106">
        <f>'Datos Monitoreo 2019'!$R2284*'Datos Monitoreo 2019'!$S2284</f>
        <v>1.0387029883322033E-2</v>
      </c>
      <c r="U2284" s="106">
        <f>'Datos Monitoreo 2019'!$T2284+'Datos Monitoreo 2019'!$R2284</f>
        <v>6.2322179299932189E-2</v>
      </c>
    </row>
    <row r="2285" spans="1:21" s="94" customFormat="1" ht="16.5" hidden="1" x14ac:dyDescent="0.3">
      <c r="A2285" s="96" t="s">
        <v>93</v>
      </c>
      <c r="B2285" s="102">
        <f>VLOOKUP('Datos Monitoreo 2019'!$A2285,info!$D$3:$E$118,2,FALSE)</f>
        <v>3</v>
      </c>
      <c r="C2285" s="96">
        <v>14</v>
      </c>
      <c r="D2285" s="96" t="s">
        <v>10</v>
      </c>
      <c r="E2285" s="97">
        <v>23.395776634508614</v>
      </c>
      <c r="F2285" s="103">
        <f t="shared" si="40"/>
        <v>4.2989739565909575E-2</v>
      </c>
      <c r="G2285" s="98"/>
      <c r="H2285" s="104"/>
      <c r="I2285" s="104"/>
      <c r="J2285" s="104"/>
      <c r="K2285" s="105">
        <f>VLOOKUP('Datos Monitoreo 2019'!$D2285,info!$A$2:$B$20,2,FALSE)</f>
        <v>0.54</v>
      </c>
      <c r="M2285" s="104">
        <v>1.1499999999999999</v>
      </c>
      <c r="N2285" s="106">
        <f>(0.214828*'Datos Monitoreo 2019'!$E2285^2.0402)/1000</f>
        <v>0.13347660267680006</v>
      </c>
      <c r="O2285" s="106">
        <f>'Datos Monitoreo 2019'!$N2285*'Datos Monitoreo 2019'!$S2285</f>
        <v>2.6695320535360015E-2</v>
      </c>
      <c r="P2285" s="106">
        <f>'Datos Monitoreo 2019'!$O2285+'Datos Monitoreo 2019'!$N2285</f>
        <v>0.16017192321216006</v>
      </c>
      <c r="Q2285" s="104">
        <v>0.47</v>
      </c>
      <c r="R2285" s="106">
        <f>'Datos Monitoreo 2019'!$Q2285*'Datos Monitoreo 2019'!$N2285</f>
        <v>6.2734003258096027E-2</v>
      </c>
      <c r="S2285" s="104">
        <v>0.2</v>
      </c>
      <c r="T2285" s="106">
        <f>'Datos Monitoreo 2019'!$R2285*'Datos Monitoreo 2019'!$S2285</f>
        <v>1.2546800651619207E-2</v>
      </c>
      <c r="U2285" s="106">
        <f>'Datos Monitoreo 2019'!$T2285+'Datos Monitoreo 2019'!$R2285</f>
        <v>7.5280803909715227E-2</v>
      </c>
    </row>
    <row r="2286" spans="1:21" s="94" customFormat="1" ht="16.5" hidden="1" x14ac:dyDescent="0.3">
      <c r="A2286" s="95" t="s">
        <v>93</v>
      </c>
      <c r="B2286" s="102">
        <f>VLOOKUP('Datos Monitoreo 2019'!$A2286,info!$D$3:$E$118,2,FALSE)</f>
        <v>3</v>
      </c>
      <c r="C2286" s="96">
        <v>15</v>
      </c>
      <c r="D2286" s="95" t="s">
        <v>10</v>
      </c>
      <c r="E2286" s="97">
        <v>27.215495268714104</v>
      </c>
      <c r="F2286" s="103">
        <f t="shared" si="40"/>
        <v>5.8173121136876393E-2</v>
      </c>
      <c r="G2286" s="95"/>
      <c r="H2286" s="104"/>
      <c r="I2286" s="104"/>
      <c r="J2286" s="104"/>
      <c r="K2286" s="105">
        <f>VLOOKUP('Datos Monitoreo 2019'!$D2286,info!$A$2:$B$20,2,FALSE)</f>
        <v>0.54</v>
      </c>
      <c r="M2286" s="104">
        <v>1.1499999999999999</v>
      </c>
      <c r="N2286" s="106">
        <f>(0.214828*'Datos Monitoreo 2019'!$E2286^2.0402)/1000</f>
        <v>0.18172010633747498</v>
      </c>
      <c r="O2286" s="106">
        <f>'Datos Monitoreo 2019'!$N2286*'Datos Monitoreo 2019'!$S2286</f>
        <v>3.6344021267494996E-2</v>
      </c>
      <c r="P2286" s="106">
        <f>'Datos Monitoreo 2019'!$O2286+'Datos Monitoreo 2019'!$N2286</f>
        <v>0.21806412760496999</v>
      </c>
      <c r="Q2286" s="104">
        <v>0.47</v>
      </c>
      <c r="R2286" s="106">
        <f>'Datos Monitoreo 2019'!$Q2286*'Datos Monitoreo 2019'!$N2286</f>
        <v>8.5408449978613243E-2</v>
      </c>
      <c r="S2286" s="104">
        <v>0.2</v>
      </c>
      <c r="T2286" s="106">
        <f>'Datos Monitoreo 2019'!$R2286*'Datos Monitoreo 2019'!$S2286</f>
        <v>1.7081689995722651E-2</v>
      </c>
      <c r="U2286" s="106">
        <f>'Datos Monitoreo 2019'!$T2286+'Datos Monitoreo 2019'!$R2286</f>
        <v>0.1024901399743359</v>
      </c>
    </row>
    <row r="2287" spans="1:21" s="94" customFormat="1" ht="16.5" hidden="1" x14ac:dyDescent="0.3">
      <c r="A2287" s="95" t="s">
        <v>93</v>
      </c>
      <c r="B2287" s="102">
        <f>VLOOKUP('Datos Monitoreo 2019'!$A2287,info!$D$3:$E$118,2,FALSE)</f>
        <v>3</v>
      </c>
      <c r="C2287" s="96">
        <v>16</v>
      </c>
      <c r="D2287" s="95" t="s">
        <v>9</v>
      </c>
      <c r="E2287" s="97">
        <v>3.5014087480216975</v>
      </c>
      <c r="F2287" s="103">
        <f t="shared" si="40"/>
        <v>9.6288740570596703E-4</v>
      </c>
      <c r="G2287" s="95"/>
      <c r="H2287" s="104"/>
      <c r="I2287" s="104"/>
      <c r="J2287" s="104"/>
      <c r="K2287" s="105">
        <f>VLOOKUP('Datos Monitoreo 2019'!$D2287,info!$A$2:$B$20,2,FALSE)</f>
        <v>0.74</v>
      </c>
      <c r="M2287" s="104">
        <v>1.1499999999999999</v>
      </c>
      <c r="N2287" s="106">
        <f>(1.8894+0.00853085*'Datos Monitoreo 2019'!$E2287^3.32222)/1000</f>
        <v>2.4377863828380216E-3</v>
      </c>
      <c r="O2287" s="106">
        <f>'Datos Monitoreo 2019'!$N2287*'Datos Monitoreo 2019'!$S2287</f>
        <v>4.8755727656760433E-4</v>
      </c>
      <c r="P2287" s="106">
        <f>'Datos Monitoreo 2019'!$O2287+'Datos Monitoreo 2019'!$N2287</f>
        <v>2.925343659405626E-3</v>
      </c>
      <c r="Q2287" s="104">
        <v>0.47</v>
      </c>
      <c r="R2287" s="106">
        <f>'Datos Monitoreo 2019'!$Q2287*'Datos Monitoreo 2019'!$N2287</f>
        <v>1.14575959993387E-3</v>
      </c>
      <c r="S2287" s="104">
        <v>0.2</v>
      </c>
      <c r="T2287" s="106">
        <f>'Datos Monitoreo 2019'!$R2287*'Datos Monitoreo 2019'!$S2287</f>
        <v>2.2915191998677402E-4</v>
      </c>
      <c r="U2287" s="106">
        <f>'Datos Monitoreo 2019'!$T2287+'Datos Monitoreo 2019'!$R2287</f>
        <v>1.374911519920644E-3</v>
      </c>
    </row>
    <row r="2288" spans="1:21" s="94" customFormat="1" ht="16.5" hidden="1" x14ac:dyDescent="0.3">
      <c r="A2288" s="96" t="s">
        <v>93</v>
      </c>
      <c r="B2288" s="102">
        <f>VLOOKUP('Datos Monitoreo 2019'!$A2288,info!$D$3:$E$118,2,FALSE)</f>
        <v>3</v>
      </c>
      <c r="C2288" s="96">
        <v>16</v>
      </c>
      <c r="D2288" s="96" t="s">
        <v>9</v>
      </c>
      <c r="E2288" s="97">
        <v>2.8647889756541161</v>
      </c>
      <c r="F2288" s="103">
        <f t="shared" si="40"/>
        <v>6.4457751952217606E-4</v>
      </c>
      <c r="G2288" s="98"/>
      <c r="H2288" s="104"/>
      <c r="I2288" s="104"/>
      <c r="J2288" s="104"/>
      <c r="K2288" s="105">
        <f>VLOOKUP('Datos Monitoreo 2019'!$D2288,info!$A$2:$B$20,2,FALSE)</f>
        <v>0.74</v>
      </c>
      <c r="M2288" s="104">
        <v>1.1499999999999999</v>
      </c>
      <c r="N2288" s="106">
        <f>(1.8894+0.00853085*'Datos Monitoreo 2019'!$E2288^3.32222)/1000</f>
        <v>2.1709493994797897E-3</v>
      </c>
      <c r="O2288" s="106">
        <f>'Datos Monitoreo 2019'!$N2288*'Datos Monitoreo 2019'!$S2288</f>
        <v>4.3418987989595793E-4</v>
      </c>
      <c r="P2288" s="106">
        <f>'Datos Monitoreo 2019'!$O2288+'Datos Monitoreo 2019'!$N2288</f>
        <v>2.6051392793757476E-3</v>
      </c>
      <c r="Q2288" s="104">
        <v>0.47</v>
      </c>
      <c r="R2288" s="106">
        <f>'Datos Monitoreo 2019'!$Q2288*'Datos Monitoreo 2019'!$N2288</f>
        <v>1.020346217755501E-3</v>
      </c>
      <c r="S2288" s="104">
        <v>0.2</v>
      </c>
      <c r="T2288" s="106">
        <f>'Datos Monitoreo 2019'!$R2288*'Datos Monitoreo 2019'!$S2288</f>
        <v>2.0406924355110021E-4</v>
      </c>
      <c r="U2288" s="106">
        <f>'Datos Monitoreo 2019'!$T2288+'Datos Monitoreo 2019'!$R2288</f>
        <v>1.2244154613066012E-3</v>
      </c>
    </row>
    <row r="2289" spans="1:21" s="94" customFormat="1" ht="16.5" hidden="1" x14ac:dyDescent="0.3">
      <c r="A2289" s="96" t="s">
        <v>93</v>
      </c>
      <c r="B2289" s="102">
        <f>VLOOKUP('Datos Monitoreo 2019'!$A2289,info!$D$3:$E$118,2,FALSE)</f>
        <v>3</v>
      </c>
      <c r="C2289" s="96">
        <v>17</v>
      </c>
      <c r="D2289" s="96" t="s">
        <v>10</v>
      </c>
      <c r="E2289" s="97">
        <v>26.101410667070837</v>
      </c>
      <c r="F2289" s="103">
        <f t="shared" si="40"/>
        <v>5.3507891867495209E-2</v>
      </c>
      <c r="G2289" s="98"/>
      <c r="H2289" s="104"/>
      <c r="I2289" s="104"/>
      <c r="J2289" s="104"/>
      <c r="K2289" s="105">
        <f>VLOOKUP('Datos Monitoreo 2019'!$D2289,info!$A$2:$B$20,2,FALSE)</f>
        <v>0.54</v>
      </c>
      <c r="M2289" s="104">
        <v>1.1499999999999999</v>
      </c>
      <c r="N2289" s="106">
        <f>(0.214828*'Datos Monitoreo 2019'!$E2289^2.0402)/1000</f>
        <v>0.16686633857437916</v>
      </c>
      <c r="O2289" s="106">
        <f>'Datos Monitoreo 2019'!$N2289*'Datos Monitoreo 2019'!$S2289</f>
        <v>3.337326771487583E-2</v>
      </c>
      <c r="P2289" s="106">
        <f>'Datos Monitoreo 2019'!$O2289+'Datos Monitoreo 2019'!$N2289</f>
        <v>0.200239606289255</v>
      </c>
      <c r="Q2289" s="104">
        <v>0.47</v>
      </c>
      <c r="R2289" s="106">
        <f>'Datos Monitoreo 2019'!$Q2289*'Datos Monitoreo 2019'!$N2289</f>
        <v>7.8427179129958197E-2</v>
      </c>
      <c r="S2289" s="104">
        <v>0.2</v>
      </c>
      <c r="T2289" s="106">
        <f>'Datos Monitoreo 2019'!$R2289*'Datos Monitoreo 2019'!$S2289</f>
        <v>1.5685435825991641E-2</v>
      </c>
      <c r="U2289" s="106">
        <f>'Datos Monitoreo 2019'!$T2289+'Datos Monitoreo 2019'!$R2289</f>
        <v>9.411261495594983E-2</v>
      </c>
    </row>
    <row r="2290" spans="1:21" s="94" customFormat="1" ht="16.5" hidden="1" x14ac:dyDescent="0.3">
      <c r="A2290" s="95" t="s">
        <v>93</v>
      </c>
      <c r="B2290" s="102">
        <f>VLOOKUP('Datos Monitoreo 2019'!$A2290,info!$D$3:$E$118,2,FALSE)</f>
        <v>3</v>
      </c>
      <c r="C2290" s="96">
        <v>18</v>
      </c>
      <c r="D2290" s="95" t="s">
        <v>10</v>
      </c>
      <c r="E2290" s="97">
        <v>20.212677772670709</v>
      </c>
      <c r="F2290" s="103">
        <f t="shared" si="40"/>
        <v>3.2087625964114755E-2</v>
      </c>
      <c r="G2290" s="95"/>
      <c r="H2290" s="104"/>
      <c r="I2290" s="104"/>
      <c r="J2290" s="104"/>
      <c r="K2290" s="105">
        <f>VLOOKUP('Datos Monitoreo 2019'!$D2290,info!$A$2:$B$20,2,FALSE)</f>
        <v>0.54</v>
      </c>
      <c r="M2290" s="104">
        <v>1.1499999999999999</v>
      </c>
      <c r="N2290" s="106">
        <f>(0.214828*'Datos Monitoreo 2019'!$E2290^2.0402)/1000</f>
        <v>9.9043201316006635E-2</v>
      </c>
      <c r="O2290" s="106">
        <f>'Datos Monitoreo 2019'!$N2290*'Datos Monitoreo 2019'!$S2290</f>
        <v>1.9808640263201328E-2</v>
      </c>
      <c r="P2290" s="106">
        <f>'Datos Monitoreo 2019'!$O2290+'Datos Monitoreo 2019'!$N2290</f>
        <v>0.11885184157920796</v>
      </c>
      <c r="Q2290" s="104">
        <v>0.47</v>
      </c>
      <c r="R2290" s="106">
        <f>'Datos Monitoreo 2019'!$Q2290*'Datos Monitoreo 2019'!$N2290</f>
        <v>4.6550304618523115E-2</v>
      </c>
      <c r="S2290" s="104">
        <v>0.2</v>
      </c>
      <c r="T2290" s="106">
        <f>'Datos Monitoreo 2019'!$R2290*'Datos Monitoreo 2019'!$S2290</f>
        <v>9.3100609237046234E-3</v>
      </c>
      <c r="U2290" s="106">
        <f>'Datos Monitoreo 2019'!$T2290+'Datos Monitoreo 2019'!$R2290</f>
        <v>5.5860365542227737E-2</v>
      </c>
    </row>
    <row r="2291" spans="1:21" s="94" customFormat="1" ht="16.5" hidden="1" x14ac:dyDescent="0.3">
      <c r="A2291" s="96" t="s">
        <v>93</v>
      </c>
      <c r="B2291" s="102">
        <f>VLOOKUP('Datos Monitoreo 2019'!$A2291,info!$D$3:$E$118,2,FALSE)</f>
        <v>3</v>
      </c>
      <c r="C2291" s="96">
        <v>19</v>
      </c>
      <c r="D2291" s="96" t="s">
        <v>10</v>
      </c>
      <c r="E2291" s="97">
        <v>26.101410667070837</v>
      </c>
      <c r="F2291" s="103">
        <f t="shared" si="40"/>
        <v>5.3507891867495209E-2</v>
      </c>
      <c r="G2291" s="98"/>
      <c r="H2291" s="104"/>
      <c r="I2291" s="104"/>
      <c r="J2291" s="104"/>
      <c r="K2291" s="105">
        <f>VLOOKUP('Datos Monitoreo 2019'!$D2291,info!$A$2:$B$20,2,FALSE)</f>
        <v>0.54</v>
      </c>
      <c r="M2291" s="104">
        <v>1.1499999999999999</v>
      </c>
      <c r="N2291" s="106">
        <f>(0.214828*'Datos Monitoreo 2019'!$E2291^2.0402)/1000</f>
        <v>0.16686633857437916</v>
      </c>
      <c r="O2291" s="106">
        <f>'Datos Monitoreo 2019'!$N2291*'Datos Monitoreo 2019'!$S2291</f>
        <v>3.337326771487583E-2</v>
      </c>
      <c r="P2291" s="106">
        <f>'Datos Monitoreo 2019'!$O2291+'Datos Monitoreo 2019'!$N2291</f>
        <v>0.200239606289255</v>
      </c>
      <c r="Q2291" s="104">
        <v>0.47</v>
      </c>
      <c r="R2291" s="106">
        <f>'Datos Monitoreo 2019'!$Q2291*'Datos Monitoreo 2019'!$N2291</f>
        <v>7.8427179129958197E-2</v>
      </c>
      <c r="S2291" s="104">
        <v>0.2</v>
      </c>
      <c r="T2291" s="106">
        <f>'Datos Monitoreo 2019'!$R2291*'Datos Monitoreo 2019'!$S2291</f>
        <v>1.5685435825991641E-2</v>
      </c>
      <c r="U2291" s="106">
        <f>'Datos Monitoreo 2019'!$T2291+'Datos Monitoreo 2019'!$R2291</f>
        <v>9.411261495594983E-2</v>
      </c>
    </row>
    <row r="2292" spans="1:21" s="94" customFormat="1" ht="16.5" hidden="1" x14ac:dyDescent="0.3">
      <c r="A2292" s="95" t="s">
        <v>93</v>
      </c>
      <c r="B2292" s="102">
        <f>VLOOKUP('Datos Monitoreo 2019'!$A2292,info!$D$3:$E$118,2,FALSE)</f>
        <v>3</v>
      </c>
      <c r="C2292" s="96">
        <v>20</v>
      </c>
      <c r="D2292" s="95" t="s">
        <v>10</v>
      </c>
      <c r="E2292" s="97">
        <v>20.371832715762604</v>
      </c>
      <c r="F2292" s="103">
        <f t="shared" si="40"/>
        <v>3.2594932345220172E-2</v>
      </c>
      <c r="G2292" s="95"/>
      <c r="H2292" s="104"/>
      <c r="I2292" s="104"/>
      <c r="J2292" s="104"/>
      <c r="K2292" s="105">
        <f>VLOOKUP('Datos Monitoreo 2019'!$D2292,info!$A$2:$B$20,2,FALSE)</f>
        <v>0.54</v>
      </c>
      <c r="M2292" s="104">
        <v>1.1499999999999999</v>
      </c>
      <c r="N2292" s="106">
        <f>(0.214828*'Datos Monitoreo 2019'!$E2292^2.0402)/1000</f>
        <v>0.10064080407485353</v>
      </c>
      <c r="O2292" s="106">
        <f>'Datos Monitoreo 2019'!$N2292*'Datos Monitoreo 2019'!$S2292</f>
        <v>2.0128160814970708E-2</v>
      </c>
      <c r="P2292" s="106">
        <f>'Datos Monitoreo 2019'!$O2292+'Datos Monitoreo 2019'!$N2292</f>
        <v>0.12076896488982423</v>
      </c>
      <c r="Q2292" s="104">
        <v>0.47</v>
      </c>
      <c r="R2292" s="106">
        <f>'Datos Monitoreo 2019'!$Q2292*'Datos Monitoreo 2019'!$N2292</f>
        <v>4.7301177915181153E-2</v>
      </c>
      <c r="S2292" s="104">
        <v>0.2</v>
      </c>
      <c r="T2292" s="106">
        <f>'Datos Monitoreo 2019'!$R2292*'Datos Monitoreo 2019'!$S2292</f>
        <v>9.4602355830362313E-3</v>
      </c>
      <c r="U2292" s="106">
        <f>'Datos Monitoreo 2019'!$T2292+'Datos Monitoreo 2019'!$R2292</f>
        <v>5.6761413498217381E-2</v>
      </c>
    </row>
    <row r="2293" spans="1:21" s="94" customFormat="1" ht="16.5" hidden="1" x14ac:dyDescent="0.3">
      <c r="A2293" s="95" t="s">
        <v>93</v>
      </c>
      <c r="B2293" s="102">
        <f>VLOOKUP('Datos Monitoreo 2019'!$A2293,info!$D$3:$E$118,2,FALSE)</f>
        <v>3</v>
      </c>
      <c r="C2293" s="96">
        <v>20</v>
      </c>
      <c r="D2293" s="95" t="s">
        <v>10</v>
      </c>
      <c r="E2293" s="97">
        <v>14.642254764454371</v>
      </c>
      <c r="F2293" s="103">
        <f t="shared" si="40"/>
        <v>1.6838592979122526E-2</v>
      </c>
      <c r="G2293" s="95"/>
      <c r="H2293" s="104"/>
      <c r="I2293" s="104"/>
      <c r="J2293" s="104"/>
      <c r="K2293" s="105">
        <f>VLOOKUP('Datos Monitoreo 2019'!$D2293,info!$A$2:$B$20,2,FALSE)</f>
        <v>0.54</v>
      </c>
      <c r="M2293" s="104">
        <v>1.1499999999999999</v>
      </c>
      <c r="N2293" s="106">
        <f>(0.214828*'Datos Monitoreo 2019'!$E2293^2.0402)/1000</f>
        <v>5.1305537662168055E-2</v>
      </c>
      <c r="O2293" s="106">
        <f>'Datos Monitoreo 2019'!$N2293*'Datos Monitoreo 2019'!$S2293</f>
        <v>1.0261107532433611E-2</v>
      </c>
      <c r="P2293" s="106">
        <f>'Datos Monitoreo 2019'!$O2293+'Datos Monitoreo 2019'!$N2293</f>
        <v>6.1566645194601664E-2</v>
      </c>
      <c r="Q2293" s="104">
        <v>0.47</v>
      </c>
      <c r="R2293" s="106">
        <f>'Datos Monitoreo 2019'!$Q2293*'Datos Monitoreo 2019'!$N2293</f>
        <v>2.4113602701218984E-2</v>
      </c>
      <c r="S2293" s="104">
        <v>0.2</v>
      </c>
      <c r="T2293" s="106">
        <f>'Datos Monitoreo 2019'!$R2293*'Datos Monitoreo 2019'!$S2293</f>
        <v>4.8227205402437967E-3</v>
      </c>
      <c r="U2293" s="106">
        <f>'Datos Monitoreo 2019'!$T2293+'Datos Monitoreo 2019'!$R2293</f>
        <v>2.893632324146278E-2</v>
      </c>
    </row>
    <row r="2294" spans="1:21" s="94" customFormat="1" ht="16.5" hidden="1" x14ac:dyDescent="0.3">
      <c r="A2294" s="96" t="s">
        <v>93</v>
      </c>
      <c r="B2294" s="102">
        <f>VLOOKUP('Datos Monitoreo 2019'!$A2294,info!$D$3:$E$118,2,FALSE)</f>
        <v>3</v>
      </c>
      <c r="C2294" s="96">
        <v>20</v>
      </c>
      <c r="D2294" s="96" t="s">
        <v>10</v>
      </c>
      <c r="E2294" s="97">
        <v>7.4802823253190809</v>
      </c>
      <c r="F2294" s="103">
        <f t="shared" si="40"/>
        <v>4.3946658661249598E-3</v>
      </c>
      <c r="G2294" s="98"/>
      <c r="H2294" s="104"/>
      <c r="I2294" s="104"/>
      <c r="J2294" s="104"/>
      <c r="K2294" s="105">
        <f>VLOOKUP('Datos Monitoreo 2019'!$D2294,info!$A$2:$B$20,2,FALSE)</f>
        <v>0.54</v>
      </c>
      <c r="M2294" s="104">
        <v>1.1499999999999999</v>
      </c>
      <c r="N2294" s="106">
        <f>(0.214828*'Datos Monitoreo 2019'!$E2294^2.0402)/1000</f>
        <v>1.3033419311546121E-2</v>
      </c>
      <c r="O2294" s="106">
        <f>'Datos Monitoreo 2019'!$N2294*'Datos Monitoreo 2019'!$S2294</f>
        <v>2.6066838623092243E-3</v>
      </c>
      <c r="P2294" s="106">
        <f>'Datos Monitoreo 2019'!$O2294+'Datos Monitoreo 2019'!$N2294</f>
        <v>1.5640103173855346E-2</v>
      </c>
      <c r="Q2294" s="104">
        <v>0.47</v>
      </c>
      <c r="R2294" s="106">
        <f>'Datos Monitoreo 2019'!$Q2294*'Datos Monitoreo 2019'!$N2294</f>
        <v>6.1257070764266768E-3</v>
      </c>
      <c r="S2294" s="104">
        <v>0.2</v>
      </c>
      <c r="T2294" s="106">
        <f>'Datos Monitoreo 2019'!$R2294*'Datos Monitoreo 2019'!$S2294</f>
        <v>1.2251414152853355E-3</v>
      </c>
      <c r="U2294" s="106">
        <f>'Datos Monitoreo 2019'!$T2294+'Datos Monitoreo 2019'!$R2294</f>
        <v>7.3508484917120124E-3</v>
      </c>
    </row>
    <row r="2295" spans="1:21" s="94" customFormat="1" ht="16.5" hidden="1" x14ac:dyDescent="0.3">
      <c r="A2295" s="96" t="s">
        <v>93</v>
      </c>
      <c r="B2295" s="102">
        <f>VLOOKUP('Datos Monitoreo 2019'!$A2295,info!$D$3:$E$118,2,FALSE)</f>
        <v>3</v>
      </c>
      <c r="C2295" s="96">
        <v>20</v>
      </c>
      <c r="D2295" s="96" t="s">
        <v>10</v>
      </c>
      <c r="E2295" s="97">
        <v>6.5253526667677093</v>
      </c>
      <c r="F2295" s="103">
        <f t="shared" si="40"/>
        <v>3.3442432417184506E-3</v>
      </c>
      <c r="G2295" s="98"/>
      <c r="H2295" s="104"/>
      <c r="I2295" s="104"/>
      <c r="J2295" s="104"/>
      <c r="K2295" s="105">
        <f>VLOOKUP('Datos Monitoreo 2019'!$D2295,info!$A$2:$B$20,2,FALSE)</f>
        <v>0.54</v>
      </c>
      <c r="M2295" s="104">
        <v>1.1499999999999999</v>
      </c>
      <c r="N2295" s="106">
        <f>(0.214828*'Datos Monitoreo 2019'!$E2295^2.0402)/1000</f>
        <v>9.8638382585018499E-3</v>
      </c>
      <c r="O2295" s="106">
        <f>'Datos Monitoreo 2019'!$N2295*'Datos Monitoreo 2019'!$S2295</f>
        <v>1.9727676517003702E-3</v>
      </c>
      <c r="P2295" s="106">
        <f>'Datos Monitoreo 2019'!$O2295+'Datos Monitoreo 2019'!$N2295</f>
        <v>1.1836605910202219E-2</v>
      </c>
      <c r="Q2295" s="104">
        <v>0.47</v>
      </c>
      <c r="R2295" s="106">
        <f>'Datos Monitoreo 2019'!$Q2295*'Datos Monitoreo 2019'!$N2295</f>
        <v>4.6360039814958695E-3</v>
      </c>
      <c r="S2295" s="104">
        <v>0.2</v>
      </c>
      <c r="T2295" s="106">
        <f>'Datos Monitoreo 2019'!$R2295*'Datos Monitoreo 2019'!$S2295</f>
        <v>9.2720079629917394E-4</v>
      </c>
      <c r="U2295" s="106">
        <f>'Datos Monitoreo 2019'!$T2295+'Datos Monitoreo 2019'!$R2295</f>
        <v>5.5632047777950432E-3</v>
      </c>
    </row>
    <row r="2296" spans="1:21" s="94" customFormat="1" ht="16.5" hidden="1" x14ac:dyDescent="0.3">
      <c r="A2296" s="96" t="s">
        <v>93</v>
      </c>
      <c r="B2296" s="102">
        <f>VLOOKUP('Datos Monitoreo 2019'!$A2296,info!$D$3:$E$118,2,FALSE)</f>
        <v>3</v>
      </c>
      <c r="C2296" s="96">
        <v>22</v>
      </c>
      <c r="D2296" s="96" t="s">
        <v>10</v>
      </c>
      <c r="E2296" s="97">
        <v>19.416903057211233</v>
      </c>
      <c r="F2296" s="103">
        <f t="shared" si="40"/>
        <v>2.9610777162247127E-2</v>
      </c>
      <c r="G2296" s="98"/>
      <c r="H2296" s="104"/>
      <c r="I2296" s="104"/>
      <c r="J2296" s="104"/>
      <c r="K2296" s="105">
        <f>VLOOKUP('Datos Monitoreo 2019'!$D2296,info!$A$2:$B$20,2,FALSE)</f>
        <v>0.54</v>
      </c>
      <c r="M2296" s="104">
        <v>1.1499999999999999</v>
      </c>
      <c r="N2296" s="106">
        <f>(0.214828*'Datos Monitoreo 2019'!$E2296^2.0402)/1000</f>
        <v>9.1250582276192385E-2</v>
      </c>
      <c r="O2296" s="106">
        <f>'Datos Monitoreo 2019'!$N2296*'Datos Monitoreo 2019'!$S2296</f>
        <v>1.8250116455238479E-2</v>
      </c>
      <c r="P2296" s="106">
        <f>'Datos Monitoreo 2019'!$O2296+'Datos Monitoreo 2019'!$N2296</f>
        <v>0.10950069873143087</v>
      </c>
      <c r="Q2296" s="104">
        <v>0.47</v>
      </c>
      <c r="R2296" s="106">
        <f>'Datos Monitoreo 2019'!$Q2296*'Datos Monitoreo 2019'!$N2296</f>
        <v>4.2887773669810419E-2</v>
      </c>
      <c r="S2296" s="104">
        <v>0.2</v>
      </c>
      <c r="T2296" s="106">
        <f>'Datos Monitoreo 2019'!$R2296*'Datos Monitoreo 2019'!$S2296</f>
        <v>8.5775547339620849E-3</v>
      </c>
      <c r="U2296" s="106">
        <f>'Datos Monitoreo 2019'!$T2296+'Datos Monitoreo 2019'!$R2296</f>
        <v>5.1465328403772506E-2</v>
      </c>
    </row>
    <row r="2297" spans="1:21" s="94" customFormat="1" ht="16.5" hidden="1" x14ac:dyDescent="0.3">
      <c r="A2297" s="95" t="s">
        <v>93</v>
      </c>
      <c r="B2297" s="102">
        <f>VLOOKUP('Datos Monitoreo 2019'!$A2297,info!$D$3:$E$118,2,FALSE)</f>
        <v>3</v>
      </c>
      <c r="C2297" s="96">
        <v>23</v>
      </c>
      <c r="D2297" s="95" t="s">
        <v>10</v>
      </c>
      <c r="E2297" s="97">
        <v>27.374650211805999</v>
      </c>
      <c r="F2297" s="103">
        <f t="shared" si="40"/>
        <v>5.8855497955382904E-2</v>
      </c>
      <c r="G2297" s="95"/>
      <c r="H2297" s="104"/>
      <c r="I2297" s="104"/>
      <c r="J2297" s="104"/>
      <c r="K2297" s="105">
        <f>VLOOKUP('Datos Monitoreo 2019'!$D2297,info!$A$2:$B$20,2,FALSE)</f>
        <v>0.54</v>
      </c>
      <c r="M2297" s="104">
        <v>1.1499999999999999</v>
      </c>
      <c r="N2297" s="106">
        <f>(0.214828*'Datos Monitoreo 2019'!$E2297^2.0402)/1000</f>
        <v>0.18389480270468919</v>
      </c>
      <c r="O2297" s="106">
        <f>'Datos Monitoreo 2019'!$N2297*'Datos Monitoreo 2019'!$S2297</f>
        <v>3.6778960540937843E-2</v>
      </c>
      <c r="P2297" s="106">
        <f>'Datos Monitoreo 2019'!$O2297+'Datos Monitoreo 2019'!$N2297</f>
        <v>0.22067376324562704</v>
      </c>
      <c r="Q2297" s="104">
        <v>0.47</v>
      </c>
      <c r="R2297" s="106">
        <f>'Datos Monitoreo 2019'!$Q2297*'Datos Monitoreo 2019'!$N2297</f>
        <v>8.6430557271203912E-2</v>
      </c>
      <c r="S2297" s="104">
        <v>0.2</v>
      </c>
      <c r="T2297" s="106">
        <f>'Datos Monitoreo 2019'!$R2297*'Datos Monitoreo 2019'!$S2297</f>
        <v>1.7286111454240784E-2</v>
      </c>
      <c r="U2297" s="106">
        <f>'Datos Monitoreo 2019'!$T2297+'Datos Monitoreo 2019'!$R2297</f>
        <v>0.10371666872544469</v>
      </c>
    </row>
    <row r="2298" spans="1:21" s="94" customFormat="1" ht="16.5" hidden="1" x14ac:dyDescent="0.3">
      <c r="A2298" s="96" t="s">
        <v>93</v>
      </c>
      <c r="B2298" s="102">
        <f>VLOOKUP('Datos Monitoreo 2019'!$A2298,info!$D$3:$E$118,2,FALSE)</f>
        <v>3</v>
      </c>
      <c r="C2298" s="96">
        <v>23</v>
      </c>
      <c r="D2298" s="96" t="s">
        <v>10</v>
      </c>
      <c r="E2298" s="97">
        <v>17.507043740108486</v>
      </c>
      <c r="F2298" s="103">
        <f t="shared" si="40"/>
        <v>2.4072185142649163E-2</v>
      </c>
      <c r="G2298" s="98"/>
      <c r="H2298" s="104"/>
      <c r="I2298" s="104"/>
      <c r="J2298" s="104"/>
      <c r="K2298" s="105">
        <f>VLOOKUP('Datos Monitoreo 2019'!$D2298,info!$A$2:$B$20,2,FALSE)</f>
        <v>0.54</v>
      </c>
      <c r="M2298" s="104">
        <v>1.1499999999999999</v>
      </c>
      <c r="N2298" s="106">
        <f>(0.214828*'Datos Monitoreo 2019'!$E2298^2.0402)/1000</f>
        <v>7.387435024636399E-2</v>
      </c>
      <c r="O2298" s="106">
        <f>'Datos Monitoreo 2019'!$N2298*'Datos Monitoreo 2019'!$S2298</f>
        <v>1.4774870049272798E-2</v>
      </c>
      <c r="P2298" s="106">
        <f>'Datos Monitoreo 2019'!$O2298+'Datos Monitoreo 2019'!$N2298</f>
        <v>8.8649220295636794E-2</v>
      </c>
      <c r="Q2298" s="104">
        <v>0.47</v>
      </c>
      <c r="R2298" s="106">
        <f>'Datos Monitoreo 2019'!$Q2298*'Datos Monitoreo 2019'!$N2298</f>
        <v>3.4720944615791074E-2</v>
      </c>
      <c r="S2298" s="104">
        <v>0.2</v>
      </c>
      <c r="T2298" s="106">
        <f>'Datos Monitoreo 2019'!$R2298*'Datos Monitoreo 2019'!$S2298</f>
        <v>6.9441889231582152E-3</v>
      </c>
      <c r="U2298" s="106">
        <f>'Datos Monitoreo 2019'!$T2298+'Datos Monitoreo 2019'!$R2298</f>
        <v>4.1665133538949288E-2</v>
      </c>
    </row>
    <row r="2299" spans="1:21" s="94" customFormat="1" ht="16.5" hidden="1" x14ac:dyDescent="0.3">
      <c r="A2299" s="95" t="s">
        <v>93</v>
      </c>
      <c r="B2299" s="102">
        <f>VLOOKUP('Datos Monitoreo 2019'!$A2299,info!$D$3:$E$118,2,FALSE)</f>
        <v>3</v>
      </c>
      <c r="C2299" s="96">
        <v>24</v>
      </c>
      <c r="D2299" s="95" t="s">
        <v>10</v>
      </c>
      <c r="E2299" s="97">
        <v>16.552114081557114</v>
      </c>
      <c r="F2299" s="103">
        <f t="shared" si="40"/>
        <v>2.1517748306024247E-2</v>
      </c>
      <c r="G2299" s="95"/>
      <c r="H2299" s="104"/>
      <c r="I2299" s="104"/>
      <c r="J2299" s="104"/>
      <c r="K2299" s="105">
        <f>VLOOKUP('Datos Monitoreo 2019'!$D2299,info!$A$2:$B$20,2,FALSE)</f>
        <v>0.54</v>
      </c>
      <c r="M2299" s="104">
        <v>1.1499999999999999</v>
      </c>
      <c r="N2299" s="106">
        <f>(0.214828*'Datos Monitoreo 2019'!$E2299^2.0402)/1000</f>
        <v>6.5886393648349931E-2</v>
      </c>
      <c r="O2299" s="106">
        <f>'Datos Monitoreo 2019'!$N2299*'Datos Monitoreo 2019'!$S2299</f>
        <v>1.3177278729669986E-2</v>
      </c>
      <c r="P2299" s="106">
        <f>'Datos Monitoreo 2019'!$O2299+'Datos Monitoreo 2019'!$N2299</f>
        <v>7.9063672378019922E-2</v>
      </c>
      <c r="Q2299" s="104">
        <v>0.47</v>
      </c>
      <c r="R2299" s="106">
        <f>'Datos Monitoreo 2019'!$Q2299*'Datos Monitoreo 2019'!$N2299</f>
        <v>3.0966605014724466E-2</v>
      </c>
      <c r="S2299" s="104">
        <v>0.2</v>
      </c>
      <c r="T2299" s="106">
        <f>'Datos Monitoreo 2019'!$R2299*'Datos Monitoreo 2019'!$S2299</f>
        <v>6.1933210029448934E-3</v>
      </c>
      <c r="U2299" s="106">
        <f>'Datos Monitoreo 2019'!$T2299+'Datos Monitoreo 2019'!$R2299</f>
        <v>3.7159926017669362E-2</v>
      </c>
    </row>
    <row r="2300" spans="1:21" s="94" customFormat="1" ht="16.5" hidden="1" x14ac:dyDescent="0.3">
      <c r="A2300" s="96" t="s">
        <v>93</v>
      </c>
      <c r="B2300" s="102">
        <f>VLOOKUP('Datos Monitoreo 2019'!$A2300,info!$D$3:$E$118,2,FALSE)</f>
        <v>3</v>
      </c>
      <c r="C2300" s="96">
        <v>25</v>
      </c>
      <c r="D2300" s="96" t="s">
        <v>10</v>
      </c>
      <c r="E2300" s="97">
        <v>23.077466748324824</v>
      </c>
      <c r="F2300" s="103">
        <f t="shared" si="40"/>
        <v>4.1827908481338744E-2</v>
      </c>
      <c r="G2300" s="98"/>
      <c r="H2300" s="104"/>
      <c r="I2300" s="104"/>
      <c r="J2300" s="104"/>
      <c r="K2300" s="105">
        <f>VLOOKUP('Datos Monitoreo 2019'!$D2300,info!$A$2:$B$20,2,FALSE)</f>
        <v>0.54</v>
      </c>
      <c r="M2300" s="104">
        <v>1.1499999999999999</v>
      </c>
      <c r="N2300" s="106">
        <f>(0.214828*'Datos Monitoreo 2019'!$E2300^2.0402)/1000</f>
        <v>0.12979779537907596</v>
      </c>
      <c r="O2300" s="106">
        <f>'Datos Monitoreo 2019'!$N2300*'Datos Monitoreo 2019'!$S2300</f>
        <v>2.5959559075815195E-2</v>
      </c>
      <c r="P2300" s="106">
        <f>'Datos Monitoreo 2019'!$O2300+'Datos Monitoreo 2019'!$N2300</f>
        <v>0.15575735445489114</v>
      </c>
      <c r="Q2300" s="104">
        <v>0.47</v>
      </c>
      <c r="R2300" s="106">
        <f>'Datos Monitoreo 2019'!$Q2300*'Datos Monitoreo 2019'!$N2300</f>
        <v>6.1004963828165698E-2</v>
      </c>
      <c r="S2300" s="104">
        <v>0.2</v>
      </c>
      <c r="T2300" s="106">
        <f>'Datos Monitoreo 2019'!$R2300*'Datos Monitoreo 2019'!$S2300</f>
        <v>1.2200992765633141E-2</v>
      </c>
      <c r="U2300" s="106">
        <f>'Datos Monitoreo 2019'!$T2300+'Datos Monitoreo 2019'!$R2300</f>
        <v>7.3205956593798832E-2</v>
      </c>
    </row>
    <row r="2301" spans="1:21" s="94" customFormat="1" ht="16.5" hidden="1" x14ac:dyDescent="0.3">
      <c r="A2301" s="95" t="s">
        <v>93</v>
      </c>
      <c r="B2301" s="102">
        <f>VLOOKUP('Datos Monitoreo 2019'!$A2301,info!$D$3:$E$118,2,FALSE)</f>
        <v>3</v>
      </c>
      <c r="C2301" s="96">
        <v>26</v>
      </c>
      <c r="D2301" s="95" t="s">
        <v>10</v>
      </c>
      <c r="E2301" s="97">
        <v>19.894367886486918</v>
      </c>
      <c r="F2301" s="103">
        <f t="shared" si="40"/>
        <v>3.1084949822635814E-2</v>
      </c>
      <c r="G2301" s="95"/>
      <c r="H2301" s="104"/>
      <c r="I2301" s="104"/>
      <c r="J2301" s="104"/>
      <c r="K2301" s="105">
        <f>VLOOKUP('Datos Monitoreo 2019'!$D2301,info!$A$2:$B$20,2,FALSE)</f>
        <v>0.54</v>
      </c>
      <c r="M2301" s="104">
        <v>1.1499999999999999</v>
      </c>
      <c r="N2301" s="106">
        <f>(0.214828*'Datos Monitoreo 2019'!$E2301^2.0402)/1000</f>
        <v>9.5887087267062576E-2</v>
      </c>
      <c r="O2301" s="106">
        <f>'Datos Monitoreo 2019'!$N2301*'Datos Monitoreo 2019'!$S2301</f>
        <v>1.9177417453412518E-2</v>
      </c>
      <c r="P2301" s="106">
        <f>'Datos Monitoreo 2019'!$O2301+'Datos Monitoreo 2019'!$N2301</f>
        <v>0.11506450472047509</v>
      </c>
      <c r="Q2301" s="104">
        <v>0.47</v>
      </c>
      <c r="R2301" s="106">
        <f>'Datos Monitoreo 2019'!$Q2301*'Datos Monitoreo 2019'!$N2301</f>
        <v>4.506693101551941E-2</v>
      </c>
      <c r="S2301" s="104">
        <v>0.2</v>
      </c>
      <c r="T2301" s="106">
        <f>'Datos Monitoreo 2019'!$R2301*'Datos Monitoreo 2019'!$S2301</f>
        <v>9.0133862031038826E-3</v>
      </c>
      <c r="U2301" s="106">
        <f>'Datos Monitoreo 2019'!$T2301+'Datos Monitoreo 2019'!$R2301</f>
        <v>5.4080317218623289E-2</v>
      </c>
    </row>
    <row r="2302" spans="1:21" s="94" customFormat="1" ht="16.5" hidden="1" x14ac:dyDescent="0.3">
      <c r="A2302" s="96" t="s">
        <v>93</v>
      </c>
      <c r="B2302" s="102">
        <f>VLOOKUP('Datos Monitoreo 2019'!$A2302,info!$D$3:$E$118,2,FALSE)</f>
        <v>3</v>
      </c>
      <c r="C2302" s="96">
        <v>27</v>
      </c>
      <c r="D2302" s="96" t="s">
        <v>10</v>
      </c>
      <c r="E2302" s="97">
        <v>23.714086520692405</v>
      </c>
      <c r="F2302" s="103">
        <f t="shared" si="40"/>
        <v>4.4167486144789596E-2</v>
      </c>
      <c r="G2302" s="98"/>
      <c r="H2302" s="104"/>
      <c r="I2302" s="104"/>
      <c r="J2302" s="104"/>
      <c r="K2302" s="105">
        <f>VLOOKUP('Datos Monitoreo 2019'!$D2302,info!$A$2:$B$20,2,FALSE)</f>
        <v>0.54</v>
      </c>
      <c r="M2302" s="104">
        <v>1.1499999999999999</v>
      </c>
      <c r="N2302" s="106">
        <f>(0.214828*'Datos Monitoreo 2019'!$E2302^2.0402)/1000</f>
        <v>0.13720784479678613</v>
      </c>
      <c r="O2302" s="106">
        <f>'Datos Monitoreo 2019'!$N2302*'Datos Monitoreo 2019'!$S2302</f>
        <v>2.7441568959357229E-2</v>
      </c>
      <c r="P2302" s="106">
        <f>'Datos Monitoreo 2019'!$O2302+'Datos Monitoreo 2019'!$N2302</f>
        <v>0.16464941375614336</v>
      </c>
      <c r="Q2302" s="104">
        <v>0.47</v>
      </c>
      <c r="R2302" s="106">
        <f>'Datos Monitoreo 2019'!$Q2302*'Datos Monitoreo 2019'!$N2302</f>
        <v>6.4487687054489484E-2</v>
      </c>
      <c r="S2302" s="104">
        <v>0.2</v>
      </c>
      <c r="T2302" s="106">
        <f>'Datos Monitoreo 2019'!$R2302*'Datos Monitoreo 2019'!$S2302</f>
        <v>1.2897537410897898E-2</v>
      </c>
      <c r="U2302" s="106">
        <f>'Datos Monitoreo 2019'!$T2302+'Datos Monitoreo 2019'!$R2302</f>
        <v>7.7385224465387384E-2</v>
      </c>
    </row>
    <row r="2303" spans="1:21" s="94" customFormat="1" ht="16.5" hidden="1" x14ac:dyDescent="0.3">
      <c r="A2303" s="96" t="s">
        <v>93</v>
      </c>
      <c r="B2303" s="102">
        <f>VLOOKUP('Datos Monitoreo 2019'!$A2303,info!$D$3:$E$118,2,FALSE)</f>
        <v>3</v>
      </c>
      <c r="C2303" s="96">
        <v>29</v>
      </c>
      <c r="D2303" s="96" t="s">
        <v>10</v>
      </c>
      <c r="E2303" s="97">
        <v>20.5309876588545</v>
      </c>
      <c r="F2303" s="103">
        <f t="shared" si="40"/>
        <v>3.3106217599902878E-2</v>
      </c>
      <c r="G2303" s="98"/>
      <c r="H2303" s="104"/>
      <c r="I2303" s="104"/>
      <c r="J2303" s="104"/>
      <c r="K2303" s="105">
        <f>VLOOKUP('Datos Monitoreo 2019'!$D2303,info!$A$2:$B$20,2,FALSE)</f>
        <v>0.54</v>
      </c>
      <c r="M2303" s="104">
        <v>1.1499999999999999</v>
      </c>
      <c r="N2303" s="106">
        <f>(0.214828*'Datos Monitoreo 2019'!$E2303^2.0402)/1000</f>
        <v>0.1022514428131175</v>
      </c>
      <c r="O2303" s="106">
        <f>'Datos Monitoreo 2019'!$N2303*'Datos Monitoreo 2019'!$S2303</f>
        <v>2.04502885626235E-2</v>
      </c>
      <c r="P2303" s="106">
        <f>'Datos Monitoreo 2019'!$O2303+'Datos Monitoreo 2019'!$N2303</f>
        <v>0.122701731375741</v>
      </c>
      <c r="Q2303" s="104">
        <v>0.47</v>
      </c>
      <c r="R2303" s="106">
        <f>'Datos Monitoreo 2019'!$Q2303*'Datos Monitoreo 2019'!$N2303</f>
        <v>4.8058178122165222E-2</v>
      </c>
      <c r="S2303" s="104">
        <v>0.2</v>
      </c>
      <c r="T2303" s="106">
        <f>'Datos Monitoreo 2019'!$R2303*'Datos Monitoreo 2019'!$S2303</f>
        <v>9.6116356244330455E-3</v>
      </c>
      <c r="U2303" s="106">
        <f>'Datos Monitoreo 2019'!$T2303+'Datos Monitoreo 2019'!$R2303</f>
        <v>5.766981374659827E-2</v>
      </c>
    </row>
    <row r="2304" spans="1:21" s="94" customFormat="1" ht="16.5" hidden="1" x14ac:dyDescent="0.3">
      <c r="A2304" s="95" t="s">
        <v>93</v>
      </c>
      <c r="B2304" s="102">
        <f>VLOOKUP('Datos Monitoreo 2019'!$A2304,info!$D$3:$E$118,2,FALSE)</f>
        <v>3</v>
      </c>
      <c r="C2304" s="96">
        <v>30</v>
      </c>
      <c r="D2304" s="95" t="s">
        <v>10</v>
      </c>
      <c r="E2304" s="97">
        <v>21.008452488130185</v>
      </c>
      <c r="F2304" s="103">
        <f t="shared" si="40"/>
        <v>3.4663946605414803E-2</v>
      </c>
      <c r="G2304" s="95"/>
      <c r="H2304" s="104"/>
      <c r="I2304" s="104"/>
      <c r="J2304" s="104"/>
      <c r="K2304" s="105">
        <f>VLOOKUP('Datos Monitoreo 2019'!$D2304,info!$A$2:$B$20,2,FALSE)</f>
        <v>0.54</v>
      </c>
      <c r="M2304" s="104">
        <v>1.1499999999999999</v>
      </c>
      <c r="N2304" s="106">
        <f>(0.214828*'Datos Monitoreo 2019'!$E2304^2.0402)/1000</f>
        <v>0.10716161554248373</v>
      </c>
      <c r="O2304" s="106">
        <f>'Datos Monitoreo 2019'!$N2304*'Datos Monitoreo 2019'!$S2304</f>
        <v>2.1432323108496746E-2</v>
      </c>
      <c r="P2304" s="106">
        <f>'Datos Monitoreo 2019'!$O2304+'Datos Monitoreo 2019'!$N2304</f>
        <v>0.12859393865098048</v>
      </c>
      <c r="Q2304" s="104">
        <v>0.47</v>
      </c>
      <c r="R2304" s="106">
        <f>'Datos Monitoreo 2019'!$Q2304*'Datos Monitoreo 2019'!$N2304</f>
        <v>5.0365959304967352E-2</v>
      </c>
      <c r="S2304" s="104">
        <v>0.2</v>
      </c>
      <c r="T2304" s="106">
        <f>'Datos Monitoreo 2019'!$R2304*'Datos Monitoreo 2019'!$S2304</f>
        <v>1.0073191860993471E-2</v>
      </c>
      <c r="U2304" s="106">
        <f>'Datos Monitoreo 2019'!$T2304+'Datos Monitoreo 2019'!$R2304</f>
        <v>6.0439151165960825E-2</v>
      </c>
    </row>
    <row r="2305" spans="1:21" s="94" customFormat="1" ht="16.5" hidden="1" x14ac:dyDescent="0.3">
      <c r="A2305" s="96" t="s">
        <v>93</v>
      </c>
      <c r="B2305" s="102">
        <f>VLOOKUP('Datos Monitoreo 2019'!$A2305,info!$D$3:$E$118,2,FALSE)</f>
        <v>3</v>
      </c>
      <c r="C2305" s="96">
        <v>31</v>
      </c>
      <c r="D2305" s="96" t="s">
        <v>10</v>
      </c>
      <c r="E2305" s="97">
        <v>26.419720553254628</v>
      </c>
      <c r="F2305" s="103">
        <f t="shared" si="40"/>
        <v>5.4820920148003355E-2</v>
      </c>
      <c r="G2305" s="98"/>
      <c r="H2305" s="104"/>
      <c r="I2305" s="104"/>
      <c r="J2305" s="104"/>
      <c r="K2305" s="105">
        <f>VLOOKUP('Datos Monitoreo 2019'!$D2305,info!$A$2:$B$20,2,FALSE)</f>
        <v>0.54</v>
      </c>
      <c r="M2305" s="104">
        <v>1.1499999999999999</v>
      </c>
      <c r="N2305" s="106">
        <f>(0.214828*'Datos Monitoreo 2019'!$E2305^2.0402)/1000</f>
        <v>0.17104439178456021</v>
      </c>
      <c r="O2305" s="106">
        <f>'Datos Monitoreo 2019'!$N2305*'Datos Monitoreo 2019'!$S2305</f>
        <v>3.4208878356912047E-2</v>
      </c>
      <c r="P2305" s="106">
        <f>'Datos Monitoreo 2019'!$O2305+'Datos Monitoreo 2019'!$N2305</f>
        <v>0.20525327014147227</v>
      </c>
      <c r="Q2305" s="104">
        <v>0.47</v>
      </c>
      <c r="R2305" s="106">
        <f>'Datos Monitoreo 2019'!$Q2305*'Datos Monitoreo 2019'!$N2305</f>
        <v>8.0390864138743301E-2</v>
      </c>
      <c r="S2305" s="104">
        <v>0.2</v>
      </c>
      <c r="T2305" s="106">
        <f>'Datos Monitoreo 2019'!$R2305*'Datos Monitoreo 2019'!$S2305</f>
        <v>1.6078172827748659E-2</v>
      </c>
      <c r="U2305" s="106">
        <f>'Datos Monitoreo 2019'!$T2305+'Datos Monitoreo 2019'!$R2305</f>
        <v>9.6469036966491964E-2</v>
      </c>
    </row>
    <row r="2306" spans="1:21" s="94" customFormat="1" ht="16.5" hidden="1" x14ac:dyDescent="0.3">
      <c r="A2306" s="95" t="s">
        <v>93</v>
      </c>
      <c r="B2306" s="102">
        <f>VLOOKUP('Datos Monitoreo 2019'!$A2306,info!$D$3:$E$118,2,FALSE)</f>
        <v>3</v>
      </c>
      <c r="C2306" s="96">
        <v>32</v>
      </c>
      <c r="D2306" s="95" t="s">
        <v>10</v>
      </c>
      <c r="E2306" s="97">
        <v>21.963382146681557</v>
      </c>
      <c r="F2306" s="103">
        <f t="shared" si="40"/>
        <v>3.7886834203025681E-2</v>
      </c>
      <c r="G2306" s="95"/>
      <c r="H2306" s="104"/>
      <c r="I2306" s="104"/>
      <c r="J2306" s="104"/>
      <c r="K2306" s="105">
        <f>VLOOKUP('Datos Monitoreo 2019'!$D2306,info!$A$2:$B$20,2,FALSE)</f>
        <v>0.54</v>
      </c>
      <c r="M2306" s="104">
        <v>1.1499999999999999</v>
      </c>
      <c r="N2306" s="106">
        <f>(0.214828*'Datos Monitoreo 2019'!$E2306^2.0402)/1000</f>
        <v>0.11733447377360282</v>
      </c>
      <c r="O2306" s="106">
        <f>'Datos Monitoreo 2019'!$N2306*'Datos Monitoreo 2019'!$S2306</f>
        <v>2.3466894754720566E-2</v>
      </c>
      <c r="P2306" s="106">
        <f>'Datos Monitoreo 2019'!$O2306+'Datos Monitoreo 2019'!$N2306</f>
        <v>0.14080136852832337</v>
      </c>
      <c r="Q2306" s="104">
        <v>0.47</v>
      </c>
      <c r="R2306" s="106">
        <f>'Datos Monitoreo 2019'!$Q2306*'Datos Monitoreo 2019'!$N2306</f>
        <v>5.5147202673593319E-2</v>
      </c>
      <c r="S2306" s="104">
        <v>0.2</v>
      </c>
      <c r="T2306" s="106">
        <f>'Datos Monitoreo 2019'!$R2306*'Datos Monitoreo 2019'!$S2306</f>
        <v>1.1029440534718665E-2</v>
      </c>
      <c r="U2306" s="106">
        <f>'Datos Monitoreo 2019'!$T2306+'Datos Monitoreo 2019'!$R2306</f>
        <v>6.6176643208311986E-2</v>
      </c>
    </row>
    <row r="2307" spans="1:21" s="94" customFormat="1" ht="16.5" hidden="1" x14ac:dyDescent="0.3">
      <c r="A2307" s="95" t="s">
        <v>93</v>
      </c>
      <c r="B2307" s="102">
        <f>VLOOKUP('Datos Monitoreo 2019'!$A2307,info!$D$3:$E$118,2,FALSE)</f>
        <v>3</v>
      </c>
      <c r="C2307" s="96">
        <v>34</v>
      </c>
      <c r="D2307" s="95" t="s">
        <v>10</v>
      </c>
      <c r="E2307" s="97">
        <v>25.019157054045944</v>
      </c>
      <c r="F2307" s="103">
        <f t="shared" ref="F2307:F2370" si="41">+(PI()*(((E2307/100)^2))/4)</f>
        <v>4.9162643611200263E-2</v>
      </c>
      <c r="G2307" s="95"/>
      <c r="H2307" s="104"/>
      <c r="I2307" s="104"/>
      <c r="J2307" s="104"/>
      <c r="K2307" s="105">
        <f>VLOOKUP('Datos Monitoreo 2019'!$D2307,info!$A$2:$B$20,2,FALSE)</f>
        <v>0.54</v>
      </c>
      <c r="M2307" s="104">
        <v>1.1499999999999999</v>
      </c>
      <c r="N2307" s="106">
        <f>(0.214828*'Datos Monitoreo 2019'!$E2307^2.0402)/1000</f>
        <v>0.15305474334721847</v>
      </c>
      <c r="O2307" s="106">
        <f>'Datos Monitoreo 2019'!$N2307*'Datos Monitoreo 2019'!$S2307</f>
        <v>3.0610948669443694E-2</v>
      </c>
      <c r="P2307" s="106">
        <f>'Datos Monitoreo 2019'!$O2307+'Datos Monitoreo 2019'!$N2307</f>
        <v>0.18366569201666216</v>
      </c>
      <c r="Q2307" s="104">
        <v>0.47</v>
      </c>
      <c r="R2307" s="106">
        <f>'Datos Monitoreo 2019'!$Q2307*'Datos Monitoreo 2019'!$N2307</f>
        <v>7.1935729373192675E-2</v>
      </c>
      <c r="S2307" s="104">
        <v>0.2</v>
      </c>
      <c r="T2307" s="106">
        <f>'Datos Monitoreo 2019'!$R2307*'Datos Monitoreo 2019'!$S2307</f>
        <v>1.4387145874638536E-2</v>
      </c>
      <c r="U2307" s="106">
        <f>'Datos Monitoreo 2019'!$T2307+'Datos Monitoreo 2019'!$R2307</f>
        <v>8.6322875247831207E-2</v>
      </c>
    </row>
    <row r="2308" spans="1:21" x14ac:dyDescent="0.2">
      <c r="A2308" s="141" t="s">
        <v>87</v>
      </c>
      <c r="B2308" s="142">
        <f>VLOOKUP('Datos Monitoreo 2019'!$A2308,info!$D$3:$E$118,2,FALSE)</f>
        <v>6</v>
      </c>
      <c r="C2308" s="143">
        <v>1</v>
      </c>
      <c r="D2308" s="143" t="s">
        <v>16</v>
      </c>
      <c r="E2308" s="144">
        <v>5.2521131220325463</v>
      </c>
      <c r="F2308" s="145">
        <f t="shared" si="41"/>
        <v>2.1664966628384252E-3</v>
      </c>
      <c r="G2308" s="141"/>
      <c r="H2308" s="146"/>
      <c r="I2308" s="146"/>
      <c r="J2308" s="146"/>
      <c r="K2308" s="147">
        <f>VLOOKUP('Datos Monitoreo 2019'!$D2308,info!$A$2:$B$20,2,FALSE)</f>
        <v>0.55000000000000004</v>
      </c>
      <c r="M2308" s="146">
        <v>1.1499999999999999</v>
      </c>
      <c r="N2308" s="148">
        <f>(0.0883215*'Datos Monitoreo 2019'!$E2308^2.37334)/1000</f>
        <v>4.5254742859643362E-3</v>
      </c>
      <c r="O2308" s="148">
        <f>'Datos Monitoreo 2019'!$N2308*'Datos Monitoreo 2019'!$S2308</f>
        <v>9.0509485719286731E-4</v>
      </c>
      <c r="P2308" s="148">
        <f>'Datos Monitoreo 2019'!$O2308+'Datos Monitoreo 2019'!$N2308</f>
        <v>5.4305691431572036E-3</v>
      </c>
      <c r="Q2308" s="146">
        <v>0.47</v>
      </c>
      <c r="R2308" s="148">
        <f>'Datos Monitoreo 2019'!$Q2308*'Datos Monitoreo 2019'!$N2308</f>
        <v>2.126972914403238E-3</v>
      </c>
      <c r="S2308" s="146">
        <v>0.2</v>
      </c>
      <c r="T2308" s="148">
        <f>'Datos Monitoreo 2019'!$R2308*'Datos Monitoreo 2019'!$S2308</f>
        <v>4.2539458288064761E-4</v>
      </c>
      <c r="U2308" s="148">
        <f>'Datos Monitoreo 2019'!$T2308+'Datos Monitoreo 2019'!$R2308</f>
        <v>2.5523674972838858E-3</v>
      </c>
    </row>
    <row r="2309" spans="1:21" x14ac:dyDescent="0.2">
      <c r="A2309" s="141" t="s">
        <v>87</v>
      </c>
      <c r="B2309" s="142">
        <f>VLOOKUP('Datos Monitoreo 2019'!$A2309,info!$D$3:$E$118,2,FALSE)</f>
        <v>6</v>
      </c>
      <c r="C2309" s="143">
        <v>3</v>
      </c>
      <c r="D2309" s="143" t="s">
        <v>11</v>
      </c>
      <c r="E2309" s="144">
        <v>27.183664280095726</v>
      </c>
      <c r="F2309" s="145">
        <f t="shared" si="41"/>
        <v>5.8037123238004383E-2</v>
      </c>
      <c r="G2309" s="141"/>
      <c r="H2309" s="146"/>
      <c r="I2309" s="146"/>
      <c r="J2309" s="146"/>
      <c r="K2309" s="147">
        <f>VLOOKUP('Datos Monitoreo 2019'!$D2309,info!$A$2:$B$20,2,FALSE)</f>
        <v>0.34899999999999998</v>
      </c>
      <c r="M2309" s="146">
        <v>1.1499999999999999</v>
      </c>
      <c r="N2309" s="148">
        <f>(0.489461*'Datos Monitoreo 2019'!$E2309^1.79018)/1000</f>
        <v>0.18087876538593226</v>
      </c>
      <c r="O2309" s="148">
        <f>'Datos Monitoreo 2019'!$N2309*'Datos Monitoreo 2019'!$S2309</f>
        <v>3.617575307718645E-2</v>
      </c>
      <c r="P2309" s="148">
        <f>'Datos Monitoreo 2019'!$O2309+'Datos Monitoreo 2019'!$N2309</f>
        <v>0.21705451846311871</v>
      </c>
      <c r="Q2309" s="146">
        <v>0.47</v>
      </c>
      <c r="R2309" s="148">
        <f>'Datos Monitoreo 2019'!$Q2309*'Datos Monitoreo 2019'!$N2309</f>
        <v>8.5013019731388154E-2</v>
      </c>
      <c r="S2309" s="146">
        <v>0.2</v>
      </c>
      <c r="T2309" s="148">
        <f>'Datos Monitoreo 2019'!$R2309*'Datos Monitoreo 2019'!$S2309</f>
        <v>1.7002603946277631E-2</v>
      </c>
      <c r="U2309" s="148">
        <f>'Datos Monitoreo 2019'!$T2309+'Datos Monitoreo 2019'!$R2309</f>
        <v>0.10201562367766578</v>
      </c>
    </row>
    <row r="2310" spans="1:21" x14ac:dyDescent="0.2">
      <c r="A2310" s="141" t="s">
        <v>87</v>
      </c>
      <c r="B2310" s="142">
        <f>VLOOKUP('Datos Monitoreo 2019'!$A2310,info!$D$3:$E$118,2,FALSE)</f>
        <v>6</v>
      </c>
      <c r="C2310" s="143">
        <v>5</v>
      </c>
      <c r="D2310" s="143" t="s">
        <v>9</v>
      </c>
      <c r="E2310" s="144">
        <v>6.0478878374920226</v>
      </c>
      <c r="F2310" s="145">
        <f t="shared" si="41"/>
        <v>2.8727467228087103E-3</v>
      </c>
      <c r="G2310" s="141"/>
      <c r="H2310" s="146"/>
      <c r="I2310" s="146"/>
      <c r="J2310" s="146"/>
      <c r="K2310" s="147">
        <f>VLOOKUP('Datos Monitoreo 2019'!$D2310,info!$A$2:$B$20,2,FALSE)</f>
        <v>0.74</v>
      </c>
      <c r="M2310" s="146">
        <v>1.1499999999999999</v>
      </c>
      <c r="N2310" s="148">
        <f>(1.8894+0.00853085*'Datos Monitoreo 2019'!$E2310^3.32222)/1000</f>
        <v>5.25957027521122E-3</v>
      </c>
      <c r="O2310" s="148">
        <f>'Datos Monitoreo 2019'!$N2310*'Datos Monitoreo 2019'!$S2310</f>
        <v>1.0519140550422441E-3</v>
      </c>
      <c r="P2310" s="148">
        <f>'Datos Monitoreo 2019'!$O2310+'Datos Monitoreo 2019'!$N2310</f>
        <v>6.3114843302534644E-3</v>
      </c>
      <c r="Q2310" s="146">
        <v>0.47</v>
      </c>
      <c r="R2310" s="148">
        <f>'Datos Monitoreo 2019'!$Q2310*'Datos Monitoreo 2019'!$N2310</f>
        <v>2.4719980293492734E-3</v>
      </c>
      <c r="S2310" s="146">
        <v>0.2</v>
      </c>
      <c r="T2310" s="148">
        <f>'Datos Monitoreo 2019'!$R2310*'Datos Monitoreo 2019'!$S2310</f>
        <v>4.9439960586985469E-4</v>
      </c>
      <c r="U2310" s="148">
        <f>'Datos Monitoreo 2019'!$T2310+'Datos Monitoreo 2019'!$R2310</f>
        <v>2.9663976352191281E-3</v>
      </c>
    </row>
    <row r="2311" spans="1:21" x14ac:dyDescent="0.2">
      <c r="A2311" s="141" t="s">
        <v>87</v>
      </c>
      <c r="B2311" s="142">
        <f>VLOOKUP('Datos Monitoreo 2019'!$A2311,info!$D$3:$E$118,2,FALSE)</f>
        <v>6</v>
      </c>
      <c r="C2311" s="143">
        <v>8</v>
      </c>
      <c r="D2311" s="143" t="s">
        <v>11</v>
      </c>
      <c r="E2311" s="144">
        <v>24.509861236151881</v>
      </c>
      <c r="F2311" s="145">
        <f t="shared" si="41"/>
        <v>4.7181482879592368E-2</v>
      </c>
      <c r="G2311" s="141"/>
      <c r="H2311" s="146"/>
      <c r="I2311" s="146"/>
      <c r="J2311" s="146"/>
      <c r="K2311" s="147">
        <f>VLOOKUP('Datos Monitoreo 2019'!$D2311,info!$A$2:$B$20,2,FALSE)</f>
        <v>0.34899999999999998</v>
      </c>
      <c r="M2311" s="146">
        <v>1.1499999999999999</v>
      </c>
      <c r="N2311" s="148">
        <f>(0.489461*'Datos Monitoreo 2019'!$E2311^1.79018)/1000</f>
        <v>0.15027554111080726</v>
      </c>
      <c r="O2311" s="148">
        <f>'Datos Monitoreo 2019'!$N2311*'Datos Monitoreo 2019'!$S2311</f>
        <v>3.0055108222161453E-2</v>
      </c>
      <c r="P2311" s="148">
        <f>'Datos Monitoreo 2019'!$O2311+'Datos Monitoreo 2019'!$N2311</f>
        <v>0.18033064933296872</v>
      </c>
      <c r="Q2311" s="146">
        <v>0.47</v>
      </c>
      <c r="R2311" s="148">
        <f>'Datos Monitoreo 2019'!$Q2311*'Datos Monitoreo 2019'!$N2311</f>
        <v>7.0629504322079414E-2</v>
      </c>
      <c r="S2311" s="146">
        <v>0.2</v>
      </c>
      <c r="T2311" s="148">
        <f>'Datos Monitoreo 2019'!$R2311*'Datos Monitoreo 2019'!$S2311</f>
        <v>1.4125900864415883E-2</v>
      </c>
      <c r="U2311" s="148">
        <f>'Datos Monitoreo 2019'!$T2311+'Datos Monitoreo 2019'!$R2311</f>
        <v>8.4755405186495297E-2</v>
      </c>
    </row>
    <row r="2312" spans="1:21" x14ac:dyDescent="0.2">
      <c r="A2312" s="141" t="s">
        <v>87</v>
      </c>
      <c r="B2312" s="142">
        <f>VLOOKUP('Datos Monitoreo 2019'!$A2312,info!$D$3:$E$118,2,FALSE)</f>
        <v>6</v>
      </c>
      <c r="C2312" s="143">
        <v>9</v>
      </c>
      <c r="D2312" s="143" t="s">
        <v>11</v>
      </c>
      <c r="E2312" s="144">
        <v>24.096058384112954</v>
      </c>
      <c r="F2312" s="145">
        <f t="shared" si="41"/>
        <v>4.5601790491933761E-2</v>
      </c>
      <c r="G2312" s="141"/>
      <c r="H2312" s="146"/>
      <c r="I2312" s="146"/>
      <c r="J2312" s="146"/>
      <c r="K2312" s="147">
        <f>VLOOKUP('Datos Monitoreo 2019'!$D2312,info!$A$2:$B$20,2,FALSE)</f>
        <v>0.34899999999999998</v>
      </c>
      <c r="M2312" s="146">
        <v>1.1499999999999999</v>
      </c>
      <c r="N2312" s="148">
        <f>(0.489461*'Datos Monitoreo 2019'!$E2312^1.79018)/1000</f>
        <v>0.14576397250673456</v>
      </c>
      <c r="O2312" s="148">
        <f>'Datos Monitoreo 2019'!$N2312*'Datos Monitoreo 2019'!$S2312</f>
        <v>2.9152794501346915E-2</v>
      </c>
      <c r="P2312" s="148">
        <f>'Datos Monitoreo 2019'!$O2312+'Datos Monitoreo 2019'!$N2312</f>
        <v>0.17491676700808148</v>
      </c>
      <c r="Q2312" s="146">
        <v>0.47</v>
      </c>
      <c r="R2312" s="148">
        <f>'Datos Monitoreo 2019'!$Q2312*'Datos Monitoreo 2019'!$N2312</f>
        <v>6.8509067078165245E-2</v>
      </c>
      <c r="S2312" s="146">
        <v>0.2</v>
      </c>
      <c r="T2312" s="148">
        <f>'Datos Monitoreo 2019'!$R2312*'Datos Monitoreo 2019'!$S2312</f>
        <v>1.3701813415633049E-2</v>
      </c>
      <c r="U2312" s="148">
        <f>'Datos Monitoreo 2019'!$T2312+'Datos Monitoreo 2019'!$R2312</f>
        <v>8.2210880493798294E-2</v>
      </c>
    </row>
    <row r="2313" spans="1:21" x14ac:dyDescent="0.2">
      <c r="A2313" s="141" t="s">
        <v>87</v>
      </c>
      <c r="B2313" s="142">
        <f>VLOOKUP('Datos Monitoreo 2019'!$A2313,info!$D$3:$E$118,2,FALSE)</f>
        <v>6</v>
      </c>
      <c r="C2313" s="143">
        <v>10</v>
      </c>
      <c r="D2313" s="143" t="s">
        <v>11</v>
      </c>
      <c r="E2313" s="144">
        <v>20.721973590564772</v>
      </c>
      <c r="F2313" s="145">
        <f t="shared" si="41"/>
        <v>3.3725012018644161E-2</v>
      </c>
      <c r="G2313" s="154"/>
      <c r="H2313" s="146"/>
      <c r="I2313" s="146"/>
      <c r="J2313" s="146"/>
      <c r="K2313" s="147">
        <f>VLOOKUP('Datos Monitoreo 2019'!$D2313,info!$A$2:$B$20,2,FALSE)</f>
        <v>0.34899999999999998</v>
      </c>
      <c r="M2313" s="146">
        <v>1.1499999999999999</v>
      </c>
      <c r="N2313" s="148">
        <f>(0.489461*'Datos Monitoreo 2019'!$E2313^1.79018)/1000</f>
        <v>0.11126709466383077</v>
      </c>
      <c r="O2313" s="148">
        <f>'Datos Monitoreo 2019'!$N2313*'Datos Monitoreo 2019'!$S2313</f>
        <v>2.2253418932766153E-2</v>
      </c>
      <c r="P2313" s="148">
        <f>'Datos Monitoreo 2019'!$O2313+'Datos Monitoreo 2019'!$N2313</f>
        <v>0.13352051359659692</v>
      </c>
      <c r="Q2313" s="146">
        <v>0.47</v>
      </c>
      <c r="R2313" s="148">
        <f>'Datos Monitoreo 2019'!$Q2313*'Datos Monitoreo 2019'!$N2313</f>
        <v>5.2295534492000459E-2</v>
      </c>
      <c r="S2313" s="146">
        <v>0.2</v>
      </c>
      <c r="T2313" s="148">
        <f>'Datos Monitoreo 2019'!$R2313*'Datos Monitoreo 2019'!$S2313</f>
        <v>1.0459106898400093E-2</v>
      </c>
      <c r="U2313" s="148">
        <f>'Datos Monitoreo 2019'!$T2313+'Datos Monitoreo 2019'!$R2313</f>
        <v>6.2754641390400545E-2</v>
      </c>
    </row>
    <row r="2314" spans="1:21" x14ac:dyDescent="0.2">
      <c r="A2314" s="141" t="s">
        <v>87</v>
      </c>
      <c r="B2314" s="142">
        <f>VLOOKUP('Datos Monitoreo 2019'!$A2314,info!$D$3:$E$118,2,FALSE)</f>
        <v>6</v>
      </c>
      <c r="C2314" s="143">
        <v>11</v>
      </c>
      <c r="D2314" s="143" t="s">
        <v>16</v>
      </c>
      <c r="E2314" s="144">
        <v>2.3236621691416719</v>
      </c>
      <c r="F2314" s="145">
        <f t="shared" si="41"/>
        <v>4.2406834586835505E-4</v>
      </c>
      <c r="G2314" s="141"/>
      <c r="H2314" s="146"/>
      <c r="I2314" s="146"/>
      <c r="J2314" s="146"/>
      <c r="K2314" s="147">
        <f>VLOOKUP('Datos Monitoreo 2019'!$D2314,info!$A$2:$B$20,2,FALSE)</f>
        <v>0.55000000000000004</v>
      </c>
      <c r="M2314" s="146">
        <v>1.1499999999999999</v>
      </c>
      <c r="N2314" s="148">
        <f>(0.0883215*'Datos Monitoreo 2019'!$E2314^2.37334)/1000</f>
        <v>6.53310193127654E-4</v>
      </c>
      <c r="O2314" s="148">
        <f>'Datos Monitoreo 2019'!$N2314*'Datos Monitoreo 2019'!$S2314</f>
        <v>1.3066203862553081E-4</v>
      </c>
      <c r="P2314" s="148">
        <f>'Datos Monitoreo 2019'!$O2314+'Datos Monitoreo 2019'!$N2314</f>
        <v>7.8397223175318475E-4</v>
      </c>
      <c r="Q2314" s="146">
        <v>0.47</v>
      </c>
      <c r="R2314" s="148">
        <f>'Datos Monitoreo 2019'!$Q2314*'Datos Monitoreo 2019'!$N2314</f>
        <v>3.0705579076999737E-4</v>
      </c>
      <c r="S2314" s="146">
        <v>0.2</v>
      </c>
      <c r="T2314" s="148">
        <f>'Datos Monitoreo 2019'!$R2314*'Datos Monitoreo 2019'!$S2314</f>
        <v>6.1411158153999471E-5</v>
      </c>
      <c r="U2314" s="148">
        <f>'Datos Monitoreo 2019'!$T2314+'Datos Monitoreo 2019'!$R2314</f>
        <v>3.6846694892399685E-4</v>
      </c>
    </row>
    <row r="2315" spans="1:21" x14ac:dyDescent="0.2">
      <c r="A2315" s="141" t="s">
        <v>87</v>
      </c>
      <c r="B2315" s="142">
        <f>VLOOKUP('Datos Monitoreo 2019'!$A2315,info!$D$3:$E$118,2,FALSE)</f>
        <v>6</v>
      </c>
      <c r="C2315" s="143">
        <v>14</v>
      </c>
      <c r="D2315" s="143" t="s">
        <v>16</v>
      </c>
      <c r="E2315" s="144">
        <v>3.9470425886790048</v>
      </c>
      <c r="F2315" s="145">
        <f t="shared" si="41"/>
        <v>1.2235832024904915E-3</v>
      </c>
      <c r="G2315" s="141"/>
      <c r="H2315" s="146"/>
      <c r="I2315" s="146"/>
      <c r="J2315" s="146"/>
      <c r="K2315" s="147">
        <f>VLOOKUP('Datos Monitoreo 2019'!$D2315,info!$A$2:$B$20,2,FALSE)</f>
        <v>0.55000000000000004</v>
      </c>
      <c r="M2315" s="146">
        <v>1.1499999999999999</v>
      </c>
      <c r="N2315" s="148">
        <f>(0.0883215*'Datos Monitoreo 2019'!$E2315^2.37334)/1000</f>
        <v>2.2973236297055902E-3</v>
      </c>
      <c r="O2315" s="148">
        <f>'Datos Monitoreo 2019'!$N2315*'Datos Monitoreo 2019'!$S2315</f>
        <v>4.5946472594111807E-4</v>
      </c>
      <c r="P2315" s="148">
        <f>'Datos Monitoreo 2019'!$O2315+'Datos Monitoreo 2019'!$N2315</f>
        <v>2.7567883556467083E-3</v>
      </c>
      <c r="Q2315" s="146">
        <v>0.47</v>
      </c>
      <c r="R2315" s="148">
        <f>'Datos Monitoreo 2019'!$Q2315*'Datos Monitoreo 2019'!$N2315</f>
        <v>1.0797421059616273E-3</v>
      </c>
      <c r="S2315" s="146">
        <v>0.2</v>
      </c>
      <c r="T2315" s="148">
        <f>'Datos Monitoreo 2019'!$R2315*'Datos Monitoreo 2019'!$S2315</f>
        <v>2.1594842119232547E-4</v>
      </c>
      <c r="U2315" s="148">
        <f>'Datos Monitoreo 2019'!$T2315+'Datos Monitoreo 2019'!$R2315</f>
        <v>1.2956905271539528E-3</v>
      </c>
    </row>
    <row r="2316" spans="1:21" x14ac:dyDescent="0.2">
      <c r="A2316" s="141" t="s">
        <v>87</v>
      </c>
      <c r="B2316" s="142">
        <f>VLOOKUP('Datos Monitoreo 2019'!$A2316,info!$D$3:$E$118,2,FALSE)</f>
        <v>6</v>
      </c>
      <c r="C2316" s="143">
        <v>14</v>
      </c>
      <c r="D2316" s="143" t="s">
        <v>16</v>
      </c>
      <c r="E2316" s="144">
        <v>3.5650707252584555</v>
      </c>
      <c r="F2316" s="145">
        <f t="shared" si="41"/>
        <v>9.9821980307236735E-4</v>
      </c>
      <c r="G2316" s="141"/>
      <c r="H2316" s="146"/>
      <c r="I2316" s="146"/>
      <c r="J2316" s="146"/>
      <c r="K2316" s="147">
        <f>VLOOKUP('Datos Monitoreo 2019'!$D2316,info!$A$2:$B$20,2,FALSE)</f>
        <v>0.55000000000000004</v>
      </c>
      <c r="M2316" s="146">
        <v>1.1499999999999999</v>
      </c>
      <c r="N2316" s="148">
        <f>(0.0883215*'Datos Monitoreo 2019'!$E2316^2.37334)/1000</f>
        <v>1.8043129214995062E-3</v>
      </c>
      <c r="O2316" s="148">
        <f>'Datos Monitoreo 2019'!$N2316*'Datos Monitoreo 2019'!$S2316</f>
        <v>3.6086258429990126E-4</v>
      </c>
      <c r="P2316" s="148">
        <f>'Datos Monitoreo 2019'!$O2316+'Datos Monitoreo 2019'!$N2316</f>
        <v>2.1651755057994077E-3</v>
      </c>
      <c r="Q2316" s="146">
        <v>0.47</v>
      </c>
      <c r="R2316" s="148">
        <f>'Datos Monitoreo 2019'!$Q2316*'Datos Monitoreo 2019'!$N2316</f>
        <v>8.480270731047679E-4</v>
      </c>
      <c r="S2316" s="146">
        <v>0.2</v>
      </c>
      <c r="T2316" s="148">
        <f>'Datos Monitoreo 2019'!$R2316*'Datos Monitoreo 2019'!$S2316</f>
        <v>1.6960541462095359E-4</v>
      </c>
      <c r="U2316" s="148">
        <f>'Datos Monitoreo 2019'!$T2316+'Datos Monitoreo 2019'!$R2316</f>
        <v>1.0176324877257214E-3</v>
      </c>
    </row>
    <row r="2317" spans="1:21" x14ac:dyDescent="0.2">
      <c r="A2317" s="141" t="s">
        <v>87</v>
      </c>
      <c r="B2317" s="142">
        <f>VLOOKUP('Datos Monitoreo 2019'!$A2317,info!$D$3:$E$118,2,FALSE)</f>
        <v>6</v>
      </c>
      <c r="C2317" s="143">
        <v>16</v>
      </c>
      <c r="D2317" s="143" t="s">
        <v>16</v>
      </c>
      <c r="E2317" s="144">
        <v>6.8118315643331204</v>
      </c>
      <c r="F2317" s="145">
        <f t="shared" si="41"/>
        <v>3.6443298869182194E-3</v>
      </c>
      <c r="G2317" s="141"/>
      <c r="H2317" s="146"/>
      <c r="I2317" s="146"/>
      <c r="J2317" s="146"/>
      <c r="K2317" s="147">
        <f>VLOOKUP('Datos Monitoreo 2019'!$D2317,info!$A$2:$B$20,2,FALSE)</f>
        <v>0.55000000000000004</v>
      </c>
      <c r="M2317" s="146">
        <v>1.1499999999999999</v>
      </c>
      <c r="N2317" s="148">
        <f>(0.0883215*'Datos Monitoreo 2019'!$E2317^2.37334)/1000</f>
        <v>8.3885130061563482E-3</v>
      </c>
      <c r="O2317" s="148">
        <f>'Datos Monitoreo 2019'!$N2317*'Datos Monitoreo 2019'!$S2317</f>
        <v>1.6777026012312697E-3</v>
      </c>
      <c r="P2317" s="148">
        <f>'Datos Monitoreo 2019'!$O2317+'Datos Monitoreo 2019'!$N2317</f>
        <v>1.0066215607387618E-2</v>
      </c>
      <c r="Q2317" s="146">
        <v>0.47</v>
      </c>
      <c r="R2317" s="148">
        <f>'Datos Monitoreo 2019'!$Q2317*'Datos Monitoreo 2019'!$N2317</f>
        <v>3.9426011128934832E-3</v>
      </c>
      <c r="S2317" s="146">
        <v>0.2</v>
      </c>
      <c r="T2317" s="148">
        <f>'Datos Monitoreo 2019'!$R2317*'Datos Monitoreo 2019'!$S2317</f>
        <v>7.885202225786967E-4</v>
      </c>
      <c r="U2317" s="148">
        <f>'Datos Monitoreo 2019'!$T2317+'Datos Monitoreo 2019'!$R2317</f>
        <v>4.73112133547218E-3</v>
      </c>
    </row>
    <row r="2318" spans="1:21" x14ac:dyDescent="0.2">
      <c r="A2318" s="141" t="s">
        <v>87</v>
      </c>
      <c r="B2318" s="142">
        <f>VLOOKUP('Datos Monitoreo 2019'!$A2318,info!$D$3:$E$118,2,FALSE)</f>
        <v>6</v>
      </c>
      <c r="C2318" s="143">
        <v>16</v>
      </c>
      <c r="D2318" s="143" t="s">
        <v>16</v>
      </c>
      <c r="E2318" s="144">
        <v>6.0478878374920226</v>
      </c>
      <c r="F2318" s="145">
        <f t="shared" si="41"/>
        <v>2.8727467228087103E-3</v>
      </c>
      <c r="G2318" s="141"/>
      <c r="H2318" s="146"/>
      <c r="I2318" s="146"/>
      <c r="J2318" s="146"/>
      <c r="K2318" s="147">
        <f>VLOOKUP('Datos Monitoreo 2019'!$D2318,info!$A$2:$B$20,2,FALSE)</f>
        <v>0.55000000000000004</v>
      </c>
      <c r="M2318" s="146">
        <v>1.1499999999999999</v>
      </c>
      <c r="N2318" s="148">
        <f>(0.0883215*'Datos Monitoreo 2019'!$E2318^2.37334)/1000</f>
        <v>6.3252519425287153E-3</v>
      </c>
      <c r="O2318" s="148">
        <f>'Datos Monitoreo 2019'!$N2318*'Datos Monitoreo 2019'!$S2318</f>
        <v>1.2650503885057432E-3</v>
      </c>
      <c r="P2318" s="148">
        <f>'Datos Monitoreo 2019'!$O2318+'Datos Monitoreo 2019'!$N2318</f>
        <v>7.5903023310344587E-3</v>
      </c>
      <c r="Q2318" s="146">
        <v>0.47</v>
      </c>
      <c r="R2318" s="148">
        <f>'Datos Monitoreo 2019'!$Q2318*'Datos Monitoreo 2019'!$N2318</f>
        <v>2.9728684129884959E-3</v>
      </c>
      <c r="S2318" s="146">
        <v>0.2</v>
      </c>
      <c r="T2318" s="148">
        <f>'Datos Monitoreo 2019'!$R2318*'Datos Monitoreo 2019'!$S2318</f>
        <v>5.9457368259769922E-4</v>
      </c>
      <c r="U2318" s="148">
        <f>'Datos Monitoreo 2019'!$T2318+'Datos Monitoreo 2019'!$R2318</f>
        <v>3.5674420955861949E-3</v>
      </c>
    </row>
    <row r="2319" spans="1:21" x14ac:dyDescent="0.2">
      <c r="A2319" s="141" t="s">
        <v>87</v>
      </c>
      <c r="B2319" s="142">
        <f>VLOOKUP('Datos Monitoreo 2019'!$A2319,info!$D$3:$E$118,2,FALSE)</f>
        <v>6</v>
      </c>
      <c r="C2319" s="143">
        <v>16</v>
      </c>
      <c r="D2319" s="143" t="s">
        <v>16</v>
      </c>
      <c r="E2319" s="144">
        <v>4.520000383809827</v>
      </c>
      <c r="F2319" s="145">
        <f t="shared" si="41"/>
        <v>1.6046001362524888E-3</v>
      </c>
      <c r="G2319" s="141"/>
      <c r="H2319" s="146"/>
      <c r="I2319" s="146"/>
      <c r="J2319" s="146"/>
      <c r="K2319" s="147">
        <f>VLOOKUP('Datos Monitoreo 2019'!$D2319,info!$A$2:$B$20,2,FALSE)</f>
        <v>0.55000000000000004</v>
      </c>
      <c r="M2319" s="146">
        <v>1.1499999999999999</v>
      </c>
      <c r="N2319" s="148">
        <f>(0.0883215*'Datos Monitoreo 2019'!$E2319^2.37334)/1000</f>
        <v>3.1690768916105561E-3</v>
      </c>
      <c r="O2319" s="148">
        <f>'Datos Monitoreo 2019'!$N2319*'Datos Monitoreo 2019'!$S2319</f>
        <v>6.338153783221113E-4</v>
      </c>
      <c r="P2319" s="148">
        <f>'Datos Monitoreo 2019'!$O2319+'Datos Monitoreo 2019'!$N2319</f>
        <v>3.8028922699326674E-3</v>
      </c>
      <c r="Q2319" s="146">
        <v>0.47</v>
      </c>
      <c r="R2319" s="148">
        <f>'Datos Monitoreo 2019'!$Q2319*'Datos Monitoreo 2019'!$N2319</f>
        <v>1.4894661390569613E-3</v>
      </c>
      <c r="S2319" s="146">
        <v>0.2</v>
      </c>
      <c r="T2319" s="148">
        <f>'Datos Monitoreo 2019'!$R2319*'Datos Monitoreo 2019'!$S2319</f>
        <v>2.9789322781139228E-4</v>
      </c>
      <c r="U2319" s="148">
        <f>'Datos Monitoreo 2019'!$T2319+'Datos Monitoreo 2019'!$R2319</f>
        <v>1.7873593668683535E-3</v>
      </c>
    </row>
    <row r="2320" spans="1:21" x14ac:dyDescent="0.2">
      <c r="A2320" s="141" t="s">
        <v>87</v>
      </c>
      <c r="B2320" s="142">
        <f>VLOOKUP('Datos Monitoreo 2019'!$A2320,info!$D$3:$E$118,2,FALSE)</f>
        <v>6</v>
      </c>
      <c r="C2320" s="143">
        <v>17</v>
      </c>
      <c r="D2320" s="143" t="s">
        <v>16</v>
      </c>
      <c r="E2320" s="144">
        <v>4.3290144520995533</v>
      </c>
      <c r="F2320" s="145">
        <f t="shared" si="41"/>
        <v>1.4718649137138483E-3</v>
      </c>
      <c r="G2320" s="141"/>
      <c r="H2320" s="146"/>
      <c r="I2320" s="146"/>
      <c r="J2320" s="146"/>
      <c r="K2320" s="147">
        <f>VLOOKUP('Datos Monitoreo 2019'!$D2320,info!$A$2:$B$20,2,FALSE)</f>
        <v>0.55000000000000004</v>
      </c>
      <c r="M2320" s="146">
        <v>1.1499999999999999</v>
      </c>
      <c r="N2320" s="148">
        <f>(0.0883215*'Datos Monitoreo 2019'!$E2320^2.37334)/1000</f>
        <v>2.8604475589231334E-3</v>
      </c>
      <c r="O2320" s="148">
        <f>'Datos Monitoreo 2019'!$N2320*'Datos Monitoreo 2019'!$S2320</f>
        <v>5.7208951178462674E-4</v>
      </c>
      <c r="P2320" s="148">
        <f>'Datos Monitoreo 2019'!$O2320+'Datos Monitoreo 2019'!$N2320</f>
        <v>3.4325370707077602E-3</v>
      </c>
      <c r="Q2320" s="146">
        <v>0.47</v>
      </c>
      <c r="R2320" s="148">
        <f>'Datos Monitoreo 2019'!$Q2320*'Datos Monitoreo 2019'!$N2320</f>
        <v>1.3444103526938727E-3</v>
      </c>
      <c r="S2320" s="146">
        <v>0.2</v>
      </c>
      <c r="T2320" s="148">
        <f>'Datos Monitoreo 2019'!$R2320*'Datos Monitoreo 2019'!$S2320</f>
        <v>2.6888207053877455E-4</v>
      </c>
      <c r="U2320" s="148">
        <f>'Datos Monitoreo 2019'!$T2320+'Datos Monitoreo 2019'!$R2320</f>
        <v>1.6132924232326472E-3</v>
      </c>
    </row>
    <row r="2321" spans="1:21" x14ac:dyDescent="0.2">
      <c r="A2321" s="141" t="s">
        <v>87</v>
      </c>
      <c r="B2321" s="142">
        <f>VLOOKUP('Datos Monitoreo 2019'!$A2321,info!$D$3:$E$118,2,FALSE)</f>
        <v>6</v>
      </c>
      <c r="C2321" s="143">
        <v>17</v>
      </c>
      <c r="D2321" s="143" t="s">
        <v>16</v>
      </c>
      <c r="E2321" s="144">
        <v>3.183098861837907</v>
      </c>
      <c r="F2321" s="145">
        <f t="shared" si="41"/>
        <v>7.9577471545947667E-4</v>
      </c>
      <c r="G2321" s="141"/>
      <c r="H2321" s="146"/>
      <c r="I2321" s="146"/>
      <c r="J2321" s="146"/>
      <c r="K2321" s="147">
        <f>VLOOKUP('Datos Monitoreo 2019'!$D2321,info!$A$2:$B$20,2,FALSE)</f>
        <v>0.55000000000000004</v>
      </c>
      <c r="M2321" s="146">
        <v>1.1499999999999999</v>
      </c>
      <c r="N2321" s="148">
        <f>(0.0883215*'Datos Monitoreo 2019'!$E2321^2.37334)/1000</f>
        <v>1.3787983575222697E-3</v>
      </c>
      <c r="O2321" s="148">
        <f>'Datos Monitoreo 2019'!$N2321*'Datos Monitoreo 2019'!$S2321</f>
        <v>2.7575967150445397E-4</v>
      </c>
      <c r="P2321" s="148">
        <f>'Datos Monitoreo 2019'!$O2321+'Datos Monitoreo 2019'!$N2321</f>
        <v>1.6545580290267237E-3</v>
      </c>
      <c r="Q2321" s="146">
        <v>0.47</v>
      </c>
      <c r="R2321" s="148">
        <f>'Datos Monitoreo 2019'!$Q2321*'Datos Monitoreo 2019'!$N2321</f>
        <v>6.4803522803546674E-4</v>
      </c>
      <c r="S2321" s="146">
        <v>0.2</v>
      </c>
      <c r="T2321" s="148">
        <f>'Datos Monitoreo 2019'!$R2321*'Datos Monitoreo 2019'!$S2321</f>
        <v>1.2960704560709336E-4</v>
      </c>
      <c r="U2321" s="148">
        <f>'Datos Monitoreo 2019'!$T2321+'Datos Monitoreo 2019'!$R2321</f>
        <v>7.7764227364256005E-4</v>
      </c>
    </row>
    <row r="2322" spans="1:21" x14ac:dyDescent="0.2">
      <c r="A2322" s="141" t="s">
        <v>87</v>
      </c>
      <c r="B2322" s="142">
        <f>VLOOKUP('Datos Monitoreo 2019'!$A2322,info!$D$3:$E$118,2,FALSE)</f>
        <v>6</v>
      </c>
      <c r="C2322" s="143">
        <v>18</v>
      </c>
      <c r="D2322" s="143" t="s">
        <v>16</v>
      </c>
      <c r="E2322" s="144">
        <v>9.4856346082769623</v>
      </c>
      <c r="F2322" s="145">
        <f t="shared" si="41"/>
        <v>7.066797783166337E-3</v>
      </c>
      <c r="G2322" s="154"/>
      <c r="H2322" s="146"/>
      <c r="I2322" s="146"/>
      <c r="J2322" s="146"/>
      <c r="K2322" s="147">
        <f>VLOOKUP('Datos Monitoreo 2019'!$D2322,info!$A$2:$B$20,2,FALSE)</f>
        <v>0.55000000000000004</v>
      </c>
      <c r="M2322" s="146">
        <v>1.1499999999999999</v>
      </c>
      <c r="N2322" s="148">
        <f>(0.0883215*'Datos Monitoreo 2019'!$E2322^2.37334)/1000</f>
        <v>1.8406753042704064E-2</v>
      </c>
      <c r="O2322" s="148">
        <f>'Datos Monitoreo 2019'!$N2322*'Datos Monitoreo 2019'!$S2322</f>
        <v>3.6813506085408131E-3</v>
      </c>
      <c r="P2322" s="148">
        <f>'Datos Monitoreo 2019'!$O2322+'Datos Monitoreo 2019'!$N2322</f>
        <v>2.2088103651244875E-2</v>
      </c>
      <c r="Q2322" s="146">
        <v>0.47</v>
      </c>
      <c r="R2322" s="148">
        <f>'Datos Monitoreo 2019'!$Q2322*'Datos Monitoreo 2019'!$N2322</f>
        <v>8.651173930070909E-3</v>
      </c>
      <c r="S2322" s="146">
        <v>0.2</v>
      </c>
      <c r="T2322" s="148">
        <f>'Datos Monitoreo 2019'!$R2322*'Datos Monitoreo 2019'!$S2322</f>
        <v>1.7302347860141819E-3</v>
      </c>
      <c r="U2322" s="148">
        <f>'Datos Monitoreo 2019'!$T2322+'Datos Monitoreo 2019'!$R2322</f>
        <v>1.038140871608509E-2</v>
      </c>
    </row>
    <row r="2323" spans="1:21" x14ac:dyDescent="0.2">
      <c r="A2323" s="143" t="s">
        <v>87</v>
      </c>
      <c r="B2323" s="142">
        <f>VLOOKUP('Datos Monitoreo 2019'!$A2323,info!$D$3:$E$118,2,FALSE)</f>
        <v>6</v>
      </c>
      <c r="C2323" s="143">
        <v>19</v>
      </c>
      <c r="D2323" s="143" t="s">
        <v>11</v>
      </c>
      <c r="E2323" s="144">
        <v>25.655776826413529</v>
      </c>
      <c r="F2323" s="145">
        <f t="shared" si="41"/>
        <v>5.1696390305223265E-2</v>
      </c>
      <c r="G2323" s="141"/>
      <c r="H2323" s="146"/>
      <c r="I2323" s="146"/>
      <c r="J2323" s="146"/>
      <c r="K2323" s="147">
        <f>VLOOKUP('Datos Monitoreo 2019'!$D2323,info!$A$2:$B$20,2,FALSE)</f>
        <v>0.34899999999999998</v>
      </c>
      <c r="M2323" s="146">
        <v>1.1499999999999999</v>
      </c>
      <c r="N2323" s="148">
        <f>(0.489461*'Datos Monitoreo 2019'!$E2323^1.79018)/1000</f>
        <v>0.16308469254154342</v>
      </c>
      <c r="O2323" s="148">
        <f>'Datos Monitoreo 2019'!$N2323*'Datos Monitoreo 2019'!$S2323</f>
        <v>3.2616938508308685E-2</v>
      </c>
      <c r="P2323" s="148">
        <f>'Datos Monitoreo 2019'!$O2323+'Datos Monitoreo 2019'!$N2323</f>
        <v>0.19570163104985211</v>
      </c>
      <c r="Q2323" s="146">
        <v>0.47</v>
      </c>
      <c r="R2323" s="148">
        <f>'Datos Monitoreo 2019'!$Q2323*'Datos Monitoreo 2019'!$N2323</f>
        <v>7.6649805494525408E-2</v>
      </c>
      <c r="S2323" s="146">
        <v>0.2</v>
      </c>
      <c r="T2323" s="148">
        <f>'Datos Monitoreo 2019'!$R2323*'Datos Monitoreo 2019'!$S2323</f>
        <v>1.5329961098905082E-2</v>
      </c>
      <c r="U2323" s="148">
        <f>'Datos Monitoreo 2019'!$T2323+'Datos Monitoreo 2019'!$R2323</f>
        <v>9.197976659343049E-2</v>
      </c>
    </row>
    <row r="2324" spans="1:21" x14ac:dyDescent="0.2">
      <c r="A2324" s="141" t="s">
        <v>87</v>
      </c>
      <c r="B2324" s="142">
        <f>VLOOKUP('Datos Monitoreo 2019'!$A2324,info!$D$3:$E$118,2,FALSE)</f>
        <v>6</v>
      </c>
      <c r="C2324" s="143">
        <v>21</v>
      </c>
      <c r="D2324" s="143" t="s">
        <v>9</v>
      </c>
      <c r="E2324" s="144">
        <v>8.339719018015316</v>
      </c>
      <c r="F2324" s="145">
        <f t="shared" si="41"/>
        <v>5.4625159568000327E-3</v>
      </c>
      <c r="G2324" s="141"/>
      <c r="H2324" s="146"/>
      <c r="I2324" s="146"/>
      <c r="J2324" s="146"/>
      <c r="K2324" s="147">
        <f>VLOOKUP('Datos Monitoreo 2019'!$D2324,info!$A$2:$B$20,2,FALSE)</f>
        <v>0.74</v>
      </c>
      <c r="M2324" s="146">
        <v>1.1499999999999999</v>
      </c>
      <c r="N2324" s="148">
        <f>(1.8894+0.00853085*'Datos Monitoreo 2019'!$E2324^3.32222)/1000</f>
        <v>1.1690164904682936E-2</v>
      </c>
      <c r="O2324" s="148">
        <f>'Datos Monitoreo 2019'!$N2324*'Datos Monitoreo 2019'!$S2324</f>
        <v>2.338032980936587E-3</v>
      </c>
      <c r="P2324" s="148">
        <f>'Datos Monitoreo 2019'!$O2324+'Datos Monitoreo 2019'!$N2324</f>
        <v>1.4028197885619523E-2</v>
      </c>
      <c r="Q2324" s="146">
        <v>0.47</v>
      </c>
      <c r="R2324" s="148">
        <f>'Datos Monitoreo 2019'!$Q2324*'Datos Monitoreo 2019'!$N2324</f>
        <v>5.4943775052009791E-3</v>
      </c>
      <c r="S2324" s="146">
        <v>0.2</v>
      </c>
      <c r="T2324" s="148">
        <f>'Datos Monitoreo 2019'!$R2324*'Datos Monitoreo 2019'!$S2324</f>
        <v>1.0988755010401959E-3</v>
      </c>
      <c r="U2324" s="148">
        <f>'Datos Monitoreo 2019'!$T2324+'Datos Monitoreo 2019'!$R2324</f>
        <v>6.5932530062411746E-3</v>
      </c>
    </row>
    <row r="2325" spans="1:21" x14ac:dyDescent="0.2">
      <c r="A2325" s="141" t="s">
        <v>87</v>
      </c>
      <c r="B2325" s="142">
        <f>VLOOKUP('Datos Monitoreo 2019'!$A2325,info!$D$3:$E$118,2,FALSE)</f>
        <v>6</v>
      </c>
      <c r="C2325" s="143">
        <v>22</v>
      </c>
      <c r="D2325" s="143" t="s">
        <v>11</v>
      </c>
      <c r="E2325" s="144">
        <v>22.027044123918316</v>
      </c>
      <c r="F2325" s="145">
        <f t="shared" si="41"/>
        <v>3.8106786334378688E-2</v>
      </c>
      <c r="G2325" s="141"/>
      <c r="H2325" s="146"/>
      <c r="I2325" s="146"/>
      <c r="J2325" s="146"/>
      <c r="K2325" s="147">
        <f>VLOOKUP('Datos Monitoreo 2019'!$D2325,info!$A$2:$B$20,2,FALSE)</f>
        <v>0.34899999999999998</v>
      </c>
      <c r="M2325" s="146">
        <v>1.1499999999999999</v>
      </c>
      <c r="N2325" s="148">
        <f>(0.489461*'Datos Monitoreo 2019'!$E2325^1.79018)/1000</f>
        <v>0.12412277092304572</v>
      </c>
      <c r="O2325" s="148">
        <f>'Datos Monitoreo 2019'!$N2325*'Datos Monitoreo 2019'!$S2325</f>
        <v>2.4824554184609146E-2</v>
      </c>
      <c r="P2325" s="148">
        <f>'Datos Monitoreo 2019'!$O2325+'Datos Monitoreo 2019'!$N2325</f>
        <v>0.14894732510765485</v>
      </c>
      <c r="Q2325" s="146">
        <v>0.47</v>
      </c>
      <c r="R2325" s="148">
        <f>'Datos Monitoreo 2019'!$Q2325*'Datos Monitoreo 2019'!$N2325</f>
        <v>5.8337702333831482E-2</v>
      </c>
      <c r="S2325" s="146">
        <v>0.2</v>
      </c>
      <c r="T2325" s="148">
        <f>'Datos Monitoreo 2019'!$R2325*'Datos Monitoreo 2019'!$S2325</f>
        <v>1.1667540466766296E-2</v>
      </c>
      <c r="U2325" s="148">
        <f>'Datos Monitoreo 2019'!$T2325+'Datos Monitoreo 2019'!$R2325</f>
        <v>7.0005242800597778E-2</v>
      </c>
    </row>
    <row r="2326" spans="1:21" x14ac:dyDescent="0.2">
      <c r="A2326" s="141" t="s">
        <v>87</v>
      </c>
      <c r="B2326" s="142">
        <f>VLOOKUP('Datos Monitoreo 2019'!$A2326,info!$D$3:$E$118,2,FALSE)</f>
        <v>6</v>
      </c>
      <c r="C2326" s="143">
        <v>23</v>
      </c>
      <c r="D2326" s="143" t="s">
        <v>11</v>
      </c>
      <c r="E2326" s="144">
        <v>26.769861428056796</v>
      </c>
      <c r="F2326" s="145">
        <f t="shared" si="41"/>
        <v>5.6283633652489409E-2</v>
      </c>
      <c r="G2326" s="141"/>
      <c r="H2326" s="146"/>
      <c r="I2326" s="146"/>
      <c r="J2326" s="146"/>
      <c r="K2326" s="147">
        <f>VLOOKUP('Datos Monitoreo 2019'!$D2326,info!$A$2:$B$20,2,FALSE)</f>
        <v>0.34899999999999998</v>
      </c>
      <c r="M2326" s="146">
        <v>1.1499999999999999</v>
      </c>
      <c r="N2326" s="148">
        <f>(0.489461*'Datos Monitoreo 2019'!$E2326^1.79018)/1000</f>
        <v>0.17597931781230056</v>
      </c>
      <c r="O2326" s="148">
        <f>'Datos Monitoreo 2019'!$N2326*'Datos Monitoreo 2019'!$S2326</f>
        <v>3.5195863562460114E-2</v>
      </c>
      <c r="P2326" s="148">
        <f>'Datos Monitoreo 2019'!$O2326+'Datos Monitoreo 2019'!$N2326</f>
        <v>0.21117518137476066</v>
      </c>
      <c r="Q2326" s="146">
        <v>0.47</v>
      </c>
      <c r="R2326" s="148">
        <f>'Datos Monitoreo 2019'!$Q2326*'Datos Monitoreo 2019'!$N2326</f>
        <v>8.2710279371781256E-2</v>
      </c>
      <c r="S2326" s="146">
        <v>0.2</v>
      </c>
      <c r="T2326" s="148">
        <f>'Datos Monitoreo 2019'!$R2326*'Datos Monitoreo 2019'!$S2326</f>
        <v>1.6542055874356251E-2</v>
      </c>
      <c r="U2326" s="148">
        <f>'Datos Monitoreo 2019'!$T2326+'Datos Monitoreo 2019'!$R2326</f>
        <v>9.925233524613751E-2</v>
      </c>
    </row>
    <row r="2327" spans="1:21" x14ac:dyDescent="0.2">
      <c r="A2327" s="141" t="s">
        <v>87</v>
      </c>
      <c r="B2327" s="142">
        <f>VLOOKUP('Datos Monitoreo 2019'!$A2327,info!$D$3:$E$118,2,FALSE)</f>
        <v>6</v>
      </c>
      <c r="C2327" s="143">
        <v>25</v>
      </c>
      <c r="D2327" s="143" t="s">
        <v>9</v>
      </c>
      <c r="E2327" s="144">
        <v>7.3211273822271856</v>
      </c>
      <c r="F2327" s="145">
        <f t="shared" si="41"/>
        <v>4.2096482447806314E-3</v>
      </c>
      <c r="G2327" s="141"/>
      <c r="H2327" s="146"/>
      <c r="I2327" s="146"/>
      <c r="J2327" s="146"/>
      <c r="K2327" s="147">
        <f>VLOOKUP('Datos Monitoreo 2019'!$D2327,info!$A$2:$B$20,2,FALSE)</f>
        <v>0.74</v>
      </c>
      <c r="M2327" s="146">
        <v>1.1499999999999999</v>
      </c>
      <c r="N2327" s="148">
        <f>(1.8894+0.00853085*'Datos Monitoreo 2019'!$E2327^3.32222)/1000</f>
        <v>8.2472533610711309E-3</v>
      </c>
      <c r="O2327" s="148">
        <f>'Datos Monitoreo 2019'!$N2327*'Datos Monitoreo 2019'!$S2327</f>
        <v>1.6494506722142263E-3</v>
      </c>
      <c r="P2327" s="148">
        <f>'Datos Monitoreo 2019'!$O2327+'Datos Monitoreo 2019'!$N2327</f>
        <v>9.8967040332853563E-3</v>
      </c>
      <c r="Q2327" s="146">
        <v>0.47</v>
      </c>
      <c r="R2327" s="148">
        <f>'Datos Monitoreo 2019'!$Q2327*'Datos Monitoreo 2019'!$N2327</f>
        <v>3.8762090797034312E-3</v>
      </c>
      <c r="S2327" s="146">
        <v>0.2</v>
      </c>
      <c r="T2327" s="148">
        <f>'Datos Monitoreo 2019'!$R2327*'Datos Monitoreo 2019'!$S2327</f>
        <v>7.752418159406863E-4</v>
      </c>
      <c r="U2327" s="148">
        <f>'Datos Monitoreo 2019'!$T2327+'Datos Monitoreo 2019'!$R2327</f>
        <v>4.6514508956441176E-3</v>
      </c>
    </row>
    <row r="2328" spans="1:21" x14ac:dyDescent="0.2">
      <c r="A2328" s="141" t="s">
        <v>87</v>
      </c>
      <c r="B2328" s="142">
        <f>VLOOKUP('Datos Monitoreo 2019'!$A2328,info!$D$3:$E$118,2,FALSE)</f>
        <v>6</v>
      </c>
      <c r="C2328" s="143">
        <v>27</v>
      </c>
      <c r="D2328" s="143" t="s">
        <v>11</v>
      </c>
      <c r="E2328" s="144">
        <v>23.936903441021059</v>
      </c>
      <c r="F2328" s="145">
        <f t="shared" si="41"/>
        <v>4.5001378469119592E-2</v>
      </c>
      <c r="G2328" s="141"/>
      <c r="H2328" s="146"/>
      <c r="I2328" s="146"/>
      <c r="J2328" s="146"/>
      <c r="K2328" s="147">
        <f>VLOOKUP('Datos Monitoreo 2019'!$D2328,info!$A$2:$B$20,2,FALSE)</f>
        <v>0.34899999999999998</v>
      </c>
      <c r="M2328" s="146">
        <v>1.1499999999999999</v>
      </c>
      <c r="N2328" s="148">
        <f>(0.489461*'Datos Monitoreo 2019'!$E2328^1.79018)/1000</f>
        <v>0.14404493366772794</v>
      </c>
      <c r="O2328" s="148">
        <f>'Datos Monitoreo 2019'!$N2328*'Datos Monitoreo 2019'!$S2328</f>
        <v>2.8808986733545591E-2</v>
      </c>
      <c r="P2328" s="148">
        <f>'Datos Monitoreo 2019'!$O2328+'Datos Monitoreo 2019'!$N2328</f>
        <v>0.17285392040127354</v>
      </c>
      <c r="Q2328" s="146">
        <v>0.47</v>
      </c>
      <c r="R2328" s="148">
        <f>'Datos Monitoreo 2019'!$Q2328*'Datos Monitoreo 2019'!$N2328</f>
        <v>6.7701118823832132E-2</v>
      </c>
      <c r="S2328" s="146">
        <v>0.2</v>
      </c>
      <c r="T2328" s="148">
        <f>'Datos Monitoreo 2019'!$R2328*'Datos Monitoreo 2019'!$S2328</f>
        <v>1.3540223764766428E-2</v>
      </c>
      <c r="U2328" s="148">
        <f>'Datos Monitoreo 2019'!$T2328+'Datos Monitoreo 2019'!$R2328</f>
        <v>8.1241342588598553E-2</v>
      </c>
    </row>
    <row r="2329" spans="1:21" x14ac:dyDescent="0.2">
      <c r="A2329" s="141" t="s">
        <v>87</v>
      </c>
      <c r="B2329" s="142">
        <f>VLOOKUP('Datos Monitoreo 2019'!$A2329,info!$D$3:$E$118,2,FALSE)</f>
        <v>6</v>
      </c>
      <c r="C2329" s="143">
        <v>28</v>
      </c>
      <c r="D2329" s="143" t="s">
        <v>11</v>
      </c>
      <c r="E2329" s="144">
        <v>21.995213135299934</v>
      </c>
      <c r="F2329" s="145">
        <f t="shared" si="41"/>
        <v>3.7996730691230635E-2</v>
      </c>
      <c r="G2329" s="141"/>
      <c r="H2329" s="146"/>
      <c r="I2329" s="146"/>
      <c r="J2329" s="146"/>
      <c r="K2329" s="147">
        <f>VLOOKUP('Datos Monitoreo 2019'!$D2329,info!$A$2:$B$20,2,FALSE)</f>
        <v>0.34899999999999998</v>
      </c>
      <c r="M2329" s="146">
        <v>1.1499999999999999</v>
      </c>
      <c r="N2329" s="148">
        <f>(0.489461*'Datos Monitoreo 2019'!$E2329^1.79018)/1000</f>
        <v>0.12380185296739639</v>
      </c>
      <c r="O2329" s="148">
        <f>'Datos Monitoreo 2019'!$N2329*'Datos Monitoreo 2019'!$S2329</f>
        <v>2.476037059347928E-2</v>
      </c>
      <c r="P2329" s="148">
        <f>'Datos Monitoreo 2019'!$O2329+'Datos Monitoreo 2019'!$N2329</f>
        <v>0.14856222356087567</v>
      </c>
      <c r="Q2329" s="146">
        <v>0.47</v>
      </c>
      <c r="R2329" s="148">
        <f>'Datos Monitoreo 2019'!$Q2329*'Datos Monitoreo 2019'!$N2329</f>
        <v>5.81868708946763E-2</v>
      </c>
      <c r="S2329" s="146">
        <v>0.2</v>
      </c>
      <c r="T2329" s="148">
        <f>'Datos Monitoreo 2019'!$R2329*'Datos Monitoreo 2019'!$S2329</f>
        <v>1.1637374178935261E-2</v>
      </c>
      <c r="U2329" s="148">
        <f>'Datos Monitoreo 2019'!$T2329+'Datos Monitoreo 2019'!$R2329</f>
        <v>6.9824245073611568E-2</v>
      </c>
    </row>
    <row r="2330" spans="1:21" x14ac:dyDescent="0.2">
      <c r="A2330" s="141" t="s">
        <v>87</v>
      </c>
      <c r="B2330" s="142">
        <f>VLOOKUP('Datos Monitoreo 2019'!$A2330,info!$D$3:$E$118,2,FALSE)</f>
        <v>6</v>
      </c>
      <c r="C2330" s="143">
        <v>31</v>
      </c>
      <c r="D2330" s="143" t="s">
        <v>11</v>
      </c>
      <c r="E2330" s="144">
        <v>29.443664472000638</v>
      </c>
      <c r="F2330" s="145">
        <f t="shared" si="41"/>
        <v>6.8088474091501455E-2</v>
      </c>
      <c r="G2330" s="141"/>
      <c r="H2330" s="146"/>
      <c r="I2330" s="146"/>
      <c r="J2330" s="146"/>
      <c r="K2330" s="147">
        <f>VLOOKUP('Datos Monitoreo 2019'!$D2330,info!$A$2:$B$20,2,FALSE)</f>
        <v>0.34899999999999998</v>
      </c>
      <c r="M2330" s="146">
        <v>1.1499999999999999</v>
      </c>
      <c r="N2330" s="148">
        <f>(0.489461*'Datos Monitoreo 2019'!$E2330^1.79018)/1000</f>
        <v>0.20867861284987446</v>
      </c>
      <c r="O2330" s="148">
        <f>'Datos Monitoreo 2019'!$N2330*'Datos Monitoreo 2019'!$S2330</f>
        <v>4.1735722569974897E-2</v>
      </c>
      <c r="P2330" s="148">
        <f>'Datos Monitoreo 2019'!$O2330+'Datos Monitoreo 2019'!$N2330</f>
        <v>0.25041433541984937</v>
      </c>
      <c r="Q2330" s="146">
        <v>0.47</v>
      </c>
      <c r="R2330" s="148">
        <f>'Datos Monitoreo 2019'!$Q2330*'Datos Monitoreo 2019'!$N2330</f>
        <v>9.8078948039440991E-2</v>
      </c>
      <c r="S2330" s="146">
        <v>0.2</v>
      </c>
      <c r="T2330" s="148">
        <f>'Datos Monitoreo 2019'!$R2330*'Datos Monitoreo 2019'!$S2330</f>
        <v>1.96157896078882E-2</v>
      </c>
      <c r="U2330" s="148">
        <f>'Datos Monitoreo 2019'!$T2330+'Datos Monitoreo 2019'!$R2330</f>
        <v>0.11769473764732918</v>
      </c>
    </row>
    <row r="2331" spans="1:21" x14ac:dyDescent="0.2">
      <c r="A2331" s="141" t="s">
        <v>87</v>
      </c>
      <c r="B2331" s="142">
        <f>VLOOKUP('Datos Monitoreo 2019'!$A2331,info!$D$3:$E$118,2,FALSE)</f>
        <v>6</v>
      </c>
      <c r="C2331" s="143">
        <v>33</v>
      </c>
      <c r="D2331" s="143" t="s">
        <v>16</v>
      </c>
      <c r="E2331" s="144">
        <v>3.6605636911135928</v>
      </c>
      <c r="F2331" s="145">
        <f t="shared" si="41"/>
        <v>1.0524120611951578E-3</v>
      </c>
      <c r="G2331" s="141"/>
      <c r="H2331" s="146"/>
      <c r="I2331" s="146"/>
      <c r="J2331" s="146"/>
      <c r="K2331" s="147">
        <f>VLOOKUP('Datos Monitoreo 2019'!$D2331,info!$A$2:$B$20,2,FALSE)</f>
        <v>0.55000000000000004</v>
      </c>
      <c r="M2331" s="146">
        <v>1.1499999999999999</v>
      </c>
      <c r="N2331" s="148">
        <f>(0.0883215*'Datos Monitoreo 2019'!$E2331^2.37334)/1000</f>
        <v>1.9211327244635411E-3</v>
      </c>
      <c r="O2331" s="148">
        <f>'Datos Monitoreo 2019'!$N2331*'Datos Monitoreo 2019'!$S2331</f>
        <v>3.8422654489270826E-4</v>
      </c>
      <c r="P2331" s="148">
        <f>'Datos Monitoreo 2019'!$O2331+'Datos Monitoreo 2019'!$N2331</f>
        <v>2.3053592693562494E-3</v>
      </c>
      <c r="Q2331" s="146">
        <v>0.47</v>
      </c>
      <c r="R2331" s="148">
        <f>'Datos Monitoreo 2019'!$Q2331*'Datos Monitoreo 2019'!$N2331</f>
        <v>9.0293238049786429E-4</v>
      </c>
      <c r="S2331" s="146">
        <v>0.2</v>
      </c>
      <c r="T2331" s="148">
        <f>'Datos Monitoreo 2019'!$R2331*'Datos Monitoreo 2019'!$S2331</f>
        <v>1.8058647609957287E-4</v>
      </c>
      <c r="U2331" s="148">
        <f>'Datos Monitoreo 2019'!$T2331+'Datos Monitoreo 2019'!$R2331</f>
        <v>1.0835188565974372E-3</v>
      </c>
    </row>
    <row r="2332" spans="1:21" x14ac:dyDescent="0.2">
      <c r="A2332" s="141" t="s">
        <v>87</v>
      </c>
      <c r="B2332" s="142">
        <f>VLOOKUP('Datos Monitoreo 2019'!$A2332,info!$D$3:$E$118,2,FALSE)</f>
        <v>6</v>
      </c>
      <c r="C2332" s="143">
        <v>34</v>
      </c>
      <c r="D2332" s="143" t="s">
        <v>16</v>
      </c>
      <c r="E2332" s="144">
        <v>11.650141834326739</v>
      </c>
      <c r="F2332" s="145">
        <f t="shared" si="41"/>
        <v>1.0659879778408965E-2</v>
      </c>
      <c r="G2332" s="141"/>
      <c r="H2332" s="146"/>
      <c r="I2332" s="146"/>
      <c r="J2332" s="146"/>
      <c r="K2332" s="147">
        <f>VLOOKUP('Datos Monitoreo 2019'!$D2332,info!$A$2:$B$20,2,FALSE)</f>
        <v>0.55000000000000004</v>
      </c>
      <c r="M2332" s="146">
        <v>1.1499999999999999</v>
      </c>
      <c r="N2332" s="148">
        <f>(0.0883215*'Datos Monitoreo 2019'!$E2332^2.37334)/1000</f>
        <v>2.998009167988324E-2</v>
      </c>
      <c r="O2332" s="148">
        <f>'Datos Monitoreo 2019'!$N2332*'Datos Monitoreo 2019'!$S2332</f>
        <v>5.9960183359766481E-3</v>
      </c>
      <c r="P2332" s="148">
        <f>'Datos Monitoreo 2019'!$O2332+'Datos Monitoreo 2019'!$N2332</f>
        <v>3.5976110015859888E-2</v>
      </c>
      <c r="Q2332" s="146">
        <v>0.47</v>
      </c>
      <c r="R2332" s="148">
        <f>'Datos Monitoreo 2019'!$Q2332*'Datos Monitoreo 2019'!$N2332</f>
        <v>1.4090643089545123E-2</v>
      </c>
      <c r="S2332" s="146">
        <v>0.2</v>
      </c>
      <c r="T2332" s="148">
        <f>'Datos Monitoreo 2019'!$R2332*'Datos Monitoreo 2019'!$S2332</f>
        <v>2.8181286179090248E-3</v>
      </c>
      <c r="U2332" s="148">
        <f>'Datos Monitoreo 2019'!$T2332+'Datos Monitoreo 2019'!$R2332</f>
        <v>1.6908771707454147E-2</v>
      </c>
    </row>
    <row r="2333" spans="1:21" x14ac:dyDescent="0.2">
      <c r="A2333" s="141" t="s">
        <v>87</v>
      </c>
      <c r="B2333" s="142">
        <f>VLOOKUP('Datos Monitoreo 2019'!$A2333,info!$D$3:$E$118,2,FALSE)</f>
        <v>6</v>
      </c>
      <c r="C2333" s="143">
        <v>35</v>
      </c>
      <c r="D2333" s="143" t="s">
        <v>16</v>
      </c>
      <c r="E2333" s="144">
        <v>6.5253526667677093</v>
      </c>
      <c r="F2333" s="145">
        <f t="shared" si="41"/>
        <v>3.3442432417184506E-3</v>
      </c>
      <c r="G2333" s="141"/>
      <c r="H2333" s="146"/>
      <c r="I2333" s="146"/>
      <c r="J2333" s="146"/>
      <c r="K2333" s="147">
        <f>VLOOKUP('Datos Monitoreo 2019'!$D2333,info!$A$2:$B$20,2,FALSE)</f>
        <v>0.55000000000000004</v>
      </c>
      <c r="M2333" s="146">
        <v>1.1499999999999999</v>
      </c>
      <c r="N2333" s="148">
        <f>(0.0883215*'Datos Monitoreo 2019'!$E2333^2.37334)/1000</f>
        <v>7.5752795810072032E-3</v>
      </c>
      <c r="O2333" s="148">
        <f>'Datos Monitoreo 2019'!$N2333*'Datos Monitoreo 2019'!$S2333</f>
        <v>1.5150559162014406E-3</v>
      </c>
      <c r="P2333" s="148">
        <f>'Datos Monitoreo 2019'!$O2333+'Datos Monitoreo 2019'!$N2333</f>
        <v>9.0903354972086438E-3</v>
      </c>
      <c r="Q2333" s="146">
        <v>0.47</v>
      </c>
      <c r="R2333" s="148">
        <f>'Datos Monitoreo 2019'!$Q2333*'Datos Monitoreo 2019'!$N2333</f>
        <v>3.5603814030733855E-3</v>
      </c>
      <c r="S2333" s="146">
        <v>0.2</v>
      </c>
      <c r="T2333" s="148">
        <f>'Datos Monitoreo 2019'!$R2333*'Datos Monitoreo 2019'!$S2333</f>
        <v>7.1207628061467718E-4</v>
      </c>
      <c r="U2333" s="148">
        <f>'Datos Monitoreo 2019'!$T2333+'Datos Monitoreo 2019'!$R2333</f>
        <v>4.2724576836880631E-3</v>
      </c>
    </row>
    <row r="2334" spans="1:21" x14ac:dyDescent="0.2">
      <c r="A2334" s="141" t="s">
        <v>87</v>
      </c>
      <c r="B2334" s="142">
        <f>VLOOKUP('Datos Monitoreo 2019'!$A2334,info!$D$3:$E$118,2,FALSE)</f>
        <v>6</v>
      </c>
      <c r="C2334" s="143">
        <v>35</v>
      </c>
      <c r="D2334" s="143" t="s">
        <v>16</v>
      </c>
      <c r="E2334" s="144">
        <v>3.7560566569687301</v>
      </c>
      <c r="F2334" s="145">
        <f t="shared" si="41"/>
        <v>1.1080367138057755E-3</v>
      </c>
      <c r="G2334" s="141"/>
      <c r="H2334" s="146"/>
      <c r="I2334" s="146"/>
      <c r="J2334" s="146"/>
      <c r="K2334" s="147">
        <f>VLOOKUP('Datos Monitoreo 2019'!$D2334,info!$A$2:$B$20,2,FALSE)</f>
        <v>0.55000000000000004</v>
      </c>
      <c r="M2334" s="146">
        <v>1.1499999999999999</v>
      </c>
      <c r="N2334" s="148">
        <f>(0.0883215*'Datos Monitoreo 2019'!$E2334^2.37334)/1000</f>
        <v>2.0422137720302004E-3</v>
      </c>
      <c r="O2334" s="148">
        <f>'Datos Monitoreo 2019'!$N2334*'Datos Monitoreo 2019'!$S2334</f>
        <v>4.084427544060401E-4</v>
      </c>
      <c r="P2334" s="148">
        <f>'Datos Monitoreo 2019'!$O2334+'Datos Monitoreo 2019'!$N2334</f>
        <v>2.4506565264362404E-3</v>
      </c>
      <c r="Q2334" s="146">
        <v>0.47</v>
      </c>
      <c r="R2334" s="148">
        <f>'Datos Monitoreo 2019'!$Q2334*'Datos Monitoreo 2019'!$N2334</f>
        <v>9.5984047285419417E-4</v>
      </c>
      <c r="S2334" s="146">
        <v>0.2</v>
      </c>
      <c r="T2334" s="148">
        <f>'Datos Monitoreo 2019'!$R2334*'Datos Monitoreo 2019'!$S2334</f>
        <v>1.9196809457083883E-4</v>
      </c>
      <c r="U2334" s="148">
        <f>'Datos Monitoreo 2019'!$T2334+'Datos Monitoreo 2019'!$R2334</f>
        <v>1.151808567425033E-3</v>
      </c>
    </row>
    <row r="2335" spans="1:21" x14ac:dyDescent="0.2">
      <c r="A2335" s="141" t="s">
        <v>87</v>
      </c>
      <c r="B2335" s="142">
        <f>VLOOKUP('Datos Monitoreo 2019'!$A2335,info!$D$3:$E$118,2,FALSE)</f>
        <v>6</v>
      </c>
      <c r="C2335" s="143">
        <v>36</v>
      </c>
      <c r="D2335" s="143" t="s">
        <v>16</v>
      </c>
      <c r="E2335" s="144">
        <v>7.7349302342661135</v>
      </c>
      <c r="F2335" s="145">
        <f t="shared" si="41"/>
        <v>4.6989701173166636E-3</v>
      </c>
      <c r="G2335" s="141"/>
      <c r="H2335" s="146"/>
      <c r="I2335" s="146"/>
      <c r="J2335" s="146"/>
      <c r="K2335" s="147">
        <f>VLOOKUP('Datos Monitoreo 2019'!$D2335,info!$A$2:$B$20,2,FALSE)</f>
        <v>0.55000000000000004</v>
      </c>
      <c r="M2335" s="146">
        <v>1.1499999999999999</v>
      </c>
      <c r="N2335" s="148">
        <f>(0.0883215*'Datos Monitoreo 2019'!$E2335^2.37334)/1000</f>
        <v>1.1341631975716769E-2</v>
      </c>
      <c r="O2335" s="148">
        <f>'Datos Monitoreo 2019'!$N2335*'Datos Monitoreo 2019'!$S2335</f>
        <v>2.268326395143354E-3</v>
      </c>
      <c r="P2335" s="148">
        <f>'Datos Monitoreo 2019'!$O2335+'Datos Monitoreo 2019'!$N2335</f>
        <v>1.3609958370860122E-2</v>
      </c>
      <c r="Q2335" s="146">
        <v>0.47</v>
      </c>
      <c r="R2335" s="148">
        <f>'Datos Monitoreo 2019'!$Q2335*'Datos Monitoreo 2019'!$N2335</f>
        <v>5.3305670285868816E-3</v>
      </c>
      <c r="S2335" s="146">
        <v>0.2</v>
      </c>
      <c r="T2335" s="148">
        <f>'Datos Monitoreo 2019'!$R2335*'Datos Monitoreo 2019'!$S2335</f>
        <v>1.0661134057173764E-3</v>
      </c>
      <c r="U2335" s="148">
        <f>'Datos Monitoreo 2019'!$T2335+'Datos Monitoreo 2019'!$R2335</f>
        <v>6.3966804343042576E-3</v>
      </c>
    </row>
    <row r="2336" spans="1:21" x14ac:dyDescent="0.2">
      <c r="A2336" s="141" t="s">
        <v>87</v>
      </c>
      <c r="B2336" s="142">
        <f>VLOOKUP('Datos Monitoreo 2019'!$A2336,info!$D$3:$E$118,2,FALSE)</f>
        <v>6</v>
      </c>
      <c r="C2336" s="143">
        <v>37</v>
      </c>
      <c r="D2336" s="143" t="s">
        <v>16</v>
      </c>
      <c r="E2336" s="144">
        <v>6.9391555188066372</v>
      </c>
      <c r="F2336" s="145">
        <f t="shared" si="41"/>
        <v>3.7818397577496182E-3</v>
      </c>
      <c r="G2336" s="141"/>
      <c r="H2336" s="146"/>
      <c r="I2336" s="146"/>
      <c r="J2336" s="146"/>
      <c r="K2336" s="147">
        <f>VLOOKUP('Datos Monitoreo 2019'!$D2336,info!$A$2:$B$20,2,FALSE)</f>
        <v>0.55000000000000004</v>
      </c>
      <c r="M2336" s="146">
        <v>1.1499999999999999</v>
      </c>
      <c r="N2336" s="148">
        <f>(0.0883215*'Datos Monitoreo 2019'!$E2336^2.37334)/1000</f>
        <v>8.7654272967712353E-3</v>
      </c>
      <c r="O2336" s="148">
        <f>'Datos Monitoreo 2019'!$N2336*'Datos Monitoreo 2019'!$S2336</f>
        <v>1.7530854593542471E-3</v>
      </c>
      <c r="P2336" s="148">
        <f>'Datos Monitoreo 2019'!$O2336+'Datos Monitoreo 2019'!$N2336</f>
        <v>1.0518512756125482E-2</v>
      </c>
      <c r="Q2336" s="146">
        <v>0.47</v>
      </c>
      <c r="R2336" s="148">
        <f>'Datos Monitoreo 2019'!$Q2336*'Datos Monitoreo 2019'!$N2336</f>
        <v>4.1197508294824802E-3</v>
      </c>
      <c r="S2336" s="146">
        <v>0.2</v>
      </c>
      <c r="T2336" s="148">
        <f>'Datos Monitoreo 2019'!$R2336*'Datos Monitoreo 2019'!$S2336</f>
        <v>8.2395016589649614E-4</v>
      </c>
      <c r="U2336" s="148">
        <f>'Datos Monitoreo 2019'!$T2336+'Datos Monitoreo 2019'!$R2336</f>
        <v>4.9437009953789759E-3</v>
      </c>
    </row>
    <row r="2337" spans="1:21" x14ac:dyDescent="0.2">
      <c r="A2337" s="141" t="s">
        <v>87</v>
      </c>
      <c r="B2337" s="142">
        <f>VLOOKUP('Datos Monitoreo 2019'!$A2337,info!$D$3:$E$118,2,FALSE)</f>
        <v>6</v>
      </c>
      <c r="C2337" s="143">
        <v>37</v>
      </c>
      <c r="D2337" s="143" t="s">
        <v>16</v>
      </c>
      <c r="E2337" s="144">
        <v>3.246760839074665</v>
      </c>
      <c r="F2337" s="145">
        <f t="shared" si="41"/>
        <v>8.2792401396403962E-4</v>
      </c>
      <c r="G2337" s="141"/>
      <c r="H2337" s="146"/>
      <c r="I2337" s="146"/>
      <c r="J2337" s="146"/>
      <c r="K2337" s="147">
        <f>VLOOKUP('Datos Monitoreo 2019'!$D2337,info!$A$2:$B$20,2,FALSE)</f>
        <v>0.55000000000000004</v>
      </c>
      <c r="M2337" s="146">
        <v>1.1499999999999999</v>
      </c>
      <c r="N2337" s="148">
        <f>(0.0883215*'Datos Monitoreo 2019'!$E2337^2.37334)/1000</f>
        <v>1.4451465453507862E-3</v>
      </c>
      <c r="O2337" s="148">
        <f>'Datos Monitoreo 2019'!$N2337*'Datos Monitoreo 2019'!$S2337</f>
        <v>2.8902930907015727E-4</v>
      </c>
      <c r="P2337" s="148">
        <f>'Datos Monitoreo 2019'!$O2337+'Datos Monitoreo 2019'!$N2337</f>
        <v>1.7341758544209434E-3</v>
      </c>
      <c r="Q2337" s="146">
        <v>0.47</v>
      </c>
      <c r="R2337" s="148">
        <f>'Datos Monitoreo 2019'!$Q2337*'Datos Monitoreo 2019'!$N2337</f>
        <v>6.7921887631486951E-4</v>
      </c>
      <c r="S2337" s="146">
        <v>0.2</v>
      </c>
      <c r="T2337" s="148">
        <f>'Datos Monitoreo 2019'!$R2337*'Datos Monitoreo 2019'!$S2337</f>
        <v>1.358437752629739E-4</v>
      </c>
      <c r="U2337" s="148">
        <f>'Datos Monitoreo 2019'!$T2337+'Datos Monitoreo 2019'!$R2337</f>
        <v>8.1506265157784341E-4</v>
      </c>
    </row>
    <row r="2338" spans="1:21" x14ac:dyDescent="0.2">
      <c r="A2338" s="141" t="s">
        <v>87</v>
      </c>
      <c r="B2338" s="142">
        <f>VLOOKUP('Datos Monitoreo 2019'!$A2338,info!$D$3:$E$118,2,FALSE)</f>
        <v>6</v>
      </c>
      <c r="C2338" s="143">
        <v>39</v>
      </c>
      <c r="D2338" s="143" t="s">
        <v>16</v>
      </c>
      <c r="E2338" s="144">
        <v>9.8676064716975116</v>
      </c>
      <c r="F2338" s="145">
        <f t="shared" si="41"/>
        <v>7.6473950155655709E-3</v>
      </c>
      <c r="G2338" s="141"/>
      <c r="H2338" s="146"/>
      <c r="I2338" s="146"/>
      <c r="J2338" s="146"/>
      <c r="K2338" s="147">
        <f>VLOOKUP('Datos Monitoreo 2019'!$D2338,info!$A$2:$B$20,2,FALSE)</f>
        <v>0.55000000000000004</v>
      </c>
      <c r="M2338" s="146">
        <v>1.1499999999999999</v>
      </c>
      <c r="N2338" s="148">
        <f>(0.0883215*'Datos Monitoreo 2019'!$E2338^2.37334)/1000</f>
        <v>2.0214784683425347E-2</v>
      </c>
      <c r="O2338" s="148">
        <f>'Datos Monitoreo 2019'!$N2338*'Datos Monitoreo 2019'!$S2338</f>
        <v>4.0429569366850692E-3</v>
      </c>
      <c r="P2338" s="148">
        <f>'Datos Monitoreo 2019'!$O2338+'Datos Monitoreo 2019'!$N2338</f>
        <v>2.4257741620110417E-2</v>
      </c>
      <c r="Q2338" s="146">
        <v>0.47</v>
      </c>
      <c r="R2338" s="148">
        <f>'Datos Monitoreo 2019'!$Q2338*'Datos Monitoreo 2019'!$N2338</f>
        <v>9.500948801209913E-3</v>
      </c>
      <c r="S2338" s="146">
        <v>0.2</v>
      </c>
      <c r="T2338" s="148">
        <f>'Datos Monitoreo 2019'!$R2338*'Datos Monitoreo 2019'!$S2338</f>
        <v>1.9001897602419827E-3</v>
      </c>
      <c r="U2338" s="148">
        <f>'Datos Monitoreo 2019'!$T2338+'Datos Monitoreo 2019'!$R2338</f>
        <v>1.1401138561451895E-2</v>
      </c>
    </row>
    <row r="2339" spans="1:21" x14ac:dyDescent="0.2">
      <c r="A2339" s="141" t="s">
        <v>87</v>
      </c>
      <c r="B2339" s="142">
        <f>VLOOKUP('Datos Monitoreo 2019'!$A2339,info!$D$3:$E$118,2,FALSE)</f>
        <v>6</v>
      </c>
      <c r="C2339" s="143">
        <v>40</v>
      </c>
      <c r="D2339" s="143" t="s">
        <v>16</v>
      </c>
      <c r="E2339" s="144">
        <v>8.5307049497255907</v>
      </c>
      <c r="F2339" s="145">
        <f t="shared" si="41"/>
        <v>5.7155723163161464E-3</v>
      </c>
      <c r="G2339" s="141"/>
      <c r="H2339" s="146"/>
      <c r="I2339" s="146"/>
      <c r="J2339" s="146"/>
      <c r="K2339" s="147">
        <f>VLOOKUP('Datos Monitoreo 2019'!$D2339,info!$A$2:$B$20,2,FALSE)</f>
        <v>0.55000000000000004</v>
      </c>
      <c r="M2339" s="146">
        <v>1.1499999999999999</v>
      </c>
      <c r="N2339" s="148">
        <f>(0.0883215*'Datos Monitoreo 2019'!$E2339^2.37334)/1000</f>
        <v>1.4309029843036258E-2</v>
      </c>
      <c r="O2339" s="148">
        <f>'Datos Monitoreo 2019'!$N2339*'Datos Monitoreo 2019'!$S2339</f>
        <v>2.8618059686072519E-3</v>
      </c>
      <c r="P2339" s="148">
        <f>'Datos Monitoreo 2019'!$O2339+'Datos Monitoreo 2019'!$N2339</f>
        <v>1.7170835811643512E-2</v>
      </c>
      <c r="Q2339" s="146">
        <v>0.47</v>
      </c>
      <c r="R2339" s="148">
        <f>'Datos Monitoreo 2019'!$Q2339*'Datos Monitoreo 2019'!$N2339</f>
        <v>6.7252440262270405E-3</v>
      </c>
      <c r="S2339" s="146">
        <v>0.2</v>
      </c>
      <c r="T2339" s="148">
        <f>'Datos Monitoreo 2019'!$R2339*'Datos Monitoreo 2019'!$S2339</f>
        <v>1.3450488052454083E-3</v>
      </c>
      <c r="U2339" s="148">
        <f>'Datos Monitoreo 2019'!$T2339+'Datos Monitoreo 2019'!$R2339</f>
        <v>8.0702928314724497E-3</v>
      </c>
    </row>
    <row r="2340" spans="1:21" x14ac:dyDescent="0.2">
      <c r="A2340" s="141" t="s">
        <v>87</v>
      </c>
      <c r="B2340" s="142">
        <f>VLOOKUP('Datos Monitoreo 2019'!$A2340,info!$D$3:$E$118,2,FALSE)</f>
        <v>6</v>
      </c>
      <c r="C2340" s="143">
        <v>40</v>
      </c>
      <c r="D2340" s="143" t="s">
        <v>16</v>
      </c>
      <c r="E2340" s="144">
        <v>5.3794370765060622</v>
      </c>
      <c r="F2340" s="145">
        <f t="shared" si="41"/>
        <v>2.2728121648238108E-3</v>
      </c>
      <c r="G2340" s="154"/>
      <c r="H2340" s="146"/>
      <c r="I2340" s="146"/>
      <c r="J2340" s="146"/>
      <c r="K2340" s="147">
        <f>VLOOKUP('Datos Monitoreo 2019'!$D2340,info!$A$2:$B$20,2,FALSE)</f>
        <v>0.55000000000000004</v>
      </c>
      <c r="M2340" s="146">
        <v>1.1499999999999999</v>
      </c>
      <c r="N2340" s="148">
        <f>(0.0883215*'Datos Monitoreo 2019'!$E2340^2.37334)/1000</f>
        <v>4.790197159798777E-3</v>
      </c>
      <c r="O2340" s="148">
        <f>'Datos Monitoreo 2019'!$N2340*'Datos Monitoreo 2019'!$S2340</f>
        <v>9.5803943195975545E-4</v>
      </c>
      <c r="P2340" s="148">
        <f>'Datos Monitoreo 2019'!$O2340+'Datos Monitoreo 2019'!$N2340</f>
        <v>5.7482365917585323E-3</v>
      </c>
      <c r="Q2340" s="146">
        <v>0.47</v>
      </c>
      <c r="R2340" s="148">
        <f>'Datos Monitoreo 2019'!$Q2340*'Datos Monitoreo 2019'!$N2340</f>
        <v>2.2513926651054252E-3</v>
      </c>
      <c r="S2340" s="146">
        <v>0.2</v>
      </c>
      <c r="T2340" s="148">
        <f>'Datos Monitoreo 2019'!$R2340*'Datos Monitoreo 2019'!$S2340</f>
        <v>4.5027853302108509E-4</v>
      </c>
      <c r="U2340" s="148">
        <f>'Datos Monitoreo 2019'!$T2340+'Datos Monitoreo 2019'!$R2340</f>
        <v>2.7016711981265101E-3</v>
      </c>
    </row>
    <row r="2341" spans="1:21" x14ac:dyDescent="0.2">
      <c r="A2341" s="141" t="s">
        <v>87</v>
      </c>
      <c r="B2341" s="142">
        <f>VLOOKUP('Datos Monitoreo 2019'!$A2341,info!$D$3:$E$118,2,FALSE)</f>
        <v>6</v>
      </c>
      <c r="C2341" s="143">
        <v>41</v>
      </c>
      <c r="D2341" s="143" t="s">
        <v>11</v>
      </c>
      <c r="E2341" s="144">
        <v>23.045635759706446</v>
      </c>
      <c r="F2341" s="145">
        <f t="shared" si="41"/>
        <v>4.1712600725068667E-2</v>
      </c>
      <c r="G2341" s="141"/>
      <c r="H2341" s="146"/>
      <c r="I2341" s="146"/>
      <c r="J2341" s="146"/>
      <c r="K2341" s="147">
        <f>VLOOKUP('Datos Monitoreo 2019'!$D2341,info!$A$2:$B$20,2,FALSE)</f>
        <v>0.34899999999999998</v>
      </c>
      <c r="M2341" s="146">
        <v>1.1499999999999999</v>
      </c>
      <c r="N2341" s="148">
        <f>(0.489461*'Datos Monitoreo 2019'!$E2341^1.79018)/1000</f>
        <v>0.13458514306131994</v>
      </c>
      <c r="O2341" s="148">
        <f>'Datos Monitoreo 2019'!$N2341*'Datos Monitoreo 2019'!$S2341</f>
        <v>2.6917028612263989E-2</v>
      </c>
      <c r="P2341" s="148">
        <f>'Datos Monitoreo 2019'!$O2341+'Datos Monitoreo 2019'!$N2341</f>
        <v>0.16150217167358394</v>
      </c>
      <c r="Q2341" s="146">
        <v>0.47</v>
      </c>
      <c r="R2341" s="148">
        <f>'Datos Monitoreo 2019'!$Q2341*'Datos Monitoreo 2019'!$N2341</f>
        <v>6.3255017238820363E-2</v>
      </c>
      <c r="S2341" s="146">
        <v>0.2</v>
      </c>
      <c r="T2341" s="148">
        <f>'Datos Monitoreo 2019'!$R2341*'Datos Monitoreo 2019'!$S2341</f>
        <v>1.2651003447764073E-2</v>
      </c>
      <c r="U2341" s="148">
        <f>'Datos Monitoreo 2019'!$T2341+'Datos Monitoreo 2019'!$R2341</f>
        <v>7.5906020686584433E-2</v>
      </c>
    </row>
    <row r="2342" spans="1:21" x14ac:dyDescent="0.2">
      <c r="A2342" s="141" t="s">
        <v>87</v>
      </c>
      <c r="B2342" s="142">
        <f>VLOOKUP('Datos Monitoreo 2019'!$A2342,info!$D$3:$E$118,2,FALSE)</f>
        <v>6</v>
      </c>
      <c r="C2342" s="143">
        <v>42</v>
      </c>
      <c r="D2342" s="143" t="s">
        <v>9</v>
      </c>
      <c r="E2342" s="144">
        <v>7.6076062797925967</v>
      </c>
      <c r="F2342" s="145">
        <f t="shared" si="41"/>
        <v>4.5455447521760752E-3</v>
      </c>
      <c r="G2342" s="141"/>
      <c r="H2342" s="146"/>
      <c r="I2342" s="146"/>
      <c r="J2342" s="146"/>
      <c r="K2342" s="147">
        <f>VLOOKUP('Datos Monitoreo 2019'!$D2342,info!$A$2:$B$20,2,FALSE)</f>
        <v>0.74</v>
      </c>
      <c r="M2342" s="146">
        <v>1.1499999999999999</v>
      </c>
      <c r="N2342" s="148">
        <f>(1.8894+0.00853085*'Datos Monitoreo 2019'!$E2342^3.32222)/1000</f>
        <v>9.1119761615440463E-3</v>
      </c>
      <c r="O2342" s="148">
        <f>'Datos Monitoreo 2019'!$N2342*'Datos Monitoreo 2019'!$S2342</f>
        <v>1.8223952323088094E-3</v>
      </c>
      <c r="P2342" s="148">
        <f>'Datos Monitoreo 2019'!$O2342+'Datos Monitoreo 2019'!$N2342</f>
        <v>1.0934371393852855E-2</v>
      </c>
      <c r="Q2342" s="146">
        <v>0.47</v>
      </c>
      <c r="R2342" s="148">
        <f>'Datos Monitoreo 2019'!$Q2342*'Datos Monitoreo 2019'!$N2342</f>
        <v>4.2826287959257013E-3</v>
      </c>
      <c r="S2342" s="146">
        <v>0.2</v>
      </c>
      <c r="T2342" s="148">
        <f>'Datos Monitoreo 2019'!$R2342*'Datos Monitoreo 2019'!$S2342</f>
        <v>8.5652575918514033E-4</v>
      </c>
      <c r="U2342" s="148">
        <f>'Datos Monitoreo 2019'!$T2342+'Datos Monitoreo 2019'!$R2342</f>
        <v>5.1391545551108418E-3</v>
      </c>
    </row>
    <row r="2343" spans="1:21" x14ac:dyDescent="0.2">
      <c r="A2343" s="141" t="s">
        <v>87</v>
      </c>
      <c r="B2343" s="142">
        <f>VLOOKUP('Datos Monitoreo 2019'!$A2343,info!$D$3:$E$118,2,FALSE)</f>
        <v>6</v>
      </c>
      <c r="C2343" s="143">
        <v>42</v>
      </c>
      <c r="D2343" s="143" t="s">
        <v>9</v>
      </c>
      <c r="E2343" s="144">
        <v>3.3422538049298023</v>
      </c>
      <c r="F2343" s="145">
        <f t="shared" si="41"/>
        <v>8.7734162379407327E-4</v>
      </c>
      <c r="G2343" s="141"/>
      <c r="H2343" s="146"/>
      <c r="I2343" s="146"/>
      <c r="J2343" s="146"/>
      <c r="K2343" s="147">
        <f>VLOOKUP('Datos Monitoreo 2019'!$D2343,info!$A$2:$B$20,2,FALSE)</f>
        <v>0.74</v>
      </c>
      <c r="M2343" s="146">
        <v>1.1499999999999999</v>
      </c>
      <c r="N2343" s="148">
        <f>(1.8894+0.00853085*'Datos Monitoreo 2019'!$E2343^3.32222)/1000</f>
        <v>2.3592579384163854E-3</v>
      </c>
      <c r="O2343" s="148">
        <f>'Datos Monitoreo 2019'!$N2343*'Datos Monitoreo 2019'!$S2343</f>
        <v>4.7185158768327712E-4</v>
      </c>
      <c r="P2343" s="148">
        <f>'Datos Monitoreo 2019'!$O2343+'Datos Monitoreo 2019'!$N2343</f>
        <v>2.8311095260996626E-3</v>
      </c>
      <c r="Q2343" s="146">
        <v>0.47</v>
      </c>
      <c r="R2343" s="148">
        <f>'Datos Monitoreo 2019'!$Q2343*'Datos Monitoreo 2019'!$N2343</f>
        <v>1.1088512310557012E-3</v>
      </c>
      <c r="S2343" s="146">
        <v>0.2</v>
      </c>
      <c r="T2343" s="148">
        <f>'Datos Monitoreo 2019'!$R2343*'Datos Monitoreo 2019'!$S2343</f>
        <v>2.2177024621114025E-4</v>
      </c>
      <c r="U2343" s="148">
        <f>'Datos Monitoreo 2019'!$T2343+'Datos Monitoreo 2019'!$R2343</f>
        <v>1.3306214772668414E-3</v>
      </c>
    </row>
    <row r="2344" spans="1:21" x14ac:dyDescent="0.2">
      <c r="A2344" s="141" t="s">
        <v>87</v>
      </c>
      <c r="B2344" s="142">
        <f>VLOOKUP('Datos Monitoreo 2019'!$A2344,info!$D$3:$E$118,2,FALSE)</f>
        <v>6</v>
      </c>
      <c r="C2344" s="143">
        <v>44</v>
      </c>
      <c r="D2344" s="143" t="s">
        <v>11</v>
      </c>
      <c r="E2344" s="144">
        <v>25.36929792884812</v>
      </c>
      <c r="F2344" s="145">
        <f t="shared" si="41"/>
        <v>5.0548326123229896E-2</v>
      </c>
      <c r="G2344" s="141"/>
      <c r="H2344" s="146"/>
      <c r="I2344" s="146"/>
      <c r="J2344" s="146"/>
      <c r="K2344" s="147">
        <f>VLOOKUP('Datos Monitoreo 2019'!$D2344,info!$A$2:$B$20,2,FALSE)</f>
        <v>0.34899999999999998</v>
      </c>
      <c r="M2344" s="146">
        <v>1.1499999999999999</v>
      </c>
      <c r="N2344" s="148">
        <f>(0.489461*'Datos Monitoreo 2019'!$E2344^1.79018)/1000</f>
        <v>0.15983908760854607</v>
      </c>
      <c r="O2344" s="148">
        <f>'Datos Monitoreo 2019'!$N2344*'Datos Monitoreo 2019'!$S2344</f>
        <v>3.1967817521709213E-2</v>
      </c>
      <c r="P2344" s="148">
        <f>'Datos Monitoreo 2019'!$O2344+'Datos Monitoreo 2019'!$N2344</f>
        <v>0.19180690513025528</v>
      </c>
      <c r="Q2344" s="146">
        <v>0.47</v>
      </c>
      <c r="R2344" s="148">
        <f>'Datos Monitoreo 2019'!$Q2344*'Datos Monitoreo 2019'!$N2344</f>
        <v>7.5124371176016641E-2</v>
      </c>
      <c r="S2344" s="146">
        <v>0.2</v>
      </c>
      <c r="T2344" s="148">
        <f>'Datos Monitoreo 2019'!$R2344*'Datos Monitoreo 2019'!$S2344</f>
        <v>1.502487423520333E-2</v>
      </c>
      <c r="U2344" s="148">
        <f>'Datos Monitoreo 2019'!$T2344+'Datos Monitoreo 2019'!$R2344</f>
        <v>9.0149245411219964E-2</v>
      </c>
    </row>
    <row r="2345" spans="1:21" x14ac:dyDescent="0.2">
      <c r="A2345" s="141" t="s">
        <v>87</v>
      </c>
      <c r="B2345" s="142">
        <f>VLOOKUP('Datos Monitoreo 2019'!$A2345,info!$D$3:$E$118,2,FALSE)</f>
        <v>6</v>
      </c>
      <c r="C2345" s="143">
        <v>46</v>
      </c>
      <c r="D2345" s="143" t="s">
        <v>9</v>
      </c>
      <c r="E2345" s="144">
        <v>8.5943669269623477</v>
      </c>
      <c r="F2345" s="145">
        <f t="shared" si="41"/>
        <v>5.8011976756995841E-3</v>
      </c>
      <c r="G2345" s="141"/>
      <c r="H2345" s="146"/>
      <c r="I2345" s="146"/>
      <c r="J2345" s="146"/>
      <c r="K2345" s="147">
        <f>VLOOKUP('Datos Monitoreo 2019'!$D2345,info!$A$2:$B$20,2,FALSE)</f>
        <v>0.74</v>
      </c>
      <c r="M2345" s="146">
        <v>1.1499999999999999</v>
      </c>
      <c r="N2345" s="148">
        <f>(1.8894+0.00853085*'Datos Monitoreo 2019'!$E2345^3.32222)/1000</f>
        <v>1.2720096352987582E-2</v>
      </c>
      <c r="O2345" s="148">
        <f>'Datos Monitoreo 2019'!$N2345*'Datos Monitoreo 2019'!$S2345</f>
        <v>2.5440192705975164E-3</v>
      </c>
      <c r="P2345" s="148">
        <f>'Datos Monitoreo 2019'!$O2345+'Datos Monitoreo 2019'!$N2345</f>
        <v>1.5264115623585098E-2</v>
      </c>
      <c r="Q2345" s="146">
        <v>0.47</v>
      </c>
      <c r="R2345" s="148">
        <f>'Datos Monitoreo 2019'!$Q2345*'Datos Monitoreo 2019'!$N2345</f>
        <v>5.978445285904163E-3</v>
      </c>
      <c r="S2345" s="146">
        <v>0.2</v>
      </c>
      <c r="T2345" s="148">
        <f>'Datos Monitoreo 2019'!$R2345*'Datos Monitoreo 2019'!$S2345</f>
        <v>1.1956890571808328E-3</v>
      </c>
      <c r="U2345" s="148">
        <f>'Datos Monitoreo 2019'!$T2345+'Datos Monitoreo 2019'!$R2345</f>
        <v>7.1741343430849957E-3</v>
      </c>
    </row>
    <row r="2346" spans="1:21" x14ac:dyDescent="0.2">
      <c r="A2346" s="141" t="s">
        <v>87</v>
      </c>
      <c r="B2346" s="142">
        <f>VLOOKUP('Datos Monitoreo 2019'!$A2346,info!$D$3:$E$118,2,FALSE)</f>
        <v>6</v>
      </c>
      <c r="C2346" s="143">
        <v>48</v>
      </c>
      <c r="D2346" s="143" t="s">
        <v>11</v>
      </c>
      <c r="E2346" s="144">
        <v>30.112115232986596</v>
      </c>
      <c r="F2346" s="145">
        <f t="shared" si="41"/>
        <v>7.1215152526013292E-2</v>
      </c>
      <c r="G2346" s="141"/>
      <c r="H2346" s="146"/>
      <c r="I2346" s="146"/>
      <c r="J2346" s="146"/>
      <c r="K2346" s="147">
        <f>VLOOKUP('Datos Monitoreo 2019'!$D2346,info!$A$2:$B$20,2,FALSE)</f>
        <v>0.34899999999999998</v>
      </c>
      <c r="M2346" s="146">
        <v>1.1499999999999999</v>
      </c>
      <c r="N2346" s="148">
        <f>(0.489461*'Datos Monitoreo 2019'!$E2346^1.79018)/1000</f>
        <v>0.21723566544292031</v>
      </c>
      <c r="O2346" s="148">
        <f>'Datos Monitoreo 2019'!$N2346*'Datos Monitoreo 2019'!$S2346</f>
        <v>4.3447133088584063E-2</v>
      </c>
      <c r="P2346" s="148">
        <f>'Datos Monitoreo 2019'!$O2346+'Datos Monitoreo 2019'!$N2346</f>
        <v>0.26068279853150439</v>
      </c>
      <c r="Q2346" s="146">
        <v>0.47</v>
      </c>
      <c r="R2346" s="148">
        <f>'Datos Monitoreo 2019'!$Q2346*'Datos Monitoreo 2019'!$N2346</f>
        <v>0.10210076275817254</v>
      </c>
      <c r="S2346" s="146">
        <v>0.2</v>
      </c>
      <c r="T2346" s="148">
        <f>'Datos Monitoreo 2019'!$R2346*'Datos Monitoreo 2019'!$S2346</f>
        <v>2.0420152551634509E-2</v>
      </c>
      <c r="U2346" s="148">
        <f>'Datos Monitoreo 2019'!$T2346+'Datos Monitoreo 2019'!$R2346</f>
        <v>0.12252091530980705</v>
      </c>
    </row>
    <row r="2347" spans="1:21" x14ac:dyDescent="0.2">
      <c r="A2347" s="141" t="s">
        <v>87</v>
      </c>
      <c r="B2347" s="142">
        <f>VLOOKUP('Datos Monitoreo 2019'!$A2347,info!$D$3:$E$118,2,FALSE)</f>
        <v>6</v>
      </c>
      <c r="C2347" s="143">
        <v>50</v>
      </c>
      <c r="D2347" s="143" t="s">
        <v>9</v>
      </c>
      <c r="E2347" s="144">
        <v>7.066479473280153</v>
      </c>
      <c r="F2347" s="145">
        <f t="shared" si="41"/>
        <v>3.9218961076704847E-3</v>
      </c>
      <c r="G2347" s="141"/>
      <c r="H2347" s="146"/>
      <c r="I2347" s="146"/>
      <c r="J2347" s="146"/>
      <c r="K2347" s="147">
        <f>VLOOKUP('Datos Monitoreo 2019'!$D2347,info!$A$2:$B$20,2,FALSE)</f>
        <v>0.74</v>
      </c>
      <c r="M2347" s="146">
        <v>1.1499999999999999</v>
      </c>
      <c r="N2347" s="148">
        <f>(1.8894+0.00853085*'Datos Monitoreo 2019'!$E2347^3.32222)/1000</f>
        <v>7.5417862913696246E-3</v>
      </c>
      <c r="O2347" s="148">
        <f>'Datos Monitoreo 2019'!$N2347*'Datos Monitoreo 2019'!$S2347</f>
        <v>1.5083572582739249E-3</v>
      </c>
      <c r="P2347" s="148">
        <f>'Datos Monitoreo 2019'!$O2347+'Datos Monitoreo 2019'!$N2347</f>
        <v>9.0501435496435495E-3</v>
      </c>
      <c r="Q2347" s="146">
        <v>0.47</v>
      </c>
      <c r="R2347" s="148">
        <f>'Datos Monitoreo 2019'!$Q2347*'Datos Monitoreo 2019'!$N2347</f>
        <v>3.5446395569437234E-3</v>
      </c>
      <c r="S2347" s="146">
        <v>0.2</v>
      </c>
      <c r="T2347" s="148">
        <f>'Datos Monitoreo 2019'!$R2347*'Datos Monitoreo 2019'!$S2347</f>
        <v>7.0892791138874468E-4</v>
      </c>
      <c r="U2347" s="148">
        <f>'Datos Monitoreo 2019'!$T2347+'Datos Monitoreo 2019'!$R2347</f>
        <v>4.2535674683324681E-3</v>
      </c>
    </row>
    <row r="2348" spans="1:21" x14ac:dyDescent="0.2">
      <c r="A2348" s="141" t="s">
        <v>87</v>
      </c>
      <c r="B2348" s="142">
        <f>VLOOKUP('Datos Monitoreo 2019'!$A2348,info!$D$3:$E$118,2,FALSE)</f>
        <v>6</v>
      </c>
      <c r="C2348" s="143">
        <v>51</v>
      </c>
      <c r="D2348" s="143" t="s">
        <v>11</v>
      </c>
      <c r="E2348" s="144">
        <v>22.504508953194001</v>
      </c>
      <c r="F2348" s="145">
        <f t="shared" si="41"/>
        <v>3.97767195747704E-2</v>
      </c>
      <c r="G2348" s="141"/>
      <c r="H2348" s="146"/>
      <c r="I2348" s="146"/>
      <c r="J2348" s="146"/>
      <c r="K2348" s="147">
        <f>VLOOKUP('Datos Monitoreo 2019'!$D2348,info!$A$2:$B$20,2,FALSE)</f>
        <v>0.34899999999999998</v>
      </c>
      <c r="M2348" s="146">
        <v>1.1499999999999999</v>
      </c>
      <c r="N2348" s="148">
        <f>(0.489461*'Datos Monitoreo 2019'!$E2348^1.79018)/1000</f>
        <v>0.12898047745195865</v>
      </c>
      <c r="O2348" s="148">
        <f>'Datos Monitoreo 2019'!$N2348*'Datos Monitoreo 2019'!$S2348</f>
        <v>2.5796095490391732E-2</v>
      </c>
      <c r="P2348" s="148">
        <f>'Datos Monitoreo 2019'!$O2348+'Datos Monitoreo 2019'!$N2348</f>
        <v>0.15477657294235037</v>
      </c>
      <c r="Q2348" s="146">
        <v>0.47</v>
      </c>
      <c r="R2348" s="148">
        <f>'Datos Monitoreo 2019'!$Q2348*'Datos Monitoreo 2019'!$N2348</f>
        <v>6.0620824402420559E-2</v>
      </c>
      <c r="S2348" s="146">
        <v>0.2</v>
      </c>
      <c r="T2348" s="148">
        <f>'Datos Monitoreo 2019'!$R2348*'Datos Monitoreo 2019'!$S2348</f>
        <v>1.2124164880484112E-2</v>
      </c>
      <c r="U2348" s="148">
        <f>'Datos Monitoreo 2019'!$T2348+'Datos Monitoreo 2019'!$R2348</f>
        <v>7.2744989282904668E-2</v>
      </c>
    </row>
    <row r="2349" spans="1:21" x14ac:dyDescent="0.2">
      <c r="A2349" s="141" t="s">
        <v>87</v>
      </c>
      <c r="B2349" s="142">
        <f>VLOOKUP('Datos Monitoreo 2019'!$A2349,info!$D$3:$E$118,2,FALSE)</f>
        <v>6</v>
      </c>
      <c r="C2349" s="143">
        <v>52</v>
      </c>
      <c r="D2349" s="143" t="s">
        <v>11</v>
      </c>
      <c r="E2349" s="144">
        <v>26.610706484964901</v>
      </c>
      <c r="F2349" s="145">
        <f t="shared" si="41"/>
        <v>5.5616376553576645E-2</v>
      </c>
      <c r="G2349" s="141"/>
      <c r="H2349" s="146"/>
      <c r="I2349" s="146"/>
      <c r="J2349" s="146"/>
      <c r="K2349" s="147">
        <f>VLOOKUP('Datos Monitoreo 2019'!$D2349,info!$A$2:$B$20,2,FALSE)</f>
        <v>0.34899999999999998</v>
      </c>
      <c r="M2349" s="146">
        <v>1.1499999999999999</v>
      </c>
      <c r="N2349" s="148">
        <f>(0.489461*'Datos Monitoreo 2019'!$E2349^1.79018)/1000</f>
        <v>0.17411074258874384</v>
      </c>
      <c r="O2349" s="148">
        <f>'Datos Monitoreo 2019'!$N2349*'Datos Monitoreo 2019'!$S2349</f>
        <v>3.4822148517748772E-2</v>
      </c>
      <c r="P2349" s="148">
        <f>'Datos Monitoreo 2019'!$O2349+'Datos Monitoreo 2019'!$N2349</f>
        <v>0.2089328911064926</v>
      </c>
      <c r="Q2349" s="146">
        <v>0.47</v>
      </c>
      <c r="R2349" s="148">
        <f>'Datos Monitoreo 2019'!$Q2349*'Datos Monitoreo 2019'!$N2349</f>
        <v>8.1832049016709596E-2</v>
      </c>
      <c r="S2349" s="146">
        <v>0.2</v>
      </c>
      <c r="T2349" s="148">
        <f>'Datos Monitoreo 2019'!$R2349*'Datos Monitoreo 2019'!$S2349</f>
        <v>1.6366409803341919E-2</v>
      </c>
      <c r="U2349" s="148">
        <f>'Datos Monitoreo 2019'!$T2349+'Datos Monitoreo 2019'!$R2349</f>
        <v>9.8198458820051515E-2</v>
      </c>
    </row>
    <row r="2350" spans="1:21" x14ac:dyDescent="0.2">
      <c r="A2350" s="141" t="s">
        <v>87</v>
      </c>
      <c r="B2350" s="142">
        <f>VLOOKUP('Datos Monitoreo 2019'!$A2350,info!$D$3:$E$118,2,FALSE)</f>
        <v>6</v>
      </c>
      <c r="C2350" s="143">
        <v>54</v>
      </c>
      <c r="D2350" s="143" t="s">
        <v>9</v>
      </c>
      <c r="E2350" s="144">
        <v>11.300000959524569</v>
      </c>
      <c r="F2350" s="145">
        <f t="shared" si="41"/>
        <v>1.0028750851578054E-2</v>
      </c>
      <c r="G2350" s="141"/>
      <c r="H2350" s="146"/>
      <c r="I2350" s="146"/>
      <c r="J2350" s="146"/>
      <c r="K2350" s="147">
        <f>VLOOKUP('Datos Monitoreo 2019'!$D2350,info!$A$2:$B$20,2,FALSE)</f>
        <v>0.74</v>
      </c>
      <c r="M2350" s="146">
        <v>1.1499999999999999</v>
      </c>
      <c r="N2350" s="148">
        <f>(1.8894+0.00853085*'Datos Monitoreo 2019'!$E2350^3.32222)/1000</f>
        <v>2.8776916799339504E-2</v>
      </c>
      <c r="O2350" s="148">
        <f>'Datos Monitoreo 2019'!$N2350*'Datos Monitoreo 2019'!$S2350</f>
        <v>5.7553833598679013E-3</v>
      </c>
      <c r="P2350" s="148">
        <f>'Datos Monitoreo 2019'!$O2350+'Datos Monitoreo 2019'!$N2350</f>
        <v>3.4532300159207406E-2</v>
      </c>
      <c r="Q2350" s="146">
        <v>0.47</v>
      </c>
      <c r="R2350" s="148">
        <f>'Datos Monitoreo 2019'!$Q2350*'Datos Monitoreo 2019'!$N2350</f>
        <v>1.3525150895689566E-2</v>
      </c>
      <c r="S2350" s="146">
        <v>0.2</v>
      </c>
      <c r="T2350" s="148">
        <f>'Datos Monitoreo 2019'!$R2350*'Datos Monitoreo 2019'!$S2350</f>
        <v>2.7050301791379135E-3</v>
      </c>
      <c r="U2350" s="148">
        <f>'Datos Monitoreo 2019'!$T2350+'Datos Monitoreo 2019'!$R2350</f>
        <v>1.6230181074827481E-2</v>
      </c>
    </row>
    <row r="2351" spans="1:21" x14ac:dyDescent="0.2">
      <c r="A2351" s="141" t="s">
        <v>87</v>
      </c>
      <c r="B2351" s="142">
        <f>VLOOKUP('Datos Monitoreo 2019'!$A2351,info!$D$3:$E$118,2,FALSE)</f>
        <v>6</v>
      </c>
      <c r="C2351" s="143">
        <v>56</v>
      </c>
      <c r="D2351" s="143" t="s">
        <v>16</v>
      </c>
      <c r="E2351" s="144">
        <v>5.0929581789406511</v>
      </c>
      <c r="F2351" s="145">
        <f t="shared" si="41"/>
        <v>2.0371832715762607E-3</v>
      </c>
      <c r="G2351" s="141"/>
      <c r="H2351" s="146"/>
      <c r="I2351" s="146"/>
      <c r="J2351" s="146"/>
      <c r="K2351" s="147">
        <f>VLOOKUP('Datos Monitoreo 2019'!$D2351,info!$A$2:$B$20,2,FALSE)</f>
        <v>0.55000000000000004</v>
      </c>
      <c r="M2351" s="146">
        <v>1.1499999999999999</v>
      </c>
      <c r="N2351" s="148">
        <f>(0.0883215*'Datos Monitoreo 2019'!$E2351^2.37334)/1000</f>
        <v>4.2067516817849773E-3</v>
      </c>
      <c r="O2351" s="148">
        <f>'Datos Monitoreo 2019'!$N2351*'Datos Monitoreo 2019'!$S2351</f>
        <v>8.4135033635699547E-4</v>
      </c>
      <c r="P2351" s="148">
        <f>'Datos Monitoreo 2019'!$O2351+'Datos Monitoreo 2019'!$N2351</f>
        <v>5.0481020181419728E-3</v>
      </c>
      <c r="Q2351" s="146">
        <v>0.47</v>
      </c>
      <c r="R2351" s="148">
        <f>'Datos Monitoreo 2019'!$Q2351*'Datos Monitoreo 2019'!$N2351</f>
        <v>1.9771732904389394E-3</v>
      </c>
      <c r="S2351" s="146">
        <v>0.2</v>
      </c>
      <c r="T2351" s="148">
        <f>'Datos Monitoreo 2019'!$R2351*'Datos Monitoreo 2019'!$S2351</f>
        <v>3.9543465808778789E-4</v>
      </c>
      <c r="U2351" s="148">
        <f>'Datos Monitoreo 2019'!$T2351+'Datos Monitoreo 2019'!$R2351</f>
        <v>2.3726079485267273E-3</v>
      </c>
    </row>
    <row r="2352" spans="1:21" x14ac:dyDescent="0.2">
      <c r="A2352" s="141" t="s">
        <v>87</v>
      </c>
      <c r="B2352" s="142">
        <f>VLOOKUP('Datos Monitoreo 2019'!$A2352,info!$D$3:$E$118,2,FALSE)</f>
        <v>6</v>
      </c>
      <c r="C2352" s="143">
        <v>57</v>
      </c>
      <c r="D2352" s="143" t="s">
        <v>16</v>
      </c>
      <c r="E2352" s="144">
        <v>5.0611271903222717</v>
      </c>
      <c r="F2352" s="145">
        <f t="shared" si="41"/>
        <v>2.011798058153103E-3</v>
      </c>
      <c r="G2352" s="141"/>
      <c r="H2352" s="146"/>
      <c r="I2352" s="146"/>
      <c r="J2352" s="146"/>
      <c r="K2352" s="147">
        <f>VLOOKUP('Datos Monitoreo 2019'!$D2352,info!$A$2:$B$20,2,FALSE)</f>
        <v>0.55000000000000004</v>
      </c>
      <c r="M2352" s="146">
        <v>1.1499999999999999</v>
      </c>
      <c r="N2352" s="148">
        <f>(0.0883215*'Datos Monitoreo 2019'!$E2352^2.37334)/1000</f>
        <v>4.1446189507538802E-3</v>
      </c>
      <c r="O2352" s="148">
        <f>'Datos Monitoreo 2019'!$N2352*'Datos Monitoreo 2019'!$S2352</f>
        <v>8.2892379015077605E-4</v>
      </c>
      <c r="P2352" s="148">
        <f>'Datos Monitoreo 2019'!$O2352+'Datos Monitoreo 2019'!$N2352</f>
        <v>4.9735427409046563E-3</v>
      </c>
      <c r="Q2352" s="146">
        <v>0.47</v>
      </c>
      <c r="R2352" s="148">
        <f>'Datos Monitoreo 2019'!$Q2352*'Datos Monitoreo 2019'!$N2352</f>
        <v>1.9479709068543237E-3</v>
      </c>
      <c r="S2352" s="146">
        <v>0.2</v>
      </c>
      <c r="T2352" s="148">
        <f>'Datos Monitoreo 2019'!$R2352*'Datos Monitoreo 2019'!$S2352</f>
        <v>3.8959418137086478E-4</v>
      </c>
      <c r="U2352" s="148">
        <f>'Datos Monitoreo 2019'!$T2352+'Datos Monitoreo 2019'!$R2352</f>
        <v>2.3375650882251882E-3</v>
      </c>
    </row>
    <row r="2353" spans="1:21" x14ac:dyDescent="0.2">
      <c r="A2353" s="141" t="s">
        <v>87</v>
      </c>
      <c r="B2353" s="142">
        <f>VLOOKUP('Datos Monitoreo 2019'!$A2353,info!$D$3:$E$118,2,FALSE)</f>
        <v>6</v>
      </c>
      <c r="C2353" s="143">
        <v>58</v>
      </c>
      <c r="D2353" s="143" t="s">
        <v>16</v>
      </c>
      <c r="E2353" s="144">
        <v>7.6712682570293556</v>
      </c>
      <c r="F2353" s="145">
        <f t="shared" si="41"/>
        <v>4.6219391248601867E-3</v>
      </c>
      <c r="G2353" s="141"/>
      <c r="H2353" s="146"/>
      <c r="I2353" s="146"/>
      <c r="J2353" s="146"/>
      <c r="K2353" s="147">
        <f>VLOOKUP('Datos Monitoreo 2019'!$D2353,info!$A$2:$B$20,2,FALSE)</f>
        <v>0.55000000000000004</v>
      </c>
      <c r="M2353" s="146">
        <v>1.1499999999999999</v>
      </c>
      <c r="N2353" s="148">
        <f>(0.0883215*'Datos Monitoreo 2019'!$E2353^2.37334)/1000</f>
        <v>1.1121339156790077E-2</v>
      </c>
      <c r="O2353" s="148">
        <f>'Datos Monitoreo 2019'!$N2353*'Datos Monitoreo 2019'!$S2353</f>
        <v>2.2242678313580152E-3</v>
      </c>
      <c r="P2353" s="148">
        <f>'Datos Monitoreo 2019'!$O2353+'Datos Monitoreo 2019'!$N2353</f>
        <v>1.3345606988148092E-2</v>
      </c>
      <c r="Q2353" s="146">
        <v>0.47</v>
      </c>
      <c r="R2353" s="148">
        <f>'Datos Monitoreo 2019'!$Q2353*'Datos Monitoreo 2019'!$N2353</f>
        <v>5.2270294036913358E-3</v>
      </c>
      <c r="S2353" s="146">
        <v>0.2</v>
      </c>
      <c r="T2353" s="148">
        <f>'Datos Monitoreo 2019'!$R2353*'Datos Monitoreo 2019'!$S2353</f>
        <v>1.0454058807382672E-3</v>
      </c>
      <c r="U2353" s="148">
        <f>'Datos Monitoreo 2019'!$T2353+'Datos Monitoreo 2019'!$R2353</f>
        <v>6.272435284429603E-3</v>
      </c>
    </row>
    <row r="2354" spans="1:21" x14ac:dyDescent="0.2">
      <c r="A2354" s="141" t="s">
        <v>87</v>
      </c>
      <c r="B2354" s="142">
        <f>VLOOKUP('Datos Monitoreo 2019'!$A2354,info!$D$3:$E$118,2,FALSE)</f>
        <v>6</v>
      </c>
      <c r="C2354" s="143">
        <v>59</v>
      </c>
      <c r="D2354" s="143" t="s">
        <v>16</v>
      </c>
      <c r="E2354" s="144">
        <v>11.872958754655391</v>
      </c>
      <c r="F2354" s="145">
        <f t="shared" si="41"/>
        <v>1.1071534038716151E-2</v>
      </c>
      <c r="G2354" s="141"/>
      <c r="H2354" s="146"/>
      <c r="I2354" s="146"/>
      <c r="J2354" s="146"/>
      <c r="K2354" s="147">
        <f>VLOOKUP('Datos Monitoreo 2019'!$D2354,info!$A$2:$B$20,2,FALSE)</f>
        <v>0.55000000000000004</v>
      </c>
      <c r="M2354" s="146">
        <v>1.1499999999999999</v>
      </c>
      <c r="N2354" s="148">
        <f>(0.0883215*'Datos Monitoreo 2019'!$E2354^2.37334)/1000</f>
        <v>3.135885494829467E-2</v>
      </c>
      <c r="O2354" s="148">
        <f>'Datos Monitoreo 2019'!$N2354*'Datos Monitoreo 2019'!$S2354</f>
        <v>6.2717709896589341E-3</v>
      </c>
      <c r="P2354" s="148">
        <f>'Datos Monitoreo 2019'!$O2354+'Datos Monitoreo 2019'!$N2354</f>
        <v>3.7630625937953605E-2</v>
      </c>
      <c r="Q2354" s="146">
        <v>0.47</v>
      </c>
      <c r="R2354" s="148">
        <f>'Datos Monitoreo 2019'!$Q2354*'Datos Monitoreo 2019'!$N2354</f>
        <v>1.4738661825698494E-2</v>
      </c>
      <c r="S2354" s="146">
        <v>0.2</v>
      </c>
      <c r="T2354" s="148">
        <f>'Datos Monitoreo 2019'!$R2354*'Datos Monitoreo 2019'!$S2354</f>
        <v>2.9477323651396991E-3</v>
      </c>
      <c r="U2354" s="148">
        <f>'Datos Monitoreo 2019'!$T2354+'Datos Monitoreo 2019'!$R2354</f>
        <v>1.7686394190838194E-2</v>
      </c>
    </row>
    <row r="2355" spans="1:21" x14ac:dyDescent="0.2">
      <c r="A2355" s="141" t="s">
        <v>87</v>
      </c>
      <c r="B2355" s="142">
        <f>VLOOKUP('Datos Monitoreo 2019'!$A2355,info!$D$3:$E$118,2,FALSE)</f>
        <v>6</v>
      </c>
      <c r="C2355" s="143">
        <v>60</v>
      </c>
      <c r="D2355" s="143" t="s">
        <v>16</v>
      </c>
      <c r="E2355" s="144">
        <v>7.6394372684109761</v>
      </c>
      <c r="F2355" s="145">
        <f t="shared" si="41"/>
        <v>4.5836623610465846E-3</v>
      </c>
      <c r="G2355" s="141"/>
      <c r="H2355" s="146"/>
      <c r="I2355" s="146"/>
      <c r="J2355" s="146"/>
      <c r="K2355" s="147">
        <f>VLOOKUP('Datos Monitoreo 2019'!$D2355,info!$A$2:$B$20,2,FALSE)</f>
        <v>0.55000000000000004</v>
      </c>
      <c r="M2355" s="146">
        <v>1.1499999999999999</v>
      </c>
      <c r="N2355" s="148">
        <f>(0.0883215*'Datos Monitoreo 2019'!$E2355^2.37334)/1000</f>
        <v>1.1012129394556104E-2</v>
      </c>
      <c r="O2355" s="148">
        <f>'Datos Monitoreo 2019'!$N2355*'Datos Monitoreo 2019'!$S2355</f>
        <v>2.2024258789112208E-3</v>
      </c>
      <c r="P2355" s="148">
        <f>'Datos Monitoreo 2019'!$O2355+'Datos Monitoreo 2019'!$N2355</f>
        <v>1.3214555273467325E-2</v>
      </c>
      <c r="Q2355" s="146">
        <v>0.47</v>
      </c>
      <c r="R2355" s="148">
        <f>'Datos Monitoreo 2019'!$Q2355*'Datos Monitoreo 2019'!$N2355</f>
        <v>5.1757008154413682E-3</v>
      </c>
      <c r="S2355" s="146">
        <v>0.2</v>
      </c>
      <c r="T2355" s="148">
        <f>'Datos Monitoreo 2019'!$R2355*'Datos Monitoreo 2019'!$S2355</f>
        <v>1.0351401630882737E-3</v>
      </c>
      <c r="U2355" s="148">
        <f>'Datos Monitoreo 2019'!$T2355+'Datos Monitoreo 2019'!$R2355</f>
        <v>6.2108409785296415E-3</v>
      </c>
    </row>
    <row r="2356" spans="1:21" x14ac:dyDescent="0.2">
      <c r="A2356" s="141" t="s">
        <v>87</v>
      </c>
      <c r="B2356" s="142">
        <f>VLOOKUP('Datos Monitoreo 2019'!$A2356,info!$D$3:$E$118,2,FALSE)</f>
        <v>6</v>
      </c>
      <c r="C2356" s="143">
        <v>60</v>
      </c>
      <c r="D2356" s="143" t="s">
        <v>16</v>
      </c>
      <c r="E2356" s="144">
        <v>4.6154933496649653</v>
      </c>
      <c r="F2356" s="145">
        <f t="shared" si="41"/>
        <v>1.67311633925355E-3</v>
      </c>
      <c r="G2356" s="141"/>
      <c r="H2356" s="146"/>
      <c r="I2356" s="146"/>
      <c r="J2356" s="146"/>
      <c r="K2356" s="147">
        <f>VLOOKUP('Datos Monitoreo 2019'!$D2356,info!$A$2:$B$20,2,FALSE)</f>
        <v>0.55000000000000004</v>
      </c>
      <c r="M2356" s="146">
        <v>1.1499999999999999</v>
      </c>
      <c r="N2356" s="148">
        <f>(0.0883215*'Datos Monitoreo 2019'!$E2356^2.37334)/1000</f>
        <v>3.3302887616606727E-3</v>
      </c>
      <c r="O2356" s="148">
        <f>'Datos Monitoreo 2019'!$N2356*'Datos Monitoreo 2019'!$S2356</f>
        <v>6.6605775233213459E-4</v>
      </c>
      <c r="P2356" s="148">
        <f>'Datos Monitoreo 2019'!$O2356+'Datos Monitoreo 2019'!$N2356</f>
        <v>3.9963465139928071E-3</v>
      </c>
      <c r="Q2356" s="146">
        <v>0.47</v>
      </c>
      <c r="R2356" s="148">
        <f>'Datos Monitoreo 2019'!$Q2356*'Datos Monitoreo 2019'!$N2356</f>
        <v>1.5652357179805161E-3</v>
      </c>
      <c r="S2356" s="146">
        <v>0.2</v>
      </c>
      <c r="T2356" s="148">
        <f>'Datos Monitoreo 2019'!$R2356*'Datos Monitoreo 2019'!$S2356</f>
        <v>3.1304714359610322E-4</v>
      </c>
      <c r="U2356" s="148">
        <f>'Datos Monitoreo 2019'!$T2356+'Datos Monitoreo 2019'!$R2356</f>
        <v>1.8782828615766193E-3</v>
      </c>
    </row>
    <row r="2357" spans="1:21" x14ac:dyDescent="0.2">
      <c r="A2357" s="141" t="s">
        <v>87</v>
      </c>
      <c r="B2357" s="142">
        <f>VLOOKUP('Datos Monitoreo 2019'!$A2357,info!$D$3:$E$118,2,FALSE)</f>
        <v>6</v>
      </c>
      <c r="C2357" s="143">
        <v>61</v>
      </c>
      <c r="D2357" s="143" t="s">
        <v>16</v>
      </c>
      <c r="E2357" s="144">
        <v>8.4352119838704525</v>
      </c>
      <c r="F2357" s="145">
        <f t="shared" si="41"/>
        <v>5.5883279393141748E-3</v>
      </c>
      <c r="G2357" s="141"/>
      <c r="H2357" s="146"/>
      <c r="I2357" s="146"/>
      <c r="J2357" s="146"/>
      <c r="K2357" s="147">
        <f>VLOOKUP('Datos Monitoreo 2019'!$D2357,info!$A$2:$B$20,2,FALSE)</f>
        <v>0.55000000000000004</v>
      </c>
      <c r="M2357" s="146">
        <v>1.1499999999999999</v>
      </c>
      <c r="N2357" s="148">
        <f>(0.0883215*'Datos Monitoreo 2019'!$E2357^2.37334)/1000</f>
        <v>1.3931796425879541E-2</v>
      </c>
      <c r="O2357" s="148">
        <f>'Datos Monitoreo 2019'!$N2357*'Datos Monitoreo 2019'!$S2357</f>
        <v>2.7863592851759085E-3</v>
      </c>
      <c r="P2357" s="148">
        <f>'Datos Monitoreo 2019'!$O2357+'Datos Monitoreo 2019'!$N2357</f>
        <v>1.6718155711055449E-2</v>
      </c>
      <c r="Q2357" s="146">
        <v>0.47</v>
      </c>
      <c r="R2357" s="148">
        <f>'Datos Monitoreo 2019'!$Q2357*'Datos Monitoreo 2019'!$N2357</f>
        <v>6.5479443201633845E-3</v>
      </c>
      <c r="S2357" s="146">
        <v>0.2</v>
      </c>
      <c r="T2357" s="148">
        <f>'Datos Monitoreo 2019'!$R2357*'Datos Monitoreo 2019'!$S2357</f>
        <v>1.309588864032677E-3</v>
      </c>
      <c r="U2357" s="148">
        <f>'Datos Monitoreo 2019'!$T2357+'Datos Monitoreo 2019'!$R2357</f>
        <v>7.8575331841960611E-3</v>
      </c>
    </row>
    <row r="2358" spans="1:21" x14ac:dyDescent="0.2">
      <c r="A2358" s="141" t="s">
        <v>87</v>
      </c>
      <c r="B2358" s="142">
        <f>VLOOKUP('Datos Monitoreo 2019'!$A2358,info!$D$3:$E$118,2,FALSE)</f>
        <v>6</v>
      </c>
      <c r="C2358" s="143">
        <v>61</v>
      </c>
      <c r="D2358" s="143" t="s">
        <v>16</v>
      </c>
      <c r="E2358" s="144">
        <v>3.4059157821665602</v>
      </c>
      <c r="F2358" s="145">
        <f t="shared" si="41"/>
        <v>9.1108247172955485E-4</v>
      </c>
      <c r="G2358" s="141"/>
      <c r="H2358" s="146"/>
      <c r="I2358" s="146"/>
      <c r="J2358" s="146"/>
      <c r="K2358" s="147">
        <f>VLOOKUP('Datos Monitoreo 2019'!$D2358,info!$A$2:$B$20,2,FALSE)</f>
        <v>0.55000000000000004</v>
      </c>
      <c r="M2358" s="146">
        <v>1.1499999999999999</v>
      </c>
      <c r="N2358" s="148">
        <f>(0.0883215*'Datos Monitoreo 2019'!$E2358^2.37334)/1000</f>
        <v>1.618968699359758E-3</v>
      </c>
      <c r="O2358" s="148">
        <f>'Datos Monitoreo 2019'!$N2358*'Datos Monitoreo 2019'!$S2358</f>
        <v>3.2379373987195164E-4</v>
      </c>
      <c r="P2358" s="148">
        <f>'Datos Monitoreo 2019'!$O2358+'Datos Monitoreo 2019'!$N2358</f>
        <v>1.9427624392317096E-3</v>
      </c>
      <c r="Q2358" s="146">
        <v>0.47</v>
      </c>
      <c r="R2358" s="148">
        <f>'Datos Monitoreo 2019'!$Q2358*'Datos Monitoreo 2019'!$N2358</f>
        <v>7.6091528869908615E-4</v>
      </c>
      <c r="S2358" s="146">
        <v>0.2</v>
      </c>
      <c r="T2358" s="148">
        <f>'Datos Monitoreo 2019'!$R2358*'Datos Monitoreo 2019'!$S2358</f>
        <v>1.5218305773981723E-4</v>
      </c>
      <c r="U2358" s="148">
        <f>'Datos Monitoreo 2019'!$T2358+'Datos Monitoreo 2019'!$R2358</f>
        <v>9.1309834643890338E-4</v>
      </c>
    </row>
    <row r="2359" spans="1:21" x14ac:dyDescent="0.2">
      <c r="A2359" s="141" t="s">
        <v>87</v>
      </c>
      <c r="B2359" s="142">
        <f>VLOOKUP('Datos Monitoreo 2019'!$A2359,info!$D$3:$E$118,2,FALSE)</f>
        <v>6</v>
      </c>
      <c r="C2359" s="143">
        <v>62</v>
      </c>
      <c r="D2359" s="143" t="s">
        <v>16</v>
      </c>
      <c r="E2359" s="144">
        <v>11.650141834326739</v>
      </c>
      <c r="F2359" s="145">
        <f t="shared" si="41"/>
        <v>1.0659879778408965E-2</v>
      </c>
      <c r="G2359" s="141"/>
      <c r="H2359" s="146"/>
      <c r="I2359" s="146"/>
      <c r="J2359" s="146"/>
      <c r="K2359" s="147">
        <f>VLOOKUP('Datos Monitoreo 2019'!$D2359,info!$A$2:$B$20,2,FALSE)</f>
        <v>0.55000000000000004</v>
      </c>
      <c r="M2359" s="146">
        <v>1.1499999999999999</v>
      </c>
      <c r="N2359" s="148">
        <f>(0.0883215*'Datos Monitoreo 2019'!$E2359^2.37334)/1000</f>
        <v>2.998009167988324E-2</v>
      </c>
      <c r="O2359" s="148">
        <f>'Datos Monitoreo 2019'!$N2359*'Datos Monitoreo 2019'!$S2359</f>
        <v>5.9960183359766481E-3</v>
      </c>
      <c r="P2359" s="148">
        <f>'Datos Monitoreo 2019'!$O2359+'Datos Monitoreo 2019'!$N2359</f>
        <v>3.5976110015859888E-2</v>
      </c>
      <c r="Q2359" s="146">
        <v>0.47</v>
      </c>
      <c r="R2359" s="148">
        <f>'Datos Monitoreo 2019'!$Q2359*'Datos Monitoreo 2019'!$N2359</f>
        <v>1.4090643089545123E-2</v>
      </c>
      <c r="S2359" s="146">
        <v>0.2</v>
      </c>
      <c r="T2359" s="148">
        <f>'Datos Monitoreo 2019'!$R2359*'Datos Monitoreo 2019'!$S2359</f>
        <v>2.8181286179090248E-3</v>
      </c>
      <c r="U2359" s="148">
        <f>'Datos Monitoreo 2019'!$T2359+'Datos Monitoreo 2019'!$R2359</f>
        <v>1.6908771707454147E-2</v>
      </c>
    </row>
    <row r="2360" spans="1:21" x14ac:dyDescent="0.2">
      <c r="A2360" s="141" t="s">
        <v>87</v>
      </c>
      <c r="B2360" s="142">
        <f>VLOOKUP('Datos Monitoreo 2019'!$A2360,info!$D$3:$E$118,2,FALSE)</f>
        <v>6</v>
      </c>
      <c r="C2360" s="143">
        <v>65</v>
      </c>
      <c r="D2360" s="143" t="s">
        <v>9</v>
      </c>
      <c r="E2360" s="144">
        <v>6.6526766212412252</v>
      </c>
      <c r="F2360" s="145">
        <f t="shared" si="41"/>
        <v>3.4760235345985403E-3</v>
      </c>
      <c r="G2360" s="141"/>
      <c r="H2360" s="146"/>
      <c r="I2360" s="146"/>
      <c r="J2360" s="146"/>
      <c r="K2360" s="147">
        <f>VLOOKUP('Datos Monitoreo 2019'!$D2360,info!$A$2:$B$20,2,FALSE)</f>
        <v>0.74</v>
      </c>
      <c r="M2360" s="146">
        <v>1.1499999999999999</v>
      </c>
      <c r="N2360" s="148">
        <f>(1.8894+0.00853085*'Datos Monitoreo 2019'!$E2360^3.32222)/1000</f>
        <v>6.5149933536018962E-3</v>
      </c>
      <c r="O2360" s="148">
        <f>'Datos Monitoreo 2019'!$N2360*'Datos Monitoreo 2019'!$S2360</f>
        <v>1.3029986707203793E-3</v>
      </c>
      <c r="P2360" s="148">
        <f>'Datos Monitoreo 2019'!$O2360+'Datos Monitoreo 2019'!$N2360</f>
        <v>7.8179920243222761E-3</v>
      </c>
      <c r="Q2360" s="146">
        <v>0.47</v>
      </c>
      <c r="R2360" s="148">
        <f>'Datos Monitoreo 2019'!$Q2360*'Datos Monitoreo 2019'!$N2360</f>
        <v>3.0620468761928909E-3</v>
      </c>
      <c r="S2360" s="146">
        <v>0.2</v>
      </c>
      <c r="T2360" s="148">
        <f>'Datos Monitoreo 2019'!$R2360*'Datos Monitoreo 2019'!$S2360</f>
        <v>6.1240937523857823E-4</v>
      </c>
      <c r="U2360" s="148">
        <f>'Datos Monitoreo 2019'!$T2360+'Datos Monitoreo 2019'!$R2360</f>
        <v>3.674456251431469E-3</v>
      </c>
    </row>
    <row r="2361" spans="1:21" x14ac:dyDescent="0.2">
      <c r="A2361" s="141" t="s">
        <v>87</v>
      </c>
      <c r="B2361" s="142">
        <f>VLOOKUP('Datos Monitoreo 2019'!$A2361,info!$D$3:$E$118,2,FALSE)</f>
        <v>6</v>
      </c>
      <c r="C2361" s="143">
        <v>66</v>
      </c>
      <c r="D2361" s="143" t="s">
        <v>11</v>
      </c>
      <c r="E2361" s="144">
        <v>26.578875496346523</v>
      </c>
      <c r="F2361" s="145">
        <f t="shared" si="41"/>
        <v>5.548340259862336E-2</v>
      </c>
      <c r="G2361" s="141"/>
      <c r="H2361" s="146"/>
      <c r="I2361" s="146"/>
      <c r="J2361" s="146"/>
      <c r="K2361" s="147">
        <f>VLOOKUP('Datos Monitoreo 2019'!$D2361,info!$A$2:$B$20,2,FALSE)</f>
        <v>0.34899999999999998</v>
      </c>
      <c r="M2361" s="146">
        <v>1.1499999999999999</v>
      </c>
      <c r="N2361" s="148">
        <f>(0.489461*'Datos Monitoreo 2019'!$E2361^1.79018)/1000</f>
        <v>0.17373808439054828</v>
      </c>
      <c r="O2361" s="148">
        <f>'Datos Monitoreo 2019'!$N2361*'Datos Monitoreo 2019'!$S2361</f>
        <v>3.4747616878109656E-2</v>
      </c>
      <c r="P2361" s="148">
        <f>'Datos Monitoreo 2019'!$O2361+'Datos Monitoreo 2019'!$N2361</f>
        <v>0.20848570126865792</v>
      </c>
      <c r="Q2361" s="146">
        <v>0.47</v>
      </c>
      <c r="R2361" s="148">
        <f>'Datos Monitoreo 2019'!$Q2361*'Datos Monitoreo 2019'!$N2361</f>
        <v>8.1656899663557686E-2</v>
      </c>
      <c r="S2361" s="146">
        <v>0.2</v>
      </c>
      <c r="T2361" s="148">
        <f>'Datos Monitoreo 2019'!$R2361*'Datos Monitoreo 2019'!$S2361</f>
        <v>1.6331379932711537E-2</v>
      </c>
      <c r="U2361" s="148">
        <f>'Datos Monitoreo 2019'!$T2361+'Datos Monitoreo 2019'!$R2361</f>
        <v>9.7988279596269226E-2</v>
      </c>
    </row>
    <row r="2362" spans="1:21" x14ac:dyDescent="0.2">
      <c r="A2362" s="141" t="s">
        <v>87</v>
      </c>
      <c r="B2362" s="142">
        <f>VLOOKUP('Datos Monitoreo 2019'!$A2362,info!$D$3:$E$118,2,FALSE)</f>
        <v>6</v>
      </c>
      <c r="C2362" s="143">
        <v>67</v>
      </c>
      <c r="D2362" s="143" t="s">
        <v>11</v>
      </c>
      <c r="E2362" s="144">
        <v>25.146481008519466</v>
      </c>
      <c r="F2362" s="145">
        <f t="shared" si="41"/>
        <v>4.966429999182595E-2</v>
      </c>
      <c r="G2362" s="141"/>
      <c r="H2362" s="146"/>
      <c r="I2362" s="146"/>
      <c r="J2362" s="146"/>
      <c r="K2362" s="147">
        <f>VLOOKUP('Datos Monitoreo 2019'!$D2362,info!$A$2:$B$20,2,FALSE)</f>
        <v>0.34899999999999998</v>
      </c>
      <c r="M2362" s="146">
        <v>1.1499999999999999</v>
      </c>
      <c r="N2362" s="148">
        <f>(0.489461*'Datos Monitoreo 2019'!$E2362^1.79018)/1000</f>
        <v>0.15733465796609586</v>
      </c>
      <c r="O2362" s="148">
        <f>'Datos Monitoreo 2019'!$N2362*'Datos Monitoreo 2019'!$S2362</f>
        <v>3.1466931593219172E-2</v>
      </c>
      <c r="P2362" s="148">
        <f>'Datos Monitoreo 2019'!$O2362+'Datos Monitoreo 2019'!$N2362</f>
        <v>0.18880158955931503</v>
      </c>
      <c r="Q2362" s="146">
        <v>0.47</v>
      </c>
      <c r="R2362" s="148">
        <f>'Datos Monitoreo 2019'!$Q2362*'Datos Monitoreo 2019'!$N2362</f>
        <v>7.3947289244065045E-2</v>
      </c>
      <c r="S2362" s="146">
        <v>0.2</v>
      </c>
      <c r="T2362" s="148">
        <f>'Datos Monitoreo 2019'!$R2362*'Datos Monitoreo 2019'!$S2362</f>
        <v>1.478945784881301E-2</v>
      </c>
      <c r="U2362" s="148">
        <f>'Datos Monitoreo 2019'!$T2362+'Datos Monitoreo 2019'!$R2362</f>
        <v>8.8736747092878057E-2</v>
      </c>
    </row>
    <row r="2363" spans="1:21" x14ac:dyDescent="0.2">
      <c r="A2363" s="141" t="s">
        <v>87</v>
      </c>
      <c r="B2363" s="142">
        <f>VLOOKUP('Datos Monitoreo 2019'!$A2363,info!$D$3:$E$118,2,FALSE)</f>
        <v>6</v>
      </c>
      <c r="C2363" s="143">
        <v>69</v>
      </c>
      <c r="D2363" s="143" t="s">
        <v>9</v>
      </c>
      <c r="E2363" s="144">
        <v>8.339719018015316</v>
      </c>
      <c r="F2363" s="145">
        <f t="shared" si="41"/>
        <v>5.4625159568000327E-3</v>
      </c>
      <c r="G2363" s="141"/>
      <c r="H2363" s="146"/>
      <c r="I2363" s="146"/>
      <c r="J2363" s="146"/>
      <c r="K2363" s="147">
        <f>VLOOKUP('Datos Monitoreo 2019'!$D2363,info!$A$2:$B$20,2,FALSE)</f>
        <v>0.74</v>
      </c>
      <c r="M2363" s="146">
        <v>1.1499999999999999</v>
      </c>
      <c r="N2363" s="148">
        <f>(1.8894+0.00853085*'Datos Monitoreo 2019'!$E2363^3.32222)/1000</f>
        <v>1.1690164904682936E-2</v>
      </c>
      <c r="O2363" s="148">
        <f>'Datos Monitoreo 2019'!$N2363*'Datos Monitoreo 2019'!$S2363</f>
        <v>2.338032980936587E-3</v>
      </c>
      <c r="P2363" s="148">
        <f>'Datos Monitoreo 2019'!$O2363+'Datos Monitoreo 2019'!$N2363</f>
        <v>1.4028197885619523E-2</v>
      </c>
      <c r="Q2363" s="146">
        <v>0.47</v>
      </c>
      <c r="R2363" s="148">
        <f>'Datos Monitoreo 2019'!$Q2363*'Datos Monitoreo 2019'!$N2363</f>
        <v>5.4943775052009791E-3</v>
      </c>
      <c r="S2363" s="146">
        <v>0.2</v>
      </c>
      <c r="T2363" s="148">
        <f>'Datos Monitoreo 2019'!$R2363*'Datos Monitoreo 2019'!$S2363</f>
        <v>1.0988755010401959E-3</v>
      </c>
      <c r="U2363" s="148">
        <f>'Datos Monitoreo 2019'!$T2363+'Datos Monitoreo 2019'!$R2363</f>
        <v>6.5932530062411746E-3</v>
      </c>
    </row>
    <row r="2364" spans="1:21" x14ac:dyDescent="0.2">
      <c r="A2364" s="141" t="s">
        <v>87</v>
      </c>
      <c r="B2364" s="142">
        <f>VLOOKUP('Datos Monitoreo 2019'!$A2364,info!$D$3:$E$118,2,FALSE)</f>
        <v>6</v>
      </c>
      <c r="C2364" s="143">
        <v>71</v>
      </c>
      <c r="D2364" s="143" t="s">
        <v>11</v>
      </c>
      <c r="E2364" s="144">
        <v>23.236621691416719</v>
      </c>
      <c r="F2364" s="145">
        <f t="shared" si="41"/>
        <v>4.2406834586835515E-2</v>
      </c>
      <c r="G2364" s="141"/>
      <c r="H2364" s="146"/>
      <c r="I2364" s="146"/>
      <c r="J2364" s="146"/>
      <c r="K2364" s="147">
        <f>VLOOKUP('Datos Monitoreo 2019'!$D2364,info!$A$2:$B$20,2,FALSE)</f>
        <v>0.34899999999999998</v>
      </c>
      <c r="M2364" s="146">
        <v>1.1499999999999999</v>
      </c>
      <c r="N2364" s="148">
        <f>(0.489461*'Datos Monitoreo 2019'!$E2364^1.79018)/1000</f>
        <v>0.13658834781309767</v>
      </c>
      <c r="O2364" s="148">
        <f>'Datos Monitoreo 2019'!$N2364*'Datos Monitoreo 2019'!$S2364</f>
        <v>2.7317669562619537E-2</v>
      </c>
      <c r="P2364" s="148">
        <f>'Datos Monitoreo 2019'!$O2364+'Datos Monitoreo 2019'!$N2364</f>
        <v>0.16390601737571719</v>
      </c>
      <c r="Q2364" s="146">
        <v>0.47</v>
      </c>
      <c r="R2364" s="148">
        <f>'Datos Monitoreo 2019'!$Q2364*'Datos Monitoreo 2019'!$N2364</f>
        <v>6.4196523472155903E-2</v>
      </c>
      <c r="S2364" s="146">
        <v>0.2</v>
      </c>
      <c r="T2364" s="148">
        <f>'Datos Monitoreo 2019'!$R2364*'Datos Monitoreo 2019'!$S2364</f>
        <v>1.2839304694431182E-2</v>
      </c>
      <c r="U2364" s="148">
        <f>'Datos Monitoreo 2019'!$T2364+'Datos Monitoreo 2019'!$R2364</f>
        <v>7.7035828166587078E-2</v>
      </c>
    </row>
    <row r="2365" spans="1:21" x14ac:dyDescent="0.2">
      <c r="A2365" s="141" t="s">
        <v>87</v>
      </c>
      <c r="B2365" s="142">
        <f>VLOOKUP('Datos Monitoreo 2019'!$A2365,info!$D$3:$E$118,2,FALSE)</f>
        <v>6</v>
      </c>
      <c r="C2365" s="143">
        <v>73</v>
      </c>
      <c r="D2365" s="143" t="s">
        <v>9</v>
      </c>
      <c r="E2365" s="144">
        <v>6.8118315643331204</v>
      </c>
      <c r="F2365" s="145">
        <f t="shared" si="41"/>
        <v>3.6443298869182194E-3</v>
      </c>
      <c r="G2365" s="141"/>
      <c r="H2365" s="146"/>
      <c r="I2365" s="146"/>
      <c r="J2365" s="146"/>
      <c r="K2365" s="147">
        <f>VLOOKUP('Datos Monitoreo 2019'!$D2365,info!$A$2:$B$20,2,FALSE)</f>
        <v>0.74</v>
      </c>
      <c r="M2365" s="146">
        <v>1.1499999999999999</v>
      </c>
      <c r="N2365" s="148">
        <f>(1.8894+0.00853085*'Datos Monitoreo 2019'!$E2365^3.32222)/1000</f>
        <v>6.8929506653035129E-3</v>
      </c>
      <c r="O2365" s="148">
        <f>'Datos Monitoreo 2019'!$N2365*'Datos Monitoreo 2019'!$S2365</f>
        <v>1.3785901330607027E-3</v>
      </c>
      <c r="P2365" s="148">
        <f>'Datos Monitoreo 2019'!$O2365+'Datos Monitoreo 2019'!$N2365</f>
        <v>8.2715407983642159E-3</v>
      </c>
      <c r="Q2365" s="146">
        <v>0.47</v>
      </c>
      <c r="R2365" s="148">
        <f>'Datos Monitoreo 2019'!$Q2365*'Datos Monitoreo 2019'!$N2365</f>
        <v>3.2396868126926509E-3</v>
      </c>
      <c r="S2365" s="146">
        <v>0.2</v>
      </c>
      <c r="T2365" s="148">
        <f>'Datos Monitoreo 2019'!$R2365*'Datos Monitoreo 2019'!$S2365</f>
        <v>6.4793736253853024E-4</v>
      </c>
      <c r="U2365" s="148">
        <f>'Datos Monitoreo 2019'!$T2365+'Datos Monitoreo 2019'!$R2365</f>
        <v>3.8876241752311812E-3</v>
      </c>
    </row>
    <row r="2366" spans="1:21" x14ac:dyDescent="0.2">
      <c r="A2366" s="143" t="s">
        <v>87</v>
      </c>
      <c r="B2366" s="142">
        <f>VLOOKUP('Datos Monitoreo 2019'!$A2366,info!$D$3:$E$118,2,FALSE)</f>
        <v>6</v>
      </c>
      <c r="C2366" s="143">
        <v>74</v>
      </c>
      <c r="D2366" s="143" t="s">
        <v>11</v>
      </c>
      <c r="E2366" s="144">
        <v>28.679720745159539</v>
      </c>
      <c r="F2366" s="145">
        <f t="shared" si="41"/>
        <v>6.4601070978471856E-2</v>
      </c>
      <c r="G2366" s="141"/>
      <c r="H2366" s="146"/>
      <c r="I2366" s="146"/>
      <c r="J2366" s="146"/>
      <c r="K2366" s="147">
        <f>VLOOKUP('Datos Monitoreo 2019'!$D2366,info!$A$2:$B$20,2,FALSE)</f>
        <v>0.34899999999999998</v>
      </c>
      <c r="M2366" s="146">
        <v>1.1499999999999999</v>
      </c>
      <c r="N2366" s="148">
        <f>(0.489461*'Datos Monitoreo 2019'!$E2366^1.79018)/1000</f>
        <v>0.19908546799193472</v>
      </c>
      <c r="O2366" s="148">
        <f>'Datos Monitoreo 2019'!$N2366*'Datos Monitoreo 2019'!$S2366</f>
        <v>3.9817093598386949E-2</v>
      </c>
      <c r="P2366" s="148">
        <f>'Datos Monitoreo 2019'!$O2366+'Datos Monitoreo 2019'!$N2366</f>
        <v>0.23890256159032167</v>
      </c>
      <c r="Q2366" s="146">
        <v>0.47</v>
      </c>
      <c r="R2366" s="148">
        <f>'Datos Monitoreo 2019'!$Q2366*'Datos Monitoreo 2019'!$N2366</f>
        <v>9.3570169956209315E-2</v>
      </c>
      <c r="S2366" s="146">
        <v>0.2</v>
      </c>
      <c r="T2366" s="148">
        <f>'Datos Monitoreo 2019'!$R2366*'Datos Monitoreo 2019'!$S2366</f>
        <v>1.8714033991241864E-2</v>
      </c>
      <c r="U2366" s="148">
        <f>'Datos Monitoreo 2019'!$T2366+'Datos Monitoreo 2019'!$R2366</f>
        <v>0.11228420394745117</v>
      </c>
    </row>
    <row r="2367" spans="1:21" x14ac:dyDescent="0.2">
      <c r="A2367" s="141" t="s">
        <v>87</v>
      </c>
      <c r="B2367" s="142">
        <f>VLOOKUP('Datos Monitoreo 2019'!$A2367,info!$D$3:$E$118,2,FALSE)</f>
        <v>6</v>
      </c>
      <c r="C2367" s="143">
        <v>77</v>
      </c>
      <c r="D2367" s="143" t="s">
        <v>16</v>
      </c>
      <c r="E2367" s="144">
        <v>15.756339366097638</v>
      </c>
      <c r="F2367" s="145">
        <f t="shared" si="41"/>
        <v>1.9498469965545825E-2</v>
      </c>
      <c r="G2367" s="141"/>
      <c r="H2367" s="146"/>
      <c r="I2367" s="146"/>
      <c r="J2367" s="146"/>
      <c r="K2367" s="147">
        <f>VLOOKUP('Datos Monitoreo 2019'!$D2367,info!$A$2:$B$20,2,FALSE)</f>
        <v>0.55000000000000004</v>
      </c>
      <c r="M2367" s="146">
        <v>1.1499999999999999</v>
      </c>
      <c r="N2367" s="148">
        <f>(0.0883215*'Datos Monitoreo 2019'!$E2367^2.37334)/1000</f>
        <v>6.1381155565056501E-2</v>
      </c>
      <c r="O2367" s="148">
        <f>'Datos Monitoreo 2019'!$N2367*'Datos Monitoreo 2019'!$S2367</f>
        <v>1.22762311130113E-2</v>
      </c>
      <c r="P2367" s="148">
        <f>'Datos Monitoreo 2019'!$O2367+'Datos Monitoreo 2019'!$N2367</f>
        <v>7.3657386678067802E-2</v>
      </c>
      <c r="Q2367" s="146">
        <v>0.47</v>
      </c>
      <c r="R2367" s="148">
        <f>'Datos Monitoreo 2019'!$Q2367*'Datos Monitoreo 2019'!$N2367</f>
        <v>2.8849143115576553E-2</v>
      </c>
      <c r="S2367" s="146">
        <v>0.2</v>
      </c>
      <c r="T2367" s="148">
        <f>'Datos Monitoreo 2019'!$R2367*'Datos Monitoreo 2019'!$S2367</f>
        <v>5.7698286231153105E-3</v>
      </c>
      <c r="U2367" s="148">
        <f>'Datos Monitoreo 2019'!$T2367+'Datos Monitoreo 2019'!$R2367</f>
        <v>3.4618971738691863E-2</v>
      </c>
    </row>
    <row r="2368" spans="1:21" x14ac:dyDescent="0.2">
      <c r="A2368" s="141" t="s">
        <v>87</v>
      </c>
      <c r="B2368" s="142">
        <f>VLOOKUP('Datos Monitoreo 2019'!$A2368,info!$D$3:$E$118,2,FALSE)</f>
        <v>6</v>
      </c>
      <c r="C2368" s="143">
        <v>78</v>
      </c>
      <c r="D2368" s="143" t="s">
        <v>16</v>
      </c>
      <c r="E2368" s="144">
        <v>8.3078880293969366</v>
      </c>
      <c r="F2368" s="145">
        <f t="shared" si="41"/>
        <v>5.4208969391815022E-3</v>
      </c>
      <c r="G2368" s="141"/>
      <c r="H2368" s="146"/>
      <c r="I2368" s="146"/>
      <c r="J2368" s="146"/>
      <c r="K2368" s="147">
        <f>VLOOKUP('Datos Monitoreo 2019'!$D2368,info!$A$2:$B$20,2,FALSE)</f>
        <v>0.55000000000000004</v>
      </c>
      <c r="M2368" s="146">
        <v>1.1499999999999999</v>
      </c>
      <c r="N2368" s="148">
        <f>(0.0883215*'Datos Monitoreo 2019'!$E2368^2.37334)/1000</f>
        <v>1.3437867021261166E-2</v>
      </c>
      <c r="O2368" s="148">
        <f>'Datos Monitoreo 2019'!$N2368*'Datos Monitoreo 2019'!$S2368</f>
        <v>2.6875734042522332E-3</v>
      </c>
      <c r="P2368" s="148">
        <f>'Datos Monitoreo 2019'!$O2368+'Datos Monitoreo 2019'!$N2368</f>
        <v>1.61254404255134E-2</v>
      </c>
      <c r="Q2368" s="146">
        <v>0.47</v>
      </c>
      <c r="R2368" s="148">
        <f>'Datos Monitoreo 2019'!$Q2368*'Datos Monitoreo 2019'!$N2368</f>
        <v>6.3157974999927475E-3</v>
      </c>
      <c r="S2368" s="146">
        <v>0.2</v>
      </c>
      <c r="T2368" s="148">
        <f>'Datos Monitoreo 2019'!$R2368*'Datos Monitoreo 2019'!$S2368</f>
        <v>1.2631594999985495E-3</v>
      </c>
      <c r="U2368" s="148">
        <f>'Datos Monitoreo 2019'!$T2368+'Datos Monitoreo 2019'!$R2368</f>
        <v>7.5789569999912968E-3</v>
      </c>
    </row>
    <row r="2369" spans="1:21" x14ac:dyDescent="0.2">
      <c r="A2369" s="141" t="s">
        <v>87</v>
      </c>
      <c r="B2369" s="142">
        <f>VLOOKUP('Datos Monitoreo 2019'!$A2369,info!$D$3:$E$118,2,FALSE)</f>
        <v>6</v>
      </c>
      <c r="C2369" s="143">
        <v>79</v>
      </c>
      <c r="D2369" s="143" t="s">
        <v>16</v>
      </c>
      <c r="E2369" s="144">
        <v>9.0400007676196541</v>
      </c>
      <c r="F2369" s="145">
        <f t="shared" si="41"/>
        <v>6.418400545009955E-3</v>
      </c>
      <c r="G2369" s="141"/>
      <c r="H2369" s="146"/>
      <c r="I2369" s="146"/>
      <c r="J2369" s="146"/>
      <c r="K2369" s="147">
        <f>VLOOKUP('Datos Monitoreo 2019'!$D2369,info!$A$2:$B$20,2,FALSE)</f>
        <v>0.55000000000000004</v>
      </c>
      <c r="M2369" s="146">
        <v>1.1499999999999999</v>
      </c>
      <c r="N2369" s="148">
        <f>(0.0883215*'Datos Monitoreo 2019'!$E2369^2.37334)/1000</f>
        <v>1.6420232666201386E-2</v>
      </c>
      <c r="O2369" s="148">
        <f>'Datos Monitoreo 2019'!$N2369*'Datos Monitoreo 2019'!$S2369</f>
        <v>3.2840465332402771E-3</v>
      </c>
      <c r="P2369" s="148">
        <f>'Datos Monitoreo 2019'!$O2369+'Datos Monitoreo 2019'!$N2369</f>
        <v>1.9704279199441663E-2</v>
      </c>
      <c r="Q2369" s="146">
        <v>0.47</v>
      </c>
      <c r="R2369" s="148">
        <f>'Datos Monitoreo 2019'!$Q2369*'Datos Monitoreo 2019'!$N2369</f>
        <v>7.7175093531146504E-3</v>
      </c>
      <c r="S2369" s="146">
        <v>0.2</v>
      </c>
      <c r="T2369" s="148">
        <f>'Datos Monitoreo 2019'!$R2369*'Datos Monitoreo 2019'!$S2369</f>
        <v>1.5435018706229302E-3</v>
      </c>
      <c r="U2369" s="148">
        <f>'Datos Monitoreo 2019'!$T2369+'Datos Monitoreo 2019'!$R2369</f>
        <v>9.2610112237375801E-3</v>
      </c>
    </row>
    <row r="2370" spans="1:21" x14ac:dyDescent="0.2">
      <c r="A2370" s="141" t="s">
        <v>87</v>
      </c>
      <c r="B2370" s="142">
        <f>VLOOKUP('Datos Monitoreo 2019'!$A2370,info!$D$3:$E$118,2,FALSE)</f>
        <v>6</v>
      </c>
      <c r="C2370" s="143">
        <v>79</v>
      </c>
      <c r="D2370" s="143" t="s">
        <v>16</v>
      </c>
      <c r="E2370" s="144">
        <v>3.883380611442246</v>
      </c>
      <c r="F2370" s="145">
        <f t="shared" si="41"/>
        <v>1.184431086489885E-3</v>
      </c>
      <c r="G2370" s="141"/>
      <c r="H2370" s="146"/>
      <c r="I2370" s="146"/>
      <c r="J2370" s="146"/>
      <c r="K2370" s="147">
        <f>VLOOKUP('Datos Monitoreo 2019'!$D2370,info!$A$2:$B$20,2,FALSE)</f>
        <v>0.55000000000000004</v>
      </c>
      <c r="M2370" s="146">
        <v>1.1499999999999999</v>
      </c>
      <c r="N2370" s="148">
        <f>(0.0883215*'Datos Monitoreo 2019'!$E2370^2.37334)/1000</f>
        <v>2.2103548351149372E-3</v>
      </c>
      <c r="O2370" s="148">
        <f>'Datos Monitoreo 2019'!$N2370*'Datos Monitoreo 2019'!$S2370</f>
        <v>4.4207096702298743E-4</v>
      </c>
      <c r="P2370" s="148">
        <f>'Datos Monitoreo 2019'!$O2370+'Datos Monitoreo 2019'!$N2370</f>
        <v>2.6524258021379246E-3</v>
      </c>
      <c r="Q2370" s="146">
        <v>0.47</v>
      </c>
      <c r="R2370" s="148">
        <f>'Datos Monitoreo 2019'!$Q2370*'Datos Monitoreo 2019'!$N2370</f>
        <v>1.0388667725040204E-3</v>
      </c>
      <c r="S2370" s="146">
        <v>0.2</v>
      </c>
      <c r="T2370" s="148">
        <f>'Datos Monitoreo 2019'!$R2370*'Datos Monitoreo 2019'!$S2370</f>
        <v>2.0777335450080411E-4</v>
      </c>
      <c r="U2370" s="148">
        <f>'Datos Monitoreo 2019'!$T2370+'Datos Monitoreo 2019'!$R2370</f>
        <v>1.2466401270048244E-3</v>
      </c>
    </row>
    <row r="2371" spans="1:21" x14ac:dyDescent="0.2">
      <c r="A2371" s="141" t="s">
        <v>87</v>
      </c>
      <c r="B2371" s="142">
        <f>VLOOKUP('Datos Monitoreo 2019'!$A2371,info!$D$3:$E$118,2,FALSE)</f>
        <v>6</v>
      </c>
      <c r="C2371" s="143">
        <v>80</v>
      </c>
      <c r="D2371" s="143" t="s">
        <v>16</v>
      </c>
      <c r="E2371" s="144">
        <v>2.8329579870357371</v>
      </c>
      <c r="F2371" s="145">
        <f t="shared" ref="F2371:F2434" si="42">+(PI()*(((E2371/100)^2))/4)</f>
        <v>6.3033315211545138E-4</v>
      </c>
      <c r="G2371" s="141"/>
      <c r="H2371" s="146"/>
      <c r="I2371" s="146"/>
      <c r="J2371" s="146"/>
      <c r="K2371" s="147">
        <f>VLOOKUP('Datos Monitoreo 2019'!$D2371,info!$A$2:$B$20,2,FALSE)</f>
        <v>0.55000000000000004</v>
      </c>
      <c r="M2371" s="146">
        <v>1.1499999999999999</v>
      </c>
      <c r="N2371" s="148">
        <f>(0.0883215*'Datos Monitoreo 2019'!$E2371^2.37334)/1000</f>
        <v>1.0456492631636127E-3</v>
      </c>
      <c r="O2371" s="148">
        <f>'Datos Monitoreo 2019'!$N2371*'Datos Monitoreo 2019'!$S2371</f>
        <v>2.0912985263272255E-4</v>
      </c>
      <c r="P2371" s="148">
        <f>'Datos Monitoreo 2019'!$O2371+'Datos Monitoreo 2019'!$N2371</f>
        <v>1.2547791157963353E-3</v>
      </c>
      <c r="Q2371" s="146">
        <v>0.47</v>
      </c>
      <c r="R2371" s="148">
        <f>'Datos Monitoreo 2019'!$Q2371*'Datos Monitoreo 2019'!$N2371</f>
        <v>4.9145515368689797E-4</v>
      </c>
      <c r="S2371" s="146">
        <v>0.2</v>
      </c>
      <c r="T2371" s="148">
        <f>'Datos Monitoreo 2019'!$R2371*'Datos Monitoreo 2019'!$S2371</f>
        <v>9.8291030737379599E-5</v>
      </c>
      <c r="U2371" s="148">
        <f>'Datos Monitoreo 2019'!$T2371+'Datos Monitoreo 2019'!$R2371</f>
        <v>5.8974618442427754E-4</v>
      </c>
    </row>
    <row r="2372" spans="1:21" x14ac:dyDescent="0.2">
      <c r="A2372" s="141" t="s">
        <v>87</v>
      </c>
      <c r="B2372" s="142">
        <f>VLOOKUP('Datos Monitoreo 2019'!$A2372,info!$D$3:$E$118,2,FALSE)</f>
        <v>6</v>
      </c>
      <c r="C2372" s="143">
        <v>80</v>
      </c>
      <c r="D2372" s="143" t="s">
        <v>16</v>
      </c>
      <c r="E2372" s="144">
        <v>2.6738030439438418</v>
      </c>
      <c r="F2372" s="145">
        <f t="shared" si="42"/>
        <v>5.6149863922820684E-4</v>
      </c>
      <c r="G2372" s="141"/>
      <c r="H2372" s="146"/>
      <c r="I2372" s="146"/>
      <c r="J2372" s="146"/>
      <c r="K2372" s="147">
        <f>VLOOKUP('Datos Monitoreo 2019'!$D2372,info!$A$2:$B$20,2,FALSE)</f>
        <v>0.55000000000000004</v>
      </c>
      <c r="M2372" s="146">
        <v>1.1499999999999999</v>
      </c>
      <c r="N2372" s="148">
        <f>(0.0883215*'Datos Monitoreo 2019'!$E2372^2.37334)/1000</f>
        <v>9.1156944202760916E-4</v>
      </c>
      <c r="O2372" s="148">
        <f>'Datos Monitoreo 2019'!$N2372*'Datos Monitoreo 2019'!$S2372</f>
        <v>1.8231388840552184E-4</v>
      </c>
      <c r="P2372" s="148">
        <f>'Datos Monitoreo 2019'!$O2372+'Datos Monitoreo 2019'!$N2372</f>
        <v>1.0938833304331311E-3</v>
      </c>
      <c r="Q2372" s="146">
        <v>0.47</v>
      </c>
      <c r="R2372" s="148">
        <f>'Datos Monitoreo 2019'!$Q2372*'Datos Monitoreo 2019'!$N2372</f>
        <v>4.2843763775297629E-4</v>
      </c>
      <c r="S2372" s="146">
        <v>0.2</v>
      </c>
      <c r="T2372" s="148">
        <f>'Datos Monitoreo 2019'!$R2372*'Datos Monitoreo 2019'!$S2372</f>
        <v>8.5687527550595258E-5</v>
      </c>
      <c r="U2372" s="148">
        <f>'Datos Monitoreo 2019'!$T2372+'Datos Monitoreo 2019'!$R2372</f>
        <v>5.1412516530357155E-4</v>
      </c>
    </row>
    <row r="2373" spans="1:21" x14ac:dyDescent="0.2">
      <c r="A2373" s="141" t="s">
        <v>87</v>
      </c>
      <c r="B2373" s="142">
        <f>VLOOKUP('Datos Monitoreo 2019'!$A2373,info!$D$3:$E$118,2,FALSE)</f>
        <v>6</v>
      </c>
      <c r="C2373" s="143">
        <v>80</v>
      </c>
      <c r="D2373" s="143" t="s">
        <v>16</v>
      </c>
      <c r="E2373" s="144">
        <v>2.0690142601946393</v>
      </c>
      <c r="F2373" s="145">
        <f t="shared" si="42"/>
        <v>3.3621481728162886E-4</v>
      </c>
      <c r="G2373" s="154"/>
      <c r="H2373" s="146"/>
      <c r="I2373" s="146"/>
      <c r="J2373" s="146"/>
      <c r="K2373" s="147">
        <f>VLOOKUP('Datos Monitoreo 2019'!$D2373,info!$A$2:$B$20,2,FALSE)</f>
        <v>0.55000000000000004</v>
      </c>
      <c r="M2373" s="146">
        <v>1.1499999999999999</v>
      </c>
      <c r="N2373" s="148">
        <f>(0.0883215*'Datos Monitoreo 2019'!$E2373^2.37334)/1000</f>
        <v>4.9599870573983202E-4</v>
      </c>
      <c r="O2373" s="148">
        <f>'Datos Monitoreo 2019'!$N2373*'Datos Monitoreo 2019'!$S2373</f>
        <v>9.9199741147966414E-5</v>
      </c>
      <c r="P2373" s="148">
        <f>'Datos Monitoreo 2019'!$O2373+'Datos Monitoreo 2019'!$N2373</f>
        <v>5.9519844688779838E-4</v>
      </c>
      <c r="Q2373" s="146">
        <v>0.47</v>
      </c>
      <c r="R2373" s="148">
        <f>'Datos Monitoreo 2019'!$Q2373*'Datos Monitoreo 2019'!$N2373</f>
        <v>2.3311939169772103E-4</v>
      </c>
      <c r="S2373" s="146">
        <v>0.2</v>
      </c>
      <c r="T2373" s="148">
        <f>'Datos Monitoreo 2019'!$R2373*'Datos Monitoreo 2019'!$S2373</f>
        <v>4.6623878339544208E-5</v>
      </c>
      <c r="U2373" s="148">
        <f>'Datos Monitoreo 2019'!$T2373+'Datos Monitoreo 2019'!$R2373</f>
        <v>2.7974327003726522E-4</v>
      </c>
    </row>
    <row r="2374" spans="1:21" x14ac:dyDescent="0.2">
      <c r="A2374" s="141" t="s">
        <v>87</v>
      </c>
      <c r="B2374" s="142">
        <f>VLOOKUP('Datos Monitoreo 2019'!$A2374,info!$D$3:$E$118,2,FALSE)</f>
        <v>6</v>
      </c>
      <c r="C2374" s="143">
        <v>81</v>
      </c>
      <c r="D2374" s="143" t="s">
        <v>16</v>
      </c>
      <c r="E2374" s="144">
        <v>6.8118315643331204</v>
      </c>
      <c r="F2374" s="145">
        <f t="shared" si="42"/>
        <v>3.6443298869182194E-3</v>
      </c>
      <c r="G2374" s="141"/>
      <c r="H2374" s="146"/>
      <c r="I2374" s="146"/>
      <c r="J2374" s="146"/>
      <c r="K2374" s="147">
        <f>VLOOKUP('Datos Monitoreo 2019'!$D2374,info!$A$2:$B$20,2,FALSE)</f>
        <v>0.55000000000000004</v>
      </c>
      <c r="M2374" s="146">
        <v>1.1499999999999999</v>
      </c>
      <c r="N2374" s="148">
        <f>(0.0883215*'Datos Monitoreo 2019'!$E2374^2.37334)/1000</f>
        <v>8.3885130061563482E-3</v>
      </c>
      <c r="O2374" s="148">
        <f>'Datos Monitoreo 2019'!$N2374*'Datos Monitoreo 2019'!$S2374</f>
        <v>1.6777026012312697E-3</v>
      </c>
      <c r="P2374" s="148">
        <f>'Datos Monitoreo 2019'!$O2374+'Datos Monitoreo 2019'!$N2374</f>
        <v>1.0066215607387618E-2</v>
      </c>
      <c r="Q2374" s="146">
        <v>0.47</v>
      </c>
      <c r="R2374" s="148">
        <f>'Datos Monitoreo 2019'!$Q2374*'Datos Monitoreo 2019'!$N2374</f>
        <v>3.9426011128934832E-3</v>
      </c>
      <c r="S2374" s="146">
        <v>0.2</v>
      </c>
      <c r="T2374" s="148">
        <f>'Datos Monitoreo 2019'!$R2374*'Datos Monitoreo 2019'!$S2374</f>
        <v>7.885202225786967E-4</v>
      </c>
      <c r="U2374" s="148">
        <f>'Datos Monitoreo 2019'!$T2374+'Datos Monitoreo 2019'!$R2374</f>
        <v>4.73112133547218E-3</v>
      </c>
    </row>
    <row r="2375" spans="1:21" x14ac:dyDescent="0.2">
      <c r="A2375" s="141" t="s">
        <v>87</v>
      </c>
      <c r="B2375" s="142">
        <f>VLOOKUP('Datos Monitoreo 2019'!$A2375,info!$D$3:$E$118,2,FALSE)</f>
        <v>6</v>
      </c>
      <c r="C2375" s="143">
        <v>81</v>
      </c>
      <c r="D2375" s="143" t="s">
        <v>16</v>
      </c>
      <c r="E2375" s="144">
        <v>4.0743665431525207</v>
      </c>
      <c r="F2375" s="145">
        <f t="shared" si="42"/>
        <v>1.3037972938088067E-3</v>
      </c>
      <c r="G2375" s="141"/>
      <c r="H2375" s="146"/>
      <c r="I2375" s="146"/>
      <c r="J2375" s="146"/>
      <c r="K2375" s="147">
        <f>VLOOKUP('Datos Monitoreo 2019'!$D2375,info!$A$2:$B$20,2,FALSE)</f>
        <v>0.55000000000000004</v>
      </c>
      <c r="M2375" s="146">
        <v>1.1499999999999999</v>
      </c>
      <c r="N2375" s="148">
        <f>(0.0883215*'Datos Monitoreo 2019'!$E2375^2.37334)/1000</f>
        <v>2.4771166973734087E-3</v>
      </c>
      <c r="O2375" s="148">
        <f>'Datos Monitoreo 2019'!$N2375*'Datos Monitoreo 2019'!$S2375</f>
        <v>4.9542333947468181E-4</v>
      </c>
      <c r="P2375" s="148">
        <f>'Datos Monitoreo 2019'!$O2375+'Datos Monitoreo 2019'!$N2375</f>
        <v>2.9725400368480906E-3</v>
      </c>
      <c r="Q2375" s="146">
        <v>0.47</v>
      </c>
      <c r="R2375" s="148">
        <f>'Datos Monitoreo 2019'!$Q2375*'Datos Monitoreo 2019'!$N2375</f>
        <v>1.1642448477655019E-3</v>
      </c>
      <c r="S2375" s="146">
        <v>0.2</v>
      </c>
      <c r="T2375" s="148">
        <f>'Datos Monitoreo 2019'!$R2375*'Datos Monitoreo 2019'!$S2375</f>
        <v>2.3284896955310039E-4</v>
      </c>
      <c r="U2375" s="148">
        <f>'Datos Monitoreo 2019'!$T2375+'Datos Monitoreo 2019'!$R2375</f>
        <v>1.3970938173186024E-3</v>
      </c>
    </row>
    <row r="2376" spans="1:21" x14ac:dyDescent="0.2">
      <c r="A2376" s="141" t="s">
        <v>87</v>
      </c>
      <c r="B2376" s="142">
        <f>VLOOKUP('Datos Monitoreo 2019'!$A2376,info!$D$3:$E$118,2,FALSE)</f>
        <v>6</v>
      </c>
      <c r="C2376" s="143">
        <v>82</v>
      </c>
      <c r="D2376" s="143" t="s">
        <v>16</v>
      </c>
      <c r="E2376" s="144">
        <v>7.989578143213147</v>
      </c>
      <c r="F2376" s="145">
        <f t="shared" si="42"/>
        <v>5.0134602848662495E-3</v>
      </c>
      <c r="G2376" s="154"/>
      <c r="H2376" s="146"/>
      <c r="I2376" s="146"/>
      <c r="J2376" s="146"/>
      <c r="K2376" s="147">
        <f>VLOOKUP('Datos Monitoreo 2019'!$D2376,info!$A$2:$B$20,2,FALSE)</f>
        <v>0.55000000000000004</v>
      </c>
      <c r="M2376" s="146">
        <v>1.1499999999999999</v>
      </c>
      <c r="N2376" s="148">
        <f>(0.0883215*'Datos Monitoreo 2019'!$E2376^2.37334)/1000</f>
        <v>1.2247921311916335E-2</v>
      </c>
      <c r="O2376" s="148">
        <f>'Datos Monitoreo 2019'!$N2376*'Datos Monitoreo 2019'!$S2376</f>
        <v>2.4495842623832673E-3</v>
      </c>
      <c r="P2376" s="148">
        <f>'Datos Monitoreo 2019'!$O2376+'Datos Monitoreo 2019'!$N2376</f>
        <v>1.4697505574299602E-2</v>
      </c>
      <c r="Q2376" s="146">
        <v>0.47</v>
      </c>
      <c r="R2376" s="148">
        <f>'Datos Monitoreo 2019'!$Q2376*'Datos Monitoreo 2019'!$N2376</f>
        <v>5.7565230166006769E-3</v>
      </c>
      <c r="S2376" s="146">
        <v>0.2</v>
      </c>
      <c r="T2376" s="148">
        <f>'Datos Monitoreo 2019'!$R2376*'Datos Monitoreo 2019'!$S2376</f>
        <v>1.1513046033201355E-3</v>
      </c>
      <c r="U2376" s="148">
        <f>'Datos Monitoreo 2019'!$T2376+'Datos Monitoreo 2019'!$R2376</f>
        <v>6.9078276199208127E-3</v>
      </c>
    </row>
    <row r="2377" spans="1:21" x14ac:dyDescent="0.2">
      <c r="A2377" s="141" t="s">
        <v>87</v>
      </c>
      <c r="B2377" s="142">
        <f>VLOOKUP('Datos Monitoreo 2019'!$A2377,info!$D$3:$E$118,2,FALSE)</f>
        <v>6</v>
      </c>
      <c r="C2377" s="143">
        <v>83</v>
      </c>
      <c r="D2377" s="143" t="s">
        <v>9</v>
      </c>
      <c r="E2377" s="144">
        <v>8.91267681314614</v>
      </c>
      <c r="F2377" s="145">
        <f t="shared" si="42"/>
        <v>6.2388737692022998E-3</v>
      </c>
      <c r="G2377" s="141"/>
      <c r="H2377" s="146"/>
      <c r="I2377" s="146"/>
      <c r="J2377" s="146"/>
      <c r="K2377" s="147">
        <f>VLOOKUP('Datos Monitoreo 2019'!$D2377,info!$A$2:$B$20,2,FALSE)</f>
        <v>0.74</v>
      </c>
      <c r="M2377" s="146">
        <v>1.1499999999999999</v>
      </c>
      <c r="N2377" s="148">
        <f>(1.8894+0.00853085*'Datos Monitoreo 2019'!$E2377^3.32222)/1000</f>
        <v>1.4111009706585591E-2</v>
      </c>
      <c r="O2377" s="148">
        <f>'Datos Monitoreo 2019'!$N2377*'Datos Monitoreo 2019'!$S2377</f>
        <v>2.8222019413171183E-3</v>
      </c>
      <c r="P2377" s="148">
        <f>'Datos Monitoreo 2019'!$O2377+'Datos Monitoreo 2019'!$N2377</f>
        <v>1.6933211647902711E-2</v>
      </c>
      <c r="Q2377" s="146">
        <v>0.47</v>
      </c>
      <c r="R2377" s="148">
        <f>'Datos Monitoreo 2019'!$Q2377*'Datos Monitoreo 2019'!$N2377</f>
        <v>6.6321745620952274E-3</v>
      </c>
      <c r="S2377" s="146">
        <v>0.2</v>
      </c>
      <c r="T2377" s="148">
        <f>'Datos Monitoreo 2019'!$R2377*'Datos Monitoreo 2019'!$S2377</f>
        <v>1.3264349124190455E-3</v>
      </c>
      <c r="U2377" s="148">
        <f>'Datos Monitoreo 2019'!$T2377+'Datos Monitoreo 2019'!$R2377</f>
        <v>7.9586094745142735E-3</v>
      </c>
    </row>
    <row r="2378" spans="1:21" x14ac:dyDescent="0.2">
      <c r="A2378" s="141" t="s">
        <v>87</v>
      </c>
      <c r="B2378" s="142">
        <f>VLOOKUP('Datos Monitoreo 2019'!$A2378,info!$D$3:$E$118,2,FALSE)</f>
        <v>6</v>
      </c>
      <c r="C2378" s="143">
        <v>85</v>
      </c>
      <c r="D2378" s="143" t="s">
        <v>11</v>
      </c>
      <c r="E2378" s="144">
        <v>25.146481008519466</v>
      </c>
      <c r="F2378" s="145">
        <f t="shared" si="42"/>
        <v>4.966429999182595E-2</v>
      </c>
      <c r="G2378" s="141"/>
      <c r="H2378" s="146"/>
      <c r="I2378" s="146"/>
      <c r="J2378" s="146"/>
      <c r="K2378" s="147">
        <f>VLOOKUP('Datos Monitoreo 2019'!$D2378,info!$A$2:$B$20,2,FALSE)</f>
        <v>0.34899999999999998</v>
      </c>
      <c r="M2378" s="146">
        <v>1.1499999999999999</v>
      </c>
      <c r="N2378" s="148">
        <f>(0.489461*'Datos Monitoreo 2019'!$E2378^1.79018)/1000</f>
        <v>0.15733465796609586</v>
      </c>
      <c r="O2378" s="148">
        <f>'Datos Monitoreo 2019'!$N2378*'Datos Monitoreo 2019'!$S2378</f>
        <v>3.1466931593219172E-2</v>
      </c>
      <c r="P2378" s="148">
        <f>'Datos Monitoreo 2019'!$O2378+'Datos Monitoreo 2019'!$N2378</f>
        <v>0.18880158955931503</v>
      </c>
      <c r="Q2378" s="146">
        <v>0.47</v>
      </c>
      <c r="R2378" s="148">
        <f>'Datos Monitoreo 2019'!$Q2378*'Datos Monitoreo 2019'!$N2378</f>
        <v>7.3947289244065045E-2</v>
      </c>
      <c r="S2378" s="146">
        <v>0.2</v>
      </c>
      <c r="T2378" s="148">
        <f>'Datos Monitoreo 2019'!$R2378*'Datos Monitoreo 2019'!$S2378</f>
        <v>1.478945784881301E-2</v>
      </c>
      <c r="U2378" s="148">
        <f>'Datos Monitoreo 2019'!$T2378+'Datos Monitoreo 2019'!$R2378</f>
        <v>8.8736747092878057E-2</v>
      </c>
    </row>
    <row r="2379" spans="1:21" x14ac:dyDescent="0.2">
      <c r="A2379" s="143" t="s">
        <v>88</v>
      </c>
      <c r="B2379" s="142">
        <f>VLOOKUP('Datos Monitoreo 2019'!$A2379,info!$D$3:$E$118,2,FALSE)</f>
        <v>6</v>
      </c>
      <c r="C2379" s="143">
        <v>2</v>
      </c>
      <c r="D2379" s="141" t="s">
        <v>11</v>
      </c>
      <c r="E2379" s="144">
        <v>26.833523405293555</v>
      </c>
      <c r="F2379" s="145">
        <f t="shared" si="42"/>
        <v>5.6551650576656155E-2</v>
      </c>
      <c r="G2379" s="141"/>
      <c r="H2379" s="146"/>
      <c r="I2379" s="146"/>
      <c r="J2379" s="146"/>
      <c r="K2379" s="147">
        <f>VLOOKUP('Datos Monitoreo 2019'!$D2379,info!$A$2:$B$20,2,FALSE)</f>
        <v>0.34899999999999998</v>
      </c>
      <c r="M2379" s="146">
        <v>1.1499999999999999</v>
      </c>
      <c r="N2379" s="148">
        <f>(0.489461*'Datos Monitoreo 2019'!$E2379^1.79018)/1000</f>
        <v>0.17672921223248148</v>
      </c>
      <c r="O2379" s="148">
        <f>'Datos Monitoreo 2019'!$N2379*'Datos Monitoreo 2019'!$S2379</f>
        <v>3.5345842446496294E-2</v>
      </c>
      <c r="P2379" s="148">
        <f>'Datos Monitoreo 2019'!$O2379+'Datos Monitoreo 2019'!$N2379</f>
        <v>0.21207505467897778</v>
      </c>
      <c r="Q2379" s="146">
        <v>0.47</v>
      </c>
      <c r="R2379" s="148">
        <f>'Datos Monitoreo 2019'!$Q2379*'Datos Monitoreo 2019'!$N2379</f>
        <v>8.306272974926629E-2</v>
      </c>
      <c r="S2379" s="146">
        <v>0.2</v>
      </c>
      <c r="T2379" s="148">
        <f>'Datos Monitoreo 2019'!$R2379*'Datos Monitoreo 2019'!$S2379</f>
        <v>1.6612545949853258E-2</v>
      </c>
      <c r="U2379" s="148">
        <f>'Datos Monitoreo 2019'!$T2379+'Datos Monitoreo 2019'!$R2379</f>
        <v>9.9675275699119548E-2</v>
      </c>
    </row>
    <row r="2380" spans="1:21" x14ac:dyDescent="0.2">
      <c r="A2380" s="143" t="s">
        <v>88</v>
      </c>
      <c r="B2380" s="142">
        <f>VLOOKUP('Datos Monitoreo 2019'!$A2380,info!$D$3:$E$118,2,FALSE)</f>
        <v>6</v>
      </c>
      <c r="C2380" s="143">
        <v>4</v>
      </c>
      <c r="D2380" s="141" t="s">
        <v>9</v>
      </c>
      <c r="E2380" s="144">
        <v>9.963099437552648</v>
      </c>
      <c r="F2380" s="145">
        <f t="shared" si="42"/>
        <v>7.7961253098849477E-3</v>
      </c>
      <c r="G2380" s="141"/>
      <c r="H2380" s="146"/>
      <c r="I2380" s="146"/>
      <c r="J2380" s="146"/>
      <c r="K2380" s="147">
        <f>VLOOKUP('Datos Monitoreo 2019'!$D2380,info!$A$2:$B$20,2,FALSE)</f>
        <v>0.74</v>
      </c>
      <c r="M2380" s="146">
        <v>1.1499999999999999</v>
      </c>
      <c r="N2380" s="148">
        <f>(1.8894+0.00853085*'Datos Monitoreo 2019'!$E2380^3.32222)/1000</f>
        <v>1.958553263520442E-2</v>
      </c>
      <c r="O2380" s="148">
        <f>'Datos Monitoreo 2019'!$N2380*'Datos Monitoreo 2019'!$S2380</f>
        <v>3.9171065270408841E-3</v>
      </c>
      <c r="P2380" s="148">
        <f>'Datos Monitoreo 2019'!$O2380+'Datos Monitoreo 2019'!$N2380</f>
        <v>2.3502639162245303E-2</v>
      </c>
      <c r="Q2380" s="146">
        <v>0.47</v>
      </c>
      <c r="R2380" s="148">
        <f>'Datos Monitoreo 2019'!$Q2380*'Datos Monitoreo 2019'!$N2380</f>
        <v>9.2052003385460768E-3</v>
      </c>
      <c r="S2380" s="146">
        <v>0.2</v>
      </c>
      <c r="T2380" s="148">
        <f>'Datos Monitoreo 2019'!$R2380*'Datos Monitoreo 2019'!$S2380</f>
        <v>1.8410400677092154E-3</v>
      </c>
      <c r="U2380" s="148">
        <f>'Datos Monitoreo 2019'!$T2380+'Datos Monitoreo 2019'!$R2380</f>
        <v>1.1046240406255292E-2</v>
      </c>
    </row>
    <row r="2381" spans="1:21" x14ac:dyDescent="0.2">
      <c r="A2381" s="143" t="s">
        <v>88</v>
      </c>
      <c r="B2381" s="142">
        <f>VLOOKUP('Datos Monitoreo 2019'!$A2381,info!$D$3:$E$118,2,FALSE)</f>
        <v>6</v>
      </c>
      <c r="C2381" s="143">
        <v>7</v>
      </c>
      <c r="D2381" s="143" t="s">
        <v>9</v>
      </c>
      <c r="E2381" s="144">
        <v>2.228169203286535</v>
      </c>
      <c r="F2381" s="145">
        <f t="shared" si="42"/>
        <v>3.8992961057514373E-4</v>
      </c>
      <c r="G2381" s="155"/>
      <c r="H2381" s="146"/>
      <c r="I2381" s="146"/>
      <c r="J2381" s="146"/>
      <c r="K2381" s="147">
        <f>VLOOKUP('Datos Monitoreo 2019'!$D2381,info!$A$2:$B$20,2,FALSE)</f>
        <v>0.74</v>
      </c>
      <c r="M2381" s="146">
        <v>1.1499999999999999</v>
      </c>
      <c r="N2381" s="148">
        <f>(1.8894+0.00853085*'Datos Monitoreo 2019'!$E2381^3.32222)/1000</f>
        <v>2.0115666503218053E-3</v>
      </c>
      <c r="O2381" s="148">
        <f>'Datos Monitoreo 2019'!$N2381*'Datos Monitoreo 2019'!$S2381</f>
        <v>4.0231333006436111E-4</v>
      </c>
      <c r="P2381" s="148">
        <f>'Datos Monitoreo 2019'!$O2381+'Datos Monitoreo 2019'!$N2381</f>
        <v>2.4138799803861662E-3</v>
      </c>
      <c r="Q2381" s="146">
        <v>0.47</v>
      </c>
      <c r="R2381" s="148">
        <f>'Datos Monitoreo 2019'!$Q2381*'Datos Monitoreo 2019'!$N2381</f>
        <v>9.4543632565124839E-4</v>
      </c>
      <c r="S2381" s="146">
        <v>0.2</v>
      </c>
      <c r="T2381" s="148">
        <f>'Datos Monitoreo 2019'!$R2381*'Datos Monitoreo 2019'!$S2381</f>
        <v>1.8908726513024968E-4</v>
      </c>
      <c r="U2381" s="148">
        <f>'Datos Monitoreo 2019'!$T2381+'Datos Monitoreo 2019'!$R2381</f>
        <v>1.1345235907814981E-3</v>
      </c>
    </row>
    <row r="2382" spans="1:21" x14ac:dyDescent="0.2">
      <c r="A2382" s="143" t="s">
        <v>88</v>
      </c>
      <c r="B2382" s="142">
        <f>VLOOKUP('Datos Monitoreo 2019'!$A2382,info!$D$3:$E$118,2,FALSE)</f>
        <v>6</v>
      </c>
      <c r="C2382" s="143">
        <v>12</v>
      </c>
      <c r="D2382" s="141" t="s">
        <v>11</v>
      </c>
      <c r="E2382" s="144">
        <v>19.83070590925016</v>
      </c>
      <c r="F2382" s="145">
        <f t="shared" si="42"/>
        <v>3.0886324453657122E-2</v>
      </c>
      <c r="G2382" s="141"/>
      <c r="H2382" s="146"/>
      <c r="I2382" s="146"/>
      <c r="J2382" s="146"/>
      <c r="K2382" s="147">
        <f>VLOOKUP('Datos Monitoreo 2019'!$D2382,info!$A$2:$B$20,2,FALSE)</f>
        <v>0.34899999999999998</v>
      </c>
      <c r="M2382" s="146">
        <v>1.1499999999999999</v>
      </c>
      <c r="N2382" s="148">
        <f>(0.489461*'Datos Monitoreo 2019'!$E2382^1.79018)/1000</f>
        <v>0.10284589109668436</v>
      </c>
      <c r="O2382" s="148">
        <f>'Datos Monitoreo 2019'!$N2382*'Datos Monitoreo 2019'!$S2382</f>
        <v>2.0569178219336876E-2</v>
      </c>
      <c r="P2382" s="148">
        <f>'Datos Monitoreo 2019'!$O2382+'Datos Monitoreo 2019'!$N2382</f>
        <v>0.12341506931602124</v>
      </c>
      <c r="Q2382" s="146">
        <v>0.47</v>
      </c>
      <c r="R2382" s="148">
        <f>'Datos Monitoreo 2019'!$Q2382*'Datos Monitoreo 2019'!$N2382</f>
        <v>4.8337568815441649E-2</v>
      </c>
      <c r="S2382" s="146">
        <v>0.2</v>
      </c>
      <c r="T2382" s="148">
        <f>'Datos Monitoreo 2019'!$R2382*'Datos Monitoreo 2019'!$S2382</f>
        <v>9.6675137630883312E-3</v>
      </c>
      <c r="U2382" s="148">
        <f>'Datos Monitoreo 2019'!$T2382+'Datos Monitoreo 2019'!$R2382</f>
        <v>5.800508257852998E-2</v>
      </c>
    </row>
    <row r="2383" spans="1:21" x14ac:dyDescent="0.2">
      <c r="A2383" s="143" t="s">
        <v>88</v>
      </c>
      <c r="B2383" s="142">
        <f>VLOOKUP('Datos Monitoreo 2019'!$A2383,info!$D$3:$E$118,2,FALSE)</f>
        <v>6</v>
      </c>
      <c r="C2383" s="143">
        <v>13</v>
      </c>
      <c r="D2383" s="143" t="s">
        <v>9</v>
      </c>
      <c r="E2383" s="144">
        <v>9.6766205399872369</v>
      </c>
      <c r="F2383" s="145">
        <f t="shared" si="42"/>
        <v>7.3542316103902992E-3</v>
      </c>
      <c r="G2383" s="155"/>
      <c r="H2383" s="146"/>
      <c r="I2383" s="146"/>
      <c r="J2383" s="146"/>
      <c r="K2383" s="147">
        <f>VLOOKUP('Datos Monitoreo 2019'!$D2383,info!$A$2:$B$20,2,FALSE)</f>
        <v>0.74</v>
      </c>
      <c r="M2383" s="146">
        <v>1.1499999999999999</v>
      </c>
      <c r="N2383" s="148">
        <f>(1.8894+0.00853085*'Datos Monitoreo 2019'!$E2383^3.32222)/1000</f>
        <v>1.7950797577770461E-2</v>
      </c>
      <c r="O2383" s="148">
        <f>'Datos Monitoreo 2019'!$N2383*'Datos Monitoreo 2019'!$S2383</f>
        <v>3.5901595155540924E-3</v>
      </c>
      <c r="P2383" s="148">
        <f>'Datos Monitoreo 2019'!$O2383+'Datos Monitoreo 2019'!$N2383</f>
        <v>2.1540957093324552E-2</v>
      </c>
      <c r="Q2383" s="146">
        <v>0.47</v>
      </c>
      <c r="R2383" s="148">
        <f>'Datos Monitoreo 2019'!$Q2383*'Datos Monitoreo 2019'!$N2383</f>
        <v>8.4368748615521166E-3</v>
      </c>
      <c r="S2383" s="146">
        <v>0.2</v>
      </c>
      <c r="T2383" s="148">
        <f>'Datos Monitoreo 2019'!$R2383*'Datos Monitoreo 2019'!$S2383</f>
        <v>1.6873749723104233E-3</v>
      </c>
      <c r="U2383" s="148">
        <f>'Datos Monitoreo 2019'!$T2383+'Datos Monitoreo 2019'!$R2383</f>
        <v>1.012424983386254E-2</v>
      </c>
    </row>
    <row r="2384" spans="1:21" x14ac:dyDescent="0.2">
      <c r="A2384" s="143" t="s">
        <v>88</v>
      </c>
      <c r="B2384" s="142">
        <f>VLOOKUP('Datos Monitoreo 2019'!$A2384,info!$D$3:$E$118,2,FALSE)</f>
        <v>6</v>
      </c>
      <c r="C2384" s="143">
        <v>15</v>
      </c>
      <c r="D2384" s="143" t="s">
        <v>11</v>
      </c>
      <c r="E2384" s="144">
        <v>26.06957967845246</v>
      </c>
      <c r="F2384" s="145">
        <f t="shared" si="42"/>
        <v>5.3377464391631421E-2</v>
      </c>
      <c r="G2384" s="155"/>
      <c r="H2384" s="146"/>
      <c r="I2384" s="146"/>
      <c r="J2384" s="146"/>
      <c r="K2384" s="147">
        <f>VLOOKUP('Datos Monitoreo 2019'!$D2384,info!$A$2:$B$20,2,FALSE)</f>
        <v>0.34899999999999998</v>
      </c>
      <c r="M2384" s="146">
        <v>1.1499999999999999</v>
      </c>
      <c r="N2384" s="148">
        <f>(0.489461*'Datos Monitoreo 2019'!$E2384^1.79018)/1000</f>
        <v>0.16782355222357334</v>
      </c>
      <c r="O2384" s="148">
        <f>'Datos Monitoreo 2019'!$N2384*'Datos Monitoreo 2019'!$S2384</f>
        <v>3.3564710444714672E-2</v>
      </c>
      <c r="P2384" s="148">
        <f>'Datos Monitoreo 2019'!$O2384+'Datos Monitoreo 2019'!$N2384</f>
        <v>0.20138826266828802</v>
      </c>
      <c r="Q2384" s="146">
        <v>0.47</v>
      </c>
      <c r="R2384" s="148">
        <f>'Datos Monitoreo 2019'!$Q2384*'Datos Monitoreo 2019'!$N2384</f>
        <v>7.8877069545079462E-2</v>
      </c>
      <c r="S2384" s="146">
        <v>0.2</v>
      </c>
      <c r="T2384" s="148">
        <f>'Datos Monitoreo 2019'!$R2384*'Datos Monitoreo 2019'!$S2384</f>
        <v>1.5775413909015892E-2</v>
      </c>
      <c r="U2384" s="148">
        <f>'Datos Monitoreo 2019'!$T2384+'Datos Monitoreo 2019'!$R2384</f>
        <v>9.4652483454095354E-2</v>
      </c>
    </row>
    <row r="2385" spans="1:21" x14ac:dyDescent="0.2">
      <c r="A2385" s="143" t="s">
        <v>88</v>
      </c>
      <c r="B2385" s="142">
        <f>VLOOKUP('Datos Monitoreo 2019'!$A2385,info!$D$3:$E$118,2,FALSE)</f>
        <v>6</v>
      </c>
      <c r="C2385" s="143">
        <v>17</v>
      </c>
      <c r="D2385" s="143" t="s">
        <v>9</v>
      </c>
      <c r="E2385" s="144">
        <v>6.3025357464390561</v>
      </c>
      <c r="F2385" s="145">
        <f t="shared" si="42"/>
        <v>3.119755194487333E-3</v>
      </c>
      <c r="G2385" s="155"/>
      <c r="H2385" s="146"/>
      <c r="I2385" s="146"/>
      <c r="J2385" s="146"/>
      <c r="K2385" s="147">
        <f>VLOOKUP('Datos Monitoreo 2019'!$D2385,info!$A$2:$B$20,2,FALSE)</f>
        <v>0.74</v>
      </c>
      <c r="M2385" s="146">
        <v>1.1499999999999999</v>
      </c>
      <c r="N2385" s="148">
        <f>(1.8894+0.00853085*'Datos Monitoreo 2019'!$E2385^3.32222)/1000</f>
        <v>5.7544764099437054E-3</v>
      </c>
      <c r="O2385" s="148">
        <f>'Datos Monitoreo 2019'!$N2385*'Datos Monitoreo 2019'!$S2385</f>
        <v>1.150895281988741E-3</v>
      </c>
      <c r="P2385" s="148">
        <f>'Datos Monitoreo 2019'!$O2385+'Datos Monitoreo 2019'!$N2385</f>
        <v>6.9053716919324467E-3</v>
      </c>
      <c r="Q2385" s="146">
        <v>0.47</v>
      </c>
      <c r="R2385" s="148">
        <f>'Datos Monitoreo 2019'!$Q2385*'Datos Monitoreo 2019'!$N2385</f>
        <v>2.7046039126735412E-3</v>
      </c>
      <c r="S2385" s="146">
        <v>0.2</v>
      </c>
      <c r="T2385" s="148">
        <f>'Datos Monitoreo 2019'!$R2385*'Datos Monitoreo 2019'!$S2385</f>
        <v>5.4092078253470822E-4</v>
      </c>
      <c r="U2385" s="148">
        <f>'Datos Monitoreo 2019'!$T2385+'Datos Monitoreo 2019'!$R2385</f>
        <v>3.2455246952082495E-3</v>
      </c>
    </row>
    <row r="2386" spans="1:21" x14ac:dyDescent="0.2">
      <c r="A2386" s="143" t="s">
        <v>88</v>
      </c>
      <c r="B2386" s="142">
        <f>VLOOKUP('Datos Monitoreo 2019'!$A2386,info!$D$3:$E$118,2,FALSE)</f>
        <v>6</v>
      </c>
      <c r="C2386" s="143">
        <v>19</v>
      </c>
      <c r="D2386" s="143" t="s">
        <v>11</v>
      </c>
      <c r="E2386" s="144">
        <v>25.97408671259732</v>
      </c>
      <c r="F2386" s="145">
        <f t="shared" si="42"/>
        <v>5.2987136893698536E-2</v>
      </c>
      <c r="G2386" s="155"/>
      <c r="H2386" s="146"/>
      <c r="I2386" s="146"/>
      <c r="J2386" s="146"/>
      <c r="K2386" s="147">
        <f>VLOOKUP('Datos Monitoreo 2019'!$D2386,info!$A$2:$B$20,2,FALSE)</f>
        <v>0.34899999999999998</v>
      </c>
      <c r="M2386" s="146">
        <v>1.1499999999999999</v>
      </c>
      <c r="N2386" s="148">
        <f>(0.489461*'Datos Monitoreo 2019'!$E2386^1.79018)/1000</f>
        <v>0.16672465309628984</v>
      </c>
      <c r="O2386" s="148">
        <f>'Datos Monitoreo 2019'!$N2386*'Datos Monitoreo 2019'!$S2386</f>
        <v>3.3344930619257966E-2</v>
      </c>
      <c r="P2386" s="148">
        <f>'Datos Monitoreo 2019'!$O2386+'Datos Monitoreo 2019'!$N2386</f>
        <v>0.20006958371554781</v>
      </c>
      <c r="Q2386" s="146">
        <v>0.47</v>
      </c>
      <c r="R2386" s="148">
        <f>'Datos Monitoreo 2019'!$Q2386*'Datos Monitoreo 2019'!$N2386</f>
        <v>7.8360586955256217E-2</v>
      </c>
      <c r="S2386" s="146">
        <v>0.2</v>
      </c>
      <c r="T2386" s="148">
        <f>'Datos Monitoreo 2019'!$R2386*'Datos Monitoreo 2019'!$S2386</f>
        <v>1.5672117391051243E-2</v>
      </c>
      <c r="U2386" s="148">
        <f>'Datos Monitoreo 2019'!$T2386+'Datos Monitoreo 2019'!$R2386</f>
        <v>9.4032704346307464E-2</v>
      </c>
    </row>
    <row r="2387" spans="1:21" x14ac:dyDescent="0.2">
      <c r="A2387" s="143" t="s">
        <v>88</v>
      </c>
      <c r="B2387" s="142">
        <f>VLOOKUP('Datos Monitoreo 2019'!$A2387,info!$D$3:$E$118,2,FALSE)</f>
        <v>6</v>
      </c>
      <c r="C2387" s="143">
        <v>21</v>
      </c>
      <c r="D2387" s="143" t="s">
        <v>9</v>
      </c>
      <c r="E2387" s="144">
        <v>6.6845076098596046</v>
      </c>
      <c r="F2387" s="145">
        <f t="shared" si="42"/>
        <v>3.5093664951762931E-3</v>
      </c>
      <c r="G2387" s="155"/>
      <c r="H2387" s="146"/>
      <c r="I2387" s="146"/>
      <c r="J2387" s="146"/>
      <c r="K2387" s="147">
        <f>VLOOKUP('Datos Monitoreo 2019'!$D2387,info!$A$2:$B$20,2,FALSE)</f>
        <v>0.74</v>
      </c>
      <c r="M2387" s="146">
        <v>1.1499999999999999</v>
      </c>
      <c r="N2387" s="148">
        <f>(1.8894+0.00853085*'Datos Monitoreo 2019'!$E2387^3.32222)/1000</f>
        <v>6.5889301589768454E-3</v>
      </c>
      <c r="O2387" s="148">
        <f>'Datos Monitoreo 2019'!$N2387*'Datos Monitoreo 2019'!$S2387</f>
        <v>1.3177860317953691E-3</v>
      </c>
      <c r="P2387" s="148">
        <f>'Datos Monitoreo 2019'!$O2387+'Datos Monitoreo 2019'!$N2387</f>
        <v>7.9067161907722151E-3</v>
      </c>
      <c r="Q2387" s="146">
        <v>0.47</v>
      </c>
      <c r="R2387" s="148">
        <f>'Datos Monitoreo 2019'!$Q2387*'Datos Monitoreo 2019'!$N2387</f>
        <v>3.0967971747191173E-3</v>
      </c>
      <c r="S2387" s="146">
        <v>0.2</v>
      </c>
      <c r="T2387" s="148">
        <f>'Datos Monitoreo 2019'!$R2387*'Datos Monitoreo 2019'!$S2387</f>
        <v>6.1935943494382346E-4</v>
      </c>
      <c r="U2387" s="148">
        <f>'Datos Monitoreo 2019'!$T2387+'Datos Monitoreo 2019'!$R2387</f>
        <v>3.7161566096629408E-3</v>
      </c>
    </row>
    <row r="2388" spans="1:21" x14ac:dyDescent="0.2">
      <c r="A2388" s="143" t="s">
        <v>88</v>
      </c>
      <c r="B2388" s="142">
        <f>VLOOKUP('Datos Monitoreo 2019'!$A2388,info!$D$3:$E$118,2,FALSE)</f>
        <v>6</v>
      </c>
      <c r="C2388" s="143">
        <v>22</v>
      </c>
      <c r="D2388" s="141" t="s">
        <v>11</v>
      </c>
      <c r="E2388" s="144">
        <v>30.589580062262282</v>
      </c>
      <c r="F2388" s="145">
        <f t="shared" si="42"/>
        <v>7.3491466099585137E-2</v>
      </c>
      <c r="G2388" s="141"/>
      <c r="H2388" s="146"/>
      <c r="I2388" s="146"/>
      <c r="J2388" s="146"/>
      <c r="K2388" s="147">
        <f>VLOOKUP('Datos Monitoreo 2019'!$D2388,info!$A$2:$B$20,2,FALSE)</f>
        <v>0.34899999999999998</v>
      </c>
      <c r="M2388" s="146">
        <v>1.1499999999999999</v>
      </c>
      <c r="N2388" s="148">
        <f>(0.489461*'Datos Monitoreo 2019'!$E2388^1.79018)/1000</f>
        <v>0.22344059963914889</v>
      </c>
      <c r="O2388" s="148">
        <f>'Datos Monitoreo 2019'!$N2388*'Datos Monitoreo 2019'!$S2388</f>
        <v>4.4688119927829784E-2</v>
      </c>
      <c r="P2388" s="148">
        <f>'Datos Monitoreo 2019'!$O2388+'Datos Monitoreo 2019'!$N2388</f>
        <v>0.2681287195669787</v>
      </c>
      <c r="Q2388" s="146">
        <v>0.47</v>
      </c>
      <c r="R2388" s="148">
        <f>'Datos Monitoreo 2019'!$Q2388*'Datos Monitoreo 2019'!$N2388</f>
        <v>0.10501708183039997</v>
      </c>
      <c r="S2388" s="146">
        <v>0.2</v>
      </c>
      <c r="T2388" s="148">
        <f>'Datos Monitoreo 2019'!$R2388*'Datos Monitoreo 2019'!$S2388</f>
        <v>2.1003416366079997E-2</v>
      </c>
      <c r="U2388" s="148">
        <f>'Datos Monitoreo 2019'!$T2388+'Datos Monitoreo 2019'!$R2388</f>
        <v>0.12602049819647998</v>
      </c>
    </row>
    <row r="2389" spans="1:21" x14ac:dyDescent="0.2">
      <c r="A2389" s="143" t="s">
        <v>88</v>
      </c>
      <c r="B2389" s="142">
        <f>VLOOKUP('Datos Monitoreo 2019'!$A2389,info!$D$3:$E$118,2,FALSE)</f>
        <v>6</v>
      </c>
      <c r="C2389" s="143">
        <v>23</v>
      </c>
      <c r="D2389" s="143" t="s">
        <v>11</v>
      </c>
      <c r="E2389" s="144">
        <v>19.926198875105296</v>
      </c>
      <c r="F2389" s="145">
        <f t="shared" si="42"/>
        <v>3.1184501239539791E-2</v>
      </c>
      <c r="G2389" s="155"/>
      <c r="H2389" s="146"/>
      <c r="I2389" s="146"/>
      <c r="J2389" s="146"/>
      <c r="K2389" s="147">
        <f>VLOOKUP('Datos Monitoreo 2019'!$D2389,info!$A$2:$B$20,2,FALSE)</f>
        <v>0.34899999999999998</v>
      </c>
      <c r="M2389" s="146">
        <v>1.1499999999999999</v>
      </c>
      <c r="N2389" s="148">
        <f>(0.489461*'Datos Monitoreo 2019'!$E2389^1.79018)/1000</f>
        <v>0.10373415506562263</v>
      </c>
      <c r="O2389" s="148">
        <f>'Datos Monitoreo 2019'!$N2389*'Datos Monitoreo 2019'!$S2389</f>
        <v>2.0746831013124526E-2</v>
      </c>
      <c r="P2389" s="148">
        <f>'Datos Monitoreo 2019'!$O2389+'Datos Monitoreo 2019'!$N2389</f>
        <v>0.12448098607874715</v>
      </c>
      <c r="Q2389" s="146">
        <v>0.47</v>
      </c>
      <c r="R2389" s="148">
        <f>'Datos Monitoreo 2019'!$Q2389*'Datos Monitoreo 2019'!$N2389</f>
        <v>4.8755052880842635E-2</v>
      </c>
      <c r="S2389" s="146">
        <v>0.2</v>
      </c>
      <c r="T2389" s="148">
        <f>'Datos Monitoreo 2019'!$R2389*'Datos Monitoreo 2019'!$S2389</f>
        <v>9.751010576168527E-3</v>
      </c>
      <c r="U2389" s="148">
        <f>'Datos Monitoreo 2019'!$T2389+'Datos Monitoreo 2019'!$R2389</f>
        <v>5.8506063457011162E-2</v>
      </c>
    </row>
    <row r="2390" spans="1:21" x14ac:dyDescent="0.2">
      <c r="A2390" s="143" t="s">
        <v>88</v>
      </c>
      <c r="B2390" s="142">
        <f>VLOOKUP('Datos Monitoreo 2019'!$A2390,info!$D$3:$E$118,2,FALSE)</f>
        <v>6</v>
      </c>
      <c r="C2390" s="143">
        <v>25</v>
      </c>
      <c r="D2390" s="141" t="s">
        <v>9</v>
      </c>
      <c r="E2390" s="144">
        <v>7.9577471545947667</v>
      </c>
      <c r="F2390" s="145">
        <f t="shared" si="42"/>
        <v>4.9735919716217296E-3</v>
      </c>
      <c r="G2390" s="141"/>
      <c r="H2390" s="146"/>
      <c r="I2390" s="146"/>
      <c r="J2390" s="146"/>
      <c r="K2390" s="147">
        <f>VLOOKUP('Datos Monitoreo 2019'!$D2390,info!$A$2:$B$20,2,FALSE)</f>
        <v>0.74</v>
      </c>
      <c r="M2390" s="146">
        <v>1.1499999999999999</v>
      </c>
      <c r="N2390" s="148">
        <f>(1.8894+0.00853085*'Datos Monitoreo 2019'!$E2390^3.32222)/1000</f>
        <v>1.0276567401005526E-2</v>
      </c>
      <c r="O2390" s="148">
        <f>'Datos Monitoreo 2019'!$N2390*'Datos Monitoreo 2019'!$S2390</f>
        <v>2.0553134802011055E-3</v>
      </c>
      <c r="P2390" s="148">
        <f>'Datos Monitoreo 2019'!$O2390+'Datos Monitoreo 2019'!$N2390</f>
        <v>1.2331880881206632E-2</v>
      </c>
      <c r="Q2390" s="146">
        <v>0.47</v>
      </c>
      <c r="R2390" s="148">
        <f>'Datos Monitoreo 2019'!$Q2390*'Datos Monitoreo 2019'!$N2390</f>
        <v>4.8299866784725972E-3</v>
      </c>
      <c r="S2390" s="146">
        <v>0.2</v>
      </c>
      <c r="T2390" s="148">
        <f>'Datos Monitoreo 2019'!$R2390*'Datos Monitoreo 2019'!$S2390</f>
        <v>9.6599733569451951E-4</v>
      </c>
      <c r="U2390" s="148">
        <f>'Datos Monitoreo 2019'!$T2390+'Datos Monitoreo 2019'!$R2390</f>
        <v>5.7959840141671168E-3</v>
      </c>
    </row>
    <row r="2391" spans="1:21" x14ac:dyDescent="0.2">
      <c r="A2391" s="143" t="s">
        <v>88</v>
      </c>
      <c r="B2391" s="142">
        <f>VLOOKUP('Datos Monitoreo 2019'!$A2391,info!$D$3:$E$118,2,FALSE)</f>
        <v>6</v>
      </c>
      <c r="C2391" s="143">
        <v>27</v>
      </c>
      <c r="D2391" s="143" t="s">
        <v>9</v>
      </c>
      <c r="E2391" s="144">
        <v>8.7853528586726242</v>
      </c>
      <c r="F2391" s="145">
        <f t="shared" si="42"/>
        <v>6.0618934724841114E-3</v>
      </c>
      <c r="G2391" s="155"/>
      <c r="H2391" s="146"/>
      <c r="I2391" s="146"/>
      <c r="J2391" s="146"/>
      <c r="K2391" s="147">
        <f>VLOOKUP('Datos Monitoreo 2019'!$D2391,info!$A$2:$B$20,2,FALSE)</f>
        <v>0.74</v>
      </c>
      <c r="M2391" s="146">
        <v>1.1499999999999999</v>
      </c>
      <c r="N2391" s="148">
        <f>(1.8894+0.00853085*'Datos Monitoreo 2019'!$E2391^3.32222)/1000</f>
        <v>1.3540529416633517E-2</v>
      </c>
      <c r="O2391" s="148">
        <f>'Datos Monitoreo 2019'!$N2391*'Datos Monitoreo 2019'!$S2391</f>
        <v>2.7081058833267036E-3</v>
      </c>
      <c r="P2391" s="148">
        <f>'Datos Monitoreo 2019'!$O2391+'Datos Monitoreo 2019'!$N2391</f>
        <v>1.6248635299960221E-2</v>
      </c>
      <c r="Q2391" s="146">
        <v>0.47</v>
      </c>
      <c r="R2391" s="148">
        <f>'Datos Monitoreo 2019'!$Q2391*'Datos Monitoreo 2019'!$N2391</f>
        <v>6.3640488258177525E-3</v>
      </c>
      <c r="S2391" s="146">
        <v>0.2</v>
      </c>
      <c r="T2391" s="148">
        <f>'Datos Monitoreo 2019'!$R2391*'Datos Monitoreo 2019'!$S2391</f>
        <v>1.2728097651635505E-3</v>
      </c>
      <c r="U2391" s="148">
        <f>'Datos Monitoreo 2019'!$T2391+'Datos Monitoreo 2019'!$R2391</f>
        <v>7.6368585909813028E-3</v>
      </c>
    </row>
    <row r="2392" spans="1:21" x14ac:dyDescent="0.2">
      <c r="A2392" s="143" t="s">
        <v>88</v>
      </c>
      <c r="B2392" s="142">
        <f>VLOOKUP('Datos Monitoreo 2019'!$A2392,info!$D$3:$E$118,2,FALSE)</f>
        <v>6</v>
      </c>
      <c r="C2392" s="143">
        <v>27</v>
      </c>
      <c r="D2392" s="141" t="s">
        <v>9</v>
      </c>
      <c r="E2392" s="144">
        <v>5.8250709171633694</v>
      </c>
      <c r="F2392" s="145">
        <f t="shared" si="42"/>
        <v>2.6649699446022411E-3</v>
      </c>
      <c r="G2392" s="141"/>
      <c r="H2392" s="146"/>
      <c r="I2392" s="146"/>
      <c r="J2392" s="146"/>
      <c r="K2392" s="147">
        <f>VLOOKUP('Datos Monitoreo 2019'!$D2392,info!$A$2:$B$20,2,FALSE)</f>
        <v>0.74</v>
      </c>
      <c r="M2392" s="146">
        <v>1.1499999999999999</v>
      </c>
      <c r="N2392" s="148">
        <f>(1.8894+0.00853085*'Datos Monitoreo 2019'!$E2392^3.32222)/1000</f>
        <v>4.8644297636523098E-3</v>
      </c>
      <c r="O2392" s="148">
        <f>'Datos Monitoreo 2019'!$N2392*'Datos Monitoreo 2019'!$S2392</f>
        <v>9.7288595273046195E-4</v>
      </c>
      <c r="P2392" s="148">
        <f>'Datos Monitoreo 2019'!$O2392+'Datos Monitoreo 2019'!$N2392</f>
        <v>5.8373157163827717E-3</v>
      </c>
      <c r="Q2392" s="146">
        <v>0.47</v>
      </c>
      <c r="R2392" s="148">
        <f>'Datos Monitoreo 2019'!$Q2392*'Datos Monitoreo 2019'!$N2392</f>
        <v>2.2862819889165856E-3</v>
      </c>
      <c r="S2392" s="146">
        <v>0.2</v>
      </c>
      <c r="T2392" s="148">
        <f>'Datos Monitoreo 2019'!$R2392*'Datos Monitoreo 2019'!$S2392</f>
        <v>4.5725639778331715E-4</v>
      </c>
      <c r="U2392" s="148">
        <f>'Datos Monitoreo 2019'!$T2392+'Datos Monitoreo 2019'!$R2392</f>
        <v>2.7435383866999028E-3</v>
      </c>
    </row>
    <row r="2393" spans="1:21" x14ac:dyDescent="0.2">
      <c r="A2393" s="143" t="s">
        <v>88</v>
      </c>
      <c r="B2393" s="142">
        <f>VLOOKUP('Datos Monitoreo 2019'!$A2393,info!$D$3:$E$118,2,FALSE)</f>
        <v>6</v>
      </c>
      <c r="C2393" s="143">
        <v>31</v>
      </c>
      <c r="D2393" s="141" t="s">
        <v>9</v>
      </c>
      <c r="E2393" s="144">
        <v>9.2946486765666876</v>
      </c>
      <c r="F2393" s="145">
        <f t="shared" si="42"/>
        <v>6.7850935338936809E-3</v>
      </c>
      <c r="G2393" s="141"/>
      <c r="H2393" s="146"/>
      <c r="I2393" s="146"/>
      <c r="J2393" s="146"/>
      <c r="K2393" s="147">
        <f>VLOOKUP('Datos Monitoreo 2019'!$D2393,info!$A$2:$B$20,2,FALSE)</f>
        <v>0.74</v>
      </c>
      <c r="M2393" s="146">
        <v>1.1499999999999999</v>
      </c>
      <c r="N2393" s="148">
        <f>(1.8894+0.00853085*'Datos Monitoreo 2019'!$E2393^3.32222)/1000</f>
        <v>1.593936597144293E-2</v>
      </c>
      <c r="O2393" s="148">
        <f>'Datos Monitoreo 2019'!$N2393*'Datos Monitoreo 2019'!$S2393</f>
        <v>3.187873194288586E-3</v>
      </c>
      <c r="P2393" s="148">
        <f>'Datos Monitoreo 2019'!$O2393+'Datos Monitoreo 2019'!$N2393</f>
        <v>1.9127239165731516E-2</v>
      </c>
      <c r="Q2393" s="146">
        <v>0.47</v>
      </c>
      <c r="R2393" s="148">
        <f>'Datos Monitoreo 2019'!$Q2393*'Datos Monitoreo 2019'!$N2393</f>
        <v>7.4915020065781769E-3</v>
      </c>
      <c r="S2393" s="146">
        <v>0.2</v>
      </c>
      <c r="T2393" s="148">
        <f>'Datos Monitoreo 2019'!$R2393*'Datos Monitoreo 2019'!$S2393</f>
        <v>1.4983004013156354E-3</v>
      </c>
      <c r="U2393" s="148">
        <f>'Datos Monitoreo 2019'!$T2393+'Datos Monitoreo 2019'!$R2393</f>
        <v>8.9898024078938123E-3</v>
      </c>
    </row>
    <row r="2394" spans="1:21" x14ac:dyDescent="0.2">
      <c r="A2394" s="143" t="s">
        <v>88</v>
      </c>
      <c r="B2394" s="142">
        <f>VLOOKUP('Datos Monitoreo 2019'!$A2394,info!$D$3:$E$118,2,FALSE)</f>
        <v>6</v>
      </c>
      <c r="C2394" s="143">
        <v>31</v>
      </c>
      <c r="D2394" s="143" t="s">
        <v>9</v>
      </c>
      <c r="E2394" s="144">
        <v>4.7746482927568605</v>
      </c>
      <c r="F2394" s="145">
        <f t="shared" si="42"/>
        <v>1.7904931097838226E-3</v>
      </c>
      <c r="G2394" s="155"/>
      <c r="H2394" s="146"/>
      <c r="I2394" s="146"/>
      <c r="J2394" s="146"/>
      <c r="K2394" s="147">
        <f>VLOOKUP('Datos Monitoreo 2019'!$D2394,info!$A$2:$B$20,2,FALSE)</f>
        <v>0.74</v>
      </c>
      <c r="M2394" s="146">
        <v>1.1499999999999999</v>
      </c>
      <c r="N2394" s="148">
        <f>(1.8894+0.00853085*'Datos Monitoreo 2019'!$E2394^3.32222)/1000</f>
        <v>3.4260853760902299E-3</v>
      </c>
      <c r="O2394" s="148">
        <f>'Datos Monitoreo 2019'!$N2394*'Datos Monitoreo 2019'!$S2394</f>
        <v>6.8521707521804599E-4</v>
      </c>
      <c r="P2394" s="148">
        <f>'Datos Monitoreo 2019'!$O2394+'Datos Monitoreo 2019'!$N2394</f>
        <v>4.1113024513082762E-3</v>
      </c>
      <c r="Q2394" s="146">
        <v>0.47</v>
      </c>
      <c r="R2394" s="148">
        <f>'Datos Monitoreo 2019'!$Q2394*'Datos Monitoreo 2019'!$N2394</f>
        <v>1.6102601267624079E-3</v>
      </c>
      <c r="S2394" s="146">
        <v>0.2</v>
      </c>
      <c r="T2394" s="148">
        <f>'Datos Monitoreo 2019'!$R2394*'Datos Monitoreo 2019'!$S2394</f>
        <v>3.2205202535248159E-4</v>
      </c>
      <c r="U2394" s="148">
        <f>'Datos Monitoreo 2019'!$T2394+'Datos Monitoreo 2019'!$R2394</f>
        <v>1.9323121521148895E-3</v>
      </c>
    </row>
    <row r="2395" spans="1:21" x14ac:dyDescent="0.2">
      <c r="A2395" s="143" t="s">
        <v>88</v>
      </c>
      <c r="B2395" s="142">
        <f>VLOOKUP('Datos Monitoreo 2019'!$A2395,info!$D$3:$E$118,2,FALSE)</f>
        <v>6</v>
      </c>
      <c r="C2395" s="143">
        <v>31.6</v>
      </c>
      <c r="D2395" s="141" t="s">
        <v>9</v>
      </c>
      <c r="E2395" s="144">
        <v>5.7614089399266115</v>
      </c>
      <c r="F2395" s="145">
        <f t="shared" si="42"/>
        <v>2.6070375453167917E-3</v>
      </c>
      <c r="G2395" s="141"/>
      <c r="H2395" s="146"/>
      <c r="I2395" s="146"/>
      <c r="J2395" s="146"/>
      <c r="K2395" s="147">
        <f>VLOOKUP('Datos Monitoreo 2019'!$D2395,info!$A$2:$B$20,2,FALSE)</f>
        <v>0.74</v>
      </c>
      <c r="M2395" s="146">
        <v>1.1499999999999999</v>
      </c>
      <c r="N2395" s="148">
        <f>(1.8894+0.00853085*'Datos Monitoreo 2019'!$E2395^3.32222)/1000</f>
        <v>4.7577752774512812E-3</v>
      </c>
      <c r="O2395" s="148">
        <f>'Datos Monitoreo 2019'!$N2395*'Datos Monitoreo 2019'!$S2395</f>
        <v>9.5155505549025625E-4</v>
      </c>
      <c r="P2395" s="148">
        <f>'Datos Monitoreo 2019'!$O2395+'Datos Monitoreo 2019'!$N2395</f>
        <v>5.7093303329415375E-3</v>
      </c>
      <c r="Q2395" s="146">
        <v>0.47</v>
      </c>
      <c r="R2395" s="148">
        <f>'Datos Monitoreo 2019'!$Q2395*'Datos Monitoreo 2019'!$N2395</f>
        <v>2.2361543804021019E-3</v>
      </c>
      <c r="S2395" s="146">
        <v>0.2</v>
      </c>
      <c r="T2395" s="148">
        <f>'Datos Monitoreo 2019'!$R2395*'Datos Monitoreo 2019'!$S2395</f>
        <v>4.4723087608042041E-4</v>
      </c>
      <c r="U2395" s="148">
        <f>'Datos Monitoreo 2019'!$T2395+'Datos Monitoreo 2019'!$R2395</f>
        <v>2.6833852564825222E-3</v>
      </c>
    </row>
    <row r="2396" spans="1:21" x14ac:dyDescent="0.2">
      <c r="A2396" s="143" t="s">
        <v>88</v>
      </c>
      <c r="B2396" s="142">
        <f>VLOOKUP('Datos Monitoreo 2019'!$A2396,info!$D$3:$E$118,2,FALSE)</f>
        <v>6</v>
      </c>
      <c r="C2396" s="143">
        <v>31.7</v>
      </c>
      <c r="D2396" s="141" t="s">
        <v>9</v>
      </c>
      <c r="E2396" s="144">
        <v>6.716338598477984</v>
      </c>
      <c r="F2396" s="145">
        <f t="shared" si="42"/>
        <v>3.5428686106971363E-3</v>
      </c>
      <c r="G2396" s="141"/>
      <c r="H2396" s="146"/>
      <c r="I2396" s="146"/>
      <c r="J2396" s="146"/>
      <c r="K2396" s="147">
        <f>VLOOKUP('Datos Monitoreo 2019'!$D2396,info!$A$2:$B$20,2,FALSE)</f>
        <v>0.74</v>
      </c>
      <c r="M2396" s="146">
        <v>1.1499999999999999</v>
      </c>
      <c r="N2396" s="148">
        <f>(1.8894+0.00853085*'Datos Monitoreo 2019'!$E2396^3.32222)/1000</f>
        <v>6.663689108463453E-3</v>
      </c>
      <c r="O2396" s="148">
        <f>'Datos Monitoreo 2019'!$N2396*'Datos Monitoreo 2019'!$S2396</f>
        <v>1.3327378216926907E-3</v>
      </c>
      <c r="P2396" s="148">
        <f>'Datos Monitoreo 2019'!$O2396+'Datos Monitoreo 2019'!$N2396</f>
        <v>7.996426930156144E-3</v>
      </c>
      <c r="Q2396" s="146">
        <v>0.47</v>
      </c>
      <c r="R2396" s="148">
        <f>'Datos Monitoreo 2019'!$Q2396*'Datos Monitoreo 2019'!$N2396</f>
        <v>3.1319338809778227E-3</v>
      </c>
      <c r="S2396" s="146">
        <v>0.2</v>
      </c>
      <c r="T2396" s="148">
        <f>'Datos Monitoreo 2019'!$R2396*'Datos Monitoreo 2019'!$S2396</f>
        <v>6.2638677619556457E-4</v>
      </c>
      <c r="U2396" s="148">
        <f>'Datos Monitoreo 2019'!$T2396+'Datos Monitoreo 2019'!$R2396</f>
        <v>3.7583206571733872E-3</v>
      </c>
    </row>
    <row r="2397" spans="1:21" x14ac:dyDescent="0.2">
      <c r="A2397" s="143" t="s">
        <v>88</v>
      </c>
      <c r="B2397" s="142">
        <f>VLOOKUP('Datos Monitoreo 2019'!$A2397,info!$D$3:$E$118,2,FALSE)</f>
        <v>6</v>
      </c>
      <c r="C2397" s="143">
        <v>32</v>
      </c>
      <c r="D2397" s="143" t="s">
        <v>9</v>
      </c>
      <c r="E2397" s="144">
        <v>7.066479473280153</v>
      </c>
      <c r="F2397" s="145">
        <f t="shared" si="42"/>
        <v>3.9218961076704847E-3</v>
      </c>
      <c r="G2397" s="155"/>
      <c r="H2397" s="146"/>
      <c r="I2397" s="146"/>
      <c r="J2397" s="146"/>
      <c r="K2397" s="147">
        <f>VLOOKUP('Datos Monitoreo 2019'!$D2397,info!$A$2:$B$20,2,FALSE)</f>
        <v>0.74</v>
      </c>
      <c r="M2397" s="146">
        <v>1.1499999999999999</v>
      </c>
      <c r="N2397" s="148">
        <f>(1.8894+0.00853085*'Datos Monitoreo 2019'!$E2397^3.32222)/1000</f>
        <v>7.5417862913696246E-3</v>
      </c>
      <c r="O2397" s="148">
        <f>'Datos Monitoreo 2019'!$N2397*'Datos Monitoreo 2019'!$S2397</f>
        <v>1.5083572582739249E-3</v>
      </c>
      <c r="P2397" s="148">
        <f>'Datos Monitoreo 2019'!$O2397+'Datos Monitoreo 2019'!$N2397</f>
        <v>9.0501435496435495E-3</v>
      </c>
      <c r="Q2397" s="146">
        <v>0.47</v>
      </c>
      <c r="R2397" s="148">
        <f>'Datos Monitoreo 2019'!$Q2397*'Datos Monitoreo 2019'!$N2397</f>
        <v>3.5446395569437234E-3</v>
      </c>
      <c r="S2397" s="146">
        <v>0.2</v>
      </c>
      <c r="T2397" s="148">
        <f>'Datos Monitoreo 2019'!$R2397*'Datos Monitoreo 2019'!$S2397</f>
        <v>7.0892791138874468E-4</v>
      </c>
      <c r="U2397" s="148">
        <f>'Datos Monitoreo 2019'!$T2397+'Datos Monitoreo 2019'!$R2397</f>
        <v>4.2535674683324681E-3</v>
      </c>
    </row>
    <row r="2398" spans="1:21" x14ac:dyDescent="0.2">
      <c r="A2398" s="143" t="s">
        <v>88</v>
      </c>
      <c r="B2398" s="142">
        <f>VLOOKUP('Datos Monitoreo 2019'!$A2398,info!$D$3:$E$118,2,FALSE)</f>
        <v>6</v>
      </c>
      <c r="C2398" s="143">
        <v>33</v>
      </c>
      <c r="D2398" s="141" t="s">
        <v>11</v>
      </c>
      <c r="E2398" s="144">
        <v>23.013804771088065</v>
      </c>
      <c r="F2398" s="145">
        <f t="shared" si="42"/>
        <v>4.159745212374167E-2</v>
      </c>
      <c r="G2398" s="141"/>
      <c r="H2398" s="146"/>
      <c r="I2398" s="146"/>
      <c r="J2398" s="146"/>
      <c r="K2398" s="147">
        <f>VLOOKUP('Datos Monitoreo 2019'!$D2398,info!$A$2:$B$20,2,FALSE)</f>
        <v>0.34899999999999998</v>
      </c>
      <c r="M2398" s="146">
        <v>1.1499999999999999</v>
      </c>
      <c r="N2398" s="148">
        <f>(0.489461*'Datos Monitoreo 2019'!$E2398^1.79018)/1000</f>
        <v>0.13425254618115004</v>
      </c>
      <c r="O2398" s="148">
        <f>'Datos Monitoreo 2019'!$N2398*'Datos Monitoreo 2019'!$S2398</f>
        <v>2.6850509236230009E-2</v>
      </c>
      <c r="P2398" s="148">
        <f>'Datos Monitoreo 2019'!$O2398+'Datos Monitoreo 2019'!$N2398</f>
        <v>0.16110305541738004</v>
      </c>
      <c r="Q2398" s="146">
        <v>0.47</v>
      </c>
      <c r="R2398" s="148">
        <f>'Datos Monitoreo 2019'!$Q2398*'Datos Monitoreo 2019'!$N2398</f>
        <v>6.3098696705140511E-2</v>
      </c>
      <c r="S2398" s="146">
        <v>0.2</v>
      </c>
      <c r="T2398" s="148">
        <f>'Datos Monitoreo 2019'!$R2398*'Datos Monitoreo 2019'!$S2398</f>
        <v>1.2619739341028103E-2</v>
      </c>
      <c r="U2398" s="148">
        <f>'Datos Monitoreo 2019'!$T2398+'Datos Monitoreo 2019'!$R2398</f>
        <v>7.5718436046168611E-2</v>
      </c>
    </row>
    <row r="2399" spans="1:21" x14ac:dyDescent="0.2">
      <c r="A2399" s="143" t="s">
        <v>88</v>
      </c>
      <c r="B2399" s="142">
        <f>VLOOKUP('Datos Monitoreo 2019'!$A2399,info!$D$3:$E$118,2,FALSE)</f>
        <v>6</v>
      </c>
      <c r="C2399" s="143">
        <v>34</v>
      </c>
      <c r="D2399" s="143" t="s">
        <v>11</v>
      </c>
      <c r="E2399" s="144">
        <v>25.401128917466497</v>
      </c>
      <c r="F2399" s="145">
        <f t="shared" si="42"/>
        <v>5.0675252190345667E-2</v>
      </c>
      <c r="G2399" s="155"/>
      <c r="H2399" s="146"/>
      <c r="I2399" s="146"/>
      <c r="J2399" s="146"/>
      <c r="K2399" s="147">
        <f>VLOOKUP('Datos Monitoreo 2019'!$D2399,info!$A$2:$B$20,2,FALSE)</f>
        <v>0.34899999999999998</v>
      </c>
      <c r="M2399" s="146">
        <v>1.1499999999999999</v>
      </c>
      <c r="N2399" s="148">
        <f>(0.489461*'Datos Monitoreo 2019'!$E2399^1.79018)/1000</f>
        <v>0.16019828782374698</v>
      </c>
      <c r="O2399" s="148">
        <f>'Datos Monitoreo 2019'!$N2399*'Datos Monitoreo 2019'!$S2399</f>
        <v>3.2039657564749399E-2</v>
      </c>
      <c r="P2399" s="148">
        <f>'Datos Monitoreo 2019'!$O2399+'Datos Monitoreo 2019'!$N2399</f>
        <v>0.19223794538849637</v>
      </c>
      <c r="Q2399" s="146">
        <v>0.47</v>
      </c>
      <c r="R2399" s="148">
        <f>'Datos Monitoreo 2019'!$Q2399*'Datos Monitoreo 2019'!$N2399</f>
        <v>7.5293195277161079E-2</v>
      </c>
      <c r="S2399" s="146">
        <v>0.2</v>
      </c>
      <c r="T2399" s="148">
        <f>'Datos Monitoreo 2019'!$R2399*'Datos Monitoreo 2019'!$S2399</f>
        <v>1.5058639055432217E-2</v>
      </c>
      <c r="U2399" s="148">
        <f>'Datos Monitoreo 2019'!$T2399+'Datos Monitoreo 2019'!$R2399</f>
        <v>9.0351834332593292E-2</v>
      </c>
    </row>
    <row r="2400" spans="1:21" x14ac:dyDescent="0.2">
      <c r="A2400" s="143" t="s">
        <v>88</v>
      </c>
      <c r="B2400" s="142">
        <f>VLOOKUP('Datos Monitoreo 2019'!$A2400,info!$D$3:$E$118,2,FALSE)</f>
        <v>6</v>
      </c>
      <c r="C2400" s="143">
        <v>35</v>
      </c>
      <c r="D2400" s="141" t="s">
        <v>11</v>
      </c>
      <c r="E2400" s="144">
        <v>27.151833291477345</v>
      </c>
      <c r="F2400" s="145">
        <f t="shared" si="42"/>
        <v>5.7901284494075438E-2</v>
      </c>
      <c r="G2400" s="141"/>
      <c r="H2400" s="146"/>
      <c r="I2400" s="146"/>
      <c r="J2400" s="146"/>
      <c r="K2400" s="147">
        <f>VLOOKUP('Datos Monitoreo 2019'!$D2400,info!$A$2:$B$20,2,FALSE)</f>
        <v>0.34899999999999998</v>
      </c>
      <c r="M2400" s="146">
        <v>1.1499999999999999</v>
      </c>
      <c r="N2400" s="148">
        <f>(0.489461*'Datos Monitoreo 2019'!$E2400^1.79018)/1000</f>
        <v>0.18049977740902842</v>
      </c>
      <c r="O2400" s="148">
        <f>'Datos Monitoreo 2019'!$N2400*'Datos Monitoreo 2019'!$S2400</f>
        <v>3.6099955481805689E-2</v>
      </c>
      <c r="P2400" s="148">
        <f>'Datos Monitoreo 2019'!$O2400+'Datos Monitoreo 2019'!$N2400</f>
        <v>0.21659973289083412</v>
      </c>
      <c r="Q2400" s="146">
        <v>0.47</v>
      </c>
      <c r="R2400" s="148">
        <f>'Datos Monitoreo 2019'!$Q2400*'Datos Monitoreo 2019'!$N2400</f>
        <v>8.4834895382243355E-2</v>
      </c>
      <c r="S2400" s="146">
        <v>0.2</v>
      </c>
      <c r="T2400" s="148">
        <f>'Datos Monitoreo 2019'!$R2400*'Datos Monitoreo 2019'!$S2400</f>
        <v>1.696697907644867E-2</v>
      </c>
      <c r="U2400" s="148">
        <f>'Datos Monitoreo 2019'!$T2400+'Datos Monitoreo 2019'!$R2400</f>
        <v>0.10180187445869203</v>
      </c>
    </row>
    <row r="2401" spans="1:21" x14ac:dyDescent="0.2">
      <c r="A2401" s="143" t="s">
        <v>88</v>
      </c>
      <c r="B2401" s="142">
        <f>VLOOKUP('Datos Monitoreo 2019'!$A2401,info!$D$3:$E$118,2,FALSE)</f>
        <v>6</v>
      </c>
      <c r="C2401" s="143">
        <v>36</v>
      </c>
      <c r="D2401" s="143" t="s">
        <v>9</v>
      </c>
      <c r="E2401" s="144">
        <v>9.8357754830791322</v>
      </c>
      <c r="F2401" s="145">
        <f t="shared" si="42"/>
        <v>7.5981365606786295E-3</v>
      </c>
      <c r="G2401" s="155"/>
      <c r="H2401" s="146"/>
      <c r="I2401" s="146"/>
      <c r="J2401" s="146"/>
      <c r="K2401" s="147">
        <f>VLOOKUP('Datos Monitoreo 2019'!$D2401,info!$A$2:$B$20,2,FALSE)</f>
        <v>0.74</v>
      </c>
      <c r="M2401" s="146">
        <v>1.1499999999999999</v>
      </c>
      <c r="N2401" s="148">
        <f>(1.8894+0.00853085*'Datos Monitoreo 2019'!$E2401^3.32222)/1000</f>
        <v>1.8845302677732299E-2</v>
      </c>
      <c r="O2401" s="148">
        <f>'Datos Monitoreo 2019'!$N2401*'Datos Monitoreo 2019'!$S2401</f>
        <v>3.7690605355464599E-3</v>
      </c>
      <c r="P2401" s="148">
        <f>'Datos Monitoreo 2019'!$O2401+'Datos Monitoreo 2019'!$N2401</f>
        <v>2.2614363213278758E-2</v>
      </c>
      <c r="Q2401" s="146">
        <v>0.47</v>
      </c>
      <c r="R2401" s="148">
        <f>'Datos Monitoreo 2019'!$Q2401*'Datos Monitoreo 2019'!$N2401</f>
        <v>8.8572922585341794E-3</v>
      </c>
      <c r="S2401" s="146">
        <v>0.2</v>
      </c>
      <c r="T2401" s="148">
        <f>'Datos Monitoreo 2019'!$R2401*'Datos Monitoreo 2019'!$S2401</f>
        <v>1.7714584517068361E-3</v>
      </c>
      <c r="U2401" s="148">
        <f>'Datos Monitoreo 2019'!$T2401+'Datos Monitoreo 2019'!$R2401</f>
        <v>1.0628750710241015E-2</v>
      </c>
    </row>
    <row r="2402" spans="1:21" x14ac:dyDescent="0.2">
      <c r="A2402" s="143" t="s">
        <v>88</v>
      </c>
      <c r="B2402" s="142">
        <f>VLOOKUP('Datos Monitoreo 2019'!$A2402,info!$D$3:$E$118,2,FALSE)</f>
        <v>6</v>
      </c>
      <c r="C2402" s="143">
        <v>38</v>
      </c>
      <c r="D2402" s="141" t="s">
        <v>11</v>
      </c>
      <c r="E2402" s="144">
        <v>27.69296009798979</v>
      </c>
      <c r="F2402" s="145">
        <f t="shared" si="42"/>
        <v>6.0232188213127785E-2</v>
      </c>
      <c r="G2402" s="141"/>
      <c r="H2402" s="146"/>
      <c r="I2402" s="146"/>
      <c r="J2402" s="146"/>
      <c r="K2402" s="147">
        <f>VLOOKUP('Datos Monitoreo 2019'!$D2402,info!$A$2:$B$20,2,FALSE)</f>
        <v>0.34899999999999998</v>
      </c>
      <c r="M2402" s="146">
        <v>1.1499999999999999</v>
      </c>
      <c r="N2402" s="148">
        <f>(0.489461*'Datos Monitoreo 2019'!$E2402^1.79018)/1000</f>
        <v>0.18699022737863519</v>
      </c>
      <c r="O2402" s="148">
        <f>'Datos Monitoreo 2019'!$N2402*'Datos Monitoreo 2019'!$S2402</f>
        <v>3.7398045475727039E-2</v>
      </c>
      <c r="P2402" s="148">
        <f>'Datos Monitoreo 2019'!$O2402+'Datos Monitoreo 2019'!$N2402</f>
        <v>0.22438827285436222</v>
      </c>
      <c r="Q2402" s="146">
        <v>0.47</v>
      </c>
      <c r="R2402" s="148">
        <f>'Datos Monitoreo 2019'!$Q2402*'Datos Monitoreo 2019'!$N2402</f>
        <v>8.7885406867958538E-2</v>
      </c>
      <c r="S2402" s="146">
        <v>0.2</v>
      </c>
      <c r="T2402" s="148">
        <f>'Datos Monitoreo 2019'!$R2402*'Datos Monitoreo 2019'!$S2402</f>
        <v>1.7577081373591708E-2</v>
      </c>
      <c r="U2402" s="148">
        <f>'Datos Monitoreo 2019'!$T2402+'Datos Monitoreo 2019'!$R2402</f>
        <v>0.10546248824155025</v>
      </c>
    </row>
    <row r="2403" spans="1:21" x14ac:dyDescent="0.2">
      <c r="A2403" s="143" t="s">
        <v>88</v>
      </c>
      <c r="B2403" s="142">
        <f>VLOOKUP('Datos Monitoreo 2019'!$A2403,info!$D$3:$E$118,2,FALSE)</f>
        <v>6</v>
      </c>
      <c r="C2403" s="143">
        <v>40</v>
      </c>
      <c r="D2403" s="141" t="s">
        <v>9</v>
      </c>
      <c r="E2403" s="144">
        <v>10.949860084722399</v>
      </c>
      <c r="F2403" s="145">
        <f t="shared" si="42"/>
        <v>9.4168796728612628E-3</v>
      </c>
      <c r="G2403" s="141"/>
      <c r="H2403" s="146"/>
      <c r="I2403" s="146"/>
      <c r="J2403" s="146"/>
      <c r="K2403" s="147">
        <f>VLOOKUP('Datos Monitoreo 2019'!$D2403,info!$A$2:$B$20,2,FALSE)</f>
        <v>0.74</v>
      </c>
      <c r="M2403" s="146">
        <v>1.1499999999999999</v>
      </c>
      <c r="N2403" s="148">
        <f>(1.8894+0.00853085*'Datos Monitoreo 2019'!$E2403^3.32222)/1000</f>
        <v>2.6107286792511817E-2</v>
      </c>
      <c r="O2403" s="148">
        <f>'Datos Monitoreo 2019'!$N2403*'Datos Monitoreo 2019'!$S2403</f>
        <v>5.2214573585023637E-3</v>
      </c>
      <c r="P2403" s="148">
        <f>'Datos Monitoreo 2019'!$O2403+'Datos Monitoreo 2019'!$N2403</f>
        <v>3.1328744151014179E-2</v>
      </c>
      <c r="Q2403" s="146">
        <v>0.47</v>
      </c>
      <c r="R2403" s="148">
        <f>'Datos Monitoreo 2019'!$Q2403*'Datos Monitoreo 2019'!$N2403</f>
        <v>1.2270424792480554E-2</v>
      </c>
      <c r="S2403" s="146">
        <v>0.2</v>
      </c>
      <c r="T2403" s="148">
        <f>'Datos Monitoreo 2019'!$R2403*'Datos Monitoreo 2019'!$S2403</f>
        <v>2.4540849584961111E-3</v>
      </c>
      <c r="U2403" s="148">
        <f>'Datos Monitoreo 2019'!$T2403+'Datos Monitoreo 2019'!$R2403</f>
        <v>1.4724509750976665E-2</v>
      </c>
    </row>
    <row r="2404" spans="1:21" x14ac:dyDescent="0.2">
      <c r="A2404" s="143" t="s">
        <v>88</v>
      </c>
      <c r="B2404" s="142">
        <f>VLOOKUP('Datos Monitoreo 2019'!$A2404,info!$D$3:$E$118,2,FALSE)</f>
        <v>6</v>
      </c>
      <c r="C2404" s="143">
        <v>41</v>
      </c>
      <c r="D2404" s="141" t="s">
        <v>11</v>
      </c>
      <c r="E2404" s="144">
        <v>30.557749073643905</v>
      </c>
      <c r="F2404" s="145">
        <f t="shared" si="42"/>
        <v>7.3338597776745354E-2</v>
      </c>
      <c r="G2404" s="141"/>
      <c r="H2404" s="146"/>
      <c r="I2404" s="146"/>
      <c r="J2404" s="146"/>
      <c r="K2404" s="147">
        <f>VLOOKUP('Datos Monitoreo 2019'!$D2404,info!$A$2:$B$20,2,FALSE)</f>
        <v>0.34899999999999998</v>
      </c>
      <c r="M2404" s="146">
        <v>1.1499999999999999</v>
      </c>
      <c r="N2404" s="148">
        <f>(0.489461*'Datos Monitoreo 2019'!$E2404^1.79018)/1000</f>
        <v>0.22302453883622136</v>
      </c>
      <c r="O2404" s="148">
        <f>'Datos Monitoreo 2019'!$N2404*'Datos Monitoreo 2019'!$S2404</f>
        <v>4.4604907767244274E-2</v>
      </c>
      <c r="P2404" s="148">
        <f>'Datos Monitoreo 2019'!$O2404+'Datos Monitoreo 2019'!$N2404</f>
        <v>0.26762944660346566</v>
      </c>
      <c r="Q2404" s="146">
        <v>0.47</v>
      </c>
      <c r="R2404" s="148">
        <f>'Datos Monitoreo 2019'!$Q2404*'Datos Monitoreo 2019'!$N2404</f>
        <v>0.10482153325302404</v>
      </c>
      <c r="S2404" s="146">
        <v>0.2</v>
      </c>
      <c r="T2404" s="148">
        <f>'Datos Monitoreo 2019'!$R2404*'Datos Monitoreo 2019'!$S2404</f>
        <v>2.0964306650604808E-2</v>
      </c>
      <c r="U2404" s="148">
        <f>'Datos Monitoreo 2019'!$T2404+'Datos Monitoreo 2019'!$R2404</f>
        <v>0.12578583990362885</v>
      </c>
    </row>
    <row r="2405" spans="1:21" x14ac:dyDescent="0.2">
      <c r="A2405" s="143" t="s">
        <v>88</v>
      </c>
      <c r="B2405" s="142">
        <f>VLOOKUP('Datos Monitoreo 2019'!$A2405,info!$D$3:$E$118,2,FALSE)</f>
        <v>6</v>
      </c>
      <c r="C2405" s="143">
        <v>42</v>
      </c>
      <c r="D2405" s="143" t="s">
        <v>11</v>
      </c>
      <c r="E2405" s="144">
        <v>21.422255340169112</v>
      </c>
      <c r="F2405" s="145">
        <f t="shared" si="42"/>
        <v>3.6042944609834537E-2</v>
      </c>
      <c r="G2405" s="155"/>
      <c r="H2405" s="146"/>
      <c r="I2405" s="146"/>
      <c r="J2405" s="146"/>
      <c r="K2405" s="147">
        <f>VLOOKUP('Datos Monitoreo 2019'!$D2405,info!$A$2:$B$20,2,FALSE)</f>
        <v>0.34899999999999998</v>
      </c>
      <c r="M2405" s="146">
        <v>1.1499999999999999</v>
      </c>
      <c r="N2405" s="148">
        <f>(0.489461*'Datos Monitoreo 2019'!$E2405^1.79018)/1000</f>
        <v>0.11808815621178038</v>
      </c>
      <c r="O2405" s="148">
        <f>'Datos Monitoreo 2019'!$N2405*'Datos Monitoreo 2019'!$S2405</f>
        <v>2.361763124235608E-2</v>
      </c>
      <c r="P2405" s="148">
        <f>'Datos Monitoreo 2019'!$O2405+'Datos Monitoreo 2019'!$N2405</f>
        <v>0.14170578745413648</v>
      </c>
      <c r="Q2405" s="146">
        <v>0.47</v>
      </c>
      <c r="R2405" s="148">
        <f>'Datos Monitoreo 2019'!$Q2405*'Datos Monitoreo 2019'!$N2405</f>
        <v>5.5501433419536776E-2</v>
      </c>
      <c r="S2405" s="146">
        <v>0.2</v>
      </c>
      <c r="T2405" s="148">
        <f>'Datos Monitoreo 2019'!$R2405*'Datos Monitoreo 2019'!$S2405</f>
        <v>1.1100286683907355E-2</v>
      </c>
      <c r="U2405" s="148">
        <f>'Datos Monitoreo 2019'!$T2405+'Datos Monitoreo 2019'!$R2405</f>
        <v>6.6601720103444131E-2</v>
      </c>
    </row>
    <row r="2406" spans="1:21" x14ac:dyDescent="0.2">
      <c r="A2406" s="143" t="s">
        <v>88</v>
      </c>
      <c r="B2406" s="142">
        <f>VLOOKUP('Datos Monitoreo 2019'!$A2406,info!$D$3:$E$118,2,FALSE)</f>
        <v>6</v>
      </c>
      <c r="C2406" s="143">
        <v>44</v>
      </c>
      <c r="D2406" s="141" t="s">
        <v>9</v>
      </c>
      <c r="E2406" s="144">
        <v>6.9073245301882578</v>
      </c>
      <c r="F2406" s="145">
        <f t="shared" si="42"/>
        <v>3.7472235576271298E-3</v>
      </c>
      <c r="G2406" s="141"/>
      <c r="H2406" s="146"/>
      <c r="I2406" s="146"/>
      <c r="J2406" s="146"/>
      <c r="K2406" s="147">
        <f>VLOOKUP('Datos Monitoreo 2019'!$D2406,info!$A$2:$B$20,2,FALSE)</f>
        <v>0.74</v>
      </c>
      <c r="M2406" s="146">
        <v>1.1499999999999999</v>
      </c>
      <c r="N2406" s="148">
        <f>(1.8894+0.00853085*'Datos Monitoreo 2019'!$E2406^3.32222)/1000</f>
        <v>7.129798487754622E-3</v>
      </c>
      <c r="O2406" s="148">
        <f>'Datos Monitoreo 2019'!$N2406*'Datos Monitoreo 2019'!$S2406</f>
        <v>1.4259596975509244E-3</v>
      </c>
      <c r="P2406" s="148">
        <f>'Datos Monitoreo 2019'!$O2406+'Datos Monitoreo 2019'!$N2406</f>
        <v>8.5557581853055471E-3</v>
      </c>
      <c r="Q2406" s="146">
        <v>0.47</v>
      </c>
      <c r="R2406" s="148">
        <f>'Datos Monitoreo 2019'!$Q2406*'Datos Monitoreo 2019'!$N2406</f>
        <v>3.3510052892446723E-3</v>
      </c>
      <c r="S2406" s="146">
        <v>0.2</v>
      </c>
      <c r="T2406" s="148">
        <f>'Datos Monitoreo 2019'!$R2406*'Datos Monitoreo 2019'!$S2406</f>
        <v>6.7020105784893445E-4</v>
      </c>
      <c r="U2406" s="148">
        <f>'Datos Monitoreo 2019'!$T2406+'Datos Monitoreo 2019'!$R2406</f>
        <v>4.0212063470936067E-3</v>
      </c>
    </row>
    <row r="2407" spans="1:21" x14ac:dyDescent="0.2">
      <c r="A2407" s="143" t="s">
        <v>88</v>
      </c>
      <c r="B2407" s="142">
        <f>VLOOKUP('Datos Monitoreo 2019'!$A2407,info!$D$3:$E$118,2,FALSE)</f>
        <v>6</v>
      </c>
      <c r="C2407" s="143">
        <v>44</v>
      </c>
      <c r="D2407" s="143" t="s">
        <v>9</v>
      </c>
      <c r="E2407" s="144">
        <v>6.7800005757147419</v>
      </c>
      <c r="F2407" s="145">
        <f t="shared" si="42"/>
        <v>3.6103503065681012E-3</v>
      </c>
      <c r="G2407" s="155"/>
      <c r="H2407" s="146"/>
      <c r="I2407" s="146"/>
      <c r="J2407" s="146"/>
      <c r="K2407" s="147">
        <f>VLOOKUP('Datos Monitoreo 2019'!$D2407,info!$A$2:$B$20,2,FALSE)</f>
        <v>0.74</v>
      </c>
      <c r="M2407" s="146">
        <v>1.1499999999999999</v>
      </c>
      <c r="N2407" s="148">
        <f>(1.8894+0.00853085*'Datos Monitoreo 2019'!$E2407^3.32222)/1000</f>
        <v>6.8156941693487466E-3</v>
      </c>
      <c r="O2407" s="148">
        <f>'Datos Monitoreo 2019'!$N2407*'Datos Monitoreo 2019'!$S2407</f>
        <v>1.3631388338697494E-3</v>
      </c>
      <c r="P2407" s="148">
        <f>'Datos Monitoreo 2019'!$O2407+'Datos Monitoreo 2019'!$N2407</f>
        <v>8.1788330032184966E-3</v>
      </c>
      <c r="Q2407" s="146">
        <v>0.47</v>
      </c>
      <c r="R2407" s="148">
        <f>'Datos Monitoreo 2019'!$Q2407*'Datos Monitoreo 2019'!$N2407</f>
        <v>3.2033762595939106E-3</v>
      </c>
      <c r="S2407" s="146">
        <v>0.2</v>
      </c>
      <c r="T2407" s="148">
        <f>'Datos Monitoreo 2019'!$R2407*'Datos Monitoreo 2019'!$S2407</f>
        <v>6.4067525191878211E-4</v>
      </c>
      <c r="U2407" s="148">
        <f>'Datos Monitoreo 2019'!$T2407+'Datos Monitoreo 2019'!$R2407</f>
        <v>3.8440515115126927E-3</v>
      </c>
    </row>
    <row r="2408" spans="1:21" x14ac:dyDescent="0.2">
      <c r="A2408" s="143" t="s">
        <v>88</v>
      </c>
      <c r="B2408" s="142">
        <f>VLOOKUP('Datos Monitoreo 2019'!$A2408,info!$D$3:$E$118,2,FALSE)</f>
        <v>6</v>
      </c>
      <c r="C2408" s="143">
        <v>45</v>
      </c>
      <c r="D2408" s="143" t="s">
        <v>11</v>
      </c>
      <c r="E2408" s="144">
        <v>18.780283284843652</v>
      </c>
      <c r="F2408" s="145">
        <f t="shared" si="42"/>
        <v>2.770091784514439E-2</v>
      </c>
      <c r="G2408" s="155"/>
      <c r="H2408" s="146"/>
      <c r="I2408" s="146"/>
      <c r="J2408" s="146"/>
      <c r="K2408" s="147">
        <f>VLOOKUP('Datos Monitoreo 2019'!$D2408,info!$A$2:$B$20,2,FALSE)</f>
        <v>0.34899999999999998</v>
      </c>
      <c r="M2408" s="146">
        <v>1.1499999999999999</v>
      </c>
      <c r="N2408" s="148">
        <f>(0.489461*'Datos Monitoreo 2019'!$E2408^1.79018)/1000</f>
        <v>9.3298398342581093E-2</v>
      </c>
      <c r="O2408" s="148">
        <f>'Datos Monitoreo 2019'!$N2408*'Datos Monitoreo 2019'!$S2408</f>
        <v>1.865967966851622E-2</v>
      </c>
      <c r="P2408" s="148">
        <f>'Datos Monitoreo 2019'!$O2408+'Datos Monitoreo 2019'!$N2408</f>
        <v>0.11195807801109731</v>
      </c>
      <c r="Q2408" s="146">
        <v>0.47</v>
      </c>
      <c r="R2408" s="148">
        <f>'Datos Monitoreo 2019'!$Q2408*'Datos Monitoreo 2019'!$N2408</f>
        <v>4.3850247221013113E-2</v>
      </c>
      <c r="S2408" s="146">
        <v>0.2</v>
      </c>
      <c r="T2408" s="148">
        <f>'Datos Monitoreo 2019'!$R2408*'Datos Monitoreo 2019'!$S2408</f>
        <v>8.7700494442026228E-3</v>
      </c>
      <c r="U2408" s="148">
        <f>'Datos Monitoreo 2019'!$T2408+'Datos Monitoreo 2019'!$R2408</f>
        <v>5.2620296665215734E-2</v>
      </c>
    </row>
    <row r="2409" spans="1:21" x14ac:dyDescent="0.2">
      <c r="A2409" s="143" t="s">
        <v>88</v>
      </c>
      <c r="B2409" s="142">
        <f>VLOOKUP('Datos Monitoreo 2019'!$A2409,info!$D$3:$E$118,2,FALSE)</f>
        <v>6</v>
      </c>
      <c r="C2409" s="143">
        <v>46</v>
      </c>
      <c r="D2409" s="141" t="s">
        <v>11</v>
      </c>
      <c r="E2409" s="144">
        <v>30.048453255749841</v>
      </c>
      <c r="F2409" s="145">
        <f t="shared" si="42"/>
        <v>7.0914349683569633E-2</v>
      </c>
      <c r="G2409" s="141"/>
      <c r="H2409" s="146"/>
      <c r="I2409" s="146"/>
      <c r="J2409" s="146"/>
      <c r="K2409" s="147">
        <f>VLOOKUP('Datos Monitoreo 2019'!$D2409,info!$A$2:$B$20,2,FALSE)</f>
        <v>0.34899999999999998</v>
      </c>
      <c r="M2409" s="146">
        <v>1.1499999999999999</v>
      </c>
      <c r="N2409" s="148">
        <f>(0.489461*'Datos Monitoreo 2019'!$E2409^1.79018)/1000</f>
        <v>0.21641417271444655</v>
      </c>
      <c r="O2409" s="148">
        <f>'Datos Monitoreo 2019'!$N2409*'Datos Monitoreo 2019'!$S2409</f>
        <v>4.3282834542889309E-2</v>
      </c>
      <c r="P2409" s="148">
        <f>'Datos Monitoreo 2019'!$O2409+'Datos Monitoreo 2019'!$N2409</f>
        <v>0.25969700725733585</v>
      </c>
      <c r="Q2409" s="146">
        <v>0.47</v>
      </c>
      <c r="R2409" s="148">
        <f>'Datos Monitoreo 2019'!$Q2409*'Datos Monitoreo 2019'!$N2409</f>
        <v>0.10171466117578987</v>
      </c>
      <c r="S2409" s="146">
        <v>0.2</v>
      </c>
      <c r="T2409" s="148">
        <f>'Datos Monitoreo 2019'!$R2409*'Datos Monitoreo 2019'!$S2409</f>
        <v>2.0342932235157974E-2</v>
      </c>
      <c r="U2409" s="148">
        <f>'Datos Monitoreo 2019'!$T2409+'Datos Monitoreo 2019'!$R2409</f>
        <v>0.12205759341094784</v>
      </c>
    </row>
    <row r="2410" spans="1:21" x14ac:dyDescent="0.2">
      <c r="A2410" s="143" t="s">
        <v>88</v>
      </c>
      <c r="B2410" s="142">
        <f>VLOOKUP('Datos Monitoreo 2019'!$A2410,info!$D$3:$E$118,2,FALSE)</f>
        <v>6</v>
      </c>
      <c r="C2410" s="143">
        <v>47</v>
      </c>
      <c r="D2410" s="143" t="s">
        <v>9</v>
      </c>
      <c r="E2410" s="144">
        <v>7.6394372684109761</v>
      </c>
      <c r="F2410" s="145">
        <f t="shared" si="42"/>
        <v>4.5836623610465846E-3</v>
      </c>
      <c r="G2410" s="155"/>
      <c r="H2410" s="146"/>
      <c r="I2410" s="146"/>
      <c r="J2410" s="146"/>
      <c r="K2410" s="147">
        <f>VLOOKUP('Datos Monitoreo 2019'!$D2410,info!$A$2:$B$20,2,FALSE)</f>
        <v>0.74</v>
      </c>
      <c r="M2410" s="146">
        <v>1.1499999999999999</v>
      </c>
      <c r="N2410" s="148">
        <f>(1.8894+0.00853085*'Datos Monitoreo 2019'!$E2410^3.32222)/1000</f>
        <v>9.212862247255163E-3</v>
      </c>
      <c r="O2410" s="148">
        <f>'Datos Monitoreo 2019'!$N2410*'Datos Monitoreo 2019'!$S2410</f>
        <v>1.8425724494510326E-3</v>
      </c>
      <c r="P2410" s="148">
        <f>'Datos Monitoreo 2019'!$O2410+'Datos Monitoreo 2019'!$N2410</f>
        <v>1.1055434696706196E-2</v>
      </c>
      <c r="Q2410" s="146">
        <v>0.47</v>
      </c>
      <c r="R2410" s="148">
        <f>'Datos Monitoreo 2019'!$Q2410*'Datos Monitoreo 2019'!$N2410</f>
        <v>4.3300452562099268E-3</v>
      </c>
      <c r="S2410" s="146">
        <v>0.2</v>
      </c>
      <c r="T2410" s="148">
        <f>'Datos Monitoreo 2019'!$R2410*'Datos Monitoreo 2019'!$S2410</f>
        <v>8.6600905124198542E-4</v>
      </c>
      <c r="U2410" s="148">
        <f>'Datos Monitoreo 2019'!$T2410+'Datos Monitoreo 2019'!$R2410</f>
        <v>5.1960543074519123E-3</v>
      </c>
    </row>
    <row r="2411" spans="1:21" x14ac:dyDescent="0.2">
      <c r="A2411" s="143" t="s">
        <v>88</v>
      </c>
      <c r="B2411" s="142">
        <f>VLOOKUP('Datos Monitoreo 2019'!$A2411,info!$D$3:$E$118,2,FALSE)</f>
        <v>6</v>
      </c>
      <c r="C2411" s="143">
        <v>50</v>
      </c>
      <c r="D2411" s="141" t="s">
        <v>9</v>
      </c>
      <c r="E2411" s="144">
        <v>8.0850711090682825</v>
      </c>
      <c r="F2411" s="145">
        <f t="shared" si="42"/>
        <v>5.1340201542583591E-3</v>
      </c>
      <c r="G2411" s="141"/>
      <c r="H2411" s="146"/>
      <c r="I2411" s="146"/>
      <c r="J2411" s="146"/>
      <c r="K2411" s="147">
        <f>VLOOKUP('Datos Monitoreo 2019'!$D2411,info!$A$2:$B$20,2,FALSE)</f>
        <v>0.74</v>
      </c>
      <c r="M2411" s="146">
        <v>1.1499999999999999</v>
      </c>
      <c r="N2411" s="148">
        <f>(1.8894+0.00853085*'Datos Monitoreo 2019'!$E2411^3.32222)/1000</f>
        <v>1.0730732542737317E-2</v>
      </c>
      <c r="O2411" s="148">
        <f>'Datos Monitoreo 2019'!$N2411*'Datos Monitoreo 2019'!$S2411</f>
        <v>2.1461465085474635E-3</v>
      </c>
      <c r="P2411" s="148">
        <f>'Datos Monitoreo 2019'!$O2411+'Datos Monitoreo 2019'!$N2411</f>
        <v>1.2876879051284779E-2</v>
      </c>
      <c r="Q2411" s="146">
        <v>0.47</v>
      </c>
      <c r="R2411" s="148">
        <f>'Datos Monitoreo 2019'!$Q2411*'Datos Monitoreo 2019'!$N2411</f>
        <v>5.0434442950865388E-3</v>
      </c>
      <c r="S2411" s="146">
        <v>0.2</v>
      </c>
      <c r="T2411" s="148">
        <f>'Datos Monitoreo 2019'!$R2411*'Datos Monitoreo 2019'!$S2411</f>
        <v>1.0086888590173078E-3</v>
      </c>
      <c r="U2411" s="148">
        <f>'Datos Monitoreo 2019'!$T2411+'Datos Monitoreo 2019'!$R2411</f>
        <v>6.0521331541038463E-3</v>
      </c>
    </row>
    <row r="2412" spans="1:21" x14ac:dyDescent="0.2">
      <c r="A2412" s="143" t="s">
        <v>88</v>
      </c>
      <c r="B2412" s="142">
        <f>VLOOKUP('Datos Monitoreo 2019'!$A2412,info!$D$3:$E$118,2,FALSE)</f>
        <v>6</v>
      </c>
      <c r="C2412" s="143">
        <v>51</v>
      </c>
      <c r="D2412" s="143" t="s">
        <v>9</v>
      </c>
      <c r="E2412" s="144">
        <v>6.6845076098596046</v>
      </c>
      <c r="F2412" s="145">
        <f t="shared" si="42"/>
        <v>3.5093664951762931E-3</v>
      </c>
      <c r="G2412" s="155"/>
      <c r="H2412" s="146"/>
      <c r="I2412" s="146"/>
      <c r="J2412" s="146"/>
      <c r="K2412" s="147">
        <f>VLOOKUP('Datos Monitoreo 2019'!$D2412,info!$A$2:$B$20,2,FALSE)</f>
        <v>0.74</v>
      </c>
      <c r="M2412" s="146">
        <v>1.1499999999999999</v>
      </c>
      <c r="N2412" s="148">
        <f>(1.8894+0.00853085*'Datos Monitoreo 2019'!$E2412^3.32222)/1000</f>
        <v>6.5889301589768454E-3</v>
      </c>
      <c r="O2412" s="148">
        <f>'Datos Monitoreo 2019'!$N2412*'Datos Monitoreo 2019'!$S2412</f>
        <v>1.3177860317953691E-3</v>
      </c>
      <c r="P2412" s="148">
        <f>'Datos Monitoreo 2019'!$O2412+'Datos Monitoreo 2019'!$N2412</f>
        <v>7.9067161907722151E-3</v>
      </c>
      <c r="Q2412" s="146">
        <v>0.47</v>
      </c>
      <c r="R2412" s="148">
        <f>'Datos Monitoreo 2019'!$Q2412*'Datos Monitoreo 2019'!$N2412</f>
        <v>3.0967971747191173E-3</v>
      </c>
      <c r="S2412" s="146">
        <v>0.2</v>
      </c>
      <c r="T2412" s="148">
        <f>'Datos Monitoreo 2019'!$R2412*'Datos Monitoreo 2019'!$S2412</f>
        <v>6.1935943494382346E-4</v>
      </c>
      <c r="U2412" s="148">
        <f>'Datos Monitoreo 2019'!$T2412+'Datos Monitoreo 2019'!$R2412</f>
        <v>3.7161566096629408E-3</v>
      </c>
    </row>
    <row r="2413" spans="1:21" x14ac:dyDescent="0.2">
      <c r="A2413" s="143" t="s">
        <v>88</v>
      </c>
      <c r="B2413" s="142">
        <f>VLOOKUP('Datos Monitoreo 2019'!$A2413,info!$D$3:$E$118,2,FALSE)</f>
        <v>6</v>
      </c>
      <c r="C2413" s="143">
        <v>55</v>
      </c>
      <c r="D2413" s="143" t="s">
        <v>11</v>
      </c>
      <c r="E2413" s="144">
        <v>22.886480816614551</v>
      </c>
      <c r="F2413" s="145">
        <f t="shared" si="42"/>
        <v>4.1138449267864662E-2</v>
      </c>
      <c r="G2413" s="155"/>
      <c r="H2413" s="146"/>
      <c r="I2413" s="146"/>
      <c r="J2413" s="146"/>
      <c r="K2413" s="147">
        <f>VLOOKUP('Datos Monitoreo 2019'!$D2413,info!$A$2:$B$20,2,FALSE)</f>
        <v>0.34899999999999998</v>
      </c>
      <c r="M2413" s="146">
        <v>1.1499999999999999</v>
      </c>
      <c r="N2413" s="148">
        <f>(0.489461*'Datos Monitoreo 2019'!$E2413^1.79018)/1000</f>
        <v>0.13292579274409486</v>
      </c>
      <c r="O2413" s="148">
        <f>'Datos Monitoreo 2019'!$N2413*'Datos Monitoreo 2019'!$S2413</f>
        <v>2.6585158548818974E-2</v>
      </c>
      <c r="P2413" s="148">
        <f>'Datos Monitoreo 2019'!$O2413+'Datos Monitoreo 2019'!$N2413</f>
        <v>0.15951095129291382</v>
      </c>
      <c r="Q2413" s="146">
        <v>0.47</v>
      </c>
      <c r="R2413" s="148">
        <f>'Datos Monitoreo 2019'!$Q2413*'Datos Monitoreo 2019'!$N2413</f>
        <v>6.2475122589724576E-2</v>
      </c>
      <c r="S2413" s="146">
        <v>0.2</v>
      </c>
      <c r="T2413" s="148">
        <f>'Datos Monitoreo 2019'!$R2413*'Datos Monitoreo 2019'!$S2413</f>
        <v>1.2495024517944917E-2</v>
      </c>
      <c r="U2413" s="148">
        <f>'Datos Monitoreo 2019'!$T2413+'Datos Monitoreo 2019'!$R2413</f>
        <v>7.4970147107669499E-2</v>
      </c>
    </row>
    <row r="2414" spans="1:21" x14ac:dyDescent="0.2">
      <c r="A2414" s="143" t="s">
        <v>88</v>
      </c>
      <c r="B2414" s="142">
        <f>VLOOKUP('Datos Monitoreo 2019'!$A2414,info!$D$3:$E$118,2,FALSE)</f>
        <v>6</v>
      </c>
      <c r="C2414" s="143">
        <v>56</v>
      </c>
      <c r="D2414" s="141" t="s">
        <v>11</v>
      </c>
      <c r="E2414" s="144">
        <v>28.870706676869816</v>
      </c>
      <c r="F2414" s="145">
        <f t="shared" si="42"/>
        <v>6.5464327389802318E-2</v>
      </c>
      <c r="G2414" s="141"/>
      <c r="H2414" s="146"/>
      <c r="I2414" s="146"/>
      <c r="J2414" s="146"/>
      <c r="K2414" s="147">
        <f>VLOOKUP('Datos Monitoreo 2019'!$D2414,info!$A$2:$B$20,2,FALSE)</f>
        <v>0.34899999999999998</v>
      </c>
      <c r="M2414" s="146">
        <v>1.1499999999999999</v>
      </c>
      <c r="N2414" s="148">
        <f>(0.489461*'Datos Monitoreo 2019'!$E2414^1.79018)/1000</f>
        <v>0.20146506450316201</v>
      </c>
      <c r="O2414" s="148">
        <f>'Datos Monitoreo 2019'!$N2414*'Datos Monitoreo 2019'!$S2414</f>
        <v>4.0293012900632405E-2</v>
      </c>
      <c r="P2414" s="148">
        <f>'Datos Monitoreo 2019'!$O2414+'Datos Monitoreo 2019'!$N2414</f>
        <v>0.2417580774037944</v>
      </c>
      <c r="Q2414" s="146">
        <v>0.47</v>
      </c>
      <c r="R2414" s="148">
        <f>'Datos Monitoreo 2019'!$Q2414*'Datos Monitoreo 2019'!$N2414</f>
        <v>9.4688580316486137E-2</v>
      </c>
      <c r="S2414" s="146">
        <v>0.2</v>
      </c>
      <c r="T2414" s="148">
        <f>'Datos Monitoreo 2019'!$R2414*'Datos Monitoreo 2019'!$S2414</f>
        <v>1.8937716063297229E-2</v>
      </c>
      <c r="U2414" s="148">
        <f>'Datos Monitoreo 2019'!$T2414+'Datos Monitoreo 2019'!$R2414</f>
        <v>0.11362629637978336</v>
      </c>
    </row>
    <row r="2415" spans="1:21" x14ac:dyDescent="0.2">
      <c r="A2415" s="143" t="s">
        <v>88</v>
      </c>
      <c r="B2415" s="142">
        <f>VLOOKUP('Datos Monitoreo 2019'!$A2415,info!$D$3:$E$118,2,FALSE)</f>
        <v>6</v>
      </c>
      <c r="C2415" s="143">
        <v>57</v>
      </c>
      <c r="D2415" s="143" t="s">
        <v>9</v>
      </c>
      <c r="E2415" s="144">
        <v>8.0214091318315255</v>
      </c>
      <c r="F2415" s="145">
        <f t="shared" si="42"/>
        <v>5.0534877530538612E-3</v>
      </c>
      <c r="G2415" s="155"/>
      <c r="H2415" s="146"/>
      <c r="I2415" s="146"/>
      <c r="J2415" s="146"/>
      <c r="K2415" s="147">
        <f>VLOOKUP('Datos Monitoreo 2019'!$D2415,info!$A$2:$B$20,2,FALSE)</f>
        <v>0.74</v>
      </c>
      <c r="M2415" s="146">
        <v>1.1499999999999999</v>
      </c>
      <c r="N2415" s="148">
        <f>(1.8894+0.00853085*'Datos Monitoreo 2019'!$E2415^3.32222)/1000</f>
        <v>1.050155743270725E-2</v>
      </c>
      <c r="O2415" s="148">
        <f>'Datos Monitoreo 2019'!$N2415*'Datos Monitoreo 2019'!$S2415</f>
        <v>2.10031148654145E-3</v>
      </c>
      <c r="P2415" s="148">
        <f>'Datos Monitoreo 2019'!$O2415+'Datos Monitoreo 2019'!$N2415</f>
        <v>1.26018689192487E-2</v>
      </c>
      <c r="Q2415" s="146">
        <v>0.47</v>
      </c>
      <c r="R2415" s="148">
        <f>'Datos Monitoreo 2019'!$Q2415*'Datos Monitoreo 2019'!$N2415</f>
        <v>4.9357319933724074E-3</v>
      </c>
      <c r="S2415" s="146">
        <v>0.2</v>
      </c>
      <c r="T2415" s="148">
        <f>'Datos Monitoreo 2019'!$R2415*'Datos Monitoreo 2019'!$S2415</f>
        <v>9.8714639867448161E-4</v>
      </c>
      <c r="U2415" s="148">
        <f>'Datos Monitoreo 2019'!$T2415+'Datos Monitoreo 2019'!$R2415</f>
        <v>5.9228783920468892E-3</v>
      </c>
    </row>
    <row r="2416" spans="1:21" x14ac:dyDescent="0.2">
      <c r="A2416" s="143" t="s">
        <v>88</v>
      </c>
      <c r="B2416" s="142">
        <f>VLOOKUP('Datos Monitoreo 2019'!$A2416,info!$D$3:$E$118,2,FALSE)</f>
        <v>6</v>
      </c>
      <c r="C2416" s="143">
        <v>57</v>
      </c>
      <c r="D2416" s="141" t="s">
        <v>9</v>
      </c>
      <c r="E2416" s="144">
        <v>7.8940851773580096</v>
      </c>
      <c r="F2416" s="145">
        <f t="shared" si="42"/>
        <v>4.8943328099619659E-3</v>
      </c>
      <c r="G2416" s="141"/>
      <c r="H2416" s="146"/>
      <c r="I2416" s="146"/>
      <c r="J2416" s="146"/>
      <c r="K2416" s="147">
        <f>VLOOKUP('Datos Monitoreo 2019'!$D2416,info!$A$2:$B$20,2,FALSE)</f>
        <v>0.74</v>
      </c>
      <c r="M2416" s="146">
        <v>1.1499999999999999</v>
      </c>
      <c r="N2416" s="148">
        <f>(1.8894+0.00853085*'Datos Monitoreo 2019'!$E2416^3.32222)/1000</f>
        <v>1.0055718586622169E-2</v>
      </c>
      <c r="O2416" s="148">
        <f>'Datos Monitoreo 2019'!$N2416*'Datos Monitoreo 2019'!$S2416</f>
        <v>2.0111437173244338E-3</v>
      </c>
      <c r="P2416" s="148">
        <f>'Datos Monitoreo 2019'!$O2416+'Datos Monitoreo 2019'!$N2416</f>
        <v>1.2066862303946603E-2</v>
      </c>
      <c r="Q2416" s="146">
        <v>0.47</v>
      </c>
      <c r="R2416" s="148">
        <f>'Datos Monitoreo 2019'!$Q2416*'Datos Monitoreo 2019'!$N2416</f>
        <v>4.7261877357124196E-3</v>
      </c>
      <c r="S2416" s="146">
        <v>0.2</v>
      </c>
      <c r="T2416" s="148">
        <f>'Datos Monitoreo 2019'!$R2416*'Datos Monitoreo 2019'!$S2416</f>
        <v>9.4523754714248391E-4</v>
      </c>
      <c r="U2416" s="148">
        <f>'Datos Monitoreo 2019'!$T2416+'Datos Monitoreo 2019'!$R2416</f>
        <v>5.6714252828549035E-3</v>
      </c>
    </row>
    <row r="2417" spans="1:21" x14ac:dyDescent="0.2">
      <c r="A2417" s="143" t="s">
        <v>88</v>
      </c>
      <c r="B2417" s="142">
        <f>VLOOKUP('Datos Monitoreo 2019'!$A2417,info!$D$3:$E$118,2,FALSE)</f>
        <v>6</v>
      </c>
      <c r="C2417" s="143">
        <v>60</v>
      </c>
      <c r="D2417" s="141" t="s">
        <v>11</v>
      </c>
      <c r="E2417" s="144">
        <v>28.870706676869816</v>
      </c>
      <c r="F2417" s="145">
        <f t="shared" si="42"/>
        <v>6.5464327389802318E-2</v>
      </c>
      <c r="G2417" s="141"/>
      <c r="H2417" s="146"/>
      <c r="I2417" s="146"/>
      <c r="J2417" s="146"/>
      <c r="K2417" s="147">
        <f>VLOOKUP('Datos Monitoreo 2019'!$D2417,info!$A$2:$B$20,2,FALSE)</f>
        <v>0.34899999999999998</v>
      </c>
      <c r="M2417" s="146">
        <v>1.1499999999999999</v>
      </c>
      <c r="N2417" s="148">
        <f>(0.489461*'Datos Monitoreo 2019'!$E2417^1.79018)/1000</f>
        <v>0.20146506450316201</v>
      </c>
      <c r="O2417" s="148">
        <f>'Datos Monitoreo 2019'!$N2417*'Datos Monitoreo 2019'!$S2417</f>
        <v>4.0293012900632405E-2</v>
      </c>
      <c r="P2417" s="148">
        <f>'Datos Monitoreo 2019'!$O2417+'Datos Monitoreo 2019'!$N2417</f>
        <v>0.2417580774037944</v>
      </c>
      <c r="Q2417" s="146">
        <v>0.47</v>
      </c>
      <c r="R2417" s="148">
        <f>'Datos Monitoreo 2019'!$Q2417*'Datos Monitoreo 2019'!$N2417</f>
        <v>9.4688580316486137E-2</v>
      </c>
      <c r="S2417" s="146">
        <v>0.2</v>
      </c>
      <c r="T2417" s="148">
        <f>'Datos Monitoreo 2019'!$R2417*'Datos Monitoreo 2019'!$S2417</f>
        <v>1.8937716063297229E-2</v>
      </c>
      <c r="U2417" s="148">
        <f>'Datos Monitoreo 2019'!$T2417+'Datos Monitoreo 2019'!$R2417</f>
        <v>0.11362629637978336</v>
      </c>
    </row>
    <row r="2418" spans="1:21" x14ac:dyDescent="0.2">
      <c r="A2418" s="143" t="s">
        <v>88</v>
      </c>
      <c r="B2418" s="142">
        <f>VLOOKUP('Datos Monitoreo 2019'!$A2418,info!$D$3:$E$118,2,FALSE)</f>
        <v>6</v>
      </c>
      <c r="C2418" s="143">
        <v>61</v>
      </c>
      <c r="D2418" s="143" t="s">
        <v>9</v>
      </c>
      <c r="E2418" s="144">
        <v>10.154085369262923</v>
      </c>
      <c r="F2418" s="145">
        <f t="shared" si="42"/>
        <v>8.0978830819871828E-3</v>
      </c>
      <c r="G2418" s="155"/>
      <c r="H2418" s="146"/>
      <c r="I2418" s="146"/>
      <c r="J2418" s="146"/>
      <c r="K2418" s="147">
        <f>VLOOKUP('Datos Monitoreo 2019'!$D2418,info!$A$2:$B$20,2,FALSE)</f>
        <v>0.74</v>
      </c>
      <c r="M2418" s="146">
        <v>1.1499999999999999</v>
      </c>
      <c r="N2418" s="148">
        <f>(1.8894+0.00853085*'Datos Monitoreo 2019'!$E2418^3.32222)/1000</f>
        <v>2.0737802123889645E-2</v>
      </c>
      <c r="O2418" s="148">
        <f>'Datos Monitoreo 2019'!$N2418*'Datos Monitoreo 2019'!$S2418</f>
        <v>4.1475604247779288E-3</v>
      </c>
      <c r="P2418" s="148">
        <f>'Datos Monitoreo 2019'!$O2418+'Datos Monitoreo 2019'!$N2418</f>
        <v>2.4885362548667574E-2</v>
      </c>
      <c r="Q2418" s="146">
        <v>0.47</v>
      </c>
      <c r="R2418" s="148">
        <f>'Datos Monitoreo 2019'!$Q2418*'Datos Monitoreo 2019'!$N2418</f>
        <v>9.7467669982281326E-3</v>
      </c>
      <c r="S2418" s="146">
        <v>0.2</v>
      </c>
      <c r="T2418" s="148">
        <f>'Datos Monitoreo 2019'!$R2418*'Datos Monitoreo 2019'!$S2418</f>
        <v>1.9493533996456265E-3</v>
      </c>
      <c r="U2418" s="148">
        <f>'Datos Monitoreo 2019'!$T2418+'Datos Monitoreo 2019'!$R2418</f>
        <v>1.1696120397873759E-2</v>
      </c>
    </row>
    <row r="2419" spans="1:21" x14ac:dyDescent="0.2">
      <c r="A2419" s="143" t="s">
        <v>88</v>
      </c>
      <c r="B2419" s="142">
        <f>VLOOKUP('Datos Monitoreo 2019'!$A2419,info!$D$3:$E$118,2,FALSE)</f>
        <v>6</v>
      </c>
      <c r="C2419" s="143">
        <v>63</v>
      </c>
      <c r="D2419" s="141" t="s">
        <v>11</v>
      </c>
      <c r="E2419" s="144">
        <v>25.560283860558393</v>
      </c>
      <c r="F2419" s="145">
        <f t="shared" si="42"/>
        <v>5.1312269850070966E-2</v>
      </c>
      <c r="G2419" s="141"/>
      <c r="H2419" s="146"/>
      <c r="I2419" s="146"/>
      <c r="J2419" s="146"/>
      <c r="K2419" s="147">
        <f>VLOOKUP('Datos Monitoreo 2019'!$D2419,info!$A$2:$B$20,2,FALSE)</f>
        <v>0.34899999999999998</v>
      </c>
      <c r="M2419" s="146">
        <v>1.1499999999999999</v>
      </c>
      <c r="N2419" s="148">
        <f>(0.489461*'Datos Monitoreo 2019'!$E2419^1.79018)/1000</f>
        <v>0.16199962487864059</v>
      </c>
      <c r="O2419" s="148">
        <f>'Datos Monitoreo 2019'!$N2419*'Datos Monitoreo 2019'!$S2419</f>
        <v>3.239992497572812E-2</v>
      </c>
      <c r="P2419" s="148">
        <f>'Datos Monitoreo 2019'!$O2419+'Datos Monitoreo 2019'!$N2419</f>
        <v>0.19439954985436869</v>
      </c>
      <c r="Q2419" s="146">
        <v>0.47</v>
      </c>
      <c r="R2419" s="148">
        <f>'Datos Monitoreo 2019'!$Q2419*'Datos Monitoreo 2019'!$N2419</f>
        <v>7.6139823692961073E-2</v>
      </c>
      <c r="S2419" s="146">
        <v>0.2</v>
      </c>
      <c r="T2419" s="148">
        <f>'Datos Monitoreo 2019'!$R2419*'Datos Monitoreo 2019'!$S2419</f>
        <v>1.5227964738592215E-2</v>
      </c>
      <c r="U2419" s="148">
        <f>'Datos Monitoreo 2019'!$T2419+'Datos Monitoreo 2019'!$R2419</f>
        <v>9.1367788431553285E-2</v>
      </c>
    </row>
    <row r="2420" spans="1:21" x14ac:dyDescent="0.2">
      <c r="A2420" s="143" t="s">
        <v>88</v>
      </c>
      <c r="B2420" s="142">
        <f>VLOOKUP('Datos Monitoreo 2019'!$A2420,info!$D$3:$E$118,2,FALSE)</f>
        <v>6</v>
      </c>
      <c r="C2420" s="143">
        <v>65</v>
      </c>
      <c r="D2420" s="141" t="s">
        <v>9</v>
      </c>
      <c r="E2420" s="144">
        <v>10.440564266828334</v>
      </c>
      <c r="F2420" s="145">
        <f t="shared" si="42"/>
        <v>8.5612626987992321E-3</v>
      </c>
      <c r="G2420" s="141"/>
      <c r="H2420" s="146"/>
      <c r="I2420" s="146"/>
      <c r="J2420" s="146"/>
      <c r="K2420" s="147">
        <f>VLOOKUP('Datos Monitoreo 2019'!$D2420,info!$A$2:$B$20,2,FALSE)</f>
        <v>0.74</v>
      </c>
      <c r="M2420" s="146">
        <v>1.1499999999999999</v>
      </c>
      <c r="N2420" s="148">
        <f>(1.8894+0.00853085*'Datos Monitoreo 2019'!$E2420^3.32222)/1000</f>
        <v>2.2563064148293274E-2</v>
      </c>
      <c r="O2420" s="148">
        <f>'Datos Monitoreo 2019'!$N2420*'Datos Monitoreo 2019'!$S2420</f>
        <v>4.5126128296586552E-3</v>
      </c>
      <c r="P2420" s="148">
        <f>'Datos Monitoreo 2019'!$O2420+'Datos Monitoreo 2019'!$N2420</f>
        <v>2.7075676977951928E-2</v>
      </c>
      <c r="Q2420" s="146">
        <v>0.47</v>
      </c>
      <c r="R2420" s="148">
        <f>'Datos Monitoreo 2019'!$Q2420*'Datos Monitoreo 2019'!$N2420</f>
        <v>1.0604640149697838E-2</v>
      </c>
      <c r="S2420" s="146">
        <v>0.2</v>
      </c>
      <c r="T2420" s="148">
        <f>'Datos Monitoreo 2019'!$R2420*'Datos Monitoreo 2019'!$S2420</f>
        <v>2.1209280299395675E-3</v>
      </c>
      <c r="U2420" s="148">
        <f>'Datos Monitoreo 2019'!$T2420+'Datos Monitoreo 2019'!$R2420</f>
        <v>1.2725568179637405E-2</v>
      </c>
    </row>
    <row r="2421" spans="1:21" x14ac:dyDescent="0.2">
      <c r="A2421" s="143" t="s">
        <v>88</v>
      </c>
      <c r="B2421" s="142">
        <f>VLOOKUP('Datos Monitoreo 2019'!$A2421,info!$D$3:$E$118,2,FALSE)</f>
        <v>6</v>
      </c>
      <c r="C2421" s="143">
        <v>67</v>
      </c>
      <c r="D2421" s="141" t="s">
        <v>11</v>
      </c>
      <c r="E2421" s="144">
        <v>25.146481008519466</v>
      </c>
      <c r="F2421" s="145">
        <f t="shared" si="42"/>
        <v>4.966429999182595E-2</v>
      </c>
      <c r="G2421" s="141"/>
      <c r="H2421" s="146"/>
      <c r="I2421" s="146"/>
      <c r="J2421" s="146"/>
      <c r="K2421" s="147">
        <f>VLOOKUP('Datos Monitoreo 2019'!$D2421,info!$A$2:$B$20,2,FALSE)</f>
        <v>0.34899999999999998</v>
      </c>
      <c r="M2421" s="146">
        <v>1.1499999999999999</v>
      </c>
      <c r="N2421" s="148">
        <f>(0.489461*'Datos Monitoreo 2019'!$E2421^1.79018)/1000</f>
        <v>0.15733465796609586</v>
      </c>
      <c r="O2421" s="148">
        <f>'Datos Monitoreo 2019'!$N2421*'Datos Monitoreo 2019'!$S2421</f>
        <v>3.1466931593219172E-2</v>
      </c>
      <c r="P2421" s="148">
        <f>'Datos Monitoreo 2019'!$O2421+'Datos Monitoreo 2019'!$N2421</f>
        <v>0.18880158955931503</v>
      </c>
      <c r="Q2421" s="146">
        <v>0.47</v>
      </c>
      <c r="R2421" s="148">
        <f>'Datos Monitoreo 2019'!$Q2421*'Datos Monitoreo 2019'!$N2421</f>
        <v>7.3947289244065045E-2</v>
      </c>
      <c r="S2421" s="146">
        <v>0.2</v>
      </c>
      <c r="T2421" s="148">
        <f>'Datos Monitoreo 2019'!$R2421*'Datos Monitoreo 2019'!$S2421</f>
        <v>1.478945784881301E-2</v>
      </c>
      <c r="U2421" s="148">
        <f>'Datos Monitoreo 2019'!$T2421+'Datos Monitoreo 2019'!$R2421</f>
        <v>8.8736747092878057E-2</v>
      </c>
    </row>
    <row r="2422" spans="1:21" x14ac:dyDescent="0.2">
      <c r="A2422" s="143" t="s">
        <v>88</v>
      </c>
      <c r="B2422" s="142">
        <f>VLOOKUP('Datos Monitoreo 2019'!$A2422,info!$D$3:$E$118,2,FALSE)</f>
        <v>6</v>
      </c>
      <c r="C2422" s="143">
        <v>68</v>
      </c>
      <c r="D2422" s="141" t="s">
        <v>11</v>
      </c>
      <c r="E2422" s="144">
        <v>25.210142985756224</v>
      </c>
      <c r="F2422" s="145">
        <f t="shared" si="42"/>
        <v>4.9916083111797328E-2</v>
      </c>
      <c r="G2422" s="141"/>
      <c r="H2422" s="146"/>
      <c r="I2422" s="146"/>
      <c r="J2422" s="146"/>
      <c r="K2422" s="147">
        <f>VLOOKUP('Datos Monitoreo 2019'!$D2422,info!$A$2:$B$20,2,FALSE)</f>
        <v>0.34899999999999998</v>
      </c>
      <c r="M2422" s="146">
        <v>1.1499999999999999</v>
      </c>
      <c r="N2422" s="148">
        <f>(0.489461*'Datos Monitoreo 2019'!$E2422^1.79018)/1000</f>
        <v>0.15804842766150443</v>
      </c>
      <c r="O2422" s="148">
        <f>'Datos Monitoreo 2019'!$N2422*'Datos Monitoreo 2019'!$S2422</f>
        <v>3.1609685532300889E-2</v>
      </c>
      <c r="P2422" s="148">
        <f>'Datos Monitoreo 2019'!$O2422+'Datos Monitoreo 2019'!$N2422</f>
        <v>0.18965811319380532</v>
      </c>
      <c r="Q2422" s="146">
        <v>0.47</v>
      </c>
      <c r="R2422" s="148">
        <f>'Datos Monitoreo 2019'!$Q2422*'Datos Monitoreo 2019'!$N2422</f>
        <v>7.4282761000907083E-2</v>
      </c>
      <c r="S2422" s="146">
        <v>0.2</v>
      </c>
      <c r="T2422" s="148">
        <f>'Datos Monitoreo 2019'!$R2422*'Datos Monitoreo 2019'!$S2422</f>
        <v>1.4856552200181417E-2</v>
      </c>
      <c r="U2422" s="148">
        <f>'Datos Monitoreo 2019'!$T2422+'Datos Monitoreo 2019'!$R2422</f>
        <v>8.9139313201088505E-2</v>
      </c>
    </row>
    <row r="2423" spans="1:21" x14ac:dyDescent="0.2">
      <c r="A2423" s="143" t="s">
        <v>88</v>
      </c>
      <c r="B2423" s="142">
        <f>VLOOKUP('Datos Monitoreo 2019'!$A2423,info!$D$3:$E$118,2,FALSE)</f>
        <v>6</v>
      </c>
      <c r="C2423" s="143">
        <v>75</v>
      </c>
      <c r="D2423" s="143" t="s">
        <v>9</v>
      </c>
      <c r="E2423" s="144">
        <v>7.4484513367007015</v>
      </c>
      <c r="F2423" s="145">
        <f t="shared" si="42"/>
        <v>4.3573440319699093E-3</v>
      </c>
      <c r="G2423" s="155"/>
      <c r="H2423" s="146"/>
      <c r="I2423" s="146"/>
      <c r="J2423" s="146"/>
      <c r="K2423" s="147">
        <f>VLOOKUP('Datos Monitoreo 2019'!$D2423,info!$A$2:$B$20,2,FALSE)</f>
        <v>0.74</v>
      </c>
      <c r="M2423" s="146">
        <v>1.1499999999999999</v>
      </c>
      <c r="N2423" s="148">
        <f>(1.8894+0.00853085*'Datos Monitoreo 2019'!$E2423^3.32222)/1000</f>
        <v>8.6220705162122629E-3</v>
      </c>
      <c r="O2423" s="148">
        <f>'Datos Monitoreo 2019'!$N2423*'Datos Monitoreo 2019'!$S2423</f>
        <v>1.7244141032424526E-3</v>
      </c>
      <c r="P2423" s="148">
        <f>'Datos Monitoreo 2019'!$O2423+'Datos Monitoreo 2019'!$N2423</f>
        <v>1.0346484619454716E-2</v>
      </c>
      <c r="Q2423" s="146">
        <v>0.47</v>
      </c>
      <c r="R2423" s="148">
        <f>'Datos Monitoreo 2019'!$Q2423*'Datos Monitoreo 2019'!$N2423</f>
        <v>4.052373142619763E-3</v>
      </c>
      <c r="S2423" s="146">
        <v>0.2</v>
      </c>
      <c r="T2423" s="148">
        <f>'Datos Monitoreo 2019'!$R2423*'Datos Monitoreo 2019'!$S2423</f>
        <v>8.1047462852395266E-4</v>
      </c>
      <c r="U2423" s="148">
        <f>'Datos Monitoreo 2019'!$T2423+'Datos Monitoreo 2019'!$R2423</f>
        <v>4.8628477711437157E-3</v>
      </c>
    </row>
    <row r="2424" spans="1:21" x14ac:dyDescent="0.2">
      <c r="A2424" s="143" t="s">
        <v>88</v>
      </c>
      <c r="B2424" s="142">
        <f>VLOOKUP('Datos Monitoreo 2019'!$A2424,info!$D$3:$E$118,2,FALSE)</f>
        <v>6</v>
      </c>
      <c r="C2424" s="143">
        <v>75</v>
      </c>
      <c r="D2424" s="141" t="s">
        <v>9</v>
      </c>
      <c r="E2424" s="144">
        <v>6.1115498147287806</v>
      </c>
      <c r="F2424" s="145">
        <f t="shared" si="42"/>
        <v>2.9335439110698145E-3</v>
      </c>
      <c r="G2424" s="141"/>
      <c r="H2424" s="146"/>
      <c r="I2424" s="146"/>
      <c r="J2424" s="146"/>
      <c r="K2424" s="147">
        <f>VLOOKUP('Datos Monitoreo 2019'!$D2424,info!$A$2:$B$20,2,FALSE)</f>
        <v>0.74</v>
      </c>
      <c r="M2424" s="146">
        <v>1.1499999999999999</v>
      </c>
      <c r="N2424" s="148">
        <f>(1.8894+0.00853085*'Datos Monitoreo 2019'!$E2424^3.32222)/1000</f>
        <v>5.3788747787765672E-3</v>
      </c>
      <c r="O2424" s="148">
        <f>'Datos Monitoreo 2019'!$N2424*'Datos Monitoreo 2019'!$S2424</f>
        <v>1.0757749557553135E-3</v>
      </c>
      <c r="P2424" s="148">
        <f>'Datos Monitoreo 2019'!$O2424+'Datos Monitoreo 2019'!$N2424</f>
        <v>6.4546497345318804E-3</v>
      </c>
      <c r="Q2424" s="146">
        <v>0.47</v>
      </c>
      <c r="R2424" s="148">
        <f>'Datos Monitoreo 2019'!$Q2424*'Datos Monitoreo 2019'!$N2424</f>
        <v>2.5280711460249866E-3</v>
      </c>
      <c r="S2424" s="146">
        <v>0.2</v>
      </c>
      <c r="T2424" s="148">
        <f>'Datos Monitoreo 2019'!$R2424*'Datos Monitoreo 2019'!$S2424</f>
        <v>5.0561422920499736E-4</v>
      </c>
      <c r="U2424" s="148">
        <f>'Datos Monitoreo 2019'!$T2424+'Datos Monitoreo 2019'!$R2424</f>
        <v>3.0336853752299837E-3</v>
      </c>
    </row>
    <row r="2425" spans="1:21" x14ac:dyDescent="0.2">
      <c r="A2425" s="143" t="s">
        <v>88</v>
      </c>
      <c r="B2425" s="142">
        <f>VLOOKUP('Datos Monitoreo 2019'!$A2425,info!$D$3:$E$118,2,FALSE)</f>
        <v>6</v>
      </c>
      <c r="C2425" s="143">
        <v>75</v>
      </c>
      <c r="D2425" s="141" t="s">
        <v>9</v>
      </c>
      <c r="E2425" s="144">
        <v>6.1115498147287806</v>
      </c>
      <c r="F2425" s="145">
        <f t="shared" si="42"/>
        <v>2.9335439110698145E-3</v>
      </c>
      <c r="G2425" s="141"/>
      <c r="H2425" s="146"/>
      <c r="I2425" s="146"/>
      <c r="J2425" s="146"/>
      <c r="K2425" s="147">
        <f>VLOOKUP('Datos Monitoreo 2019'!$D2425,info!$A$2:$B$20,2,FALSE)</f>
        <v>0.74</v>
      </c>
      <c r="M2425" s="146">
        <v>1.1499999999999999</v>
      </c>
      <c r="N2425" s="148">
        <f>(1.8894+0.00853085*'Datos Monitoreo 2019'!$E2425^3.32222)/1000</f>
        <v>5.3788747787765672E-3</v>
      </c>
      <c r="O2425" s="148">
        <f>'Datos Monitoreo 2019'!$N2425*'Datos Monitoreo 2019'!$S2425</f>
        <v>1.0757749557553135E-3</v>
      </c>
      <c r="P2425" s="148">
        <f>'Datos Monitoreo 2019'!$O2425+'Datos Monitoreo 2019'!$N2425</f>
        <v>6.4546497345318804E-3</v>
      </c>
      <c r="Q2425" s="146">
        <v>0.47</v>
      </c>
      <c r="R2425" s="148">
        <f>'Datos Monitoreo 2019'!$Q2425*'Datos Monitoreo 2019'!$N2425</f>
        <v>2.5280711460249866E-3</v>
      </c>
      <c r="S2425" s="146">
        <v>0.2</v>
      </c>
      <c r="T2425" s="148">
        <f>'Datos Monitoreo 2019'!$R2425*'Datos Monitoreo 2019'!$S2425</f>
        <v>5.0561422920499736E-4</v>
      </c>
      <c r="U2425" s="148">
        <f>'Datos Monitoreo 2019'!$T2425+'Datos Monitoreo 2019'!$R2425</f>
        <v>3.0336853752299837E-3</v>
      </c>
    </row>
    <row r="2426" spans="1:21" x14ac:dyDescent="0.2">
      <c r="A2426" s="143" t="s">
        <v>88</v>
      </c>
      <c r="B2426" s="142">
        <f>VLOOKUP('Datos Monitoreo 2019'!$A2426,info!$D$3:$E$118,2,FALSE)</f>
        <v>6</v>
      </c>
      <c r="C2426" s="143">
        <v>76</v>
      </c>
      <c r="D2426" s="143" t="s">
        <v>11</v>
      </c>
      <c r="E2426" s="144">
        <v>20.467325681617741</v>
      </c>
      <c r="F2426" s="145">
        <f t="shared" si="42"/>
        <v>3.2901226033200517E-2</v>
      </c>
      <c r="G2426" s="155"/>
      <c r="H2426" s="146"/>
      <c r="I2426" s="146"/>
      <c r="J2426" s="146"/>
      <c r="K2426" s="147">
        <f>VLOOKUP('Datos Monitoreo 2019'!$D2426,info!$A$2:$B$20,2,FALSE)</f>
        <v>0.34899999999999998</v>
      </c>
      <c r="M2426" s="146">
        <v>1.1499999999999999</v>
      </c>
      <c r="N2426" s="148">
        <f>(0.489461*'Datos Monitoreo 2019'!$E2426^1.79018)/1000</f>
        <v>0.10883120895350611</v>
      </c>
      <c r="O2426" s="148">
        <f>'Datos Monitoreo 2019'!$N2426*'Datos Monitoreo 2019'!$S2426</f>
        <v>2.1766241790701222E-2</v>
      </c>
      <c r="P2426" s="148">
        <f>'Datos Monitoreo 2019'!$O2426+'Datos Monitoreo 2019'!$N2426</f>
        <v>0.13059745074420734</v>
      </c>
      <c r="Q2426" s="146">
        <v>0.47</v>
      </c>
      <c r="R2426" s="148">
        <f>'Datos Monitoreo 2019'!$Q2426*'Datos Monitoreo 2019'!$N2426</f>
        <v>5.115066820814787E-2</v>
      </c>
      <c r="S2426" s="146">
        <v>0.2</v>
      </c>
      <c r="T2426" s="148">
        <f>'Datos Monitoreo 2019'!$R2426*'Datos Monitoreo 2019'!$S2426</f>
        <v>1.0230133641629575E-2</v>
      </c>
      <c r="U2426" s="148">
        <f>'Datos Monitoreo 2019'!$T2426+'Datos Monitoreo 2019'!$R2426</f>
        <v>6.1380801849777442E-2</v>
      </c>
    </row>
    <row r="2427" spans="1:21" x14ac:dyDescent="0.2">
      <c r="A2427" s="143" t="s">
        <v>88</v>
      </c>
      <c r="B2427" s="142">
        <f>VLOOKUP('Datos Monitoreo 2019'!$A2427,info!$D$3:$E$118,2,FALSE)</f>
        <v>6</v>
      </c>
      <c r="C2427" s="143">
        <v>77</v>
      </c>
      <c r="D2427" s="141" t="s">
        <v>11</v>
      </c>
      <c r="E2427" s="144">
        <v>32.181129493181238</v>
      </c>
      <c r="F2427" s="145">
        <f t="shared" si="42"/>
        <v>8.1337804794015575E-2</v>
      </c>
      <c r="G2427" s="141"/>
      <c r="H2427" s="146"/>
      <c r="I2427" s="146"/>
      <c r="J2427" s="146"/>
      <c r="K2427" s="147">
        <f>VLOOKUP('Datos Monitoreo 2019'!$D2427,info!$A$2:$B$20,2,FALSE)</f>
        <v>0.34899999999999998</v>
      </c>
      <c r="M2427" s="146">
        <v>1.1499999999999999</v>
      </c>
      <c r="N2427" s="148">
        <f>(0.489461*'Datos Monitoreo 2019'!$E2427^1.79018)/1000</f>
        <v>0.24467847091730574</v>
      </c>
      <c r="O2427" s="148">
        <f>'Datos Monitoreo 2019'!$N2427*'Datos Monitoreo 2019'!$S2427</f>
        <v>4.8935694183461151E-2</v>
      </c>
      <c r="P2427" s="148">
        <f>'Datos Monitoreo 2019'!$O2427+'Datos Monitoreo 2019'!$N2427</f>
        <v>0.29361416510076688</v>
      </c>
      <c r="Q2427" s="146">
        <v>0.47</v>
      </c>
      <c r="R2427" s="148">
        <f>'Datos Monitoreo 2019'!$Q2427*'Datos Monitoreo 2019'!$N2427</f>
        <v>0.11499888133113369</v>
      </c>
      <c r="S2427" s="146">
        <v>0.2</v>
      </c>
      <c r="T2427" s="148">
        <f>'Datos Monitoreo 2019'!$R2427*'Datos Monitoreo 2019'!$S2427</f>
        <v>2.2999776266226738E-2</v>
      </c>
      <c r="U2427" s="148">
        <f>'Datos Monitoreo 2019'!$T2427+'Datos Monitoreo 2019'!$R2427</f>
        <v>0.13799865759736044</v>
      </c>
    </row>
    <row r="2428" spans="1:21" x14ac:dyDescent="0.2">
      <c r="A2428" s="143" t="s">
        <v>88</v>
      </c>
      <c r="B2428" s="142">
        <f>VLOOKUP('Datos Monitoreo 2019'!$A2428,info!$D$3:$E$118,2,FALSE)</f>
        <v>6</v>
      </c>
      <c r="C2428" s="143">
        <v>78</v>
      </c>
      <c r="D2428" s="143" t="s">
        <v>9</v>
      </c>
      <c r="E2428" s="144">
        <v>8.0850711090682825</v>
      </c>
      <c r="F2428" s="145">
        <f t="shared" si="42"/>
        <v>5.1340201542583591E-3</v>
      </c>
      <c r="G2428" s="155"/>
      <c r="H2428" s="146"/>
      <c r="I2428" s="146"/>
      <c r="J2428" s="146"/>
      <c r="K2428" s="147">
        <f>VLOOKUP('Datos Monitoreo 2019'!$D2428,info!$A$2:$B$20,2,FALSE)</f>
        <v>0.74</v>
      </c>
      <c r="M2428" s="146">
        <v>1.1499999999999999</v>
      </c>
      <c r="N2428" s="148">
        <f>(1.8894+0.00853085*'Datos Monitoreo 2019'!$E2428^3.32222)/1000</f>
        <v>1.0730732542737317E-2</v>
      </c>
      <c r="O2428" s="148">
        <f>'Datos Monitoreo 2019'!$N2428*'Datos Monitoreo 2019'!$S2428</f>
        <v>2.1461465085474635E-3</v>
      </c>
      <c r="P2428" s="148">
        <f>'Datos Monitoreo 2019'!$O2428+'Datos Monitoreo 2019'!$N2428</f>
        <v>1.2876879051284779E-2</v>
      </c>
      <c r="Q2428" s="146">
        <v>0.47</v>
      </c>
      <c r="R2428" s="148">
        <f>'Datos Monitoreo 2019'!$Q2428*'Datos Monitoreo 2019'!$N2428</f>
        <v>5.0434442950865388E-3</v>
      </c>
      <c r="S2428" s="146">
        <v>0.2</v>
      </c>
      <c r="T2428" s="148">
        <f>'Datos Monitoreo 2019'!$R2428*'Datos Monitoreo 2019'!$S2428</f>
        <v>1.0086888590173078E-3</v>
      </c>
      <c r="U2428" s="148">
        <f>'Datos Monitoreo 2019'!$T2428+'Datos Monitoreo 2019'!$R2428</f>
        <v>6.0521331541038463E-3</v>
      </c>
    </row>
    <row r="2429" spans="1:21" x14ac:dyDescent="0.2">
      <c r="A2429" s="143" t="s">
        <v>88</v>
      </c>
      <c r="B2429" s="142">
        <f>VLOOKUP('Datos Monitoreo 2019'!$A2429,info!$D$3:$E$118,2,FALSE)</f>
        <v>6</v>
      </c>
      <c r="C2429" s="143">
        <v>78</v>
      </c>
      <c r="D2429" s="141" t="s">
        <v>9</v>
      </c>
      <c r="E2429" s="144">
        <v>4.6473243382833438</v>
      </c>
      <c r="F2429" s="145">
        <f t="shared" si="42"/>
        <v>1.6962733834734202E-3</v>
      </c>
      <c r="G2429" s="141"/>
      <c r="H2429" s="146"/>
      <c r="I2429" s="146"/>
      <c r="J2429" s="146"/>
      <c r="K2429" s="147">
        <f>VLOOKUP('Datos Monitoreo 2019'!$D2429,info!$A$2:$B$20,2,FALSE)</f>
        <v>0.74</v>
      </c>
      <c r="M2429" s="146">
        <v>1.1499999999999999</v>
      </c>
      <c r="N2429" s="148">
        <f>(1.8894+0.00853085*'Datos Monitoreo 2019'!$E2429^3.32222)/1000</f>
        <v>3.2941123484360782E-3</v>
      </c>
      <c r="O2429" s="148">
        <f>'Datos Monitoreo 2019'!$N2429*'Datos Monitoreo 2019'!$S2429</f>
        <v>6.5882246968721565E-4</v>
      </c>
      <c r="P2429" s="148">
        <f>'Datos Monitoreo 2019'!$O2429+'Datos Monitoreo 2019'!$N2429</f>
        <v>3.9529348181232939E-3</v>
      </c>
      <c r="Q2429" s="146">
        <v>0.47</v>
      </c>
      <c r="R2429" s="148">
        <f>'Datos Monitoreo 2019'!$Q2429*'Datos Monitoreo 2019'!$N2429</f>
        <v>1.5482328037649566E-3</v>
      </c>
      <c r="S2429" s="146">
        <v>0.2</v>
      </c>
      <c r="T2429" s="148">
        <f>'Datos Monitoreo 2019'!$R2429*'Datos Monitoreo 2019'!$S2429</f>
        <v>3.0964656075299136E-4</v>
      </c>
      <c r="U2429" s="148">
        <f>'Datos Monitoreo 2019'!$T2429+'Datos Monitoreo 2019'!$R2429</f>
        <v>1.8578793645179479E-3</v>
      </c>
    </row>
    <row r="2430" spans="1:21" x14ac:dyDescent="0.2">
      <c r="A2430" s="143" t="s">
        <v>88</v>
      </c>
      <c r="B2430" s="142">
        <f>VLOOKUP('Datos Monitoreo 2019'!$A2430,info!$D$3:$E$118,2,FALSE)</f>
        <v>6</v>
      </c>
      <c r="C2430" s="143">
        <v>80</v>
      </c>
      <c r="D2430" s="141" t="s">
        <v>11</v>
      </c>
      <c r="E2430" s="144">
        <v>19.989860852342055</v>
      </c>
      <c r="F2430" s="145">
        <f t="shared" si="42"/>
        <v>3.1384081538177032E-2</v>
      </c>
      <c r="G2430" s="141"/>
      <c r="H2430" s="146"/>
      <c r="I2430" s="146"/>
      <c r="J2430" s="146"/>
      <c r="K2430" s="147">
        <f>VLOOKUP('Datos Monitoreo 2019'!$D2430,info!$A$2:$B$20,2,FALSE)</f>
        <v>0.34899999999999998</v>
      </c>
      <c r="M2430" s="146">
        <v>1.1499999999999999</v>
      </c>
      <c r="N2430" s="148">
        <f>(0.489461*'Datos Monitoreo 2019'!$E2430^1.79018)/1000</f>
        <v>0.10432820351345215</v>
      </c>
      <c r="O2430" s="148">
        <f>'Datos Monitoreo 2019'!$N2430*'Datos Monitoreo 2019'!$S2430</f>
        <v>2.0865640702690431E-2</v>
      </c>
      <c r="P2430" s="148">
        <f>'Datos Monitoreo 2019'!$O2430+'Datos Monitoreo 2019'!$N2430</f>
        <v>0.12519384421614257</v>
      </c>
      <c r="Q2430" s="146">
        <v>0.47</v>
      </c>
      <c r="R2430" s="148">
        <f>'Datos Monitoreo 2019'!$Q2430*'Datos Monitoreo 2019'!$N2430</f>
        <v>4.9034255651322509E-2</v>
      </c>
      <c r="S2430" s="146">
        <v>0.2</v>
      </c>
      <c r="T2430" s="148">
        <f>'Datos Monitoreo 2019'!$R2430*'Datos Monitoreo 2019'!$S2430</f>
        <v>9.8068511302645024E-3</v>
      </c>
      <c r="U2430" s="148">
        <f>'Datos Monitoreo 2019'!$T2430+'Datos Monitoreo 2019'!$R2430</f>
        <v>5.8841106781587008E-2</v>
      </c>
    </row>
    <row r="2431" spans="1:21" x14ac:dyDescent="0.2">
      <c r="A2431" s="143" t="s">
        <v>88</v>
      </c>
      <c r="B2431" s="142">
        <f>VLOOKUP('Datos Monitoreo 2019'!$A2431,info!$D$3:$E$118,2,FALSE)</f>
        <v>6</v>
      </c>
      <c r="C2431" s="143">
        <v>81</v>
      </c>
      <c r="D2431" s="143" t="s">
        <v>11</v>
      </c>
      <c r="E2431" s="144">
        <v>35.459721320874287</v>
      </c>
      <c r="F2431" s="145">
        <f t="shared" si="42"/>
        <v>9.8755323878634907E-2</v>
      </c>
      <c r="G2431" s="155"/>
      <c r="H2431" s="146"/>
      <c r="I2431" s="146"/>
      <c r="J2431" s="146"/>
      <c r="K2431" s="147">
        <f>VLOOKUP('Datos Monitoreo 2019'!$D2431,info!$A$2:$B$20,2,FALSE)</f>
        <v>0.34899999999999998</v>
      </c>
      <c r="M2431" s="146">
        <v>1.1499999999999999</v>
      </c>
      <c r="N2431" s="148">
        <f>(0.489461*'Datos Monitoreo 2019'!$E2431^1.79018)/1000</f>
        <v>0.29108730482619283</v>
      </c>
      <c r="O2431" s="148">
        <f>'Datos Monitoreo 2019'!$N2431*'Datos Monitoreo 2019'!$S2431</f>
        <v>5.8217460965238568E-2</v>
      </c>
      <c r="P2431" s="148">
        <f>'Datos Monitoreo 2019'!$O2431+'Datos Monitoreo 2019'!$N2431</f>
        <v>0.34930476579143138</v>
      </c>
      <c r="Q2431" s="146">
        <v>0.47</v>
      </c>
      <c r="R2431" s="148">
        <f>'Datos Monitoreo 2019'!$Q2431*'Datos Monitoreo 2019'!$N2431</f>
        <v>0.13681103326831062</v>
      </c>
      <c r="S2431" s="146">
        <v>0.2</v>
      </c>
      <c r="T2431" s="148">
        <f>'Datos Monitoreo 2019'!$R2431*'Datos Monitoreo 2019'!$S2431</f>
        <v>2.7362206653662124E-2</v>
      </c>
      <c r="U2431" s="148">
        <f>'Datos Monitoreo 2019'!$T2431+'Datos Monitoreo 2019'!$R2431</f>
        <v>0.16417323992197275</v>
      </c>
    </row>
    <row r="2432" spans="1:21" x14ac:dyDescent="0.2">
      <c r="A2432" s="143" t="s">
        <v>88</v>
      </c>
      <c r="B2432" s="142">
        <f>VLOOKUP('Datos Monitoreo 2019'!$A2432,info!$D$3:$E$118,2,FALSE)</f>
        <v>6</v>
      </c>
      <c r="C2432" s="143">
        <v>82</v>
      </c>
      <c r="D2432" s="141" t="s">
        <v>9</v>
      </c>
      <c r="E2432" s="144">
        <v>11.93662073189215</v>
      </c>
      <c r="F2432" s="145">
        <f t="shared" si="42"/>
        <v>1.1190581936148891E-2</v>
      </c>
      <c r="G2432" s="141"/>
      <c r="H2432" s="146"/>
      <c r="I2432" s="146"/>
      <c r="J2432" s="146"/>
      <c r="K2432" s="147">
        <f>VLOOKUP('Datos Monitoreo 2019'!$D2432,info!$A$2:$B$20,2,FALSE)</f>
        <v>0.74</v>
      </c>
      <c r="M2432" s="146">
        <v>1.1499999999999999</v>
      </c>
      <c r="N2432" s="148">
        <f>(1.8894+0.00853085*'Datos Monitoreo 2019'!$E2432^3.32222)/1000</f>
        <v>3.4146789179526134E-2</v>
      </c>
      <c r="O2432" s="148">
        <f>'Datos Monitoreo 2019'!$N2432*'Datos Monitoreo 2019'!$S2432</f>
        <v>6.8293578359052273E-3</v>
      </c>
      <c r="P2432" s="148">
        <f>'Datos Monitoreo 2019'!$O2432+'Datos Monitoreo 2019'!$N2432</f>
        <v>4.0976147015431362E-2</v>
      </c>
      <c r="Q2432" s="146">
        <v>0.47</v>
      </c>
      <c r="R2432" s="148">
        <f>'Datos Monitoreo 2019'!$Q2432*'Datos Monitoreo 2019'!$N2432</f>
        <v>1.6048990914377281E-2</v>
      </c>
      <c r="S2432" s="146">
        <v>0.2</v>
      </c>
      <c r="T2432" s="148">
        <f>'Datos Monitoreo 2019'!$R2432*'Datos Monitoreo 2019'!$S2432</f>
        <v>3.2097981828754563E-3</v>
      </c>
      <c r="U2432" s="148">
        <f>'Datos Monitoreo 2019'!$T2432+'Datos Monitoreo 2019'!$R2432</f>
        <v>1.9258789097252739E-2</v>
      </c>
    </row>
    <row r="2433" spans="1:21" x14ac:dyDescent="0.2">
      <c r="A2433" s="141" t="s">
        <v>88</v>
      </c>
      <c r="B2433" s="142">
        <f>VLOOKUP('Datos Monitoreo 2019'!$A2433,info!$D$3:$E$118,2,FALSE)</f>
        <v>6</v>
      </c>
      <c r="C2433" s="143">
        <v>84</v>
      </c>
      <c r="D2433" s="143" t="s">
        <v>11</v>
      </c>
      <c r="E2433" s="144">
        <v>30.143946221604978</v>
      </c>
      <c r="F2433" s="145">
        <f t="shared" si="42"/>
        <v>7.1365792679649778E-2</v>
      </c>
      <c r="G2433" s="141"/>
      <c r="H2433" s="146"/>
      <c r="I2433" s="146"/>
      <c r="J2433" s="146"/>
      <c r="K2433" s="147">
        <f>VLOOKUP('Datos Monitoreo 2019'!$D2433,info!$A$2:$B$20,2,FALSE)</f>
        <v>0.34899999999999998</v>
      </c>
      <c r="M2433" s="146">
        <v>1.1499999999999999</v>
      </c>
      <c r="N2433" s="148">
        <f>(0.489461*'Datos Monitoreo 2019'!$E2433^1.79018)/1000</f>
        <v>0.21764692691123391</v>
      </c>
      <c r="O2433" s="148">
        <f>'Datos Monitoreo 2019'!$N2433*'Datos Monitoreo 2019'!$S2433</f>
        <v>4.3529385382246787E-2</v>
      </c>
      <c r="P2433" s="148">
        <f>'Datos Monitoreo 2019'!$O2433+'Datos Monitoreo 2019'!$N2433</f>
        <v>0.26117631229348071</v>
      </c>
      <c r="Q2433" s="146">
        <v>0.47</v>
      </c>
      <c r="R2433" s="148">
        <f>'Datos Monitoreo 2019'!$Q2433*'Datos Monitoreo 2019'!$N2433</f>
        <v>0.10229405564827994</v>
      </c>
      <c r="S2433" s="146">
        <v>0.2</v>
      </c>
      <c r="T2433" s="148">
        <f>'Datos Monitoreo 2019'!$R2433*'Datos Monitoreo 2019'!$S2433</f>
        <v>2.0458811129655988E-2</v>
      </c>
      <c r="U2433" s="148">
        <f>'Datos Monitoreo 2019'!$T2433+'Datos Monitoreo 2019'!$R2433</f>
        <v>0.12275286677793593</v>
      </c>
    </row>
    <row r="2434" spans="1:21" s="94" customFormat="1" ht="16.5" hidden="1" x14ac:dyDescent="0.3">
      <c r="A2434" s="95" t="s">
        <v>89</v>
      </c>
      <c r="B2434" s="102">
        <f>VLOOKUP('Datos Monitoreo 2019'!$A2434,info!$D$3:$E$118,2,FALSE)</f>
        <v>4</v>
      </c>
      <c r="C2434" s="96">
        <v>1</v>
      </c>
      <c r="D2434" s="96" t="s">
        <v>9</v>
      </c>
      <c r="E2434" s="97">
        <v>6.6845076098596046</v>
      </c>
      <c r="F2434" s="103">
        <f t="shared" si="42"/>
        <v>3.5093664951762931E-3</v>
      </c>
      <c r="G2434" s="99"/>
      <c r="H2434" s="104"/>
      <c r="I2434" s="104"/>
      <c r="J2434" s="104"/>
      <c r="K2434" s="105">
        <f>VLOOKUP('Datos Monitoreo 2019'!$D2434,info!$A$2:$B$20,2,FALSE)</f>
        <v>0.74</v>
      </c>
      <c r="M2434" s="104">
        <v>1.1499999999999999</v>
      </c>
      <c r="N2434" s="106">
        <f>(1.8894+0.00853085*'Datos Monitoreo 2019'!$E2434^3.32222)/1000</f>
        <v>6.5889301589768454E-3</v>
      </c>
      <c r="O2434" s="106">
        <f>'Datos Monitoreo 2019'!$N2434*'Datos Monitoreo 2019'!$S2434</f>
        <v>1.3177860317953691E-3</v>
      </c>
      <c r="P2434" s="106">
        <f>'Datos Monitoreo 2019'!$O2434+'Datos Monitoreo 2019'!$N2434</f>
        <v>7.9067161907722151E-3</v>
      </c>
      <c r="Q2434" s="104">
        <v>0.47</v>
      </c>
      <c r="R2434" s="106">
        <f>'Datos Monitoreo 2019'!$Q2434*'Datos Monitoreo 2019'!$N2434</f>
        <v>3.0967971747191173E-3</v>
      </c>
      <c r="S2434" s="104">
        <v>0.2</v>
      </c>
      <c r="T2434" s="106">
        <f>'Datos Monitoreo 2019'!$R2434*'Datos Monitoreo 2019'!$S2434</f>
        <v>6.1935943494382346E-4</v>
      </c>
      <c r="U2434" s="106">
        <f>'Datos Monitoreo 2019'!$T2434+'Datos Monitoreo 2019'!$R2434</f>
        <v>3.7161566096629408E-3</v>
      </c>
    </row>
    <row r="2435" spans="1:21" s="94" customFormat="1" ht="16.5" hidden="1" x14ac:dyDescent="0.3">
      <c r="A2435" s="95" t="s">
        <v>89</v>
      </c>
      <c r="B2435" s="102">
        <f>VLOOKUP('Datos Monitoreo 2019'!$A2435,info!$D$3:$E$118,2,FALSE)</f>
        <v>4</v>
      </c>
      <c r="C2435" s="96">
        <v>2</v>
      </c>
      <c r="D2435" s="96" t="s">
        <v>10</v>
      </c>
      <c r="E2435" s="97">
        <v>23.077466748324824</v>
      </c>
      <c r="F2435" s="103">
        <f t="shared" ref="F2435:F2498" si="43">+(PI()*(((E2435/100)^2))/4)</f>
        <v>4.1827908481338744E-2</v>
      </c>
      <c r="G2435" s="95"/>
      <c r="H2435" s="104"/>
      <c r="I2435" s="104"/>
      <c r="J2435" s="104"/>
      <c r="K2435" s="105">
        <f>VLOOKUP('Datos Monitoreo 2019'!$D2435,info!$A$2:$B$20,2,FALSE)</f>
        <v>0.54</v>
      </c>
      <c r="M2435" s="104">
        <v>1.1499999999999999</v>
      </c>
      <c r="N2435" s="106">
        <f>(0.214828*'Datos Monitoreo 2019'!$E2435^2.0402)/1000</f>
        <v>0.12979779537907596</v>
      </c>
      <c r="O2435" s="106">
        <f>'Datos Monitoreo 2019'!$N2435*'Datos Monitoreo 2019'!$S2435</f>
        <v>2.5959559075815195E-2</v>
      </c>
      <c r="P2435" s="106">
        <f>'Datos Monitoreo 2019'!$O2435+'Datos Monitoreo 2019'!$N2435</f>
        <v>0.15575735445489114</v>
      </c>
      <c r="Q2435" s="104">
        <v>0.47</v>
      </c>
      <c r="R2435" s="106">
        <f>'Datos Monitoreo 2019'!$Q2435*'Datos Monitoreo 2019'!$N2435</f>
        <v>6.1004963828165698E-2</v>
      </c>
      <c r="S2435" s="104">
        <v>0.2</v>
      </c>
      <c r="T2435" s="106">
        <f>'Datos Monitoreo 2019'!$R2435*'Datos Monitoreo 2019'!$S2435</f>
        <v>1.2200992765633141E-2</v>
      </c>
      <c r="U2435" s="106">
        <f>'Datos Monitoreo 2019'!$T2435+'Datos Monitoreo 2019'!$R2435</f>
        <v>7.3205956593798832E-2</v>
      </c>
    </row>
    <row r="2436" spans="1:21" s="94" customFormat="1" ht="16.5" hidden="1" x14ac:dyDescent="0.3">
      <c r="A2436" s="95" t="s">
        <v>89</v>
      </c>
      <c r="B2436" s="102">
        <f>VLOOKUP('Datos Monitoreo 2019'!$A2436,info!$D$3:$E$118,2,FALSE)</f>
        <v>4</v>
      </c>
      <c r="C2436" s="96">
        <v>3</v>
      </c>
      <c r="D2436" s="96" t="s">
        <v>10</v>
      </c>
      <c r="E2436" s="97">
        <v>23.554931577600509</v>
      </c>
      <c r="F2436" s="103">
        <f t="shared" si="43"/>
        <v>4.3576623418560945E-2</v>
      </c>
      <c r="G2436" s="99"/>
      <c r="H2436" s="104"/>
      <c r="I2436" s="104"/>
      <c r="J2436" s="104"/>
      <c r="K2436" s="105">
        <f>VLOOKUP('Datos Monitoreo 2019'!$D2436,info!$A$2:$B$20,2,FALSE)</f>
        <v>0.54</v>
      </c>
      <c r="M2436" s="104">
        <v>1.1499999999999999</v>
      </c>
      <c r="N2436" s="106">
        <f>(0.214828*'Datos Monitoreo 2019'!$E2436^2.0402)/1000</f>
        <v>0.13533566759448121</v>
      </c>
      <c r="O2436" s="106">
        <f>'Datos Monitoreo 2019'!$N2436*'Datos Monitoreo 2019'!$S2436</f>
        <v>2.7067133518896242E-2</v>
      </c>
      <c r="P2436" s="106">
        <f>'Datos Monitoreo 2019'!$O2436+'Datos Monitoreo 2019'!$N2436</f>
        <v>0.16240280111337746</v>
      </c>
      <c r="Q2436" s="104">
        <v>0.47</v>
      </c>
      <c r="R2436" s="106">
        <f>'Datos Monitoreo 2019'!$Q2436*'Datos Monitoreo 2019'!$N2436</f>
        <v>6.3607763769406162E-2</v>
      </c>
      <c r="S2436" s="104">
        <v>0.2</v>
      </c>
      <c r="T2436" s="106">
        <f>'Datos Monitoreo 2019'!$R2436*'Datos Monitoreo 2019'!$S2436</f>
        <v>1.2721552753881232E-2</v>
      </c>
      <c r="U2436" s="106">
        <f>'Datos Monitoreo 2019'!$T2436+'Datos Monitoreo 2019'!$R2436</f>
        <v>7.6329316523287394E-2</v>
      </c>
    </row>
    <row r="2437" spans="1:21" s="94" customFormat="1" ht="16.5" hidden="1" x14ac:dyDescent="0.3">
      <c r="A2437" s="95" t="s">
        <v>89</v>
      </c>
      <c r="B2437" s="102">
        <f>VLOOKUP('Datos Monitoreo 2019'!$A2437,info!$D$3:$E$118,2,FALSE)</f>
        <v>4</v>
      </c>
      <c r="C2437" s="96">
        <v>4</v>
      </c>
      <c r="D2437" s="96" t="s">
        <v>10</v>
      </c>
      <c r="E2437" s="97">
        <v>18.461973398659861</v>
      </c>
      <c r="F2437" s="103">
        <f t="shared" si="43"/>
        <v>2.6769861428056801E-2</v>
      </c>
      <c r="G2437" s="95"/>
      <c r="H2437" s="104"/>
      <c r="I2437" s="104"/>
      <c r="J2437" s="104"/>
      <c r="K2437" s="105">
        <f>VLOOKUP('Datos Monitoreo 2019'!$D2437,info!$A$2:$B$20,2,FALSE)</f>
        <v>0.54</v>
      </c>
      <c r="M2437" s="104">
        <v>1.1499999999999999</v>
      </c>
      <c r="N2437" s="106">
        <f>(0.214828*'Datos Monitoreo 2019'!$E2437^2.0402)/1000</f>
        <v>8.2328747331516433E-2</v>
      </c>
      <c r="O2437" s="106">
        <f>'Datos Monitoreo 2019'!$N2437*'Datos Monitoreo 2019'!$S2437</f>
        <v>1.6465749466303286E-2</v>
      </c>
      <c r="P2437" s="106">
        <f>'Datos Monitoreo 2019'!$O2437+'Datos Monitoreo 2019'!$N2437</f>
        <v>9.8794496797819722E-2</v>
      </c>
      <c r="Q2437" s="104">
        <v>0.47</v>
      </c>
      <c r="R2437" s="106">
        <f>'Datos Monitoreo 2019'!$Q2437*'Datos Monitoreo 2019'!$N2437</f>
        <v>3.8694511245812718E-2</v>
      </c>
      <c r="S2437" s="104">
        <v>0.2</v>
      </c>
      <c r="T2437" s="106">
        <f>'Datos Monitoreo 2019'!$R2437*'Datos Monitoreo 2019'!$S2437</f>
        <v>7.7389022491625437E-3</v>
      </c>
      <c r="U2437" s="106">
        <f>'Datos Monitoreo 2019'!$T2437+'Datos Monitoreo 2019'!$R2437</f>
        <v>4.6433413494975262E-2</v>
      </c>
    </row>
    <row r="2438" spans="1:21" s="94" customFormat="1" ht="16.5" hidden="1" x14ac:dyDescent="0.3">
      <c r="A2438" s="95" t="s">
        <v>89</v>
      </c>
      <c r="B2438" s="102">
        <f>VLOOKUP('Datos Monitoreo 2019'!$A2438,info!$D$3:$E$118,2,FALSE)</f>
        <v>4</v>
      </c>
      <c r="C2438" s="96">
        <v>5</v>
      </c>
      <c r="D2438" s="96" t="s">
        <v>9</v>
      </c>
      <c r="E2438" s="97">
        <v>6.366197723675814</v>
      </c>
      <c r="F2438" s="103">
        <f t="shared" si="43"/>
        <v>3.1830988618379067E-3</v>
      </c>
      <c r="G2438" s="99"/>
      <c r="H2438" s="104"/>
      <c r="I2438" s="104"/>
      <c r="J2438" s="104"/>
      <c r="K2438" s="105">
        <f>VLOOKUP('Datos Monitoreo 2019'!$D2438,info!$A$2:$B$20,2,FALSE)</f>
        <v>0.74</v>
      </c>
      <c r="M2438" s="104">
        <v>1.1499999999999999</v>
      </c>
      <c r="N2438" s="106">
        <f>(1.8894+0.00853085*'Datos Monitoreo 2019'!$E2438^3.32222)/1000</f>
        <v>5.8857077739842261E-3</v>
      </c>
      <c r="O2438" s="106">
        <f>'Datos Monitoreo 2019'!$N2438*'Datos Monitoreo 2019'!$S2438</f>
        <v>1.1771415547968452E-3</v>
      </c>
      <c r="P2438" s="106">
        <f>'Datos Monitoreo 2019'!$O2438+'Datos Monitoreo 2019'!$N2438</f>
        <v>7.0628493287810713E-3</v>
      </c>
      <c r="Q2438" s="104">
        <v>0.47</v>
      </c>
      <c r="R2438" s="106">
        <f>'Datos Monitoreo 2019'!$Q2438*'Datos Monitoreo 2019'!$N2438</f>
        <v>2.7662826537725861E-3</v>
      </c>
      <c r="S2438" s="104">
        <v>0.2</v>
      </c>
      <c r="T2438" s="106">
        <f>'Datos Monitoreo 2019'!$R2438*'Datos Monitoreo 2019'!$S2438</f>
        <v>5.5325653075451728E-4</v>
      </c>
      <c r="U2438" s="106">
        <f>'Datos Monitoreo 2019'!$T2438+'Datos Monitoreo 2019'!$R2438</f>
        <v>3.3195391845271035E-3</v>
      </c>
    </row>
    <row r="2439" spans="1:21" s="94" customFormat="1" ht="16.5" hidden="1" x14ac:dyDescent="0.3">
      <c r="A2439" s="95" t="s">
        <v>89</v>
      </c>
      <c r="B2439" s="102">
        <f>VLOOKUP('Datos Monitoreo 2019'!$A2439,info!$D$3:$E$118,2,FALSE)</f>
        <v>4</v>
      </c>
      <c r="C2439" s="96">
        <v>7</v>
      </c>
      <c r="D2439" s="96" t="s">
        <v>10</v>
      </c>
      <c r="E2439" s="97">
        <v>26.419720553254628</v>
      </c>
      <c r="F2439" s="103">
        <f t="shared" si="43"/>
        <v>5.4820920148003355E-2</v>
      </c>
      <c r="G2439" s="99"/>
      <c r="H2439" s="104"/>
      <c r="I2439" s="104"/>
      <c r="J2439" s="104"/>
      <c r="K2439" s="105">
        <f>VLOOKUP('Datos Monitoreo 2019'!$D2439,info!$A$2:$B$20,2,FALSE)</f>
        <v>0.54</v>
      </c>
      <c r="M2439" s="104">
        <v>1.1499999999999999</v>
      </c>
      <c r="N2439" s="106">
        <f>(0.214828*'Datos Monitoreo 2019'!$E2439^2.0402)/1000</f>
        <v>0.17104439178456021</v>
      </c>
      <c r="O2439" s="106">
        <f>'Datos Monitoreo 2019'!$N2439*'Datos Monitoreo 2019'!$S2439</f>
        <v>3.4208878356912047E-2</v>
      </c>
      <c r="P2439" s="106">
        <f>'Datos Monitoreo 2019'!$O2439+'Datos Monitoreo 2019'!$N2439</f>
        <v>0.20525327014147227</v>
      </c>
      <c r="Q2439" s="104">
        <v>0.47</v>
      </c>
      <c r="R2439" s="106">
        <f>'Datos Monitoreo 2019'!$Q2439*'Datos Monitoreo 2019'!$N2439</f>
        <v>8.0390864138743301E-2</v>
      </c>
      <c r="S2439" s="104">
        <v>0.2</v>
      </c>
      <c r="T2439" s="106">
        <f>'Datos Monitoreo 2019'!$R2439*'Datos Monitoreo 2019'!$S2439</f>
        <v>1.6078172827748659E-2</v>
      </c>
      <c r="U2439" s="106">
        <f>'Datos Monitoreo 2019'!$T2439+'Datos Monitoreo 2019'!$R2439</f>
        <v>9.6469036966491964E-2</v>
      </c>
    </row>
    <row r="2440" spans="1:21" s="94" customFormat="1" ht="16.5" hidden="1" x14ac:dyDescent="0.3">
      <c r="A2440" s="95" t="s">
        <v>89</v>
      </c>
      <c r="B2440" s="102">
        <f>VLOOKUP('Datos Monitoreo 2019'!$A2440,info!$D$3:$E$118,2,FALSE)</f>
        <v>4</v>
      </c>
      <c r="C2440" s="96">
        <v>10</v>
      </c>
      <c r="D2440" s="96" t="s">
        <v>10</v>
      </c>
      <c r="E2440" s="97">
        <v>23.395776634508614</v>
      </c>
      <c r="F2440" s="103">
        <f t="shared" si="43"/>
        <v>4.2989739565909575E-2</v>
      </c>
      <c r="G2440" s="95"/>
      <c r="H2440" s="104"/>
      <c r="I2440" s="104"/>
      <c r="J2440" s="104"/>
      <c r="K2440" s="105">
        <f>VLOOKUP('Datos Monitoreo 2019'!$D2440,info!$A$2:$B$20,2,FALSE)</f>
        <v>0.54</v>
      </c>
      <c r="M2440" s="104">
        <v>1.1499999999999999</v>
      </c>
      <c r="N2440" s="106">
        <f>(0.214828*'Datos Monitoreo 2019'!$E2440^2.0402)/1000</f>
        <v>0.13347660267680006</v>
      </c>
      <c r="O2440" s="106">
        <f>'Datos Monitoreo 2019'!$N2440*'Datos Monitoreo 2019'!$S2440</f>
        <v>2.6695320535360015E-2</v>
      </c>
      <c r="P2440" s="106">
        <f>'Datos Monitoreo 2019'!$O2440+'Datos Monitoreo 2019'!$N2440</f>
        <v>0.16017192321216006</v>
      </c>
      <c r="Q2440" s="104">
        <v>0.47</v>
      </c>
      <c r="R2440" s="106">
        <f>'Datos Monitoreo 2019'!$Q2440*'Datos Monitoreo 2019'!$N2440</f>
        <v>6.2734003258096027E-2</v>
      </c>
      <c r="S2440" s="104">
        <v>0.2</v>
      </c>
      <c r="T2440" s="106">
        <f>'Datos Monitoreo 2019'!$R2440*'Datos Monitoreo 2019'!$S2440</f>
        <v>1.2546800651619207E-2</v>
      </c>
      <c r="U2440" s="106">
        <f>'Datos Monitoreo 2019'!$T2440+'Datos Monitoreo 2019'!$R2440</f>
        <v>7.5280803909715227E-2</v>
      </c>
    </row>
    <row r="2441" spans="1:21" s="94" customFormat="1" ht="16.5" hidden="1" x14ac:dyDescent="0.3">
      <c r="A2441" s="95" t="s">
        <v>89</v>
      </c>
      <c r="B2441" s="102">
        <f>VLOOKUP('Datos Monitoreo 2019'!$A2441,info!$D$3:$E$118,2,FALSE)</f>
        <v>4</v>
      </c>
      <c r="C2441" s="96">
        <v>11</v>
      </c>
      <c r="D2441" s="96" t="s">
        <v>10</v>
      </c>
      <c r="E2441" s="97">
        <v>18.302818455567966</v>
      </c>
      <c r="F2441" s="103">
        <f t="shared" si="43"/>
        <v>2.6310301529878951E-2</v>
      </c>
      <c r="G2441" s="99"/>
      <c r="H2441" s="104"/>
      <c r="I2441" s="104"/>
      <c r="J2441" s="104"/>
      <c r="K2441" s="105">
        <f>VLOOKUP('Datos Monitoreo 2019'!$D2441,info!$A$2:$B$20,2,FALSE)</f>
        <v>0.54</v>
      </c>
      <c r="M2441" s="104">
        <v>1.1499999999999999</v>
      </c>
      <c r="N2441" s="106">
        <f>(0.214828*'Datos Monitoreo 2019'!$E2441^2.0402)/1000</f>
        <v>8.0887246498141399E-2</v>
      </c>
      <c r="O2441" s="106">
        <f>'Datos Monitoreo 2019'!$N2441*'Datos Monitoreo 2019'!$S2441</f>
        <v>1.6177449299628281E-2</v>
      </c>
      <c r="P2441" s="106">
        <f>'Datos Monitoreo 2019'!$O2441+'Datos Monitoreo 2019'!$N2441</f>
        <v>9.7064695797769676E-2</v>
      </c>
      <c r="Q2441" s="104">
        <v>0.47</v>
      </c>
      <c r="R2441" s="106">
        <f>'Datos Monitoreo 2019'!$Q2441*'Datos Monitoreo 2019'!$N2441</f>
        <v>3.8017005854126457E-2</v>
      </c>
      <c r="S2441" s="104">
        <v>0.2</v>
      </c>
      <c r="T2441" s="106">
        <f>'Datos Monitoreo 2019'!$R2441*'Datos Monitoreo 2019'!$S2441</f>
        <v>7.6034011708252915E-3</v>
      </c>
      <c r="U2441" s="106">
        <f>'Datos Monitoreo 2019'!$T2441+'Datos Monitoreo 2019'!$R2441</f>
        <v>4.5620407024951751E-2</v>
      </c>
    </row>
    <row r="2442" spans="1:21" s="94" customFormat="1" ht="16.5" hidden="1" x14ac:dyDescent="0.3">
      <c r="A2442" s="95" t="s">
        <v>89</v>
      </c>
      <c r="B2442" s="102">
        <f>VLOOKUP('Datos Monitoreo 2019'!$A2442,info!$D$3:$E$118,2,FALSE)</f>
        <v>4</v>
      </c>
      <c r="C2442" s="96">
        <v>14</v>
      </c>
      <c r="D2442" s="96" t="s">
        <v>10</v>
      </c>
      <c r="E2442" s="97">
        <v>24.509861236151881</v>
      </c>
      <c r="F2442" s="103">
        <f t="shared" si="43"/>
        <v>4.7181482879592368E-2</v>
      </c>
      <c r="G2442" s="95"/>
      <c r="H2442" s="104"/>
      <c r="I2442" s="104"/>
      <c r="J2442" s="104"/>
      <c r="K2442" s="105">
        <f>VLOOKUP('Datos Monitoreo 2019'!$D2442,info!$A$2:$B$20,2,FALSE)</f>
        <v>0.54</v>
      </c>
      <c r="M2442" s="104">
        <v>1.1499999999999999</v>
      </c>
      <c r="N2442" s="106">
        <f>(0.214828*'Datos Monitoreo 2019'!$E2442^2.0402)/1000</f>
        <v>0.14676553853978713</v>
      </c>
      <c r="O2442" s="106">
        <f>'Datos Monitoreo 2019'!$N2442*'Datos Monitoreo 2019'!$S2442</f>
        <v>2.9353107707957429E-2</v>
      </c>
      <c r="P2442" s="106">
        <f>'Datos Monitoreo 2019'!$O2442+'Datos Monitoreo 2019'!$N2442</f>
        <v>0.17611864624774456</v>
      </c>
      <c r="Q2442" s="104">
        <v>0.47</v>
      </c>
      <c r="R2442" s="106">
        <f>'Datos Monitoreo 2019'!$Q2442*'Datos Monitoreo 2019'!$N2442</f>
        <v>6.8979803113699945E-2</v>
      </c>
      <c r="S2442" s="104">
        <v>0.2</v>
      </c>
      <c r="T2442" s="106">
        <f>'Datos Monitoreo 2019'!$R2442*'Datos Monitoreo 2019'!$S2442</f>
        <v>1.3795960622739989E-2</v>
      </c>
      <c r="U2442" s="106">
        <f>'Datos Monitoreo 2019'!$T2442+'Datos Monitoreo 2019'!$R2442</f>
        <v>8.2775763736439939E-2</v>
      </c>
    </row>
    <row r="2443" spans="1:21" s="94" customFormat="1" ht="16.5" hidden="1" x14ac:dyDescent="0.3">
      <c r="A2443" s="95" t="s">
        <v>89</v>
      </c>
      <c r="B2443" s="102">
        <f>VLOOKUP('Datos Monitoreo 2019'!$A2443,info!$D$3:$E$118,2,FALSE)</f>
        <v>4</v>
      </c>
      <c r="C2443" s="96">
        <v>15</v>
      </c>
      <c r="D2443" s="96" t="s">
        <v>10</v>
      </c>
      <c r="E2443" s="97">
        <v>15.915494309189533</v>
      </c>
      <c r="F2443" s="103">
        <f t="shared" si="43"/>
        <v>1.9894367886486918E-2</v>
      </c>
      <c r="G2443" s="95"/>
      <c r="H2443" s="104"/>
      <c r="I2443" s="104"/>
      <c r="J2443" s="104"/>
      <c r="K2443" s="105">
        <f>VLOOKUP('Datos Monitoreo 2019'!$D2443,info!$A$2:$B$20,2,FALSE)</f>
        <v>0.54</v>
      </c>
      <c r="M2443" s="104">
        <v>1.1499999999999999</v>
      </c>
      <c r="N2443" s="106">
        <f>(0.214828*'Datos Monitoreo 2019'!$E2443^2.0402)/1000</f>
        <v>6.0819706196933263E-2</v>
      </c>
      <c r="O2443" s="106">
        <f>'Datos Monitoreo 2019'!$N2443*'Datos Monitoreo 2019'!$S2443</f>
        <v>1.2163941239386654E-2</v>
      </c>
      <c r="P2443" s="106">
        <f>'Datos Monitoreo 2019'!$O2443+'Datos Monitoreo 2019'!$N2443</f>
        <v>7.2983647436319909E-2</v>
      </c>
      <c r="Q2443" s="104">
        <v>0.47</v>
      </c>
      <c r="R2443" s="106">
        <f>'Datos Monitoreo 2019'!$Q2443*'Datos Monitoreo 2019'!$N2443</f>
        <v>2.858526191255863E-2</v>
      </c>
      <c r="S2443" s="104">
        <v>0.2</v>
      </c>
      <c r="T2443" s="106">
        <f>'Datos Monitoreo 2019'!$R2443*'Datos Monitoreo 2019'!$S2443</f>
        <v>5.7170523825117265E-3</v>
      </c>
      <c r="U2443" s="106">
        <f>'Datos Monitoreo 2019'!$T2443+'Datos Monitoreo 2019'!$R2443</f>
        <v>3.4302314295070357E-2</v>
      </c>
    </row>
    <row r="2444" spans="1:21" s="94" customFormat="1" ht="16.5" hidden="1" x14ac:dyDescent="0.3">
      <c r="A2444" s="95" t="s">
        <v>89</v>
      </c>
      <c r="B2444" s="102">
        <f>VLOOKUP('Datos Monitoreo 2019'!$A2444,info!$D$3:$E$118,2,FALSE)</f>
        <v>4</v>
      </c>
      <c r="C2444" s="96">
        <v>17</v>
      </c>
      <c r="D2444" s="96" t="s">
        <v>10</v>
      </c>
      <c r="E2444" s="97">
        <v>18.780283284843652</v>
      </c>
      <c r="F2444" s="103">
        <f t="shared" si="43"/>
        <v>2.770091784514439E-2</v>
      </c>
      <c r="G2444" s="99"/>
      <c r="H2444" s="104"/>
      <c r="I2444" s="104"/>
      <c r="J2444" s="104"/>
      <c r="K2444" s="105">
        <f>VLOOKUP('Datos Monitoreo 2019'!$D2444,info!$A$2:$B$20,2,FALSE)</f>
        <v>0.54</v>
      </c>
      <c r="M2444" s="104">
        <v>1.1499999999999999</v>
      </c>
      <c r="N2444" s="106">
        <f>(0.214828*'Datos Monitoreo 2019'!$E2444^2.0402)/1000</f>
        <v>8.5250706960519562E-2</v>
      </c>
      <c r="O2444" s="106">
        <f>'Datos Monitoreo 2019'!$N2444*'Datos Monitoreo 2019'!$S2444</f>
        <v>1.7050141392103913E-2</v>
      </c>
      <c r="P2444" s="106">
        <f>'Datos Monitoreo 2019'!$O2444+'Datos Monitoreo 2019'!$N2444</f>
        <v>0.10230084835262347</v>
      </c>
      <c r="Q2444" s="104">
        <v>0.47</v>
      </c>
      <c r="R2444" s="106">
        <f>'Datos Monitoreo 2019'!$Q2444*'Datos Monitoreo 2019'!$N2444</f>
        <v>4.0067832271444191E-2</v>
      </c>
      <c r="S2444" s="104">
        <v>0.2</v>
      </c>
      <c r="T2444" s="106">
        <f>'Datos Monitoreo 2019'!$R2444*'Datos Monitoreo 2019'!$S2444</f>
        <v>8.0135664542888389E-3</v>
      </c>
      <c r="U2444" s="106">
        <f>'Datos Monitoreo 2019'!$T2444+'Datos Monitoreo 2019'!$R2444</f>
        <v>4.8081398725733027E-2</v>
      </c>
    </row>
    <row r="2445" spans="1:21" s="94" customFormat="1" ht="16.5" hidden="1" x14ac:dyDescent="0.3">
      <c r="A2445" s="95" t="s">
        <v>89</v>
      </c>
      <c r="B2445" s="102">
        <f>VLOOKUP('Datos Monitoreo 2019'!$A2445,info!$D$3:$E$118,2,FALSE)</f>
        <v>4</v>
      </c>
      <c r="C2445" s="96">
        <v>17</v>
      </c>
      <c r="D2445" s="96" t="s">
        <v>10</v>
      </c>
      <c r="E2445" s="97">
        <v>13.209860276627314</v>
      </c>
      <c r="F2445" s="103">
        <f t="shared" si="43"/>
        <v>1.3705230037000839E-2</v>
      </c>
      <c r="G2445" s="99"/>
      <c r="H2445" s="104"/>
      <c r="I2445" s="104"/>
      <c r="J2445" s="104"/>
      <c r="K2445" s="105">
        <f>VLOOKUP('Datos Monitoreo 2019'!$D2445,info!$A$2:$B$20,2,FALSE)</f>
        <v>0.54</v>
      </c>
      <c r="M2445" s="104">
        <v>1.1499999999999999</v>
      </c>
      <c r="N2445" s="106">
        <f>(0.214828*'Datos Monitoreo 2019'!$E2445^2.0402)/1000</f>
        <v>4.1586028026857812E-2</v>
      </c>
      <c r="O2445" s="106">
        <f>'Datos Monitoreo 2019'!$N2445*'Datos Monitoreo 2019'!$S2445</f>
        <v>8.317205605371563E-3</v>
      </c>
      <c r="P2445" s="106">
        <f>'Datos Monitoreo 2019'!$O2445+'Datos Monitoreo 2019'!$N2445</f>
        <v>4.9903233632229371E-2</v>
      </c>
      <c r="Q2445" s="104">
        <v>0.47</v>
      </c>
      <c r="R2445" s="106">
        <f>'Datos Monitoreo 2019'!$Q2445*'Datos Monitoreo 2019'!$N2445</f>
        <v>1.954543317262317E-2</v>
      </c>
      <c r="S2445" s="104">
        <v>0.2</v>
      </c>
      <c r="T2445" s="106">
        <f>'Datos Monitoreo 2019'!$R2445*'Datos Monitoreo 2019'!$S2445</f>
        <v>3.9090866345246342E-3</v>
      </c>
      <c r="U2445" s="106">
        <f>'Datos Monitoreo 2019'!$T2445+'Datos Monitoreo 2019'!$R2445</f>
        <v>2.3454519807147804E-2</v>
      </c>
    </row>
    <row r="2446" spans="1:21" s="94" customFormat="1" ht="16.5" hidden="1" x14ac:dyDescent="0.3">
      <c r="A2446" s="95" t="s">
        <v>89</v>
      </c>
      <c r="B2446" s="102">
        <f>VLOOKUP('Datos Monitoreo 2019'!$A2446,info!$D$3:$E$118,2,FALSE)</f>
        <v>4</v>
      </c>
      <c r="C2446" s="96">
        <v>17</v>
      </c>
      <c r="D2446" s="96" t="s">
        <v>10</v>
      </c>
      <c r="E2446" s="97">
        <v>6.3025357464390561</v>
      </c>
      <c r="F2446" s="103">
        <f t="shared" si="43"/>
        <v>3.119755194487333E-3</v>
      </c>
      <c r="G2446" s="95"/>
      <c r="H2446" s="104"/>
      <c r="I2446" s="104"/>
      <c r="J2446" s="104"/>
      <c r="K2446" s="105">
        <f>VLOOKUP('Datos Monitoreo 2019'!$D2446,info!$A$2:$B$20,2,FALSE)</f>
        <v>0.54</v>
      </c>
      <c r="M2446" s="104">
        <v>1.1499999999999999</v>
      </c>
      <c r="N2446" s="106">
        <f>(0.214828*'Datos Monitoreo 2019'!$E2446^2.0402)/1000</f>
        <v>9.1888684938778858E-3</v>
      </c>
      <c r="O2446" s="106">
        <f>'Datos Monitoreo 2019'!$N2446*'Datos Monitoreo 2019'!$S2446</f>
        <v>1.8377736987755773E-3</v>
      </c>
      <c r="P2446" s="106">
        <f>'Datos Monitoreo 2019'!$O2446+'Datos Monitoreo 2019'!$N2446</f>
        <v>1.1026642192653462E-2</v>
      </c>
      <c r="Q2446" s="104">
        <v>0.47</v>
      </c>
      <c r="R2446" s="106">
        <f>'Datos Monitoreo 2019'!$Q2446*'Datos Monitoreo 2019'!$N2446</f>
        <v>4.3187681921226058E-3</v>
      </c>
      <c r="S2446" s="104">
        <v>0.2</v>
      </c>
      <c r="T2446" s="106">
        <f>'Datos Monitoreo 2019'!$R2446*'Datos Monitoreo 2019'!$S2446</f>
        <v>8.6375363842452124E-4</v>
      </c>
      <c r="U2446" s="106">
        <f>'Datos Monitoreo 2019'!$T2446+'Datos Monitoreo 2019'!$R2446</f>
        <v>5.1825218305471266E-3</v>
      </c>
    </row>
    <row r="2447" spans="1:21" s="94" customFormat="1" ht="16.5" hidden="1" x14ac:dyDescent="0.3">
      <c r="A2447" s="95" t="s">
        <v>89</v>
      </c>
      <c r="B2447" s="102">
        <f>VLOOKUP('Datos Monitoreo 2019'!$A2447,info!$D$3:$E$118,2,FALSE)</f>
        <v>4</v>
      </c>
      <c r="C2447" s="96">
        <v>18</v>
      </c>
      <c r="D2447" s="96" t="s">
        <v>10</v>
      </c>
      <c r="E2447" s="97">
        <v>20.371832715762604</v>
      </c>
      <c r="F2447" s="103">
        <f t="shared" si="43"/>
        <v>3.2594932345220172E-2</v>
      </c>
      <c r="G2447" s="95"/>
      <c r="H2447" s="104"/>
      <c r="I2447" s="104"/>
      <c r="J2447" s="104"/>
      <c r="K2447" s="105">
        <f>VLOOKUP('Datos Monitoreo 2019'!$D2447,info!$A$2:$B$20,2,FALSE)</f>
        <v>0.54</v>
      </c>
      <c r="M2447" s="104">
        <v>1.1499999999999999</v>
      </c>
      <c r="N2447" s="106">
        <f>(0.214828*'Datos Monitoreo 2019'!$E2447^2.0402)/1000</f>
        <v>0.10064080407485353</v>
      </c>
      <c r="O2447" s="106">
        <f>'Datos Monitoreo 2019'!$N2447*'Datos Monitoreo 2019'!$S2447</f>
        <v>2.0128160814970708E-2</v>
      </c>
      <c r="P2447" s="106">
        <f>'Datos Monitoreo 2019'!$O2447+'Datos Monitoreo 2019'!$N2447</f>
        <v>0.12076896488982423</v>
      </c>
      <c r="Q2447" s="104">
        <v>0.47</v>
      </c>
      <c r="R2447" s="106">
        <f>'Datos Monitoreo 2019'!$Q2447*'Datos Monitoreo 2019'!$N2447</f>
        <v>4.7301177915181153E-2</v>
      </c>
      <c r="S2447" s="104">
        <v>0.2</v>
      </c>
      <c r="T2447" s="106">
        <f>'Datos Monitoreo 2019'!$R2447*'Datos Monitoreo 2019'!$S2447</f>
        <v>9.4602355830362313E-3</v>
      </c>
      <c r="U2447" s="106">
        <f>'Datos Monitoreo 2019'!$T2447+'Datos Monitoreo 2019'!$R2447</f>
        <v>5.6761413498217381E-2</v>
      </c>
    </row>
    <row r="2448" spans="1:21" s="94" customFormat="1" ht="16.5" hidden="1" x14ac:dyDescent="0.3">
      <c r="A2448" s="95" t="s">
        <v>89</v>
      </c>
      <c r="B2448" s="102">
        <f>VLOOKUP('Datos Monitoreo 2019'!$A2448,info!$D$3:$E$118,2,FALSE)</f>
        <v>4</v>
      </c>
      <c r="C2448" s="96">
        <v>18</v>
      </c>
      <c r="D2448" s="96" t="s">
        <v>10</v>
      </c>
      <c r="E2448" s="97">
        <v>8.753521870054243</v>
      </c>
      <c r="F2448" s="103">
        <f t="shared" si="43"/>
        <v>6.0180462856622907E-3</v>
      </c>
      <c r="G2448" s="99"/>
      <c r="H2448" s="104"/>
      <c r="I2448" s="104"/>
      <c r="J2448" s="104"/>
      <c r="K2448" s="105">
        <f>VLOOKUP('Datos Monitoreo 2019'!$D2448,info!$A$2:$B$20,2,FALSE)</f>
        <v>0.54</v>
      </c>
      <c r="M2448" s="104">
        <v>1.1499999999999999</v>
      </c>
      <c r="N2448" s="106">
        <f>(0.214828*'Datos Monitoreo 2019'!$E2448^2.0402)/1000</f>
        <v>1.7961072957485405E-2</v>
      </c>
      <c r="O2448" s="106">
        <f>'Datos Monitoreo 2019'!$N2448*'Datos Monitoreo 2019'!$S2448</f>
        <v>3.5922145914970812E-3</v>
      </c>
      <c r="P2448" s="106">
        <f>'Datos Monitoreo 2019'!$O2448+'Datos Monitoreo 2019'!$N2448</f>
        <v>2.1553287548982485E-2</v>
      </c>
      <c r="Q2448" s="104">
        <v>0.47</v>
      </c>
      <c r="R2448" s="106">
        <f>'Datos Monitoreo 2019'!$Q2448*'Datos Monitoreo 2019'!$N2448</f>
        <v>8.4417042900181392E-3</v>
      </c>
      <c r="S2448" s="104">
        <v>0.2</v>
      </c>
      <c r="T2448" s="106">
        <f>'Datos Monitoreo 2019'!$R2448*'Datos Monitoreo 2019'!$S2448</f>
        <v>1.688340858003628E-3</v>
      </c>
      <c r="U2448" s="106">
        <f>'Datos Monitoreo 2019'!$T2448+'Datos Monitoreo 2019'!$R2448</f>
        <v>1.0130045148021767E-2</v>
      </c>
    </row>
    <row r="2449" spans="1:21" s="94" customFormat="1" ht="16.5" hidden="1" x14ac:dyDescent="0.3">
      <c r="A2449" s="95" t="s">
        <v>89</v>
      </c>
      <c r="B2449" s="102">
        <f>VLOOKUP('Datos Monitoreo 2019'!$A2449,info!$D$3:$E$118,2,FALSE)</f>
        <v>4</v>
      </c>
      <c r="C2449" s="96">
        <v>19</v>
      </c>
      <c r="D2449" s="96" t="s">
        <v>10</v>
      </c>
      <c r="E2449" s="97">
        <v>25.942255723978942</v>
      </c>
      <c r="F2449" s="103">
        <f t="shared" si="43"/>
        <v>5.2857346037607091E-2</v>
      </c>
      <c r="G2449" s="95"/>
      <c r="H2449" s="104"/>
      <c r="I2449" s="104"/>
      <c r="J2449" s="104"/>
      <c r="K2449" s="105">
        <f>VLOOKUP('Datos Monitoreo 2019'!$D2449,info!$A$2:$B$20,2,FALSE)</f>
        <v>0.54</v>
      </c>
      <c r="M2449" s="104">
        <v>1.1499999999999999</v>
      </c>
      <c r="N2449" s="106">
        <f>(0.214828*'Datos Monitoreo 2019'!$E2449^2.0402)/1000</f>
        <v>0.16479706333911015</v>
      </c>
      <c r="O2449" s="106">
        <f>'Datos Monitoreo 2019'!$N2449*'Datos Monitoreo 2019'!$S2449</f>
        <v>3.2959412667822034E-2</v>
      </c>
      <c r="P2449" s="106">
        <f>'Datos Monitoreo 2019'!$O2449+'Datos Monitoreo 2019'!$N2449</f>
        <v>0.19775647600693219</v>
      </c>
      <c r="Q2449" s="104">
        <v>0.47</v>
      </c>
      <c r="R2449" s="106">
        <f>'Datos Monitoreo 2019'!$Q2449*'Datos Monitoreo 2019'!$N2449</f>
        <v>7.7454619769381769E-2</v>
      </c>
      <c r="S2449" s="104">
        <v>0.2</v>
      </c>
      <c r="T2449" s="106">
        <f>'Datos Monitoreo 2019'!$R2449*'Datos Monitoreo 2019'!$S2449</f>
        <v>1.5490923953876355E-2</v>
      </c>
      <c r="U2449" s="106">
        <f>'Datos Monitoreo 2019'!$T2449+'Datos Monitoreo 2019'!$R2449</f>
        <v>9.2945543723258126E-2</v>
      </c>
    </row>
    <row r="2450" spans="1:21" s="94" customFormat="1" ht="16.5" hidden="1" x14ac:dyDescent="0.3">
      <c r="A2450" s="95" t="s">
        <v>89</v>
      </c>
      <c r="B2450" s="102">
        <f>VLOOKUP('Datos Monitoreo 2019'!$A2450,info!$D$3:$E$118,2,FALSE)</f>
        <v>4</v>
      </c>
      <c r="C2450" s="96">
        <v>21</v>
      </c>
      <c r="D2450" s="96" t="s">
        <v>10</v>
      </c>
      <c r="E2450" s="97">
        <v>21.326762374313976</v>
      </c>
      <c r="F2450" s="103">
        <f t="shared" si="43"/>
        <v>3.5722326976975909E-2</v>
      </c>
      <c r="G2450" s="95"/>
      <c r="H2450" s="104"/>
      <c r="I2450" s="104"/>
      <c r="J2450" s="104"/>
      <c r="K2450" s="105">
        <f>VLOOKUP('Datos Monitoreo 2019'!$D2450,info!$A$2:$B$20,2,FALSE)</f>
        <v>0.54</v>
      </c>
      <c r="M2450" s="104">
        <v>1.1499999999999999</v>
      </c>
      <c r="N2450" s="106">
        <f>(0.214828*'Datos Monitoreo 2019'!$E2450^2.0402)/1000</f>
        <v>0.11050031790768119</v>
      </c>
      <c r="O2450" s="106">
        <f>'Datos Monitoreo 2019'!$N2450*'Datos Monitoreo 2019'!$S2450</f>
        <v>2.2100063581536239E-2</v>
      </c>
      <c r="P2450" s="106">
        <f>'Datos Monitoreo 2019'!$O2450+'Datos Monitoreo 2019'!$N2450</f>
        <v>0.13260038148921743</v>
      </c>
      <c r="Q2450" s="104">
        <v>0.47</v>
      </c>
      <c r="R2450" s="106">
        <f>'Datos Monitoreo 2019'!$Q2450*'Datos Monitoreo 2019'!$N2450</f>
        <v>5.1935149416610156E-2</v>
      </c>
      <c r="S2450" s="104">
        <v>0.2</v>
      </c>
      <c r="T2450" s="106">
        <f>'Datos Monitoreo 2019'!$R2450*'Datos Monitoreo 2019'!$S2450</f>
        <v>1.0387029883322033E-2</v>
      </c>
      <c r="U2450" s="106">
        <f>'Datos Monitoreo 2019'!$T2450+'Datos Monitoreo 2019'!$R2450</f>
        <v>6.2322179299932189E-2</v>
      </c>
    </row>
    <row r="2451" spans="1:21" s="94" customFormat="1" ht="16.5" hidden="1" x14ac:dyDescent="0.3">
      <c r="A2451" s="95" t="s">
        <v>89</v>
      </c>
      <c r="B2451" s="102">
        <f>VLOOKUP('Datos Monitoreo 2019'!$A2451,info!$D$3:$E$118,2,FALSE)</f>
        <v>4</v>
      </c>
      <c r="C2451" s="96">
        <v>22</v>
      </c>
      <c r="D2451" s="96" t="s">
        <v>10</v>
      </c>
      <c r="E2451" s="97">
        <v>25.146481008519466</v>
      </c>
      <c r="F2451" s="103">
        <f t="shared" si="43"/>
        <v>4.966429999182595E-2</v>
      </c>
      <c r="G2451" s="99"/>
      <c r="H2451" s="104"/>
      <c r="I2451" s="104"/>
      <c r="J2451" s="104"/>
      <c r="K2451" s="105">
        <f>VLOOKUP('Datos Monitoreo 2019'!$D2451,info!$A$2:$B$20,2,FALSE)</f>
        <v>0.54</v>
      </c>
      <c r="M2451" s="104">
        <v>1.1499999999999999</v>
      </c>
      <c r="N2451" s="106">
        <f>(0.214828*'Datos Monitoreo 2019'!$E2451^2.0402)/1000</f>
        <v>0.15464807080539222</v>
      </c>
      <c r="O2451" s="106">
        <f>'Datos Monitoreo 2019'!$N2451*'Datos Monitoreo 2019'!$S2451</f>
        <v>3.0929614161078447E-2</v>
      </c>
      <c r="P2451" s="106">
        <f>'Datos Monitoreo 2019'!$O2451+'Datos Monitoreo 2019'!$N2451</f>
        <v>0.18557768496647067</v>
      </c>
      <c r="Q2451" s="104">
        <v>0.47</v>
      </c>
      <c r="R2451" s="106">
        <f>'Datos Monitoreo 2019'!$Q2451*'Datos Monitoreo 2019'!$N2451</f>
        <v>7.268459327853434E-2</v>
      </c>
      <c r="S2451" s="104">
        <v>0.2</v>
      </c>
      <c r="T2451" s="106">
        <f>'Datos Monitoreo 2019'!$R2451*'Datos Monitoreo 2019'!$S2451</f>
        <v>1.4536918655706868E-2</v>
      </c>
      <c r="U2451" s="106">
        <f>'Datos Monitoreo 2019'!$T2451+'Datos Monitoreo 2019'!$R2451</f>
        <v>8.7221511934241214E-2</v>
      </c>
    </row>
    <row r="2452" spans="1:21" s="94" customFormat="1" ht="16.5" hidden="1" x14ac:dyDescent="0.3">
      <c r="A2452" s="95" t="s">
        <v>89</v>
      </c>
      <c r="B2452" s="102">
        <f>VLOOKUP('Datos Monitoreo 2019'!$A2452,info!$D$3:$E$118,2,FALSE)</f>
        <v>4</v>
      </c>
      <c r="C2452" s="96">
        <v>25</v>
      </c>
      <c r="D2452" s="96" t="s">
        <v>10</v>
      </c>
      <c r="E2452" s="97">
        <v>20.84929754503829</v>
      </c>
      <c r="F2452" s="103">
        <f t="shared" si="43"/>
        <v>3.4140724730000203E-2</v>
      </c>
      <c r="G2452" s="95"/>
      <c r="H2452" s="104"/>
      <c r="I2452" s="104"/>
      <c r="J2452" s="104"/>
      <c r="K2452" s="105">
        <f>VLOOKUP('Datos Monitoreo 2019'!$D2452,info!$A$2:$B$20,2,FALSE)</f>
        <v>0.54</v>
      </c>
      <c r="M2452" s="104">
        <v>1.1499999999999999</v>
      </c>
      <c r="N2452" s="106">
        <f>(0.214828*'Datos Monitoreo 2019'!$E2452^2.0402)/1000</f>
        <v>0.10551184451318046</v>
      </c>
      <c r="O2452" s="106">
        <f>'Datos Monitoreo 2019'!$N2452*'Datos Monitoreo 2019'!$S2452</f>
        <v>2.1102368902636094E-2</v>
      </c>
      <c r="P2452" s="106">
        <f>'Datos Monitoreo 2019'!$O2452+'Datos Monitoreo 2019'!$N2452</f>
        <v>0.12661421341581655</v>
      </c>
      <c r="Q2452" s="104">
        <v>0.47</v>
      </c>
      <c r="R2452" s="106">
        <f>'Datos Monitoreo 2019'!$Q2452*'Datos Monitoreo 2019'!$N2452</f>
        <v>4.9590566921194817E-2</v>
      </c>
      <c r="S2452" s="104">
        <v>0.2</v>
      </c>
      <c r="T2452" s="106">
        <f>'Datos Monitoreo 2019'!$R2452*'Datos Monitoreo 2019'!$S2452</f>
        <v>9.9181133842389645E-3</v>
      </c>
      <c r="U2452" s="106">
        <f>'Datos Monitoreo 2019'!$T2452+'Datos Monitoreo 2019'!$R2452</f>
        <v>5.9508680305433784E-2</v>
      </c>
    </row>
    <row r="2453" spans="1:21" s="94" customFormat="1" ht="16.5" hidden="1" x14ac:dyDescent="0.3">
      <c r="A2453" s="95" t="s">
        <v>89</v>
      </c>
      <c r="B2453" s="102">
        <f>VLOOKUP('Datos Monitoreo 2019'!$A2453,info!$D$3:$E$118,2,FALSE)</f>
        <v>4</v>
      </c>
      <c r="C2453" s="96">
        <v>26</v>
      </c>
      <c r="D2453" s="96" t="s">
        <v>10</v>
      </c>
      <c r="E2453" s="97">
        <v>18.461973398659861</v>
      </c>
      <c r="F2453" s="103">
        <f t="shared" si="43"/>
        <v>2.6769861428056801E-2</v>
      </c>
      <c r="G2453" s="95"/>
      <c r="H2453" s="104"/>
      <c r="I2453" s="104"/>
      <c r="J2453" s="104"/>
      <c r="K2453" s="105">
        <f>VLOOKUP('Datos Monitoreo 2019'!$D2453,info!$A$2:$B$20,2,FALSE)</f>
        <v>0.54</v>
      </c>
      <c r="M2453" s="104">
        <v>1.1499999999999999</v>
      </c>
      <c r="N2453" s="106">
        <f>(0.214828*'Datos Monitoreo 2019'!$E2453^2.0402)/1000</f>
        <v>8.2328747331516433E-2</v>
      </c>
      <c r="O2453" s="106">
        <f>'Datos Monitoreo 2019'!$N2453*'Datos Monitoreo 2019'!$S2453</f>
        <v>1.6465749466303286E-2</v>
      </c>
      <c r="P2453" s="106">
        <f>'Datos Monitoreo 2019'!$O2453+'Datos Monitoreo 2019'!$N2453</f>
        <v>9.8794496797819722E-2</v>
      </c>
      <c r="Q2453" s="104">
        <v>0.47</v>
      </c>
      <c r="R2453" s="106">
        <f>'Datos Monitoreo 2019'!$Q2453*'Datos Monitoreo 2019'!$N2453</f>
        <v>3.8694511245812718E-2</v>
      </c>
      <c r="S2453" s="104">
        <v>0.2</v>
      </c>
      <c r="T2453" s="106">
        <f>'Datos Monitoreo 2019'!$R2453*'Datos Monitoreo 2019'!$S2453</f>
        <v>7.7389022491625437E-3</v>
      </c>
      <c r="U2453" s="106">
        <f>'Datos Monitoreo 2019'!$T2453+'Datos Monitoreo 2019'!$R2453</f>
        <v>4.6433413494975262E-2</v>
      </c>
    </row>
    <row r="2454" spans="1:21" s="94" customFormat="1" ht="16.5" hidden="1" x14ac:dyDescent="0.3">
      <c r="A2454" s="95" t="s">
        <v>89</v>
      </c>
      <c r="B2454" s="102">
        <f>VLOOKUP('Datos Monitoreo 2019'!$A2454,info!$D$3:$E$118,2,FALSE)</f>
        <v>4</v>
      </c>
      <c r="C2454" s="96">
        <v>27</v>
      </c>
      <c r="D2454" s="96" t="s">
        <v>10</v>
      </c>
      <c r="E2454" s="97">
        <v>23.8732414637843</v>
      </c>
      <c r="F2454" s="103">
        <f t="shared" si="43"/>
        <v>4.4762327744595563E-2</v>
      </c>
      <c r="G2454" s="95"/>
      <c r="H2454" s="104"/>
      <c r="I2454" s="104"/>
      <c r="J2454" s="104"/>
      <c r="K2454" s="105">
        <f>VLOOKUP('Datos Monitoreo 2019'!$D2454,info!$A$2:$B$20,2,FALSE)</f>
        <v>0.54</v>
      </c>
      <c r="M2454" s="104">
        <v>1.1499999999999999</v>
      </c>
      <c r="N2454" s="106">
        <f>(0.214828*'Datos Monitoreo 2019'!$E2454^2.0402)/1000</f>
        <v>0.13909313783382199</v>
      </c>
      <c r="O2454" s="106">
        <f>'Datos Monitoreo 2019'!$N2454*'Datos Monitoreo 2019'!$S2454</f>
        <v>2.7818627566764398E-2</v>
      </c>
      <c r="P2454" s="106">
        <f>'Datos Monitoreo 2019'!$O2454+'Datos Monitoreo 2019'!$N2454</f>
        <v>0.16691176540058639</v>
      </c>
      <c r="Q2454" s="104">
        <v>0.47</v>
      </c>
      <c r="R2454" s="106">
        <f>'Datos Monitoreo 2019'!$Q2454*'Datos Monitoreo 2019'!$N2454</f>
        <v>6.5373774781896335E-2</v>
      </c>
      <c r="S2454" s="104">
        <v>0.2</v>
      </c>
      <c r="T2454" s="106">
        <f>'Datos Monitoreo 2019'!$R2454*'Datos Monitoreo 2019'!$S2454</f>
        <v>1.3074754956379268E-2</v>
      </c>
      <c r="U2454" s="106">
        <f>'Datos Monitoreo 2019'!$T2454+'Datos Monitoreo 2019'!$R2454</f>
        <v>7.8448529738275596E-2</v>
      </c>
    </row>
    <row r="2455" spans="1:21" s="94" customFormat="1" ht="16.5" hidden="1" x14ac:dyDescent="0.3">
      <c r="A2455" s="95" t="s">
        <v>89</v>
      </c>
      <c r="B2455" s="102">
        <f>VLOOKUP('Datos Monitoreo 2019'!$A2455,info!$D$3:$E$118,2,FALSE)</f>
        <v>4</v>
      </c>
      <c r="C2455" s="96">
        <v>28</v>
      </c>
      <c r="D2455" s="96" t="s">
        <v>10</v>
      </c>
      <c r="E2455" s="97">
        <v>21.963382146681557</v>
      </c>
      <c r="F2455" s="103">
        <f t="shared" si="43"/>
        <v>3.7886834203025681E-2</v>
      </c>
      <c r="G2455" s="99"/>
      <c r="H2455" s="104"/>
      <c r="I2455" s="104"/>
      <c r="J2455" s="104"/>
      <c r="K2455" s="105">
        <f>VLOOKUP('Datos Monitoreo 2019'!$D2455,info!$A$2:$B$20,2,FALSE)</f>
        <v>0.54</v>
      </c>
      <c r="M2455" s="104">
        <v>1.1499999999999999</v>
      </c>
      <c r="N2455" s="106">
        <f>(0.214828*'Datos Monitoreo 2019'!$E2455^2.0402)/1000</f>
        <v>0.11733447377360282</v>
      </c>
      <c r="O2455" s="106">
        <f>'Datos Monitoreo 2019'!$N2455*'Datos Monitoreo 2019'!$S2455</f>
        <v>2.3466894754720566E-2</v>
      </c>
      <c r="P2455" s="106">
        <f>'Datos Monitoreo 2019'!$O2455+'Datos Monitoreo 2019'!$N2455</f>
        <v>0.14080136852832337</v>
      </c>
      <c r="Q2455" s="104">
        <v>0.47</v>
      </c>
      <c r="R2455" s="106">
        <f>'Datos Monitoreo 2019'!$Q2455*'Datos Monitoreo 2019'!$N2455</f>
        <v>5.5147202673593319E-2</v>
      </c>
      <c r="S2455" s="104">
        <v>0.2</v>
      </c>
      <c r="T2455" s="106">
        <f>'Datos Monitoreo 2019'!$R2455*'Datos Monitoreo 2019'!$S2455</f>
        <v>1.1029440534718665E-2</v>
      </c>
      <c r="U2455" s="106">
        <f>'Datos Monitoreo 2019'!$T2455+'Datos Monitoreo 2019'!$R2455</f>
        <v>6.6176643208311986E-2</v>
      </c>
    </row>
    <row r="2456" spans="1:21" s="94" customFormat="1" ht="16.5" hidden="1" x14ac:dyDescent="0.3">
      <c r="A2456" s="95" t="s">
        <v>89</v>
      </c>
      <c r="B2456" s="102">
        <f>VLOOKUP('Datos Monitoreo 2019'!$A2456,info!$D$3:$E$118,2,FALSE)</f>
        <v>4</v>
      </c>
      <c r="C2456" s="96">
        <v>30</v>
      </c>
      <c r="D2456" s="96" t="s">
        <v>9</v>
      </c>
      <c r="E2456" s="97">
        <v>3.183098861837907</v>
      </c>
      <c r="F2456" s="103">
        <f t="shared" si="43"/>
        <v>7.9577471545947667E-4</v>
      </c>
      <c r="G2456" s="99"/>
      <c r="H2456" s="104"/>
      <c r="I2456" s="104"/>
      <c r="J2456" s="104"/>
      <c r="K2456" s="105">
        <f>VLOOKUP('Datos Monitoreo 2019'!$D2456,info!$A$2:$B$20,2,FALSE)</f>
        <v>0.74</v>
      </c>
      <c r="M2456" s="104">
        <v>1.1499999999999999</v>
      </c>
      <c r="N2456" s="106">
        <f>(1.8894+0.00853085*'Datos Monitoreo 2019'!$E2456^3.32222)/1000</f>
        <v>2.2889499270017243E-3</v>
      </c>
      <c r="O2456" s="106">
        <f>'Datos Monitoreo 2019'!$N2456*'Datos Monitoreo 2019'!$S2456</f>
        <v>4.5778998540034488E-4</v>
      </c>
      <c r="P2456" s="106">
        <f>'Datos Monitoreo 2019'!$O2456+'Datos Monitoreo 2019'!$N2456</f>
        <v>2.746739912402069E-3</v>
      </c>
      <c r="Q2456" s="104">
        <v>0.47</v>
      </c>
      <c r="R2456" s="106">
        <f>'Datos Monitoreo 2019'!$Q2456*'Datos Monitoreo 2019'!$N2456</f>
        <v>1.0758064656908102E-3</v>
      </c>
      <c r="S2456" s="104">
        <v>0.2</v>
      </c>
      <c r="T2456" s="106">
        <f>'Datos Monitoreo 2019'!$R2456*'Datos Monitoreo 2019'!$S2456</f>
        <v>2.1516129313816205E-4</v>
      </c>
      <c r="U2456" s="106">
        <f>'Datos Monitoreo 2019'!$T2456+'Datos Monitoreo 2019'!$R2456</f>
        <v>1.2909677588289724E-3</v>
      </c>
    </row>
    <row r="2457" spans="1:21" s="94" customFormat="1" ht="16.5" hidden="1" x14ac:dyDescent="0.3">
      <c r="A2457" s="95" t="s">
        <v>89</v>
      </c>
      <c r="B2457" s="102">
        <f>VLOOKUP('Datos Monitoreo 2019'!$A2457,info!$D$3:$E$118,2,FALSE)</f>
        <v>4</v>
      </c>
      <c r="C2457" s="96">
        <v>31</v>
      </c>
      <c r="D2457" s="96" t="s">
        <v>10</v>
      </c>
      <c r="E2457" s="97">
        <v>9.5492965855137211</v>
      </c>
      <c r="F2457" s="103">
        <f t="shared" si="43"/>
        <v>7.1619724391352906E-3</v>
      </c>
      <c r="G2457" s="95"/>
      <c r="H2457" s="104"/>
      <c r="I2457" s="104"/>
      <c r="J2457" s="104"/>
      <c r="K2457" s="105">
        <f>VLOOKUP('Datos Monitoreo 2019'!$D2457,info!$A$2:$B$20,2,FALSE)</f>
        <v>0.54</v>
      </c>
      <c r="M2457" s="104">
        <v>1.1499999999999999</v>
      </c>
      <c r="N2457" s="106">
        <f>(0.214828*'Datos Monitoreo 2019'!$E2457^2.0402)/1000</f>
        <v>2.1450059385649464E-2</v>
      </c>
      <c r="O2457" s="106">
        <f>'Datos Monitoreo 2019'!$N2457*'Datos Monitoreo 2019'!$S2457</f>
        <v>4.2900118771298928E-3</v>
      </c>
      <c r="P2457" s="106">
        <f>'Datos Monitoreo 2019'!$O2457+'Datos Monitoreo 2019'!$N2457</f>
        <v>2.5740071262779357E-2</v>
      </c>
      <c r="Q2457" s="104">
        <v>0.47</v>
      </c>
      <c r="R2457" s="106">
        <f>'Datos Monitoreo 2019'!$Q2457*'Datos Monitoreo 2019'!$N2457</f>
        <v>1.0081527911255248E-2</v>
      </c>
      <c r="S2457" s="104">
        <v>0.2</v>
      </c>
      <c r="T2457" s="106">
        <f>'Datos Monitoreo 2019'!$R2457*'Datos Monitoreo 2019'!$S2457</f>
        <v>2.0163055822510498E-3</v>
      </c>
      <c r="U2457" s="106">
        <f>'Datos Monitoreo 2019'!$T2457+'Datos Monitoreo 2019'!$R2457</f>
        <v>1.2097833493506297E-2</v>
      </c>
    </row>
    <row r="2458" spans="1:21" s="94" customFormat="1" ht="16.5" hidden="1" x14ac:dyDescent="0.3">
      <c r="A2458" s="95" t="s">
        <v>89</v>
      </c>
      <c r="B2458" s="102">
        <f>VLOOKUP('Datos Monitoreo 2019'!$A2458,info!$D$3:$E$118,2,FALSE)</f>
        <v>4</v>
      </c>
      <c r="C2458" s="96">
        <v>32</v>
      </c>
      <c r="D2458" s="96" t="s">
        <v>10</v>
      </c>
      <c r="E2458" s="97">
        <v>24.032396406876195</v>
      </c>
      <c r="F2458" s="103">
        <f t="shared" si="43"/>
        <v>4.5361148217978813E-2</v>
      </c>
      <c r="G2458" s="99"/>
      <c r="H2458" s="104"/>
      <c r="I2458" s="104"/>
      <c r="J2458" s="104"/>
      <c r="K2458" s="105">
        <f>VLOOKUP('Datos Monitoreo 2019'!$D2458,info!$A$2:$B$20,2,FALSE)</f>
        <v>0.54</v>
      </c>
      <c r="M2458" s="104">
        <v>1.1499999999999999</v>
      </c>
      <c r="N2458" s="106">
        <f>(0.214828*'Datos Monitoreo 2019'!$E2458^2.0402)/1000</f>
        <v>0.14099155023290164</v>
      </c>
      <c r="O2458" s="106">
        <f>'Datos Monitoreo 2019'!$N2458*'Datos Monitoreo 2019'!$S2458</f>
        <v>2.8198310046580327E-2</v>
      </c>
      <c r="P2458" s="106">
        <f>'Datos Monitoreo 2019'!$O2458+'Datos Monitoreo 2019'!$N2458</f>
        <v>0.16918986027948196</v>
      </c>
      <c r="Q2458" s="104">
        <v>0.47</v>
      </c>
      <c r="R2458" s="106">
        <f>'Datos Monitoreo 2019'!$Q2458*'Datos Monitoreo 2019'!$N2458</f>
        <v>6.6266028609463762E-2</v>
      </c>
      <c r="S2458" s="104">
        <v>0.2</v>
      </c>
      <c r="T2458" s="106">
        <f>'Datos Monitoreo 2019'!$R2458*'Datos Monitoreo 2019'!$S2458</f>
        <v>1.3253205721892753E-2</v>
      </c>
      <c r="U2458" s="106">
        <f>'Datos Monitoreo 2019'!$T2458+'Datos Monitoreo 2019'!$R2458</f>
        <v>7.951923433135652E-2</v>
      </c>
    </row>
    <row r="2459" spans="1:21" s="94" customFormat="1" ht="16.5" hidden="1" x14ac:dyDescent="0.3">
      <c r="A2459" s="95" t="s">
        <v>89</v>
      </c>
      <c r="B2459" s="102">
        <f>VLOOKUP('Datos Monitoreo 2019'!$A2459,info!$D$3:$E$118,2,FALSE)</f>
        <v>4</v>
      </c>
      <c r="C2459" s="96">
        <v>34</v>
      </c>
      <c r="D2459" s="96" t="s">
        <v>13</v>
      </c>
      <c r="E2459" s="97">
        <v>2.9602819415092534</v>
      </c>
      <c r="F2459" s="103">
        <f t="shared" si="43"/>
        <v>6.8826555140090136E-4</v>
      </c>
      <c r="G2459" s="99"/>
      <c r="H2459" s="104"/>
      <c r="I2459" s="104"/>
      <c r="J2459" s="104"/>
      <c r="K2459" s="105">
        <f>VLOOKUP('Datos Monitoreo 2019'!$D2459,info!$A$2:$B$20,2,FALSE)</f>
        <v>0.87</v>
      </c>
      <c r="M2459" s="104">
        <v>1.1499999999999999</v>
      </c>
      <c r="N2459" s="106">
        <f>(0.193936*'Datos Monitoreo 2019'!$E2459^2.24268)/1000</f>
        <v>2.2116056789907132E-3</v>
      </c>
      <c r="O2459" s="106">
        <f>'Datos Monitoreo 2019'!$N2459*'Datos Monitoreo 2019'!$S2459</f>
        <v>4.4232113579814266E-4</v>
      </c>
      <c r="P2459" s="106">
        <f>'Datos Monitoreo 2019'!$O2459+'Datos Monitoreo 2019'!$N2459</f>
        <v>2.6539268147888558E-3</v>
      </c>
      <c r="Q2459" s="104">
        <v>0.47</v>
      </c>
      <c r="R2459" s="106">
        <f>'Datos Monitoreo 2019'!$Q2459*'Datos Monitoreo 2019'!$N2459</f>
        <v>1.0394546691256351E-3</v>
      </c>
      <c r="S2459" s="104">
        <v>0.2</v>
      </c>
      <c r="T2459" s="106">
        <f>'Datos Monitoreo 2019'!$R2459*'Datos Monitoreo 2019'!$S2459</f>
        <v>2.0789093382512702E-4</v>
      </c>
      <c r="U2459" s="106">
        <f>'Datos Monitoreo 2019'!$T2459+'Datos Monitoreo 2019'!$R2459</f>
        <v>1.2473456029507622E-3</v>
      </c>
    </row>
    <row r="2460" spans="1:21" s="94" customFormat="1" ht="16.5" hidden="1" x14ac:dyDescent="0.3">
      <c r="A2460" s="95" t="s">
        <v>89</v>
      </c>
      <c r="B2460" s="102">
        <f>VLOOKUP('Datos Monitoreo 2019'!$A2460,info!$D$3:$E$118,2,FALSE)</f>
        <v>4</v>
      </c>
      <c r="C2460" s="96">
        <v>35</v>
      </c>
      <c r="D2460" s="96" t="s">
        <v>10</v>
      </c>
      <c r="E2460" s="97">
        <v>14.323944878270581</v>
      </c>
      <c r="F2460" s="103">
        <f t="shared" si="43"/>
        <v>1.6114437988054401E-2</v>
      </c>
      <c r="G2460" s="95"/>
      <c r="H2460" s="104"/>
      <c r="I2460" s="104"/>
      <c r="J2460" s="104"/>
      <c r="K2460" s="105">
        <f>VLOOKUP('Datos Monitoreo 2019'!$D2460,info!$A$2:$B$20,2,FALSE)</f>
        <v>0.54</v>
      </c>
      <c r="M2460" s="104">
        <v>1.1499999999999999</v>
      </c>
      <c r="N2460" s="106">
        <f>(0.214828*'Datos Monitoreo 2019'!$E2460^2.0402)/1000</f>
        <v>4.9055746126281871E-2</v>
      </c>
      <c r="O2460" s="106">
        <f>'Datos Monitoreo 2019'!$N2460*'Datos Monitoreo 2019'!$S2460</f>
        <v>9.8111492252563742E-3</v>
      </c>
      <c r="P2460" s="106">
        <f>'Datos Monitoreo 2019'!$O2460+'Datos Monitoreo 2019'!$N2460</f>
        <v>5.8866895351538245E-2</v>
      </c>
      <c r="Q2460" s="104">
        <v>0.47</v>
      </c>
      <c r="R2460" s="106">
        <f>'Datos Monitoreo 2019'!$Q2460*'Datos Monitoreo 2019'!$N2460</f>
        <v>2.3056200679352479E-2</v>
      </c>
      <c r="S2460" s="104">
        <v>0.2</v>
      </c>
      <c r="T2460" s="106">
        <f>'Datos Monitoreo 2019'!$R2460*'Datos Monitoreo 2019'!$S2460</f>
        <v>4.6112401358704962E-3</v>
      </c>
      <c r="U2460" s="106">
        <f>'Datos Monitoreo 2019'!$T2460+'Datos Monitoreo 2019'!$R2460</f>
        <v>2.7667440815222974E-2</v>
      </c>
    </row>
    <row r="2461" spans="1:21" s="94" customFormat="1" ht="16.5" hidden="1" x14ac:dyDescent="0.3">
      <c r="A2461" s="95" t="s">
        <v>89</v>
      </c>
      <c r="B2461" s="102">
        <f>VLOOKUP('Datos Monitoreo 2019'!$A2461,info!$D$3:$E$118,2,FALSE)</f>
        <v>4</v>
      </c>
      <c r="C2461" s="96">
        <v>36</v>
      </c>
      <c r="D2461" s="96" t="s">
        <v>10</v>
      </c>
      <c r="E2461" s="97">
        <v>22.281692032865347</v>
      </c>
      <c r="F2461" s="103">
        <f t="shared" si="43"/>
        <v>3.8992961057514354E-2</v>
      </c>
      <c r="G2461" s="99"/>
      <c r="H2461" s="104"/>
      <c r="I2461" s="104"/>
      <c r="J2461" s="104"/>
      <c r="K2461" s="105">
        <f>VLOOKUP('Datos Monitoreo 2019'!$D2461,info!$A$2:$B$20,2,FALSE)</f>
        <v>0.54</v>
      </c>
      <c r="M2461" s="104">
        <v>1.1499999999999999</v>
      </c>
      <c r="N2461" s="106">
        <f>(0.214828*'Datos Monitoreo 2019'!$E2461^2.0402)/1000</f>
        <v>0.12082998908357739</v>
      </c>
      <c r="O2461" s="106">
        <f>'Datos Monitoreo 2019'!$N2461*'Datos Monitoreo 2019'!$S2461</f>
        <v>2.4165997816715482E-2</v>
      </c>
      <c r="P2461" s="106">
        <f>'Datos Monitoreo 2019'!$O2461+'Datos Monitoreo 2019'!$N2461</f>
        <v>0.14499598690029286</v>
      </c>
      <c r="Q2461" s="104">
        <v>0.47</v>
      </c>
      <c r="R2461" s="106">
        <f>'Datos Monitoreo 2019'!$Q2461*'Datos Monitoreo 2019'!$N2461</f>
        <v>5.6790094869281368E-2</v>
      </c>
      <c r="S2461" s="104">
        <v>0.2</v>
      </c>
      <c r="T2461" s="106">
        <f>'Datos Monitoreo 2019'!$R2461*'Datos Monitoreo 2019'!$S2461</f>
        <v>1.1358018973856274E-2</v>
      </c>
      <c r="U2461" s="106">
        <f>'Datos Monitoreo 2019'!$T2461+'Datos Monitoreo 2019'!$R2461</f>
        <v>6.8148113843137639E-2</v>
      </c>
    </row>
    <row r="2462" spans="1:21" s="94" customFormat="1" ht="16.5" hidden="1" x14ac:dyDescent="0.3">
      <c r="A2462" s="95" t="s">
        <v>89</v>
      </c>
      <c r="B2462" s="102">
        <f>VLOOKUP('Datos Monitoreo 2019'!$A2462,info!$D$3:$E$118,2,FALSE)</f>
        <v>4</v>
      </c>
      <c r="C2462" s="96">
        <v>39</v>
      </c>
      <c r="D2462" s="96" t="s">
        <v>10</v>
      </c>
      <c r="E2462" s="97">
        <v>30.557749073643905</v>
      </c>
      <c r="F2462" s="103">
        <f t="shared" si="43"/>
        <v>7.3338597776745354E-2</v>
      </c>
      <c r="G2462" s="95"/>
      <c r="H2462" s="104"/>
      <c r="I2462" s="104"/>
      <c r="J2462" s="104"/>
      <c r="K2462" s="105">
        <f>VLOOKUP('Datos Monitoreo 2019'!$D2462,info!$A$2:$B$20,2,FALSE)</f>
        <v>0.54</v>
      </c>
      <c r="M2462" s="104">
        <v>1.1499999999999999</v>
      </c>
      <c r="N2462" s="106">
        <f>(0.214828*'Datos Monitoreo 2019'!$E2462^2.0402)/1000</f>
        <v>0.23016298677214159</v>
      </c>
      <c r="O2462" s="106">
        <f>'Datos Monitoreo 2019'!$N2462*'Datos Monitoreo 2019'!$S2462</f>
        <v>4.6032597354428322E-2</v>
      </c>
      <c r="P2462" s="106">
        <f>'Datos Monitoreo 2019'!$O2462+'Datos Monitoreo 2019'!$N2462</f>
        <v>0.27619558412656992</v>
      </c>
      <c r="Q2462" s="104">
        <v>0.47</v>
      </c>
      <c r="R2462" s="106">
        <f>'Datos Monitoreo 2019'!$Q2462*'Datos Monitoreo 2019'!$N2462</f>
        <v>0.10817660378290654</v>
      </c>
      <c r="S2462" s="104">
        <v>0.2</v>
      </c>
      <c r="T2462" s="106">
        <f>'Datos Monitoreo 2019'!$R2462*'Datos Monitoreo 2019'!$S2462</f>
        <v>2.1635320756581311E-2</v>
      </c>
      <c r="U2462" s="106">
        <f>'Datos Monitoreo 2019'!$T2462+'Datos Monitoreo 2019'!$R2462</f>
        <v>0.12981192453948787</v>
      </c>
    </row>
    <row r="2463" spans="1:21" s="94" customFormat="1" ht="16.5" hidden="1" x14ac:dyDescent="0.3">
      <c r="A2463" s="95" t="s">
        <v>89</v>
      </c>
      <c r="B2463" s="102">
        <f>VLOOKUP('Datos Monitoreo 2019'!$A2463,info!$D$3:$E$118,2,FALSE)</f>
        <v>4</v>
      </c>
      <c r="C2463" s="96">
        <v>40</v>
      </c>
      <c r="D2463" s="96" t="s">
        <v>10</v>
      </c>
      <c r="E2463" s="97">
        <v>29.921129301276324</v>
      </c>
      <c r="F2463" s="103">
        <f t="shared" si="43"/>
        <v>7.0314653857999357E-2</v>
      </c>
      <c r="G2463" s="99"/>
      <c r="H2463" s="104"/>
      <c r="I2463" s="104"/>
      <c r="J2463" s="104"/>
      <c r="K2463" s="105">
        <f>VLOOKUP('Datos Monitoreo 2019'!$D2463,info!$A$2:$B$20,2,FALSE)</f>
        <v>0.54</v>
      </c>
      <c r="M2463" s="104">
        <v>1.1499999999999999</v>
      </c>
      <c r="N2463" s="106">
        <f>(0.214828*'Datos Monitoreo 2019'!$E2463^2.0402)/1000</f>
        <v>0.2204860727260779</v>
      </c>
      <c r="O2463" s="106">
        <f>'Datos Monitoreo 2019'!$N2463*'Datos Monitoreo 2019'!$S2463</f>
        <v>4.4097214545215584E-2</v>
      </c>
      <c r="P2463" s="106">
        <f>'Datos Monitoreo 2019'!$O2463+'Datos Monitoreo 2019'!$N2463</f>
        <v>0.26458328727129349</v>
      </c>
      <c r="Q2463" s="104">
        <v>0.47</v>
      </c>
      <c r="R2463" s="106">
        <f>'Datos Monitoreo 2019'!$Q2463*'Datos Monitoreo 2019'!$N2463</f>
        <v>0.1036284541812566</v>
      </c>
      <c r="S2463" s="104">
        <v>0.2</v>
      </c>
      <c r="T2463" s="106">
        <f>'Datos Monitoreo 2019'!$R2463*'Datos Monitoreo 2019'!$S2463</f>
        <v>2.0725690836251323E-2</v>
      </c>
      <c r="U2463" s="106">
        <f>'Datos Monitoreo 2019'!$T2463+'Datos Monitoreo 2019'!$R2463</f>
        <v>0.12435414501750792</v>
      </c>
    </row>
    <row r="2464" spans="1:21" s="94" customFormat="1" ht="16.5" hidden="1" x14ac:dyDescent="0.3">
      <c r="A2464" s="95" t="s">
        <v>89</v>
      </c>
      <c r="B2464" s="102">
        <f>VLOOKUP('Datos Monitoreo 2019'!$A2464,info!$D$3:$E$118,2,FALSE)</f>
        <v>4</v>
      </c>
      <c r="C2464" s="96">
        <v>43</v>
      </c>
      <c r="D2464" s="96" t="s">
        <v>10</v>
      </c>
      <c r="E2464" s="97">
        <v>22.759156862141033</v>
      </c>
      <c r="F2464" s="103">
        <f t="shared" si="43"/>
        <v>4.0681992891077094E-2</v>
      </c>
      <c r="G2464" s="95"/>
      <c r="H2464" s="104"/>
      <c r="I2464" s="104"/>
      <c r="J2464" s="104"/>
      <c r="K2464" s="105">
        <f>VLOOKUP('Datos Monitoreo 2019'!$D2464,info!$A$2:$B$20,2,FALSE)</f>
        <v>0.54</v>
      </c>
      <c r="M2464" s="104">
        <v>1.1499999999999999</v>
      </c>
      <c r="N2464" s="106">
        <f>(0.214828*'Datos Monitoreo 2019'!$E2464^2.0402)/1000</f>
        <v>0.12617139403517857</v>
      </c>
      <c r="O2464" s="106">
        <f>'Datos Monitoreo 2019'!$N2464*'Datos Monitoreo 2019'!$S2464</f>
        <v>2.5234278807035715E-2</v>
      </c>
      <c r="P2464" s="106">
        <f>'Datos Monitoreo 2019'!$O2464+'Datos Monitoreo 2019'!$N2464</f>
        <v>0.15140567284221429</v>
      </c>
      <c r="Q2464" s="104">
        <v>0.47</v>
      </c>
      <c r="R2464" s="106">
        <f>'Datos Monitoreo 2019'!$Q2464*'Datos Monitoreo 2019'!$N2464</f>
        <v>5.9300555196533926E-2</v>
      </c>
      <c r="S2464" s="104">
        <v>0.2</v>
      </c>
      <c r="T2464" s="106">
        <f>'Datos Monitoreo 2019'!$R2464*'Datos Monitoreo 2019'!$S2464</f>
        <v>1.1860111039306787E-2</v>
      </c>
      <c r="U2464" s="106">
        <f>'Datos Monitoreo 2019'!$T2464+'Datos Monitoreo 2019'!$R2464</f>
        <v>7.1160666235840719E-2</v>
      </c>
    </row>
    <row r="2465" spans="1:21" s="94" customFormat="1" ht="16.5" hidden="1" x14ac:dyDescent="0.3">
      <c r="A2465" s="95" t="s">
        <v>89</v>
      </c>
      <c r="B2465" s="102">
        <f>VLOOKUP('Datos Monitoreo 2019'!$A2465,info!$D$3:$E$118,2,FALSE)</f>
        <v>4</v>
      </c>
      <c r="C2465" s="96">
        <v>44</v>
      </c>
      <c r="D2465" s="96" t="s">
        <v>10</v>
      </c>
      <c r="E2465" s="97">
        <v>20.053522829578814</v>
      </c>
      <c r="F2465" s="103">
        <f t="shared" si="43"/>
        <v>3.1584298456586626E-2</v>
      </c>
      <c r="G2465" s="99"/>
      <c r="H2465" s="104"/>
      <c r="I2465" s="104"/>
      <c r="J2465" s="104"/>
      <c r="K2465" s="105">
        <f>VLOOKUP('Datos Monitoreo 2019'!$D2465,info!$A$2:$B$20,2,FALSE)</f>
        <v>0.54</v>
      </c>
      <c r="M2465" s="104">
        <v>1.1499999999999999</v>
      </c>
      <c r="N2465" s="106">
        <f>(0.214828*'Datos Monitoreo 2019'!$E2465^2.0402)/1000</f>
        <v>9.7458630426995735E-2</v>
      </c>
      <c r="O2465" s="106">
        <f>'Datos Monitoreo 2019'!$N2465*'Datos Monitoreo 2019'!$S2465</f>
        <v>1.9491726085399147E-2</v>
      </c>
      <c r="P2465" s="106">
        <f>'Datos Monitoreo 2019'!$O2465+'Datos Monitoreo 2019'!$N2465</f>
        <v>0.11695035651239488</v>
      </c>
      <c r="Q2465" s="104">
        <v>0.47</v>
      </c>
      <c r="R2465" s="106">
        <f>'Datos Monitoreo 2019'!$Q2465*'Datos Monitoreo 2019'!$N2465</f>
        <v>4.5805556300687993E-2</v>
      </c>
      <c r="S2465" s="104">
        <v>0.2</v>
      </c>
      <c r="T2465" s="106">
        <f>'Datos Monitoreo 2019'!$R2465*'Datos Monitoreo 2019'!$S2465</f>
        <v>9.1611112601375985E-3</v>
      </c>
      <c r="U2465" s="106">
        <f>'Datos Monitoreo 2019'!$T2465+'Datos Monitoreo 2019'!$R2465</f>
        <v>5.4966667560825591E-2</v>
      </c>
    </row>
    <row r="2466" spans="1:21" s="94" customFormat="1" ht="16.5" hidden="1" x14ac:dyDescent="0.3">
      <c r="A2466" s="95" t="s">
        <v>89</v>
      </c>
      <c r="B2466" s="102">
        <f>VLOOKUP('Datos Monitoreo 2019'!$A2466,info!$D$3:$E$118,2,FALSE)</f>
        <v>4</v>
      </c>
      <c r="C2466" s="96">
        <v>45</v>
      </c>
      <c r="D2466" s="96" t="s">
        <v>9</v>
      </c>
      <c r="E2466" s="97">
        <v>7.6394372684109761</v>
      </c>
      <c r="F2466" s="103">
        <f t="shared" si="43"/>
        <v>4.5836623610465846E-3</v>
      </c>
      <c r="G2466" s="95"/>
      <c r="H2466" s="104"/>
      <c r="I2466" s="104"/>
      <c r="J2466" s="104"/>
      <c r="K2466" s="105">
        <f>VLOOKUP('Datos Monitoreo 2019'!$D2466,info!$A$2:$B$20,2,FALSE)</f>
        <v>0.74</v>
      </c>
      <c r="M2466" s="104">
        <v>1.1499999999999999</v>
      </c>
      <c r="N2466" s="106">
        <f>(1.8894+0.00853085*'Datos Monitoreo 2019'!$E2466^3.32222)/1000</f>
        <v>9.212862247255163E-3</v>
      </c>
      <c r="O2466" s="106">
        <f>'Datos Monitoreo 2019'!$N2466*'Datos Monitoreo 2019'!$S2466</f>
        <v>1.8425724494510326E-3</v>
      </c>
      <c r="P2466" s="106">
        <f>'Datos Monitoreo 2019'!$O2466+'Datos Monitoreo 2019'!$N2466</f>
        <v>1.1055434696706196E-2</v>
      </c>
      <c r="Q2466" s="104">
        <v>0.47</v>
      </c>
      <c r="R2466" s="106">
        <f>'Datos Monitoreo 2019'!$Q2466*'Datos Monitoreo 2019'!$N2466</f>
        <v>4.3300452562099268E-3</v>
      </c>
      <c r="S2466" s="104">
        <v>0.2</v>
      </c>
      <c r="T2466" s="106">
        <f>'Datos Monitoreo 2019'!$R2466*'Datos Monitoreo 2019'!$S2466</f>
        <v>8.6600905124198542E-4</v>
      </c>
      <c r="U2466" s="106">
        <f>'Datos Monitoreo 2019'!$T2466+'Datos Monitoreo 2019'!$R2466</f>
        <v>5.1960543074519123E-3</v>
      </c>
    </row>
    <row r="2467" spans="1:21" s="94" customFormat="1" ht="16.5" hidden="1" x14ac:dyDescent="0.3">
      <c r="A2467" s="95" t="s">
        <v>89</v>
      </c>
      <c r="B2467" s="102">
        <f>VLOOKUP('Datos Monitoreo 2019'!$A2467,info!$D$3:$E$118,2,FALSE)</f>
        <v>4</v>
      </c>
      <c r="C2467" s="96">
        <v>47</v>
      </c>
      <c r="D2467" s="96" t="s">
        <v>10</v>
      </c>
      <c r="E2467" s="97">
        <v>26.101410667070837</v>
      </c>
      <c r="F2467" s="103">
        <f t="shared" si="43"/>
        <v>5.3507891867495209E-2</v>
      </c>
      <c r="G2467" s="95"/>
      <c r="H2467" s="104"/>
      <c r="I2467" s="104"/>
      <c r="J2467" s="104"/>
      <c r="K2467" s="105">
        <f>VLOOKUP('Datos Monitoreo 2019'!$D2467,info!$A$2:$B$20,2,FALSE)</f>
        <v>0.54</v>
      </c>
      <c r="M2467" s="104">
        <v>1.1499999999999999</v>
      </c>
      <c r="N2467" s="106">
        <f>(0.214828*'Datos Monitoreo 2019'!$E2467^2.0402)/1000</f>
        <v>0.16686633857437916</v>
      </c>
      <c r="O2467" s="106">
        <f>'Datos Monitoreo 2019'!$N2467*'Datos Monitoreo 2019'!$S2467</f>
        <v>3.337326771487583E-2</v>
      </c>
      <c r="P2467" s="106">
        <f>'Datos Monitoreo 2019'!$O2467+'Datos Monitoreo 2019'!$N2467</f>
        <v>0.200239606289255</v>
      </c>
      <c r="Q2467" s="104">
        <v>0.47</v>
      </c>
      <c r="R2467" s="106">
        <f>'Datos Monitoreo 2019'!$Q2467*'Datos Monitoreo 2019'!$N2467</f>
        <v>7.8427179129958197E-2</v>
      </c>
      <c r="S2467" s="104">
        <v>0.2</v>
      </c>
      <c r="T2467" s="106">
        <f>'Datos Monitoreo 2019'!$R2467*'Datos Monitoreo 2019'!$S2467</f>
        <v>1.5685435825991641E-2</v>
      </c>
      <c r="U2467" s="106">
        <f>'Datos Monitoreo 2019'!$T2467+'Datos Monitoreo 2019'!$R2467</f>
        <v>9.411261495594983E-2</v>
      </c>
    </row>
    <row r="2468" spans="1:21" s="94" customFormat="1" ht="16.5" hidden="1" x14ac:dyDescent="0.3">
      <c r="A2468" s="95" t="s">
        <v>89</v>
      </c>
      <c r="B2468" s="102">
        <f>VLOOKUP('Datos Monitoreo 2019'!$A2468,info!$D$3:$E$118,2,FALSE)</f>
        <v>4</v>
      </c>
      <c r="C2468" s="96">
        <v>48</v>
      </c>
      <c r="D2468" s="96" t="s">
        <v>10</v>
      </c>
      <c r="E2468" s="97">
        <v>18.780283284843652</v>
      </c>
      <c r="F2468" s="103">
        <f t="shared" si="43"/>
        <v>2.770091784514439E-2</v>
      </c>
      <c r="G2468" s="95"/>
      <c r="H2468" s="104"/>
      <c r="I2468" s="104"/>
      <c r="J2468" s="104"/>
      <c r="K2468" s="105">
        <f>VLOOKUP('Datos Monitoreo 2019'!$D2468,info!$A$2:$B$20,2,FALSE)</f>
        <v>0.54</v>
      </c>
      <c r="M2468" s="104">
        <v>1.1499999999999999</v>
      </c>
      <c r="N2468" s="106">
        <f>(0.214828*'Datos Monitoreo 2019'!$E2468^2.0402)/1000</f>
        <v>8.5250706960519562E-2</v>
      </c>
      <c r="O2468" s="106">
        <f>'Datos Monitoreo 2019'!$N2468*'Datos Monitoreo 2019'!$S2468</f>
        <v>1.7050141392103913E-2</v>
      </c>
      <c r="P2468" s="106">
        <f>'Datos Monitoreo 2019'!$O2468+'Datos Monitoreo 2019'!$N2468</f>
        <v>0.10230084835262347</v>
      </c>
      <c r="Q2468" s="104">
        <v>0.47</v>
      </c>
      <c r="R2468" s="106">
        <f>'Datos Monitoreo 2019'!$Q2468*'Datos Monitoreo 2019'!$N2468</f>
        <v>4.0067832271444191E-2</v>
      </c>
      <c r="S2468" s="104">
        <v>0.2</v>
      </c>
      <c r="T2468" s="106">
        <f>'Datos Monitoreo 2019'!$R2468*'Datos Monitoreo 2019'!$S2468</f>
        <v>8.0135664542888389E-3</v>
      </c>
      <c r="U2468" s="106">
        <f>'Datos Monitoreo 2019'!$T2468+'Datos Monitoreo 2019'!$R2468</f>
        <v>4.8081398725733027E-2</v>
      </c>
    </row>
    <row r="2469" spans="1:21" s="94" customFormat="1" ht="16.5" hidden="1" x14ac:dyDescent="0.3">
      <c r="A2469" s="95" t="s">
        <v>89</v>
      </c>
      <c r="B2469" s="102">
        <f>VLOOKUP('Datos Monitoreo 2019'!$A2469,info!$D$3:$E$118,2,FALSE)</f>
        <v>4</v>
      </c>
      <c r="C2469" s="96">
        <v>49</v>
      </c>
      <c r="D2469" s="96" t="s">
        <v>9</v>
      </c>
      <c r="E2469" s="97">
        <v>3.6287327024952138</v>
      </c>
      <c r="F2469" s="103">
        <f t="shared" si="43"/>
        <v>1.0341888202111359E-3</v>
      </c>
      <c r="G2469" s="95"/>
      <c r="H2469" s="104"/>
      <c r="I2469" s="104"/>
      <c r="J2469" s="104"/>
      <c r="K2469" s="105">
        <f>VLOOKUP('Datos Monitoreo 2019'!$D2469,info!$A$2:$B$20,2,FALSE)</f>
        <v>0.74</v>
      </c>
      <c r="M2469" s="104">
        <v>1.1499999999999999</v>
      </c>
      <c r="N2469" s="106">
        <f>(1.8894+0.00853085*'Datos Monitoreo 2019'!$E2469^3.32222)/1000</f>
        <v>2.5068780029107534E-3</v>
      </c>
      <c r="O2469" s="106">
        <f>'Datos Monitoreo 2019'!$N2469*'Datos Monitoreo 2019'!$S2469</f>
        <v>5.0137560058215072E-4</v>
      </c>
      <c r="P2469" s="106">
        <f>'Datos Monitoreo 2019'!$O2469+'Datos Monitoreo 2019'!$N2469</f>
        <v>3.0082536034929039E-3</v>
      </c>
      <c r="Q2469" s="104">
        <v>0.47</v>
      </c>
      <c r="R2469" s="106">
        <f>'Datos Monitoreo 2019'!$Q2469*'Datos Monitoreo 2019'!$N2469</f>
        <v>1.178232661368054E-3</v>
      </c>
      <c r="S2469" s="104">
        <v>0.2</v>
      </c>
      <c r="T2469" s="106">
        <f>'Datos Monitoreo 2019'!$R2469*'Datos Monitoreo 2019'!$S2469</f>
        <v>2.3564653227361082E-4</v>
      </c>
      <c r="U2469" s="106">
        <f>'Datos Monitoreo 2019'!$T2469+'Datos Monitoreo 2019'!$R2469</f>
        <v>1.4138791936416648E-3</v>
      </c>
    </row>
    <row r="2470" spans="1:21" s="94" customFormat="1" ht="16.5" hidden="1" x14ac:dyDescent="0.3">
      <c r="A2470" s="95" t="s">
        <v>89</v>
      </c>
      <c r="B2470" s="102">
        <f>VLOOKUP('Datos Monitoreo 2019'!$A2470,info!$D$3:$E$118,2,FALSE)</f>
        <v>4</v>
      </c>
      <c r="C2470" s="96">
        <v>51</v>
      </c>
      <c r="D2470" s="96" t="s">
        <v>10</v>
      </c>
      <c r="E2470" s="97">
        <v>18.780283284843652</v>
      </c>
      <c r="F2470" s="103">
        <f t="shared" si="43"/>
        <v>2.770091784514439E-2</v>
      </c>
      <c r="G2470" s="95"/>
      <c r="H2470" s="104"/>
      <c r="I2470" s="104"/>
      <c r="J2470" s="104"/>
      <c r="K2470" s="105">
        <f>VLOOKUP('Datos Monitoreo 2019'!$D2470,info!$A$2:$B$20,2,FALSE)</f>
        <v>0.54</v>
      </c>
      <c r="M2470" s="104">
        <v>1.1499999999999999</v>
      </c>
      <c r="N2470" s="106">
        <f>(0.214828*'Datos Monitoreo 2019'!$E2470^2.0402)/1000</f>
        <v>8.5250706960519562E-2</v>
      </c>
      <c r="O2470" s="106">
        <f>'Datos Monitoreo 2019'!$N2470*'Datos Monitoreo 2019'!$S2470</f>
        <v>1.7050141392103913E-2</v>
      </c>
      <c r="P2470" s="106">
        <f>'Datos Monitoreo 2019'!$O2470+'Datos Monitoreo 2019'!$N2470</f>
        <v>0.10230084835262347</v>
      </c>
      <c r="Q2470" s="104">
        <v>0.47</v>
      </c>
      <c r="R2470" s="106">
        <f>'Datos Monitoreo 2019'!$Q2470*'Datos Monitoreo 2019'!$N2470</f>
        <v>4.0067832271444191E-2</v>
      </c>
      <c r="S2470" s="104">
        <v>0.2</v>
      </c>
      <c r="T2470" s="106">
        <f>'Datos Monitoreo 2019'!$R2470*'Datos Monitoreo 2019'!$S2470</f>
        <v>8.0135664542888389E-3</v>
      </c>
      <c r="U2470" s="106">
        <f>'Datos Monitoreo 2019'!$T2470+'Datos Monitoreo 2019'!$R2470</f>
        <v>4.8081398725733027E-2</v>
      </c>
    </row>
    <row r="2471" spans="1:21" s="94" customFormat="1" ht="16.5" hidden="1" x14ac:dyDescent="0.3">
      <c r="A2471" s="95" t="s">
        <v>89</v>
      </c>
      <c r="B2471" s="102">
        <f>VLOOKUP('Datos Monitoreo 2019'!$A2471,info!$D$3:$E$118,2,FALSE)</f>
        <v>4</v>
      </c>
      <c r="C2471" s="96">
        <v>52</v>
      </c>
      <c r="D2471" s="96" t="s">
        <v>10</v>
      </c>
      <c r="E2471" s="97">
        <v>19.735212943395023</v>
      </c>
      <c r="F2471" s="103">
        <f t="shared" si="43"/>
        <v>3.0589580062262284E-2</v>
      </c>
      <c r="G2471" s="99"/>
      <c r="H2471" s="104"/>
      <c r="I2471" s="104"/>
      <c r="J2471" s="104"/>
      <c r="K2471" s="105">
        <f>VLOOKUP('Datos Monitoreo 2019'!$D2471,info!$A$2:$B$20,2,FALSE)</f>
        <v>0.54</v>
      </c>
      <c r="M2471" s="104">
        <v>1.1499999999999999</v>
      </c>
      <c r="N2471" s="106">
        <f>(0.214828*'Datos Monitoreo 2019'!$E2471^2.0402)/1000</f>
        <v>9.4328567663785515E-2</v>
      </c>
      <c r="O2471" s="106">
        <f>'Datos Monitoreo 2019'!$N2471*'Datos Monitoreo 2019'!$S2471</f>
        <v>1.8865713532757105E-2</v>
      </c>
      <c r="P2471" s="106">
        <f>'Datos Monitoreo 2019'!$O2471+'Datos Monitoreo 2019'!$N2471</f>
        <v>0.11319428119654262</v>
      </c>
      <c r="Q2471" s="104">
        <v>0.47</v>
      </c>
      <c r="R2471" s="106">
        <f>'Datos Monitoreo 2019'!$Q2471*'Datos Monitoreo 2019'!$N2471</f>
        <v>4.4334426801979188E-2</v>
      </c>
      <c r="S2471" s="104">
        <v>0.2</v>
      </c>
      <c r="T2471" s="106">
        <f>'Datos Monitoreo 2019'!$R2471*'Datos Monitoreo 2019'!$S2471</f>
        <v>8.8668853603958379E-3</v>
      </c>
      <c r="U2471" s="106">
        <f>'Datos Monitoreo 2019'!$T2471+'Datos Monitoreo 2019'!$R2471</f>
        <v>5.3201312162375024E-2</v>
      </c>
    </row>
    <row r="2472" spans="1:21" s="94" customFormat="1" ht="16.5" hidden="1" x14ac:dyDescent="0.3">
      <c r="A2472" s="95" t="s">
        <v>89</v>
      </c>
      <c r="B2472" s="102">
        <f>VLOOKUP('Datos Monitoreo 2019'!$A2472,info!$D$3:$E$118,2,FALSE)</f>
        <v>4</v>
      </c>
      <c r="C2472" s="96">
        <v>53</v>
      </c>
      <c r="D2472" s="96" t="s">
        <v>13</v>
      </c>
      <c r="E2472" s="97">
        <v>3.3422538049298023</v>
      </c>
      <c r="F2472" s="103">
        <f t="shared" si="43"/>
        <v>8.7734162379407327E-4</v>
      </c>
      <c r="G2472" s="95"/>
      <c r="H2472" s="104"/>
      <c r="I2472" s="104"/>
      <c r="J2472" s="104"/>
      <c r="K2472" s="105">
        <f>VLOOKUP('Datos Monitoreo 2019'!$D2472,info!$A$2:$B$20,2,FALSE)</f>
        <v>0.87</v>
      </c>
      <c r="M2472" s="104">
        <v>1.1499999999999999</v>
      </c>
      <c r="N2472" s="106">
        <f>(0.193936*'Datos Monitoreo 2019'!$E2472^2.24268)/1000</f>
        <v>2.9034287613374926E-3</v>
      </c>
      <c r="O2472" s="106">
        <f>'Datos Monitoreo 2019'!$N2472*'Datos Monitoreo 2019'!$S2472</f>
        <v>5.8068575226749857E-4</v>
      </c>
      <c r="P2472" s="106">
        <f>'Datos Monitoreo 2019'!$O2472+'Datos Monitoreo 2019'!$N2472</f>
        <v>3.484114513604991E-3</v>
      </c>
      <c r="Q2472" s="104">
        <v>0.47</v>
      </c>
      <c r="R2472" s="106">
        <f>'Datos Monitoreo 2019'!$Q2472*'Datos Monitoreo 2019'!$N2472</f>
        <v>1.3646115178286215E-3</v>
      </c>
      <c r="S2472" s="104">
        <v>0.2</v>
      </c>
      <c r="T2472" s="106">
        <f>'Datos Monitoreo 2019'!$R2472*'Datos Monitoreo 2019'!$S2472</f>
        <v>2.729223035657243E-4</v>
      </c>
      <c r="U2472" s="106">
        <f>'Datos Monitoreo 2019'!$T2472+'Datos Monitoreo 2019'!$R2472</f>
        <v>1.6375338213943458E-3</v>
      </c>
    </row>
    <row r="2473" spans="1:21" s="94" customFormat="1" ht="16.5" hidden="1" x14ac:dyDescent="0.3">
      <c r="A2473" s="95" t="s">
        <v>89</v>
      </c>
      <c r="B2473" s="102">
        <f>VLOOKUP('Datos Monitoreo 2019'!$A2473,info!$D$3:$E$118,2,FALSE)</f>
        <v>4</v>
      </c>
      <c r="C2473" s="96">
        <v>57</v>
      </c>
      <c r="D2473" s="96" t="s">
        <v>9</v>
      </c>
      <c r="E2473" s="97">
        <v>8.5625359383439683</v>
      </c>
      <c r="F2473" s="103">
        <f t="shared" si="43"/>
        <v>5.7583054185363176E-3</v>
      </c>
      <c r="G2473" s="95"/>
      <c r="H2473" s="104"/>
      <c r="I2473" s="104"/>
      <c r="J2473" s="104"/>
      <c r="K2473" s="105">
        <f>VLOOKUP('Datos Monitoreo 2019'!$D2473,info!$A$2:$B$20,2,FALSE)</f>
        <v>0.74</v>
      </c>
      <c r="M2473" s="104">
        <v>1.1499999999999999</v>
      </c>
      <c r="N2473" s="106">
        <f>(1.8894+0.00853085*'Datos Monitoreo 2019'!$E2473^3.32222)/1000</f>
        <v>1.2587402014171457E-2</v>
      </c>
      <c r="O2473" s="106">
        <f>'Datos Monitoreo 2019'!$N2473*'Datos Monitoreo 2019'!$S2473</f>
        <v>2.5174804028342914E-3</v>
      </c>
      <c r="P2473" s="106">
        <f>'Datos Monitoreo 2019'!$O2473+'Datos Monitoreo 2019'!$N2473</f>
        <v>1.5104882417005748E-2</v>
      </c>
      <c r="Q2473" s="104">
        <v>0.47</v>
      </c>
      <c r="R2473" s="106">
        <f>'Datos Monitoreo 2019'!$Q2473*'Datos Monitoreo 2019'!$N2473</f>
        <v>5.9160789466605841E-3</v>
      </c>
      <c r="S2473" s="104">
        <v>0.2</v>
      </c>
      <c r="T2473" s="106">
        <f>'Datos Monitoreo 2019'!$R2473*'Datos Monitoreo 2019'!$S2473</f>
        <v>1.1832157893321169E-3</v>
      </c>
      <c r="U2473" s="106">
        <f>'Datos Monitoreo 2019'!$T2473+'Datos Monitoreo 2019'!$R2473</f>
        <v>7.0992947359927007E-3</v>
      </c>
    </row>
    <row r="2474" spans="1:21" s="94" customFormat="1" ht="16.5" hidden="1" x14ac:dyDescent="0.3">
      <c r="A2474" s="95" t="s">
        <v>89</v>
      </c>
      <c r="B2474" s="102">
        <f>VLOOKUP('Datos Monitoreo 2019'!$A2474,info!$D$3:$E$118,2,FALSE)</f>
        <v>4</v>
      </c>
      <c r="C2474" s="96">
        <v>57</v>
      </c>
      <c r="D2474" s="96" t="s">
        <v>9</v>
      </c>
      <c r="E2474" s="97">
        <v>5.0929581789406511</v>
      </c>
      <c r="F2474" s="103">
        <f t="shared" si="43"/>
        <v>2.0371832715762607E-3</v>
      </c>
      <c r="G2474" s="95"/>
      <c r="H2474" s="104"/>
      <c r="I2474" s="104"/>
      <c r="J2474" s="104"/>
      <c r="K2474" s="105">
        <f>VLOOKUP('Datos Monitoreo 2019'!$D2474,info!$A$2:$B$20,2,FALSE)</f>
        <v>0.74</v>
      </c>
      <c r="M2474" s="104">
        <v>1.1499999999999999</v>
      </c>
      <c r="N2474" s="106">
        <f>(1.8894+0.00853085*'Datos Monitoreo 2019'!$E2474^3.32222)/1000</f>
        <v>3.7935560828381799E-3</v>
      </c>
      <c r="O2474" s="106">
        <f>'Datos Monitoreo 2019'!$N2474*'Datos Monitoreo 2019'!$S2474</f>
        <v>7.5871121656763602E-4</v>
      </c>
      <c r="P2474" s="106">
        <f>'Datos Monitoreo 2019'!$O2474+'Datos Monitoreo 2019'!$N2474</f>
        <v>4.5522672994058157E-3</v>
      </c>
      <c r="Q2474" s="104">
        <v>0.47</v>
      </c>
      <c r="R2474" s="106">
        <f>'Datos Monitoreo 2019'!$Q2474*'Datos Monitoreo 2019'!$N2474</f>
        <v>1.7829713589339444E-3</v>
      </c>
      <c r="S2474" s="104">
        <v>0.2</v>
      </c>
      <c r="T2474" s="106">
        <f>'Datos Monitoreo 2019'!$R2474*'Datos Monitoreo 2019'!$S2474</f>
        <v>3.5659427178678888E-4</v>
      </c>
      <c r="U2474" s="106">
        <f>'Datos Monitoreo 2019'!$T2474+'Datos Monitoreo 2019'!$R2474</f>
        <v>2.1395656307207334E-3</v>
      </c>
    </row>
    <row r="2475" spans="1:21" s="94" customFormat="1" ht="16.5" hidden="1" x14ac:dyDescent="0.3">
      <c r="A2475" s="95" t="s">
        <v>89</v>
      </c>
      <c r="B2475" s="102">
        <f>VLOOKUP('Datos Monitoreo 2019'!$A2475,info!$D$3:$E$118,2,FALSE)</f>
        <v>4</v>
      </c>
      <c r="C2475" s="96">
        <v>58</v>
      </c>
      <c r="D2475" s="96" t="s">
        <v>10</v>
      </c>
      <c r="E2475" s="97">
        <v>21.008452488130185</v>
      </c>
      <c r="F2475" s="103">
        <f t="shared" si="43"/>
        <v>3.4663946605414803E-2</v>
      </c>
      <c r="G2475" s="95"/>
      <c r="H2475" s="104"/>
      <c r="I2475" s="104"/>
      <c r="J2475" s="104"/>
      <c r="K2475" s="105">
        <f>VLOOKUP('Datos Monitoreo 2019'!$D2475,info!$A$2:$B$20,2,FALSE)</f>
        <v>0.54</v>
      </c>
      <c r="M2475" s="104">
        <v>1.1499999999999999</v>
      </c>
      <c r="N2475" s="106">
        <f>(0.214828*'Datos Monitoreo 2019'!$E2475^2.0402)/1000</f>
        <v>0.10716161554248373</v>
      </c>
      <c r="O2475" s="106">
        <f>'Datos Monitoreo 2019'!$N2475*'Datos Monitoreo 2019'!$S2475</f>
        <v>2.1432323108496746E-2</v>
      </c>
      <c r="P2475" s="106">
        <f>'Datos Monitoreo 2019'!$O2475+'Datos Monitoreo 2019'!$N2475</f>
        <v>0.12859393865098048</v>
      </c>
      <c r="Q2475" s="104">
        <v>0.47</v>
      </c>
      <c r="R2475" s="106">
        <f>'Datos Monitoreo 2019'!$Q2475*'Datos Monitoreo 2019'!$N2475</f>
        <v>5.0365959304967352E-2</v>
      </c>
      <c r="S2475" s="104">
        <v>0.2</v>
      </c>
      <c r="T2475" s="106">
        <f>'Datos Monitoreo 2019'!$R2475*'Datos Monitoreo 2019'!$S2475</f>
        <v>1.0073191860993471E-2</v>
      </c>
      <c r="U2475" s="106">
        <f>'Datos Monitoreo 2019'!$T2475+'Datos Monitoreo 2019'!$R2475</f>
        <v>6.0439151165960825E-2</v>
      </c>
    </row>
    <row r="2476" spans="1:21" s="94" customFormat="1" ht="16.5" hidden="1" x14ac:dyDescent="0.3">
      <c r="A2476" s="95" t="s">
        <v>89</v>
      </c>
      <c r="B2476" s="102">
        <f>VLOOKUP('Datos Monitoreo 2019'!$A2476,info!$D$3:$E$118,2,FALSE)</f>
        <v>4</v>
      </c>
      <c r="C2476" s="96">
        <v>59</v>
      </c>
      <c r="D2476" s="96" t="s">
        <v>10</v>
      </c>
      <c r="E2476" s="97">
        <v>25.146481008519466</v>
      </c>
      <c r="F2476" s="103">
        <f t="shared" si="43"/>
        <v>4.966429999182595E-2</v>
      </c>
      <c r="G2476" s="99"/>
      <c r="H2476" s="104"/>
      <c r="I2476" s="104"/>
      <c r="J2476" s="104"/>
      <c r="K2476" s="105">
        <f>VLOOKUP('Datos Monitoreo 2019'!$D2476,info!$A$2:$B$20,2,FALSE)</f>
        <v>0.54</v>
      </c>
      <c r="M2476" s="104">
        <v>1.1499999999999999</v>
      </c>
      <c r="N2476" s="106">
        <f>(0.214828*'Datos Monitoreo 2019'!$E2476^2.0402)/1000</f>
        <v>0.15464807080539222</v>
      </c>
      <c r="O2476" s="106">
        <f>'Datos Monitoreo 2019'!$N2476*'Datos Monitoreo 2019'!$S2476</f>
        <v>3.0929614161078447E-2</v>
      </c>
      <c r="P2476" s="106">
        <f>'Datos Monitoreo 2019'!$O2476+'Datos Monitoreo 2019'!$N2476</f>
        <v>0.18557768496647067</v>
      </c>
      <c r="Q2476" s="104">
        <v>0.47</v>
      </c>
      <c r="R2476" s="106">
        <f>'Datos Monitoreo 2019'!$Q2476*'Datos Monitoreo 2019'!$N2476</f>
        <v>7.268459327853434E-2</v>
      </c>
      <c r="S2476" s="104">
        <v>0.2</v>
      </c>
      <c r="T2476" s="106">
        <f>'Datos Monitoreo 2019'!$R2476*'Datos Monitoreo 2019'!$S2476</f>
        <v>1.4536918655706868E-2</v>
      </c>
      <c r="U2476" s="106">
        <f>'Datos Monitoreo 2019'!$T2476+'Datos Monitoreo 2019'!$R2476</f>
        <v>8.7221511934241214E-2</v>
      </c>
    </row>
    <row r="2477" spans="1:21" s="94" customFormat="1" ht="16.5" hidden="1" x14ac:dyDescent="0.3">
      <c r="A2477" s="95" t="s">
        <v>89</v>
      </c>
      <c r="B2477" s="102">
        <f>VLOOKUP('Datos Monitoreo 2019'!$A2477,info!$D$3:$E$118,2,FALSE)</f>
        <v>4</v>
      </c>
      <c r="C2477" s="96">
        <v>60</v>
      </c>
      <c r="D2477" s="96" t="s">
        <v>10</v>
      </c>
      <c r="E2477" s="97">
        <v>21.008452488130185</v>
      </c>
      <c r="F2477" s="103">
        <f t="shared" si="43"/>
        <v>3.4663946605414803E-2</v>
      </c>
      <c r="G2477" s="95"/>
      <c r="H2477" s="104"/>
      <c r="I2477" s="104"/>
      <c r="J2477" s="104"/>
      <c r="K2477" s="105">
        <f>VLOOKUP('Datos Monitoreo 2019'!$D2477,info!$A$2:$B$20,2,FALSE)</f>
        <v>0.54</v>
      </c>
      <c r="M2477" s="104">
        <v>1.1499999999999999</v>
      </c>
      <c r="N2477" s="106">
        <f>(0.214828*'Datos Monitoreo 2019'!$E2477^2.0402)/1000</f>
        <v>0.10716161554248373</v>
      </c>
      <c r="O2477" s="106">
        <f>'Datos Monitoreo 2019'!$N2477*'Datos Monitoreo 2019'!$S2477</f>
        <v>2.1432323108496746E-2</v>
      </c>
      <c r="P2477" s="106">
        <f>'Datos Monitoreo 2019'!$O2477+'Datos Monitoreo 2019'!$N2477</f>
        <v>0.12859393865098048</v>
      </c>
      <c r="Q2477" s="104">
        <v>0.47</v>
      </c>
      <c r="R2477" s="106">
        <f>'Datos Monitoreo 2019'!$Q2477*'Datos Monitoreo 2019'!$N2477</f>
        <v>5.0365959304967352E-2</v>
      </c>
      <c r="S2477" s="104">
        <v>0.2</v>
      </c>
      <c r="T2477" s="106">
        <f>'Datos Monitoreo 2019'!$R2477*'Datos Monitoreo 2019'!$S2477</f>
        <v>1.0073191860993471E-2</v>
      </c>
      <c r="U2477" s="106">
        <f>'Datos Monitoreo 2019'!$T2477+'Datos Monitoreo 2019'!$R2477</f>
        <v>6.0439151165960825E-2</v>
      </c>
    </row>
    <row r="2478" spans="1:21" s="94" customFormat="1" ht="16.5" hidden="1" x14ac:dyDescent="0.3">
      <c r="A2478" s="95" t="s">
        <v>89</v>
      </c>
      <c r="B2478" s="102">
        <f>VLOOKUP('Datos Monitoreo 2019'!$A2478,info!$D$3:$E$118,2,FALSE)</f>
        <v>4</v>
      </c>
      <c r="C2478" s="96">
        <v>61</v>
      </c>
      <c r="D2478" s="96" t="s">
        <v>9</v>
      </c>
      <c r="E2478" s="97">
        <v>5.4112680651244416</v>
      </c>
      <c r="F2478" s="103">
        <f t="shared" si="43"/>
        <v>2.2997889276778877E-3</v>
      </c>
      <c r="G2478" s="99"/>
      <c r="H2478" s="104"/>
      <c r="I2478" s="104"/>
      <c r="J2478" s="104"/>
      <c r="K2478" s="105">
        <f>VLOOKUP('Datos Monitoreo 2019'!$D2478,info!$A$2:$B$20,2,FALSE)</f>
        <v>0.74</v>
      </c>
      <c r="M2478" s="104">
        <v>1.1499999999999999</v>
      </c>
      <c r="N2478" s="106">
        <f>(1.8894+0.00853085*'Datos Monitoreo 2019'!$E2478^3.32222)/1000</f>
        <v>4.2184192131150249E-3</v>
      </c>
      <c r="O2478" s="106">
        <f>'Datos Monitoreo 2019'!$N2478*'Datos Monitoreo 2019'!$S2478</f>
        <v>8.4368384262300503E-4</v>
      </c>
      <c r="P2478" s="106">
        <f>'Datos Monitoreo 2019'!$O2478+'Datos Monitoreo 2019'!$N2478</f>
        <v>5.0621030557380297E-3</v>
      </c>
      <c r="Q2478" s="104">
        <v>0.47</v>
      </c>
      <c r="R2478" s="106">
        <f>'Datos Monitoreo 2019'!$Q2478*'Datos Monitoreo 2019'!$N2478</f>
        <v>1.9826570301640614E-3</v>
      </c>
      <c r="S2478" s="104">
        <v>0.2</v>
      </c>
      <c r="T2478" s="106">
        <f>'Datos Monitoreo 2019'!$R2478*'Datos Monitoreo 2019'!$S2478</f>
        <v>3.9653140603281229E-4</v>
      </c>
      <c r="U2478" s="106">
        <f>'Datos Monitoreo 2019'!$T2478+'Datos Monitoreo 2019'!$R2478</f>
        <v>2.3791884361968737E-3</v>
      </c>
    </row>
    <row r="2479" spans="1:21" s="94" customFormat="1" ht="16.5" hidden="1" x14ac:dyDescent="0.3">
      <c r="A2479" s="95" t="s">
        <v>89</v>
      </c>
      <c r="B2479" s="102">
        <f>VLOOKUP('Datos Monitoreo 2019'!$A2479,info!$D$3:$E$118,2,FALSE)</f>
        <v>4</v>
      </c>
      <c r="C2479" s="96">
        <v>63</v>
      </c>
      <c r="D2479" s="96" t="s">
        <v>10</v>
      </c>
      <c r="E2479" s="97">
        <v>26.897185382530314</v>
      </c>
      <c r="F2479" s="103">
        <f t="shared" si="43"/>
        <v>5.6820304120595293E-2</v>
      </c>
      <c r="G2479" s="99"/>
      <c r="H2479" s="104"/>
      <c r="I2479" s="104"/>
      <c r="J2479" s="104"/>
      <c r="K2479" s="105">
        <f>VLOOKUP('Datos Monitoreo 2019'!$D2479,info!$A$2:$B$20,2,FALSE)</f>
        <v>0.54</v>
      </c>
      <c r="M2479" s="104">
        <v>1.1499999999999999</v>
      </c>
      <c r="N2479" s="106">
        <f>(0.214828*'Datos Monitoreo 2019'!$E2479^2.0402)/1000</f>
        <v>0.1774102764404609</v>
      </c>
      <c r="O2479" s="106">
        <f>'Datos Monitoreo 2019'!$N2479*'Datos Monitoreo 2019'!$S2479</f>
        <v>3.5482055288092181E-2</v>
      </c>
      <c r="P2479" s="106">
        <f>'Datos Monitoreo 2019'!$O2479+'Datos Monitoreo 2019'!$N2479</f>
        <v>0.21289233172855307</v>
      </c>
      <c r="Q2479" s="104">
        <v>0.47</v>
      </c>
      <c r="R2479" s="106">
        <f>'Datos Monitoreo 2019'!$Q2479*'Datos Monitoreo 2019'!$N2479</f>
        <v>8.3382829927016622E-2</v>
      </c>
      <c r="S2479" s="104">
        <v>0.2</v>
      </c>
      <c r="T2479" s="106">
        <f>'Datos Monitoreo 2019'!$R2479*'Datos Monitoreo 2019'!$S2479</f>
        <v>1.6676565985403326E-2</v>
      </c>
      <c r="U2479" s="106">
        <f>'Datos Monitoreo 2019'!$T2479+'Datos Monitoreo 2019'!$R2479</f>
        <v>0.10005939591241994</v>
      </c>
    </row>
    <row r="2480" spans="1:21" s="94" customFormat="1" ht="16.5" hidden="1" x14ac:dyDescent="0.3">
      <c r="A2480" s="95" t="s">
        <v>89</v>
      </c>
      <c r="B2480" s="102">
        <f>VLOOKUP('Datos Monitoreo 2019'!$A2480,info!$D$3:$E$118,2,FALSE)</f>
        <v>4</v>
      </c>
      <c r="C2480" s="96">
        <v>64</v>
      </c>
      <c r="D2480" s="96" t="s">
        <v>10</v>
      </c>
      <c r="E2480" s="97">
        <v>23.554931577600509</v>
      </c>
      <c r="F2480" s="103">
        <f t="shared" si="43"/>
        <v>4.3576623418560945E-2</v>
      </c>
      <c r="G2480" s="95"/>
      <c r="H2480" s="104"/>
      <c r="I2480" s="104"/>
      <c r="J2480" s="104"/>
      <c r="K2480" s="105">
        <f>VLOOKUP('Datos Monitoreo 2019'!$D2480,info!$A$2:$B$20,2,FALSE)</f>
        <v>0.54</v>
      </c>
      <c r="M2480" s="104">
        <v>1.1499999999999999</v>
      </c>
      <c r="N2480" s="106">
        <f>(0.214828*'Datos Monitoreo 2019'!$E2480^2.0402)/1000</f>
        <v>0.13533566759448121</v>
      </c>
      <c r="O2480" s="106">
        <f>'Datos Monitoreo 2019'!$N2480*'Datos Monitoreo 2019'!$S2480</f>
        <v>2.7067133518896242E-2</v>
      </c>
      <c r="P2480" s="106">
        <f>'Datos Monitoreo 2019'!$O2480+'Datos Monitoreo 2019'!$N2480</f>
        <v>0.16240280111337746</v>
      </c>
      <c r="Q2480" s="104">
        <v>0.47</v>
      </c>
      <c r="R2480" s="106">
        <f>'Datos Monitoreo 2019'!$Q2480*'Datos Monitoreo 2019'!$N2480</f>
        <v>6.3607763769406162E-2</v>
      </c>
      <c r="S2480" s="104">
        <v>0.2</v>
      </c>
      <c r="T2480" s="106">
        <f>'Datos Monitoreo 2019'!$R2480*'Datos Monitoreo 2019'!$S2480</f>
        <v>1.2721552753881232E-2</v>
      </c>
      <c r="U2480" s="106">
        <f>'Datos Monitoreo 2019'!$T2480+'Datos Monitoreo 2019'!$R2480</f>
        <v>7.6329316523287394E-2</v>
      </c>
    </row>
    <row r="2481" spans="1:21" s="94" customFormat="1" ht="16.5" hidden="1" x14ac:dyDescent="0.3">
      <c r="A2481" s="95" t="s">
        <v>89</v>
      </c>
      <c r="B2481" s="102">
        <f>VLOOKUP('Datos Monitoreo 2019'!$A2481,info!$D$3:$E$118,2,FALSE)</f>
        <v>4</v>
      </c>
      <c r="C2481" s="96">
        <v>65</v>
      </c>
      <c r="D2481" s="96" t="s">
        <v>9</v>
      </c>
      <c r="E2481" s="97">
        <v>4.0743665431525207</v>
      </c>
      <c r="F2481" s="103">
        <f t="shared" si="43"/>
        <v>1.3037972938088067E-3</v>
      </c>
      <c r="G2481" s="99"/>
      <c r="H2481" s="104"/>
      <c r="I2481" s="104"/>
      <c r="J2481" s="104"/>
      <c r="K2481" s="105">
        <f>VLOOKUP('Datos Monitoreo 2019'!$D2481,info!$A$2:$B$20,2,FALSE)</f>
        <v>0.74</v>
      </c>
      <c r="M2481" s="104">
        <v>1.1499999999999999</v>
      </c>
      <c r="N2481" s="106">
        <f>(1.8894+0.00853085*'Datos Monitoreo 2019'!$E2481^3.32222)/1000</f>
        <v>2.7966900769589103E-3</v>
      </c>
      <c r="O2481" s="106">
        <f>'Datos Monitoreo 2019'!$N2481*'Datos Monitoreo 2019'!$S2481</f>
        <v>5.5933801539178208E-4</v>
      </c>
      <c r="P2481" s="106">
        <f>'Datos Monitoreo 2019'!$O2481+'Datos Monitoreo 2019'!$N2481</f>
        <v>3.3560280923506922E-3</v>
      </c>
      <c r="Q2481" s="104">
        <v>0.47</v>
      </c>
      <c r="R2481" s="106">
        <f>'Datos Monitoreo 2019'!$Q2481*'Datos Monitoreo 2019'!$N2481</f>
        <v>1.3144443361706878E-3</v>
      </c>
      <c r="S2481" s="104">
        <v>0.2</v>
      </c>
      <c r="T2481" s="106">
        <f>'Datos Monitoreo 2019'!$R2481*'Datos Monitoreo 2019'!$S2481</f>
        <v>2.6288886723413755E-4</v>
      </c>
      <c r="U2481" s="106">
        <f>'Datos Monitoreo 2019'!$T2481+'Datos Monitoreo 2019'!$R2481</f>
        <v>1.5773332034048253E-3</v>
      </c>
    </row>
    <row r="2482" spans="1:21" s="94" customFormat="1" ht="16.5" hidden="1" x14ac:dyDescent="0.3">
      <c r="A2482" s="95" t="s">
        <v>90</v>
      </c>
      <c r="B2482" s="102">
        <f>VLOOKUP('Datos Monitoreo 2019'!$A2482,info!$D$3:$E$118,2,FALSE)</f>
        <v>3</v>
      </c>
      <c r="C2482" s="96">
        <v>1</v>
      </c>
      <c r="D2482" s="96" t="s">
        <v>10</v>
      </c>
      <c r="E2482" s="97">
        <v>12.668733470114868</v>
      </c>
      <c r="F2482" s="103">
        <f t="shared" si="43"/>
        <v>1.2605389802764292E-2</v>
      </c>
      <c r="G2482" s="95"/>
      <c r="H2482" s="104"/>
      <c r="I2482" s="104"/>
      <c r="J2482" s="104"/>
      <c r="K2482" s="105">
        <f>VLOOKUP('Datos Monitoreo 2019'!$D2482,info!$A$2:$B$20,2,FALSE)</f>
        <v>0.54</v>
      </c>
      <c r="M2482" s="104">
        <v>1.1499999999999999</v>
      </c>
      <c r="N2482" s="106">
        <f>(0.214828*'Datos Monitoreo 2019'!$E2482^2.0402)/1000</f>
        <v>3.8184504437496082E-2</v>
      </c>
      <c r="O2482" s="106">
        <f>'Datos Monitoreo 2019'!$N2482*'Datos Monitoreo 2019'!$S2482</f>
        <v>7.6369008874992168E-3</v>
      </c>
      <c r="P2482" s="106">
        <f>'Datos Monitoreo 2019'!$O2482+'Datos Monitoreo 2019'!$N2482</f>
        <v>4.5821405324995297E-2</v>
      </c>
      <c r="Q2482" s="104">
        <v>0.47</v>
      </c>
      <c r="R2482" s="106">
        <f>'Datos Monitoreo 2019'!$Q2482*'Datos Monitoreo 2019'!$N2482</f>
        <v>1.7946717085623159E-2</v>
      </c>
      <c r="S2482" s="104">
        <v>0.2</v>
      </c>
      <c r="T2482" s="106">
        <f>'Datos Monitoreo 2019'!$R2482*'Datos Monitoreo 2019'!$S2482</f>
        <v>3.5893434171246318E-3</v>
      </c>
      <c r="U2482" s="106">
        <f>'Datos Monitoreo 2019'!$T2482+'Datos Monitoreo 2019'!$R2482</f>
        <v>2.1536060502747791E-2</v>
      </c>
    </row>
    <row r="2483" spans="1:21" s="94" customFormat="1" ht="16.5" hidden="1" x14ac:dyDescent="0.3">
      <c r="A2483" s="95" t="s">
        <v>90</v>
      </c>
      <c r="B2483" s="102">
        <f>VLOOKUP('Datos Monitoreo 2019'!$A2483,info!$D$3:$E$118,2,FALSE)</f>
        <v>3</v>
      </c>
      <c r="C2483" s="96">
        <v>2</v>
      </c>
      <c r="D2483" s="96" t="s">
        <v>10</v>
      </c>
      <c r="E2483" s="97">
        <v>26.356058576017869</v>
      </c>
      <c r="F2483" s="103">
        <f t="shared" si="43"/>
        <v>5.4557041252356997E-2</v>
      </c>
      <c r="G2483" s="95"/>
      <c r="H2483" s="104"/>
      <c r="I2483" s="104"/>
      <c r="J2483" s="104"/>
      <c r="K2483" s="105">
        <f>VLOOKUP('Datos Monitoreo 2019'!$D2483,info!$A$2:$B$20,2,FALSE)</f>
        <v>0.54</v>
      </c>
      <c r="M2483" s="104">
        <v>1.1499999999999999</v>
      </c>
      <c r="N2483" s="106">
        <f>(0.214828*'Datos Monitoreo 2019'!$E2483^2.0402)/1000</f>
        <v>0.17020456662527894</v>
      </c>
      <c r="O2483" s="106">
        <f>'Datos Monitoreo 2019'!$N2483*'Datos Monitoreo 2019'!$S2483</f>
        <v>3.4040913325055787E-2</v>
      </c>
      <c r="P2483" s="106">
        <f>'Datos Monitoreo 2019'!$O2483+'Datos Monitoreo 2019'!$N2483</f>
        <v>0.20424547995033474</v>
      </c>
      <c r="Q2483" s="104">
        <v>0.47</v>
      </c>
      <c r="R2483" s="106">
        <f>'Datos Monitoreo 2019'!$Q2483*'Datos Monitoreo 2019'!$N2483</f>
        <v>7.9996146313881092E-2</v>
      </c>
      <c r="S2483" s="104">
        <v>0.2</v>
      </c>
      <c r="T2483" s="106">
        <f>'Datos Monitoreo 2019'!$R2483*'Datos Monitoreo 2019'!$S2483</f>
        <v>1.5999229262776218E-2</v>
      </c>
      <c r="U2483" s="106">
        <f>'Datos Monitoreo 2019'!$T2483+'Datos Monitoreo 2019'!$R2483</f>
        <v>9.5995375576657313E-2</v>
      </c>
    </row>
    <row r="2484" spans="1:21" s="94" customFormat="1" ht="16.5" hidden="1" x14ac:dyDescent="0.3">
      <c r="A2484" s="95" t="s">
        <v>90</v>
      </c>
      <c r="B2484" s="102">
        <f>VLOOKUP('Datos Monitoreo 2019'!$A2484,info!$D$3:$E$118,2,FALSE)</f>
        <v>3</v>
      </c>
      <c r="C2484" s="96">
        <v>4</v>
      </c>
      <c r="D2484" s="96" t="s">
        <v>10</v>
      </c>
      <c r="E2484" s="97">
        <v>26.165072644307596</v>
      </c>
      <c r="F2484" s="103">
        <f t="shared" si="43"/>
        <v>5.376922428405212E-2</v>
      </c>
      <c r="G2484" s="95"/>
      <c r="H2484" s="104"/>
      <c r="I2484" s="104"/>
      <c r="J2484" s="104"/>
      <c r="K2484" s="105">
        <f>VLOOKUP('Datos Monitoreo 2019'!$D2484,info!$A$2:$B$20,2,FALSE)</f>
        <v>0.54</v>
      </c>
      <c r="M2484" s="104">
        <v>1.1499999999999999</v>
      </c>
      <c r="N2484" s="106">
        <f>(0.214828*'Datos Monitoreo 2019'!$E2484^2.0402)/1000</f>
        <v>0.16769773510987634</v>
      </c>
      <c r="O2484" s="106">
        <f>'Datos Monitoreo 2019'!$N2484*'Datos Monitoreo 2019'!$S2484</f>
        <v>3.3539547021975272E-2</v>
      </c>
      <c r="P2484" s="106">
        <f>'Datos Monitoreo 2019'!$O2484+'Datos Monitoreo 2019'!$N2484</f>
        <v>0.2012372821318516</v>
      </c>
      <c r="Q2484" s="104">
        <v>0.47</v>
      </c>
      <c r="R2484" s="106">
        <f>'Datos Monitoreo 2019'!$Q2484*'Datos Monitoreo 2019'!$N2484</f>
        <v>7.8817935501641873E-2</v>
      </c>
      <c r="S2484" s="104">
        <v>0.2</v>
      </c>
      <c r="T2484" s="106">
        <f>'Datos Monitoreo 2019'!$R2484*'Datos Monitoreo 2019'!$S2484</f>
        <v>1.5763587100328377E-2</v>
      </c>
      <c r="U2484" s="106">
        <f>'Datos Monitoreo 2019'!$T2484+'Datos Monitoreo 2019'!$R2484</f>
        <v>9.4581522601970253E-2</v>
      </c>
    </row>
    <row r="2485" spans="1:21" s="94" customFormat="1" ht="16.5" hidden="1" x14ac:dyDescent="0.3">
      <c r="A2485" s="95" t="s">
        <v>90</v>
      </c>
      <c r="B2485" s="102">
        <f>VLOOKUP('Datos Monitoreo 2019'!$A2485,info!$D$3:$E$118,2,FALSE)</f>
        <v>3</v>
      </c>
      <c r="C2485" s="96">
        <v>5</v>
      </c>
      <c r="D2485" s="96" t="s">
        <v>10</v>
      </c>
      <c r="E2485" s="97">
        <v>24.509861236151881</v>
      </c>
      <c r="F2485" s="103">
        <f t="shared" si="43"/>
        <v>4.7181482879592368E-2</v>
      </c>
      <c r="G2485" s="95"/>
      <c r="H2485" s="104"/>
      <c r="I2485" s="104"/>
      <c r="J2485" s="104"/>
      <c r="K2485" s="105">
        <f>VLOOKUP('Datos Monitoreo 2019'!$D2485,info!$A$2:$B$20,2,FALSE)</f>
        <v>0.54</v>
      </c>
      <c r="M2485" s="104">
        <v>1.1499999999999999</v>
      </c>
      <c r="N2485" s="106">
        <f>(0.214828*'Datos Monitoreo 2019'!$E2485^2.0402)/1000</f>
        <v>0.14676553853978713</v>
      </c>
      <c r="O2485" s="106">
        <f>'Datos Monitoreo 2019'!$N2485*'Datos Monitoreo 2019'!$S2485</f>
        <v>2.9353107707957429E-2</v>
      </c>
      <c r="P2485" s="106">
        <f>'Datos Monitoreo 2019'!$O2485+'Datos Monitoreo 2019'!$N2485</f>
        <v>0.17611864624774456</v>
      </c>
      <c r="Q2485" s="104">
        <v>0.47</v>
      </c>
      <c r="R2485" s="106">
        <f>'Datos Monitoreo 2019'!$Q2485*'Datos Monitoreo 2019'!$N2485</f>
        <v>6.8979803113699945E-2</v>
      </c>
      <c r="S2485" s="104">
        <v>0.2</v>
      </c>
      <c r="T2485" s="106">
        <f>'Datos Monitoreo 2019'!$R2485*'Datos Monitoreo 2019'!$S2485</f>
        <v>1.3795960622739989E-2</v>
      </c>
      <c r="U2485" s="106">
        <f>'Datos Monitoreo 2019'!$T2485+'Datos Monitoreo 2019'!$R2485</f>
        <v>8.2775763736439939E-2</v>
      </c>
    </row>
    <row r="2486" spans="1:21" s="94" customFormat="1" ht="16.5" hidden="1" x14ac:dyDescent="0.3">
      <c r="A2486" s="95" t="s">
        <v>90</v>
      </c>
      <c r="B2486" s="102">
        <f>VLOOKUP('Datos Monitoreo 2019'!$A2486,info!$D$3:$E$118,2,FALSE)</f>
        <v>3</v>
      </c>
      <c r="C2486" s="96">
        <v>6</v>
      </c>
      <c r="D2486" s="96" t="s">
        <v>10</v>
      </c>
      <c r="E2486" s="97">
        <v>24.796340133717298</v>
      </c>
      <c r="F2486" s="103">
        <f t="shared" si="43"/>
        <v>4.8290872410414444E-2</v>
      </c>
      <c r="G2486" s="95"/>
      <c r="H2486" s="104"/>
      <c r="I2486" s="104"/>
      <c r="J2486" s="104"/>
      <c r="K2486" s="105">
        <f>VLOOKUP('Datos Monitoreo 2019'!$D2486,info!$A$2:$B$20,2,FALSE)</f>
        <v>0.54</v>
      </c>
      <c r="M2486" s="104">
        <v>1.1499999999999999</v>
      </c>
      <c r="N2486" s="106">
        <f>(0.214828*'Datos Monitoreo 2019'!$E2486^2.0402)/1000</f>
        <v>0.15028666119111964</v>
      </c>
      <c r="O2486" s="106">
        <f>'Datos Monitoreo 2019'!$N2486*'Datos Monitoreo 2019'!$S2486</f>
        <v>3.0057332238223929E-2</v>
      </c>
      <c r="P2486" s="106">
        <f>'Datos Monitoreo 2019'!$O2486+'Datos Monitoreo 2019'!$N2486</f>
        <v>0.18034399342934357</v>
      </c>
      <c r="Q2486" s="104">
        <v>0.47</v>
      </c>
      <c r="R2486" s="106">
        <f>'Datos Monitoreo 2019'!$Q2486*'Datos Monitoreo 2019'!$N2486</f>
        <v>7.0634730759826223E-2</v>
      </c>
      <c r="S2486" s="104">
        <v>0.2</v>
      </c>
      <c r="T2486" s="106">
        <f>'Datos Monitoreo 2019'!$R2486*'Datos Monitoreo 2019'!$S2486</f>
        <v>1.4126946151965246E-2</v>
      </c>
      <c r="U2486" s="106">
        <f>'Datos Monitoreo 2019'!$T2486+'Datos Monitoreo 2019'!$R2486</f>
        <v>8.476167691179147E-2</v>
      </c>
    </row>
    <row r="2487" spans="1:21" s="94" customFormat="1" ht="16.5" hidden="1" x14ac:dyDescent="0.3">
      <c r="A2487" s="95" t="s">
        <v>90</v>
      </c>
      <c r="B2487" s="102">
        <f>VLOOKUP('Datos Monitoreo 2019'!$A2487,info!$D$3:$E$118,2,FALSE)</f>
        <v>3</v>
      </c>
      <c r="C2487" s="96">
        <v>7</v>
      </c>
      <c r="D2487" s="96" t="s">
        <v>10</v>
      </c>
      <c r="E2487" s="97">
        <v>23.204790702798341</v>
      </c>
      <c r="F2487" s="103">
        <f t="shared" si="43"/>
        <v>4.2290731055849982E-2</v>
      </c>
      <c r="G2487" s="95"/>
      <c r="H2487" s="104"/>
      <c r="I2487" s="104"/>
      <c r="J2487" s="104"/>
      <c r="K2487" s="105">
        <f>VLOOKUP('Datos Monitoreo 2019'!$D2487,info!$A$2:$B$20,2,FALSE)</f>
        <v>0.54</v>
      </c>
      <c r="M2487" s="104">
        <v>1.1499999999999999</v>
      </c>
      <c r="N2487" s="106">
        <f>(0.214828*'Datos Monitoreo 2019'!$E2487^2.0402)/1000</f>
        <v>0.13126302795856698</v>
      </c>
      <c r="O2487" s="106">
        <f>'Datos Monitoreo 2019'!$N2487*'Datos Monitoreo 2019'!$S2487</f>
        <v>2.6252605591713399E-2</v>
      </c>
      <c r="P2487" s="106">
        <f>'Datos Monitoreo 2019'!$O2487+'Datos Monitoreo 2019'!$N2487</f>
        <v>0.15751563355028037</v>
      </c>
      <c r="Q2487" s="104">
        <v>0.47</v>
      </c>
      <c r="R2487" s="106">
        <f>'Datos Monitoreo 2019'!$Q2487*'Datos Monitoreo 2019'!$N2487</f>
        <v>6.1693623140526475E-2</v>
      </c>
      <c r="S2487" s="104">
        <v>0.2</v>
      </c>
      <c r="T2487" s="106">
        <f>'Datos Monitoreo 2019'!$R2487*'Datos Monitoreo 2019'!$S2487</f>
        <v>1.2338724628105296E-2</v>
      </c>
      <c r="U2487" s="106">
        <f>'Datos Monitoreo 2019'!$T2487+'Datos Monitoreo 2019'!$R2487</f>
        <v>7.4032347768631768E-2</v>
      </c>
    </row>
    <row r="2488" spans="1:21" s="94" customFormat="1" ht="16.5" hidden="1" x14ac:dyDescent="0.3">
      <c r="A2488" s="95" t="s">
        <v>90</v>
      </c>
      <c r="B2488" s="102">
        <f>VLOOKUP('Datos Monitoreo 2019'!$A2488,info!$D$3:$E$118,2,FALSE)</f>
        <v>3</v>
      </c>
      <c r="C2488" s="96">
        <v>8</v>
      </c>
      <c r="D2488" s="96" t="s">
        <v>10</v>
      </c>
      <c r="E2488" s="97">
        <v>26.260565610162732</v>
      </c>
      <c r="F2488" s="103">
        <f t="shared" si="43"/>
        <v>5.4162416570960638E-2</v>
      </c>
      <c r="G2488" s="95"/>
      <c r="H2488" s="104"/>
      <c r="I2488" s="104"/>
      <c r="J2488" s="104"/>
      <c r="K2488" s="105">
        <f>VLOOKUP('Datos Monitoreo 2019'!$D2488,info!$A$2:$B$20,2,FALSE)</f>
        <v>0.54</v>
      </c>
      <c r="M2488" s="104">
        <v>1.1499999999999999</v>
      </c>
      <c r="N2488" s="106">
        <f>(0.214828*'Datos Monitoreo 2019'!$E2488^2.0402)/1000</f>
        <v>0.1689487803168585</v>
      </c>
      <c r="O2488" s="106">
        <f>'Datos Monitoreo 2019'!$N2488*'Datos Monitoreo 2019'!$S2488</f>
        <v>3.3789756063371701E-2</v>
      </c>
      <c r="P2488" s="106">
        <f>'Datos Monitoreo 2019'!$O2488+'Datos Monitoreo 2019'!$N2488</f>
        <v>0.20273853638023021</v>
      </c>
      <c r="Q2488" s="104">
        <v>0.47</v>
      </c>
      <c r="R2488" s="106">
        <f>'Datos Monitoreo 2019'!$Q2488*'Datos Monitoreo 2019'!$N2488</f>
        <v>7.9405926748923494E-2</v>
      </c>
      <c r="S2488" s="104">
        <v>0.2</v>
      </c>
      <c r="T2488" s="106">
        <f>'Datos Monitoreo 2019'!$R2488*'Datos Monitoreo 2019'!$S2488</f>
        <v>1.58811853497847E-2</v>
      </c>
      <c r="U2488" s="106">
        <f>'Datos Monitoreo 2019'!$T2488+'Datos Monitoreo 2019'!$R2488</f>
        <v>9.5287112098708188E-2</v>
      </c>
    </row>
    <row r="2489" spans="1:21" s="94" customFormat="1" ht="16.5" hidden="1" x14ac:dyDescent="0.3">
      <c r="A2489" s="95" t="s">
        <v>90</v>
      </c>
      <c r="B2489" s="102">
        <f>VLOOKUP('Datos Monitoreo 2019'!$A2489,info!$D$3:$E$118,2,FALSE)</f>
        <v>3</v>
      </c>
      <c r="C2489" s="96">
        <v>10</v>
      </c>
      <c r="D2489" s="96" t="s">
        <v>10</v>
      </c>
      <c r="E2489" s="97">
        <v>24.732678156480539</v>
      </c>
      <c r="F2489" s="103">
        <f t="shared" si="43"/>
        <v>4.8043227318963454E-2</v>
      </c>
      <c r="G2489" s="95"/>
      <c r="H2489" s="104"/>
      <c r="I2489" s="104"/>
      <c r="J2489" s="104"/>
      <c r="K2489" s="105">
        <f>VLOOKUP('Datos Monitoreo 2019'!$D2489,info!$A$2:$B$20,2,FALSE)</f>
        <v>0.54</v>
      </c>
      <c r="M2489" s="104">
        <v>1.1499999999999999</v>
      </c>
      <c r="N2489" s="106">
        <f>(0.214828*'Datos Monitoreo 2019'!$E2489^2.0402)/1000</f>
        <v>0.14950051116046373</v>
      </c>
      <c r="O2489" s="106">
        <f>'Datos Monitoreo 2019'!$N2489*'Datos Monitoreo 2019'!$S2489</f>
        <v>2.9900102232092746E-2</v>
      </c>
      <c r="P2489" s="106">
        <f>'Datos Monitoreo 2019'!$O2489+'Datos Monitoreo 2019'!$N2489</f>
        <v>0.17940061339255647</v>
      </c>
      <c r="Q2489" s="104">
        <v>0.47</v>
      </c>
      <c r="R2489" s="106">
        <f>'Datos Monitoreo 2019'!$Q2489*'Datos Monitoreo 2019'!$N2489</f>
        <v>7.0265240245417943E-2</v>
      </c>
      <c r="S2489" s="104">
        <v>0.2</v>
      </c>
      <c r="T2489" s="106">
        <f>'Datos Monitoreo 2019'!$R2489*'Datos Monitoreo 2019'!$S2489</f>
        <v>1.405304804908359E-2</v>
      </c>
      <c r="U2489" s="106">
        <f>'Datos Monitoreo 2019'!$T2489+'Datos Monitoreo 2019'!$R2489</f>
        <v>8.4318288294501526E-2</v>
      </c>
    </row>
    <row r="2490" spans="1:21" s="94" customFormat="1" ht="16.5" hidden="1" x14ac:dyDescent="0.3">
      <c r="A2490" s="95" t="s">
        <v>90</v>
      </c>
      <c r="B2490" s="102">
        <f>VLOOKUP('Datos Monitoreo 2019'!$A2490,info!$D$3:$E$118,2,FALSE)</f>
        <v>3</v>
      </c>
      <c r="C2490" s="96">
        <v>11</v>
      </c>
      <c r="D2490" s="96" t="s">
        <v>10</v>
      </c>
      <c r="E2490" s="97">
        <v>22.886480816614551</v>
      </c>
      <c r="F2490" s="103">
        <f t="shared" si="43"/>
        <v>4.1138449267864662E-2</v>
      </c>
      <c r="G2490" s="95"/>
      <c r="H2490" s="104"/>
      <c r="I2490" s="104"/>
      <c r="J2490" s="104"/>
      <c r="K2490" s="105">
        <f>VLOOKUP('Datos Monitoreo 2019'!$D2490,info!$A$2:$B$20,2,FALSE)</f>
        <v>0.54</v>
      </c>
      <c r="M2490" s="104">
        <v>1.1499999999999999</v>
      </c>
      <c r="N2490" s="106">
        <f>(0.214828*'Datos Monitoreo 2019'!$E2490^2.0402)/1000</f>
        <v>0.12761566772174257</v>
      </c>
      <c r="O2490" s="106">
        <f>'Datos Monitoreo 2019'!$N2490*'Datos Monitoreo 2019'!$S2490</f>
        <v>2.5523133544348514E-2</v>
      </c>
      <c r="P2490" s="106">
        <f>'Datos Monitoreo 2019'!$O2490+'Datos Monitoreo 2019'!$N2490</f>
        <v>0.15313880126609108</v>
      </c>
      <c r="Q2490" s="104">
        <v>0.47</v>
      </c>
      <c r="R2490" s="106">
        <f>'Datos Monitoreo 2019'!$Q2490*'Datos Monitoreo 2019'!$N2490</f>
        <v>5.9979363829219007E-2</v>
      </c>
      <c r="S2490" s="104">
        <v>0.2</v>
      </c>
      <c r="T2490" s="106">
        <f>'Datos Monitoreo 2019'!$R2490*'Datos Monitoreo 2019'!$S2490</f>
        <v>1.1995872765843803E-2</v>
      </c>
      <c r="U2490" s="106">
        <f>'Datos Monitoreo 2019'!$T2490+'Datos Monitoreo 2019'!$R2490</f>
        <v>7.1975236595062803E-2</v>
      </c>
    </row>
    <row r="2491" spans="1:21" s="94" customFormat="1" ht="16.5" hidden="1" x14ac:dyDescent="0.3">
      <c r="A2491" s="96" t="s">
        <v>90</v>
      </c>
      <c r="B2491" s="102">
        <f>VLOOKUP('Datos Monitoreo 2019'!$A2491,info!$D$3:$E$118,2,FALSE)</f>
        <v>3</v>
      </c>
      <c r="C2491" s="96">
        <v>12</v>
      </c>
      <c r="D2491" s="96" t="s">
        <v>10</v>
      </c>
      <c r="E2491" s="97">
        <v>26.451551541873005</v>
      </c>
      <c r="F2491" s="103">
        <f t="shared" si="43"/>
        <v>5.4953098328241162E-2</v>
      </c>
      <c r="G2491" s="95"/>
      <c r="H2491" s="104"/>
      <c r="I2491" s="104"/>
      <c r="J2491" s="104"/>
      <c r="K2491" s="105">
        <f>VLOOKUP('Datos Monitoreo 2019'!$D2491,info!$A$2:$B$20,2,FALSE)</f>
        <v>0.54</v>
      </c>
      <c r="M2491" s="104">
        <v>1.1499999999999999</v>
      </c>
      <c r="N2491" s="106">
        <f>(0.214828*'Datos Monitoreo 2019'!$E2491^2.0402)/1000</f>
        <v>0.17146509472699575</v>
      </c>
      <c r="O2491" s="106">
        <f>'Datos Monitoreo 2019'!$N2491*'Datos Monitoreo 2019'!$S2491</f>
        <v>3.4293018945399149E-2</v>
      </c>
      <c r="P2491" s="106">
        <f>'Datos Monitoreo 2019'!$O2491+'Datos Monitoreo 2019'!$N2491</f>
        <v>0.20575811367239491</v>
      </c>
      <c r="Q2491" s="104">
        <v>0.47</v>
      </c>
      <c r="R2491" s="106">
        <f>'Datos Monitoreo 2019'!$Q2491*'Datos Monitoreo 2019'!$N2491</f>
        <v>8.0588594521687998E-2</v>
      </c>
      <c r="S2491" s="104">
        <v>0.2</v>
      </c>
      <c r="T2491" s="106">
        <f>'Datos Monitoreo 2019'!$R2491*'Datos Monitoreo 2019'!$S2491</f>
        <v>1.6117718904337601E-2</v>
      </c>
      <c r="U2491" s="106">
        <f>'Datos Monitoreo 2019'!$T2491+'Datos Monitoreo 2019'!$R2491</f>
        <v>9.6706313426025592E-2</v>
      </c>
    </row>
    <row r="2492" spans="1:21" s="94" customFormat="1" ht="16.5" hidden="1" x14ac:dyDescent="0.3">
      <c r="A2492" s="95" t="s">
        <v>90</v>
      </c>
      <c r="B2492" s="102">
        <f>VLOOKUP('Datos Monitoreo 2019'!$A2492,info!$D$3:$E$118,2,FALSE)</f>
        <v>3</v>
      </c>
      <c r="C2492" s="96">
        <v>13</v>
      </c>
      <c r="D2492" s="96" t="s">
        <v>10</v>
      </c>
      <c r="E2492" s="97">
        <v>26.515213519109764</v>
      </c>
      <c r="F2492" s="103">
        <f t="shared" si="43"/>
        <v>5.521793215354609E-2</v>
      </c>
      <c r="G2492" s="95"/>
      <c r="H2492" s="104"/>
      <c r="I2492" s="104"/>
      <c r="J2492" s="104"/>
      <c r="K2492" s="105">
        <f>VLOOKUP('Datos Monitoreo 2019'!$D2492,info!$A$2:$B$20,2,FALSE)</f>
        <v>0.54</v>
      </c>
      <c r="M2492" s="104">
        <v>1.1499999999999999</v>
      </c>
      <c r="N2492" s="106">
        <f>(0.214828*'Datos Monitoreo 2019'!$E2492^2.0402)/1000</f>
        <v>0.17230808146498622</v>
      </c>
      <c r="O2492" s="106">
        <f>'Datos Monitoreo 2019'!$N2492*'Datos Monitoreo 2019'!$S2492</f>
        <v>3.4461616292997245E-2</v>
      </c>
      <c r="P2492" s="106">
        <f>'Datos Monitoreo 2019'!$O2492+'Datos Monitoreo 2019'!$N2492</f>
        <v>0.20676969775798346</v>
      </c>
      <c r="Q2492" s="104">
        <v>0.47</v>
      </c>
      <c r="R2492" s="106">
        <f>'Datos Monitoreo 2019'!$Q2492*'Datos Monitoreo 2019'!$N2492</f>
        <v>8.0984798288543519E-2</v>
      </c>
      <c r="S2492" s="104">
        <v>0.2</v>
      </c>
      <c r="T2492" s="106">
        <f>'Datos Monitoreo 2019'!$R2492*'Datos Monitoreo 2019'!$S2492</f>
        <v>1.6196959657708704E-2</v>
      </c>
      <c r="U2492" s="106">
        <f>'Datos Monitoreo 2019'!$T2492+'Datos Monitoreo 2019'!$R2492</f>
        <v>9.7181757946252223E-2</v>
      </c>
    </row>
    <row r="2493" spans="1:21" s="94" customFormat="1" ht="16.5" hidden="1" x14ac:dyDescent="0.3">
      <c r="A2493" s="95" t="s">
        <v>90</v>
      </c>
      <c r="B2493" s="102">
        <f>VLOOKUP('Datos Monitoreo 2019'!$A2493,info!$D$3:$E$118,2,FALSE)</f>
        <v>3</v>
      </c>
      <c r="C2493" s="96">
        <v>15</v>
      </c>
      <c r="D2493" s="96" t="s">
        <v>10</v>
      </c>
      <c r="E2493" s="97">
        <v>24.159720361349716</v>
      </c>
      <c r="F2493" s="103">
        <f t="shared" si="43"/>
        <v>4.5843069385661087E-2</v>
      </c>
      <c r="G2493" s="95"/>
      <c r="H2493" s="104"/>
      <c r="I2493" s="104"/>
      <c r="J2493" s="104"/>
      <c r="K2493" s="105">
        <f>VLOOKUP('Datos Monitoreo 2019'!$D2493,info!$A$2:$B$20,2,FALSE)</f>
        <v>0.54</v>
      </c>
      <c r="M2493" s="104">
        <v>1.1499999999999999</v>
      </c>
      <c r="N2493" s="106">
        <f>(0.214828*'Datos Monitoreo 2019'!$E2493^2.0402)/1000</f>
        <v>0.14251972844881999</v>
      </c>
      <c r="O2493" s="106">
        <f>'Datos Monitoreo 2019'!$N2493*'Datos Monitoreo 2019'!$S2493</f>
        <v>2.8503945689763999E-2</v>
      </c>
      <c r="P2493" s="106">
        <f>'Datos Monitoreo 2019'!$O2493+'Datos Monitoreo 2019'!$N2493</f>
        <v>0.17102367413858399</v>
      </c>
      <c r="Q2493" s="104">
        <v>0.47</v>
      </c>
      <c r="R2493" s="106">
        <f>'Datos Monitoreo 2019'!$Q2493*'Datos Monitoreo 2019'!$N2493</f>
        <v>6.6984272370945397E-2</v>
      </c>
      <c r="S2493" s="104">
        <v>0.2</v>
      </c>
      <c r="T2493" s="106">
        <f>'Datos Monitoreo 2019'!$R2493*'Datos Monitoreo 2019'!$S2493</f>
        <v>1.339685447418908E-2</v>
      </c>
      <c r="U2493" s="106">
        <f>'Datos Monitoreo 2019'!$T2493+'Datos Monitoreo 2019'!$R2493</f>
        <v>8.0381126845134473E-2</v>
      </c>
    </row>
    <row r="2494" spans="1:21" s="94" customFormat="1" ht="16.5" hidden="1" x14ac:dyDescent="0.3">
      <c r="A2494" s="95" t="s">
        <v>90</v>
      </c>
      <c r="B2494" s="102">
        <f>VLOOKUP('Datos Monitoreo 2019'!$A2494,info!$D$3:$E$118,2,FALSE)</f>
        <v>3</v>
      </c>
      <c r="C2494" s="96">
        <v>17</v>
      </c>
      <c r="D2494" s="96" t="s">
        <v>10</v>
      </c>
      <c r="E2494" s="97">
        <v>25.273804962992983</v>
      </c>
      <c r="F2494" s="103">
        <f t="shared" si="43"/>
        <v>5.0168502851541091E-2</v>
      </c>
      <c r="G2494" s="95"/>
      <c r="H2494" s="104"/>
      <c r="I2494" s="104"/>
      <c r="J2494" s="104"/>
      <c r="K2494" s="105">
        <f>VLOOKUP('Datos Monitoreo 2019'!$D2494,info!$A$2:$B$20,2,FALSE)</f>
        <v>0.54</v>
      </c>
      <c r="M2494" s="104">
        <v>1.1499999999999999</v>
      </c>
      <c r="N2494" s="106">
        <f>(0.214828*'Datos Monitoreo 2019'!$E2494^2.0402)/1000</f>
        <v>0.15624981221234002</v>
      </c>
      <c r="O2494" s="106">
        <f>'Datos Monitoreo 2019'!$N2494*'Datos Monitoreo 2019'!$S2494</f>
        <v>3.1249962442468006E-2</v>
      </c>
      <c r="P2494" s="106">
        <f>'Datos Monitoreo 2019'!$O2494+'Datos Monitoreo 2019'!$N2494</f>
        <v>0.18749977465480802</v>
      </c>
      <c r="Q2494" s="104">
        <v>0.47</v>
      </c>
      <c r="R2494" s="106">
        <f>'Datos Monitoreo 2019'!$Q2494*'Datos Monitoreo 2019'!$N2494</f>
        <v>7.3437411739799813E-2</v>
      </c>
      <c r="S2494" s="104">
        <v>0.2</v>
      </c>
      <c r="T2494" s="106">
        <f>'Datos Monitoreo 2019'!$R2494*'Datos Monitoreo 2019'!$S2494</f>
        <v>1.4687482347959963E-2</v>
      </c>
      <c r="U2494" s="106">
        <f>'Datos Monitoreo 2019'!$T2494+'Datos Monitoreo 2019'!$R2494</f>
        <v>8.8124894087759781E-2</v>
      </c>
    </row>
    <row r="2495" spans="1:21" s="94" customFormat="1" ht="16.5" hidden="1" x14ac:dyDescent="0.3">
      <c r="A2495" s="95" t="s">
        <v>90</v>
      </c>
      <c r="B2495" s="102">
        <f>VLOOKUP('Datos Monitoreo 2019'!$A2495,info!$D$3:$E$118,2,FALSE)</f>
        <v>3</v>
      </c>
      <c r="C2495" s="96">
        <v>19</v>
      </c>
      <c r="D2495" s="96" t="s">
        <v>10</v>
      </c>
      <c r="E2495" s="97">
        <v>25.36929792884812</v>
      </c>
      <c r="F2495" s="103">
        <f t="shared" si="43"/>
        <v>5.0548326123229896E-2</v>
      </c>
      <c r="G2495" s="95"/>
      <c r="H2495" s="104"/>
      <c r="I2495" s="104"/>
      <c r="J2495" s="104"/>
      <c r="K2495" s="105">
        <f>VLOOKUP('Datos Monitoreo 2019'!$D2495,info!$A$2:$B$20,2,FALSE)</f>
        <v>0.54</v>
      </c>
      <c r="M2495" s="104">
        <v>1.1499999999999999</v>
      </c>
      <c r="N2495" s="106">
        <f>(0.214828*'Datos Monitoreo 2019'!$E2495^2.0402)/1000</f>
        <v>0.15745664094949624</v>
      </c>
      <c r="O2495" s="106">
        <f>'Datos Monitoreo 2019'!$N2495*'Datos Monitoreo 2019'!$S2495</f>
        <v>3.1491328189899248E-2</v>
      </c>
      <c r="P2495" s="106">
        <f>'Datos Monitoreo 2019'!$O2495+'Datos Monitoreo 2019'!$N2495</f>
        <v>0.18894796913939549</v>
      </c>
      <c r="Q2495" s="104">
        <v>0.47</v>
      </c>
      <c r="R2495" s="106">
        <f>'Datos Monitoreo 2019'!$Q2495*'Datos Monitoreo 2019'!$N2495</f>
        <v>7.4004621246263225E-2</v>
      </c>
      <c r="S2495" s="104">
        <v>0.2</v>
      </c>
      <c r="T2495" s="106">
        <f>'Datos Monitoreo 2019'!$R2495*'Datos Monitoreo 2019'!$S2495</f>
        <v>1.4800924249252646E-2</v>
      </c>
      <c r="U2495" s="106">
        <f>'Datos Monitoreo 2019'!$T2495+'Datos Monitoreo 2019'!$R2495</f>
        <v>8.8805545495515864E-2</v>
      </c>
    </row>
    <row r="2496" spans="1:21" s="94" customFormat="1" ht="16.5" hidden="1" x14ac:dyDescent="0.3">
      <c r="A2496" s="95" t="s">
        <v>90</v>
      </c>
      <c r="B2496" s="102">
        <f>VLOOKUP('Datos Monitoreo 2019'!$A2496,info!$D$3:$E$118,2,FALSE)</f>
        <v>3</v>
      </c>
      <c r="C2496" s="96">
        <v>21</v>
      </c>
      <c r="D2496" s="96" t="s">
        <v>10</v>
      </c>
      <c r="E2496" s="97">
        <v>22.727325873522656</v>
      </c>
      <c r="F2496" s="103">
        <f t="shared" si="43"/>
        <v>4.0568276684237937E-2</v>
      </c>
      <c r="G2496" s="95"/>
      <c r="H2496" s="104"/>
      <c r="I2496" s="104"/>
      <c r="J2496" s="104"/>
      <c r="K2496" s="105">
        <f>VLOOKUP('Datos Monitoreo 2019'!$D2496,info!$A$2:$B$20,2,FALSE)</f>
        <v>0.54</v>
      </c>
      <c r="M2496" s="104">
        <v>1.1499999999999999</v>
      </c>
      <c r="N2496" s="106">
        <f>(0.214828*'Datos Monitoreo 2019'!$E2496^2.0402)/1000</f>
        <v>0.12581163510539056</v>
      </c>
      <c r="O2496" s="106">
        <f>'Datos Monitoreo 2019'!$N2496*'Datos Monitoreo 2019'!$S2496</f>
        <v>2.5162327021078113E-2</v>
      </c>
      <c r="P2496" s="106">
        <f>'Datos Monitoreo 2019'!$O2496+'Datos Monitoreo 2019'!$N2496</f>
        <v>0.15097396212646869</v>
      </c>
      <c r="Q2496" s="104">
        <v>0.47</v>
      </c>
      <c r="R2496" s="106">
        <f>'Datos Monitoreo 2019'!$Q2496*'Datos Monitoreo 2019'!$N2496</f>
        <v>5.913146849953356E-2</v>
      </c>
      <c r="S2496" s="104">
        <v>0.2</v>
      </c>
      <c r="T2496" s="106">
        <f>'Datos Monitoreo 2019'!$R2496*'Datos Monitoreo 2019'!$S2496</f>
        <v>1.1826293699906712E-2</v>
      </c>
      <c r="U2496" s="106">
        <f>'Datos Monitoreo 2019'!$T2496+'Datos Monitoreo 2019'!$R2496</f>
        <v>7.0957762199440277E-2</v>
      </c>
    </row>
    <row r="2497" spans="1:21" s="94" customFormat="1" ht="16.5" hidden="1" x14ac:dyDescent="0.3">
      <c r="A2497" s="95" t="s">
        <v>90</v>
      </c>
      <c r="B2497" s="102">
        <f>VLOOKUP('Datos Monitoreo 2019'!$A2497,info!$D$3:$E$118,2,FALSE)</f>
        <v>3</v>
      </c>
      <c r="C2497" s="96">
        <v>22</v>
      </c>
      <c r="D2497" s="96" t="s">
        <v>10</v>
      </c>
      <c r="E2497" s="97">
        <v>22.090706101155074</v>
      </c>
      <c r="F2497" s="103">
        <f t="shared" si="43"/>
        <v>3.8327375085504059E-2</v>
      </c>
      <c r="G2497" s="95"/>
      <c r="H2497" s="104"/>
      <c r="I2497" s="104"/>
      <c r="J2497" s="104"/>
      <c r="K2497" s="105">
        <f>VLOOKUP('Datos Monitoreo 2019'!$D2497,info!$A$2:$B$20,2,FALSE)</f>
        <v>0.54</v>
      </c>
      <c r="M2497" s="104">
        <v>1.1499999999999999</v>
      </c>
      <c r="N2497" s="106">
        <f>(0.214828*'Datos Monitoreo 2019'!$E2497^2.0402)/1000</f>
        <v>0.11872640197590167</v>
      </c>
      <c r="O2497" s="106">
        <f>'Datos Monitoreo 2019'!$N2497*'Datos Monitoreo 2019'!$S2497</f>
        <v>2.3745280395180337E-2</v>
      </c>
      <c r="P2497" s="106">
        <f>'Datos Monitoreo 2019'!$O2497+'Datos Monitoreo 2019'!$N2497</f>
        <v>0.14247168237108201</v>
      </c>
      <c r="Q2497" s="104">
        <v>0.47</v>
      </c>
      <c r="R2497" s="106">
        <f>'Datos Monitoreo 2019'!$Q2497*'Datos Monitoreo 2019'!$N2497</f>
        <v>5.580140892867378E-2</v>
      </c>
      <c r="S2497" s="104">
        <v>0.2</v>
      </c>
      <c r="T2497" s="106">
        <f>'Datos Monitoreo 2019'!$R2497*'Datos Monitoreo 2019'!$S2497</f>
        <v>1.1160281785734756E-2</v>
      </c>
      <c r="U2497" s="106">
        <f>'Datos Monitoreo 2019'!$T2497+'Datos Monitoreo 2019'!$R2497</f>
        <v>6.6961690714408537E-2</v>
      </c>
    </row>
    <row r="2498" spans="1:21" s="94" customFormat="1" ht="16.5" hidden="1" x14ac:dyDescent="0.3">
      <c r="A2498" s="95" t="s">
        <v>90</v>
      </c>
      <c r="B2498" s="102">
        <f>VLOOKUP('Datos Monitoreo 2019'!$A2498,info!$D$3:$E$118,2,FALSE)</f>
        <v>3</v>
      </c>
      <c r="C2498" s="96">
        <v>23</v>
      </c>
      <c r="D2498" s="96" t="s">
        <v>10</v>
      </c>
      <c r="E2498" s="97">
        <v>26.769861428056796</v>
      </c>
      <c r="F2498" s="103">
        <f t="shared" si="43"/>
        <v>5.6283633652489409E-2</v>
      </c>
      <c r="G2498" s="95"/>
      <c r="H2498" s="104"/>
      <c r="I2498" s="104"/>
      <c r="J2498" s="104"/>
      <c r="K2498" s="105">
        <f>VLOOKUP('Datos Monitoreo 2019'!$D2498,info!$A$2:$B$20,2,FALSE)</f>
        <v>0.54</v>
      </c>
      <c r="M2498" s="104">
        <v>1.1499999999999999</v>
      </c>
      <c r="N2498" s="106">
        <f>(0.214828*'Datos Monitoreo 2019'!$E2498^2.0402)/1000</f>
        <v>0.17570111018541298</v>
      </c>
      <c r="O2498" s="106">
        <f>'Datos Monitoreo 2019'!$N2498*'Datos Monitoreo 2019'!$S2498</f>
        <v>3.51402220370826E-2</v>
      </c>
      <c r="P2498" s="106">
        <f>'Datos Monitoreo 2019'!$O2498+'Datos Monitoreo 2019'!$N2498</f>
        <v>0.21084133222249557</v>
      </c>
      <c r="Q2498" s="104">
        <v>0.47</v>
      </c>
      <c r="R2498" s="106">
        <f>'Datos Monitoreo 2019'!$Q2498*'Datos Monitoreo 2019'!$N2498</f>
        <v>8.2579521787144103E-2</v>
      </c>
      <c r="S2498" s="104">
        <v>0.2</v>
      </c>
      <c r="T2498" s="106">
        <f>'Datos Monitoreo 2019'!$R2498*'Datos Monitoreo 2019'!$S2498</f>
        <v>1.6515904357428821E-2</v>
      </c>
      <c r="U2498" s="106">
        <f>'Datos Monitoreo 2019'!$T2498+'Datos Monitoreo 2019'!$R2498</f>
        <v>9.9095426144572923E-2</v>
      </c>
    </row>
    <row r="2499" spans="1:21" s="94" customFormat="1" ht="16.5" hidden="1" x14ac:dyDescent="0.3">
      <c r="A2499" s="95" t="s">
        <v>90</v>
      </c>
      <c r="B2499" s="102">
        <f>VLOOKUP('Datos Monitoreo 2019'!$A2499,info!$D$3:$E$118,2,FALSE)</f>
        <v>3</v>
      </c>
      <c r="C2499" s="96">
        <v>24</v>
      </c>
      <c r="D2499" s="96" t="s">
        <v>10</v>
      </c>
      <c r="E2499" s="97">
        <v>22.822818839377792</v>
      </c>
      <c r="F2499" s="103">
        <f t="shared" ref="F2499:F2562" si="44">+(PI()*(((E2499/100)^2))/4)</f>
        <v>4.0909902769584693E-2</v>
      </c>
      <c r="G2499" s="95"/>
      <c r="H2499" s="104"/>
      <c r="I2499" s="104"/>
      <c r="J2499" s="104"/>
      <c r="K2499" s="105">
        <f>VLOOKUP('Datos Monitoreo 2019'!$D2499,info!$A$2:$B$20,2,FALSE)</f>
        <v>0.54</v>
      </c>
      <c r="M2499" s="104">
        <v>1.1499999999999999</v>
      </c>
      <c r="N2499" s="106">
        <f>(0.214828*'Datos Monitoreo 2019'!$E2499^2.0402)/1000</f>
        <v>0.12689248322618055</v>
      </c>
      <c r="O2499" s="106">
        <f>'Datos Monitoreo 2019'!$N2499*'Datos Monitoreo 2019'!$S2499</f>
        <v>2.5378496645236111E-2</v>
      </c>
      <c r="P2499" s="106">
        <f>'Datos Monitoreo 2019'!$O2499+'Datos Monitoreo 2019'!$N2499</f>
        <v>0.15227097987141666</v>
      </c>
      <c r="Q2499" s="104">
        <v>0.47</v>
      </c>
      <c r="R2499" s="106">
        <f>'Datos Monitoreo 2019'!$Q2499*'Datos Monitoreo 2019'!$N2499</f>
        <v>5.9639467116304856E-2</v>
      </c>
      <c r="S2499" s="104">
        <v>0.2</v>
      </c>
      <c r="T2499" s="106">
        <f>'Datos Monitoreo 2019'!$R2499*'Datos Monitoreo 2019'!$S2499</f>
        <v>1.1927893423260972E-2</v>
      </c>
      <c r="U2499" s="106">
        <f>'Datos Monitoreo 2019'!$T2499+'Datos Monitoreo 2019'!$R2499</f>
        <v>7.1567360539565833E-2</v>
      </c>
    </row>
    <row r="2500" spans="1:21" s="94" customFormat="1" ht="16.5" hidden="1" x14ac:dyDescent="0.3">
      <c r="A2500" s="95" t="s">
        <v>90</v>
      </c>
      <c r="B2500" s="102">
        <f>VLOOKUP('Datos Monitoreo 2019'!$A2500,info!$D$3:$E$118,2,FALSE)</f>
        <v>3</v>
      </c>
      <c r="C2500" s="96">
        <v>25</v>
      </c>
      <c r="D2500" s="96" t="s">
        <v>10</v>
      </c>
      <c r="E2500" s="97">
        <v>24.860002110954049</v>
      </c>
      <c r="F2500" s="103">
        <f t="shared" si="44"/>
        <v>4.8539154121637777E-2</v>
      </c>
      <c r="G2500" s="95"/>
      <c r="H2500" s="104"/>
      <c r="I2500" s="104"/>
      <c r="J2500" s="104"/>
      <c r="K2500" s="105">
        <f>VLOOKUP('Datos Monitoreo 2019'!$D2500,info!$A$2:$B$20,2,FALSE)</f>
        <v>0.54</v>
      </c>
      <c r="M2500" s="104">
        <v>1.1499999999999999</v>
      </c>
      <c r="N2500" s="106">
        <f>(0.214828*'Datos Monitoreo 2019'!$E2500^2.0402)/1000</f>
        <v>0.15107491352373731</v>
      </c>
      <c r="O2500" s="106">
        <f>'Datos Monitoreo 2019'!$N2500*'Datos Monitoreo 2019'!$S2500</f>
        <v>3.0214982704747463E-2</v>
      </c>
      <c r="P2500" s="106">
        <f>'Datos Monitoreo 2019'!$O2500+'Datos Monitoreo 2019'!$N2500</f>
        <v>0.18128989622848476</v>
      </c>
      <c r="Q2500" s="104">
        <v>0.47</v>
      </c>
      <c r="R2500" s="106">
        <f>'Datos Monitoreo 2019'!$Q2500*'Datos Monitoreo 2019'!$N2500</f>
        <v>7.1005209356156535E-2</v>
      </c>
      <c r="S2500" s="104">
        <v>0.2</v>
      </c>
      <c r="T2500" s="106">
        <f>'Datos Monitoreo 2019'!$R2500*'Datos Monitoreo 2019'!$S2500</f>
        <v>1.4201041871231307E-2</v>
      </c>
      <c r="U2500" s="106">
        <f>'Datos Monitoreo 2019'!$T2500+'Datos Monitoreo 2019'!$R2500</f>
        <v>8.5206251227387841E-2</v>
      </c>
    </row>
    <row r="2501" spans="1:21" s="94" customFormat="1" ht="16.5" hidden="1" x14ac:dyDescent="0.3">
      <c r="A2501" s="95" t="s">
        <v>90</v>
      </c>
      <c r="B2501" s="102">
        <f>VLOOKUP('Datos Monitoreo 2019'!$A2501,info!$D$3:$E$118,2,FALSE)</f>
        <v>3</v>
      </c>
      <c r="C2501" s="96">
        <v>26</v>
      </c>
      <c r="D2501" s="96" t="s">
        <v>10</v>
      </c>
      <c r="E2501" s="97">
        <v>20.180846784052328</v>
      </c>
      <c r="F2501" s="103">
        <f t="shared" si="44"/>
        <v>3.1986642152722934E-2</v>
      </c>
      <c r="G2501" s="95"/>
      <c r="H2501" s="104"/>
      <c r="I2501" s="104"/>
      <c r="J2501" s="104"/>
      <c r="K2501" s="105">
        <f>VLOOKUP('Datos Monitoreo 2019'!$D2501,info!$A$2:$B$20,2,FALSE)</f>
        <v>0.54</v>
      </c>
      <c r="M2501" s="104">
        <v>1.1499999999999999</v>
      </c>
      <c r="N2501" s="106">
        <f>(0.214828*'Datos Monitoreo 2019'!$E2501^2.0402)/1000</f>
        <v>9.8725244720669833E-2</v>
      </c>
      <c r="O2501" s="106">
        <f>'Datos Monitoreo 2019'!$N2501*'Datos Monitoreo 2019'!$S2501</f>
        <v>1.9745048944133967E-2</v>
      </c>
      <c r="P2501" s="106">
        <f>'Datos Monitoreo 2019'!$O2501+'Datos Monitoreo 2019'!$N2501</f>
        <v>0.1184702936648038</v>
      </c>
      <c r="Q2501" s="104">
        <v>0.47</v>
      </c>
      <c r="R2501" s="106">
        <f>'Datos Monitoreo 2019'!$Q2501*'Datos Monitoreo 2019'!$N2501</f>
        <v>4.6400865018714821E-2</v>
      </c>
      <c r="S2501" s="104">
        <v>0.2</v>
      </c>
      <c r="T2501" s="106">
        <f>'Datos Monitoreo 2019'!$R2501*'Datos Monitoreo 2019'!$S2501</f>
        <v>9.2801730037429652E-3</v>
      </c>
      <c r="U2501" s="106">
        <f>'Datos Monitoreo 2019'!$T2501+'Datos Monitoreo 2019'!$R2501</f>
        <v>5.5681038022457788E-2</v>
      </c>
    </row>
    <row r="2502" spans="1:21" s="94" customFormat="1" ht="16.5" hidden="1" x14ac:dyDescent="0.3">
      <c r="A2502" s="95" t="s">
        <v>90</v>
      </c>
      <c r="B2502" s="102">
        <f>VLOOKUP('Datos Monitoreo 2019'!$A2502,info!$D$3:$E$118,2,FALSE)</f>
        <v>3</v>
      </c>
      <c r="C2502" s="96">
        <v>27</v>
      </c>
      <c r="D2502" s="96" t="s">
        <v>10</v>
      </c>
      <c r="E2502" s="97">
        <v>21.676903249116144</v>
      </c>
      <c r="F2502" s="103">
        <f t="shared" si="44"/>
        <v>3.6904927781620238E-2</v>
      </c>
      <c r="G2502" s="95"/>
      <c r="H2502" s="104"/>
      <c r="I2502" s="104"/>
      <c r="J2502" s="104"/>
      <c r="K2502" s="105">
        <f>VLOOKUP('Datos Monitoreo 2019'!$D2502,info!$A$2:$B$20,2,FALSE)</f>
        <v>0.54</v>
      </c>
      <c r="M2502" s="104">
        <v>1.1499999999999999</v>
      </c>
      <c r="N2502" s="106">
        <f>(0.214828*'Datos Monitoreo 2019'!$E2502^2.0402)/1000</f>
        <v>0.11423322891636259</v>
      </c>
      <c r="O2502" s="106">
        <f>'Datos Monitoreo 2019'!$N2502*'Datos Monitoreo 2019'!$S2502</f>
        <v>2.2846645783272519E-2</v>
      </c>
      <c r="P2502" s="106">
        <f>'Datos Monitoreo 2019'!$O2502+'Datos Monitoreo 2019'!$N2502</f>
        <v>0.13707987469963512</v>
      </c>
      <c r="Q2502" s="104">
        <v>0.47</v>
      </c>
      <c r="R2502" s="106">
        <f>'Datos Monitoreo 2019'!$Q2502*'Datos Monitoreo 2019'!$N2502</f>
        <v>5.3689617590690415E-2</v>
      </c>
      <c r="S2502" s="104">
        <v>0.2</v>
      </c>
      <c r="T2502" s="106">
        <f>'Datos Monitoreo 2019'!$R2502*'Datos Monitoreo 2019'!$S2502</f>
        <v>1.0737923518138084E-2</v>
      </c>
      <c r="U2502" s="106">
        <f>'Datos Monitoreo 2019'!$T2502+'Datos Monitoreo 2019'!$R2502</f>
        <v>6.4427541108828507E-2</v>
      </c>
    </row>
    <row r="2503" spans="1:21" s="94" customFormat="1" ht="16.5" hidden="1" x14ac:dyDescent="0.3">
      <c r="A2503" s="95" t="s">
        <v>90</v>
      </c>
      <c r="B2503" s="102">
        <f>VLOOKUP('Datos Monitoreo 2019'!$A2503,info!$D$3:$E$118,2,FALSE)</f>
        <v>3</v>
      </c>
      <c r="C2503" s="96">
        <v>28</v>
      </c>
      <c r="D2503" s="96" t="s">
        <v>10</v>
      </c>
      <c r="E2503" s="97">
        <v>22.981973782469687</v>
      </c>
      <c r="F2503" s="103">
        <f t="shared" si="44"/>
        <v>4.1482462677357779E-2</v>
      </c>
      <c r="G2503" s="95"/>
      <c r="H2503" s="104"/>
      <c r="I2503" s="104"/>
      <c r="J2503" s="104"/>
      <c r="K2503" s="105">
        <f>VLOOKUP('Datos Monitoreo 2019'!$D2503,info!$A$2:$B$20,2,FALSE)</f>
        <v>0.54</v>
      </c>
      <c r="M2503" s="104">
        <v>1.1499999999999999</v>
      </c>
      <c r="N2503" s="106">
        <f>(0.214828*'Datos Monitoreo 2019'!$E2503^2.0402)/1000</f>
        <v>0.12870437367424248</v>
      </c>
      <c r="O2503" s="106">
        <f>'Datos Monitoreo 2019'!$N2503*'Datos Monitoreo 2019'!$S2503</f>
        <v>2.5740874734848498E-2</v>
      </c>
      <c r="P2503" s="106">
        <f>'Datos Monitoreo 2019'!$O2503+'Datos Monitoreo 2019'!$N2503</f>
        <v>0.15444524840909096</v>
      </c>
      <c r="Q2503" s="104">
        <v>0.47</v>
      </c>
      <c r="R2503" s="106">
        <f>'Datos Monitoreo 2019'!$Q2503*'Datos Monitoreo 2019'!$N2503</f>
        <v>6.0491055626893962E-2</v>
      </c>
      <c r="S2503" s="104">
        <v>0.2</v>
      </c>
      <c r="T2503" s="106">
        <f>'Datos Monitoreo 2019'!$R2503*'Datos Monitoreo 2019'!$S2503</f>
        <v>1.2098211125378793E-2</v>
      </c>
      <c r="U2503" s="106">
        <f>'Datos Monitoreo 2019'!$T2503+'Datos Monitoreo 2019'!$R2503</f>
        <v>7.2589266752272757E-2</v>
      </c>
    </row>
    <row r="2504" spans="1:21" s="94" customFormat="1" ht="16.5" hidden="1" x14ac:dyDescent="0.3">
      <c r="A2504" s="95" t="s">
        <v>90</v>
      </c>
      <c r="B2504" s="102">
        <f>VLOOKUP('Datos Monitoreo 2019'!$A2504,info!$D$3:$E$118,2,FALSE)</f>
        <v>3</v>
      </c>
      <c r="C2504" s="96">
        <v>29</v>
      </c>
      <c r="D2504" s="96" t="s">
        <v>10</v>
      </c>
      <c r="E2504" s="97">
        <v>25.36929792884812</v>
      </c>
      <c r="F2504" s="103">
        <f t="shared" si="44"/>
        <v>5.0548326123229896E-2</v>
      </c>
      <c r="G2504" s="95"/>
      <c r="H2504" s="104"/>
      <c r="I2504" s="104"/>
      <c r="J2504" s="104"/>
      <c r="K2504" s="105">
        <f>VLOOKUP('Datos Monitoreo 2019'!$D2504,info!$A$2:$B$20,2,FALSE)</f>
        <v>0.54</v>
      </c>
      <c r="M2504" s="104">
        <v>1.1499999999999999</v>
      </c>
      <c r="N2504" s="106">
        <f>(0.214828*'Datos Monitoreo 2019'!$E2504^2.0402)/1000</f>
        <v>0.15745664094949624</v>
      </c>
      <c r="O2504" s="106">
        <f>'Datos Monitoreo 2019'!$N2504*'Datos Monitoreo 2019'!$S2504</f>
        <v>3.1491328189899248E-2</v>
      </c>
      <c r="P2504" s="106">
        <f>'Datos Monitoreo 2019'!$O2504+'Datos Monitoreo 2019'!$N2504</f>
        <v>0.18894796913939549</v>
      </c>
      <c r="Q2504" s="104">
        <v>0.47</v>
      </c>
      <c r="R2504" s="106">
        <f>'Datos Monitoreo 2019'!$Q2504*'Datos Monitoreo 2019'!$N2504</f>
        <v>7.4004621246263225E-2</v>
      </c>
      <c r="S2504" s="104">
        <v>0.2</v>
      </c>
      <c r="T2504" s="106">
        <f>'Datos Monitoreo 2019'!$R2504*'Datos Monitoreo 2019'!$S2504</f>
        <v>1.4800924249252646E-2</v>
      </c>
      <c r="U2504" s="106">
        <f>'Datos Monitoreo 2019'!$T2504+'Datos Monitoreo 2019'!$R2504</f>
        <v>8.8805545495515864E-2</v>
      </c>
    </row>
    <row r="2505" spans="1:21" s="94" customFormat="1" ht="16.5" hidden="1" x14ac:dyDescent="0.3">
      <c r="A2505" s="95" t="s">
        <v>90</v>
      </c>
      <c r="B2505" s="102">
        <f>VLOOKUP('Datos Monitoreo 2019'!$A2505,info!$D$3:$E$118,2,FALSE)</f>
        <v>3</v>
      </c>
      <c r="C2505" s="96">
        <v>30</v>
      </c>
      <c r="D2505" s="96" t="s">
        <v>10</v>
      </c>
      <c r="E2505" s="97">
        <v>22.409015987338865</v>
      </c>
      <c r="F2505" s="103">
        <f t="shared" si="44"/>
        <v>3.9439868137716404E-2</v>
      </c>
      <c r="G2505" s="95"/>
      <c r="H2505" s="104"/>
      <c r="I2505" s="104"/>
      <c r="J2505" s="104"/>
      <c r="K2505" s="105">
        <f>VLOOKUP('Datos Monitoreo 2019'!$D2505,info!$A$2:$B$20,2,FALSE)</f>
        <v>0.54</v>
      </c>
      <c r="M2505" s="104">
        <v>1.1499999999999999</v>
      </c>
      <c r="N2505" s="106">
        <f>(0.214828*'Datos Monitoreo 2019'!$E2505^2.0402)/1000</f>
        <v>0.12224284650813255</v>
      </c>
      <c r="O2505" s="106">
        <f>'Datos Monitoreo 2019'!$N2505*'Datos Monitoreo 2019'!$S2505</f>
        <v>2.4448569301626512E-2</v>
      </c>
      <c r="P2505" s="106">
        <f>'Datos Monitoreo 2019'!$O2505+'Datos Monitoreo 2019'!$N2505</f>
        <v>0.14669141580975906</v>
      </c>
      <c r="Q2505" s="104">
        <v>0.47</v>
      </c>
      <c r="R2505" s="106">
        <f>'Datos Monitoreo 2019'!$Q2505*'Datos Monitoreo 2019'!$N2505</f>
        <v>5.7454137858822293E-2</v>
      </c>
      <c r="S2505" s="104">
        <v>0.2</v>
      </c>
      <c r="T2505" s="106">
        <f>'Datos Monitoreo 2019'!$R2505*'Datos Monitoreo 2019'!$S2505</f>
        <v>1.1490827571764459E-2</v>
      </c>
      <c r="U2505" s="106">
        <f>'Datos Monitoreo 2019'!$T2505+'Datos Monitoreo 2019'!$R2505</f>
        <v>6.8944965430586758E-2</v>
      </c>
    </row>
    <row r="2506" spans="1:21" s="94" customFormat="1" ht="16.5" hidden="1" x14ac:dyDescent="0.3">
      <c r="A2506" s="95" t="s">
        <v>90</v>
      </c>
      <c r="B2506" s="102">
        <f>VLOOKUP('Datos Monitoreo 2019'!$A2506,info!$D$3:$E$118,2,FALSE)</f>
        <v>3</v>
      </c>
      <c r="C2506" s="96">
        <v>31</v>
      </c>
      <c r="D2506" s="96" t="s">
        <v>10</v>
      </c>
      <c r="E2506" s="97">
        <v>25.814931769505424</v>
      </c>
      <c r="F2506" s="103">
        <f t="shared" si="44"/>
        <v>5.2339774162672235E-2</v>
      </c>
      <c r="G2506" s="95"/>
      <c r="H2506" s="104"/>
      <c r="I2506" s="104"/>
      <c r="J2506" s="104"/>
      <c r="K2506" s="105">
        <f>VLOOKUP('Datos Monitoreo 2019'!$D2506,info!$A$2:$B$20,2,FALSE)</f>
        <v>0.54</v>
      </c>
      <c r="M2506" s="104">
        <v>1.1499999999999999</v>
      </c>
      <c r="N2506" s="106">
        <f>(0.214828*'Datos Monitoreo 2019'!$E2506^2.0402)/1000</f>
        <v>0.16315112086152908</v>
      </c>
      <c r="O2506" s="106">
        <f>'Datos Monitoreo 2019'!$N2506*'Datos Monitoreo 2019'!$S2506</f>
        <v>3.2630224172305815E-2</v>
      </c>
      <c r="P2506" s="106">
        <f>'Datos Monitoreo 2019'!$O2506+'Datos Monitoreo 2019'!$N2506</f>
        <v>0.1957813450338349</v>
      </c>
      <c r="Q2506" s="104">
        <v>0.47</v>
      </c>
      <c r="R2506" s="106">
        <f>'Datos Monitoreo 2019'!$Q2506*'Datos Monitoreo 2019'!$N2506</f>
        <v>7.6681026804918659E-2</v>
      </c>
      <c r="S2506" s="104">
        <v>0.2</v>
      </c>
      <c r="T2506" s="106">
        <f>'Datos Monitoreo 2019'!$R2506*'Datos Monitoreo 2019'!$S2506</f>
        <v>1.5336205360983733E-2</v>
      </c>
      <c r="U2506" s="106">
        <f>'Datos Monitoreo 2019'!$T2506+'Datos Monitoreo 2019'!$R2506</f>
        <v>9.2017232165902393E-2</v>
      </c>
    </row>
    <row r="2507" spans="1:21" s="94" customFormat="1" ht="16.5" hidden="1" x14ac:dyDescent="0.3">
      <c r="A2507" s="95" t="s">
        <v>90</v>
      </c>
      <c r="B2507" s="102">
        <f>VLOOKUP('Datos Monitoreo 2019'!$A2507,info!$D$3:$E$118,2,FALSE)</f>
        <v>3</v>
      </c>
      <c r="C2507" s="96">
        <v>32</v>
      </c>
      <c r="D2507" s="96" t="s">
        <v>10</v>
      </c>
      <c r="E2507" s="97">
        <v>28.106762950028717</v>
      </c>
      <c r="F2507" s="103">
        <f t="shared" si="44"/>
        <v>6.2045679212188398E-2</v>
      </c>
      <c r="G2507" s="95"/>
      <c r="H2507" s="104"/>
      <c r="I2507" s="104"/>
      <c r="J2507" s="104"/>
      <c r="K2507" s="105">
        <f>VLOOKUP('Datos Monitoreo 2019'!$D2507,info!$A$2:$B$20,2,FALSE)</f>
        <v>0.54</v>
      </c>
      <c r="M2507" s="104">
        <v>1.1499999999999999</v>
      </c>
      <c r="N2507" s="106">
        <f>(0.214828*'Datos Monitoreo 2019'!$E2507^2.0402)/1000</f>
        <v>0.19406836296562394</v>
      </c>
      <c r="O2507" s="106">
        <f>'Datos Monitoreo 2019'!$N2507*'Datos Monitoreo 2019'!$S2507</f>
        <v>3.8813672593124793E-2</v>
      </c>
      <c r="P2507" s="106">
        <f>'Datos Monitoreo 2019'!$O2507+'Datos Monitoreo 2019'!$N2507</f>
        <v>0.23288203555874873</v>
      </c>
      <c r="Q2507" s="104">
        <v>0.47</v>
      </c>
      <c r="R2507" s="106">
        <f>'Datos Monitoreo 2019'!$Q2507*'Datos Monitoreo 2019'!$N2507</f>
        <v>9.1212130593843241E-2</v>
      </c>
      <c r="S2507" s="104">
        <v>0.2</v>
      </c>
      <c r="T2507" s="106">
        <f>'Datos Monitoreo 2019'!$R2507*'Datos Monitoreo 2019'!$S2507</f>
        <v>1.824242611876865E-2</v>
      </c>
      <c r="U2507" s="106">
        <f>'Datos Monitoreo 2019'!$T2507+'Datos Monitoreo 2019'!$R2507</f>
        <v>0.10945455671261189</v>
      </c>
    </row>
    <row r="2508" spans="1:21" s="94" customFormat="1" ht="16.5" hidden="1" x14ac:dyDescent="0.3">
      <c r="A2508" s="95" t="s">
        <v>90</v>
      </c>
      <c r="B2508" s="102">
        <f>VLOOKUP('Datos Monitoreo 2019'!$A2508,info!$D$3:$E$118,2,FALSE)</f>
        <v>3</v>
      </c>
      <c r="C2508" s="96">
        <v>33</v>
      </c>
      <c r="D2508" s="96" t="s">
        <v>10</v>
      </c>
      <c r="E2508" s="97">
        <v>27.501974166279517</v>
      </c>
      <c r="F2508" s="103">
        <f t="shared" si="44"/>
        <v>5.9404264199163774E-2</v>
      </c>
      <c r="G2508" s="95"/>
      <c r="H2508" s="104"/>
      <c r="I2508" s="104"/>
      <c r="J2508" s="104"/>
      <c r="K2508" s="105">
        <f>VLOOKUP('Datos Monitoreo 2019'!$D2508,info!$A$2:$B$20,2,FALSE)</f>
        <v>0.54</v>
      </c>
      <c r="M2508" s="104">
        <v>1.1499999999999999</v>
      </c>
      <c r="N2508" s="106">
        <f>(0.214828*'Datos Monitoreo 2019'!$E2508^2.0402)/1000</f>
        <v>0.18564405770395304</v>
      </c>
      <c r="O2508" s="106">
        <f>'Datos Monitoreo 2019'!$N2508*'Datos Monitoreo 2019'!$S2508</f>
        <v>3.7128811540790611E-2</v>
      </c>
      <c r="P2508" s="106">
        <f>'Datos Monitoreo 2019'!$O2508+'Datos Monitoreo 2019'!$N2508</f>
        <v>0.22277286924474365</v>
      </c>
      <c r="Q2508" s="104">
        <v>0.47</v>
      </c>
      <c r="R2508" s="106">
        <f>'Datos Monitoreo 2019'!$Q2508*'Datos Monitoreo 2019'!$N2508</f>
        <v>8.725270712085792E-2</v>
      </c>
      <c r="S2508" s="104">
        <v>0.2</v>
      </c>
      <c r="T2508" s="106">
        <f>'Datos Monitoreo 2019'!$R2508*'Datos Monitoreo 2019'!$S2508</f>
        <v>1.7450541424171583E-2</v>
      </c>
      <c r="U2508" s="106">
        <f>'Datos Monitoreo 2019'!$T2508+'Datos Monitoreo 2019'!$R2508</f>
        <v>0.10470324854502951</v>
      </c>
    </row>
    <row r="2509" spans="1:21" s="94" customFormat="1" ht="16.5" hidden="1" x14ac:dyDescent="0.3">
      <c r="A2509" s="95" t="s">
        <v>90</v>
      </c>
      <c r="B2509" s="102">
        <f>VLOOKUP('Datos Monitoreo 2019'!$A2509,info!$D$3:$E$118,2,FALSE)</f>
        <v>3</v>
      </c>
      <c r="C2509" s="96">
        <v>34</v>
      </c>
      <c r="D2509" s="96" t="s">
        <v>10</v>
      </c>
      <c r="E2509" s="97">
        <v>19.735212943395023</v>
      </c>
      <c r="F2509" s="103">
        <f t="shared" si="44"/>
        <v>3.0589580062262284E-2</v>
      </c>
      <c r="G2509" s="95"/>
      <c r="H2509" s="104"/>
      <c r="I2509" s="104"/>
      <c r="J2509" s="104"/>
      <c r="K2509" s="105">
        <f>VLOOKUP('Datos Monitoreo 2019'!$D2509,info!$A$2:$B$20,2,FALSE)</f>
        <v>0.54</v>
      </c>
      <c r="M2509" s="104">
        <v>1.1499999999999999</v>
      </c>
      <c r="N2509" s="106">
        <f>(0.214828*'Datos Monitoreo 2019'!$E2509^2.0402)/1000</f>
        <v>9.4328567663785515E-2</v>
      </c>
      <c r="O2509" s="106">
        <f>'Datos Monitoreo 2019'!$N2509*'Datos Monitoreo 2019'!$S2509</f>
        <v>1.8865713532757105E-2</v>
      </c>
      <c r="P2509" s="106">
        <f>'Datos Monitoreo 2019'!$O2509+'Datos Monitoreo 2019'!$N2509</f>
        <v>0.11319428119654262</v>
      </c>
      <c r="Q2509" s="104">
        <v>0.47</v>
      </c>
      <c r="R2509" s="106">
        <f>'Datos Monitoreo 2019'!$Q2509*'Datos Monitoreo 2019'!$N2509</f>
        <v>4.4334426801979188E-2</v>
      </c>
      <c r="S2509" s="104">
        <v>0.2</v>
      </c>
      <c r="T2509" s="106">
        <f>'Datos Monitoreo 2019'!$R2509*'Datos Monitoreo 2019'!$S2509</f>
        <v>8.8668853603958379E-3</v>
      </c>
      <c r="U2509" s="106">
        <f>'Datos Monitoreo 2019'!$T2509+'Datos Monitoreo 2019'!$R2509</f>
        <v>5.3201312162375024E-2</v>
      </c>
    </row>
    <row r="2510" spans="1:21" s="94" customFormat="1" ht="16.5" hidden="1" x14ac:dyDescent="0.3">
      <c r="A2510" s="95" t="s">
        <v>91</v>
      </c>
      <c r="B2510" s="102">
        <f>VLOOKUP('Datos Monitoreo 2019'!$A2510,info!$D$3:$E$118,2,FALSE)</f>
        <v>3</v>
      </c>
      <c r="C2510" s="96">
        <v>1</v>
      </c>
      <c r="D2510" s="96" t="s">
        <v>10</v>
      </c>
      <c r="E2510" s="97">
        <v>24.828171122335672</v>
      </c>
      <c r="F2510" s="103">
        <f t="shared" si="44"/>
        <v>4.8414933688554554E-2</v>
      </c>
      <c r="G2510" s="95"/>
      <c r="H2510" s="104"/>
      <c r="I2510" s="104"/>
      <c r="J2510" s="104"/>
      <c r="K2510" s="105">
        <f>VLOOKUP('Datos Monitoreo 2019'!$D2510,info!$A$2:$B$20,2,FALSE)</f>
        <v>0.54</v>
      </c>
      <c r="M2510" s="104">
        <v>1.1499999999999999</v>
      </c>
      <c r="N2510" s="106">
        <f>(0.214828*'Datos Monitoreo 2019'!$E2510^2.0402)/1000</f>
        <v>0.15068052455612629</v>
      </c>
      <c r="O2510" s="106">
        <f>'Datos Monitoreo 2019'!$N2510*'Datos Monitoreo 2019'!$S2510</f>
        <v>3.0136104911225259E-2</v>
      </c>
      <c r="P2510" s="106">
        <f>'Datos Monitoreo 2019'!$O2510+'Datos Monitoreo 2019'!$N2510</f>
        <v>0.18081662946735155</v>
      </c>
      <c r="Q2510" s="104">
        <v>0.47</v>
      </c>
      <c r="R2510" s="106">
        <f>'Datos Monitoreo 2019'!$Q2510*'Datos Monitoreo 2019'!$N2510</f>
        <v>7.081984654137935E-2</v>
      </c>
      <c r="S2510" s="104">
        <v>0.2</v>
      </c>
      <c r="T2510" s="106">
        <f>'Datos Monitoreo 2019'!$R2510*'Datos Monitoreo 2019'!$S2510</f>
        <v>1.416396930827587E-2</v>
      </c>
      <c r="U2510" s="106">
        <f>'Datos Monitoreo 2019'!$T2510+'Datos Monitoreo 2019'!$R2510</f>
        <v>8.4983815849655225E-2</v>
      </c>
    </row>
    <row r="2511" spans="1:21" s="94" customFormat="1" ht="16.5" hidden="1" x14ac:dyDescent="0.3">
      <c r="A2511" s="95" t="s">
        <v>91</v>
      </c>
      <c r="B2511" s="102">
        <f>VLOOKUP('Datos Monitoreo 2019'!$A2511,info!$D$3:$E$118,2,FALSE)</f>
        <v>3</v>
      </c>
      <c r="C2511" s="96">
        <v>2</v>
      </c>
      <c r="D2511" s="96" t="s">
        <v>10</v>
      </c>
      <c r="E2511" s="97">
        <v>26.706199450820041</v>
      </c>
      <c r="F2511" s="103">
        <f t="shared" si="44"/>
        <v>5.6016253348095034E-2</v>
      </c>
      <c r="G2511" s="95"/>
      <c r="H2511" s="104"/>
      <c r="I2511" s="104"/>
      <c r="J2511" s="104"/>
      <c r="K2511" s="105">
        <f>VLOOKUP('Datos Monitoreo 2019'!$D2511,info!$A$2:$B$20,2,FALSE)</f>
        <v>0.54</v>
      </c>
      <c r="M2511" s="104">
        <v>1.1499999999999999</v>
      </c>
      <c r="N2511" s="106">
        <f>(0.214828*'Datos Monitoreo 2019'!$E2511^2.0402)/1000</f>
        <v>0.17484969033451911</v>
      </c>
      <c r="O2511" s="106">
        <f>'Datos Monitoreo 2019'!$N2511*'Datos Monitoreo 2019'!$S2511</f>
        <v>3.4969938066903822E-2</v>
      </c>
      <c r="P2511" s="106">
        <f>'Datos Monitoreo 2019'!$O2511+'Datos Monitoreo 2019'!$N2511</f>
        <v>0.20981962840142293</v>
      </c>
      <c r="Q2511" s="104">
        <v>0.47</v>
      </c>
      <c r="R2511" s="106">
        <f>'Datos Monitoreo 2019'!$Q2511*'Datos Monitoreo 2019'!$N2511</f>
        <v>8.2179354457223977E-2</v>
      </c>
      <c r="S2511" s="104">
        <v>0.2</v>
      </c>
      <c r="T2511" s="106">
        <f>'Datos Monitoreo 2019'!$R2511*'Datos Monitoreo 2019'!$S2511</f>
        <v>1.6435870891444795E-2</v>
      </c>
      <c r="U2511" s="106">
        <f>'Datos Monitoreo 2019'!$T2511+'Datos Monitoreo 2019'!$R2511</f>
        <v>9.8615225348668775E-2</v>
      </c>
    </row>
    <row r="2512" spans="1:21" s="94" customFormat="1" ht="16.5" hidden="1" x14ac:dyDescent="0.3">
      <c r="A2512" s="95" t="s">
        <v>91</v>
      </c>
      <c r="B2512" s="102">
        <f>VLOOKUP('Datos Monitoreo 2019'!$A2512,info!$D$3:$E$118,2,FALSE)</f>
        <v>3</v>
      </c>
      <c r="C2512" s="96">
        <v>3</v>
      </c>
      <c r="D2512" s="96" t="s">
        <v>10</v>
      </c>
      <c r="E2512" s="97">
        <v>24.796340133717298</v>
      </c>
      <c r="F2512" s="103">
        <f t="shared" si="44"/>
        <v>4.8290872410414444E-2</v>
      </c>
      <c r="G2512" s="95"/>
      <c r="H2512" s="104"/>
      <c r="I2512" s="104"/>
      <c r="J2512" s="104"/>
      <c r="K2512" s="105">
        <f>VLOOKUP('Datos Monitoreo 2019'!$D2512,info!$A$2:$B$20,2,FALSE)</f>
        <v>0.54</v>
      </c>
      <c r="M2512" s="104">
        <v>1.1499999999999999</v>
      </c>
      <c r="N2512" s="106">
        <f>(0.214828*'Datos Monitoreo 2019'!$E2512^2.0402)/1000</f>
        <v>0.15028666119111964</v>
      </c>
      <c r="O2512" s="106">
        <f>'Datos Monitoreo 2019'!$N2512*'Datos Monitoreo 2019'!$S2512</f>
        <v>3.0057332238223929E-2</v>
      </c>
      <c r="P2512" s="106">
        <f>'Datos Monitoreo 2019'!$O2512+'Datos Monitoreo 2019'!$N2512</f>
        <v>0.18034399342934357</v>
      </c>
      <c r="Q2512" s="104">
        <v>0.47</v>
      </c>
      <c r="R2512" s="106">
        <f>'Datos Monitoreo 2019'!$Q2512*'Datos Monitoreo 2019'!$N2512</f>
        <v>7.0634730759826223E-2</v>
      </c>
      <c r="S2512" s="104">
        <v>0.2</v>
      </c>
      <c r="T2512" s="106">
        <f>'Datos Monitoreo 2019'!$R2512*'Datos Monitoreo 2019'!$S2512</f>
        <v>1.4126946151965246E-2</v>
      </c>
      <c r="U2512" s="106">
        <f>'Datos Monitoreo 2019'!$T2512+'Datos Monitoreo 2019'!$R2512</f>
        <v>8.476167691179147E-2</v>
      </c>
    </row>
    <row r="2513" spans="1:21" s="94" customFormat="1" ht="16.5" hidden="1" x14ac:dyDescent="0.3">
      <c r="A2513" s="95" t="s">
        <v>91</v>
      </c>
      <c r="B2513" s="102">
        <f>VLOOKUP('Datos Monitoreo 2019'!$A2513,info!$D$3:$E$118,2,FALSE)</f>
        <v>3</v>
      </c>
      <c r="C2513" s="96">
        <v>4</v>
      </c>
      <c r="D2513" s="96" t="s">
        <v>10</v>
      </c>
      <c r="E2513" s="97">
        <v>25.846762758123806</v>
      </c>
      <c r="F2513" s="103">
        <f t="shared" si="44"/>
        <v>5.2468928398991317E-2</v>
      </c>
      <c r="G2513" s="95"/>
      <c r="H2513" s="104"/>
      <c r="I2513" s="104"/>
      <c r="J2513" s="104"/>
      <c r="K2513" s="105">
        <f>VLOOKUP('Datos Monitoreo 2019'!$D2513,info!$A$2:$B$20,2,FALSE)</f>
        <v>0.54</v>
      </c>
      <c r="M2513" s="104">
        <v>1.1499999999999999</v>
      </c>
      <c r="N2513" s="106">
        <f>(0.214828*'Datos Monitoreo 2019'!$E2513^2.0402)/1000</f>
        <v>0.1635618167756511</v>
      </c>
      <c r="O2513" s="106">
        <f>'Datos Monitoreo 2019'!$N2513*'Datos Monitoreo 2019'!$S2513</f>
        <v>3.2712363355130218E-2</v>
      </c>
      <c r="P2513" s="106">
        <f>'Datos Monitoreo 2019'!$O2513+'Datos Monitoreo 2019'!$N2513</f>
        <v>0.19627418013078132</v>
      </c>
      <c r="Q2513" s="104">
        <v>0.47</v>
      </c>
      <c r="R2513" s="106">
        <f>'Datos Monitoreo 2019'!$Q2513*'Datos Monitoreo 2019'!$N2513</f>
        <v>7.687405388455601E-2</v>
      </c>
      <c r="S2513" s="104">
        <v>0.2</v>
      </c>
      <c r="T2513" s="106">
        <f>'Datos Monitoreo 2019'!$R2513*'Datos Monitoreo 2019'!$S2513</f>
        <v>1.5374810776911203E-2</v>
      </c>
      <c r="U2513" s="106">
        <f>'Datos Monitoreo 2019'!$T2513+'Datos Monitoreo 2019'!$R2513</f>
        <v>9.2248864661467214E-2</v>
      </c>
    </row>
    <row r="2514" spans="1:21" s="94" customFormat="1" ht="16.5" hidden="1" x14ac:dyDescent="0.3">
      <c r="A2514" s="95" t="s">
        <v>91</v>
      </c>
      <c r="B2514" s="102">
        <f>VLOOKUP('Datos Monitoreo 2019'!$A2514,info!$D$3:$E$118,2,FALSE)</f>
        <v>3</v>
      </c>
      <c r="C2514" s="96">
        <v>5</v>
      </c>
      <c r="D2514" s="96" t="s">
        <v>10</v>
      </c>
      <c r="E2514" s="97">
        <v>24.605354202007018</v>
      </c>
      <c r="F2514" s="103">
        <f t="shared" si="44"/>
        <v>4.7549846995378557E-2</v>
      </c>
      <c r="G2514" s="95"/>
      <c r="H2514" s="104"/>
      <c r="I2514" s="104"/>
      <c r="J2514" s="104"/>
      <c r="K2514" s="105">
        <f>VLOOKUP('Datos Monitoreo 2019'!$D2514,info!$A$2:$B$20,2,FALSE)</f>
        <v>0.54</v>
      </c>
      <c r="M2514" s="104">
        <v>1.1499999999999999</v>
      </c>
      <c r="N2514" s="106">
        <f>(0.214828*'Datos Monitoreo 2019'!$E2514^2.0402)/1000</f>
        <v>0.14793451713552036</v>
      </c>
      <c r="O2514" s="106">
        <f>'Datos Monitoreo 2019'!$N2514*'Datos Monitoreo 2019'!$S2514</f>
        <v>2.9586903427104072E-2</v>
      </c>
      <c r="P2514" s="106">
        <f>'Datos Monitoreo 2019'!$O2514+'Datos Monitoreo 2019'!$N2514</f>
        <v>0.17752142056262443</v>
      </c>
      <c r="Q2514" s="104">
        <v>0.47</v>
      </c>
      <c r="R2514" s="106">
        <f>'Datos Monitoreo 2019'!$Q2514*'Datos Monitoreo 2019'!$N2514</f>
        <v>6.9529223053694564E-2</v>
      </c>
      <c r="S2514" s="104">
        <v>0.2</v>
      </c>
      <c r="T2514" s="106">
        <f>'Datos Monitoreo 2019'!$R2514*'Datos Monitoreo 2019'!$S2514</f>
        <v>1.3905844610738913E-2</v>
      </c>
      <c r="U2514" s="106">
        <f>'Datos Monitoreo 2019'!$T2514+'Datos Monitoreo 2019'!$R2514</f>
        <v>8.3435067664433482E-2</v>
      </c>
    </row>
    <row r="2515" spans="1:21" s="94" customFormat="1" ht="16.5" hidden="1" x14ac:dyDescent="0.3">
      <c r="A2515" s="95" t="s">
        <v>91</v>
      </c>
      <c r="B2515" s="102">
        <f>VLOOKUP('Datos Monitoreo 2019'!$A2515,info!$D$3:$E$118,2,FALSE)</f>
        <v>3</v>
      </c>
      <c r="C2515" s="96">
        <v>6</v>
      </c>
      <c r="D2515" s="96" t="s">
        <v>10</v>
      </c>
      <c r="E2515" s="97">
        <v>28.361410858975749</v>
      </c>
      <c r="F2515" s="103">
        <f t="shared" si="44"/>
        <v>6.3175042688368488E-2</v>
      </c>
      <c r="G2515" s="95"/>
      <c r="H2515" s="104"/>
      <c r="I2515" s="104"/>
      <c r="J2515" s="104"/>
      <c r="K2515" s="105">
        <f>VLOOKUP('Datos Monitoreo 2019'!$D2515,info!$A$2:$B$20,2,FALSE)</f>
        <v>0.54</v>
      </c>
      <c r="M2515" s="104">
        <v>1.1499999999999999</v>
      </c>
      <c r="N2515" s="106">
        <f>(0.214828*'Datos Monitoreo 2019'!$E2515^2.0402)/1000</f>
        <v>0.19767247809965011</v>
      </c>
      <c r="O2515" s="106">
        <f>'Datos Monitoreo 2019'!$N2515*'Datos Monitoreo 2019'!$S2515</f>
        <v>3.9534495619930027E-2</v>
      </c>
      <c r="P2515" s="106">
        <f>'Datos Monitoreo 2019'!$O2515+'Datos Monitoreo 2019'!$N2515</f>
        <v>0.23720697371958013</v>
      </c>
      <c r="Q2515" s="104">
        <v>0.47</v>
      </c>
      <c r="R2515" s="106">
        <f>'Datos Monitoreo 2019'!$Q2515*'Datos Monitoreo 2019'!$N2515</f>
        <v>9.2906064706835545E-2</v>
      </c>
      <c r="S2515" s="104">
        <v>0.2</v>
      </c>
      <c r="T2515" s="106">
        <f>'Datos Monitoreo 2019'!$R2515*'Datos Monitoreo 2019'!$S2515</f>
        <v>1.8581212941367109E-2</v>
      </c>
      <c r="U2515" s="106">
        <f>'Datos Monitoreo 2019'!$T2515+'Datos Monitoreo 2019'!$R2515</f>
        <v>0.11148727764820265</v>
      </c>
    </row>
    <row r="2516" spans="1:21" s="94" customFormat="1" ht="16.5" hidden="1" x14ac:dyDescent="0.3">
      <c r="A2516" s="95" t="s">
        <v>91</v>
      </c>
      <c r="B2516" s="102">
        <f>VLOOKUP('Datos Monitoreo 2019'!$A2516,info!$D$3:$E$118,2,FALSE)</f>
        <v>3</v>
      </c>
      <c r="C2516" s="96">
        <v>7</v>
      </c>
      <c r="D2516" s="96" t="s">
        <v>10</v>
      </c>
      <c r="E2516" s="97">
        <v>24.478030247533507</v>
      </c>
      <c r="F2516" s="103">
        <f t="shared" si="44"/>
        <v>4.7059013150883178E-2</v>
      </c>
      <c r="G2516" s="95"/>
      <c r="H2516" s="104"/>
      <c r="I2516" s="104"/>
      <c r="J2516" s="104"/>
      <c r="K2516" s="105">
        <f>VLOOKUP('Datos Monitoreo 2019'!$D2516,info!$A$2:$B$20,2,FALSE)</f>
        <v>0.54</v>
      </c>
      <c r="M2516" s="104">
        <v>1.1499999999999999</v>
      </c>
      <c r="N2516" s="106">
        <f>(0.214828*'Datos Monitoreo 2019'!$E2516^2.0402)/1000</f>
        <v>0.14637692970448221</v>
      </c>
      <c r="O2516" s="106">
        <f>'Datos Monitoreo 2019'!$N2516*'Datos Monitoreo 2019'!$S2516</f>
        <v>2.9275385940896445E-2</v>
      </c>
      <c r="P2516" s="106">
        <f>'Datos Monitoreo 2019'!$O2516+'Datos Monitoreo 2019'!$N2516</f>
        <v>0.17565231564537864</v>
      </c>
      <c r="Q2516" s="104">
        <v>0.47</v>
      </c>
      <c r="R2516" s="106">
        <f>'Datos Monitoreo 2019'!$Q2516*'Datos Monitoreo 2019'!$N2516</f>
        <v>6.8797156961106637E-2</v>
      </c>
      <c r="S2516" s="104">
        <v>0.2</v>
      </c>
      <c r="T2516" s="106">
        <f>'Datos Monitoreo 2019'!$R2516*'Datos Monitoreo 2019'!$S2516</f>
        <v>1.3759431392221327E-2</v>
      </c>
      <c r="U2516" s="106">
        <f>'Datos Monitoreo 2019'!$T2516+'Datos Monitoreo 2019'!$R2516</f>
        <v>8.2556588353327964E-2</v>
      </c>
    </row>
    <row r="2517" spans="1:21" s="94" customFormat="1" ht="16.5" hidden="1" x14ac:dyDescent="0.3">
      <c r="A2517" s="95" t="s">
        <v>91</v>
      </c>
      <c r="B2517" s="102">
        <f>VLOOKUP('Datos Monitoreo 2019'!$A2517,info!$D$3:$E$118,2,FALSE)</f>
        <v>3</v>
      </c>
      <c r="C2517" s="96">
        <v>8</v>
      </c>
      <c r="D2517" s="96" t="s">
        <v>10</v>
      </c>
      <c r="E2517" s="97">
        <v>18.175494501094448</v>
      </c>
      <c r="F2517" s="103">
        <f t="shared" si="44"/>
        <v>2.5945518400312319E-2</v>
      </c>
      <c r="G2517" s="95"/>
      <c r="H2517" s="104"/>
      <c r="I2517" s="104"/>
      <c r="J2517" s="104"/>
      <c r="K2517" s="105">
        <f>VLOOKUP('Datos Monitoreo 2019'!$D2517,info!$A$2:$B$20,2,FALSE)</f>
        <v>0.54</v>
      </c>
      <c r="M2517" s="104">
        <v>1.1499999999999999</v>
      </c>
      <c r="N2517" s="106">
        <f>(0.214828*'Datos Monitoreo 2019'!$E2517^2.0402)/1000</f>
        <v>7.9743391631645844E-2</v>
      </c>
      <c r="O2517" s="106">
        <f>'Datos Monitoreo 2019'!$N2517*'Datos Monitoreo 2019'!$S2517</f>
        <v>1.5948678326329169E-2</v>
      </c>
      <c r="P2517" s="106">
        <f>'Datos Monitoreo 2019'!$O2517+'Datos Monitoreo 2019'!$N2517</f>
        <v>9.5692069957975009E-2</v>
      </c>
      <c r="Q2517" s="104">
        <v>0.47</v>
      </c>
      <c r="R2517" s="106">
        <f>'Datos Monitoreo 2019'!$Q2517*'Datos Monitoreo 2019'!$N2517</f>
        <v>3.7479394066873548E-2</v>
      </c>
      <c r="S2517" s="104">
        <v>0.2</v>
      </c>
      <c r="T2517" s="106">
        <f>'Datos Monitoreo 2019'!$R2517*'Datos Monitoreo 2019'!$S2517</f>
        <v>7.4958788133747097E-3</v>
      </c>
      <c r="U2517" s="106">
        <f>'Datos Monitoreo 2019'!$T2517+'Datos Monitoreo 2019'!$R2517</f>
        <v>4.497527288024826E-2</v>
      </c>
    </row>
    <row r="2518" spans="1:21" s="94" customFormat="1" ht="16.5" hidden="1" x14ac:dyDescent="0.3">
      <c r="A2518" s="95" t="s">
        <v>91</v>
      </c>
      <c r="B2518" s="102">
        <f>VLOOKUP('Datos Monitoreo 2019'!$A2518,info!$D$3:$E$118,2,FALSE)</f>
        <v>3</v>
      </c>
      <c r="C2518" s="96">
        <v>9</v>
      </c>
      <c r="D2518" s="96" t="s">
        <v>10</v>
      </c>
      <c r="E2518" s="97">
        <v>22.950142793851306</v>
      </c>
      <c r="F2518" s="103">
        <f t="shared" si="44"/>
        <v>4.1367632385916973E-2</v>
      </c>
      <c r="G2518" s="95"/>
      <c r="H2518" s="104"/>
      <c r="I2518" s="104"/>
      <c r="J2518" s="104"/>
      <c r="K2518" s="105">
        <f>VLOOKUP('Datos Monitoreo 2019'!$D2518,info!$A$2:$B$20,2,FALSE)</f>
        <v>0.54</v>
      </c>
      <c r="M2518" s="104">
        <v>1.1499999999999999</v>
      </c>
      <c r="N2518" s="106">
        <f>(0.214828*'Datos Monitoreo 2019'!$E2518^2.0402)/1000</f>
        <v>0.12834094775650604</v>
      </c>
      <c r="O2518" s="106">
        <f>'Datos Monitoreo 2019'!$N2518*'Datos Monitoreo 2019'!$S2518</f>
        <v>2.5668189551301207E-2</v>
      </c>
      <c r="P2518" s="106">
        <f>'Datos Monitoreo 2019'!$O2518+'Datos Monitoreo 2019'!$N2518</f>
        <v>0.15400913730780724</v>
      </c>
      <c r="Q2518" s="104">
        <v>0.47</v>
      </c>
      <c r="R2518" s="106">
        <f>'Datos Monitoreo 2019'!$Q2518*'Datos Monitoreo 2019'!$N2518</f>
        <v>6.0320245445557835E-2</v>
      </c>
      <c r="S2518" s="104">
        <v>0.2</v>
      </c>
      <c r="T2518" s="106">
        <f>'Datos Monitoreo 2019'!$R2518*'Datos Monitoreo 2019'!$S2518</f>
        <v>1.2064049089111567E-2</v>
      </c>
      <c r="U2518" s="106">
        <f>'Datos Monitoreo 2019'!$T2518+'Datos Monitoreo 2019'!$R2518</f>
        <v>7.2384294534669408E-2</v>
      </c>
    </row>
    <row r="2519" spans="1:21" s="94" customFormat="1" ht="16.5" hidden="1" x14ac:dyDescent="0.3">
      <c r="A2519" s="95" t="s">
        <v>91</v>
      </c>
      <c r="B2519" s="102">
        <f>VLOOKUP('Datos Monitoreo 2019'!$A2519,info!$D$3:$E$118,2,FALSE)</f>
        <v>3</v>
      </c>
      <c r="C2519" s="96">
        <v>10</v>
      </c>
      <c r="D2519" s="96" t="s">
        <v>10</v>
      </c>
      <c r="E2519" s="97">
        <v>20.785635567801531</v>
      </c>
      <c r="F2519" s="103">
        <f t="shared" si="44"/>
        <v>3.3932550064435997E-2</v>
      </c>
      <c r="G2519" s="95"/>
      <c r="H2519" s="104"/>
      <c r="I2519" s="104"/>
      <c r="J2519" s="104"/>
      <c r="K2519" s="105">
        <f>VLOOKUP('Datos Monitoreo 2019'!$D2519,info!$A$2:$B$20,2,FALSE)</f>
        <v>0.54</v>
      </c>
      <c r="M2519" s="104">
        <v>1.1499999999999999</v>
      </c>
      <c r="N2519" s="106">
        <f>(0.214828*'Datos Monitoreo 2019'!$E2519^2.0402)/1000</f>
        <v>0.10485558980107788</v>
      </c>
      <c r="O2519" s="106">
        <f>'Datos Monitoreo 2019'!$N2519*'Datos Monitoreo 2019'!$S2519</f>
        <v>2.0971117960215578E-2</v>
      </c>
      <c r="P2519" s="106">
        <f>'Datos Monitoreo 2019'!$O2519+'Datos Monitoreo 2019'!$N2519</f>
        <v>0.12582670776129345</v>
      </c>
      <c r="Q2519" s="104">
        <v>0.47</v>
      </c>
      <c r="R2519" s="106">
        <f>'Datos Monitoreo 2019'!$Q2519*'Datos Monitoreo 2019'!$N2519</f>
        <v>4.9282127206506605E-2</v>
      </c>
      <c r="S2519" s="104">
        <v>0.2</v>
      </c>
      <c r="T2519" s="106">
        <f>'Datos Monitoreo 2019'!$R2519*'Datos Monitoreo 2019'!$S2519</f>
        <v>9.8564254413013221E-3</v>
      </c>
      <c r="U2519" s="106">
        <f>'Datos Monitoreo 2019'!$T2519+'Datos Monitoreo 2019'!$R2519</f>
        <v>5.9138552647807929E-2</v>
      </c>
    </row>
    <row r="2520" spans="1:21" s="94" customFormat="1" ht="16.5" hidden="1" x14ac:dyDescent="0.3">
      <c r="A2520" s="95" t="s">
        <v>91</v>
      </c>
      <c r="B2520" s="102">
        <f>VLOOKUP('Datos Monitoreo 2019'!$A2520,info!$D$3:$E$118,2,FALSE)</f>
        <v>3</v>
      </c>
      <c r="C2520" s="96">
        <v>11</v>
      </c>
      <c r="D2520" s="96" t="s">
        <v>10</v>
      </c>
      <c r="E2520" s="97">
        <v>20.594649636091258</v>
      </c>
      <c r="F2520" s="103">
        <f t="shared" si="44"/>
        <v>3.3311845786377615E-2</v>
      </c>
      <c r="G2520" s="95"/>
      <c r="H2520" s="104"/>
      <c r="I2520" s="104"/>
      <c r="J2520" s="104"/>
      <c r="K2520" s="105">
        <f>VLOOKUP('Datos Monitoreo 2019'!$D2520,info!$A$2:$B$20,2,FALSE)</f>
        <v>0.54</v>
      </c>
      <c r="M2520" s="104">
        <v>1.1499999999999999</v>
      </c>
      <c r="N2520" s="106">
        <f>(0.214828*'Datos Monitoreo 2019'!$E2520^2.0402)/1000</f>
        <v>0.10289934929734995</v>
      </c>
      <c r="O2520" s="106">
        <f>'Datos Monitoreo 2019'!$N2520*'Datos Monitoreo 2019'!$S2520</f>
        <v>2.0579869859469992E-2</v>
      </c>
      <c r="P2520" s="106">
        <f>'Datos Monitoreo 2019'!$O2520+'Datos Monitoreo 2019'!$N2520</f>
        <v>0.12347921915681995</v>
      </c>
      <c r="Q2520" s="104">
        <v>0.47</v>
      </c>
      <c r="R2520" s="106">
        <f>'Datos Monitoreo 2019'!$Q2520*'Datos Monitoreo 2019'!$N2520</f>
        <v>4.8362694169754472E-2</v>
      </c>
      <c r="S2520" s="104">
        <v>0.2</v>
      </c>
      <c r="T2520" s="106">
        <f>'Datos Monitoreo 2019'!$R2520*'Datos Monitoreo 2019'!$S2520</f>
        <v>9.6725388339508958E-3</v>
      </c>
      <c r="U2520" s="106">
        <f>'Datos Monitoreo 2019'!$T2520+'Datos Monitoreo 2019'!$R2520</f>
        <v>5.8035233003705368E-2</v>
      </c>
    </row>
    <row r="2521" spans="1:21" s="94" customFormat="1" ht="16.5" hidden="1" x14ac:dyDescent="0.3">
      <c r="A2521" s="95" t="s">
        <v>91</v>
      </c>
      <c r="B2521" s="102">
        <f>VLOOKUP('Datos Monitoreo 2019'!$A2521,info!$D$3:$E$118,2,FALSE)</f>
        <v>3</v>
      </c>
      <c r="C2521" s="96">
        <v>13</v>
      </c>
      <c r="D2521" s="96" t="s">
        <v>10</v>
      </c>
      <c r="E2521" s="97">
        <v>23.300283668653478</v>
      </c>
      <c r="F2521" s="103">
        <f t="shared" si="44"/>
        <v>4.2639519113635858E-2</v>
      </c>
      <c r="G2521" s="95"/>
      <c r="H2521" s="104"/>
      <c r="I2521" s="104"/>
      <c r="J2521" s="104"/>
      <c r="K2521" s="105">
        <f>VLOOKUP('Datos Monitoreo 2019'!$D2521,info!$A$2:$B$20,2,FALSE)</f>
        <v>0.54</v>
      </c>
      <c r="M2521" s="104">
        <v>1.1499999999999999</v>
      </c>
      <c r="N2521" s="106">
        <f>(0.214828*'Datos Monitoreo 2019'!$E2521^2.0402)/1000</f>
        <v>0.13236745613732701</v>
      </c>
      <c r="O2521" s="106">
        <f>'Datos Monitoreo 2019'!$N2521*'Datos Monitoreo 2019'!$S2521</f>
        <v>2.6473491227465402E-2</v>
      </c>
      <c r="P2521" s="106">
        <f>'Datos Monitoreo 2019'!$O2521+'Datos Monitoreo 2019'!$N2521</f>
        <v>0.1588409473647924</v>
      </c>
      <c r="Q2521" s="104">
        <v>0.47</v>
      </c>
      <c r="R2521" s="106">
        <f>'Datos Monitoreo 2019'!$Q2521*'Datos Monitoreo 2019'!$N2521</f>
        <v>6.2212704384543689E-2</v>
      </c>
      <c r="S2521" s="104">
        <v>0.2</v>
      </c>
      <c r="T2521" s="106">
        <f>'Datos Monitoreo 2019'!$R2521*'Datos Monitoreo 2019'!$S2521</f>
        <v>1.2442540876908739E-2</v>
      </c>
      <c r="U2521" s="106">
        <f>'Datos Monitoreo 2019'!$T2521+'Datos Monitoreo 2019'!$R2521</f>
        <v>7.4655245261452424E-2</v>
      </c>
    </row>
    <row r="2522" spans="1:21" s="94" customFormat="1" ht="16.5" hidden="1" x14ac:dyDescent="0.3">
      <c r="A2522" s="95" t="s">
        <v>91</v>
      </c>
      <c r="B2522" s="102">
        <f>VLOOKUP('Datos Monitoreo 2019'!$A2522,info!$D$3:$E$118,2,FALSE)</f>
        <v>3</v>
      </c>
      <c r="C2522" s="96">
        <v>14</v>
      </c>
      <c r="D2522" s="96" t="s">
        <v>10</v>
      </c>
      <c r="E2522" s="97">
        <v>24.541692224770259</v>
      </c>
      <c r="F2522" s="103">
        <f t="shared" si="44"/>
        <v>4.7304111763244672E-2</v>
      </c>
      <c r="G2522" s="95"/>
      <c r="H2522" s="104"/>
      <c r="I2522" s="104"/>
      <c r="J2522" s="104"/>
      <c r="K2522" s="105">
        <f>VLOOKUP('Datos Monitoreo 2019'!$D2522,info!$A$2:$B$20,2,FALSE)</f>
        <v>0.54</v>
      </c>
      <c r="M2522" s="104">
        <v>1.1499999999999999</v>
      </c>
      <c r="N2522" s="106">
        <f>(0.214828*'Datos Monitoreo 2019'!$E2522^2.0402)/1000</f>
        <v>0.14715467270512789</v>
      </c>
      <c r="O2522" s="106">
        <f>'Datos Monitoreo 2019'!$N2522*'Datos Monitoreo 2019'!$S2522</f>
        <v>2.9430934541025577E-2</v>
      </c>
      <c r="P2522" s="106">
        <f>'Datos Monitoreo 2019'!$O2522+'Datos Monitoreo 2019'!$N2522</f>
        <v>0.17658560724615346</v>
      </c>
      <c r="Q2522" s="104">
        <v>0.47</v>
      </c>
      <c r="R2522" s="106">
        <f>'Datos Monitoreo 2019'!$Q2522*'Datos Monitoreo 2019'!$N2522</f>
        <v>6.9162696171410104E-2</v>
      </c>
      <c r="S2522" s="104">
        <v>0.2</v>
      </c>
      <c r="T2522" s="106">
        <f>'Datos Monitoreo 2019'!$R2522*'Datos Monitoreo 2019'!$S2522</f>
        <v>1.3832539234282022E-2</v>
      </c>
      <c r="U2522" s="106">
        <f>'Datos Monitoreo 2019'!$T2522+'Datos Monitoreo 2019'!$R2522</f>
        <v>8.2995235405692119E-2</v>
      </c>
    </row>
    <row r="2523" spans="1:21" s="94" customFormat="1" ht="16.5" hidden="1" x14ac:dyDescent="0.3">
      <c r="A2523" s="95" t="s">
        <v>91</v>
      </c>
      <c r="B2523" s="102">
        <f>VLOOKUP('Datos Monitoreo 2019'!$A2523,info!$D$3:$E$118,2,FALSE)</f>
        <v>3</v>
      </c>
      <c r="C2523" s="96">
        <v>15</v>
      </c>
      <c r="D2523" s="96" t="s">
        <v>10</v>
      </c>
      <c r="E2523" s="97">
        <v>23.491269600363751</v>
      </c>
      <c r="F2523" s="103">
        <f t="shared" si="44"/>
        <v>4.3341392412671119E-2</v>
      </c>
      <c r="G2523" s="95"/>
      <c r="H2523" s="104"/>
      <c r="I2523" s="104"/>
      <c r="J2523" s="104"/>
      <c r="K2523" s="105">
        <f>VLOOKUP('Datos Monitoreo 2019'!$D2523,info!$A$2:$B$20,2,FALSE)</f>
        <v>0.54</v>
      </c>
      <c r="M2523" s="104">
        <v>1.1499999999999999</v>
      </c>
      <c r="N2523" s="106">
        <f>(0.214828*'Datos Monitoreo 2019'!$E2523^2.0402)/1000</f>
        <v>0.13459046835283286</v>
      </c>
      <c r="O2523" s="106">
        <f>'Datos Monitoreo 2019'!$N2523*'Datos Monitoreo 2019'!$S2523</f>
        <v>2.6918093670566575E-2</v>
      </c>
      <c r="P2523" s="106">
        <f>'Datos Monitoreo 2019'!$O2523+'Datos Monitoreo 2019'!$N2523</f>
        <v>0.16150856202339944</v>
      </c>
      <c r="Q2523" s="104">
        <v>0.47</v>
      </c>
      <c r="R2523" s="106">
        <f>'Datos Monitoreo 2019'!$Q2523*'Datos Monitoreo 2019'!$N2523</f>
        <v>6.325752012583144E-2</v>
      </c>
      <c r="S2523" s="104">
        <v>0.2</v>
      </c>
      <c r="T2523" s="106">
        <f>'Datos Monitoreo 2019'!$R2523*'Datos Monitoreo 2019'!$S2523</f>
        <v>1.2651504025166288E-2</v>
      </c>
      <c r="U2523" s="106">
        <f>'Datos Monitoreo 2019'!$T2523+'Datos Monitoreo 2019'!$R2523</f>
        <v>7.5909024150997734E-2</v>
      </c>
    </row>
    <row r="2524" spans="1:21" s="94" customFormat="1" ht="16.5" hidden="1" x14ac:dyDescent="0.3">
      <c r="A2524" s="95" t="s">
        <v>91</v>
      </c>
      <c r="B2524" s="102">
        <f>VLOOKUP('Datos Monitoreo 2019'!$A2524,info!$D$3:$E$118,2,FALSE)</f>
        <v>3</v>
      </c>
      <c r="C2524" s="96">
        <v>16</v>
      </c>
      <c r="D2524" s="96" t="s">
        <v>10</v>
      </c>
      <c r="E2524" s="97">
        <v>26.578875496346523</v>
      </c>
      <c r="F2524" s="103">
        <f t="shared" si="44"/>
        <v>5.548340259862336E-2</v>
      </c>
      <c r="G2524" s="95"/>
      <c r="H2524" s="104"/>
      <c r="I2524" s="104"/>
      <c r="J2524" s="104"/>
      <c r="K2524" s="105">
        <f>VLOOKUP('Datos Monitoreo 2019'!$D2524,info!$A$2:$B$20,2,FALSE)</f>
        <v>0.54</v>
      </c>
      <c r="M2524" s="104">
        <v>1.1499999999999999</v>
      </c>
      <c r="N2524" s="106">
        <f>(0.214828*'Datos Monitoreo 2019'!$E2524^2.0402)/1000</f>
        <v>0.17315317617683162</v>
      </c>
      <c r="O2524" s="106">
        <f>'Datos Monitoreo 2019'!$N2524*'Datos Monitoreo 2019'!$S2524</f>
        <v>3.4630635235366324E-2</v>
      </c>
      <c r="P2524" s="106">
        <f>'Datos Monitoreo 2019'!$O2524+'Datos Monitoreo 2019'!$N2524</f>
        <v>0.20778381141219796</v>
      </c>
      <c r="Q2524" s="104">
        <v>0.47</v>
      </c>
      <c r="R2524" s="106">
        <f>'Datos Monitoreo 2019'!$Q2524*'Datos Monitoreo 2019'!$N2524</f>
        <v>8.1381992803110856E-2</v>
      </c>
      <c r="S2524" s="104">
        <v>0.2</v>
      </c>
      <c r="T2524" s="106">
        <f>'Datos Monitoreo 2019'!$R2524*'Datos Monitoreo 2019'!$S2524</f>
        <v>1.6276398560622171E-2</v>
      </c>
      <c r="U2524" s="106">
        <f>'Datos Monitoreo 2019'!$T2524+'Datos Monitoreo 2019'!$R2524</f>
        <v>9.7658391363733027E-2</v>
      </c>
    </row>
    <row r="2525" spans="1:21" s="94" customFormat="1" ht="16.5" hidden="1" x14ac:dyDescent="0.3">
      <c r="A2525" s="95" t="s">
        <v>91</v>
      </c>
      <c r="B2525" s="102">
        <f>VLOOKUP('Datos Monitoreo 2019'!$A2525,info!$D$3:$E$118,2,FALSE)</f>
        <v>3</v>
      </c>
      <c r="C2525" s="96">
        <v>17</v>
      </c>
      <c r="D2525" s="96" t="s">
        <v>10</v>
      </c>
      <c r="E2525" s="97">
        <v>24.223382338586468</v>
      </c>
      <c r="F2525" s="103">
        <f t="shared" si="44"/>
        <v>4.6084984899160755E-2</v>
      </c>
      <c r="G2525" s="95"/>
      <c r="H2525" s="104"/>
      <c r="I2525" s="104"/>
      <c r="J2525" s="104"/>
      <c r="K2525" s="105">
        <f>VLOOKUP('Datos Monitoreo 2019'!$D2525,info!$A$2:$B$20,2,FALSE)</f>
        <v>0.54</v>
      </c>
      <c r="M2525" s="104">
        <v>1.1499999999999999</v>
      </c>
      <c r="N2525" s="106">
        <f>(0.214828*'Datos Monitoreo 2019'!$E2525^2.0402)/1000</f>
        <v>0.14328696760290574</v>
      </c>
      <c r="O2525" s="106">
        <f>'Datos Monitoreo 2019'!$N2525*'Datos Monitoreo 2019'!$S2525</f>
        <v>2.8657393520581151E-2</v>
      </c>
      <c r="P2525" s="106">
        <f>'Datos Monitoreo 2019'!$O2525+'Datos Monitoreo 2019'!$N2525</f>
        <v>0.17194436112348688</v>
      </c>
      <c r="Q2525" s="104">
        <v>0.47</v>
      </c>
      <c r="R2525" s="106">
        <f>'Datos Monitoreo 2019'!$Q2525*'Datos Monitoreo 2019'!$N2525</f>
        <v>6.734487477336569E-2</v>
      </c>
      <c r="S2525" s="104">
        <v>0.2</v>
      </c>
      <c r="T2525" s="106">
        <f>'Datos Monitoreo 2019'!$R2525*'Datos Monitoreo 2019'!$S2525</f>
        <v>1.3468974954673139E-2</v>
      </c>
      <c r="U2525" s="106">
        <f>'Datos Monitoreo 2019'!$T2525+'Datos Monitoreo 2019'!$R2525</f>
        <v>8.0813849728038831E-2</v>
      </c>
    </row>
    <row r="2526" spans="1:21" s="94" customFormat="1" ht="16.5" hidden="1" x14ac:dyDescent="0.3">
      <c r="A2526" s="95" t="s">
        <v>91</v>
      </c>
      <c r="B2526" s="102">
        <f>VLOOKUP('Datos Monitoreo 2019'!$A2526,info!$D$3:$E$118,2,FALSE)</f>
        <v>3</v>
      </c>
      <c r="C2526" s="96">
        <v>18</v>
      </c>
      <c r="D2526" s="96" t="s">
        <v>10</v>
      </c>
      <c r="E2526" s="97">
        <v>29.061692608580088</v>
      </c>
      <c r="F2526" s="103">
        <f t="shared" si="44"/>
        <v>6.6333313379084047E-2</v>
      </c>
      <c r="G2526" s="95"/>
      <c r="H2526" s="104"/>
      <c r="I2526" s="104"/>
      <c r="J2526" s="104"/>
      <c r="K2526" s="105">
        <f>VLOOKUP('Datos Monitoreo 2019'!$D2526,info!$A$2:$B$20,2,FALSE)</f>
        <v>0.54</v>
      </c>
      <c r="M2526" s="104">
        <v>1.1499999999999999</v>
      </c>
      <c r="N2526" s="106">
        <f>(0.214828*'Datos Monitoreo 2019'!$E2526^2.0402)/1000</f>
        <v>0.20775821023295313</v>
      </c>
      <c r="O2526" s="106">
        <f>'Datos Monitoreo 2019'!$N2526*'Datos Monitoreo 2019'!$S2526</f>
        <v>4.1551642046590627E-2</v>
      </c>
      <c r="P2526" s="106">
        <f>'Datos Monitoreo 2019'!$O2526+'Datos Monitoreo 2019'!$N2526</f>
        <v>0.24930985227954375</v>
      </c>
      <c r="Q2526" s="104">
        <v>0.47</v>
      </c>
      <c r="R2526" s="106">
        <f>'Datos Monitoreo 2019'!$Q2526*'Datos Monitoreo 2019'!$N2526</f>
        <v>9.7646358809487965E-2</v>
      </c>
      <c r="S2526" s="104">
        <v>0.2</v>
      </c>
      <c r="T2526" s="106">
        <f>'Datos Monitoreo 2019'!$R2526*'Datos Monitoreo 2019'!$S2526</f>
        <v>1.9529271761897594E-2</v>
      </c>
      <c r="U2526" s="106">
        <f>'Datos Monitoreo 2019'!$T2526+'Datos Monitoreo 2019'!$R2526</f>
        <v>0.11717563057138555</v>
      </c>
    </row>
    <row r="2527" spans="1:21" s="94" customFormat="1" ht="16.5" hidden="1" x14ac:dyDescent="0.3">
      <c r="A2527" s="95" t="s">
        <v>91</v>
      </c>
      <c r="B2527" s="102">
        <f>VLOOKUP('Datos Monitoreo 2019'!$A2527,info!$D$3:$E$118,2,FALSE)</f>
        <v>3</v>
      </c>
      <c r="C2527" s="96">
        <v>19</v>
      </c>
      <c r="D2527" s="96" t="s">
        <v>10</v>
      </c>
      <c r="E2527" s="97">
        <v>25.910424735360564</v>
      </c>
      <c r="F2527" s="103">
        <f t="shared" si="44"/>
        <v>5.2727714336458752E-2</v>
      </c>
      <c r="G2527" s="95"/>
      <c r="H2527" s="104"/>
      <c r="I2527" s="104"/>
      <c r="J2527" s="104"/>
      <c r="K2527" s="105">
        <f>VLOOKUP('Datos Monitoreo 2019'!$D2527,info!$A$2:$B$20,2,FALSE)</f>
        <v>0.54</v>
      </c>
      <c r="M2527" s="104">
        <v>1.1499999999999999</v>
      </c>
      <c r="N2527" s="106">
        <f>(0.214828*'Datos Monitoreo 2019'!$E2527^2.0402)/1000</f>
        <v>0.16438478798840925</v>
      </c>
      <c r="O2527" s="106">
        <f>'Datos Monitoreo 2019'!$N2527*'Datos Monitoreo 2019'!$S2527</f>
        <v>3.2876957597681854E-2</v>
      </c>
      <c r="P2527" s="106">
        <f>'Datos Monitoreo 2019'!$O2527+'Datos Monitoreo 2019'!$N2527</f>
        <v>0.19726174558609111</v>
      </c>
      <c r="Q2527" s="104">
        <v>0.47</v>
      </c>
      <c r="R2527" s="106">
        <f>'Datos Monitoreo 2019'!$Q2527*'Datos Monitoreo 2019'!$N2527</f>
        <v>7.7260850354552338E-2</v>
      </c>
      <c r="S2527" s="104">
        <v>0.2</v>
      </c>
      <c r="T2527" s="106">
        <f>'Datos Monitoreo 2019'!$R2527*'Datos Monitoreo 2019'!$S2527</f>
        <v>1.5452170070910468E-2</v>
      </c>
      <c r="U2527" s="106">
        <f>'Datos Monitoreo 2019'!$T2527+'Datos Monitoreo 2019'!$R2527</f>
        <v>9.2713020425462811E-2</v>
      </c>
    </row>
    <row r="2528" spans="1:21" s="94" customFormat="1" ht="16.5" hidden="1" x14ac:dyDescent="0.3">
      <c r="A2528" s="95" t="s">
        <v>91</v>
      </c>
      <c r="B2528" s="102">
        <f>VLOOKUP('Datos Monitoreo 2019'!$A2528,info!$D$3:$E$118,2,FALSE)</f>
        <v>3</v>
      </c>
      <c r="C2528" s="96">
        <v>20</v>
      </c>
      <c r="D2528" s="96" t="s">
        <v>10</v>
      </c>
      <c r="E2528" s="97">
        <v>22.122537089773452</v>
      </c>
      <c r="F2528" s="103">
        <f t="shared" si="44"/>
        <v>3.8437908193481377E-2</v>
      </c>
      <c r="G2528" s="95"/>
      <c r="H2528" s="104"/>
      <c r="I2528" s="104"/>
      <c r="J2528" s="104"/>
      <c r="K2528" s="105">
        <f>VLOOKUP('Datos Monitoreo 2019'!$D2528,info!$A$2:$B$20,2,FALSE)</f>
        <v>0.54</v>
      </c>
      <c r="M2528" s="104">
        <v>1.1499999999999999</v>
      </c>
      <c r="N2528" s="106">
        <f>(0.214828*'Datos Monitoreo 2019'!$E2528^2.0402)/1000</f>
        <v>0.11907569180069658</v>
      </c>
      <c r="O2528" s="106">
        <f>'Datos Monitoreo 2019'!$N2528*'Datos Monitoreo 2019'!$S2528</f>
        <v>2.3815138360139317E-2</v>
      </c>
      <c r="P2528" s="106">
        <f>'Datos Monitoreo 2019'!$O2528+'Datos Monitoreo 2019'!$N2528</f>
        <v>0.1428908301608359</v>
      </c>
      <c r="Q2528" s="104">
        <v>0.47</v>
      </c>
      <c r="R2528" s="106">
        <f>'Datos Monitoreo 2019'!$Q2528*'Datos Monitoreo 2019'!$N2528</f>
        <v>5.5965575146327384E-2</v>
      </c>
      <c r="S2528" s="104">
        <v>0.2</v>
      </c>
      <c r="T2528" s="106">
        <f>'Datos Monitoreo 2019'!$R2528*'Datos Monitoreo 2019'!$S2528</f>
        <v>1.1193115029265477E-2</v>
      </c>
      <c r="U2528" s="106">
        <f>'Datos Monitoreo 2019'!$T2528+'Datos Monitoreo 2019'!$R2528</f>
        <v>6.7158690175592867E-2</v>
      </c>
    </row>
    <row r="2529" spans="1:21" s="94" customFormat="1" ht="16.5" hidden="1" x14ac:dyDescent="0.3">
      <c r="A2529" s="95" t="s">
        <v>91</v>
      </c>
      <c r="B2529" s="102">
        <f>VLOOKUP('Datos Monitoreo 2019'!$A2529,info!$D$3:$E$118,2,FALSE)</f>
        <v>3</v>
      </c>
      <c r="C2529" s="96">
        <v>21</v>
      </c>
      <c r="D2529" s="96" t="s">
        <v>10</v>
      </c>
      <c r="E2529" s="97">
        <v>21.199438419840458</v>
      </c>
      <c r="F2529" s="103">
        <f t="shared" si="44"/>
        <v>3.5297064969034363E-2</v>
      </c>
      <c r="G2529" s="95"/>
      <c r="H2529" s="104"/>
      <c r="I2529" s="104"/>
      <c r="J2529" s="104"/>
      <c r="K2529" s="105">
        <f>VLOOKUP('Datos Monitoreo 2019'!$D2529,info!$A$2:$B$20,2,FALSE)</f>
        <v>0.54</v>
      </c>
      <c r="M2529" s="104">
        <v>1.1499999999999999</v>
      </c>
      <c r="N2529" s="106">
        <f>(0.214828*'Datos Monitoreo 2019'!$E2529^2.0402)/1000</f>
        <v>0.10915856991891401</v>
      </c>
      <c r="O2529" s="106">
        <f>'Datos Monitoreo 2019'!$N2529*'Datos Monitoreo 2019'!$S2529</f>
        <v>2.1831713983782804E-2</v>
      </c>
      <c r="P2529" s="106">
        <f>'Datos Monitoreo 2019'!$O2529+'Datos Monitoreo 2019'!$N2529</f>
        <v>0.13099028390269682</v>
      </c>
      <c r="Q2529" s="104">
        <v>0.47</v>
      </c>
      <c r="R2529" s="106">
        <f>'Datos Monitoreo 2019'!$Q2529*'Datos Monitoreo 2019'!$N2529</f>
        <v>5.1304527861889583E-2</v>
      </c>
      <c r="S2529" s="104">
        <v>0.2</v>
      </c>
      <c r="T2529" s="106">
        <f>'Datos Monitoreo 2019'!$R2529*'Datos Monitoreo 2019'!$S2529</f>
        <v>1.0260905572377917E-2</v>
      </c>
      <c r="U2529" s="106">
        <f>'Datos Monitoreo 2019'!$T2529+'Datos Monitoreo 2019'!$R2529</f>
        <v>6.15654334342675E-2</v>
      </c>
    </row>
    <row r="2530" spans="1:21" s="94" customFormat="1" ht="16.5" hidden="1" x14ac:dyDescent="0.3">
      <c r="A2530" s="95" t="s">
        <v>91</v>
      </c>
      <c r="B2530" s="102">
        <f>VLOOKUP('Datos Monitoreo 2019'!$A2530,info!$D$3:$E$118,2,FALSE)</f>
        <v>3</v>
      </c>
      <c r="C2530" s="96">
        <v>22</v>
      </c>
      <c r="D2530" s="96" t="s">
        <v>10</v>
      </c>
      <c r="E2530" s="97">
        <v>30.303101164696873</v>
      </c>
      <c r="F2530" s="103">
        <f t="shared" si="44"/>
        <v>7.2121380771978549E-2</v>
      </c>
      <c r="G2530" s="95"/>
      <c r="H2530" s="104"/>
      <c r="I2530" s="104"/>
      <c r="J2530" s="104"/>
      <c r="K2530" s="105">
        <f>VLOOKUP('Datos Monitoreo 2019'!$D2530,info!$A$2:$B$20,2,FALSE)</f>
        <v>0.54</v>
      </c>
      <c r="M2530" s="104">
        <v>1.1499999999999999</v>
      </c>
      <c r="N2530" s="106">
        <f>(0.214828*'Datos Monitoreo 2019'!$E2530^2.0402)/1000</f>
        <v>0.22626679075761741</v>
      </c>
      <c r="O2530" s="106">
        <f>'Datos Monitoreo 2019'!$N2530*'Datos Monitoreo 2019'!$S2530</f>
        <v>4.5253358151523482E-2</v>
      </c>
      <c r="P2530" s="106">
        <f>'Datos Monitoreo 2019'!$O2530+'Datos Monitoreo 2019'!$N2530</f>
        <v>0.27152014890914089</v>
      </c>
      <c r="Q2530" s="104">
        <v>0.47</v>
      </c>
      <c r="R2530" s="106">
        <f>'Datos Monitoreo 2019'!$Q2530*'Datos Monitoreo 2019'!$N2530</f>
        <v>0.10634539165608017</v>
      </c>
      <c r="S2530" s="104">
        <v>0.2</v>
      </c>
      <c r="T2530" s="106">
        <f>'Datos Monitoreo 2019'!$R2530*'Datos Monitoreo 2019'!$S2530</f>
        <v>2.1269078331216038E-2</v>
      </c>
      <c r="U2530" s="106">
        <f>'Datos Monitoreo 2019'!$T2530+'Datos Monitoreo 2019'!$R2530</f>
        <v>0.1276144699872962</v>
      </c>
    </row>
    <row r="2531" spans="1:21" s="94" customFormat="1" ht="16.5" hidden="1" x14ac:dyDescent="0.3">
      <c r="A2531" s="95" t="s">
        <v>91</v>
      </c>
      <c r="B2531" s="102">
        <f>VLOOKUP('Datos Monitoreo 2019'!$A2531,info!$D$3:$E$118,2,FALSE)</f>
        <v>3</v>
      </c>
      <c r="C2531" s="96">
        <v>23</v>
      </c>
      <c r="D2531" s="96" t="s">
        <v>10</v>
      </c>
      <c r="E2531" s="97">
        <v>19.958029863723677</v>
      </c>
      <c r="F2531" s="103">
        <f t="shared" si="44"/>
        <v>3.1284211811386867E-2</v>
      </c>
      <c r="G2531" s="95"/>
      <c r="H2531" s="104"/>
      <c r="I2531" s="104"/>
      <c r="J2531" s="104"/>
      <c r="K2531" s="105">
        <f>VLOOKUP('Datos Monitoreo 2019'!$D2531,info!$A$2:$B$20,2,FALSE)</f>
        <v>0.54</v>
      </c>
      <c r="M2531" s="104">
        <v>1.1499999999999999</v>
      </c>
      <c r="N2531" s="106">
        <f>(0.214828*'Datos Monitoreo 2019'!$E2531^2.0402)/1000</f>
        <v>9.6514141469866505E-2</v>
      </c>
      <c r="O2531" s="106">
        <f>'Datos Monitoreo 2019'!$N2531*'Datos Monitoreo 2019'!$S2531</f>
        <v>1.9302828293973302E-2</v>
      </c>
      <c r="P2531" s="106">
        <f>'Datos Monitoreo 2019'!$O2531+'Datos Monitoreo 2019'!$N2531</f>
        <v>0.1158169697638398</v>
      </c>
      <c r="Q2531" s="104">
        <v>0.47</v>
      </c>
      <c r="R2531" s="106">
        <f>'Datos Monitoreo 2019'!$Q2531*'Datos Monitoreo 2019'!$N2531</f>
        <v>4.5361646490837251E-2</v>
      </c>
      <c r="S2531" s="104">
        <v>0.2</v>
      </c>
      <c r="T2531" s="106">
        <f>'Datos Monitoreo 2019'!$R2531*'Datos Monitoreo 2019'!$S2531</f>
        <v>9.0723292981674513E-3</v>
      </c>
      <c r="U2531" s="106">
        <f>'Datos Monitoreo 2019'!$T2531+'Datos Monitoreo 2019'!$R2531</f>
        <v>5.4433975789004704E-2</v>
      </c>
    </row>
    <row r="2532" spans="1:21" s="94" customFormat="1" ht="16.5" hidden="1" x14ac:dyDescent="0.3">
      <c r="A2532" s="95" t="s">
        <v>91</v>
      </c>
      <c r="B2532" s="102">
        <f>VLOOKUP('Datos Monitoreo 2019'!$A2532,info!$D$3:$E$118,2,FALSE)</f>
        <v>3</v>
      </c>
      <c r="C2532" s="96">
        <v>24</v>
      </c>
      <c r="D2532" s="96" t="s">
        <v>10</v>
      </c>
      <c r="E2532" s="97">
        <v>6.8436625529514998</v>
      </c>
      <c r="F2532" s="103">
        <f t="shared" si="44"/>
        <v>3.6784686222114315E-3</v>
      </c>
      <c r="G2532" s="95"/>
      <c r="H2532" s="104"/>
      <c r="I2532" s="104"/>
      <c r="J2532" s="104"/>
      <c r="K2532" s="105">
        <f>VLOOKUP('Datos Monitoreo 2019'!$D2532,info!$A$2:$B$20,2,FALSE)</f>
        <v>0.54</v>
      </c>
      <c r="M2532" s="104">
        <v>1.1499999999999999</v>
      </c>
      <c r="N2532" s="106">
        <f>(0.214828*'Datos Monitoreo 2019'!$E2532^2.0402)/1000</f>
        <v>1.0870428427658166E-2</v>
      </c>
      <c r="O2532" s="106">
        <f>'Datos Monitoreo 2019'!$N2532*'Datos Monitoreo 2019'!$S2532</f>
        <v>2.1740856855316333E-3</v>
      </c>
      <c r="P2532" s="106">
        <f>'Datos Monitoreo 2019'!$O2532+'Datos Monitoreo 2019'!$N2532</f>
        <v>1.3044514113189798E-2</v>
      </c>
      <c r="Q2532" s="104">
        <v>0.47</v>
      </c>
      <c r="R2532" s="106">
        <f>'Datos Monitoreo 2019'!$Q2532*'Datos Monitoreo 2019'!$N2532</f>
        <v>5.1091013609993376E-3</v>
      </c>
      <c r="S2532" s="104">
        <v>0.2</v>
      </c>
      <c r="T2532" s="106">
        <f>'Datos Monitoreo 2019'!$R2532*'Datos Monitoreo 2019'!$S2532</f>
        <v>1.0218202721998676E-3</v>
      </c>
      <c r="U2532" s="106">
        <f>'Datos Monitoreo 2019'!$T2532+'Datos Monitoreo 2019'!$R2532</f>
        <v>6.130921633199205E-3</v>
      </c>
    </row>
    <row r="2533" spans="1:21" s="94" customFormat="1" ht="16.5" hidden="1" x14ac:dyDescent="0.3">
      <c r="A2533" s="95" t="s">
        <v>91</v>
      </c>
      <c r="B2533" s="102">
        <f>VLOOKUP('Datos Monitoreo 2019'!$A2533,info!$D$3:$E$118,2,FALSE)</f>
        <v>3</v>
      </c>
      <c r="C2533" s="96">
        <v>25</v>
      </c>
      <c r="D2533" s="96" t="s">
        <v>10</v>
      </c>
      <c r="E2533" s="97">
        <v>24.923664088190808</v>
      </c>
      <c r="F2533" s="103">
        <f t="shared" si="44"/>
        <v>4.8788072452633509E-2</v>
      </c>
      <c r="G2533" s="95"/>
      <c r="H2533" s="104"/>
      <c r="I2533" s="104"/>
      <c r="J2533" s="104"/>
      <c r="K2533" s="105">
        <f>VLOOKUP('Datos Monitoreo 2019'!$D2533,info!$A$2:$B$20,2,FALSE)</f>
        <v>0.54</v>
      </c>
      <c r="M2533" s="104">
        <v>1.1499999999999999</v>
      </c>
      <c r="N2533" s="106">
        <f>(0.214828*'Datos Monitoreo 2019'!$E2533^2.0402)/1000</f>
        <v>0.15186526837502748</v>
      </c>
      <c r="O2533" s="106">
        <f>'Datos Monitoreo 2019'!$N2533*'Datos Monitoreo 2019'!$S2533</f>
        <v>3.0373053675005496E-2</v>
      </c>
      <c r="P2533" s="106">
        <f>'Datos Monitoreo 2019'!$O2533+'Datos Monitoreo 2019'!$N2533</f>
        <v>0.18223832205003299</v>
      </c>
      <c r="Q2533" s="104">
        <v>0.47</v>
      </c>
      <c r="R2533" s="106">
        <f>'Datos Monitoreo 2019'!$Q2533*'Datos Monitoreo 2019'!$N2533</f>
        <v>7.1376676136262918E-2</v>
      </c>
      <c r="S2533" s="104">
        <v>0.2</v>
      </c>
      <c r="T2533" s="106">
        <f>'Datos Monitoreo 2019'!$R2533*'Datos Monitoreo 2019'!$S2533</f>
        <v>1.4275335227252585E-2</v>
      </c>
      <c r="U2533" s="106">
        <f>'Datos Monitoreo 2019'!$T2533+'Datos Monitoreo 2019'!$R2533</f>
        <v>8.5652011363515496E-2</v>
      </c>
    </row>
    <row r="2534" spans="1:21" s="94" customFormat="1" ht="16.5" hidden="1" x14ac:dyDescent="0.3">
      <c r="A2534" s="95" t="s">
        <v>91</v>
      </c>
      <c r="B2534" s="102">
        <f>VLOOKUP('Datos Monitoreo 2019'!$A2534,info!$D$3:$E$118,2,FALSE)</f>
        <v>3</v>
      </c>
      <c r="C2534" s="96">
        <v>26</v>
      </c>
      <c r="D2534" s="96" t="s">
        <v>10</v>
      </c>
      <c r="E2534" s="97">
        <v>22.47267796457562</v>
      </c>
      <c r="F2534" s="103">
        <f t="shared" si="44"/>
        <v>3.9664276607475971E-2</v>
      </c>
      <c r="G2534" s="95"/>
      <c r="H2534" s="104"/>
      <c r="I2534" s="104"/>
      <c r="J2534" s="104"/>
      <c r="K2534" s="105">
        <f>VLOOKUP('Datos Monitoreo 2019'!$D2534,info!$A$2:$B$20,2,FALSE)</f>
        <v>0.54</v>
      </c>
      <c r="M2534" s="104">
        <v>1.1499999999999999</v>
      </c>
      <c r="N2534" s="106">
        <f>(0.214828*'Datos Monitoreo 2019'!$E2534^2.0402)/1000</f>
        <v>0.12295241574654561</v>
      </c>
      <c r="O2534" s="106">
        <f>'Datos Monitoreo 2019'!$N2534*'Datos Monitoreo 2019'!$S2534</f>
        <v>2.4590483149309124E-2</v>
      </c>
      <c r="P2534" s="106">
        <f>'Datos Monitoreo 2019'!$O2534+'Datos Monitoreo 2019'!$N2534</f>
        <v>0.14754289889585473</v>
      </c>
      <c r="Q2534" s="104">
        <v>0.47</v>
      </c>
      <c r="R2534" s="106">
        <f>'Datos Monitoreo 2019'!$Q2534*'Datos Monitoreo 2019'!$N2534</f>
        <v>5.7787635400876433E-2</v>
      </c>
      <c r="S2534" s="104">
        <v>0.2</v>
      </c>
      <c r="T2534" s="106">
        <f>'Datos Monitoreo 2019'!$R2534*'Datos Monitoreo 2019'!$S2534</f>
        <v>1.1557527080175288E-2</v>
      </c>
      <c r="U2534" s="106">
        <f>'Datos Monitoreo 2019'!$T2534+'Datos Monitoreo 2019'!$R2534</f>
        <v>6.9345162481051714E-2</v>
      </c>
    </row>
    <row r="2535" spans="1:21" s="94" customFormat="1" ht="16.5" hidden="1" x14ac:dyDescent="0.3">
      <c r="A2535" s="95" t="s">
        <v>91</v>
      </c>
      <c r="B2535" s="102">
        <f>VLOOKUP('Datos Monitoreo 2019'!$A2535,info!$D$3:$E$118,2,FALSE)</f>
        <v>3</v>
      </c>
      <c r="C2535" s="96">
        <v>27</v>
      </c>
      <c r="D2535" s="96" t="s">
        <v>10</v>
      </c>
      <c r="E2535" s="97">
        <v>22.377184998720484</v>
      </c>
      <c r="F2535" s="103">
        <f t="shared" si="44"/>
        <v>3.9327902635251252E-2</v>
      </c>
      <c r="G2535" s="95"/>
      <c r="H2535" s="104"/>
      <c r="I2535" s="104"/>
      <c r="J2535" s="104"/>
      <c r="K2535" s="105">
        <f>VLOOKUP('Datos Monitoreo 2019'!$D2535,info!$A$2:$B$20,2,FALSE)</f>
        <v>0.54</v>
      </c>
      <c r="M2535" s="104">
        <v>1.1499999999999999</v>
      </c>
      <c r="N2535" s="106">
        <f>(0.214828*'Datos Monitoreo 2019'!$E2535^2.0402)/1000</f>
        <v>0.12188884706534034</v>
      </c>
      <c r="O2535" s="106">
        <f>'Datos Monitoreo 2019'!$N2535*'Datos Monitoreo 2019'!$S2535</f>
        <v>2.437776941306807E-2</v>
      </c>
      <c r="P2535" s="106">
        <f>'Datos Monitoreo 2019'!$O2535+'Datos Monitoreo 2019'!$N2535</f>
        <v>0.14626661647840841</v>
      </c>
      <c r="Q2535" s="104">
        <v>0.47</v>
      </c>
      <c r="R2535" s="106">
        <f>'Datos Monitoreo 2019'!$Q2535*'Datos Monitoreo 2019'!$N2535</f>
        <v>5.7287758120709957E-2</v>
      </c>
      <c r="S2535" s="104">
        <v>0.2</v>
      </c>
      <c r="T2535" s="106">
        <f>'Datos Monitoreo 2019'!$R2535*'Datos Monitoreo 2019'!$S2535</f>
        <v>1.1457551624141991E-2</v>
      </c>
      <c r="U2535" s="106">
        <f>'Datos Monitoreo 2019'!$T2535+'Datos Monitoreo 2019'!$R2535</f>
        <v>6.8745309744851948E-2</v>
      </c>
    </row>
    <row r="2536" spans="1:21" s="94" customFormat="1" ht="16.5" hidden="1" x14ac:dyDescent="0.3">
      <c r="A2536" s="95" t="s">
        <v>91</v>
      </c>
      <c r="B2536" s="102">
        <f>VLOOKUP('Datos Monitoreo 2019'!$A2536,info!$D$3:$E$118,2,FALSE)</f>
        <v>3</v>
      </c>
      <c r="C2536" s="96">
        <v>27</v>
      </c>
      <c r="D2536" s="96" t="s">
        <v>10</v>
      </c>
      <c r="E2536" s="97">
        <v>13.241691265245693</v>
      </c>
      <c r="F2536" s="103">
        <f t="shared" si="44"/>
        <v>1.3771358915855519E-2</v>
      </c>
      <c r="G2536" s="95"/>
      <c r="H2536" s="104"/>
      <c r="I2536" s="104"/>
      <c r="J2536" s="104"/>
      <c r="K2536" s="105">
        <f>VLOOKUP('Datos Monitoreo 2019'!$D2536,info!$A$2:$B$20,2,FALSE)</f>
        <v>0.54</v>
      </c>
      <c r="M2536" s="104">
        <v>1.1499999999999999</v>
      </c>
      <c r="N2536" s="106">
        <f>(0.214828*'Datos Monitoreo 2019'!$E2536^2.0402)/1000</f>
        <v>4.1790727180057032E-2</v>
      </c>
      <c r="O2536" s="106">
        <f>'Datos Monitoreo 2019'!$N2536*'Datos Monitoreo 2019'!$S2536</f>
        <v>8.3581454360114067E-3</v>
      </c>
      <c r="P2536" s="106">
        <f>'Datos Monitoreo 2019'!$O2536+'Datos Monitoreo 2019'!$N2536</f>
        <v>5.0148872616068436E-2</v>
      </c>
      <c r="Q2536" s="104">
        <v>0.47</v>
      </c>
      <c r="R2536" s="106">
        <f>'Datos Monitoreo 2019'!$Q2536*'Datos Monitoreo 2019'!$N2536</f>
        <v>1.9641641774626805E-2</v>
      </c>
      <c r="S2536" s="104">
        <v>0.2</v>
      </c>
      <c r="T2536" s="106">
        <f>'Datos Monitoreo 2019'!$R2536*'Datos Monitoreo 2019'!$S2536</f>
        <v>3.9283283549253608E-3</v>
      </c>
      <c r="U2536" s="106">
        <f>'Datos Monitoreo 2019'!$T2536+'Datos Monitoreo 2019'!$R2536</f>
        <v>2.3569970129552167E-2</v>
      </c>
    </row>
    <row r="2537" spans="1:21" s="94" customFormat="1" ht="16.5" hidden="1" x14ac:dyDescent="0.3">
      <c r="A2537" s="95" t="s">
        <v>91</v>
      </c>
      <c r="B2537" s="102">
        <f>VLOOKUP('Datos Monitoreo 2019'!$A2537,info!$D$3:$E$118,2,FALSE)</f>
        <v>3</v>
      </c>
      <c r="C2537" s="96">
        <v>28</v>
      </c>
      <c r="D2537" s="96" t="s">
        <v>10</v>
      </c>
      <c r="E2537" s="97">
        <v>27.024509337003831</v>
      </c>
      <c r="F2537" s="103">
        <f t="shared" si="44"/>
        <v>5.7359521067790645E-2</v>
      </c>
      <c r="G2537" s="95"/>
      <c r="H2537" s="104"/>
      <c r="I2537" s="104"/>
      <c r="J2537" s="104"/>
      <c r="K2537" s="105">
        <f>VLOOKUP('Datos Monitoreo 2019'!$D2537,info!$A$2:$B$20,2,FALSE)</f>
        <v>0.54</v>
      </c>
      <c r="M2537" s="104">
        <v>1.1499999999999999</v>
      </c>
      <c r="N2537" s="106">
        <f>(0.214828*'Datos Monitoreo 2019'!$E2537^2.0402)/1000</f>
        <v>0.1791278794400416</v>
      </c>
      <c r="O2537" s="106">
        <f>'Datos Monitoreo 2019'!$N2537*'Datos Monitoreo 2019'!$S2537</f>
        <v>3.5825575888008325E-2</v>
      </c>
      <c r="P2537" s="106">
        <f>'Datos Monitoreo 2019'!$O2537+'Datos Monitoreo 2019'!$N2537</f>
        <v>0.21495345532804994</v>
      </c>
      <c r="Q2537" s="104">
        <v>0.47</v>
      </c>
      <c r="R2537" s="106">
        <f>'Datos Monitoreo 2019'!$Q2537*'Datos Monitoreo 2019'!$N2537</f>
        <v>8.4190103336819547E-2</v>
      </c>
      <c r="S2537" s="104">
        <v>0.2</v>
      </c>
      <c r="T2537" s="106">
        <f>'Datos Monitoreo 2019'!$R2537*'Datos Monitoreo 2019'!$S2537</f>
        <v>1.6838020667363909E-2</v>
      </c>
      <c r="U2537" s="106">
        <f>'Datos Monitoreo 2019'!$T2537+'Datos Monitoreo 2019'!$R2537</f>
        <v>0.10102812400418346</v>
      </c>
    </row>
    <row r="2538" spans="1:21" s="94" customFormat="1" ht="16.5" hidden="1" x14ac:dyDescent="0.3">
      <c r="A2538" s="95" t="s">
        <v>91</v>
      </c>
      <c r="B2538" s="102">
        <f>VLOOKUP('Datos Monitoreo 2019'!$A2538,info!$D$3:$E$118,2,FALSE)</f>
        <v>3</v>
      </c>
      <c r="C2538" s="96">
        <v>29</v>
      </c>
      <c r="D2538" s="96" t="s">
        <v>10</v>
      </c>
      <c r="E2538" s="97">
        <v>23.8732414637843</v>
      </c>
      <c r="F2538" s="103">
        <f t="shared" si="44"/>
        <v>4.4762327744595563E-2</v>
      </c>
      <c r="G2538" s="95"/>
      <c r="H2538" s="104"/>
      <c r="I2538" s="104"/>
      <c r="J2538" s="104"/>
      <c r="K2538" s="105">
        <f>VLOOKUP('Datos Monitoreo 2019'!$D2538,info!$A$2:$B$20,2,FALSE)</f>
        <v>0.54</v>
      </c>
      <c r="M2538" s="104">
        <v>1.1499999999999999</v>
      </c>
      <c r="N2538" s="106">
        <f>(0.214828*'Datos Monitoreo 2019'!$E2538^2.0402)/1000</f>
        <v>0.13909313783382199</v>
      </c>
      <c r="O2538" s="106">
        <f>'Datos Monitoreo 2019'!$N2538*'Datos Monitoreo 2019'!$S2538</f>
        <v>2.7818627566764398E-2</v>
      </c>
      <c r="P2538" s="106">
        <f>'Datos Monitoreo 2019'!$O2538+'Datos Monitoreo 2019'!$N2538</f>
        <v>0.16691176540058639</v>
      </c>
      <c r="Q2538" s="104">
        <v>0.47</v>
      </c>
      <c r="R2538" s="106">
        <f>'Datos Monitoreo 2019'!$Q2538*'Datos Monitoreo 2019'!$N2538</f>
        <v>6.5373774781896335E-2</v>
      </c>
      <c r="S2538" s="104">
        <v>0.2</v>
      </c>
      <c r="T2538" s="106">
        <f>'Datos Monitoreo 2019'!$R2538*'Datos Monitoreo 2019'!$S2538</f>
        <v>1.3074754956379268E-2</v>
      </c>
      <c r="U2538" s="106">
        <f>'Datos Monitoreo 2019'!$T2538+'Datos Monitoreo 2019'!$R2538</f>
        <v>7.8448529738275596E-2</v>
      </c>
    </row>
    <row r="2539" spans="1:21" s="94" customFormat="1" ht="16.5" hidden="1" x14ac:dyDescent="0.3">
      <c r="A2539" s="95" t="s">
        <v>91</v>
      </c>
      <c r="B2539" s="102">
        <f>VLOOKUP('Datos Monitoreo 2019'!$A2539,info!$D$3:$E$118,2,FALSE)</f>
        <v>3</v>
      </c>
      <c r="C2539" s="96">
        <v>30</v>
      </c>
      <c r="D2539" s="96" t="s">
        <v>10</v>
      </c>
      <c r="E2539" s="97">
        <v>21.072114465366944</v>
      </c>
      <c r="F2539" s="103">
        <f t="shared" si="44"/>
        <v>3.4874349440182299E-2</v>
      </c>
      <c r="G2539" s="95"/>
      <c r="H2539" s="104"/>
      <c r="I2539" s="104"/>
      <c r="J2539" s="104"/>
      <c r="K2539" s="105">
        <f>VLOOKUP('Datos Monitoreo 2019'!$D2539,info!$A$2:$B$20,2,FALSE)</f>
        <v>0.54</v>
      </c>
      <c r="M2539" s="104">
        <v>1.1499999999999999</v>
      </c>
      <c r="N2539" s="106">
        <f>(0.214828*'Datos Monitoreo 2019'!$E2539^2.0402)/1000</f>
        <v>0.10782517832405841</v>
      </c>
      <c r="O2539" s="106">
        <f>'Datos Monitoreo 2019'!$N2539*'Datos Monitoreo 2019'!$S2539</f>
        <v>2.1565035664811685E-2</v>
      </c>
      <c r="P2539" s="106">
        <f>'Datos Monitoreo 2019'!$O2539+'Datos Monitoreo 2019'!$N2539</f>
        <v>0.1293902139888701</v>
      </c>
      <c r="Q2539" s="104">
        <v>0.47</v>
      </c>
      <c r="R2539" s="106">
        <f>'Datos Monitoreo 2019'!$Q2539*'Datos Monitoreo 2019'!$N2539</f>
        <v>5.0677833812307449E-2</v>
      </c>
      <c r="S2539" s="104">
        <v>0.2</v>
      </c>
      <c r="T2539" s="106">
        <f>'Datos Monitoreo 2019'!$R2539*'Datos Monitoreo 2019'!$S2539</f>
        <v>1.013556676246149E-2</v>
      </c>
      <c r="U2539" s="106">
        <f>'Datos Monitoreo 2019'!$T2539+'Datos Monitoreo 2019'!$R2539</f>
        <v>6.0813400574768937E-2</v>
      </c>
    </row>
    <row r="2540" spans="1:21" x14ac:dyDescent="0.2">
      <c r="A2540" s="143" t="s">
        <v>92</v>
      </c>
      <c r="B2540" s="142">
        <f>VLOOKUP('Datos Monitoreo 2019'!$A2540,info!$D$3:$E$118,2,FALSE)</f>
        <v>6</v>
      </c>
      <c r="C2540" s="143">
        <v>6</v>
      </c>
      <c r="D2540" s="141" t="s">
        <v>11</v>
      </c>
      <c r="E2540" s="144">
        <v>23.459438611745373</v>
      </c>
      <c r="F2540" s="145">
        <f t="shared" si="44"/>
        <v>4.3224015642140852E-2</v>
      </c>
      <c r="G2540" s="141"/>
      <c r="H2540" s="146"/>
      <c r="I2540" s="146"/>
      <c r="J2540" s="146"/>
      <c r="K2540" s="147">
        <f>VLOOKUP('Datos Monitoreo 2019'!$D2540,info!$A$2:$B$20,2,FALSE)</f>
        <v>0.34899999999999998</v>
      </c>
      <c r="M2540" s="146">
        <v>1.1499999999999999</v>
      </c>
      <c r="N2540" s="148">
        <f>(0.489461*'Datos Monitoreo 2019'!$E2540^1.79018)/1000</f>
        <v>0.13894191536047304</v>
      </c>
      <c r="O2540" s="148">
        <f>'Datos Monitoreo 2019'!$N2540*'Datos Monitoreo 2019'!$S2540</f>
        <v>2.7788383072094608E-2</v>
      </c>
      <c r="P2540" s="148">
        <f>'Datos Monitoreo 2019'!$O2540+'Datos Monitoreo 2019'!$N2540</f>
        <v>0.16673029843256765</v>
      </c>
      <c r="Q2540" s="146">
        <v>0.47</v>
      </c>
      <c r="R2540" s="148">
        <f>'Datos Monitoreo 2019'!$Q2540*'Datos Monitoreo 2019'!$N2540</f>
        <v>6.5302700219422319E-2</v>
      </c>
      <c r="S2540" s="146">
        <v>0.2</v>
      </c>
      <c r="T2540" s="148">
        <f>'Datos Monitoreo 2019'!$R2540*'Datos Monitoreo 2019'!$S2540</f>
        <v>1.3060540043884464E-2</v>
      </c>
      <c r="U2540" s="148">
        <f>'Datos Monitoreo 2019'!$T2540+'Datos Monitoreo 2019'!$R2540</f>
        <v>7.836324026330678E-2</v>
      </c>
    </row>
    <row r="2541" spans="1:21" x14ac:dyDescent="0.2">
      <c r="A2541" s="143" t="s">
        <v>92</v>
      </c>
      <c r="B2541" s="142">
        <f>VLOOKUP('Datos Monitoreo 2019'!$A2541,info!$D$3:$E$118,2,FALSE)</f>
        <v>6</v>
      </c>
      <c r="C2541" s="143">
        <v>8</v>
      </c>
      <c r="D2541" s="141" t="s">
        <v>11</v>
      </c>
      <c r="E2541" s="144">
        <v>29.220847551671984</v>
      </c>
      <c r="F2541" s="145">
        <f t="shared" si="44"/>
        <v>6.7061845131087205E-2</v>
      </c>
      <c r="G2541" s="141"/>
      <c r="H2541" s="146"/>
      <c r="I2541" s="146"/>
      <c r="J2541" s="146"/>
      <c r="K2541" s="147">
        <f>VLOOKUP('Datos Monitoreo 2019'!$D2541,info!$A$2:$B$20,2,FALSE)</f>
        <v>0.34899999999999998</v>
      </c>
      <c r="M2541" s="146">
        <v>1.1499999999999999</v>
      </c>
      <c r="N2541" s="148">
        <f>(0.489461*'Datos Monitoreo 2019'!$E2541^1.79018)/1000</f>
        <v>0.20586003633328828</v>
      </c>
      <c r="O2541" s="148">
        <f>'Datos Monitoreo 2019'!$N2541*'Datos Monitoreo 2019'!$S2541</f>
        <v>4.1172007266657658E-2</v>
      </c>
      <c r="P2541" s="148">
        <f>'Datos Monitoreo 2019'!$O2541+'Datos Monitoreo 2019'!$N2541</f>
        <v>0.24703204359994593</v>
      </c>
      <c r="Q2541" s="146">
        <v>0.47</v>
      </c>
      <c r="R2541" s="148">
        <f>'Datos Monitoreo 2019'!$Q2541*'Datos Monitoreo 2019'!$N2541</f>
        <v>9.6754217076645485E-2</v>
      </c>
      <c r="S2541" s="146">
        <v>0.2</v>
      </c>
      <c r="T2541" s="148">
        <f>'Datos Monitoreo 2019'!$R2541*'Datos Monitoreo 2019'!$S2541</f>
        <v>1.9350843415329097E-2</v>
      </c>
      <c r="U2541" s="148">
        <f>'Datos Monitoreo 2019'!$T2541+'Datos Monitoreo 2019'!$R2541</f>
        <v>0.11610506049197458</v>
      </c>
    </row>
    <row r="2542" spans="1:21" x14ac:dyDescent="0.2">
      <c r="A2542" s="143" t="s">
        <v>92</v>
      </c>
      <c r="B2542" s="142">
        <f>VLOOKUP('Datos Monitoreo 2019'!$A2542,info!$D$3:$E$118,2,FALSE)</f>
        <v>6</v>
      </c>
      <c r="C2542" s="143">
        <v>9</v>
      </c>
      <c r="D2542" s="141" t="s">
        <v>11</v>
      </c>
      <c r="E2542" s="144">
        <v>26.929016371148691</v>
      </c>
      <c r="F2542" s="145">
        <f t="shared" si="44"/>
        <v>5.6954869624979476E-2</v>
      </c>
      <c r="G2542" s="141"/>
      <c r="H2542" s="146"/>
      <c r="I2542" s="146"/>
      <c r="J2542" s="146"/>
      <c r="K2542" s="147">
        <f>VLOOKUP('Datos Monitoreo 2019'!$D2542,info!$A$2:$B$20,2,FALSE)</f>
        <v>0.34899999999999998</v>
      </c>
      <c r="M2542" s="146">
        <v>1.1499999999999999</v>
      </c>
      <c r="N2542" s="148">
        <f>(0.489461*'Datos Monitoreo 2019'!$E2542^1.79018)/1000</f>
        <v>0.17785669202345733</v>
      </c>
      <c r="O2542" s="148">
        <f>'Datos Monitoreo 2019'!$N2542*'Datos Monitoreo 2019'!$S2542</f>
        <v>3.5571338404691469E-2</v>
      </c>
      <c r="P2542" s="148">
        <f>'Datos Monitoreo 2019'!$O2542+'Datos Monitoreo 2019'!$N2542</f>
        <v>0.21342803042814879</v>
      </c>
      <c r="Q2542" s="146">
        <v>0.47</v>
      </c>
      <c r="R2542" s="148">
        <f>'Datos Monitoreo 2019'!$Q2542*'Datos Monitoreo 2019'!$N2542</f>
        <v>8.3592645251024944E-2</v>
      </c>
      <c r="S2542" s="146">
        <v>0.2</v>
      </c>
      <c r="T2542" s="148">
        <f>'Datos Monitoreo 2019'!$R2542*'Datos Monitoreo 2019'!$S2542</f>
        <v>1.6718529050204989E-2</v>
      </c>
      <c r="U2542" s="148">
        <f>'Datos Monitoreo 2019'!$T2542+'Datos Monitoreo 2019'!$R2542</f>
        <v>0.10031117430122993</v>
      </c>
    </row>
    <row r="2543" spans="1:21" x14ac:dyDescent="0.2">
      <c r="A2543" s="143" t="s">
        <v>92</v>
      </c>
      <c r="B2543" s="142">
        <f>VLOOKUP('Datos Monitoreo 2019'!$A2543,info!$D$3:$E$118,2,FALSE)</f>
        <v>6</v>
      </c>
      <c r="C2543" s="143">
        <v>11</v>
      </c>
      <c r="D2543" s="141" t="s">
        <v>11</v>
      </c>
      <c r="E2543" s="144">
        <v>31.926481584234203</v>
      </c>
      <c r="F2543" s="145">
        <f t="shared" si="44"/>
        <v>8.0055652572467245E-2</v>
      </c>
      <c r="G2543" s="141"/>
      <c r="H2543" s="146"/>
      <c r="I2543" s="146"/>
      <c r="J2543" s="146"/>
      <c r="K2543" s="147">
        <f>VLOOKUP('Datos Monitoreo 2019'!$D2543,info!$A$2:$B$20,2,FALSE)</f>
        <v>0.34899999999999998</v>
      </c>
      <c r="M2543" s="146">
        <v>1.1499999999999999</v>
      </c>
      <c r="N2543" s="148">
        <f>(0.489461*'Datos Monitoreo 2019'!$E2543^1.79018)/1000</f>
        <v>0.24122329105714005</v>
      </c>
      <c r="O2543" s="148">
        <f>'Datos Monitoreo 2019'!$N2543*'Datos Monitoreo 2019'!$S2543</f>
        <v>4.824465821142801E-2</v>
      </c>
      <c r="P2543" s="148">
        <f>'Datos Monitoreo 2019'!$O2543+'Datos Monitoreo 2019'!$N2543</f>
        <v>0.28946794926856806</v>
      </c>
      <c r="Q2543" s="146">
        <v>0.47</v>
      </c>
      <c r="R2543" s="148">
        <f>'Datos Monitoreo 2019'!$Q2543*'Datos Monitoreo 2019'!$N2543</f>
        <v>0.11337494679685582</v>
      </c>
      <c r="S2543" s="146">
        <v>0.2</v>
      </c>
      <c r="T2543" s="148">
        <f>'Datos Monitoreo 2019'!$R2543*'Datos Monitoreo 2019'!$S2543</f>
        <v>2.2674989359371164E-2</v>
      </c>
      <c r="U2543" s="148">
        <f>'Datos Monitoreo 2019'!$T2543+'Datos Monitoreo 2019'!$R2543</f>
        <v>0.13604993615622699</v>
      </c>
    </row>
    <row r="2544" spans="1:21" x14ac:dyDescent="0.2">
      <c r="A2544" s="143" t="s">
        <v>92</v>
      </c>
      <c r="B2544" s="142">
        <f>VLOOKUP('Datos Monitoreo 2019'!$A2544,info!$D$3:$E$118,2,FALSE)</f>
        <v>6</v>
      </c>
      <c r="C2544" s="143">
        <v>13</v>
      </c>
      <c r="D2544" s="141" t="s">
        <v>11</v>
      </c>
      <c r="E2544" s="144">
        <v>27.279157245950863</v>
      </c>
      <c r="F2544" s="145">
        <f t="shared" si="44"/>
        <v>5.8445594399449734E-2</v>
      </c>
      <c r="G2544" s="141"/>
      <c r="H2544" s="146"/>
      <c r="I2544" s="146"/>
      <c r="J2544" s="146"/>
      <c r="K2544" s="147">
        <f>VLOOKUP('Datos Monitoreo 2019'!$D2544,info!$A$2:$B$20,2,FALSE)</f>
        <v>0.34899999999999998</v>
      </c>
      <c r="M2544" s="146">
        <v>1.1499999999999999</v>
      </c>
      <c r="N2544" s="148">
        <f>(0.489461*'Datos Monitoreo 2019'!$E2544^1.79018)/1000</f>
        <v>0.18201783394188933</v>
      </c>
      <c r="O2544" s="148">
        <f>'Datos Monitoreo 2019'!$N2544*'Datos Monitoreo 2019'!$S2544</f>
        <v>3.6403566788377868E-2</v>
      </c>
      <c r="P2544" s="148">
        <f>'Datos Monitoreo 2019'!$O2544+'Datos Monitoreo 2019'!$N2544</f>
        <v>0.2184214007302672</v>
      </c>
      <c r="Q2544" s="146">
        <v>0.47</v>
      </c>
      <c r="R2544" s="148">
        <f>'Datos Monitoreo 2019'!$Q2544*'Datos Monitoreo 2019'!$N2544</f>
        <v>8.5548381952687977E-2</v>
      </c>
      <c r="S2544" s="146">
        <v>0.2</v>
      </c>
      <c r="T2544" s="148">
        <f>'Datos Monitoreo 2019'!$R2544*'Datos Monitoreo 2019'!$S2544</f>
        <v>1.7109676390537596E-2</v>
      </c>
      <c r="U2544" s="148">
        <f>'Datos Monitoreo 2019'!$T2544+'Datos Monitoreo 2019'!$R2544</f>
        <v>0.10265805834322557</v>
      </c>
    </row>
    <row r="2545" spans="1:21" x14ac:dyDescent="0.2">
      <c r="A2545" s="143" t="s">
        <v>92</v>
      </c>
      <c r="B2545" s="142">
        <f>VLOOKUP('Datos Monitoreo 2019'!$A2545,info!$D$3:$E$118,2,FALSE)</f>
        <v>6</v>
      </c>
      <c r="C2545" s="143">
        <v>14</v>
      </c>
      <c r="D2545" s="143" t="s">
        <v>11</v>
      </c>
      <c r="E2545" s="144">
        <v>27.247326257332482</v>
      </c>
      <c r="F2545" s="145">
        <f t="shared" si="44"/>
        <v>5.830927819069151E-2</v>
      </c>
      <c r="G2545" s="155"/>
      <c r="H2545" s="146"/>
      <c r="I2545" s="146"/>
      <c r="J2545" s="146"/>
      <c r="K2545" s="147">
        <f>VLOOKUP('Datos Monitoreo 2019'!$D2545,info!$A$2:$B$20,2,FALSE)</f>
        <v>0.34899999999999998</v>
      </c>
      <c r="M2545" s="146">
        <v>1.1499999999999999</v>
      </c>
      <c r="N2545" s="148">
        <f>(0.489461*'Datos Monitoreo 2019'!$E2545^1.79018)/1000</f>
        <v>0.181637793738436</v>
      </c>
      <c r="O2545" s="148">
        <f>'Datos Monitoreo 2019'!$N2545*'Datos Monitoreo 2019'!$S2545</f>
        <v>3.63275587476872E-2</v>
      </c>
      <c r="P2545" s="148">
        <f>'Datos Monitoreo 2019'!$O2545+'Datos Monitoreo 2019'!$N2545</f>
        <v>0.2179653524861232</v>
      </c>
      <c r="Q2545" s="146">
        <v>0.47</v>
      </c>
      <c r="R2545" s="148">
        <f>'Datos Monitoreo 2019'!$Q2545*'Datos Monitoreo 2019'!$N2545</f>
        <v>8.536976305706491E-2</v>
      </c>
      <c r="S2545" s="146">
        <v>0.2</v>
      </c>
      <c r="T2545" s="148">
        <f>'Datos Monitoreo 2019'!$R2545*'Datos Monitoreo 2019'!$S2545</f>
        <v>1.7073952611412983E-2</v>
      </c>
      <c r="U2545" s="148">
        <f>'Datos Monitoreo 2019'!$T2545+'Datos Monitoreo 2019'!$R2545</f>
        <v>0.10244371566847789</v>
      </c>
    </row>
    <row r="2546" spans="1:21" x14ac:dyDescent="0.2">
      <c r="A2546" s="143" t="s">
        <v>92</v>
      </c>
      <c r="B2546" s="142">
        <f>VLOOKUP('Datos Monitoreo 2019'!$A2546,info!$D$3:$E$118,2,FALSE)</f>
        <v>6</v>
      </c>
      <c r="C2546" s="143">
        <v>26</v>
      </c>
      <c r="D2546" s="141" t="s">
        <v>11</v>
      </c>
      <c r="E2546" s="144">
        <v>23.077466748324824</v>
      </c>
      <c r="F2546" s="145">
        <f t="shared" si="44"/>
        <v>4.1827908481338744E-2</v>
      </c>
      <c r="G2546" s="141"/>
      <c r="H2546" s="146"/>
      <c r="I2546" s="146"/>
      <c r="J2546" s="146"/>
      <c r="K2546" s="147">
        <f>VLOOKUP('Datos Monitoreo 2019'!$D2546,info!$A$2:$B$20,2,FALSE)</f>
        <v>0.34899999999999998</v>
      </c>
      <c r="M2546" s="146">
        <v>1.1499999999999999</v>
      </c>
      <c r="N2546" s="148">
        <f>(0.489461*'Datos Monitoreo 2019'!$E2546^1.79018)/1000</f>
        <v>0.13491810313889721</v>
      </c>
      <c r="O2546" s="148">
        <f>'Datos Monitoreo 2019'!$N2546*'Datos Monitoreo 2019'!$S2546</f>
        <v>2.6983620627779443E-2</v>
      </c>
      <c r="P2546" s="148">
        <f>'Datos Monitoreo 2019'!$O2546+'Datos Monitoreo 2019'!$N2546</f>
        <v>0.16190172376667666</v>
      </c>
      <c r="Q2546" s="146">
        <v>0.47</v>
      </c>
      <c r="R2546" s="148">
        <f>'Datos Monitoreo 2019'!$Q2546*'Datos Monitoreo 2019'!$N2546</f>
        <v>6.341150847528168E-2</v>
      </c>
      <c r="S2546" s="146">
        <v>0.2</v>
      </c>
      <c r="T2546" s="148">
        <f>'Datos Monitoreo 2019'!$R2546*'Datos Monitoreo 2019'!$S2546</f>
        <v>1.2682301695056337E-2</v>
      </c>
      <c r="U2546" s="148">
        <f>'Datos Monitoreo 2019'!$T2546+'Datos Monitoreo 2019'!$R2546</f>
        <v>7.6093810170338019E-2</v>
      </c>
    </row>
    <row r="2547" spans="1:21" x14ac:dyDescent="0.2">
      <c r="A2547" s="143" t="s">
        <v>92</v>
      </c>
      <c r="B2547" s="142">
        <f>VLOOKUP('Datos Monitoreo 2019'!$A2547,info!$D$3:$E$118,2,FALSE)</f>
        <v>6</v>
      </c>
      <c r="C2547" s="143">
        <v>27</v>
      </c>
      <c r="D2547" s="143" t="s">
        <v>11</v>
      </c>
      <c r="E2547" s="144">
        <v>26.38788956463625</v>
      </c>
      <c r="F2547" s="145">
        <f t="shared" si="44"/>
        <v>5.468890112270864E-2</v>
      </c>
      <c r="G2547" s="155"/>
      <c r="H2547" s="146"/>
      <c r="I2547" s="146"/>
      <c r="J2547" s="146"/>
      <c r="K2547" s="147">
        <f>VLOOKUP('Datos Monitoreo 2019'!$D2547,info!$A$2:$B$20,2,FALSE)</f>
        <v>0.34899999999999998</v>
      </c>
      <c r="M2547" s="146">
        <v>1.1499999999999999</v>
      </c>
      <c r="N2547" s="148">
        <f>(0.489461*'Datos Monitoreo 2019'!$E2547^1.79018)/1000</f>
        <v>0.17150954056454215</v>
      </c>
      <c r="O2547" s="148">
        <f>'Datos Monitoreo 2019'!$N2547*'Datos Monitoreo 2019'!$S2547</f>
        <v>3.4301908112908432E-2</v>
      </c>
      <c r="P2547" s="148">
        <f>'Datos Monitoreo 2019'!$O2547+'Datos Monitoreo 2019'!$N2547</f>
        <v>0.20581144867745058</v>
      </c>
      <c r="Q2547" s="146">
        <v>0.47</v>
      </c>
      <c r="R2547" s="148">
        <f>'Datos Monitoreo 2019'!$Q2547*'Datos Monitoreo 2019'!$N2547</f>
        <v>8.0609484065334802E-2</v>
      </c>
      <c r="S2547" s="146">
        <v>0.2</v>
      </c>
      <c r="T2547" s="148">
        <f>'Datos Monitoreo 2019'!$R2547*'Datos Monitoreo 2019'!$S2547</f>
        <v>1.6121896813066961E-2</v>
      </c>
      <c r="U2547" s="148">
        <f>'Datos Monitoreo 2019'!$T2547+'Datos Monitoreo 2019'!$R2547</f>
        <v>9.673138087840176E-2</v>
      </c>
    </row>
    <row r="2548" spans="1:21" x14ac:dyDescent="0.2">
      <c r="A2548" s="143" t="s">
        <v>92</v>
      </c>
      <c r="B2548" s="142">
        <f>VLOOKUP('Datos Monitoreo 2019'!$A2548,info!$D$3:$E$118,2,FALSE)</f>
        <v>6</v>
      </c>
      <c r="C2548" s="143">
        <v>31</v>
      </c>
      <c r="D2548" s="143" t="s">
        <v>11</v>
      </c>
      <c r="E2548" s="144">
        <v>28.838875688251434</v>
      </c>
      <c r="F2548" s="145">
        <f t="shared" si="44"/>
        <v>6.5320053433889511E-2</v>
      </c>
      <c r="G2548" s="155"/>
      <c r="H2548" s="146"/>
      <c r="I2548" s="146"/>
      <c r="J2548" s="146"/>
      <c r="K2548" s="147">
        <f>VLOOKUP('Datos Monitoreo 2019'!$D2548,info!$A$2:$B$20,2,FALSE)</f>
        <v>0.34899999999999998</v>
      </c>
      <c r="M2548" s="146">
        <v>1.1499999999999999</v>
      </c>
      <c r="N2548" s="148">
        <f>(0.489461*'Datos Monitoreo 2019'!$E2548^1.79018)/1000</f>
        <v>0.20106759855631171</v>
      </c>
      <c r="O2548" s="148">
        <f>'Datos Monitoreo 2019'!$N2548*'Datos Monitoreo 2019'!$S2548</f>
        <v>4.0213519711262344E-2</v>
      </c>
      <c r="P2548" s="148">
        <f>'Datos Monitoreo 2019'!$O2548+'Datos Monitoreo 2019'!$N2548</f>
        <v>0.24128111826757404</v>
      </c>
      <c r="Q2548" s="146">
        <v>0.47</v>
      </c>
      <c r="R2548" s="148">
        <f>'Datos Monitoreo 2019'!$Q2548*'Datos Monitoreo 2019'!$N2548</f>
        <v>9.4501771321466491E-2</v>
      </c>
      <c r="S2548" s="146">
        <v>0.2</v>
      </c>
      <c r="T2548" s="148">
        <f>'Datos Monitoreo 2019'!$R2548*'Datos Monitoreo 2019'!$S2548</f>
        <v>1.89003542642933E-2</v>
      </c>
      <c r="U2548" s="148">
        <f>'Datos Monitoreo 2019'!$T2548+'Datos Monitoreo 2019'!$R2548</f>
        <v>0.11340212558575979</v>
      </c>
    </row>
    <row r="2549" spans="1:21" x14ac:dyDescent="0.2">
      <c r="A2549" s="143" t="s">
        <v>92</v>
      </c>
      <c r="B2549" s="142">
        <f>VLOOKUP('Datos Monitoreo 2019'!$A2549,info!$D$3:$E$118,2,FALSE)</f>
        <v>6</v>
      </c>
      <c r="C2549" s="143">
        <v>32</v>
      </c>
      <c r="D2549" s="141" t="s">
        <v>11</v>
      </c>
      <c r="E2549" s="144">
        <v>33.072397174495855</v>
      </c>
      <c r="F2549" s="145">
        <f t="shared" si="44"/>
        <v>8.5905551660752991E-2</v>
      </c>
      <c r="G2549" s="141"/>
      <c r="H2549" s="146"/>
      <c r="I2549" s="146"/>
      <c r="J2549" s="146"/>
      <c r="K2549" s="147">
        <f>VLOOKUP('Datos Monitoreo 2019'!$D2549,info!$A$2:$B$20,2,FALSE)</f>
        <v>0.34899999999999998</v>
      </c>
      <c r="M2549" s="146">
        <v>1.1499999999999999</v>
      </c>
      <c r="N2549" s="148">
        <f>(0.489461*'Datos Monitoreo 2019'!$E2549^1.79018)/1000</f>
        <v>0.25694203236106683</v>
      </c>
      <c r="O2549" s="148">
        <f>'Datos Monitoreo 2019'!$N2549*'Datos Monitoreo 2019'!$S2549</f>
        <v>5.138840647221337E-2</v>
      </c>
      <c r="P2549" s="148">
        <f>'Datos Monitoreo 2019'!$O2549+'Datos Monitoreo 2019'!$N2549</f>
        <v>0.30833043883328021</v>
      </c>
      <c r="Q2549" s="146">
        <v>0.47</v>
      </c>
      <c r="R2549" s="148">
        <f>'Datos Monitoreo 2019'!$Q2549*'Datos Monitoreo 2019'!$N2549</f>
        <v>0.12076275520970141</v>
      </c>
      <c r="S2549" s="146">
        <v>0.2</v>
      </c>
      <c r="T2549" s="148">
        <f>'Datos Monitoreo 2019'!$R2549*'Datos Monitoreo 2019'!$S2549</f>
        <v>2.4152551041940282E-2</v>
      </c>
      <c r="U2549" s="148">
        <f>'Datos Monitoreo 2019'!$T2549+'Datos Monitoreo 2019'!$R2549</f>
        <v>0.1449153062516417</v>
      </c>
    </row>
    <row r="2550" spans="1:21" x14ac:dyDescent="0.2">
      <c r="A2550" s="143" t="s">
        <v>92</v>
      </c>
      <c r="B2550" s="142">
        <f>VLOOKUP('Datos Monitoreo 2019'!$A2550,info!$D$3:$E$118,2,FALSE)</f>
        <v>6</v>
      </c>
      <c r="C2550" s="143">
        <v>33</v>
      </c>
      <c r="D2550" s="143" t="s">
        <v>11</v>
      </c>
      <c r="E2550" s="144">
        <v>26.833523405293555</v>
      </c>
      <c r="F2550" s="145">
        <f t="shared" si="44"/>
        <v>5.6551650576656155E-2</v>
      </c>
      <c r="G2550" s="155"/>
      <c r="H2550" s="146"/>
      <c r="I2550" s="146"/>
      <c r="J2550" s="146"/>
      <c r="K2550" s="147">
        <f>VLOOKUP('Datos Monitoreo 2019'!$D2550,info!$A$2:$B$20,2,FALSE)</f>
        <v>0.34899999999999998</v>
      </c>
      <c r="M2550" s="146">
        <v>1.1499999999999999</v>
      </c>
      <c r="N2550" s="148">
        <f>(0.489461*'Datos Monitoreo 2019'!$E2550^1.79018)/1000</f>
        <v>0.17672921223248148</v>
      </c>
      <c r="O2550" s="148">
        <f>'Datos Monitoreo 2019'!$N2550*'Datos Monitoreo 2019'!$S2550</f>
        <v>3.5345842446496294E-2</v>
      </c>
      <c r="P2550" s="148">
        <f>'Datos Monitoreo 2019'!$O2550+'Datos Monitoreo 2019'!$N2550</f>
        <v>0.21207505467897778</v>
      </c>
      <c r="Q2550" s="146">
        <v>0.47</v>
      </c>
      <c r="R2550" s="148">
        <f>'Datos Monitoreo 2019'!$Q2550*'Datos Monitoreo 2019'!$N2550</f>
        <v>8.306272974926629E-2</v>
      </c>
      <c r="S2550" s="146">
        <v>0.2</v>
      </c>
      <c r="T2550" s="148">
        <f>'Datos Monitoreo 2019'!$R2550*'Datos Monitoreo 2019'!$S2550</f>
        <v>1.6612545949853258E-2</v>
      </c>
      <c r="U2550" s="148">
        <f>'Datos Monitoreo 2019'!$T2550+'Datos Monitoreo 2019'!$R2550</f>
        <v>9.9675275699119548E-2</v>
      </c>
    </row>
    <row r="2551" spans="1:21" x14ac:dyDescent="0.2">
      <c r="A2551" s="143" t="s">
        <v>92</v>
      </c>
      <c r="B2551" s="142">
        <f>VLOOKUP('Datos Monitoreo 2019'!$A2551,info!$D$3:$E$118,2,FALSE)</f>
        <v>6</v>
      </c>
      <c r="C2551" s="143">
        <v>35</v>
      </c>
      <c r="D2551" s="143" t="s">
        <v>11</v>
      </c>
      <c r="E2551" s="144">
        <v>21.995213135299934</v>
      </c>
      <c r="F2551" s="145">
        <f t="shared" si="44"/>
        <v>3.7996730691230635E-2</v>
      </c>
      <c r="G2551" s="155"/>
      <c r="H2551" s="146"/>
      <c r="I2551" s="146"/>
      <c r="J2551" s="146"/>
      <c r="K2551" s="147">
        <f>VLOOKUP('Datos Monitoreo 2019'!$D2551,info!$A$2:$B$20,2,FALSE)</f>
        <v>0.34899999999999998</v>
      </c>
      <c r="M2551" s="146">
        <v>1.1499999999999999</v>
      </c>
      <c r="N2551" s="148">
        <f>(0.489461*'Datos Monitoreo 2019'!$E2551^1.79018)/1000</f>
        <v>0.12380185296739639</v>
      </c>
      <c r="O2551" s="148">
        <f>'Datos Monitoreo 2019'!$N2551*'Datos Monitoreo 2019'!$S2551</f>
        <v>2.476037059347928E-2</v>
      </c>
      <c r="P2551" s="148">
        <f>'Datos Monitoreo 2019'!$O2551+'Datos Monitoreo 2019'!$N2551</f>
        <v>0.14856222356087567</v>
      </c>
      <c r="Q2551" s="146">
        <v>0.47</v>
      </c>
      <c r="R2551" s="148">
        <f>'Datos Monitoreo 2019'!$Q2551*'Datos Monitoreo 2019'!$N2551</f>
        <v>5.81868708946763E-2</v>
      </c>
      <c r="S2551" s="146">
        <v>0.2</v>
      </c>
      <c r="T2551" s="148">
        <f>'Datos Monitoreo 2019'!$R2551*'Datos Monitoreo 2019'!$S2551</f>
        <v>1.1637374178935261E-2</v>
      </c>
      <c r="U2551" s="148">
        <f>'Datos Monitoreo 2019'!$T2551+'Datos Monitoreo 2019'!$R2551</f>
        <v>6.9824245073611568E-2</v>
      </c>
    </row>
    <row r="2552" spans="1:21" x14ac:dyDescent="0.2">
      <c r="A2552" s="143" t="s">
        <v>92</v>
      </c>
      <c r="B2552" s="142">
        <f>VLOOKUP('Datos Monitoreo 2019'!$A2552,info!$D$3:$E$118,2,FALSE)</f>
        <v>6</v>
      </c>
      <c r="C2552" s="143">
        <v>36</v>
      </c>
      <c r="D2552" s="143" t="s">
        <v>11</v>
      </c>
      <c r="E2552" s="144">
        <v>33.709016946863436</v>
      </c>
      <c r="F2552" s="145">
        <f t="shared" si="44"/>
        <v>8.9244622366820944E-2</v>
      </c>
      <c r="G2552" s="155"/>
      <c r="H2552" s="146"/>
      <c r="I2552" s="146"/>
      <c r="J2552" s="146"/>
      <c r="K2552" s="147">
        <f>VLOOKUP('Datos Monitoreo 2019'!$D2552,info!$A$2:$B$20,2,FALSE)</f>
        <v>0.34899999999999998</v>
      </c>
      <c r="M2552" s="146">
        <v>1.1499999999999999</v>
      </c>
      <c r="N2552" s="148">
        <f>(0.489461*'Datos Monitoreo 2019'!$E2552^1.79018)/1000</f>
        <v>0.26586341805154473</v>
      </c>
      <c r="O2552" s="148">
        <f>'Datos Monitoreo 2019'!$N2552*'Datos Monitoreo 2019'!$S2552</f>
        <v>5.3172683610308948E-2</v>
      </c>
      <c r="P2552" s="148">
        <f>'Datos Monitoreo 2019'!$O2552+'Datos Monitoreo 2019'!$N2552</f>
        <v>0.3190361016618537</v>
      </c>
      <c r="Q2552" s="146">
        <v>0.47</v>
      </c>
      <c r="R2552" s="148">
        <f>'Datos Monitoreo 2019'!$Q2552*'Datos Monitoreo 2019'!$N2552</f>
        <v>0.12495580648422602</v>
      </c>
      <c r="S2552" s="146">
        <v>0.2</v>
      </c>
      <c r="T2552" s="148">
        <f>'Datos Monitoreo 2019'!$R2552*'Datos Monitoreo 2019'!$S2552</f>
        <v>2.4991161296845206E-2</v>
      </c>
      <c r="U2552" s="148">
        <f>'Datos Monitoreo 2019'!$T2552+'Datos Monitoreo 2019'!$R2552</f>
        <v>0.14994696778107122</v>
      </c>
    </row>
    <row r="2553" spans="1:21" x14ac:dyDescent="0.2">
      <c r="A2553" s="143" t="s">
        <v>92</v>
      </c>
      <c r="B2553" s="142">
        <f>VLOOKUP('Datos Monitoreo 2019'!$A2553,info!$D$3:$E$118,2,FALSE)</f>
        <v>6</v>
      </c>
      <c r="C2553" s="143">
        <v>46</v>
      </c>
      <c r="D2553" s="143" t="s">
        <v>11</v>
      </c>
      <c r="E2553" s="144">
        <v>25.68760781503191</v>
      </c>
      <c r="F2553" s="145">
        <f t="shared" si="44"/>
        <v>5.1824748766826884E-2</v>
      </c>
      <c r="G2553" s="155"/>
      <c r="H2553" s="146"/>
      <c r="I2553" s="146"/>
      <c r="J2553" s="146"/>
      <c r="K2553" s="147">
        <f>VLOOKUP('Datos Monitoreo 2019'!$D2553,info!$A$2:$B$20,2,FALSE)</f>
        <v>0.34899999999999998</v>
      </c>
      <c r="M2553" s="146">
        <v>1.1499999999999999</v>
      </c>
      <c r="N2553" s="148">
        <f>(0.489461*'Datos Monitoreo 2019'!$E2553^1.79018)/1000</f>
        <v>0.1634470921107514</v>
      </c>
      <c r="O2553" s="148">
        <f>'Datos Monitoreo 2019'!$N2553*'Datos Monitoreo 2019'!$S2553</f>
        <v>3.2689418422150278E-2</v>
      </c>
      <c r="P2553" s="148">
        <f>'Datos Monitoreo 2019'!$O2553+'Datos Monitoreo 2019'!$N2553</f>
        <v>0.19613651053290168</v>
      </c>
      <c r="Q2553" s="146">
        <v>0.47</v>
      </c>
      <c r="R2553" s="148">
        <f>'Datos Monitoreo 2019'!$Q2553*'Datos Monitoreo 2019'!$N2553</f>
        <v>7.6820133292053158E-2</v>
      </c>
      <c r="S2553" s="146">
        <v>0.2</v>
      </c>
      <c r="T2553" s="148">
        <f>'Datos Monitoreo 2019'!$R2553*'Datos Monitoreo 2019'!$S2553</f>
        <v>1.5364026658410633E-2</v>
      </c>
      <c r="U2553" s="148">
        <f>'Datos Monitoreo 2019'!$T2553+'Datos Monitoreo 2019'!$R2553</f>
        <v>9.2184159950463793E-2</v>
      </c>
    </row>
    <row r="2554" spans="1:21" x14ac:dyDescent="0.2">
      <c r="A2554" s="143" t="s">
        <v>92</v>
      </c>
      <c r="B2554" s="142">
        <f>VLOOKUP('Datos Monitoreo 2019'!$A2554,info!$D$3:$E$118,2,FALSE)</f>
        <v>6</v>
      </c>
      <c r="C2554" s="143">
        <v>47</v>
      </c>
      <c r="D2554" s="141" t="s">
        <v>11</v>
      </c>
      <c r="E2554" s="144">
        <v>26.133241655689215</v>
      </c>
      <c r="F2554" s="145">
        <f t="shared" si="44"/>
        <v>5.3638478498302111E-2</v>
      </c>
      <c r="G2554" s="141"/>
      <c r="H2554" s="146"/>
      <c r="I2554" s="146"/>
      <c r="J2554" s="146"/>
      <c r="K2554" s="147">
        <f>VLOOKUP('Datos Monitoreo 2019'!$D2554,info!$A$2:$B$20,2,FALSE)</f>
        <v>0.34899999999999998</v>
      </c>
      <c r="M2554" s="146">
        <v>1.1499999999999999</v>
      </c>
      <c r="N2554" s="148">
        <f>(0.489461*'Datos Monitoreo 2019'!$E2554^1.79018)/1000</f>
        <v>0.16855792140441489</v>
      </c>
      <c r="O2554" s="148">
        <f>'Datos Monitoreo 2019'!$N2554*'Datos Monitoreo 2019'!$S2554</f>
        <v>3.3711584280882979E-2</v>
      </c>
      <c r="P2554" s="148">
        <f>'Datos Monitoreo 2019'!$O2554+'Datos Monitoreo 2019'!$N2554</f>
        <v>0.20226950568529786</v>
      </c>
      <c r="Q2554" s="146">
        <v>0.47</v>
      </c>
      <c r="R2554" s="148">
        <f>'Datos Monitoreo 2019'!$Q2554*'Datos Monitoreo 2019'!$N2554</f>
        <v>7.9222223060074995E-2</v>
      </c>
      <c r="S2554" s="146">
        <v>0.2</v>
      </c>
      <c r="T2554" s="148">
        <f>'Datos Monitoreo 2019'!$R2554*'Datos Monitoreo 2019'!$S2554</f>
        <v>1.5844444612015E-2</v>
      </c>
      <c r="U2554" s="148">
        <f>'Datos Monitoreo 2019'!$T2554+'Datos Monitoreo 2019'!$R2554</f>
        <v>9.5066667672089988E-2</v>
      </c>
    </row>
    <row r="2555" spans="1:21" x14ac:dyDescent="0.2">
      <c r="A2555" s="143" t="s">
        <v>92</v>
      </c>
      <c r="B2555" s="142">
        <f>VLOOKUP('Datos Monitoreo 2019'!$A2555,info!$D$3:$E$118,2,FALSE)</f>
        <v>6</v>
      </c>
      <c r="C2555" s="143">
        <v>48</v>
      </c>
      <c r="D2555" s="143" t="s">
        <v>11</v>
      </c>
      <c r="E2555" s="144">
        <v>30.175777210223355</v>
      </c>
      <c r="F2555" s="145">
        <f t="shared" si="44"/>
        <v>7.151659198822935E-2</v>
      </c>
      <c r="G2555" s="155"/>
      <c r="H2555" s="146"/>
      <c r="I2555" s="146"/>
      <c r="J2555" s="146"/>
      <c r="K2555" s="147">
        <f>VLOOKUP('Datos Monitoreo 2019'!$D2555,info!$A$2:$B$20,2,FALSE)</f>
        <v>0.34899999999999998</v>
      </c>
      <c r="M2555" s="146">
        <v>1.1499999999999999</v>
      </c>
      <c r="N2555" s="148">
        <f>(0.489461*'Datos Monitoreo 2019'!$E2555^1.79018)/1000</f>
        <v>0.21805853168075084</v>
      </c>
      <c r="O2555" s="148">
        <f>'Datos Monitoreo 2019'!$N2555*'Datos Monitoreo 2019'!$S2555</f>
        <v>4.361170633615017E-2</v>
      </c>
      <c r="P2555" s="148">
        <f>'Datos Monitoreo 2019'!$O2555+'Datos Monitoreo 2019'!$N2555</f>
        <v>0.26167023801690104</v>
      </c>
      <c r="Q2555" s="146">
        <v>0.47</v>
      </c>
      <c r="R2555" s="148">
        <f>'Datos Monitoreo 2019'!$Q2555*'Datos Monitoreo 2019'!$N2555</f>
        <v>0.10248750988995289</v>
      </c>
      <c r="S2555" s="146">
        <v>0.2</v>
      </c>
      <c r="T2555" s="148">
        <f>'Datos Monitoreo 2019'!$R2555*'Datos Monitoreo 2019'!$S2555</f>
        <v>2.0497501977990579E-2</v>
      </c>
      <c r="U2555" s="148">
        <f>'Datos Monitoreo 2019'!$T2555+'Datos Monitoreo 2019'!$R2555</f>
        <v>0.12298501186794347</v>
      </c>
    </row>
    <row r="2556" spans="1:21" x14ac:dyDescent="0.2">
      <c r="A2556" s="143" t="s">
        <v>92</v>
      </c>
      <c r="B2556" s="142">
        <f>VLOOKUP('Datos Monitoreo 2019'!$A2556,info!$D$3:$E$118,2,FALSE)</f>
        <v>6</v>
      </c>
      <c r="C2556" s="143">
        <v>50</v>
      </c>
      <c r="D2556" s="143" t="s">
        <v>11</v>
      </c>
      <c r="E2556" s="144">
        <v>27.215495268714104</v>
      </c>
      <c r="F2556" s="145">
        <f t="shared" si="44"/>
        <v>5.8173121136876393E-2</v>
      </c>
      <c r="G2556" s="155"/>
      <c r="H2556" s="146"/>
      <c r="I2556" s="146"/>
      <c r="J2556" s="146"/>
      <c r="K2556" s="147">
        <f>VLOOKUP('Datos Monitoreo 2019'!$D2556,info!$A$2:$B$20,2,FALSE)</f>
        <v>0.34899999999999998</v>
      </c>
      <c r="M2556" s="146">
        <v>1.1499999999999999</v>
      </c>
      <c r="N2556" s="148">
        <f>(0.489461*'Datos Monitoreo 2019'!$E2556^1.79018)/1000</f>
        <v>0.18125810419111296</v>
      </c>
      <c r="O2556" s="148">
        <f>'Datos Monitoreo 2019'!$N2556*'Datos Monitoreo 2019'!$S2556</f>
        <v>3.6251620838222594E-2</v>
      </c>
      <c r="P2556" s="148">
        <f>'Datos Monitoreo 2019'!$O2556+'Datos Monitoreo 2019'!$N2556</f>
        <v>0.21750972502933555</v>
      </c>
      <c r="Q2556" s="146">
        <v>0.47</v>
      </c>
      <c r="R2556" s="148">
        <f>'Datos Monitoreo 2019'!$Q2556*'Datos Monitoreo 2019'!$N2556</f>
        <v>8.519130896982309E-2</v>
      </c>
      <c r="S2556" s="146">
        <v>0.2</v>
      </c>
      <c r="T2556" s="148">
        <f>'Datos Monitoreo 2019'!$R2556*'Datos Monitoreo 2019'!$S2556</f>
        <v>1.7038261793964619E-2</v>
      </c>
      <c r="U2556" s="148">
        <f>'Datos Monitoreo 2019'!$T2556+'Datos Monitoreo 2019'!$R2556</f>
        <v>0.10222957076378771</v>
      </c>
    </row>
    <row r="2557" spans="1:21" x14ac:dyDescent="0.2">
      <c r="A2557" s="143" t="s">
        <v>92</v>
      </c>
      <c r="B2557" s="142">
        <f>VLOOKUP('Datos Monitoreo 2019'!$A2557,info!$D$3:$E$118,2,FALSE)</f>
        <v>6</v>
      </c>
      <c r="C2557" s="143">
        <v>52</v>
      </c>
      <c r="D2557" s="143" t="s">
        <v>11</v>
      </c>
      <c r="E2557" s="144">
        <v>31.703664663905549</v>
      </c>
      <c r="F2557" s="145">
        <f t="shared" si="44"/>
        <v>7.8942125013124823E-2</v>
      </c>
      <c r="G2557" s="155"/>
      <c r="H2557" s="146"/>
      <c r="I2557" s="146"/>
      <c r="J2557" s="146"/>
      <c r="K2557" s="147">
        <f>VLOOKUP('Datos Monitoreo 2019'!$D2557,info!$A$2:$B$20,2,FALSE)</f>
        <v>0.34899999999999998</v>
      </c>
      <c r="M2557" s="146">
        <v>1.1499999999999999</v>
      </c>
      <c r="N2557" s="148">
        <f>(0.489461*'Datos Monitoreo 2019'!$E2557^1.79018)/1000</f>
        <v>0.2382178148138136</v>
      </c>
      <c r="O2557" s="148">
        <f>'Datos Monitoreo 2019'!$N2557*'Datos Monitoreo 2019'!$S2557</f>
        <v>4.7643562962762724E-2</v>
      </c>
      <c r="P2557" s="148">
        <f>'Datos Monitoreo 2019'!$O2557+'Datos Monitoreo 2019'!$N2557</f>
        <v>0.28586137777657633</v>
      </c>
      <c r="Q2557" s="146">
        <v>0.47</v>
      </c>
      <c r="R2557" s="148">
        <f>'Datos Monitoreo 2019'!$Q2557*'Datos Monitoreo 2019'!$N2557</f>
        <v>0.11196237296249238</v>
      </c>
      <c r="S2557" s="146">
        <v>0.2</v>
      </c>
      <c r="T2557" s="148">
        <f>'Datos Monitoreo 2019'!$R2557*'Datos Monitoreo 2019'!$S2557</f>
        <v>2.2392474592498476E-2</v>
      </c>
      <c r="U2557" s="148">
        <f>'Datos Monitoreo 2019'!$T2557+'Datos Monitoreo 2019'!$R2557</f>
        <v>0.13435484755499086</v>
      </c>
    </row>
    <row r="2558" spans="1:21" x14ac:dyDescent="0.2">
      <c r="A2558" s="143" t="s">
        <v>92</v>
      </c>
      <c r="B2558" s="142">
        <f>VLOOKUP('Datos Monitoreo 2019'!$A2558,info!$D$3:$E$118,2,FALSE)</f>
        <v>6</v>
      </c>
      <c r="C2558" s="143">
        <v>53</v>
      </c>
      <c r="D2558" s="141" t="s">
        <v>11</v>
      </c>
      <c r="E2558" s="144">
        <v>22.440846975957243</v>
      </c>
      <c r="F2558" s="145">
        <f t="shared" si="44"/>
        <v>3.9551992795124641E-2</v>
      </c>
      <c r="G2558" s="141"/>
      <c r="H2558" s="146"/>
      <c r="I2558" s="146"/>
      <c r="J2558" s="146"/>
      <c r="K2558" s="147">
        <f>VLOOKUP('Datos Monitoreo 2019'!$D2558,info!$A$2:$B$20,2,FALSE)</f>
        <v>0.34899999999999998</v>
      </c>
      <c r="M2558" s="146">
        <v>1.1499999999999999</v>
      </c>
      <c r="N2558" s="148">
        <f>(0.489461*'Datos Monitoreo 2019'!$E2558^1.79018)/1000</f>
        <v>0.1283280300514015</v>
      </c>
      <c r="O2558" s="148">
        <f>'Datos Monitoreo 2019'!$N2558*'Datos Monitoreo 2019'!$S2558</f>
        <v>2.5665606010280301E-2</v>
      </c>
      <c r="P2558" s="148">
        <f>'Datos Monitoreo 2019'!$O2558+'Datos Monitoreo 2019'!$N2558</f>
        <v>0.15399363606168182</v>
      </c>
      <c r="Q2558" s="146">
        <v>0.47</v>
      </c>
      <c r="R2558" s="148">
        <f>'Datos Monitoreo 2019'!$Q2558*'Datos Monitoreo 2019'!$N2558</f>
        <v>6.0314174124158702E-2</v>
      </c>
      <c r="S2558" s="146">
        <v>0.2</v>
      </c>
      <c r="T2558" s="148">
        <f>'Datos Monitoreo 2019'!$R2558*'Datos Monitoreo 2019'!$S2558</f>
        <v>1.2062834824831741E-2</v>
      </c>
      <c r="U2558" s="148">
        <f>'Datos Monitoreo 2019'!$T2558+'Datos Monitoreo 2019'!$R2558</f>
        <v>7.2377008948990448E-2</v>
      </c>
    </row>
    <row r="2559" spans="1:21" x14ac:dyDescent="0.2">
      <c r="A2559" s="143" t="s">
        <v>92</v>
      </c>
      <c r="B2559" s="142">
        <f>VLOOKUP('Datos Monitoreo 2019'!$A2559,info!$D$3:$E$118,2,FALSE)</f>
        <v>6</v>
      </c>
      <c r="C2559" s="143">
        <v>55</v>
      </c>
      <c r="D2559" s="141" t="s">
        <v>11</v>
      </c>
      <c r="E2559" s="144">
        <v>28.870706676869816</v>
      </c>
      <c r="F2559" s="145">
        <f t="shared" si="44"/>
        <v>6.5464327389802318E-2</v>
      </c>
      <c r="G2559" s="141"/>
      <c r="H2559" s="146"/>
      <c r="I2559" s="146"/>
      <c r="J2559" s="146"/>
      <c r="K2559" s="147">
        <f>VLOOKUP('Datos Monitoreo 2019'!$D2559,info!$A$2:$B$20,2,FALSE)</f>
        <v>0.34899999999999998</v>
      </c>
      <c r="M2559" s="146">
        <v>1.1499999999999999</v>
      </c>
      <c r="N2559" s="148">
        <f>(0.489461*'Datos Monitoreo 2019'!$E2559^1.79018)/1000</f>
        <v>0.20146506450316201</v>
      </c>
      <c r="O2559" s="148">
        <f>'Datos Monitoreo 2019'!$N2559*'Datos Monitoreo 2019'!$S2559</f>
        <v>4.0293012900632405E-2</v>
      </c>
      <c r="P2559" s="148">
        <f>'Datos Monitoreo 2019'!$O2559+'Datos Monitoreo 2019'!$N2559</f>
        <v>0.2417580774037944</v>
      </c>
      <c r="Q2559" s="146">
        <v>0.47</v>
      </c>
      <c r="R2559" s="148">
        <f>'Datos Monitoreo 2019'!$Q2559*'Datos Monitoreo 2019'!$N2559</f>
        <v>9.4688580316486137E-2</v>
      </c>
      <c r="S2559" s="146">
        <v>0.2</v>
      </c>
      <c r="T2559" s="148">
        <f>'Datos Monitoreo 2019'!$R2559*'Datos Monitoreo 2019'!$S2559</f>
        <v>1.8937716063297229E-2</v>
      </c>
      <c r="U2559" s="148">
        <f>'Datos Monitoreo 2019'!$T2559+'Datos Monitoreo 2019'!$R2559</f>
        <v>0.11362629637978336</v>
      </c>
    </row>
    <row r="2560" spans="1:21" x14ac:dyDescent="0.2">
      <c r="A2560" s="143" t="s">
        <v>92</v>
      </c>
      <c r="B2560" s="142">
        <f>VLOOKUP('Datos Monitoreo 2019'!$A2560,info!$D$3:$E$118,2,FALSE)</f>
        <v>6</v>
      </c>
      <c r="C2560" s="143">
        <v>67</v>
      </c>
      <c r="D2560" s="143" t="s">
        <v>11</v>
      </c>
      <c r="E2560" s="144">
        <v>20.14901579543395</v>
      </c>
      <c r="F2560" s="145">
        <f t="shared" si="44"/>
        <v>3.1885817496274227E-2</v>
      </c>
      <c r="G2560" s="155"/>
      <c r="H2560" s="146"/>
      <c r="I2560" s="146"/>
      <c r="J2560" s="146"/>
      <c r="K2560" s="147">
        <f>VLOOKUP('Datos Monitoreo 2019'!$D2560,info!$A$2:$B$20,2,FALSE)</f>
        <v>0.34899999999999998</v>
      </c>
      <c r="M2560" s="146">
        <v>1.1499999999999999</v>
      </c>
      <c r="N2560" s="148">
        <f>(0.489461*'Datos Monitoreo 2019'!$E2560^1.79018)/1000</f>
        <v>0.10581987097275987</v>
      </c>
      <c r="O2560" s="148">
        <f>'Datos Monitoreo 2019'!$N2560*'Datos Monitoreo 2019'!$S2560</f>
        <v>2.1163974194551974E-2</v>
      </c>
      <c r="P2560" s="148">
        <f>'Datos Monitoreo 2019'!$O2560+'Datos Monitoreo 2019'!$N2560</f>
        <v>0.12698384516731184</v>
      </c>
      <c r="Q2560" s="146">
        <v>0.47</v>
      </c>
      <c r="R2560" s="148">
        <f>'Datos Monitoreo 2019'!$Q2560*'Datos Monitoreo 2019'!$N2560</f>
        <v>4.9735339357197136E-2</v>
      </c>
      <c r="S2560" s="146">
        <v>0.2</v>
      </c>
      <c r="T2560" s="148">
        <f>'Datos Monitoreo 2019'!$R2560*'Datos Monitoreo 2019'!$S2560</f>
        <v>9.947067871439428E-3</v>
      </c>
      <c r="U2560" s="148">
        <f>'Datos Monitoreo 2019'!$T2560+'Datos Monitoreo 2019'!$R2560</f>
        <v>5.9682407228636561E-2</v>
      </c>
    </row>
    <row r="2561" spans="1:21" x14ac:dyDescent="0.2">
      <c r="A2561" s="143" t="s">
        <v>92</v>
      </c>
      <c r="B2561" s="142">
        <f>VLOOKUP('Datos Monitoreo 2019'!$A2561,info!$D$3:$E$118,2,FALSE)</f>
        <v>6</v>
      </c>
      <c r="C2561" s="143">
        <v>68</v>
      </c>
      <c r="D2561" s="141" t="s">
        <v>11</v>
      </c>
      <c r="E2561" s="144">
        <v>27.501974166279517</v>
      </c>
      <c r="F2561" s="145">
        <f t="shared" si="44"/>
        <v>5.9404264199163774E-2</v>
      </c>
      <c r="G2561" s="141"/>
      <c r="H2561" s="146"/>
      <c r="I2561" s="146"/>
      <c r="J2561" s="146"/>
      <c r="K2561" s="147">
        <f>VLOOKUP('Datos Monitoreo 2019'!$D2561,info!$A$2:$B$20,2,FALSE)</f>
        <v>0.34899999999999998</v>
      </c>
      <c r="M2561" s="146">
        <v>1.1499999999999999</v>
      </c>
      <c r="N2561" s="148">
        <f>(0.489461*'Datos Monitoreo 2019'!$E2561^1.79018)/1000</f>
        <v>0.18468792653807822</v>
      </c>
      <c r="O2561" s="148">
        <f>'Datos Monitoreo 2019'!$N2561*'Datos Monitoreo 2019'!$S2561</f>
        <v>3.6937585307615643E-2</v>
      </c>
      <c r="P2561" s="148">
        <f>'Datos Monitoreo 2019'!$O2561+'Datos Monitoreo 2019'!$N2561</f>
        <v>0.22162551184569387</v>
      </c>
      <c r="Q2561" s="146">
        <v>0.47</v>
      </c>
      <c r="R2561" s="148">
        <f>'Datos Monitoreo 2019'!$Q2561*'Datos Monitoreo 2019'!$N2561</f>
        <v>8.6803325472896764E-2</v>
      </c>
      <c r="S2561" s="146">
        <v>0.2</v>
      </c>
      <c r="T2561" s="148">
        <f>'Datos Monitoreo 2019'!$R2561*'Datos Monitoreo 2019'!$S2561</f>
        <v>1.7360665094579352E-2</v>
      </c>
      <c r="U2561" s="148">
        <f>'Datos Monitoreo 2019'!$T2561+'Datos Monitoreo 2019'!$R2561</f>
        <v>0.10416399056747612</v>
      </c>
    </row>
    <row r="2562" spans="1:21" x14ac:dyDescent="0.2">
      <c r="A2562" s="143" t="s">
        <v>92</v>
      </c>
      <c r="B2562" s="142">
        <f>VLOOKUP('Datos Monitoreo 2019'!$A2562,info!$D$3:$E$118,2,FALSE)</f>
        <v>6</v>
      </c>
      <c r="C2562" s="143">
        <v>70</v>
      </c>
      <c r="D2562" s="141" t="s">
        <v>11</v>
      </c>
      <c r="E2562" s="144">
        <v>25.97408671259732</v>
      </c>
      <c r="F2562" s="145">
        <f t="shared" si="44"/>
        <v>5.2987136893698536E-2</v>
      </c>
      <c r="G2562" s="141"/>
      <c r="H2562" s="146"/>
      <c r="I2562" s="146"/>
      <c r="J2562" s="146"/>
      <c r="K2562" s="147">
        <f>VLOOKUP('Datos Monitoreo 2019'!$D2562,info!$A$2:$B$20,2,FALSE)</f>
        <v>0.34899999999999998</v>
      </c>
      <c r="M2562" s="146">
        <v>1.1499999999999999</v>
      </c>
      <c r="N2562" s="148">
        <f>(0.489461*'Datos Monitoreo 2019'!$E2562^1.79018)/1000</f>
        <v>0.16672465309628984</v>
      </c>
      <c r="O2562" s="148">
        <f>'Datos Monitoreo 2019'!$N2562*'Datos Monitoreo 2019'!$S2562</f>
        <v>3.3344930619257966E-2</v>
      </c>
      <c r="P2562" s="148">
        <f>'Datos Monitoreo 2019'!$O2562+'Datos Monitoreo 2019'!$N2562</f>
        <v>0.20006958371554781</v>
      </c>
      <c r="Q2562" s="146">
        <v>0.47</v>
      </c>
      <c r="R2562" s="148">
        <f>'Datos Monitoreo 2019'!$Q2562*'Datos Monitoreo 2019'!$N2562</f>
        <v>7.8360586955256217E-2</v>
      </c>
      <c r="S2562" s="146">
        <v>0.2</v>
      </c>
      <c r="T2562" s="148">
        <f>'Datos Monitoreo 2019'!$R2562*'Datos Monitoreo 2019'!$S2562</f>
        <v>1.5672117391051243E-2</v>
      </c>
      <c r="U2562" s="148">
        <f>'Datos Monitoreo 2019'!$T2562+'Datos Monitoreo 2019'!$R2562</f>
        <v>9.4032704346307464E-2</v>
      </c>
    </row>
    <row r="2563" spans="1:21" x14ac:dyDescent="0.2">
      <c r="A2563" s="143" t="s">
        <v>92</v>
      </c>
      <c r="B2563" s="142">
        <f>VLOOKUP('Datos Monitoreo 2019'!$A2563,info!$D$3:$E$118,2,FALSE)</f>
        <v>6</v>
      </c>
      <c r="C2563" s="143">
        <v>72</v>
      </c>
      <c r="D2563" s="141" t="s">
        <v>11</v>
      </c>
      <c r="E2563" s="144">
        <v>29.252678540290365</v>
      </c>
      <c r="F2563" s="145">
        <f t="shared" ref="F2563:F2626" si="45">+(PI()*(((E2563/100)^2))/4)</f>
        <v>6.7208028946317125E-2</v>
      </c>
      <c r="G2563" s="141"/>
      <c r="H2563" s="146"/>
      <c r="I2563" s="146"/>
      <c r="J2563" s="146"/>
      <c r="K2563" s="147">
        <f>VLOOKUP('Datos Monitoreo 2019'!$D2563,info!$A$2:$B$20,2,FALSE)</f>
        <v>0.34899999999999998</v>
      </c>
      <c r="M2563" s="146">
        <v>1.1499999999999999</v>
      </c>
      <c r="N2563" s="148">
        <f>(0.489461*'Datos Monitoreo 2019'!$E2563^1.79018)/1000</f>
        <v>0.2062616541052629</v>
      </c>
      <c r="O2563" s="148">
        <f>'Datos Monitoreo 2019'!$N2563*'Datos Monitoreo 2019'!$S2563</f>
        <v>4.1252330821052584E-2</v>
      </c>
      <c r="P2563" s="148">
        <f>'Datos Monitoreo 2019'!$O2563+'Datos Monitoreo 2019'!$N2563</f>
        <v>0.24751398492631549</v>
      </c>
      <c r="Q2563" s="146">
        <v>0.47</v>
      </c>
      <c r="R2563" s="148">
        <f>'Datos Monitoreo 2019'!$Q2563*'Datos Monitoreo 2019'!$N2563</f>
        <v>9.6942977429473554E-2</v>
      </c>
      <c r="S2563" s="146">
        <v>0.2</v>
      </c>
      <c r="T2563" s="148">
        <f>'Datos Monitoreo 2019'!$R2563*'Datos Monitoreo 2019'!$S2563</f>
        <v>1.9388595485894711E-2</v>
      </c>
      <c r="U2563" s="148">
        <f>'Datos Monitoreo 2019'!$T2563+'Datos Monitoreo 2019'!$R2563</f>
        <v>0.11633157291536826</v>
      </c>
    </row>
    <row r="2564" spans="1:21" x14ac:dyDescent="0.2">
      <c r="A2564" s="143" t="s">
        <v>92</v>
      </c>
      <c r="B2564" s="142">
        <f>VLOOKUP('Datos Monitoreo 2019'!$A2564,info!$D$3:$E$118,2,FALSE)</f>
        <v>6</v>
      </c>
      <c r="C2564" s="143">
        <v>73</v>
      </c>
      <c r="D2564" s="143" t="s">
        <v>11</v>
      </c>
      <c r="E2564" s="144">
        <v>25.273804962992983</v>
      </c>
      <c r="F2564" s="145">
        <f t="shared" si="45"/>
        <v>5.0168502851541091E-2</v>
      </c>
      <c r="G2564" s="155"/>
      <c r="H2564" s="146"/>
      <c r="I2564" s="146"/>
      <c r="J2564" s="146"/>
      <c r="K2564" s="147">
        <f>VLOOKUP('Datos Monitoreo 2019'!$D2564,info!$A$2:$B$20,2,FALSE)</f>
        <v>0.34899999999999998</v>
      </c>
      <c r="M2564" s="146">
        <v>1.1499999999999999</v>
      </c>
      <c r="N2564" s="148">
        <f>(0.489461*'Datos Monitoreo 2019'!$E2564^1.79018)/1000</f>
        <v>0.15876362303869637</v>
      </c>
      <c r="O2564" s="148">
        <f>'Datos Monitoreo 2019'!$N2564*'Datos Monitoreo 2019'!$S2564</f>
        <v>3.1752724607739279E-2</v>
      </c>
      <c r="P2564" s="148">
        <f>'Datos Monitoreo 2019'!$O2564+'Datos Monitoreo 2019'!$N2564</f>
        <v>0.19051634764643566</v>
      </c>
      <c r="Q2564" s="146">
        <v>0.47</v>
      </c>
      <c r="R2564" s="148">
        <f>'Datos Monitoreo 2019'!$Q2564*'Datos Monitoreo 2019'!$N2564</f>
        <v>7.4618902828187297E-2</v>
      </c>
      <c r="S2564" s="146">
        <v>0.2</v>
      </c>
      <c r="T2564" s="148">
        <f>'Datos Monitoreo 2019'!$R2564*'Datos Monitoreo 2019'!$S2564</f>
        <v>1.492378056563746E-2</v>
      </c>
      <c r="U2564" s="148">
        <f>'Datos Monitoreo 2019'!$T2564+'Datos Monitoreo 2019'!$R2564</f>
        <v>8.9542683393824762E-2</v>
      </c>
    </row>
    <row r="2565" spans="1:21" s="94" customFormat="1" ht="16.5" hidden="1" x14ac:dyDescent="0.3">
      <c r="A2565" s="96" t="s">
        <v>98</v>
      </c>
      <c r="B2565" s="102">
        <f>VLOOKUP('Datos Monitoreo 2019'!$A2565,info!$D$3:$E$118,2,FALSE)</f>
        <v>3</v>
      </c>
      <c r="C2565" s="96">
        <v>1</v>
      </c>
      <c r="D2565" s="96" t="s">
        <v>10</v>
      </c>
      <c r="E2565" s="97">
        <v>25.783100780887047</v>
      </c>
      <c r="F2565" s="103">
        <f t="shared" si="45"/>
        <v>5.2210779081296281E-2</v>
      </c>
      <c r="G2565" s="98"/>
      <c r="H2565" s="104"/>
      <c r="I2565" s="104"/>
      <c r="J2565" s="104"/>
      <c r="K2565" s="105">
        <f>VLOOKUP('Datos Monitoreo 2019'!$D2565,info!$A$2:$B$20,2,FALSE)</f>
        <v>0.54</v>
      </c>
      <c r="M2565" s="104">
        <v>1.1499999999999999</v>
      </c>
      <c r="N2565" s="106">
        <f>(0.214828*'Datos Monitoreo 2019'!$E2565^2.0402)/1000</f>
        <v>0.16274095137414996</v>
      </c>
      <c r="O2565" s="106">
        <f>'Datos Monitoreo 2019'!$N2565*'Datos Monitoreo 2019'!$S2565</f>
        <v>3.254819027482999E-2</v>
      </c>
      <c r="P2565" s="106">
        <f>'Datos Monitoreo 2019'!$O2565+'Datos Monitoreo 2019'!$N2565</f>
        <v>0.19528914164897995</v>
      </c>
      <c r="Q2565" s="104">
        <v>0.47</v>
      </c>
      <c r="R2565" s="106">
        <f>'Datos Monitoreo 2019'!$Q2565*'Datos Monitoreo 2019'!$N2565</f>
        <v>7.648824714585048E-2</v>
      </c>
      <c r="S2565" s="104">
        <v>0.2</v>
      </c>
      <c r="T2565" s="106">
        <f>'Datos Monitoreo 2019'!$R2565*'Datos Monitoreo 2019'!$S2565</f>
        <v>1.5297649429170097E-2</v>
      </c>
      <c r="U2565" s="106">
        <f>'Datos Monitoreo 2019'!$T2565+'Datos Monitoreo 2019'!$R2565</f>
        <v>9.1785896575020579E-2</v>
      </c>
    </row>
    <row r="2566" spans="1:21" s="94" customFormat="1" ht="16.5" hidden="1" x14ac:dyDescent="0.3">
      <c r="A2566" s="95" t="s">
        <v>98</v>
      </c>
      <c r="B2566" s="102">
        <f>VLOOKUP('Datos Monitoreo 2019'!$A2566,info!$D$3:$E$118,2,FALSE)</f>
        <v>3</v>
      </c>
      <c r="C2566" s="96">
        <v>2</v>
      </c>
      <c r="D2566" s="95" t="s">
        <v>10</v>
      </c>
      <c r="E2566" s="97">
        <v>28.647889756541161</v>
      </c>
      <c r="F2566" s="103">
        <f t="shared" si="45"/>
        <v>6.4457751952217604E-2</v>
      </c>
      <c r="G2566" s="95"/>
      <c r="H2566" s="104"/>
      <c r="I2566" s="104"/>
      <c r="J2566" s="104"/>
      <c r="K2566" s="105">
        <f>VLOOKUP('Datos Monitoreo 2019'!$D2566,info!$A$2:$B$20,2,FALSE)</f>
        <v>0.54</v>
      </c>
      <c r="M2566" s="104">
        <v>1.1499999999999999</v>
      </c>
      <c r="N2566" s="106">
        <f>(0.214828*'Datos Monitoreo 2019'!$E2566^2.0402)/1000</f>
        <v>0.20176753245798407</v>
      </c>
      <c r="O2566" s="106">
        <f>'Datos Monitoreo 2019'!$N2566*'Datos Monitoreo 2019'!$S2566</f>
        <v>4.0353506491596816E-2</v>
      </c>
      <c r="P2566" s="106">
        <f>'Datos Monitoreo 2019'!$O2566+'Datos Monitoreo 2019'!$N2566</f>
        <v>0.24212103894958087</v>
      </c>
      <c r="Q2566" s="104">
        <v>0.47</v>
      </c>
      <c r="R2566" s="106">
        <f>'Datos Monitoreo 2019'!$Q2566*'Datos Monitoreo 2019'!$N2566</f>
        <v>9.483074025525251E-2</v>
      </c>
      <c r="S2566" s="104">
        <v>0.2</v>
      </c>
      <c r="T2566" s="106">
        <f>'Datos Monitoreo 2019'!$R2566*'Datos Monitoreo 2019'!$S2566</f>
        <v>1.8966148051050503E-2</v>
      </c>
      <c r="U2566" s="106">
        <f>'Datos Monitoreo 2019'!$T2566+'Datos Monitoreo 2019'!$R2566</f>
        <v>0.11379688830630301</v>
      </c>
    </row>
    <row r="2567" spans="1:21" s="94" customFormat="1" ht="16.5" hidden="1" x14ac:dyDescent="0.3">
      <c r="A2567" s="96" t="s">
        <v>98</v>
      </c>
      <c r="B2567" s="102">
        <f>VLOOKUP('Datos Monitoreo 2019'!$A2567,info!$D$3:$E$118,2,FALSE)</f>
        <v>3</v>
      </c>
      <c r="C2567" s="96">
        <v>3</v>
      </c>
      <c r="D2567" s="96" t="s">
        <v>10</v>
      </c>
      <c r="E2567" s="97">
        <v>23.077466748324824</v>
      </c>
      <c r="F2567" s="103">
        <f t="shared" si="45"/>
        <v>4.1827908481338744E-2</v>
      </c>
      <c r="G2567" s="98"/>
      <c r="H2567" s="104"/>
      <c r="I2567" s="104"/>
      <c r="J2567" s="104"/>
      <c r="K2567" s="105">
        <f>VLOOKUP('Datos Monitoreo 2019'!$D2567,info!$A$2:$B$20,2,FALSE)</f>
        <v>0.54</v>
      </c>
      <c r="M2567" s="104">
        <v>1.1499999999999999</v>
      </c>
      <c r="N2567" s="106">
        <f>(0.214828*'Datos Monitoreo 2019'!$E2567^2.0402)/1000</f>
        <v>0.12979779537907596</v>
      </c>
      <c r="O2567" s="106">
        <f>'Datos Monitoreo 2019'!$N2567*'Datos Monitoreo 2019'!$S2567</f>
        <v>2.5959559075815195E-2</v>
      </c>
      <c r="P2567" s="106">
        <f>'Datos Monitoreo 2019'!$O2567+'Datos Monitoreo 2019'!$N2567</f>
        <v>0.15575735445489114</v>
      </c>
      <c r="Q2567" s="104">
        <v>0.47</v>
      </c>
      <c r="R2567" s="106">
        <f>'Datos Monitoreo 2019'!$Q2567*'Datos Monitoreo 2019'!$N2567</f>
        <v>6.1004963828165698E-2</v>
      </c>
      <c r="S2567" s="104">
        <v>0.2</v>
      </c>
      <c r="T2567" s="106">
        <f>'Datos Monitoreo 2019'!$R2567*'Datos Monitoreo 2019'!$S2567</f>
        <v>1.2200992765633141E-2</v>
      </c>
      <c r="U2567" s="106">
        <f>'Datos Monitoreo 2019'!$T2567+'Datos Monitoreo 2019'!$R2567</f>
        <v>7.3205956593798832E-2</v>
      </c>
    </row>
    <row r="2568" spans="1:21" s="94" customFormat="1" ht="16.5" hidden="1" x14ac:dyDescent="0.3">
      <c r="A2568" s="95" t="s">
        <v>98</v>
      </c>
      <c r="B2568" s="102">
        <f>VLOOKUP('Datos Monitoreo 2019'!$A2568,info!$D$3:$E$118,2,FALSE)</f>
        <v>3</v>
      </c>
      <c r="C2568" s="96">
        <v>4</v>
      </c>
      <c r="D2568" s="96" t="s">
        <v>10</v>
      </c>
      <c r="E2568" s="97">
        <v>31.03521390291959</v>
      </c>
      <c r="F2568" s="103">
        <f t="shared" si="45"/>
        <v>7.564833388836649E-2</v>
      </c>
      <c r="G2568" s="95"/>
      <c r="H2568" s="104"/>
      <c r="I2568" s="104"/>
      <c r="J2568" s="104"/>
      <c r="K2568" s="105">
        <f>VLOOKUP('Datos Monitoreo 2019'!$D2568,info!$A$2:$B$20,2,FALSE)</f>
        <v>0.54</v>
      </c>
      <c r="M2568" s="104">
        <v>1.1499999999999999</v>
      </c>
      <c r="N2568" s="106">
        <f>(0.214828*'Datos Monitoreo 2019'!$E2568^2.0402)/1000</f>
        <v>0.23755978959807289</v>
      </c>
      <c r="O2568" s="106">
        <f>'Datos Monitoreo 2019'!$N2568*'Datos Monitoreo 2019'!$S2568</f>
        <v>4.7511957919614579E-2</v>
      </c>
      <c r="P2568" s="106">
        <f>'Datos Monitoreo 2019'!$O2568+'Datos Monitoreo 2019'!$N2568</f>
        <v>0.28507174751768749</v>
      </c>
      <c r="Q2568" s="104">
        <v>0.47</v>
      </c>
      <c r="R2568" s="106">
        <f>'Datos Monitoreo 2019'!$Q2568*'Datos Monitoreo 2019'!$N2568</f>
        <v>0.11165310111109425</v>
      </c>
      <c r="S2568" s="104">
        <v>0.2</v>
      </c>
      <c r="T2568" s="106">
        <f>'Datos Monitoreo 2019'!$R2568*'Datos Monitoreo 2019'!$S2568</f>
        <v>2.233062022221885E-2</v>
      </c>
      <c r="U2568" s="106">
        <f>'Datos Monitoreo 2019'!$T2568+'Datos Monitoreo 2019'!$R2568</f>
        <v>0.1339837213333131</v>
      </c>
    </row>
    <row r="2569" spans="1:21" s="94" customFormat="1" ht="16.5" hidden="1" x14ac:dyDescent="0.3">
      <c r="A2569" s="95" t="s">
        <v>94</v>
      </c>
      <c r="B2569" s="102">
        <f>VLOOKUP('Datos Monitoreo 2019'!$A2569,info!$D$3:$E$118,2,FALSE)</f>
        <v>2</v>
      </c>
      <c r="C2569" s="96">
        <v>1</v>
      </c>
      <c r="D2569" s="96" t="s">
        <v>10</v>
      </c>
      <c r="E2569" s="97">
        <v>17.125071876687937</v>
      </c>
      <c r="F2569" s="103">
        <f t="shared" si="45"/>
        <v>2.303322167414527E-2</v>
      </c>
      <c r="G2569" s="98"/>
      <c r="H2569" s="104"/>
      <c r="I2569" s="104"/>
      <c r="J2569" s="104"/>
      <c r="K2569" s="105">
        <f>VLOOKUP('Datos Monitoreo 2019'!$D2569,info!$A$2:$B$20,2,FALSE)</f>
        <v>0.54</v>
      </c>
      <c r="M2569" s="104">
        <v>1.1499999999999999</v>
      </c>
      <c r="N2569" s="106">
        <f>(0.214828*'Datos Monitoreo 2019'!$E2569^2.0402)/1000</f>
        <v>7.0623252343412712E-2</v>
      </c>
      <c r="O2569" s="106">
        <f>'Datos Monitoreo 2019'!$N2569*'Datos Monitoreo 2019'!$S2569</f>
        <v>1.4124650468682543E-2</v>
      </c>
      <c r="P2569" s="106">
        <f>'Datos Monitoreo 2019'!$O2569+'Datos Monitoreo 2019'!$N2569</f>
        <v>8.4747902812095252E-2</v>
      </c>
      <c r="Q2569" s="104">
        <v>0.47</v>
      </c>
      <c r="R2569" s="106">
        <f>'Datos Monitoreo 2019'!$Q2569*'Datos Monitoreo 2019'!$N2569</f>
        <v>3.3192928601403972E-2</v>
      </c>
      <c r="S2569" s="104">
        <v>0.2</v>
      </c>
      <c r="T2569" s="106">
        <f>'Datos Monitoreo 2019'!$R2569*'Datos Monitoreo 2019'!$S2569</f>
        <v>6.6385857202807949E-3</v>
      </c>
      <c r="U2569" s="106">
        <f>'Datos Monitoreo 2019'!$T2569+'Datos Monitoreo 2019'!$R2569</f>
        <v>3.9831514321684768E-2</v>
      </c>
    </row>
    <row r="2570" spans="1:21" s="94" customFormat="1" ht="16.5" hidden="1" x14ac:dyDescent="0.3">
      <c r="A2570" s="96" t="s">
        <v>94</v>
      </c>
      <c r="B2570" s="102">
        <f>VLOOKUP('Datos Monitoreo 2019'!$A2570,info!$D$3:$E$118,2,FALSE)</f>
        <v>2</v>
      </c>
      <c r="C2570" s="96">
        <v>2</v>
      </c>
      <c r="D2570" s="95" t="s">
        <v>10</v>
      </c>
      <c r="E2570" s="97">
        <v>17.857184614910658</v>
      </c>
      <c r="F2570" s="103">
        <f t="shared" si="45"/>
        <v>2.5044701422412198E-2</v>
      </c>
      <c r="G2570" s="95"/>
      <c r="H2570" s="104"/>
      <c r="I2570" s="104"/>
      <c r="J2570" s="104"/>
      <c r="K2570" s="105">
        <f>VLOOKUP('Datos Monitoreo 2019'!$D2570,info!$A$2:$B$20,2,FALSE)</f>
        <v>0.54</v>
      </c>
      <c r="M2570" s="104">
        <v>1.1499999999999999</v>
      </c>
      <c r="N2570" s="106">
        <f>(0.214828*'Datos Monitoreo 2019'!$E2570^2.0402)/1000</f>
        <v>7.6920083063274844E-2</v>
      </c>
      <c r="O2570" s="106">
        <f>'Datos Monitoreo 2019'!$N2570*'Datos Monitoreo 2019'!$S2570</f>
        <v>1.5384016612654969E-2</v>
      </c>
      <c r="P2570" s="106">
        <f>'Datos Monitoreo 2019'!$O2570+'Datos Monitoreo 2019'!$N2570</f>
        <v>9.2304099675929813E-2</v>
      </c>
      <c r="Q2570" s="104">
        <v>0.47</v>
      </c>
      <c r="R2570" s="106">
        <f>'Datos Monitoreo 2019'!$Q2570*'Datos Monitoreo 2019'!$N2570</f>
        <v>3.6152439039739172E-2</v>
      </c>
      <c r="S2570" s="104">
        <v>0.2</v>
      </c>
      <c r="T2570" s="106">
        <f>'Datos Monitoreo 2019'!$R2570*'Datos Monitoreo 2019'!$S2570</f>
        <v>7.2304878079478344E-3</v>
      </c>
      <c r="U2570" s="106">
        <f>'Datos Monitoreo 2019'!$T2570+'Datos Monitoreo 2019'!$R2570</f>
        <v>4.3382926847687006E-2</v>
      </c>
    </row>
    <row r="2571" spans="1:21" s="94" customFormat="1" ht="16.5" hidden="1" x14ac:dyDescent="0.3">
      <c r="A2571" s="96" t="s">
        <v>94</v>
      </c>
      <c r="B2571" s="102">
        <f>VLOOKUP('Datos Monitoreo 2019'!$A2571,info!$D$3:$E$118,2,FALSE)</f>
        <v>2</v>
      </c>
      <c r="C2571" s="96">
        <v>4</v>
      </c>
      <c r="D2571" s="95" t="s">
        <v>10</v>
      </c>
      <c r="E2571" s="97">
        <v>25.910424735360564</v>
      </c>
      <c r="F2571" s="103">
        <f t="shared" si="45"/>
        <v>5.2727714336458752E-2</v>
      </c>
      <c r="G2571" s="95"/>
      <c r="H2571" s="104"/>
      <c r="I2571" s="104"/>
      <c r="J2571" s="104"/>
      <c r="K2571" s="105">
        <f>VLOOKUP('Datos Monitoreo 2019'!$D2571,info!$A$2:$B$20,2,FALSE)</f>
        <v>0.54</v>
      </c>
      <c r="M2571" s="104">
        <v>1.1499999999999999</v>
      </c>
      <c r="N2571" s="106">
        <f>(0.214828*'Datos Monitoreo 2019'!$E2571^2.0402)/1000</f>
        <v>0.16438478798840925</v>
      </c>
      <c r="O2571" s="106">
        <f>'Datos Monitoreo 2019'!$N2571*'Datos Monitoreo 2019'!$S2571</f>
        <v>3.2876957597681854E-2</v>
      </c>
      <c r="P2571" s="106">
        <f>'Datos Monitoreo 2019'!$O2571+'Datos Monitoreo 2019'!$N2571</f>
        <v>0.19726174558609111</v>
      </c>
      <c r="Q2571" s="104">
        <v>0.47</v>
      </c>
      <c r="R2571" s="106">
        <f>'Datos Monitoreo 2019'!$Q2571*'Datos Monitoreo 2019'!$N2571</f>
        <v>7.7260850354552338E-2</v>
      </c>
      <c r="S2571" s="104">
        <v>0.2</v>
      </c>
      <c r="T2571" s="106">
        <f>'Datos Monitoreo 2019'!$R2571*'Datos Monitoreo 2019'!$S2571</f>
        <v>1.5452170070910468E-2</v>
      </c>
      <c r="U2571" s="106">
        <f>'Datos Monitoreo 2019'!$T2571+'Datos Monitoreo 2019'!$R2571</f>
        <v>9.2713020425462811E-2</v>
      </c>
    </row>
    <row r="2572" spans="1:21" s="94" customFormat="1" ht="16.5" hidden="1" x14ac:dyDescent="0.3">
      <c r="A2572" s="96" t="s">
        <v>94</v>
      </c>
      <c r="B2572" s="102">
        <f>VLOOKUP('Datos Monitoreo 2019'!$A2572,info!$D$3:$E$118,2,FALSE)</f>
        <v>2</v>
      </c>
      <c r="C2572" s="96">
        <v>5</v>
      </c>
      <c r="D2572" s="96" t="s">
        <v>10</v>
      </c>
      <c r="E2572" s="97">
        <v>24.287044315823227</v>
      </c>
      <c r="F2572" s="103">
        <f t="shared" si="45"/>
        <v>4.6327537032432808E-2</v>
      </c>
      <c r="G2572" s="98"/>
      <c r="H2572" s="104"/>
      <c r="I2572" s="104"/>
      <c r="J2572" s="104"/>
      <c r="K2572" s="105">
        <f>VLOOKUP('Datos Monitoreo 2019'!$D2572,info!$A$2:$B$20,2,FALSE)</f>
        <v>0.54</v>
      </c>
      <c r="M2572" s="104">
        <v>1.1499999999999999</v>
      </c>
      <c r="N2572" s="106">
        <f>(0.214828*'Datos Monitoreo 2019'!$E2572^2.0402)/1000</f>
        <v>0.14405630708417166</v>
      </c>
      <c r="O2572" s="106">
        <f>'Datos Monitoreo 2019'!$N2572*'Datos Monitoreo 2019'!$S2572</f>
        <v>2.8811261416834336E-2</v>
      </c>
      <c r="P2572" s="106">
        <f>'Datos Monitoreo 2019'!$O2572+'Datos Monitoreo 2019'!$N2572</f>
        <v>0.17286756850100599</v>
      </c>
      <c r="Q2572" s="104">
        <v>0.47</v>
      </c>
      <c r="R2572" s="106">
        <f>'Datos Monitoreo 2019'!$Q2572*'Datos Monitoreo 2019'!$N2572</f>
        <v>6.7706464329560678E-2</v>
      </c>
      <c r="S2572" s="104">
        <v>0.2</v>
      </c>
      <c r="T2572" s="106">
        <f>'Datos Monitoreo 2019'!$R2572*'Datos Monitoreo 2019'!$S2572</f>
        <v>1.3541292865912137E-2</v>
      </c>
      <c r="U2572" s="106">
        <f>'Datos Monitoreo 2019'!$T2572+'Datos Monitoreo 2019'!$R2572</f>
        <v>8.1247757195472808E-2</v>
      </c>
    </row>
    <row r="2573" spans="1:21" s="94" customFormat="1" ht="16.5" hidden="1" x14ac:dyDescent="0.3">
      <c r="A2573" s="96" t="s">
        <v>94</v>
      </c>
      <c r="B2573" s="102">
        <f>VLOOKUP('Datos Monitoreo 2019'!$A2573,info!$D$3:$E$118,2,FALSE)</f>
        <v>2</v>
      </c>
      <c r="C2573" s="96">
        <v>6</v>
      </c>
      <c r="D2573" s="95" t="s">
        <v>10</v>
      </c>
      <c r="E2573" s="97">
        <v>21.008452488130185</v>
      </c>
      <c r="F2573" s="103">
        <f t="shared" si="45"/>
        <v>3.4663946605414803E-2</v>
      </c>
      <c r="G2573" s="95"/>
      <c r="H2573" s="104"/>
      <c r="I2573" s="104"/>
      <c r="J2573" s="104"/>
      <c r="K2573" s="105">
        <f>VLOOKUP('Datos Monitoreo 2019'!$D2573,info!$A$2:$B$20,2,FALSE)</f>
        <v>0.54</v>
      </c>
      <c r="M2573" s="104">
        <v>1.1499999999999999</v>
      </c>
      <c r="N2573" s="106">
        <f>(0.214828*'Datos Monitoreo 2019'!$E2573^2.0402)/1000</f>
        <v>0.10716161554248373</v>
      </c>
      <c r="O2573" s="106">
        <f>'Datos Monitoreo 2019'!$N2573*'Datos Monitoreo 2019'!$S2573</f>
        <v>2.1432323108496746E-2</v>
      </c>
      <c r="P2573" s="106">
        <f>'Datos Monitoreo 2019'!$O2573+'Datos Monitoreo 2019'!$N2573</f>
        <v>0.12859393865098048</v>
      </c>
      <c r="Q2573" s="104">
        <v>0.47</v>
      </c>
      <c r="R2573" s="106">
        <f>'Datos Monitoreo 2019'!$Q2573*'Datos Monitoreo 2019'!$N2573</f>
        <v>5.0365959304967352E-2</v>
      </c>
      <c r="S2573" s="104">
        <v>0.2</v>
      </c>
      <c r="T2573" s="106">
        <f>'Datos Monitoreo 2019'!$R2573*'Datos Monitoreo 2019'!$S2573</f>
        <v>1.0073191860993471E-2</v>
      </c>
      <c r="U2573" s="106">
        <f>'Datos Monitoreo 2019'!$T2573+'Datos Monitoreo 2019'!$R2573</f>
        <v>6.0439151165960825E-2</v>
      </c>
    </row>
    <row r="2574" spans="1:21" s="94" customFormat="1" ht="16.5" hidden="1" x14ac:dyDescent="0.3">
      <c r="A2574" s="96" t="s">
        <v>94</v>
      </c>
      <c r="B2574" s="102">
        <f>VLOOKUP('Datos Monitoreo 2019'!$A2574,info!$D$3:$E$118,2,FALSE)</f>
        <v>2</v>
      </c>
      <c r="C2574" s="96">
        <v>8</v>
      </c>
      <c r="D2574" s="95" t="s">
        <v>10</v>
      </c>
      <c r="E2574" s="97">
        <v>26.260565610162732</v>
      </c>
      <c r="F2574" s="103">
        <f t="shared" si="45"/>
        <v>5.4162416570960638E-2</v>
      </c>
      <c r="G2574" s="95"/>
      <c r="H2574" s="104"/>
      <c r="I2574" s="104"/>
      <c r="J2574" s="104"/>
      <c r="K2574" s="105">
        <f>VLOOKUP('Datos Monitoreo 2019'!$D2574,info!$A$2:$B$20,2,FALSE)</f>
        <v>0.54</v>
      </c>
      <c r="M2574" s="104">
        <v>1.1499999999999999</v>
      </c>
      <c r="N2574" s="106">
        <f>(0.214828*'Datos Monitoreo 2019'!$E2574^2.0402)/1000</f>
        <v>0.1689487803168585</v>
      </c>
      <c r="O2574" s="106">
        <f>'Datos Monitoreo 2019'!$N2574*'Datos Monitoreo 2019'!$S2574</f>
        <v>3.3789756063371701E-2</v>
      </c>
      <c r="P2574" s="106">
        <f>'Datos Monitoreo 2019'!$O2574+'Datos Monitoreo 2019'!$N2574</f>
        <v>0.20273853638023021</v>
      </c>
      <c r="Q2574" s="104">
        <v>0.47</v>
      </c>
      <c r="R2574" s="106">
        <f>'Datos Monitoreo 2019'!$Q2574*'Datos Monitoreo 2019'!$N2574</f>
        <v>7.9405926748923494E-2</v>
      </c>
      <c r="S2574" s="104">
        <v>0.2</v>
      </c>
      <c r="T2574" s="106">
        <f>'Datos Monitoreo 2019'!$R2574*'Datos Monitoreo 2019'!$S2574</f>
        <v>1.58811853497847E-2</v>
      </c>
      <c r="U2574" s="106">
        <f>'Datos Monitoreo 2019'!$T2574+'Datos Monitoreo 2019'!$R2574</f>
        <v>9.5287112098708188E-2</v>
      </c>
    </row>
    <row r="2575" spans="1:21" s="94" customFormat="1" ht="16.5" hidden="1" x14ac:dyDescent="0.3">
      <c r="A2575" s="96" t="s">
        <v>94</v>
      </c>
      <c r="B2575" s="102">
        <f>VLOOKUP('Datos Monitoreo 2019'!$A2575,info!$D$3:$E$118,2,FALSE)</f>
        <v>2</v>
      </c>
      <c r="C2575" s="96">
        <v>10</v>
      </c>
      <c r="D2575" s="95" t="s">
        <v>10</v>
      </c>
      <c r="E2575" s="97">
        <v>23.523100588982132</v>
      </c>
      <c r="F2575" s="103">
        <f t="shared" si="45"/>
        <v>4.3458928338144492E-2</v>
      </c>
      <c r="G2575" s="95"/>
      <c r="H2575" s="104"/>
      <c r="I2575" s="104"/>
      <c r="J2575" s="104"/>
      <c r="K2575" s="105">
        <f>VLOOKUP('Datos Monitoreo 2019'!$D2575,info!$A$2:$B$20,2,FALSE)</f>
        <v>0.54</v>
      </c>
      <c r="M2575" s="104">
        <v>1.1499999999999999</v>
      </c>
      <c r="N2575" s="106">
        <f>(0.214828*'Datos Monitoreo 2019'!$E2575^2.0402)/1000</f>
        <v>0.13496280574218328</v>
      </c>
      <c r="O2575" s="106">
        <f>'Datos Monitoreo 2019'!$N2575*'Datos Monitoreo 2019'!$S2575</f>
        <v>2.6992561148436657E-2</v>
      </c>
      <c r="P2575" s="106">
        <f>'Datos Monitoreo 2019'!$O2575+'Datos Monitoreo 2019'!$N2575</f>
        <v>0.16195536689061993</v>
      </c>
      <c r="Q2575" s="104">
        <v>0.47</v>
      </c>
      <c r="R2575" s="106">
        <f>'Datos Monitoreo 2019'!$Q2575*'Datos Monitoreo 2019'!$N2575</f>
        <v>6.3432518698826143E-2</v>
      </c>
      <c r="S2575" s="104">
        <v>0.2</v>
      </c>
      <c r="T2575" s="106">
        <f>'Datos Monitoreo 2019'!$R2575*'Datos Monitoreo 2019'!$S2575</f>
        <v>1.268650373976523E-2</v>
      </c>
      <c r="U2575" s="106">
        <f>'Datos Monitoreo 2019'!$T2575+'Datos Monitoreo 2019'!$R2575</f>
        <v>7.6119022438591366E-2</v>
      </c>
    </row>
    <row r="2576" spans="1:21" s="94" customFormat="1" ht="16.5" hidden="1" x14ac:dyDescent="0.3">
      <c r="A2576" s="96" t="s">
        <v>94</v>
      </c>
      <c r="B2576" s="102">
        <f>VLOOKUP('Datos Monitoreo 2019'!$A2576,info!$D$3:$E$118,2,FALSE)</f>
        <v>2</v>
      </c>
      <c r="C2576" s="96">
        <v>11</v>
      </c>
      <c r="D2576" s="96" t="s">
        <v>10</v>
      </c>
      <c r="E2576" s="97">
        <v>23.427607623126992</v>
      </c>
      <c r="F2576" s="103">
        <f t="shared" si="45"/>
        <v>4.3106798026553664E-2</v>
      </c>
      <c r="G2576" s="98"/>
      <c r="H2576" s="104"/>
      <c r="I2576" s="104"/>
      <c r="J2576" s="104"/>
      <c r="K2576" s="105">
        <f>VLOOKUP('Datos Monitoreo 2019'!$D2576,info!$A$2:$B$20,2,FALSE)</f>
        <v>0.54</v>
      </c>
      <c r="M2576" s="104">
        <v>1.1499999999999999</v>
      </c>
      <c r="N2576" s="106">
        <f>(0.214828*'Datos Monitoreo 2019'!$E2576^2.0402)/1000</f>
        <v>0.13384736684874524</v>
      </c>
      <c r="O2576" s="106">
        <f>'Datos Monitoreo 2019'!$N2576*'Datos Monitoreo 2019'!$S2576</f>
        <v>2.6769473369749049E-2</v>
      </c>
      <c r="P2576" s="106">
        <f>'Datos Monitoreo 2019'!$O2576+'Datos Monitoreo 2019'!$N2576</f>
        <v>0.16061684021849429</v>
      </c>
      <c r="Q2576" s="104">
        <v>0.47</v>
      </c>
      <c r="R2576" s="106">
        <f>'Datos Monitoreo 2019'!$Q2576*'Datos Monitoreo 2019'!$N2576</f>
        <v>6.290826241891026E-2</v>
      </c>
      <c r="S2576" s="104">
        <v>0.2</v>
      </c>
      <c r="T2576" s="106">
        <f>'Datos Monitoreo 2019'!$R2576*'Datos Monitoreo 2019'!$S2576</f>
        <v>1.2581652483782053E-2</v>
      </c>
      <c r="U2576" s="106">
        <f>'Datos Monitoreo 2019'!$T2576+'Datos Monitoreo 2019'!$R2576</f>
        <v>7.5489914902692315E-2</v>
      </c>
    </row>
    <row r="2577" spans="1:21" s="94" customFormat="1" ht="16.5" hidden="1" x14ac:dyDescent="0.3">
      <c r="A2577" s="96" t="s">
        <v>94</v>
      </c>
      <c r="B2577" s="102">
        <f>VLOOKUP('Datos Monitoreo 2019'!$A2577,info!$D$3:$E$118,2,FALSE)</f>
        <v>2</v>
      </c>
      <c r="C2577" s="96">
        <v>12</v>
      </c>
      <c r="D2577" s="95" t="s">
        <v>10</v>
      </c>
      <c r="E2577" s="97">
        <v>28.043100972791958</v>
      </c>
      <c r="F2577" s="103">
        <f t="shared" si="45"/>
        <v>6.1764929892574275E-2</v>
      </c>
      <c r="G2577" s="95"/>
      <c r="H2577" s="104"/>
      <c r="I2577" s="104"/>
      <c r="J2577" s="104"/>
      <c r="K2577" s="105">
        <f>VLOOKUP('Datos Monitoreo 2019'!$D2577,info!$A$2:$B$20,2,FALSE)</f>
        <v>0.54</v>
      </c>
      <c r="M2577" s="104">
        <v>1.1499999999999999</v>
      </c>
      <c r="N2577" s="106">
        <f>(0.214828*'Datos Monitoreo 2019'!$E2577^2.0402)/1000</f>
        <v>0.19317261696032079</v>
      </c>
      <c r="O2577" s="106">
        <f>'Datos Monitoreo 2019'!$N2577*'Datos Monitoreo 2019'!$S2577</f>
        <v>3.8634523392064163E-2</v>
      </c>
      <c r="P2577" s="106">
        <f>'Datos Monitoreo 2019'!$O2577+'Datos Monitoreo 2019'!$N2577</f>
        <v>0.23180714035238495</v>
      </c>
      <c r="Q2577" s="104">
        <v>0.47</v>
      </c>
      <c r="R2577" s="106">
        <f>'Datos Monitoreo 2019'!$Q2577*'Datos Monitoreo 2019'!$N2577</f>
        <v>9.0791129971350762E-2</v>
      </c>
      <c r="S2577" s="104">
        <v>0.2</v>
      </c>
      <c r="T2577" s="106">
        <f>'Datos Monitoreo 2019'!$R2577*'Datos Monitoreo 2019'!$S2577</f>
        <v>1.8158225994270152E-2</v>
      </c>
      <c r="U2577" s="106">
        <f>'Datos Monitoreo 2019'!$T2577+'Datos Monitoreo 2019'!$R2577</f>
        <v>0.10894935596562091</v>
      </c>
    </row>
    <row r="2578" spans="1:21" s="94" customFormat="1" ht="16.5" hidden="1" x14ac:dyDescent="0.3">
      <c r="A2578" s="96" t="s">
        <v>94</v>
      </c>
      <c r="B2578" s="102">
        <f>VLOOKUP('Datos Monitoreo 2019'!$A2578,info!$D$3:$E$118,2,FALSE)</f>
        <v>2</v>
      </c>
      <c r="C2578" s="96">
        <v>14</v>
      </c>
      <c r="D2578" s="95" t="s">
        <v>10</v>
      </c>
      <c r="E2578" s="97">
        <v>25.305635951611361</v>
      </c>
      <c r="F2578" s="103">
        <f t="shared" si="45"/>
        <v>5.0294951453827584E-2</v>
      </c>
      <c r="G2578" s="95"/>
      <c r="H2578" s="104"/>
      <c r="I2578" s="104"/>
      <c r="J2578" s="104"/>
      <c r="K2578" s="105">
        <f>VLOOKUP('Datos Monitoreo 2019'!$D2578,info!$A$2:$B$20,2,FALSE)</f>
        <v>0.54</v>
      </c>
      <c r="M2578" s="104">
        <v>1.1499999999999999</v>
      </c>
      <c r="N2578" s="106">
        <f>(0.214828*'Datos Monitoreo 2019'!$E2578^2.0402)/1000</f>
        <v>0.15665156244396608</v>
      </c>
      <c r="O2578" s="106">
        <f>'Datos Monitoreo 2019'!$N2578*'Datos Monitoreo 2019'!$S2578</f>
        <v>3.133031248879322E-2</v>
      </c>
      <c r="P2578" s="106">
        <f>'Datos Monitoreo 2019'!$O2578+'Datos Monitoreo 2019'!$N2578</f>
        <v>0.18798187493275931</v>
      </c>
      <c r="Q2578" s="104">
        <v>0.47</v>
      </c>
      <c r="R2578" s="106">
        <f>'Datos Monitoreo 2019'!$Q2578*'Datos Monitoreo 2019'!$N2578</f>
        <v>7.3626234348664055E-2</v>
      </c>
      <c r="S2578" s="104">
        <v>0.2</v>
      </c>
      <c r="T2578" s="106">
        <f>'Datos Monitoreo 2019'!$R2578*'Datos Monitoreo 2019'!$S2578</f>
        <v>1.4725246869732811E-2</v>
      </c>
      <c r="U2578" s="106">
        <f>'Datos Monitoreo 2019'!$T2578+'Datos Monitoreo 2019'!$R2578</f>
        <v>8.8351481218396866E-2</v>
      </c>
    </row>
    <row r="2579" spans="1:21" s="94" customFormat="1" ht="16.5" hidden="1" x14ac:dyDescent="0.3">
      <c r="A2579" s="96" t="s">
        <v>94</v>
      </c>
      <c r="B2579" s="102">
        <f>VLOOKUP('Datos Monitoreo 2019'!$A2579,info!$D$3:$E$118,2,FALSE)</f>
        <v>2</v>
      </c>
      <c r="C2579" s="96">
        <v>15</v>
      </c>
      <c r="D2579" s="96" t="s">
        <v>10</v>
      </c>
      <c r="E2579" s="97">
        <v>19.576058000303128</v>
      </c>
      <c r="F2579" s="103">
        <f t="shared" si="45"/>
        <v>3.0098189175466066E-2</v>
      </c>
      <c r="G2579" s="98"/>
      <c r="H2579" s="104"/>
      <c r="I2579" s="104"/>
      <c r="J2579" s="104"/>
      <c r="K2579" s="105">
        <f>VLOOKUP('Datos Monitoreo 2019'!$D2579,info!$A$2:$B$20,2,FALSE)</f>
        <v>0.54</v>
      </c>
      <c r="M2579" s="104">
        <v>1.1499999999999999</v>
      </c>
      <c r="N2579" s="106">
        <f>(0.214828*'Datos Monitoreo 2019'!$E2579^2.0402)/1000</f>
        <v>9.2783067412580883E-2</v>
      </c>
      <c r="O2579" s="106">
        <f>'Datos Monitoreo 2019'!$N2579*'Datos Monitoreo 2019'!$S2579</f>
        <v>1.8556613482516176E-2</v>
      </c>
      <c r="P2579" s="106">
        <f>'Datos Monitoreo 2019'!$O2579+'Datos Monitoreo 2019'!$N2579</f>
        <v>0.11133968089509706</v>
      </c>
      <c r="Q2579" s="104">
        <v>0.47</v>
      </c>
      <c r="R2579" s="106">
        <f>'Datos Monitoreo 2019'!$Q2579*'Datos Monitoreo 2019'!$N2579</f>
        <v>4.360804168391301E-2</v>
      </c>
      <c r="S2579" s="104">
        <v>0.2</v>
      </c>
      <c r="T2579" s="106">
        <f>'Datos Monitoreo 2019'!$R2579*'Datos Monitoreo 2019'!$S2579</f>
        <v>8.7216083367826023E-3</v>
      </c>
      <c r="U2579" s="106">
        <f>'Datos Monitoreo 2019'!$T2579+'Datos Monitoreo 2019'!$R2579</f>
        <v>5.232965002069561E-2</v>
      </c>
    </row>
    <row r="2580" spans="1:21" s="94" customFormat="1" ht="16.5" hidden="1" x14ac:dyDescent="0.3">
      <c r="A2580" s="96" t="s">
        <v>94</v>
      </c>
      <c r="B2580" s="102">
        <f>VLOOKUP('Datos Monitoreo 2019'!$A2580,info!$D$3:$E$118,2,FALSE)</f>
        <v>2</v>
      </c>
      <c r="C2580" s="96">
        <v>17</v>
      </c>
      <c r="D2580" s="96" t="s">
        <v>10</v>
      </c>
      <c r="E2580" s="97">
        <v>14.419437844125717</v>
      </c>
      <c r="F2580" s="103">
        <f t="shared" si="45"/>
        <v>1.6330013358472378E-2</v>
      </c>
      <c r="G2580" s="98"/>
      <c r="H2580" s="104"/>
      <c r="I2580" s="104"/>
      <c r="J2580" s="104"/>
      <c r="K2580" s="105">
        <f>VLOOKUP('Datos Monitoreo 2019'!$D2580,info!$A$2:$B$20,2,FALSE)</f>
        <v>0.54</v>
      </c>
      <c r="M2580" s="104">
        <v>1.1499999999999999</v>
      </c>
      <c r="N2580" s="106">
        <f>(0.214828*'Datos Monitoreo 2019'!$E2580^2.0402)/1000</f>
        <v>4.9725283374075453E-2</v>
      </c>
      <c r="O2580" s="106">
        <f>'Datos Monitoreo 2019'!$N2580*'Datos Monitoreo 2019'!$S2580</f>
        <v>9.9450566748150917E-3</v>
      </c>
      <c r="P2580" s="106">
        <f>'Datos Monitoreo 2019'!$O2580+'Datos Monitoreo 2019'!$N2580</f>
        <v>5.9670340048890547E-2</v>
      </c>
      <c r="Q2580" s="104">
        <v>0.47</v>
      </c>
      <c r="R2580" s="106">
        <f>'Datos Monitoreo 2019'!$Q2580*'Datos Monitoreo 2019'!$N2580</f>
        <v>2.3370883185815462E-2</v>
      </c>
      <c r="S2580" s="104">
        <v>0.2</v>
      </c>
      <c r="T2580" s="106">
        <f>'Datos Monitoreo 2019'!$R2580*'Datos Monitoreo 2019'!$S2580</f>
        <v>4.6741766371630926E-3</v>
      </c>
      <c r="U2580" s="106">
        <f>'Datos Monitoreo 2019'!$T2580+'Datos Monitoreo 2019'!$R2580</f>
        <v>2.8045059822978554E-2</v>
      </c>
    </row>
    <row r="2581" spans="1:21" s="94" customFormat="1" ht="16.5" hidden="1" x14ac:dyDescent="0.3">
      <c r="A2581" s="96" t="s">
        <v>94</v>
      </c>
      <c r="B2581" s="102">
        <f>VLOOKUP('Datos Monitoreo 2019'!$A2581,info!$D$3:$E$118,2,FALSE)</f>
        <v>2</v>
      </c>
      <c r="C2581" s="96">
        <v>18</v>
      </c>
      <c r="D2581" s="95" t="s">
        <v>10</v>
      </c>
      <c r="E2581" s="97">
        <v>26.356058576017869</v>
      </c>
      <c r="F2581" s="103">
        <f t="shared" si="45"/>
        <v>5.4557041252356997E-2</v>
      </c>
      <c r="G2581" s="95"/>
      <c r="H2581" s="104"/>
      <c r="I2581" s="104"/>
      <c r="J2581" s="104"/>
      <c r="K2581" s="105">
        <f>VLOOKUP('Datos Monitoreo 2019'!$D2581,info!$A$2:$B$20,2,FALSE)</f>
        <v>0.54</v>
      </c>
      <c r="M2581" s="104">
        <v>1.1499999999999999</v>
      </c>
      <c r="N2581" s="106">
        <f>(0.214828*'Datos Monitoreo 2019'!$E2581^2.0402)/1000</f>
        <v>0.17020456662527894</v>
      </c>
      <c r="O2581" s="106">
        <f>'Datos Monitoreo 2019'!$N2581*'Datos Monitoreo 2019'!$S2581</f>
        <v>3.4040913325055787E-2</v>
      </c>
      <c r="P2581" s="106">
        <f>'Datos Monitoreo 2019'!$O2581+'Datos Monitoreo 2019'!$N2581</f>
        <v>0.20424547995033474</v>
      </c>
      <c r="Q2581" s="104">
        <v>0.47</v>
      </c>
      <c r="R2581" s="106">
        <f>'Datos Monitoreo 2019'!$Q2581*'Datos Monitoreo 2019'!$N2581</f>
        <v>7.9996146313881092E-2</v>
      </c>
      <c r="S2581" s="104">
        <v>0.2</v>
      </c>
      <c r="T2581" s="106">
        <f>'Datos Monitoreo 2019'!$R2581*'Datos Monitoreo 2019'!$S2581</f>
        <v>1.5999229262776218E-2</v>
      </c>
      <c r="U2581" s="106">
        <f>'Datos Monitoreo 2019'!$T2581+'Datos Monitoreo 2019'!$R2581</f>
        <v>9.5995375576657313E-2</v>
      </c>
    </row>
    <row r="2582" spans="1:21" s="94" customFormat="1" ht="16.5" hidden="1" x14ac:dyDescent="0.3">
      <c r="A2582" s="96" t="s">
        <v>94</v>
      </c>
      <c r="B2582" s="102">
        <f>VLOOKUP('Datos Monitoreo 2019'!$A2582,info!$D$3:$E$118,2,FALSE)</f>
        <v>2</v>
      </c>
      <c r="C2582" s="96">
        <v>19</v>
      </c>
      <c r="D2582" s="96" t="s">
        <v>10</v>
      </c>
      <c r="E2582" s="97">
        <v>21.294931385695598</v>
      </c>
      <c r="F2582" s="103">
        <f t="shared" si="45"/>
        <v>3.5615772742575887E-2</v>
      </c>
      <c r="G2582" s="98"/>
      <c r="H2582" s="104"/>
      <c r="I2582" s="104"/>
      <c r="J2582" s="104"/>
      <c r="K2582" s="105">
        <f>VLOOKUP('Datos Monitoreo 2019'!$D2582,info!$A$2:$B$20,2,FALSE)</f>
        <v>0.54</v>
      </c>
      <c r="M2582" s="104">
        <v>1.1499999999999999</v>
      </c>
      <c r="N2582" s="106">
        <f>(0.214828*'Datos Monitoreo 2019'!$E2582^2.0402)/1000</f>
        <v>0.11016409738834244</v>
      </c>
      <c r="O2582" s="106">
        <f>'Datos Monitoreo 2019'!$N2582*'Datos Monitoreo 2019'!$S2582</f>
        <v>2.203281947766849E-2</v>
      </c>
      <c r="P2582" s="106">
        <f>'Datos Monitoreo 2019'!$O2582+'Datos Monitoreo 2019'!$N2582</f>
        <v>0.13219691686601093</v>
      </c>
      <c r="Q2582" s="104">
        <v>0.47</v>
      </c>
      <c r="R2582" s="106">
        <f>'Datos Monitoreo 2019'!$Q2582*'Datos Monitoreo 2019'!$N2582</f>
        <v>5.1777125772520943E-2</v>
      </c>
      <c r="S2582" s="104">
        <v>0.2</v>
      </c>
      <c r="T2582" s="106">
        <f>'Datos Monitoreo 2019'!$R2582*'Datos Monitoreo 2019'!$S2582</f>
        <v>1.0355425154504189E-2</v>
      </c>
      <c r="U2582" s="106">
        <f>'Datos Monitoreo 2019'!$T2582+'Datos Monitoreo 2019'!$R2582</f>
        <v>6.2132550927025132E-2</v>
      </c>
    </row>
    <row r="2583" spans="1:21" s="94" customFormat="1" ht="16.5" hidden="1" x14ac:dyDescent="0.3">
      <c r="A2583" s="96" t="s">
        <v>94</v>
      </c>
      <c r="B2583" s="102">
        <f>VLOOKUP('Datos Monitoreo 2019'!$A2583,info!$D$3:$E$118,2,FALSE)</f>
        <v>2</v>
      </c>
      <c r="C2583" s="96">
        <v>21</v>
      </c>
      <c r="D2583" s="96" t="s">
        <v>10</v>
      </c>
      <c r="E2583" s="97">
        <v>23.523100588982132</v>
      </c>
      <c r="F2583" s="103">
        <f t="shared" si="45"/>
        <v>4.3458928338144492E-2</v>
      </c>
      <c r="G2583" s="98"/>
      <c r="H2583" s="104"/>
      <c r="I2583" s="104"/>
      <c r="J2583" s="104"/>
      <c r="K2583" s="105">
        <f>VLOOKUP('Datos Monitoreo 2019'!$D2583,info!$A$2:$B$20,2,FALSE)</f>
        <v>0.54</v>
      </c>
      <c r="M2583" s="104">
        <v>1.1499999999999999</v>
      </c>
      <c r="N2583" s="106">
        <f>(0.214828*'Datos Monitoreo 2019'!$E2583^2.0402)/1000</f>
        <v>0.13496280574218328</v>
      </c>
      <c r="O2583" s="106">
        <f>'Datos Monitoreo 2019'!$N2583*'Datos Monitoreo 2019'!$S2583</f>
        <v>2.6992561148436657E-2</v>
      </c>
      <c r="P2583" s="106">
        <f>'Datos Monitoreo 2019'!$O2583+'Datos Monitoreo 2019'!$N2583</f>
        <v>0.16195536689061993</v>
      </c>
      <c r="Q2583" s="104">
        <v>0.47</v>
      </c>
      <c r="R2583" s="106">
        <f>'Datos Monitoreo 2019'!$Q2583*'Datos Monitoreo 2019'!$N2583</f>
        <v>6.3432518698826143E-2</v>
      </c>
      <c r="S2583" s="104">
        <v>0.2</v>
      </c>
      <c r="T2583" s="106">
        <f>'Datos Monitoreo 2019'!$R2583*'Datos Monitoreo 2019'!$S2583</f>
        <v>1.268650373976523E-2</v>
      </c>
      <c r="U2583" s="106">
        <f>'Datos Monitoreo 2019'!$T2583+'Datos Monitoreo 2019'!$R2583</f>
        <v>7.6119022438591366E-2</v>
      </c>
    </row>
    <row r="2584" spans="1:21" s="94" customFormat="1" ht="16.5" hidden="1" x14ac:dyDescent="0.3">
      <c r="A2584" s="96" t="s">
        <v>94</v>
      </c>
      <c r="B2584" s="102">
        <f>VLOOKUP('Datos Monitoreo 2019'!$A2584,info!$D$3:$E$118,2,FALSE)</f>
        <v>2</v>
      </c>
      <c r="C2584" s="96">
        <v>22</v>
      </c>
      <c r="D2584" s="95" t="s">
        <v>10</v>
      </c>
      <c r="E2584" s="97">
        <v>11.490986891234844</v>
      </c>
      <c r="F2584" s="103">
        <f t="shared" si="45"/>
        <v>1.0370615669339445E-2</v>
      </c>
      <c r="G2584" s="95"/>
      <c r="H2584" s="104"/>
      <c r="I2584" s="104"/>
      <c r="J2584" s="104"/>
      <c r="K2584" s="105">
        <f>VLOOKUP('Datos Monitoreo 2019'!$D2584,info!$A$2:$B$20,2,FALSE)</f>
        <v>0.54</v>
      </c>
      <c r="M2584" s="104">
        <v>1.1499999999999999</v>
      </c>
      <c r="N2584" s="106">
        <f>(0.214828*'Datos Monitoreo 2019'!$E2584^2.0402)/1000</f>
        <v>3.1291898173064617E-2</v>
      </c>
      <c r="O2584" s="106">
        <f>'Datos Monitoreo 2019'!$N2584*'Datos Monitoreo 2019'!$S2584</f>
        <v>6.2583796346129235E-3</v>
      </c>
      <c r="P2584" s="106">
        <f>'Datos Monitoreo 2019'!$O2584+'Datos Monitoreo 2019'!$N2584</f>
        <v>3.7550277807677543E-2</v>
      </c>
      <c r="Q2584" s="104">
        <v>0.47</v>
      </c>
      <c r="R2584" s="106">
        <f>'Datos Monitoreo 2019'!$Q2584*'Datos Monitoreo 2019'!$N2584</f>
        <v>1.4707192141340369E-2</v>
      </c>
      <c r="S2584" s="104">
        <v>0.2</v>
      </c>
      <c r="T2584" s="106">
        <f>'Datos Monitoreo 2019'!$R2584*'Datos Monitoreo 2019'!$S2584</f>
        <v>2.941438428268074E-3</v>
      </c>
      <c r="U2584" s="106">
        <f>'Datos Monitoreo 2019'!$T2584+'Datos Monitoreo 2019'!$R2584</f>
        <v>1.7648630569608442E-2</v>
      </c>
    </row>
    <row r="2585" spans="1:21" s="94" customFormat="1" ht="16.5" hidden="1" x14ac:dyDescent="0.3">
      <c r="A2585" s="96" t="s">
        <v>94</v>
      </c>
      <c r="B2585" s="102">
        <f>VLOOKUP('Datos Monitoreo 2019'!$A2585,info!$D$3:$E$118,2,FALSE)</f>
        <v>2</v>
      </c>
      <c r="C2585" s="96">
        <v>23</v>
      </c>
      <c r="D2585" s="96" t="s">
        <v>10</v>
      </c>
      <c r="E2585" s="97">
        <v>24.127889372731332</v>
      </c>
      <c r="F2585" s="103">
        <f t="shared" si="45"/>
        <v>4.5722350361325874E-2</v>
      </c>
      <c r="G2585" s="98"/>
      <c r="H2585" s="104"/>
      <c r="I2585" s="104"/>
      <c r="J2585" s="104"/>
      <c r="K2585" s="105">
        <f>VLOOKUP('Datos Monitoreo 2019'!$D2585,info!$A$2:$B$20,2,FALSE)</f>
        <v>0.54</v>
      </c>
      <c r="M2585" s="104">
        <v>1.1499999999999999</v>
      </c>
      <c r="N2585" s="106">
        <f>(0.214828*'Datos Monitoreo 2019'!$E2585^2.0402)/1000</f>
        <v>0.14213689642506003</v>
      </c>
      <c r="O2585" s="106">
        <f>'Datos Monitoreo 2019'!$N2585*'Datos Monitoreo 2019'!$S2585</f>
        <v>2.8427379285012006E-2</v>
      </c>
      <c r="P2585" s="106">
        <f>'Datos Monitoreo 2019'!$O2585+'Datos Monitoreo 2019'!$N2585</f>
        <v>0.17056427571007204</v>
      </c>
      <c r="Q2585" s="104">
        <v>0.47</v>
      </c>
      <c r="R2585" s="106">
        <f>'Datos Monitoreo 2019'!$Q2585*'Datos Monitoreo 2019'!$N2585</f>
        <v>6.6804341319778207E-2</v>
      </c>
      <c r="S2585" s="104">
        <v>0.2</v>
      </c>
      <c r="T2585" s="106">
        <f>'Datos Monitoreo 2019'!$R2585*'Datos Monitoreo 2019'!$S2585</f>
        <v>1.3360868263955642E-2</v>
      </c>
      <c r="U2585" s="106">
        <f>'Datos Monitoreo 2019'!$T2585+'Datos Monitoreo 2019'!$R2585</f>
        <v>8.0165209583733854E-2</v>
      </c>
    </row>
    <row r="2586" spans="1:21" s="94" customFormat="1" ht="16.5" hidden="1" x14ac:dyDescent="0.3">
      <c r="A2586" s="96" t="s">
        <v>94</v>
      </c>
      <c r="B2586" s="102">
        <f>VLOOKUP('Datos Monitoreo 2019'!$A2586,info!$D$3:$E$118,2,FALSE)</f>
        <v>2</v>
      </c>
      <c r="C2586" s="96">
        <v>25</v>
      </c>
      <c r="D2586" s="96" t="s">
        <v>10</v>
      </c>
      <c r="E2586" s="97">
        <v>24.414368270296745</v>
      </c>
      <c r="F2586" s="103">
        <f t="shared" si="45"/>
        <v>4.6814551158294006E-2</v>
      </c>
      <c r="G2586" s="98"/>
      <c r="H2586" s="104"/>
      <c r="I2586" s="104"/>
      <c r="J2586" s="104"/>
      <c r="K2586" s="105">
        <f>VLOOKUP('Datos Monitoreo 2019'!$D2586,info!$A$2:$B$20,2,FALSE)</f>
        <v>0.54</v>
      </c>
      <c r="M2586" s="104">
        <v>1.1499999999999999</v>
      </c>
      <c r="N2586" s="106">
        <f>(0.214828*'Datos Monitoreo 2019'!$E2586^2.0402)/1000</f>
        <v>0.1456012879141724</v>
      </c>
      <c r="O2586" s="106">
        <f>'Datos Monitoreo 2019'!$N2586*'Datos Monitoreo 2019'!$S2586</f>
        <v>2.9120257582834482E-2</v>
      </c>
      <c r="P2586" s="106">
        <f>'Datos Monitoreo 2019'!$O2586+'Datos Monitoreo 2019'!$N2586</f>
        <v>0.17472154549700689</v>
      </c>
      <c r="Q2586" s="104">
        <v>0.47</v>
      </c>
      <c r="R2586" s="106">
        <f>'Datos Monitoreo 2019'!$Q2586*'Datos Monitoreo 2019'!$N2586</f>
        <v>6.8432605319661027E-2</v>
      </c>
      <c r="S2586" s="104">
        <v>0.2</v>
      </c>
      <c r="T2586" s="106">
        <f>'Datos Monitoreo 2019'!$R2586*'Datos Monitoreo 2019'!$S2586</f>
        <v>1.3686521063932207E-2</v>
      </c>
      <c r="U2586" s="106">
        <f>'Datos Monitoreo 2019'!$T2586+'Datos Monitoreo 2019'!$R2586</f>
        <v>8.2119126383593227E-2</v>
      </c>
    </row>
    <row r="2587" spans="1:21" s="94" customFormat="1" ht="16.5" hidden="1" x14ac:dyDescent="0.3">
      <c r="A2587" s="96" t="s">
        <v>94</v>
      </c>
      <c r="B2587" s="102">
        <f>VLOOKUP('Datos Monitoreo 2019'!$A2587,info!$D$3:$E$118,2,FALSE)</f>
        <v>2</v>
      </c>
      <c r="C2587" s="96">
        <v>26</v>
      </c>
      <c r="D2587" s="95" t="s">
        <v>10</v>
      </c>
      <c r="E2587" s="97">
        <v>10.91802909610402</v>
      </c>
      <c r="F2587" s="103">
        <f t="shared" si="45"/>
        <v>9.3622099499091945E-3</v>
      </c>
      <c r="G2587" s="95"/>
      <c r="H2587" s="104"/>
      <c r="I2587" s="104"/>
      <c r="J2587" s="104"/>
      <c r="K2587" s="105">
        <f>VLOOKUP('Datos Monitoreo 2019'!$D2587,info!$A$2:$B$20,2,FALSE)</f>
        <v>0.54</v>
      </c>
      <c r="M2587" s="104">
        <v>1.1499999999999999</v>
      </c>
      <c r="N2587" s="106">
        <f>(0.214828*'Datos Monitoreo 2019'!$E2587^2.0402)/1000</f>
        <v>2.8191149113229005E-2</v>
      </c>
      <c r="O2587" s="106">
        <f>'Datos Monitoreo 2019'!$N2587*'Datos Monitoreo 2019'!$S2587</f>
        <v>5.6382298226458011E-3</v>
      </c>
      <c r="P2587" s="106">
        <f>'Datos Monitoreo 2019'!$O2587+'Datos Monitoreo 2019'!$N2587</f>
        <v>3.3829378935874808E-2</v>
      </c>
      <c r="Q2587" s="104">
        <v>0.47</v>
      </c>
      <c r="R2587" s="106">
        <f>'Datos Monitoreo 2019'!$Q2587*'Datos Monitoreo 2019'!$N2587</f>
        <v>1.3249840083217631E-2</v>
      </c>
      <c r="S2587" s="104">
        <v>0.2</v>
      </c>
      <c r="T2587" s="106">
        <f>'Datos Monitoreo 2019'!$R2587*'Datos Monitoreo 2019'!$S2587</f>
        <v>2.6499680166435263E-3</v>
      </c>
      <c r="U2587" s="106">
        <f>'Datos Monitoreo 2019'!$T2587+'Datos Monitoreo 2019'!$R2587</f>
        <v>1.5899808099861159E-2</v>
      </c>
    </row>
    <row r="2588" spans="1:21" s="94" customFormat="1" ht="16.5" hidden="1" x14ac:dyDescent="0.3">
      <c r="A2588" s="96" t="s">
        <v>94</v>
      </c>
      <c r="B2588" s="102">
        <f>VLOOKUP('Datos Monitoreo 2019'!$A2588,info!$D$3:$E$118,2,FALSE)</f>
        <v>2</v>
      </c>
      <c r="C2588" s="96">
        <v>27</v>
      </c>
      <c r="D2588" s="96" t="s">
        <v>10</v>
      </c>
      <c r="E2588" s="97">
        <v>19.83070590925016</v>
      </c>
      <c r="F2588" s="103">
        <f t="shared" si="45"/>
        <v>3.0886324453657122E-2</v>
      </c>
      <c r="G2588" s="98"/>
      <c r="H2588" s="104"/>
      <c r="I2588" s="104"/>
      <c r="J2588" s="104"/>
      <c r="K2588" s="105">
        <f>VLOOKUP('Datos Monitoreo 2019'!$D2588,info!$A$2:$B$20,2,FALSE)</f>
        <v>0.54</v>
      </c>
      <c r="M2588" s="104">
        <v>1.1499999999999999</v>
      </c>
      <c r="N2588" s="106">
        <f>(0.214828*'Datos Monitoreo 2019'!$E2588^2.0402)/1000</f>
        <v>9.5262116833683852E-2</v>
      </c>
      <c r="O2588" s="106">
        <f>'Datos Monitoreo 2019'!$N2588*'Datos Monitoreo 2019'!$S2588</f>
        <v>1.9052423366736772E-2</v>
      </c>
      <c r="P2588" s="106">
        <f>'Datos Monitoreo 2019'!$O2588+'Datos Monitoreo 2019'!$N2588</f>
        <v>0.11431454020042062</v>
      </c>
      <c r="Q2588" s="104">
        <v>0.47</v>
      </c>
      <c r="R2588" s="106">
        <f>'Datos Monitoreo 2019'!$Q2588*'Datos Monitoreo 2019'!$N2588</f>
        <v>4.4773194911831411E-2</v>
      </c>
      <c r="S2588" s="104">
        <v>0.2</v>
      </c>
      <c r="T2588" s="106">
        <f>'Datos Monitoreo 2019'!$R2588*'Datos Monitoreo 2019'!$S2588</f>
        <v>8.9546389823662829E-3</v>
      </c>
      <c r="U2588" s="106">
        <f>'Datos Monitoreo 2019'!$T2588+'Datos Monitoreo 2019'!$R2588</f>
        <v>5.3727833894197691E-2</v>
      </c>
    </row>
    <row r="2589" spans="1:21" s="94" customFormat="1" ht="16.5" hidden="1" x14ac:dyDescent="0.3">
      <c r="A2589" s="96" t="s">
        <v>94</v>
      </c>
      <c r="B2589" s="102">
        <f>VLOOKUP('Datos Monitoreo 2019'!$A2589,info!$D$3:$E$118,2,FALSE)</f>
        <v>2</v>
      </c>
      <c r="C2589" s="96">
        <v>28</v>
      </c>
      <c r="D2589" s="95" t="s">
        <v>10</v>
      </c>
      <c r="E2589" s="97">
        <v>15.851832331952775</v>
      </c>
      <c r="F2589" s="103">
        <f t="shared" si="45"/>
        <v>1.9735531253281206E-2</v>
      </c>
      <c r="G2589" s="95"/>
      <c r="H2589" s="104"/>
      <c r="I2589" s="104"/>
      <c r="J2589" s="104"/>
      <c r="K2589" s="105">
        <f>VLOOKUP('Datos Monitoreo 2019'!$D2589,info!$A$2:$B$20,2,FALSE)</f>
        <v>0.54</v>
      </c>
      <c r="M2589" s="104">
        <v>1.1499999999999999</v>
      </c>
      <c r="N2589" s="106">
        <f>(0.214828*'Datos Monitoreo 2019'!$E2589^2.0402)/1000</f>
        <v>6.0324401263650101E-2</v>
      </c>
      <c r="O2589" s="106">
        <f>'Datos Monitoreo 2019'!$N2589*'Datos Monitoreo 2019'!$S2589</f>
        <v>1.2064880252730021E-2</v>
      </c>
      <c r="P2589" s="106">
        <f>'Datos Monitoreo 2019'!$O2589+'Datos Monitoreo 2019'!$N2589</f>
        <v>7.2389281516380119E-2</v>
      </c>
      <c r="Q2589" s="104">
        <v>0.47</v>
      </c>
      <c r="R2589" s="106">
        <f>'Datos Monitoreo 2019'!$Q2589*'Datos Monitoreo 2019'!$N2589</f>
        <v>2.8352468593915547E-2</v>
      </c>
      <c r="S2589" s="104">
        <v>0.2</v>
      </c>
      <c r="T2589" s="106">
        <f>'Datos Monitoreo 2019'!$R2589*'Datos Monitoreo 2019'!$S2589</f>
        <v>5.6704937187831098E-3</v>
      </c>
      <c r="U2589" s="106">
        <f>'Datos Monitoreo 2019'!$T2589+'Datos Monitoreo 2019'!$R2589</f>
        <v>3.4022962312698656E-2</v>
      </c>
    </row>
    <row r="2590" spans="1:21" s="94" customFormat="1" ht="16.5" hidden="1" x14ac:dyDescent="0.3">
      <c r="A2590" s="96" t="s">
        <v>94</v>
      </c>
      <c r="B2590" s="102">
        <f>VLOOKUP('Datos Monitoreo 2019'!$A2590,info!$D$3:$E$118,2,FALSE)</f>
        <v>2</v>
      </c>
      <c r="C2590" s="96">
        <v>30</v>
      </c>
      <c r="D2590" s="95" t="s">
        <v>10</v>
      </c>
      <c r="E2590" s="97">
        <v>22.759156862141033</v>
      </c>
      <c r="F2590" s="103">
        <f t="shared" si="45"/>
        <v>4.0681992891077094E-2</v>
      </c>
      <c r="G2590" s="95"/>
      <c r="H2590" s="104"/>
      <c r="I2590" s="104"/>
      <c r="J2590" s="104"/>
      <c r="K2590" s="105">
        <f>VLOOKUP('Datos Monitoreo 2019'!$D2590,info!$A$2:$B$20,2,FALSE)</f>
        <v>0.54</v>
      </c>
      <c r="M2590" s="104">
        <v>1.1499999999999999</v>
      </c>
      <c r="N2590" s="106">
        <f>(0.214828*'Datos Monitoreo 2019'!$E2590^2.0402)/1000</f>
        <v>0.12617139403517857</v>
      </c>
      <c r="O2590" s="106">
        <f>'Datos Monitoreo 2019'!$N2590*'Datos Monitoreo 2019'!$S2590</f>
        <v>2.5234278807035715E-2</v>
      </c>
      <c r="P2590" s="106">
        <f>'Datos Monitoreo 2019'!$O2590+'Datos Monitoreo 2019'!$N2590</f>
        <v>0.15140567284221429</v>
      </c>
      <c r="Q2590" s="104">
        <v>0.47</v>
      </c>
      <c r="R2590" s="106">
        <f>'Datos Monitoreo 2019'!$Q2590*'Datos Monitoreo 2019'!$N2590</f>
        <v>5.9300555196533926E-2</v>
      </c>
      <c r="S2590" s="104">
        <v>0.2</v>
      </c>
      <c r="T2590" s="106">
        <f>'Datos Monitoreo 2019'!$R2590*'Datos Monitoreo 2019'!$S2590</f>
        <v>1.1860111039306787E-2</v>
      </c>
      <c r="U2590" s="106">
        <f>'Datos Monitoreo 2019'!$T2590+'Datos Monitoreo 2019'!$R2590</f>
        <v>7.1160666235840719E-2</v>
      </c>
    </row>
    <row r="2591" spans="1:21" s="94" customFormat="1" ht="16.5" hidden="1" x14ac:dyDescent="0.3">
      <c r="A2591" s="96" t="s">
        <v>94</v>
      </c>
      <c r="B2591" s="102">
        <f>VLOOKUP('Datos Monitoreo 2019'!$A2591,info!$D$3:$E$118,2,FALSE)</f>
        <v>2</v>
      </c>
      <c r="C2591" s="96">
        <v>32</v>
      </c>
      <c r="D2591" s="95" t="s">
        <v>10</v>
      </c>
      <c r="E2591" s="97">
        <v>22.695494884904274</v>
      </c>
      <c r="F2591" s="103">
        <f t="shared" si="45"/>
        <v>4.0454719632341866E-2</v>
      </c>
      <c r="G2591" s="95"/>
      <c r="H2591" s="104"/>
      <c r="I2591" s="104"/>
      <c r="J2591" s="104"/>
      <c r="K2591" s="105">
        <f>VLOOKUP('Datos Monitoreo 2019'!$D2591,info!$A$2:$B$20,2,FALSE)</f>
        <v>0.54</v>
      </c>
      <c r="M2591" s="104">
        <v>1.1499999999999999</v>
      </c>
      <c r="N2591" s="106">
        <f>(0.214828*'Datos Monitoreo 2019'!$E2591^2.0402)/1000</f>
        <v>0.12545239991346696</v>
      </c>
      <c r="O2591" s="106">
        <f>'Datos Monitoreo 2019'!$N2591*'Datos Monitoreo 2019'!$S2591</f>
        <v>2.5090479982693394E-2</v>
      </c>
      <c r="P2591" s="106">
        <f>'Datos Monitoreo 2019'!$O2591+'Datos Monitoreo 2019'!$N2591</f>
        <v>0.15054287989616036</v>
      </c>
      <c r="Q2591" s="104">
        <v>0.47</v>
      </c>
      <c r="R2591" s="106">
        <f>'Datos Monitoreo 2019'!$Q2591*'Datos Monitoreo 2019'!$N2591</f>
        <v>5.8962627959329467E-2</v>
      </c>
      <c r="S2591" s="104">
        <v>0.2</v>
      </c>
      <c r="T2591" s="106">
        <f>'Datos Monitoreo 2019'!$R2591*'Datos Monitoreo 2019'!$S2591</f>
        <v>1.1792525591865895E-2</v>
      </c>
      <c r="U2591" s="106">
        <f>'Datos Monitoreo 2019'!$T2591+'Datos Monitoreo 2019'!$R2591</f>
        <v>7.0755153551195354E-2</v>
      </c>
    </row>
    <row r="2592" spans="1:21" s="94" customFormat="1" ht="16.5" hidden="1" x14ac:dyDescent="0.3">
      <c r="A2592" s="96" t="s">
        <v>94</v>
      </c>
      <c r="B2592" s="102">
        <f>VLOOKUP('Datos Monitoreo 2019'!$A2592,info!$D$3:$E$118,2,FALSE)</f>
        <v>2</v>
      </c>
      <c r="C2592" s="96">
        <v>33</v>
      </c>
      <c r="D2592" s="95" t="s">
        <v>10</v>
      </c>
      <c r="E2592" s="97">
        <v>14.101127957941927</v>
      </c>
      <c r="F2592" s="103">
        <f t="shared" si="45"/>
        <v>1.5616999213420687E-2</v>
      </c>
      <c r="G2592" s="95"/>
      <c r="H2592" s="104"/>
      <c r="I2592" s="104"/>
      <c r="J2592" s="104"/>
      <c r="K2592" s="105">
        <f>VLOOKUP('Datos Monitoreo 2019'!$D2592,info!$A$2:$B$20,2,FALSE)</f>
        <v>0.54</v>
      </c>
      <c r="M2592" s="104">
        <v>1.1499999999999999</v>
      </c>
      <c r="N2592" s="106">
        <f>(0.214828*'Datos Monitoreo 2019'!$E2592^2.0402)/1000</f>
        <v>4.7511484177886351E-2</v>
      </c>
      <c r="O2592" s="106">
        <f>'Datos Monitoreo 2019'!$N2592*'Datos Monitoreo 2019'!$S2592</f>
        <v>9.5022968355772709E-3</v>
      </c>
      <c r="P2592" s="106">
        <f>'Datos Monitoreo 2019'!$O2592+'Datos Monitoreo 2019'!$N2592</f>
        <v>5.7013781013463619E-2</v>
      </c>
      <c r="Q2592" s="104">
        <v>0.47</v>
      </c>
      <c r="R2592" s="106">
        <f>'Datos Monitoreo 2019'!$Q2592*'Datos Monitoreo 2019'!$N2592</f>
        <v>2.2330397563606583E-2</v>
      </c>
      <c r="S2592" s="104">
        <v>0.2</v>
      </c>
      <c r="T2592" s="106">
        <f>'Datos Monitoreo 2019'!$R2592*'Datos Monitoreo 2019'!$S2592</f>
        <v>4.4660795127213172E-3</v>
      </c>
      <c r="U2592" s="106">
        <f>'Datos Monitoreo 2019'!$T2592+'Datos Monitoreo 2019'!$R2592</f>
        <v>2.6796477076327901E-2</v>
      </c>
    </row>
    <row r="2593" spans="1:21" s="94" customFormat="1" ht="16.5" hidden="1" x14ac:dyDescent="0.3">
      <c r="A2593" s="96" t="s">
        <v>94</v>
      </c>
      <c r="B2593" s="102">
        <f>VLOOKUP('Datos Monitoreo 2019'!$A2593,info!$D$3:$E$118,2,FALSE)</f>
        <v>2</v>
      </c>
      <c r="C2593" s="96">
        <v>33</v>
      </c>
      <c r="D2593" s="96" t="s">
        <v>10</v>
      </c>
      <c r="E2593" s="97">
        <v>9.2946486765666876</v>
      </c>
      <c r="F2593" s="103">
        <f t="shared" si="45"/>
        <v>6.7850935338936809E-3</v>
      </c>
      <c r="G2593" s="98"/>
      <c r="H2593" s="104"/>
      <c r="I2593" s="104"/>
      <c r="J2593" s="104"/>
      <c r="K2593" s="105">
        <f>VLOOKUP('Datos Monitoreo 2019'!$D2593,info!$A$2:$B$20,2,FALSE)</f>
        <v>0.54</v>
      </c>
      <c r="M2593" s="104">
        <v>1.1499999999999999</v>
      </c>
      <c r="N2593" s="106">
        <f>(0.214828*'Datos Monitoreo 2019'!$E2593^2.0402)/1000</f>
        <v>2.0299241412884916E-2</v>
      </c>
      <c r="O2593" s="106">
        <f>'Datos Monitoreo 2019'!$N2593*'Datos Monitoreo 2019'!$S2593</f>
        <v>4.0598482825769831E-3</v>
      </c>
      <c r="P2593" s="106">
        <f>'Datos Monitoreo 2019'!$O2593+'Datos Monitoreo 2019'!$N2593</f>
        <v>2.43590896954619E-2</v>
      </c>
      <c r="Q2593" s="104">
        <v>0.47</v>
      </c>
      <c r="R2593" s="106">
        <f>'Datos Monitoreo 2019'!$Q2593*'Datos Monitoreo 2019'!$N2593</f>
        <v>9.5406434640559097E-3</v>
      </c>
      <c r="S2593" s="104">
        <v>0.2</v>
      </c>
      <c r="T2593" s="106">
        <f>'Datos Monitoreo 2019'!$R2593*'Datos Monitoreo 2019'!$S2593</f>
        <v>1.9081286928111819E-3</v>
      </c>
      <c r="U2593" s="106">
        <f>'Datos Monitoreo 2019'!$T2593+'Datos Monitoreo 2019'!$R2593</f>
        <v>1.1448772156867092E-2</v>
      </c>
    </row>
    <row r="2594" spans="1:21" s="94" customFormat="1" ht="16.5" hidden="1" x14ac:dyDescent="0.3">
      <c r="A2594" s="96" t="s">
        <v>94</v>
      </c>
      <c r="B2594" s="102">
        <f>VLOOKUP('Datos Monitoreo 2019'!$A2594,info!$D$3:$E$118,2,FALSE)</f>
        <v>2</v>
      </c>
      <c r="C2594" s="96">
        <v>34</v>
      </c>
      <c r="D2594" s="96" t="s">
        <v>10</v>
      </c>
      <c r="E2594" s="97">
        <v>24.796340133717298</v>
      </c>
      <c r="F2594" s="103">
        <f t="shared" si="45"/>
        <v>4.8290872410414444E-2</v>
      </c>
      <c r="G2594" s="98"/>
      <c r="H2594" s="104"/>
      <c r="I2594" s="104"/>
      <c r="J2594" s="104"/>
      <c r="K2594" s="105">
        <f>VLOOKUP('Datos Monitoreo 2019'!$D2594,info!$A$2:$B$20,2,FALSE)</f>
        <v>0.54</v>
      </c>
      <c r="M2594" s="104">
        <v>1.1499999999999999</v>
      </c>
      <c r="N2594" s="106">
        <f>(0.214828*'Datos Monitoreo 2019'!$E2594^2.0402)/1000</f>
        <v>0.15028666119111964</v>
      </c>
      <c r="O2594" s="106">
        <f>'Datos Monitoreo 2019'!$N2594*'Datos Monitoreo 2019'!$S2594</f>
        <v>3.0057332238223929E-2</v>
      </c>
      <c r="P2594" s="106">
        <f>'Datos Monitoreo 2019'!$O2594+'Datos Monitoreo 2019'!$N2594</f>
        <v>0.18034399342934357</v>
      </c>
      <c r="Q2594" s="104">
        <v>0.47</v>
      </c>
      <c r="R2594" s="106">
        <f>'Datos Monitoreo 2019'!$Q2594*'Datos Monitoreo 2019'!$N2594</f>
        <v>7.0634730759826223E-2</v>
      </c>
      <c r="S2594" s="104">
        <v>0.2</v>
      </c>
      <c r="T2594" s="106">
        <f>'Datos Monitoreo 2019'!$R2594*'Datos Monitoreo 2019'!$S2594</f>
        <v>1.4126946151965246E-2</v>
      </c>
      <c r="U2594" s="106">
        <f>'Datos Monitoreo 2019'!$T2594+'Datos Monitoreo 2019'!$R2594</f>
        <v>8.476167691179147E-2</v>
      </c>
    </row>
    <row r="2595" spans="1:21" s="94" customFormat="1" ht="16.5" hidden="1" x14ac:dyDescent="0.3">
      <c r="A2595" s="96" t="s">
        <v>94</v>
      </c>
      <c r="B2595" s="102">
        <f>VLOOKUP('Datos Monitoreo 2019'!$A2595,info!$D$3:$E$118,2,FALSE)</f>
        <v>2</v>
      </c>
      <c r="C2595" s="96">
        <v>36</v>
      </c>
      <c r="D2595" s="96" t="s">
        <v>10</v>
      </c>
      <c r="E2595" s="97">
        <v>26.578875496346523</v>
      </c>
      <c r="F2595" s="103">
        <f t="shared" si="45"/>
        <v>5.548340259862336E-2</v>
      </c>
      <c r="G2595" s="98"/>
      <c r="H2595" s="104"/>
      <c r="I2595" s="104"/>
      <c r="J2595" s="104"/>
      <c r="K2595" s="105">
        <f>VLOOKUP('Datos Monitoreo 2019'!$D2595,info!$A$2:$B$20,2,FALSE)</f>
        <v>0.54</v>
      </c>
      <c r="M2595" s="104">
        <v>1.1499999999999999</v>
      </c>
      <c r="N2595" s="106">
        <f>(0.214828*'Datos Monitoreo 2019'!$E2595^2.0402)/1000</f>
        <v>0.17315317617683162</v>
      </c>
      <c r="O2595" s="106">
        <f>'Datos Monitoreo 2019'!$N2595*'Datos Monitoreo 2019'!$S2595</f>
        <v>3.4630635235366324E-2</v>
      </c>
      <c r="P2595" s="106">
        <f>'Datos Monitoreo 2019'!$O2595+'Datos Monitoreo 2019'!$N2595</f>
        <v>0.20778381141219796</v>
      </c>
      <c r="Q2595" s="104">
        <v>0.47</v>
      </c>
      <c r="R2595" s="106">
        <f>'Datos Monitoreo 2019'!$Q2595*'Datos Monitoreo 2019'!$N2595</f>
        <v>8.1381992803110856E-2</v>
      </c>
      <c r="S2595" s="104">
        <v>0.2</v>
      </c>
      <c r="T2595" s="106">
        <f>'Datos Monitoreo 2019'!$R2595*'Datos Monitoreo 2019'!$S2595</f>
        <v>1.6276398560622171E-2</v>
      </c>
      <c r="U2595" s="106">
        <f>'Datos Monitoreo 2019'!$T2595+'Datos Monitoreo 2019'!$R2595</f>
        <v>9.7658391363733027E-2</v>
      </c>
    </row>
    <row r="2596" spans="1:21" s="94" customFormat="1" ht="16.5" hidden="1" x14ac:dyDescent="0.3">
      <c r="A2596" s="96" t="s">
        <v>94</v>
      </c>
      <c r="B2596" s="102">
        <f>VLOOKUP('Datos Monitoreo 2019'!$A2596,info!$D$3:$E$118,2,FALSE)</f>
        <v>2</v>
      </c>
      <c r="C2596" s="96">
        <v>37</v>
      </c>
      <c r="D2596" s="95" t="s">
        <v>10</v>
      </c>
      <c r="E2596" s="97">
        <v>18.207325489712829</v>
      </c>
      <c r="F2596" s="103">
        <f t="shared" si="45"/>
        <v>2.6036475450289354E-2</v>
      </c>
      <c r="G2596" s="95"/>
      <c r="H2596" s="104"/>
      <c r="I2596" s="104"/>
      <c r="J2596" s="104"/>
      <c r="K2596" s="105">
        <f>VLOOKUP('Datos Monitoreo 2019'!$D2596,info!$A$2:$B$20,2,FALSE)</f>
        <v>0.54</v>
      </c>
      <c r="M2596" s="104">
        <v>1.1499999999999999</v>
      </c>
      <c r="N2596" s="106">
        <f>(0.214828*'Datos Monitoreo 2019'!$E2596^2.0402)/1000</f>
        <v>8.0028576676903523E-2</v>
      </c>
      <c r="O2596" s="106">
        <f>'Datos Monitoreo 2019'!$N2596*'Datos Monitoreo 2019'!$S2596</f>
        <v>1.6005715335380706E-2</v>
      </c>
      <c r="P2596" s="106">
        <f>'Datos Monitoreo 2019'!$O2596+'Datos Monitoreo 2019'!$N2596</f>
        <v>9.6034292012284223E-2</v>
      </c>
      <c r="Q2596" s="104">
        <v>0.47</v>
      </c>
      <c r="R2596" s="106">
        <f>'Datos Monitoreo 2019'!$Q2596*'Datos Monitoreo 2019'!$N2596</f>
        <v>3.7613431038144657E-2</v>
      </c>
      <c r="S2596" s="104">
        <v>0.2</v>
      </c>
      <c r="T2596" s="106">
        <f>'Datos Monitoreo 2019'!$R2596*'Datos Monitoreo 2019'!$S2596</f>
        <v>7.5226862076289321E-3</v>
      </c>
      <c r="U2596" s="106">
        <f>'Datos Monitoreo 2019'!$T2596+'Datos Monitoreo 2019'!$R2596</f>
        <v>4.5136117245773585E-2</v>
      </c>
    </row>
    <row r="2597" spans="1:21" s="94" customFormat="1" ht="16.5" hidden="1" x14ac:dyDescent="0.3">
      <c r="A2597" s="96" t="s">
        <v>94</v>
      </c>
      <c r="B2597" s="102">
        <f>VLOOKUP('Datos Monitoreo 2019'!$A2597,info!$D$3:$E$118,2,FALSE)</f>
        <v>2</v>
      </c>
      <c r="C2597" s="96">
        <v>38</v>
      </c>
      <c r="D2597" s="96" t="s">
        <v>10</v>
      </c>
      <c r="E2597" s="97">
        <v>25.846762758123806</v>
      </c>
      <c r="F2597" s="103">
        <f t="shared" si="45"/>
        <v>5.2468928398991317E-2</v>
      </c>
      <c r="G2597" s="98"/>
      <c r="H2597" s="104"/>
      <c r="I2597" s="104"/>
      <c r="J2597" s="104"/>
      <c r="K2597" s="105">
        <f>VLOOKUP('Datos Monitoreo 2019'!$D2597,info!$A$2:$B$20,2,FALSE)</f>
        <v>0.54</v>
      </c>
      <c r="M2597" s="104">
        <v>1.1499999999999999</v>
      </c>
      <c r="N2597" s="106">
        <f>(0.214828*'Datos Monitoreo 2019'!$E2597^2.0402)/1000</f>
        <v>0.1635618167756511</v>
      </c>
      <c r="O2597" s="106">
        <f>'Datos Monitoreo 2019'!$N2597*'Datos Monitoreo 2019'!$S2597</f>
        <v>3.2712363355130218E-2</v>
      </c>
      <c r="P2597" s="106">
        <f>'Datos Monitoreo 2019'!$O2597+'Datos Monitoreo 2019'!$N2597</f>
        <v>0.19627418013078132</v>
      </c>
      <c r="Q2597" s="104">
        <v>0.47</v>
      </c>
      <c r="R2597" s="106">
        <f>'Datos Monitoreo 2019'!$Q2597*'Datos Monitoreo 2019'!$N2597</f>
        <v>7.687405388455601E-2</v>
      </c>
      <c r="S2597" s="104">
        <v>0.2</v>
      </c>
      <c r="T2597" s="106">
        <f>'Datos Monitoreo 2019'!$R2597*'Datos Monitoreo 2019'!$S2597</f>
        <v>1.5374810776911203E-2</v>
      </c>
      <c r="U2597" s="106">
        <f>'Datos Monitoreo 2019'!$T2597+'Datos Monitoreo 2019'!$R2597</f>
        <v>9.2248864661467214E-2</v>
      </c>
    </row>
    <row r="2598" spans="1:21" s="94" customFormat="1" ht="16.5" hidden="1" x14ac:dyDescent="0.3">
      <c r="A2598" s="96" t="s">
        <v>94</v>
      </c>
      <c r="B2598" s="102">
        <f>VLOOKUP('Datos Monitoreo 2019'!$A2598,info!$D$3:$E$118,2,FALSE)</f>
        <v>2</v>
      </c>
      <c r="C2598" s="96">
        <v>40</v>
      </c>
      <c r="D2598" s="96" t="s">
        <v>10</v>
      </c>
      <c r="E2598" s="97">
        <v>27.024509337003831</v>
      </c>
      <c r="F2598" s="103">
        <f t="shared" si="45"/>
        <v>5.7359521067790645E-2</v>
      </c>
      <c r="G2598" s="98"/>
      <c r="H2598" s="104"/>
      <c r="I2598" s="104"/>
      <c r="J2598" s="104"/>
      <c r="K2598" s="105">
        <f>VLOOKUP('Datos Monitoreo 2019'!$D2598,info!$A$2:$B$20,2,FALSE)</f>
        <v>0.54</v>
      </c>
      <c r="M2598" s="104">
        <v>1.1499999999999999</v>
      </c>
      <c r="N2598" s="106">
        <f>(0.214828*'Datos Monitoreo 2019'!$E2598^2.0402)/1000</f>
        <v>0.1791278794400416</v>
      </c>
      <c r="O2598" s="106">
        <f>'Datos Monitoreo 2019'!$N2598*'Datos Monitoreo 2019'!$S2598</f>
        <v>3.5825575888008325E-2</v>
      </c>
      <c r="P2598" s="106">
        <f>'Datos Monitoreo 2019'!$O2598+'Datos Monitoreo 2019'!$N2598</f>
        <v>0.21495345532804994</v>
      </c>
      <c r="Q2598" s="104">
        <v>0.47</v>
      </c>
      <c r="R2598" s="106">
        <f>'Datos Monitoreo 2019'!$Q2598*'Datos Monitoreo 2019'!$N2598</f>
        <v>8.4190103336819547E-2</v>
      </c>
      <c r="S2598" s="104">
        <v>0.2</v>
      </c>
      <c r="T2598" s="106">
        <f>'Datos Monitoreo 2019'!$R2598*'Datos Monitoreo 2019'!$S2598</f>
        <v>1.6838020667363909E-2</v>
      </c>
      <c r="U2598" s="106">
        <f>'Datos Monitoreo 2019'!$T2598+'Datos Monitoreo 2019'!$R2598</f>
        <v>0.10102812400418346</v>
      </c>
    </row>
    <row r="2599" spans="1:21" s="94" customFormat="1" ht="16.5" hidden="1" x14ac:dyDescent="0.3">
      <c r="A2599" s="96" t="s">
        <v>94</v>
      </c>
      <c r="B2599" s="102">
        <f>VLOOKUP('Datos Monitoreo 2019'!$A2599,info!$D$3:$E$118,2,FALSE)</f>
        <v>2</v>
      </c>
      <c r="C2599" s="96">
        <v>41</v>
      </c>
      <c r="D2599" s="95" t="s">
        <v>10</v>
      </c>
      <c r="E2599" s="97">
        <v>24.732678156480539</v>
      </c>
      <c r="F2599" s="103">
        <f t="shared" si="45"/>
        <v>4.8043227318963454E-2</v>
      </c>
      <c r="G2599" s="95"/>
      <c r="H2599" s="104"/>
      <c r="I2599" s="104"/>
      <c r="J2599" s="104"/>
      <c r="K2599" s="105">
        <f>VLOOKUP('Datos Monitoreo 2019'!$D2599,info!$A$2:$B$20,2,FALSE)</f>
        <v>0.54</v>
      </c>
      <c r="M2599" s="104">
        <v>1.1499999999999999</v>
      </c>
      <c r="N2599" s="106">
        <f>(0.214828*'Datos Monitoreo 2019'!$E2599^2.0402)/1000</f>
        <v>0.14950051116046373</v>
      </c>
      <c r="O2599" s="106">
        <f>'Datos Monitoreo 2019'!$N2599*'Datos Monitoreo 2019'!$S2599</f>
        <v>2.9900102232092746E-2</v>
      </c>
      <c r="P2599" s="106">
        <f>'Datos Monitoreo 2019'!$O2599+'Datos Monitoreo 2019'!$N2599</f>
        <v>0.17940061339255647</v>
      </c>
      <c r="Q2599" s="104">
        <v>0.47</v>
      </c>
      <c r="R2599" s="106">
        <f>'Datos Monitoreo 2019'!$Q2599*'Datos Monitoreo 2019'!$N2599</f>
        <v>7.0265240245417943E-2</v>
      </c>
      <c r="S2599" s="104">
        <v>0.2</v>
      </c>
      <c r="T2599" s="106">
        <f>'Datos Monitoreo 2019'!$R2599*'Datos Monitoreo 2019'!$S2599</f>
        <v>1.405304804908359E-2</v>
      </c>
      <c r="U2599" s="106">
        <f>'Datos Monitoreo 2019'!$T2599+'Datos Monitoreo 2019'!$R2599</f>
        <v>8.4318288294501526E-2</v>
      </c>
    </row>
    <row r="2600" spans="1:21" s="94" customFormat="1" ht="16.5" hidden="1" x14ac:dyDescent="0.3">
      <c r="A2600" s="96" t="s">
        <v>94</v>
      </c>
      <c r="B2600" s="102">
        <f>VLOOKUP('Datos Monitoreo 2019'!$A2600,info!$D$3:$E$118,2,FALSE)</f>
        <v>2</v>
      </c>
      <c r="C2600" s="96">
        <v>42</v>
      </c>
      <c r="D2600" s="96" t="s">
        <v>10</v>
      </c>
      <c r="E2600" s="97">
        <v>19.671550966158264</v>
      </c>
      <c r="F2600" s="103">
        <f t="shared" si="45"/>
        <v>3.0392546242714518E-2</v>
      </c>
      <c r="G2600" s="98"/>
      <c r="H2600" s="104"/>
      <c r="I2600" s="104"/>
      <c r="J2600" s="104"/>
      <c r="K2600" s="105">
        <f>VLOOKUP('Datos Monitoreo 2019'!$D2600,info!$A$2:$B$20,2,FALSE)</f>
        <v>0.54</v>
      </c>
      <c r="M2600" s="104">
        <v>1.1499999999999999</v>
      </c>
      <c r="N2600" s="106">
        <f>(0.214828*'Datos Monitoreo 2019'!$E2600^2.0402)/1000</f>
        <v>9.3708805477603976E-2</v>
      </c>
      <c r="O2600" s="106">
        <f>'Datos Monitoreo 2019'!$N2600*'Datos Monitoreo 2019'!$S2600</f>
        <v>1.8741761095520795E-2</v>
      </c>
      <c r="P2600" s="106">
        <f>'Datos Monitoreo 2019'!$O2600+'Datos Monitoreo 2019'!$N2600</f>
        <v>0.11245056657312477</v>
      </c>
      <c r="Q2600" s="104">
        <v>0.47</v>
      </c>
      <c r="R2600" s="106">
        <f>'Datos Monitoreo 2019'!$Q2600*'Datos Monitoreo 2019'!$N2600</f>
        <v>4.4043138574473867E-2</v>
      </c>
      <c r="S2600" s="104">
        <v>0.2</v>
      </c>
      <c r="T2600" s="106">
        <f>'Datos Monitoreo 2019'!$R2600*'Datos Monitoreo 2019'!$S2600</f>
        <v>8.808627714894773E-3</v>
      </c>
      <c r="U2600" s="106">
        <f>'Datos Monitoreo 2019'!$T2600+'Datos Monitoreo 2019'!$R2600</f>
        <v>5.2851766289368642E-2</v>
      </c>
    </row>
    <row r="2601" spans="1:21" s="94" customFormat="1" ht="16.5" hidden="1" x14ac:dyDescent="0.3">
      <c r="A2601" s="96" t="s">
        <v>94</v>
      </c>
      <c r="B2601" s="102">
        <f>VLOOKUP('Datos Monitoreo 2019'!$A2601,info!$D$3:$E$118,2,FALSE)</f>
        <v>2</v>
      </c>
      <c r="C2601" s="96">
        <v>44</v>
      </c>
      <c r="D2601" s="96" t="s">
        <v>10</v>
      </c>
      <c r="E2601" s="97">
        <v>21.167607431222081</v>
      </c>
      <c r="F2601" s="103">
        <f t="shared" si="45"/>
        <v>3.5191147354406704E-2</v>
      </c>
      <c r="G2601" s="98"/>
      <c r="H2601" s="104"/>
      <c r="I2601" s="104"/>
      <c r="J2601" s="104"/>
      <c r="K2601" s="105">
        <f>VLOOKUP('Datos Monitoreo 2019'!$D2601,info!$A$2:$B$20,2,FALSE)</f>
        <v>0.54</v>
      </c>
      <c r="M2601" s="104">
        <v>1.1499999999999999</v>
      </c>
      <c r="N2601" s="106">
        <f>(0.214828*'Datos Monitoreo 2019'!$E2601^2.0402)/1000</f>
        <v>0.10882443868711128</v>
      </c>
      <c r="O2601" s="106">
        <f>'Datos Monitoreo 2019'!$N2601*'Datos Monitoreo 2019'!$S2601</f>
        <v>2.1764887737422259E-2</v>
      </c>
      <c r="P2601" s="106">
        <f>'Datos Monitoreo 2019'!$O2601+'Datos Monitoreo 2019'!$N2601</f>
        <v>0.13058932642453353</v>
      </c>
      <c r="Q2601" s="104">
        <v>0.47</v>
      </c>
      <c r="R2601" s="106">
        <f>'Datos Monitoreo 2019'!$Q2601*'Datos Monitoreo 2019'!$N2601</f>
        <v>5.1147486182942299E-2</v>
      </c>
      <c r="S2601" s="104">
        <v>0.2</v>
      </c>
      <c r="T2601" s="106">
        <f>'Datos Monitoreo 2019'!$R2601*'Datos Monitoreo 2019'!$S2601</f>
        <v>1.0229497236588461E-2</v>
      </c>
      <c r="U2601" s="106">
        <f>'Datos Monitoreo 2019'!$T2601+'Datos Monitoreo 2019'!$R2601</f>
        <v>6.137698341953076E-2</v>
      </c>
    </row>
    <row r="2602" spans="1:21" s="94" customFormat="1" ht="16.5" hidden="1" x14ac:dyDescent="0.3">
      <c r="A2602" s="96" t="s">
        <v>94</v>
      </c>
      <c r="B2602" s="102">
        <f>VLOOKUP('Datos Monitoreo 2019'!$A2602,info!$D$3:$E$118,2,FALSE)</f>
        <v>2</v>
      </c>
      <c r="C2602" s="96">
        <v>46</v>
      </c>
      <c r="D2602" s="96" t="s">
        <v>10</v>
      </c>
      <c r="E2602" s="97">
        <v>23.141128725561583</v>
      </c>
      <c r="F2602" s="103">
        <f t="shared" si="45"/>
        <v>4.2059001458708181E-2</v>
      </c>
      <c r="G2602" s="98"/>
      <c r="H2602" s="104"/>
      <c r="I2602" s="104"/>
      <c r="J2602" s="104"/>
      <c r="K2602" s="105">
        <f>VLOOKUP('Datos Monitoreo 2019'!$D2602,info!$A$2:$B$20,2,FALSE)</f>
        <v>0.54</v>
      </c>
      <c r="M2602" s="104">
        <v>1.1499999999999999</v>
      </c>
      <c r="N2602" s="106">
        <f>(0.214828*'Datos Monitoreo 2019'!$E2602^2.0402)/1000</f>
        <v>0.13052936343304997</v>
      </c>
      <c r="O2602" s="106">
        <f>'Datos Monitoreo 2019'!$N2602*'Datos Monitoreo 2019'!$S2602</f>
        <v>2.6105872686609993E-2</v>
      </c>
      <c r="P2602" s="106">
        <f>'Datos Monitoreo 2019'!$O2602+'Datos Monitoreo 2019'!$N2602</f>
        <v>0.15663523611965996</v>
      </c>
      <c r="Q2602" s="104">
        <v>0.47</v>
      </c>
      <c r="R2602" s="106">
        <f>'Datos Monitoreo 2019'!$Q2602*'Datos Monitoreo 2019'!$N2602</f>
        <v>6.1348800813533479E-2</v>
      </c>
      <c r="S2602" s="104">
        <v>0.2</v>
      </c>
      <c r="T2602" s="106">
        <f>'Datos Monitoreo 2019'!$R2602*'Datos Monitoreo 2019'!$S2602</f>
        <v>1.2269760162706696E-2</v>
      </c>
      <c r="U2602" s="106">
        <f>'Datos Monitoreo 2019'!$T2602+'Datos Monitoreo 2019'!$R2602</f>
        <v>7.3618560976240172E-2</v>
      </c>
    </row>
    <row r="2603" spans="1:21" s="94" customFormat="1" ht="16.5" hidden="1" x14ac:dyDescent="0.3">
      <c r="A2603" s="96" t="s">
        <v>94</v>
      </c>
      <c r="B2603" s="102">
        <f>VLOOKUP('Datos Monitoreo 2019'!$A2603,info!$D$3:$E$118,2,FALSE)</f>
        <v>2</v>
      </c>
      <c r="C2603" s="96">
        <v>47</v>
      </c>
      <c r="D2603" s="95" t="s">
        <v>10</v>
      </c>
      <c r="E2603" s="97">
        <v>20.499156670236122</v>
      </c>
      <c r="F2603" s="103">
        <f t="shared" si="45"/>
        <v>3.3003642239080158E-2</v>
      </c>
      <c r="G2603" s="95"/>
      <c r="H2603" s="104"/>
      <c r="I2603" s="104"/>
      <c r="J2603" s="104"/>
      <c r="K2603" s="105">
        <f>VLOOKUP('Datos Monitoreo 2019'!$D2603,info!$A$2:$B$20,2,FALSE)</f>
        <v>0.54</v>
      </c>
      <c r="M2603" s="104">
        <v>1.1499999999999999</v>
      </c>
      <c r="N2603" s="106">
        <f>(0.214828*'Datos Monitoreo 2019'!$E2603^2.0402)/1000</f>
        <v>0.10192827199088686</v>
      </c>
      <c r="O2603" s="106">
        <f>'Datos Monitoreo 2019'!$N2603*'Datos Monitoreo 2019'!$S2603</f>
        <v>2.0385654398177373E-2</v>
      </c>
      <c r="P2603" s="106">
        <f>'Datos Monitoreo 2019'!$O2603+'Datos Monitoreo 2019'!$N2603</f>
        <v>0.12231392638906423</v>
      </c>
      <c r="Q2603" s="104">
        <v>0.47</v>
      </c>
      <c r="R2603" s="106">
        <f>'Datos Monitoreo 2019'!$Q2603*'Datos Monitoreo 2019'!$N2603</f>
        <v>4.7906287835716821E-2</v>
      </c>
      <c r="S2603" s="104">
        <v>0.2</v>
      </c>
      <c r="T2603" s="106">
        <f>'Datos Monitoreo 2019'!$R2603*'Datos Monitoreo 2019'!$S2603</f>
        <v>9.5812575671433645E-3</v>
      </c>
      <c r="U2603" s="106">
        <f>'Datos Monitoreo 2019'!$T2603+'Datos Monitoreo 2019'!$R2603</f>
        <v>5.7487545402860184E-2</v>
      </c>
    </row>
    <row r="2604" spans="1:21" s="94" customFormat="1" ht="16.5" hidden="1" x14ac:dyDescent="0.3">
      <c r="A2604" s="96" t="s">
        <v>94</v>
      </c>
      <c r="B2604" s="102">
        <f>VLOOKUP('Datos Monitoreo 2019'!$A2604,info!$D$3:$E$118,2,FALSE)</f>
        <v>2</v>
      </c>
      <c r="C2604" s="96">
        <v>49</v>
      </c>
      <c r="D2604" s="95" t="s">
        <v>10</v>
      </c>
      <c r="E2604" s="97">
        <v>21.422255340169112</v>
      </c>
      <c r="F2604" s="103">
        <f t="shared" si="45"/>
        <v>3.6042944609834537E-2</v>
      </c>
      <c r="G2604" s="95"/>
      <c r="H2604" s="104"/>
      <c r="I2604" s="104"/>
      <c r="J2604" s="104"/>
      <c r="K2604" s="105">
        <f>VLOOKUP('Datos Monitoreo 2019'!$D2604,info!$A$2:$B$20,2,FALSE)</f>
        <v>0.54</v>
      </c>
      <c r="M2604" s="104">
        <v>1.1499999999999999</v>
      </c>
      <c r="N2604" s="106">
        <f>(0.214828*'Datos Monitoreo 2019'!$E2604^2.0402)/1000</f>
        <v>0.11151211399341741</v>
      </c>
      <c r="O2604" s="106">
        <f>'Datos Monitoreo 2019'!$N2604*'Datos Monitoreo 2019'!$S2604</f>
        <v>2.2302422798683483E-2</v>
      </c>
      <c r="P2604" s="106">
        <f>'Datos Monitoreo 2019'!$O2604+'Datos Monitoreo 2019'!$N2604</f>
        <v>0.1338145367921009</v>
      </c>
      <c r="Q2604" s="104">
        <v>0.47</v>
      </c>
      <c r="R2604" s="106">
        <f>'Datos Monitoreo 2019'!$Q2604*'Datos Monitoreo 2019'!$N2604</f>
        <v>5.2410693576906184E-2</v>
      </c>
      <c r="S2604" s="104">
        <v>0.2</v>
      </c>
      <c r="T2604" s="106">
        <f>'Datos Monitoreo 2019'!$R2604*'Datos Monitoreo 2019'!$S2604</f>
        <v>1.0482138715381237E-2</v>
      </c>
      <c r="U2604" s="106">
        <f>'Datos Monitoreo 2019'!$T2604+'Datos Monitoreo 2019'!$R2604</f>
        <v>6.2892832292287426E-2</v>
      </c>
    </row>
    <row r="2605" spans="1:21" s="94" customFormat="1" ht="16.5" hidden="1" x14ac:dyDescent="0.3">
      <c r="A2605" s="96" t="s">
        <v>94</v>
      </c>
      <c r="B2605" s="102">
        <f>VLOOKUP('Datos Monitoreo 2019'!$A2605,info!$D$3:$E$118,2,FALSE)</f>
        <v>2</v>
      </c>
      <c r="C2605" s="96">
        <v>50</v>
      </c>
      <c r="D2605" s="96" t="s">
        <v>10</v>
      </c>
      <c r="E2605" s="97">
        <v>19.194086136882579</v>
      </c>
      <c r="F2605" s="103">
        <f t="shared" si="45"/>
        <v>2.893508485135049E-2</v>
      </c>
      <c r="G2605" s="98"/>
      <c r="H2605" s="104"/>
      <c r="I2605" s="104"/>
      <c r="J2605" s="104"/>
      <c r="K2605" s="105">
        <f>VLOOKUP('Datos Monitoreo 2019'!$D2605,info!$A$2:$B$20,2,FALSE)</f>
        <v>0.54</v>
      </c>
      <c r="M2605" s="104">
        <v>1.1499999999999999</v>
      </c>
      <c r="N2605" s="106">
        <f>(0.214828*'Datos Monitoreo 2019'!$E2605^2.0402)/1000</f>
        <v>8.9126960340791234E-2</v>
      </c>
      <c r="O2605" s="106">
        <f>'Datos Monitoreo 2019'!$N2605*'Datos Monitoreo 2019'!$S2605</f>
        <v>1.7825392068158249E-2</v>
      </c>
      <c r="P2605" s="106">
        <f>'Datos Monitoreo 2019'!$O2605+'Datos Monitoreo 2019'!$N2605</f>
        <v>0.10695235240894949</v>
      </c>
      <c r="Q2605" s="104">
        <v>0.47</v>
      </c>
      <c r="R2605" s="106">
        <f>'Datos Monitoreo 2019'!$Q2605*'Datos Monitoreo 2019'!$N2605</f>
        <v>4.1889671360171875E-2</v>
      </c>
      <c r="S2605" s="104">
        <v>0.2</v>
      </c>
      <c r="T2605" s="106">
        <f>'Datos Monitoreo 2019'!$R2605*'Datos Monitoreo 2019'!$S2605</f>
        <v>8.377934272034376E-3</v>
      </c>
      <c r="U2605" s="106">
        <f>'Datos Monitoreo 2019'!$T2605+'Datos Monitoreo 2019'!$R2605</f>
        <v>5.0267605632206253E-2</v>
      </c>
    </row>
    <row r="2606" spans="1:21" s="94" customFormat="1" ht="16.5" hidden="1" x14ac:dyDescent="0.3">
      <c r="A2606" s="96" t="s">
        <v>94</v>
      </c>
      <c r="B2606" s="102">
        <f>VLOOKUP('Datos Monitoreo 2019'!$A2606,info!$D$3:$E$118,2,FALSE)</f>
        <v>2</v>
      </c>
      <c r="C2606" s="96">
        <v>51</v>
      </c>
      <c r="D2606" s="95" t="s">
        <v>10</v>
      </c>
      <c r="E2606" s="97">
        <v>19.385072068592851</v>
      </c>
      <c r="F2606" s="103">
        <f t="shared" si="45"/>
        <v>2.9513772224432615E-2</v>
      </c>
      <c r="G2606" s="95"/>
      <c r="H2606" s="104"/>
      <c r="I2606" s="104"/>
      <c r="J2606" s="104"/>
      <c r="K2606" s="105">
        <f>VLOOKUP('Datos Monitoreo 2019'!$D2606,info!$A$2:$B$20,2,FALSE)</f>
        <v>0.54</v>
      </c>
      <c r="M2606" s="104">
        <v>1.1499999999999999</v>
      </c>
      <c r="N2606" s="106">
        <f>(0.214828*'Datos Monitoreo 2019'!$E2606^2.0402)/1000</f>
        <v>9.0945646687483297E-2</v>
      </c>
      <c r="O2606" s="106">
        <f>'Datos Monitoreo 2019'!$N2606*'Datos Monitoreo 2019'!$S2606</f>
        <v>1.8189129337496661E-2</v>
      </c>
      <c r="P2606" s="106">
        <f>'Datos Monitoreo 2019'!$O2606+'Datos Monitoreo 2019'!$N2606</f>
        <v>0.10913477602497995</v>
      </c>
      <c r="Q2606" s="104">
        <v>0.47</v>
      </c>
      <c r="R2606" s="106">
        <f>'Datos Monitoreo 2019'!$Q2606*'Datos Monitoreo 2019'!$N2606</f>
        <v>4.2744453943117149E-2</v>
      </c>
      <c r="S2606" s="104">
        <v>0.2</v>
      </c>
      <c r="T2606" s="106">
        <f>'Datos Monitoreo 2019'!$R2606*'Datos Monitoreo 2019'!$S2606</f>
        <v>8.5488907886234304E-3</v>
      </c>
      <c r="U2606" s="106">
        <f>'Datos Monitoreo 2019'!$T2606+'Datos Monitoreo 2019'!$R2606</f>
        <v>5.1293344731740576E-2</v>
      </c>
    </row>
    <row r="2607" spans="1:21" s="94" customFormat="1" ht="16.5" hidden="1" x14ac:dyDescent="0.3">
      <c r="A2607" s="95" t="s">
        <v>94</v>
      </c>
      <c r="B2607" s="102">
        <f>VLOOKUP('Datos Monitoreo 2019'!$A2607,info!$D$3:$E$118,2,FALSE)</f>
        <v>2</v>
      </c>
      <c r="C2607" s="96">
        <v>52</v>
      </c>
      <c r="D2607" s="96" t="s">
        <v>10</v>
      </c>
      <c r="E2607" s="97">
        <v>29.698312380947669</v>
      </c>
      <c r="F2607" s="103">
        <f t="shared" si="45"/>
        <v>6.9271313628560427E-2</v>
      </c>
      <c r="G2607" s="95"/>
      <c r="H2607" s="104"/>
      <c r="I2607" s="104"/>
      <c r="J2607" s="104"/>
      <c r="K2607" s="105">
        <f>VLOOKUP('Datos Monitoreo 2019'!$D2607,info!$A$2:$B$20,2,FALSE)</f>
        <v>0.54</v>
      </c>
      <c r="M2607" s="104">
        <v>1.1499999999999999</v>
      </c>
      <c r="N2607" s="106">
        <f>(0.214828*'Datos Monitoreo 2019'!$E2607^2.0402)/1000</f>
        <v>0.21714920543359514</v>
      </c>
      <c r="O2607" s="106">
        <f>'Datos Monitoreo 2019'!$N2607*'Datos Monitoreo 2019'!$S2607</f>
        <v>4.3429841086719032E-2</v>
      </c>
      <c r="P2607" s="106">
        <f>'Datos Monitoreo 2019'!$O2607+'Datos Monitoreo 2019'!$N2607</f>
        <v>0.26057904652031416</v>
      </c>
      <c r="Q2607" s="104">
        <v>0.47</v>
      </c>
      <c r="R2607" s="106">
        <f>'Datos Monitoreo 2019'!$Q2607*'Datos Monitoreo 2019'!$N2607</f>
        <v>0.10206012655378971</v>
      </c>
      <c r="S2607" s="104">
        <v>0.2</v>
      </c>
      <c r="T2607" s="106">
        <f>'Datos Monitoreo 2019'!$R2607*'Datos Monitoreo 2019'!$S2607</f>
        <v>2.0412025310757944E-2</v>
      </c>
      <c r="U2607" s="106">
        <f>'Datos Monitoreo 2019'!$T2607+'Datos Monitoreo 2019'!$R2607</f>
        <v>0.12247215186454766</v>
      </c>
    </row>
    <row r="2608" spans="1:21" s="94" customFormat="1" ht="16.5" hidden="1" x14ac:dyDescent="0.3">
      <c r="A2608" s="96" t="s">
        <v>95</v>
      </c>
      <c r="B2608" s="102">
        <f>VLOOKUP('Datos Monitoreo 2019'!$A2608,info!$D$3:$E$118,2,FALSE)</f>
        <v>2</v>
      </c>
      <c r="C2608" s="96">
        <v>1</v>
      </c>
      <c r="D2608" s="96" t="s">
        <v>11</v>
      </c>
      <c r="E2608" s="97">
        <v>18.366480432804725</v>
      </c>
      <c r="F2608" s="103">
        <f t="shared" si="45"/>
        <v>2.6493648024320814E-2</v>
      </c>
      <c r="G2608" s="95"/>
      <c r="H2608" s="104"/>
      <c r="I2608" s="104"/>
      <c r="J2608" s="104"/>
      <c r="K2608" s="105">
        <f>VLOOKUP('Datos Monitoreo 2019'!$D2608,info!$A$2:$B$20,2,FALSE)</f>
        <v>0.34899999999999998</v>
      </c>
      <c r="M2608" s="104">
        <v>1.1499999999999999</v>
      </c>
      <c r="N2608" s="106">
        <f>(0.489461*'Datos Monitoreo 2019'!$E2608^1.79018)/1000</f>
        <v>8.9650362765771735E-2</v>
      </c>
      <c r="O2608" s="106">
        <f>'Datos Monitoreo 2019'!$N2608*'Datos Monitoreo 2019'!$S2608</f>
        <v>1.7930072553154347E-2</v>
      </c>
      <c r="P2608" s="106">
        <f>'Datos Monitoreo 2019'!$O2608+'Datos Monitoreo 2019'!$N2608</f>
        <v>0.10758043531892608</v>
      </c>
      <c r="Q2608" s="104">
        <v>0.47</v>
      </c>
      <c r="R2608" s="106">
        <f>'Datos Monitoreo 2019'!$Q2608*'Datos Monitoreo 2019'!$N2608</f>
        <v>4.2135670499912715E-2</v>
      </c>
      <c r="S2608" s="104">
        <v>0.2</v>
      </c>
      <c r="T2608" s="106">
        <f>'Datos Monitoreo 2019'!$R2608*'Datos Monitoreo 2019'!$S2608</f>
        <v>8.4271340999825441E-3</v>
      </c>
      <c r="U2608" s="106">
        <f>'Datos Monitoreo 2019'!$T2608+'Datos Monitoreo 2019'!$R2608</f>
        <v>5.0562804599895261E-2</v>
      </c>
    </row>
    <row r="2609" spans="1:21" s="94" customFormat="1" ht="16.5" hidden="1" x14ac:dyDescent="0.3">
      <c r="A2609" s="95" t="s">
        <v>95</v>
      </c>
      <c r="B2609" s="102">
        <f>VLOOKUP('Datos Monitoreo 2019'!$A2609,info!$D$3:$E$118,2,FALSE)</f>
        <v>2</v>
      </c>
      <c r="C2609" s="96">
        <v>2</v>
      </c>
      <c r="D2609" s="96" t="s">
        <v>11</v>
      </c>
      <c r="E2609" s="97">
        <v>29.029861619961711</v>
      </c>
      <c r="F2609" s="103">
        <f t="shared" si="45"/>
        <v>6.6188084493512697E-2</v>
      </c>
      <c r="G2609" s="95"/>
      <c r="H2609" s="104"/>
      <c r="I2609" s="104"/>
      <c r="J2609" s="104"/>
      <c r="K2609" s="105">
        <f>VLOOKUP('Datos Monitoreo 2019'!$D2609,info!$A$2:$B$20,2,FALSE)</f>
        <v>0.34899999999999998</v>
      </c>
      <c r="M2609" s="104">
        <v>1.1499999999999999</v>
      </c>
      <c r="N2609" s="106">
        <f>(0.489461*'Datos Monitoreo 2019'!$E2609^1.79018)/1000</f>
        <v>0.20345758899664371</v>
      </c>
      <c r="O2609" s="106">
        <f>'Datos Monitoreo 2019'!$N2609*'Datos Monitoreo 2019'!$S2609</f>
        <v>4.0691517799328746E-2</v>
      </c>
      <c r="P2609" s="106">
        <f>'Datos Monitoreo 2019'!$O2609+'Datos Monitoreo 2019'!$N2609</f>
        <v>0.24414910679597246</v>
      </c>
      <c r="Q2609" s="104">
        <v>0.47</v>
      </c>
      <c r="R2609" s="106">
        <f>'Datos Monitoreo 2019'!$Q2609*'Datos Monitoreo 2019'!$N2609</f>
        <v>9.5625066828422534E-2</v>
      </c>
      <c r="S2609" s="104">
        <v>0.2</v>
      </c>
      <c r="T2609" s="106">
        <f>'Datos Monitoreo 2019'!$R2609*'Datos Monitoreo 2019'!$S2609</f>
        <v>1.9125013365684507E-2</v>
      </c>
      <c r="U2609" s="106">
        <f>'Datos Monitoreo 2019'!$T2609+'Datos Monitoreo 2019'!$R2609</f>
        <v>0.11475008019410704</v>
      </c>
    </row>
    <row r="2610" spans="1:21" s="94" customFormat="1" ht="16.5" hidden="1" x14ac:dyDescent="0.3">
      <c r="A2610" s="95" t="s">
        <v>95</v>
      </c>
      <c r="B2610" s="102">
        <f>VLOOKUP('Datos Monitoreo 2019'!$A2610,info!$D$3:$E$118,2,FALSE)</f>
        <v>2</v>
      </c>
      <c r="C2610" s="96">
        <v>4</v>
      </c>
      <c r="D2610" s="96" t="s">
        <v>11</v>
      </c>
      <c r="E2610" s="97">
        <v>21.454086328787493</v>
      </c>
      <c r="F2610" s="103">
        <f t="shared" si="45"/>
        <v>3.615013546400693E-2</v>
      </c>
      <c r="G2610" s="95"/>
      <c r="H2610" s="104"/>
      <c r="I2610" s="104"/>
      <c r="J2610" s="104"/>
      <c r="K2610" s="105">
        <f>VLOOKUP('Datos Monitoreo 2019'!$D2610,info!$A$2:$B$20,2,FALSE)</f>
        <v>0.34899999999999998</v>
      </c>
      <c r="M2610" s="104">
        <v>1.1499999999999999</v>
      </c>
      <c r="N2610" s="106">
        <f>(0.489461*'Datos Monitoreo 2019'!$E2610^1.79018)/1000</f>
        <v>0.11840245509156024</v>
      </c>
      <c r="O2610" s="106">
        <f>'Datos Monitoreo 2019'!$N2610*'Datos Monitoreo 2019'!$S2610</f>
        <v>2.3680491018312048E-2</v>
      </c>
      <c r="P2610" s="106">
        <f>'Datos Monitoreo 2019'!$O2610+'Datos Monitoreo 2019'!$N2610</f>
        <v>0.14208294610987229</v>
      </c>
      <c r="Q2610" s="104">
        <v>0.47</v>
      </c>
      <c r="R2610" s="106">
        <f>'Datos Monitoreo 2019'!$Q2610*'Datos Monitoreo 2019'!$N2610</f>
        <v>5.5649153893033307E-2</v>
      </c>
      <c r="S2610" s="104">
        <v>0.2</v>
      </c>
      <c r="T2610" s="106">
        <f>'Datos Monitoreo 2019'!$R2610*'Datos Monitoreo 2019'!$S2610</f>
        <v>1.1129830778606662E-2</v>
      </c>
      <c r="U2610" s="106">
        <f>'Datos Monitoreo 2019'!$T2610+'Datos Monitoreo 2019'!$R2610</f>
        <v>6.6778984671639965E-2</v>
      </c>
    </row>
    <row r="2611" spans="1:21" s="94" customFormat="1" ht="16.5" hidden="1" x14ac:dyDescent="0.3">
      <c r="A2611" s="95" t="s">
        <v>95</v>
      </c>
      <c r="B2611" s="102">
        <f>VLOOKUP('Datos Monitoreo 2019'!$A2611,info!$D$3:$E$118,2,FALSE)</f>
        <v>2</v>
      </c>
      <c r="C2611" s="96">
        <v>5</v>
      </c>
      <c r="D2611" s="96" t="s">
        <v>11</v>
      </c>
      <c r="E2611" s="97">
        <v>21.804227203589662</v>
      </c>
      <c r="F2611" s="103">
        <f t="shared" si="45"/>
        <v>3.7339739086147301E-2</v>
      </c>
      <c r="G2611" s="95"/>
      <c r="H2611" s="104"/>
      <c r="I2611" s="104"/>
      <c r="J2611" s="104"/>
      <c r="K2611" s="105">
        <f>VLOOKUP('Datos Monitoreo 2019'!$D2611,info!$A$2:$B$20,2,FALSE)</f>
        <v>0.34899999999999998</v>
      </c>
      <c r="M2611" s="104">
        <v>1.1499999999999999</v>
      </c>
      <c r="N2611" s="106">
        <f>(0.489461*'Datos Monitoreo 2019'!$E2611^1.79018)/1000</f>
        <v>0.12188405131164495</v>
      </c>
      <c r="O2611" s="106">
        <f>'Datos Monitoreo 2019'!$N2611*'Datos Monitoreo 2019'!$S2611</f>
        <v>2.4376810262328991E-2</v>
      </c>
      <c r="P2611" s="106">
        <f>'Datos Monitoreo 2019'!$O2611+'Datos Monitoreo 2019'!$N2611</f>
        <v>0.14626086157397394</v>
      </c>
      <c r="Q2611" s="104">
        <v>0.47</v>
      </c>
      <c r="R2611" s="106">
        <f>'Datos Monitoreo 2019'!$Q2611*'Datos Monitoreo 2019'!$N2611</f>
        <v>5.7285504116473124E-2</v>
      </c>
      <c r="S2611" s="104">
        <v>0.2</v>
      </c>
      <c r="T2611" s="106">
        <f>'Datos Monitoreo 2019'!$R2611*'Datos Monitoreo 2019'!$S2611</f>
        <v>1.1457100823294625E-2</v>
      </c>
      <c r="U2611" s="106">
        <f>'Datos Monitoreo 2019'!$T2611+'Datos Monitoreo 2019'!$R2611</f>
        <v>6.8742604939767749E-2</v>
      </c>
    </row>
    <row r="2612" spans="1:21" s="94" customFormat="1" ht="16.5" hidden="1" x14ac:dyDescent="0.3">
      <c r="A2612" s="95" t="s">
        <v>95</v>
      </c>
      <c r="B2612" s="102">
        <f>VLOOKUP('Datos Monitoreo 2019'!$A2612,info!$D$3:$E$118,2,FALSE)</f>
        <v>2</v>
      </c>
      <c r="C2612" s="96">
        <v>7</v>
      </c>
      <c r="D2612" s="96" t="s">
        <v>11</v>
      </c>
      <c r="E2612" s="97">
        <v>23.332114657271855</v>
      </c>
      <c r="F2612" s="103">
        <f t="shared" si="45"/>
        <v>4.2756100109450669E-2</v>
      </c>
      <c r="G2612" s="95"/>
      <c r="H2612" s="104"/>
      <c r="I2612" s="104"/>
      <c r="J2612" s="104"/>
      <c r="K2612" s="105">
        <f>VLOOKUP('Datos Monitoreo 2019'!$D2612,info!$A$2:$B$20,2,FALSE)</f>
        <v>0.34899999999999998</v>
      </c>
      <c r="M2612" s="104">
        <v>1.1499999999999999</v>
      </c>
      <c r="N2612" s="106">
        <f>(0.489461*'Datos Monitoreo 2019'!$E2612^1.79018)/1000</f>
        <v>0.1375948462825651</v>
      </c>
      <c r="O2612" s="106">
        <f>'Datos Monitoreo 2019'!$N2612*'Datos Monitoreo 2019'!$S2612</f>
        <v>2.7518969256513023E-2</v>
      </c>
      <c r="P2612" s="106">
        <f>'Datos Monitoreo 2019'!$O2612+'Datos Monitoreo 2019'!$N2612</f>
        <v>0.16511381553907811</v>
      </c>
      <c r="Q2612" s="104">
        <v>0.47</v>
      </c>
      <c r="R2612" s="106">
        <f>'Datos Monitoreo 2019'!$Q2612*'Datos Monitoreo 2019'!$N2612</f>
        <v>6.4669577752805602E-2</v>
      </c>
      <c r="S2612" s="104">
        <v>0.2</v>
      </c>
      <c r="T2612" s="106">
        <f>'Datos Monitoreo 2019'!$R2612*'Datos Monitoreo 2019'!$S2612</f>
        <v>1.2933915550561122E-2</v>
      </c>
      <c r="U2612" s="106">
        <f>'Datos Monitoreo 2019'!$T2612+'Datos Monitoreo 2019'!$R2612</f>
        <v>7.7603493303366716E-2</v>
      </c>
    </row>
    <row r="2613" spans="1:21" s="94" customFormat="1" ht="16.5" hidden="1" x14ac:dyDescent="0.3">
      <c r="A2613" s="95" t="s">
        <v>95</v>
      </c>
      <c r="B2613" s="102">
        <f>VLOOKUP('Datos Monitoreo 2019'!$A2613,info!$D$3:$E$118,2,FALSE)</f>
        <v>2</v>
      </c>
      <c r="C2613" s="96">
        <v>9</v>
      </c>
      <c r="D2613" s="96" t="s">
        <v>11</v>
      </c>
      <c r="E2613" s="97">
        <v>28.934368654106574</v>
      </c>
      <c r="F2613" s="103">
        <f t="shared" si="45"/>
        <v>6.575335276645719E-2</v>
      </c>
      <c r="G2613" s="95"/>
      <c r="H2613" s="104"/>
      <c r="I2613" s="104"/>
      <c r="J2613" s="104"/>
      <c r="K2613" s="105">
        <f>VLOOKUP('Datos Monitoreo 2019'!$D2613,info!$A$2:$B$20,2,FALSE)</f>
        <v>0.34899999999999998</v>
      </c>
      <c r="M2613" s="104">
        <v>1.1499999999999999</v>
      </c>
      <c r="N2613" s="106">
        <f>(0.489461*'Datos Monitoreo 2019'!$E2613^1.79018)/1000</f>
        <v>0.20226103558864797</v>
      </c>
      <c r="O2613" s="106">
        <f>'Datos Monitoreo 2019'!$N2613*'Datos Monitoreo 2019'!$S2613</f>
        <v>4.0452207117729594E-2</v>
      </c>
      <c r="P2613" s="106">
        <f>'Datos Monitoreo 2019'!$O2613+'Datos Monitoreo 2019'!$N2613</f>
        <v>0.24271324270637756</v>
      </c>
      <c r="Q2613" s="104">
        <v>0.47</v>
      </c>
      <c r="R2613" s="106">
        <f>'Datos Monitoreo 2019'!$Q2613*'Datos Monitoreo 2019'!$N2613</f>
        <v>9.5062686726664541E-2</v>
      </c>
      <c r="S2613" s="104">
        <v>0.2</v>
      </c>
      <c r="T2613" s="106">
        <f>'Datos Monitoreo 2019'!$R2613*'Datos Monitoreo 2019'!$S2613</f>
        <v>1.9012537345332911E-2</v>
      </c>
      <c r="U2613" s="106">
        <f>'Datos Monitoreo 2019'!$T2613+'Datos Monitoreo 2019'!$R2613</f>
        <v>0.11407522407199745</v>
      </c>
    </row>
    <row r="2614" spans="1:21" s="94" customFormat="1" ht="16.5" hidden="1" x14ac:dyDescent="0.3">
      <c r="A2614" s="95" t="s">
        <v>95</v>
      </c>
      <c r="B2614" s="102">
        <f>VLOOKUP('Datos Monitoreo 2019'!$A2614,info!$D$3:$E$118,2,FALSE)</f>
        <v>2</v>
      </c>
      <c r="C2614" s="96">
        <v>11</v>
      </c>
      <c r="D2614" s="96" t="s">
        <v>11</v>
      </c>
      <c r="E2614" s="97">
        <v>28.616058767922784</v>
      </c>
      <c r="F2614" s="103">
        <f t="shared" si="45"/>
        <v>6.4314592080906466E-2</v>
      </c>
      <c r="G2614" s="95"/>
      <c r="H2614" s="104"/>
      <c r="I2614" s="104"/>
      <c r="J2614" s="104"/>
      <c r="K2614" s="105">
        <f>VLOOKUP('Datos Monitoreo 2019'!$D2614,info!$A$2:$B$20,2,FALSE)</f>
        <v>0.34899999999999998</v>
      </c>
      <c r="M2614" s="104">
        <v>1.1499999999999999</v>
      </c>
      <c r="N2614" s="106">
        <f>(0.489461*'Datos Monitoreo 2019'!$E2614^1.79018)/1000</f>
        <v>0.19829504354892188</v>
      </c>
      <c r="O2614" s="106">
        <f>'Datos Monitoreo 2019'!$N2614*'Datos Monitoreo 2019'!$S2614</f>
        <v>3.965900870978438E-2</v>
      </c>
      <c r="P2614" s="106">
        <f>'Datos Monitoreo 2019'!$O2614+'Datos Monitoreo 2019'!$N2614</f>
        <v>0.23795405225870625</v>
      </c>
      <c r="Q2614" s="104">
        <v>0.47</v>
      </c>
      <c r="R2614" s="106">
        <f>'Datos Monitoreo 2019'!$Q2614*'Datos Monitoreo 2019'!$N2614</f>
        <v>9.319867046799328E-2</v>
      </c>
      <c r="S2614" s="104">
        <v>0.2</v>
      </c>
      <c r="T2614" s="106">
        <f>'Datos Monitoreo 2019'!$R2614*'Datos Monitoreo 2019'!$S2614</f>
        <v>1.8639734093598658E-2</v>
      </c>
      <c r="U2614" s="106">
        <f>'Datos Monitoreo 2019'!$T2614+'Datos Monitoreo 2019'!$R2614</f>
        <v>0.11183840456159194</v>
      </c>
    </row>
    <row r="2615" spans="1:21" s="94" customFormat="1" ht="16.5" hidden="1" x14ac:dyDescent="0.3">
      <c r="A2615" s="95" t="s">
        <v>95</v>
      </c>
      <c r="B2615" s="102">
        <f>VLOOKUP('Datos Monitoreo 2019'!$A2615,info!$D$3:$E$118,2,FALSE)</f>
        <v>2</v>
      </c>
      <c r="C2615" s="96">
        <v>13</v>
      </c>
      <c r="D2615" s="96" t="s">
        <v>11</v>
      </c>
      <c r="E2615" s="97">
        <v>22.663663896285897</v>
      </c>
      <c r="F2615" s="103">
        <f t="shared" si="45"/>
        <v>4.0341321735388888E-2</v>
      </c>
      <c r="G2615" s="95"/>
      <c r="H2615" s="104"/>
      <c r="I2615" s="104"/>
      <c r="J2615" s="104"/>
      <c r="K2615" s="105">
        <f>VLOOKUP('Datos Monitoreo 2019'!$D2615,info!$A$2:$B$20,2,FALSE)</f>
        <v>0.34899999999999998</v>
      </c>
      <c r="M2615" s="104">
        <v>1.1499999999999999</v>
      </c>
      <c r="N2615" s="106">
        <f>(0.489461*'Datos Monitoreo 2019'!$E2615^1.79018)/1000</f>
        <v>0.13061798178370418</v>
      </c>
      <c r="O2615" s="106">
        <f>'Datos Monitoreo 2019'!$N2615*'Datos Monitoreo 2019'!$S2615</f>
        <v>2.6123596356740837E-2</v>
      </c>
      <c r="P2615" s="106">
        <f>'Datos Monitoreo 2019'!$O2615+'Datos Monitoreo 2019'!$N2615</f>
        <v>0.15674157814044501</v>
      </c>
      <c r="Q2615" s="104">
        <v>0.47</v>
      </c>
      <c r="R2615" s="106">
        <f>'Datos Monitoreo 2019'!$Q2615*'Datos Monitoreo 2019'!$N2615</f>
        <v>6.1390451438340959E-2</v>
      </c>
      <c r="S2615" s="104">
        <v>0.2</v>
      </c>
      <c r="T2615" s="106">
        <f>'Datos Monitoreo 2019'!$R2615*'Datos Monitoreo 2019'!$S2615</f>
        <v>1.2278090287668193E-2</v>
      </c>
      <c r="U2615" s="106">
        <f>'Datos Monitoreo 2019'!$T2615+'Datos Monitoreo 2019'!$R2615</f>
        <v>7.3668541726009146E-2</v>
      </c>
    </row>
    <row r="2616" spans="1:21" s="94" customFormat="1" ht="16.5" hidden="1" x14ac:dyDescent="0.3">
      <c r="A2616" s="95" t="s">
        <v>95</v>
      </c>
      <c r="B2616" s="102">
        <f>VLOOKUP('Datos Monitoreo 2019'!$A2616,info!$D$3:$E$118,2,FALSE)</f>
        <v>2</v>
      </c>
      <c r="C2616" s="96">
        <v>16</v>
      </c>
      <c r="D2616" s="96" t="s">
        <v>11</v>
      </c>
      <c r="E2616" s="97">
        <v>28.329579870357371</v>
      </c>
      <c r="F2616" s="103">
        <f t="shared" si="45"/>
        <v>6.3033315211545135E-2</v>
      </c>
      <c r="G2616" s="95"/>
      <c r="H2616" s="104"/>
      <c r="I2616" s="104"/>
      <c r="J2616" s="104"/>
      <c r="K2616" s="105">
        <f>VLOOKUP('Datos Monitoreo 2019'!$D2616,info!$A$2:$B$20,2,FALSE)</f>
        <v>0.34899999999999998</v>
      </c>
      <c r="M2616" s="104">
        <v>1.1499999999999999</v>
      </c>
      <c r="N2616" s="106">
        <f>(0.489461*'Datos Monitoreo 2019'!$E2616^1.79018)/1000</f>
        <v>0.19475532283267352</v>
      </c>
      <c r="O2616" s="106">
        <f>'Datos Monitoreo 2019'!$N2616*'Datos Monitoreo 2019'!$S2616</f>
        <v>3.8951064566534709E-2</v>
      </c>
      <c r="P2616" s="106">
        <f>'Datos Monitoreo 2019'!$O2616+'Datos Monitoreo 2019'!$N2616</f>
        <v>0.23370638739920824</v>
      </c>
      <c r="Q2616" s="104">
        <v>0.47</v>
      </c>
      <c r="R2616" s="106">
        <f>'Datos Monitoreo 2019'!$Q2616*'Datos Monitoreo 2019'!$N2616</f>
        <v>9.1535001731356549E-2</v>
      </c>
      <c r="S2616" s="104">
        <v>0.2</v>
      </c>
      <c r="T2616" s="106">
        <f>'Datos Monitoreo 2019'!$R2616*'Datos Monitoreo 2019'!$S2616</f>
        <v>1.8307000346271311E-2</v>
      </c>
      <c r="U2616" s="106">
        <f>'Datos Monitoreo 2019'!$T2616+'Datos Monitoreo 2019'!$R2616</f>
        <v>0.10984200207762786</v>
      </c>
    </row>
    <row r="2617" spans="1:21" s="94" customFormat="1" ht="16.5" hidden="1" x14ac:dyDescent="0.3">
      <c r="A2617" s="95" t="s">
        <v>95</v>
      </c>
      <c r="B2617" s="102">
        <f>VLOOKUP('Datos Monitoreo 2019'!$A2617,info!$D$3:$E$118,2,FALSE)</f>
        <v>2</v>
      </c>
      <c r="C2617" s="96">
        <v>17</v>
      </c>
      <c r="D2617" s="96" t="s">
        <v>11</v>
      </c>
      <c r="E2617" s="97">
        <v>21.899720169444798</v>
      </c>
      <c r="F2617" s="103">
        <f t="shared" si="45"/>
        <v>3.7667518691445051E-2</v>
      </c>
      <c r="G2617" s="95"/>
      <c r="H2617" s="104"/>
      <c r="I2617" s="104"/>
      <c r="J2617" s="104"/>
      <c r="K2617" s="105">
        <f>VLOOKUP('Datos Monitoreo 2019'!$D2617,info!$A$2:$B$20,2,FALSE)</f>
        <v>0.34899999999999998</v>
      </c>
      <c r="M2617" s="104">
        <v>1.1499999999999999</v>
      </c>
      <c r="N2617" s="106">
        <f>(0.489461*'Datos Monitoreo 2019'!$E2617^1.79018)/1000</f>
        <v>0.12284130016649951</v>
      </c>
      <c r="O2617" s="106">
        <f>'Datos Monitoreo 2019'!$N2617*'Datos Monitoreo 2019'!$S2617</f>
        <v>2.4568260033299903E-2</v>
      </c>
      <c r="P2617" s="106">
        <f>'Datos Monitoreo 2019'!$O2617+'Datos Monitoreo 2019'!$N2617</f>
        <v>0.14740956019979942</v>
      </c>
      <c r="Q2617" s="104">
        <v>0.47</v>
      </c>
      <c r="R2617" s="106">
        <f>'Datos Monitoreo 2019'!$Q2617*'Datos Monitoreo 2019'!$N2617</f>
        <v>5.7735411078254764E-2</v>
      </c>
      <c r="S2617" s="104">
        <v>0.2</v>
      </c>
      <c r="T2617" s="106">
        <f>'Datos Monitoreo 2019'!$R2617*'Datos Monitoreo 2019'!$S2617</f>
        <v>1.1547082215650954E-2</v>
      </c>
      <c r="U2617" s="106">
        <f>'Datos Monitoreo 2019'!$T2617+'Datos Monitoreo 2019'!$R2617</f>
        <v>6.928249329390572E-2</v>
      </c>
    </row>
    <row r="2618" spans="1:21" s="94" customFormat="1" ht="16.5" hidden="1" x14ac:dyDescent="0.3">
      <c r="A2618" s="95" t="s">
        <v>95</v>
      </c>
      <c r="B2618" s="102">
        <f>VLOOKUP('Datos Monitoreo 2019'!$A2618,info!$D$3:$E$118,2,FALSE)</f>
        <v>2</v>
      </c>
      <c r="C2618" s="96">
        <v>20</v>
      </c>
      <c r="D2618" s="96" t="s">
        <v>11</v>
      </c>
      <c r="E2618" s="97">
        <v>26.769861428056796</v>
      </c>
      <c r="F2618" s="103">
        <f t="shared" si="45"/>
        <v>5.6283633652489409E-2</v>
      </c>
      <c r="G2618" s="95"/>
      <c r="H2618" s="104"/>
      <c r="I2618" s="104"/>
      <c r="J2618" s="104"/>
      <c r="K2618" s="105">
        <f>VLOOKUP('Datos Monitoreo 2019'!$D2618,info!$A$2:$B$20,2,FALSE)</f>
        <v>0.34899999999999998</v>
      </c>
      <c r="M2618" s="104">
        <v>1.1499999999999999</v>
      </c>
      <c r="N2618" s="106">
        <f>(0.489461*'Datos Monitoreo 2019'!$E2618^1.79018)/1000</f>
        <v>0.17597931781230056</v>
      </c>
      <c r="O2618" s="106">
        <f>'Datos Monitoreo 2019'!$N2618*'Datos Monitoreo 2019'!$S2618</f>
        <v>3.5195863562460114E-2</v>
      </c>
      <c r="P2618" s="106">
        <f>'Datos Monitoreo 2019'!$O2618+'Datos Monitoreo 2019'!$N2618</f>
        <v>0.21117518137476066</v>
      </c>
      <c r="Q2618" s="104">
        <v>0.47</v>
      </c>
      <c r="R2618" s="106">
        <f>'Datos Monitoreo 2019'!$Q2618*'Datos Monitoreo 2019'!$N2618</f>
        <v>8.2710279371781256E-2</v>
      </c>
      <c r="S2618" s="104">
        <v>0.2</v>
      </c>
      <c r="T2618" s="106">
        <f>'Datos Monitoreo 2019'!$R2618*'Datos Monitoreo 2019'!$S2618</f>
        <v>1.6542055874356251E-2</v>
      </c>
      <c r="U2618" s="106">
        <f>'Datos Monitoreo 2019'!$T2618+'Datos Monitoreo 2019'!$R2618</f>
        <v>9.925233524613751E-2</v>
      </c>
    </row>
    <row r="2619" spans="1:21" s="94" customFormat="1" ht="16.5" hidden="1" x14ac:dyDescent="0.3">
      <c r="A2619" s="95" t="s">
        <v>95</v>
      </c>
      <c r="B2619" s="102">
        <f>VLOOKUP('Datos Monitoreo 2019'!$A2619,info!$D$3:$E$118,2,FALSE)</f>
        <v>2</v>
      </c>
      <c r="C2619" s="96">
        <v>21</v>
      </c>
      <c r="D2619" s="96" t="s">
        <v>11</v>
      </c>
      <c r="E2619" s="97">
        <v>21.422255340169112</v>
      </c>
      <c r="F2619" s="103">
        <f t="shared" si="45"/>
        <v>3.6042944609834537E-2</v>
      </c>
      <c r="G2619" s="95"/>
      <c r="H2619" s="104"/>
      <c r="I2619" s="104"/>
      <c r="J2619" s="104"/>
      <c r="K2619" s="105">
        <f>VLOOKUP('Datos Monitoreo 2019'!$D2619,info!$A$2:$B$20,2,FALSE)</f>
        <v>0.34899999999999998</v>
      </c>
      <c r="M2619" s="104">
        <v>1.1499999999999999</v>
      </c>
      <c r="N2619" s="106">
        <f>(0.489461*'Datos Monitoreo 2019'!$E2619^1.79018)/1000</f>
        <v>0.11808815621178038</v>
      </c>
      <c r="O2619" s="106">
        <f>'Datos Monitoreo 2019'!$N2619*'Datos Monitoreo 2019'!$S2619</f>
        <v>2.361763124235608E-2</v>
      </c>
      <c r="P2619" s="106">
        <f>'Datos Monitoreo 2019'!$O2619+'Datos Monitoreo 2019'!$N2619</f>
        <v>0.14170578745413648</v>
      </c>
      <c r="Q2619" s="104">
        <v>0.47</v>
      </c>
      <c r="R2619" s="106">
        <f>'Datos Monitoreo 2019'!$Q2619*'Datos Monitoreo 2019'!$N2619</f>
        <v>5.5501433419536776E-2</v>
      </c>
      <c r="S2619" s="104">
        <v>0.2</v>
      </c>
      <c r="T2619" s="106">
        <f>'Datos Monitoreo 2019'!$R2619*'Datos Monitoreo 2019'!$S2619</f>
        <v>1.1100286683907355E-2</v>
      </c>
      <c r="U2619" s="106">
        <f>'Datos Monitoreo 2019'!$T2619+'Datos Monitoreo 2019'!$R2619</f>
        <v>6.6601720103444131E-2</v>
      </c>
    </row>
    <row r="2620" spans="1:21" s="94" customFormat="1" ht="16.5" hidden="1" x14ac:dyDescent="0.3">
      <c r="A2620" s="95" t="s">
        <v>95</v>
      </c>
      <c r="B2620" s="102">
        <f>VLOOKUP('Datos Monitoreo 2019'!$A2620,info!$D$3:$E$118,2,FALSE)</f>
        <v>2</v>
      </c>
      <c r="C2620" s="96">
        <v>23</v>
      </c>
      <c r="D2620" s="96" t="s">
        <v>11</v>
      </c>
      <c r="E2620" s="97">
        <v>24.064227395494573</v>
      </c>
      <c r="F2620" s="103">
        <f t="shared" si="45"/>
        <v>4.5481389777484733E-2</v>
      </c>
      <c r="G2620" s="95"/>
      <c r="H2620" s="104"/>
      <c r="I2620" s="104"/>
      <c r="J2620" s="104"/>
      <c r="K2620" s="105">
        <f>VLOOKUP('Datos Monitoreo 2019'!$D2620,info!$A$2:$B$20,2,FALSE)</f>
        <v>0.34899999999999998</v>
      </c>
      <c r="M2620" s="104">
        <v>1.1499999999999999</v>
      </c>
      <c r="N2620" s="106">
        <f>(0.489461*'Datos Monitoreo 2019'!$E2620^1.79018)/1000</f>
        <v>0.14541944470602258</v>
      </c>
      <c r="O2620" s="106">
        <f>'Datos Monitoreo 2019'!$N2620*'Datos Monitoreo 2019'!$S2620</f>
        <v>2.9083888941204519E-2</v>
      </c>
      <c r="P2620" s="106">
        <f>'Datos Monitoreo 2019'!$O2620+'Datos Monitoreo 2019'!$N2620</f>
        <v>0.17450333364722709</v>
      </c>
      <c r="Q2620" s="104">
        <v>0.47</v>
      </c>
      <c r="R2620" s="106">
        <f>'Datos Monitoreo 2019'!$Q2620*'Datos Monitoreo 2019'!$N2620</f>
        <v>6.8347139011830607E-2</v>
      </c>
      <c r="S2620" s="104">
        <v>0.2</v>
      </c>
      <c r="T2620" s="106">
        <f>'Datos Monitoreo 2019'!$R2620*'Datos Monitoreo 2019'!$S2620</f>
        <v>1.3669427802366123E-2</v>
      </c>
      <c r="U2620" s="106">
        <f>'Datos Monitoreo 2019'!$T2620+'Datos Monitoreo 2019'!$R2620</f>
        <v>8.2016566814196723E-2</v>
      </c>
    </row>
    <row r="2621" spans="1:21" s="94" customFormat="1" ht="16.5" hidden="1" x14ac:dyDescent="0.3">
      <c r="A2621" s="95" t="s">
        <v>95</v>
      </c>
      <c r="B2621" s="102">
        <f>VLOOKUP('Datos Monitoreo 2019'!$A2621,info!$D$3:$E$118,2,FALSE)</f>
        <v>2</v>
      </c>
      <c r="C2621" s="96">
        <v>25</v>
      </c>
      <c r="D2621" s="96" t="s">
        <v>11</v>
      </c>
      <c r="E2621" s="97">
        <v>27.69296009798979</v>
      </c>
      <c r="F2621" s="103">
        <f t="shared" si="45"/>
        <v>6.0232188213127785E-2</v>
      </c>
      <c r="G2621" s="95"/>
      <c r="H2621" s="104"/>
      <c r="I2621" s="104"/>
      <c r="J2621" s="104"/>
      <c r="K2621" s="105">
        <f>VLOOKUP('Datos Monitoreo 2019'!$D2621,info!$A$2:$B$20,2,FALSE)</f>
        <v>0.34899999999999998</v>
      </c>
      <c r="M2621" s="104">
        <v>1.1499999999999999</v>
      </c>
      <c r="N2621" s="106">
        <f>(0.489461*'Datos Monitoreo 2019'!$E2621^1.79018)/1000</f>
        <v>0.18699022737863519</v>
      </c>
      <c r="O2621" s="106">
        <f>'Datos Monitoreo 2019'!$N2621*'Datos Monitoreo 2019'!$S2621</f>
        <v>3.7398045475727039E-2</v>
      </c>
      <c r="P2621" s="106">
        <f>'Datos Monitoreo 2019'!$O2621+'Datos Monitoreo 2019'!$N2621</f>
        <v>0.22438827285436222</v>
      </c>
      <c r="Q2621" s="104">
        <v>0.47</v>
      </c>
      <c r="R2621" s="106">
        <f>'Datos Monitoreo 2019'!$Q2621*'Datos Monitoreo 2019'!$N2621</f>
        <v>8.7885406867958538E-2</v>
      </c>
      <c r="S2621" s="104">
        <v>0.2</v>
      </c>
      <c r="T2621" s="106">
        <f>'Datos Monitoreo 2019'!$R2621*'Datos Monitoreo 2019'!$S2621</f>
        <v>1.7577081373591708E-2</v>
      </c>
      <c r="U2621" s="106">
        <f>'Datos Monitoreo 2019'!$T2621+'Datos Monitoreo 2019'!$R2621</f>
        <v>0.10546248824155025</v>
      </c>
    </row>
    <row r="2622" spans="1:21" s="94" customFormat="1" ht="16.5" hidden="1" x14ac:dyDescent="0.3">
      <c r="A2622" s="95" t="s">
        <v>95</v>
      </c>
      <c r="B2622" s="102">
        <f>VLOOKUP('Datos Monitoreo 2019'!$A2622,info!$D$3:$E$118,2,FALSE)</f>
        <v>2</v>
      </c>
      <c r="C2622" s="96">
        <v>28</v>
      </c>
      <c r="D2622" s="96" t="s">
        <v>11</v>
      </c>
      <c r="E2622" s="97">
        <v>25.942255723978942</v>
      </c>
      <c r="F2622" s="103">
        <f t="shared" si="45"/>
        <v>5.2857346037607091E-2</v>
      </c>
      <c r="G2622" s="95"/>
      <c r="H2622" s="104"/>
      <c r="I2622" s="104"/>
      <c r="J2622" s="104"/>
      <c r="K2622" s="105">
        <f>VLOOKUP('Datos Monitoreo 2019'!$D2622,info!$A$2:$B$20,2,FALSE)</f>
        <v>0.34899999999999998</v>
      </c>
      <c r="M2622" s="104">
        <v>1.1499999999999999</v>
      </c>
      <c r="N2622" s="106">
        <f>(0.489461*'Datos Monitoreo 2019'!$E2622^1.79018)/1000</f>
        <v>0.16635906165561426</v>
      </c>
      <c r="O2622" s="106">
        <f>'Datos Monitoreo 2019'!$N2622*'Datos Monitoreo 2019'!$S2622</f>
        <v>3.3271812331122856E-2</v>
      </c>
      <c r="P2622" s="106">
        <f>'Datos Monitoreo 2019'!$O2622+'Datos Monitoreo 2019'!$N2622</f>
        <v>0.19963087398673712</v>
      </c>
      <c r="Q2622" s="104">
        <v>0.47</v>
      </c>
      <c r="R2622" s="106">
        <f>'Datos Monitoreo 2019'!$Q2622*'Datos Monitoreo 2019'!$N2622</f>
        <v>7.8188758978138692E-2</v>
      </c>
      <c r="S2622" s="104">
        <v>0.2</v>
      </c>
      <c r="T2622" s="106">
        <f>'Datos Monitoreo 2019'!$R2622*'Datos Monitoreo 2019'!$S2622</f>
        <v>1.5637751795627739E-2</v>
      </c>
      <c r="U2622" s="106">
        <f>'Datos Monitoreo 2019'!$T2622+'Datos Monitoreo 2019'!$R2622</f>
        <v>9.3826510773766428E-2</v>
      </c>
    </row>
    <row r="2623" spans="1:21" s="94" customFormat="1" ht="16.5" hidden="1" x14ac:dyDescent="0.3">
      <c r="A2623" s="95" t="s">
        <v>95</v>
      </c>
      <c r="B2623" s="102">
        <f>VLOOKUP('Datos Monitoreo 2019'!$A2623,info!$D$3:$E$118,2,FALSE)</f>
        <v>2</v>
      </c>
      <c r="C2623" s="96">
        <v>30</v>
      </c>
      <c r="D2623" s="96" t="s">
        <v>11</v>
      </c>
      <c r="E2623" s="97">
        <v>27.088171314240586</v>
      </c>
      <c r="F2623" s="103">
        <f t="shared" si="45"/>
        <v>5.7630084471046859E-2</v>
      </c>
      <c r="G2623" s="95"/>
      <c r="H2623" s="104"/>
      <c r="I2623" s="104"/>
      <c r="J2623" s="104"/>
      <c r="K2623" s="105">
        <f>VLOOKUP('Datos Monitoreo 2019'!$D2623,info!$A$2:$B$20,2,FALSE)</f>
        <v>0.34899999999999998</v>
      </c>
      <c r="M2623" s="104">
        <v>1.1499999999999999</v>
      </c>
      <c r="N2623" s="106">
        <f>(0.489461*'Datos Monitoreo 2019'!$E2623^1.79018)/1000</f>
        <v>0.17974285428519907</v>
      </c>
      <c r="O2623" s="106">
        <f>'Datos Monitoreo 2019'!$N2623*'Datos Monitoreo 2019'!$S2623</f>
        <v>3.5948570857039813E-2</v>
      </c>
      <c r="P2623" s="106">
        <f>'Datos Monitoreo 2019'!$O2623+'Datos Monitoreo 2019'!$N2623</f>
        <v>0.21569142514223888</v>
      </c>
      <c r="Q2623" s="104">
        <v>0.47</v>
      </c>
      <c r="R2623" s="106">
        <f>'Datos Monitoreo 2019'!$Q2623*'Datos Monitoreo 2019'!$N2623</f>
        <v>8.4479141514043551E-2</v>
      </c>
      <c r="S2623" s="104">
        <v>0.2</v>
      </c>
      <c r="T2623" s="106">
        <f>'Datos Monitoreo 2019'!$R2623*'Datos Monitoreo 2019'!$S2623</f>
        <v>1.689582830280871E-2</v>
      </c>
      <c r="U2623" s="106">
        <f>'Datos Monitoreo 2019'!$T2623+'Datos Monitoreo 2019'!$R2623</f>
        <v>0.10137496981685226</v>
      </c>
    </row>
    <row r="2624" spans="1:21" s="94" customFormat="1" ht="16.5" hidden="1" x14ac:dyDescent="0.3">
      <c r="A2624" s="95" t="s">
        <v>95</v>
      </c>
      <c r="B2624" s="102">
        <f>VLOOKUP('Datos Monitoreo 2019'!$A2624,info!$D$3:$E$118,2,FALSE)</f>
        <v>2</v>
      </c>
      <c r="C2624" s="96">
        <v>31</v>
      </c>
      <c r="D2624" s="96" t="s">
        <v>11</v>
      </c>
      <c r="E2624" s="97">
        <v>13.65549411728462</v>
      </c>
      <c r="F2624" s="103">
        <f t="shared" si="45"/>
        <v>1.4645517440787754E-2</v>
      </c>
      <c r="G2624" s="95"/>
      <c r="H2624" s="104"/>
      <c r="I2624" s="104"/>
      <c r="J2624" s="104"/>
      <c r="K2624" s="105">
        <f>VLOOKUP('Datos Monitoreo 2019'!$D2624,info!$A$2:$B$20,2,FALSE)</f>
        <v>0.34899999999999998</v>
      </c>
      <c r="M2624" s="104">
        <v>1.1499999999999999</v>
      </c>
      <c r="N2624" s="106">
        <f>(0.489461*'Datos Monitoreo 2019'!$E2624^1.79018)/1000</f>
        <v>5.2737887491715367E-2</v>
      </c>
      <c r="O2624" s="106">
        <f>'Datos Monitoreo 2019'!$N2624*'Datos Monitoreo 2019'!$S2624</f>
        <v>1.0547577498343074E-2</v>
      </c>
      <c r="P2624" s="106">
        <f>'Datos Monitoreo 2019'!$O2624+'Datos Monitoreo 2019'!$N2624</f>
        <v>6.3285464990058438E-2</v>
      </c>
      <c r="Q2624" s="104">
        <v>0.47</v>
      </c>
      <c r="R2624" s="106">
        <f>'Datos Monitoreo 2019'!$Q2624*'Datos Monitoreo 2019'!$N2624</f>
        <v>2.478680712110622E-2</v>
      </c>
      <c r="S2624" s="104">
        <v>0.2</v>
      </c>
      <c r="T2624" s="106">
        <f>'Datos Monitoreo 2019'!$R2624*'Datos Monitoreo 2019'!$S2624</f>
        <v>4.9573614242212445E-3</v>
      </c>
      <c r="U2624" s="106">
        <f>'Datos Monitoreo 2019'!$T2624+'Datos Monitoreo 2019'!$R2624</f>
        <v>2.9744168545327465E-2</v>
      </c>
    </row>
    <row r="2625" spans="1:21" s="94" customFormat="1" ht="16.5" hidden="1" x14ac:dyDescent="0.3">
      <c r="A2625" s="95" t="s">
        <v>95</v>
      </c>
      <c r="B2625" s="102">
        <f>VLOOKUP('Datos Monitoreo 2019'!$A2625,info!$D$3:$E$118,2,FALSE)</f>
        <v>2</v>
      </c>
      <c r="C2625" s="96">
        <v>34</v>
      </c>
      <c r="D2625" s="96" t="s">
        <v>11</v>
      </c>
      <c r="E2625" s="97">
        <v>17.093240888069559</v>
      </c>
      <c r="F2625" s="103">
        <f t="shared" si="45"/>
        <v>2.2947675892233378E-2</v>
      </c>
      <c r="G2625" s="95"/>
      <c r="H2625" s="104"/>
      <c r="I2625" s="104"/>
      <c r="J2625" s="104"/>
      <c r="K2625" s="105">
        <f>VLOOKUP('Datos Monitoreo 2019'!$D2625,info!$A$2:$B$20,2,FALSE)</f>
        <v>0.34899999999999998</v>
      </c>
      <c r="M2625" s="104">
        <v>1.1499999999999999</v>
      </c>
      <c r="N2625" s="106">
        <f>(0.489461*'Datos Monitoreo 2019'!$E2625^1.79018)/1000</f>
        <v>7.8830757686747591E-2</v>
      </c>
      <c r="O2625" s="106">
        <f>'Datos Monitoreo 2019'!$N2625*'Datos Monitoreo 2019'!$S2625</f>
        <v>1.5766151537349518E-2</v>
      </c>
      <c r="P2625" s="106">
        <f>'Datos Monitoreo 2019'!$O2625+'Datos Monitoreo 2019'!$N2625</f>
        <v>9.4596909224097109E-2</v>
      </c>
      <c r="Q2625" s="104">
        <v>0.47</v>
      </c>
      <c r="R2625" s="106">
        <f>'Datos Monitoreo 2019'!$Q2625*'Datos Monitoreo 2019'!$N2625</f>
        <v>3.7050456112771364E-2</v>
      </c>
      <c r="S2625" s="104">
        <v>0.2</v>
      </c>
      <c r="T2625" s="106">
        <f>'Datos Monitoreo 2019'!$R2625*'Datos Monitoreo 2019'!$S2625</f>
        <v>7.4100912225542733E-3</v>
      </c>
      <c r="U2625" s="106">
        <f>'Datos Monitoreo 2019'!$T2625+'Datos Monitoreo 2019'!$R2625</f>
        <v>4.4460547335325638E-2</v>
      </c>
    </row>
    <row r="2626" spans="1:21" s="94" customFormat="1" ht="16.5" hidden="1" x14ac:dyDescent="0.3">
      <c r="A2626" s="95" t="s">
        <v>95</v>
      </c>
      <c r="B2626" s="102">
        <f>VLOOKUP('Datos Monitoreo 2019'!$A2626,info!$D$3:$E$118,2,FALSE)</f>
        <v>2</v>
      </c>
      <c r="C2626" s="96">
        <v>35</v>
      </c>
      <c r="D2626" s="96" t="s">
        <v>11</v>
      </c>
      <c r="E2626" s="97">
        <v>23.905072452402678</v>
      </c>
      <c r="F2626" s="103">
        <f t="shared" si="45"/>
        <v>4.4881773529386028E-2</v>
      </c>
      <c r="G2626" s="95"/>
      <c r="H2626" s="104"/>
      <c r="I2626" s="104"/>
      <c r="J2626" s="104"/>
      <c r="K2626" s="105">
        <f>VLOOKUP('Datos Monitoreo 2019'!$D2626,info!$A$2:$B$20,2,FALSE)</f>
        <v>0.34899999999999998</v>
      </c>
      <c r="M2626" s="104">
        <v>1.1499999999999999</v>
      </c>
      <c r="N2626" s="106">
        <f>(0.489461*'Datos Monitoreo 2019'!$E2626^1.79018)/1000</f>
        <v>0.14370220645035281</v>
      </c>
      <c r="O2626" s="106">
        <f>'Datos Monitoreo 2019'!$N2626*'Datos Monitoreo 2019'!$S2626</f>
        <v>2.8740441290070563E-2</v>
      </c>
      <c r="P2626" s="106">
        <f>'Datos Monitoreo 2019'!$O2626+'Datos Monitoreo 2019'!$N2626</f>
        <v>0.17244264774042337</v>
      </c>
      <c r="Q2626" s="104">
        <v>0.47</v>
      </c>
      <c r="R2626" s="106">
        <f>'Datos Monitoreo 2019'!$Q2626*'Datos Monitoreo 2019'!$N2626</f>
        <v>6.754003703166582E-2</v>
      </c>
      <c r="S2626" s="104">
        <v>0.2</v>
      </c>
      <c r="T2626" s="106">
        <f>'Datos Monitoreo 2019'!$R2626*'Datos Monitoreo 2019'!$S2626</f>
        <v>1.3508007406333164E-2</v>
      </c>
      <c r="U2626" s="106">
        <f>'Datos Monitoreo 2019'!$T2626+'Datos Monitoreo 2019'!$R2626</f>
        <v>8.1048044437998984E-2</v>
      </c>
    </row>
    <row r="2627" spans="1:21" s="94" customFormat="1" ht="16.5" hidden="1" x14ac:dyDescent="0.3">
      <c r="A2627" s="95" t="s">
        <v>95</v>
      </c>
      <c r="B2627" s="102">
        <f>VLOOKUP('Datos Monitoreo 2019'!$A2627,info!$D$3:$E$118,2,FALSE)</f>
        <v>2</v>
      </c>
      <c r="C2627" s="96">
        <v>37</v>
      </c>
      <c r="D2627" s="96" t="s">
        <v>11</v>
      </c>
      <c r="E2627" s="97">
        <v>20.817466556419912</v>
      </c>
      <c r="F2627" s="103">
        <f t="shared" ref="F2627:F2690" si="46">+(PI()*(((E2627/100)^2))/4)</f>
        <v>3.4036557819746557E-2</v>
      </c>
      <c r="G2627" s="95"/>
      <c r="H2627" s="104"/>
      <c r="I2627" s="104"/>
      <c r="J2627" s="104"/>
      <c r="K2627" s="105">
        <f>VLOOKUP('Datos Monitoreo 2019'!$D2627,info!$A$2:$B$20,2,FALSE)</f>
        <v>0.34899999999999998</v>
      </c>
      <c r="M2627" s="104">
        <v>1.1499999999999999</v>
      </c>
      <c r="N2627" s="106">
        <f>(0.489461*'Datos Monitoreo 2019'!$E2627^1.79018)/1000</f>
        <v>0.11218668300890358</v>
      </c>
      <c r="O2627" s="106">
        <f>'Datos Monitoreo 2019'!$N2627*'Datos Monitoreo 2019'!$S2627</f>
        <v>2.2437336601780718E-2</v>
      </c>
      <c r="P2627" s="106">
        <f>'Datos Monitoreo 2019'!$O2627+'Datos Monitoreo 2019'!$N2627</f>
        <v>0.13462401961068429</v>
      </c>
      <c r="Q2627" s="104">
        <v>0.47</v>
      </c>
      <c r="R2627" s="106">
        <f>'Datos Monitoreo 2019'!$Q2627*'Datos Monitoreo 2019'!$N2627</f>
        <v>5.2727741014184683E-2</v>
      </c>
      <c r="S2627" s="104">
        <v>0.2</v>
      </c>
      <c r="T2627" s="106">
        <f>'Datos Monitoreo 2019'!$R2627*'Datos Monitoreo 2019'!$S2627</f>
        <v>1.0545548202836937E-2</v>
      </c>
      <c r="U2627" s="106">
        <f>'Datos Monitoreo 2019'!$T2627+'Datos Monitoreo 2019'!$R2627</f>
        <v>6.3273289217021619E-2</v>
      </c>
    </row>
    <row r="2628" spans="1:21" s="94" customFormat="1" ht="16.5" hidden="1" x14ac:dyDescent="0.3">
      <c r="A2628" s="95" t="s">
        <v>95</v>
      </c>
      <c r="B2628" s="102">
        <f>VLOOKUP('Datos Monitoreo 2019'!$A2628,info!$D$3:$E$118,2,FALSE)</f>
        <v>2</v>
      </c>
      <c r="C2628" s="96">
        <v>39</v>
      </c>
      <c r="D2628" s="96" t="s">
        <v>11</v>
      </c>
      <c r="E2628" s="97">
        <v>23.586762566218887</v>
      </c>
      <c r="F2628" s="103">
        <f t="shared" si="46"/>
        <v>4.369447765392049E-2</v>
      </c>
      <c r="G2628" s="95"/>
      <c r="H2628" s="104"/>
      <c r="I2628" s="104"/>
      <c r="J2628" s="104"/>
      <c r="K2628" s="105">
        <f>VLOOKUP('Datos Monitoreo 2019'!$D2628,info!$A$2:$B$20,2,FALSE)</f>
        <v>0.34899999999999998</v>
      </c>
      <c r="M2628" s="104">
        <v>1.1499999999999999</v>
      </c>
      <c r="N2628" s="106">
        <f>(0.489461*'Datos Monitoreo 2019'!$E2628^1.79018)/1000</f>
        <v>0.14029477394151124</v>
      </c>
      <c r="O2628" s="106">
        <f>'Datos Monitoreo 2019'!$N2628*'Datos Monitoreo 2019'!$S2628</f>
        <v>2.805895478830225E-2</v>
      </c>
      <c r="P2628" s="106">
        <f>'Datos Monitoreo 2019'!$O2628+'Datos Monitoreo 2019'!$N2628</f>
        <v>0.1683537287298135</v>
      </c>
      <c r="Q2628" s="104">
        <v>0.47</v>
      </c>
      <c r="R2628" s="106">
        <f>'Datos Monitoreo 2019'!$Q2628*'Datos Monitoreo 2019'!$N2628</f>
        <v>6.5938543752510279E-2</v>
      </c>
      <c r="S2628" s="104">
        <v>0.2</v>
      </c>
      <c r="T2628" s="106">
        <f>'Datos Monitoreo 2019'!$R2628*'Datos Monitoreo 2019'!$S2628</f>
        <v>1.3187708750502056E-2</v>
      </c>
      <c r="U2628" s="106">
        <f>'Datos Monitoreo 2019'!$T2628+'Datos Monitoreo 2019'!$R2628</f>
        <v>7.9126252503012334E-2</v>
      </c>
    </row>
    <row r="2629" spans="1:21" s="94" customFormat="1" ht="16.5" hidden="1" x14ac:dyDescent="0.3">
      <c r="A2629" s="95" t="s">
        <v>95</v>
      </c>
      <c r="B2629" s="102">
        <f>VLOOKUP('Datos Monitoreo 2019'!$A2629,info!$D$3:$E$118,2,FALSE)</f>
        <v>2</v>
      </c>
      <c r="C2629" s="96">
        <v>42</v>
      </c>
      <c r="D2629" s="96" t="s">
        <v>11</v>
      </c>
      <c r="E2629" s="97">
        <v>24.350706293059986</v>
      </c>
      <c r="F2629" s="103">
        <f t="shared" si="46"/>
        <v>4.6570725785477225E-2</v>
      </c>
      <c r="G2629" s="95"/>
      <c r="H2629" s="104"/>
      <c r="I2629" s="104"/>
      <c r="J2629" s="104"/>
      <c r="K2629" s="105">
        <f>VLOOKUP('Datos Monitoreo 2019'!$D2629,info!$A$2:$B$20,2,FALSE)</f>
        <v>0.34899999999999998</v>
      </c>
      <c r="M2629" s="104">
        <v>1.1499999999999999</v>
      </c>
      <c r="N2629" s="106">
        <f>(0.489461*'Datos Monitoreo 2019'!$E2629^1.79018)/1000</f>
        <v>0.14853313995897696</v>
      </c>
      <c r="O2629" s="106">
        <f>'Datos Monitoreo 2019'!$N2629*'Datos Monitoreo 2019'!$S2629</f>
        <v>2.9706627991795395E-2</v>
      </c>
      <c r="P2629" s="106">
        <f>'Datos Monitoreo 2019'!$O2629+'Datos Monitoreo 2019'!$N2629</f>
        <v>0.17823976795077234</v>
      </c>
      <c r="Q2629" s="104">
        <v>0.47</v>
      </c>
      <c r="R2629" s="106">
        <f>'Datos Monitoreo 2019'!$Q2629*'Datos Monitoreo 2019'!$N2629</f>
        <v>6.981057578071917E-2</v>
      </c>
      <c r="S2629" s="104">
        <v>0.2</v>
      </c>
      <c r="T2629" s="106">
        <f>'Datos Monitoreo 2019'!$R2629*'Datos Monitoreo 2019'!$S2629</f>
        <v>1.3962115156143835E-2</v>
      </c>
      <c r="U2629" s="106">
        <f>'Datos Monitoreo 2019'!$T2629+'Datos Monitoreo 2019'!$R2629</f>
        <v>8.3772690936863001E-2</v>
      </c>
    </row>
    <row r="2630" spans="1:21" s="94" customFormat="1" ht="16.5" hidden="1" x14ac:dyDescent="0.3">
      <c r="A2630" s="95" t="s">
        <v>95</v>
      </c>
      <c r="B2630" s="102">
        <f>VLOOKUP('Datos Monitoreo 2019'!$A2630,info!$D$3:$E$118,2,FALSE)</f>
        <v>2</v>
      </c>
      <c r="C2630" s="96">
        <v>45</v>
      </c>
      <c r="D2630" s="96" t="s">
        <v>11</v>
      </c>
      <c r="E2630" s="97">
        <v>25.401128917466497</v>
      </c>
      <c r="F2630" s="103">
        <f t="shared" si="46"/>
        <v>5.0675252190345667E-2</v>
      </c>
      <c r="G2630" s="95"/>
      <c r="H2630" s="104"/>
      <c r="I2630" s="104"/>
      <c r="J2630" s="104"/>
      <c r="K2630" s="105">
        <f>VLOOKUP('Datos Monitoreo 2019'!$D2630,info!$A$2:$B$20,2,FALSE)</f>
        <v>0.34899999999999998</v>
      </c>
      <c r="M2630" s="104">
        <v>1.1499999999999999</v>
      </c>
      <c r="N2630" s="106">
        <f>(0.489461*'Datos Monitoreo 2019'!$E2630^1.79018)/1000</f>
        <v>0.16019828782374698</v>
      </c>
      <c r="O2630" s="106">
        <f>'Datos Monitoreo 2019'!$N2630*'Datos Monitoreo 2019'!$S2630</f>
        <v>3.2039657564749399E-2</v>
      </c>
      <c r="P2630" s="106">
        <f>'Datos Monitoreo 2019'!$O2630+'Datos Monitoreo 2019'!$N2630</f>
        <v>0.19223794538849637</v>
      </c>
      <c r="Q2630" s="104">
        <v>0.47</v>
      </c>
      <c r="R2630" s="106">
        <f>'Datos Monitoreo 2019'!$Q2630*'Datos Monitoreo 2019'!$N2630</f>
        <v>7.5293195277161079E-2</v>
      </c>
      <c r="S2630" s="104">
        <v>0.2</v>
      </c>
      <c r="T2630" s="106">
        <f>'Datos Monitoreo 2019'!$R2630*'Datos Monitoreo 2019'!$S2630</f>
        <v>1.5058639055432217E-2</v>
      </c>
      <c r="U2630" s="106">
        <f>'Datos Monitoreo 2019'!$T2630+'Datos Monitoreo 2019'!$R2630</f>
        <v>9.0351834332593292E-2</v>
      </c>
    </row>
    <row r="2631" spans="1:21" s="94" customFormat="1" ht="16.5" hidden="1" x14ac:dyDescent="0.3">
      <c r="A2631" s="95" t="s">
        <v>95</v>
      </c>
      <c r="B2631" s="102">
        <f>VLOOKUP('Datos Monitoreo 2019'!$A2631,info!$D$3:$E$118,2,FALSE)</f>
        <v>2</v>
      </c>
      <c r="C2631" s="96">
        <v>48</v>
      </c>
      <c r="D2631" s="96" t="s">
        <v>11</v>
      </c>
      <c r="E2631" s="97">
        <v>12.891550390443523</v>
      </c>
      <c r="F2631" s="103">
        <f t="shared" si="46"/>
        <v>1.305269477032407E-2</v>
      </c>
      <c r="G2631" s="95"/>
      <c r="H2631" s="104"/>
      <c r="I2631" s="104"/>
      <c r="J2631" s="104"/>
      <c r="K2631" s="105">
        <f>VLOOKUP('Datos Monitoreo 2019'!$D2631,info!$A$2:$B$20,2,FALSE)</f>
        <v>0.34899999999999998</v>
      </c>
      <c r="M2631" s="104">
        <v>1.1499999999999999</v>
      </c>
      <c r="N2631" s="106">
        <f>(0.489461*'Datos Monitoreo 2019'!$E2631^1.79018)/1000</f>
        <v>4.7573397437574376E-2</v>
      </c>
      <c r="O2631" s="106">
        <f>'Datos Monitoreo 2019'!$N2631*'Datos Monitoreo 2019'!$S2631</f>
        <v>9.5146794875148755E-3</v>
      </c>
      <c r="P2631" s="106">
        <f>'Datos Monitoreo 2019'!$O2631+'Datos Monitoreo 2019'!$N2631</f>
        <v>5.708807692508925E-2</v>
      </c>
      <c r="Q2631" s="104">
        <v>0.47</v>
      </c>
      <c r="R2631" s="106">
        <f>'Datos Monitoreo 2019'!$Q2631*'Datos Monitoreo 2019'!$N2631</f>
        <v>2.2359496795659954E-2</v>
      </c>
      <c r="S2631" s="104">
        <v>0.2</v>
      </c>
      <c r="T2631" s="106">
        <f>'Datos Monitoreo 2019'!$R2631*'Datos Monitoreo 2019'!$S2631</f>
        <v>4.4718993591319912E-3</v>
      </c>
      <c r="U2631" s="106">
        <f>'Datos Monitoreo 2019'!$T2631+'Datos Monitoreo 2019'!$R2631</f>
        <v>2.6831396154791944E-2</v>
      </c>
    </row>
    <row r="2632" spans="1:21" s="94" customFormat="1" ht="16.5" hidden="1" x14ac:dyDescent="0.3">
      <c r="A2632" s="95" t="s">
        <v>95</v>
      </c>
      <c r="B2632" s="102">
        <f>VLOOKUP('Datos Monitoreo 2019'!$A2632,info!$D$3:$E$118,2,FALSE)</f>
        <v>2</v>
      </c>
      <c r="C2632" s="96">
        <v>49</v>
      </c>
      <c r="D2632" s="96" t="s">
        <v>11</v>
      </c>
      <c r="E2632" s="97">
        <v>19.416903057211233</v>
      </c>
      <c r="F2632" s="103">
        <f t="shared" si="46"/>
        <v>2.9610777162247127E-2</v>
      </c>
      <c r="G2632" s="95"/>
      <c r="H2632" s="104"/>
      <c r="I2632" s="104"/>
      <c r="J2632" s="104"/>
      <c r="K2632" s="105">
        <f>VLOOKUP('Datos Monitoreo 2019'!$D2632,info!$A$2:$B$20,2,FALSE)</f>
        <v>0.34899999999999998</v>
      </c>
      <c r="M2632" s="104">
        <v>1.1499999999999999</v>
      </c>
      <c r="N2632" s="106">
        <f>(0.489461*'Datos Monitoreo 2019'!$E2632^1.79018)/1000</f>
        <v>9.903577354413072E-2</v>
      </c>
      <c r="O2632" s="106">
        <f>'Datos Monitoreo 2019'!$N2632*'Datos Monitoreo 2019'!$S2632</f>
        <v>1.9807154708826144E-2</v>
      </c>
      <c r="P2632" s="106">
        <f>'Datos Monitoreo 2019'!$O2632+'Datos Monitoreo 2019'!$N2632</f>
        <v>0.11884292825295686</v>
      </c>
      <c r="Q2632" s="104">
        <v>0.47</v>
      </c>
      <c r="R2632" s="106">
        <f>'Datos Monitoreo 2019'!$Q2632*'Datos Monitoreo 2019'!$N2632</f>
        <v>4.6546813565741439E-2</v>
      </c>
      <c r="S2632" s="104">
        <v>0.2</v>
      </c>
      <c r="T2632" s="106">
        <f>'Datos Monitoreo 2019'!$R2632*'Datos Monitoreo 2019'!$S2632</f>
        <v>9.3093627131482885E-3</v>
      </c>
      <c r="U2632" s="106">
        <f>'Datos Monitoreo 2019'!$T2632+'Datos Monitoreo 2019'!$R2632</f>
        <v>5.5856176278889724E-2</v>
      </c>
    </row>
    <row r="2633" spans="1:21" s="94" customFormat="1" ht="16.5" hidden="1" x14ac:dyDescent="0.3">
      <c r="A2633" s="95" t="s">
        <v>95</v>
      </c>
      <c r="B2633" s="102">
        <f>VLOOKUP('Datos Monitoreo 2019'!$A2633,info!$D$3:$E$118,2,FALSE)</f>
        <v>2</v>
      </c>
      <c r="C2633" s="96">
        <v>51</v>
      </c>
      <c r="D2633" s="96" t="s">
        <v>11</v>
      </c>
      <c r="E2633" s="97">
        <v>25.560283860558393</v>
      </c>
      <c r="F2633" s="103">
        <f t="shared" si="46"/>
        <v>5.1312269850070966E-2</v>
      </c>
      <c r="G2633" s="95"/>
      <c r="H2633" s="104"/>
      <c r="I2633" s="104"/>
      <c r="J2633" s="104"/>
      <c r="K2633" s="105">
        <f>VLOOKUP('Datos Monitoreo 2019'!$D2633,info!$A$2:$B$20,2,FALSE)</f>
        <v>0.34899999999999998</v>
      </c>
      <c r="M2633" s="104">
        <v>1.1499999999999999</v>
      </c>
      <c r="N2633" s="106">
        <f>(0.489461*'Datos Monitoreo 2019'!$E2633^1.79018)/1000</f>
        <v>0.16199962487864059</v>
      </c>
      <c r="O2633" s="106">
        <f>'Datos Monitoreo 2019'!$N2633*'Datos Monitoreo 2019'!$S2633</f>
        <v>3.239992497572812E-2</v>
      </c>
      <c r="P2633" s="106">
        <f>'Datos Monitoreo 2019'!$O2633+'Datos Monitoreo 2019'!$N2633</f>
        <v>0.19439954985436869</v>
      </c>
      <c r="Q2633" s="104">
        <v>0.47</v>
      </c>
      <c r="R2633" s="106">
        <f>'Datos Monitoreo 2019'!$Q2633*'Datos Monitoreo 2019'!$N2633</f>
        <v>7.6139823692961073E-2</v>
      </c>
      <c r="S2633" s="104">
        <v>0.2</v>
      </c>
      <c r="T2633" s="106">
        <f>'Datos Monitoreo 2019'!$R2633*'Datos Monitoreo 2019'!$S2633</f>
        <v>1.5227964738592215E-2</v>
      </c>
      <c r="U2633" s="106">
        <f>'Datos Monitoreo 2019'!$T2633+'Datos Monitoreo 2019'!$R2633</f>
        <v>9.1367788431553285E-2</v>
      </c>
    </row>
    <row r="2634" spans="1:21" s="94" customFormat="1" ht="16.5" hidden="1" x14ac:dyDescent="0.3">
      <c r="A2634" s="95" t="s">
        <v>95</v>
      </c>
      <c r="B2634" s="102">
        <f>VLOOKUP('Datos Monitoreo 2019'!$A2634,info!$D$3:$E$118,2,FALSE)</f>
        <v>2</v>
      </c>
      <c r="C2634" s="96">
        <v>53</v>
      </c>
      <c r="D2634" s="96" t="s">
        <v>11</v>
      </c>
      <c r="E2634" s="97">
        <v>24.860002110954049</v>
      </c>
      <c r="F2634" s="103">
        <f t="shared" si="46"/>
        <v>4.8539154121637777E-2</v>
      </c>
      <c r="G2634" s="95"/>
      <c r="H2634" s="104"/>
      <c r="I2634" s="104"/>
      <c r="J2634" s="104"/>
      <c r="K2634" s="105">
        <f>VLOOKUP('Datos Monitoreo 2019'!$D2634,info!$A$2:$B$20,2,FALSE)</f>
        <v>0.34899999999999998</v>
      </c>
      <c r="M2634" s="104">
        <v>1.1499999999999999</v>
      </c>
      <c r="N2634" s="106">
        <f>(0.489461*'Datos Monitoreo 2019'!$E2634^1.79018)/1000</f>
        <v>0.15414035748848495</v>
      </c>
      <c r="O2634" s="106">
        <f>'Datos Monitoreo 2019'!$N2634*'Datos Monitoreo 2019'!$S2634</f>
        <v>3.0828071497696993E-2</v>
      </c>
      <c r="P2634" s="106">
        <f>'Datos Monitoreo 2019'!$O2634+'Datos Monitoreo 2019'!$N2634</f>
        <v>0.18496842898618193</v>
      </c>
      <c r="Q2634" s="104">
        <v>0.47</v>
      </c>
      <c r="R2634" s="106">
        <f>'Datos Monitoreo 2019'!$Q2634*'Datos Monitoreo 2019'!$N2634</f>
        <v>7.2445968019587928E-2</v>
      </c>
      <c r="S2634" s="104">
        <v>0.2</v>
      </c>
      <c r="T2634" s="106">
        <f>'Datos Monitoreo 2019'!$R2634*'Datos Monitoreo 2019'!$S2634</f>
        <v>1.4489193603917587E-2</v>
      </c>
      <c r="U2634" s="106">
        <f>'Datos Monitoreo 2019'!$T2634+'Datos Monitoreo 2019'!$R2634</f>
        <v>8.6935161623505508E-2</v>
      </c>
    </row>
    <row r="2635" spans="1:21" s="94" customFormat="1" ht="16.5" hidden="1" x14ac:dyDescent="0.3">
      <c r="A2635" s="95" t="s">
        <v>96</v>
      </c>
      <c r="B2635" s="102">
        <f>VLOOKUP('Datos Monitoreo 2019'!$A2635,info!$D$3:$E$118,2,FALSE)</f>
        <v>2</v>
      </c>
      <c r="C2635" s="96">
        <v>1</v>
      </c>
      <c r="D2635" s="96" t="s">
        <v>11</v>
      </c>
      <c r="E2635" s="97">
        <v>22.759156862141033</v>
      </c>
      <c r="F2635" s="103">
        <f t="shared" si="46"/>
        <v>4.0681992891077094E-2</v>
      </c>
      <c r="G2635" s="95"/>
      <c r="H2635" s="104"/>
      <c r="I2635" s="104"/>
      <c r="J2635" s="104"/>
      <c r="K2635" s="105">
        <f>VLOOKUP('Datos Monitoreo 2019'!$D2635,info!$A$2:$B$20,2,FALSE)</f>
        <v>0.34899999999999998</v>
      </c>
      <c r="M2635" s="104">
        <v>1.1499999999999999</v>
      </c>
      <c r="N2635" s="106">
        <f>(0.489461*'Datos Monitoreo 2019'!$E2635^1.79018)/1000</f>
        <v>0.13160485892505117</v>
      </c>
      <c r="O2635" s="106">
        <f>'Datos Monitoreo 2019'!$N2635*'Datos Monitoreo 2019'!$S2635</f>
        <v>2.6320971785010236E-2</v>
      </c>
      <c r="P2635" s="106">
        <f>'Datos Monitoreo 2019'!$O2635+'Datos Monitoreo 2019'!$N2635</f>
        <v>0.15792583071006139</v>
      </c>
      <c r="Q2635" s="104">
        <v>0.47</v>
      </c>
      <c r="R2635" s="106">
        <f>'Datos Monitoreo 2019'!$Q2635*'Datos Monitoreo 2019'!$N2635</f>
        <v>6.1854283694774047E-2</v>
      </c>
      <c r="S2635" s="104">
        <v>0.2</v>
      </c>
      <c r="T2635" s="106">
        <f>'Datos Monitoreo 2019'!$R2635*'Datos Monitoreo 2019'!$S2635</f>
        <v>1.237085673895481E-2</v>
      </c>
      <c r="U2635" s="106">
        <f>'Datos Monitoreo 2019'!$T2635+'Datos Monitoreo 2019'!$R2635</f>
        <v>7.4225140433728853E-2</v>
      </c>
    </row>
    <row r="2636" spans="1:21" s="94" customFormat="1" ht="16.5" hidden="1" x14ac:dyDescent="0.3">
      <c r="A2636" s="95" t="s">
        <v>96</v>
      </c>
      <c r="B2636" s="102">
        <f>VLOOKUP('Datos Monitoreo 2019'!$A2636,info!$D$3:$E$118,2,FALSE)</f>
        <v>2</v>
      </c>
      <c r="C2636" s="96">
        <v>3</v>
      </c>
      <c r="D2636" s="96" t="s">
        <v>11</v>
      </c>
      <c r="E2636" s="97">
        <v>26.578875496346523</v>
      </c>
      <c r="F2636" s="103">
        <f t="shared" si="46"/>
        <v>5.548340259862336E-2</v>
      </c>
      <c r="G2636" s="95"/>
      <c r="H2636" s="104"/>
      <c r="I2636" s="104"/>
      <c r="J2636" s="104"/>
      <c r="K2636" s="105">
        <f>VLOOKUP('Datos Monitoreo 2019'!$D2636,info!$A$2:$B$20,2,FALSE)</f>
        <v>0.34899999999999998</v>
      </c>
      <c r="M2636" s="104">
        <v>1.1499999999999999</v>
      </c>
      <c r="N2636" s="106">
        <f>(0.489461*'Datos Monitoreo 2019'!$E2636^1.79018)/1000</f>
        <v>0.17373808439054828</v>
      </c>
      <c r="O2636" s="106">
        <f>'Datos Monitoreo 2019'!$N2636*'Datos Monitoreo 2019'!$S2636</f>
        <v>3.4747616878109656E-2</v>
      </c>
      <c r="P2636" s="106">
        <f>'Datos Monitoreo 2019'!$O2636+'Datos Monitoreo 2019'!$N2636</f>
        <v>0.20848570126865792</v>
      </c>
      <c r="Q2636" s="104">
        <v>0.47</v>
      </c>
      <c r="R2636" s="106">
        <f>'Datos Monitoreo 2019'!$Q2636*'Datos Monitoreo 2019'!$N2636</f>
        <v>8.1656899663557686E-2</v>
      </c>
      <c r="S2636" s="104">
        <v>0.2</v>
      </c>
      <c r="T2636" s="106">
        <f>'Datos Monitoreo 2019'!$R2636*'Datos Monitoreo 2019'!$S2636</f>
        <v>1.6331379932711537E-2</v>
      </c>
      <c r="U2636" s="106">
        <f>'Datos Monitoreo 2019'!$T2636+'Datos Monitoreo 2019'!$R2636</f>
        <v>9.7988279596269226E-2</v>
      </c>
    </row>
    <row r="2637" spans="1:21" s="94" customFormat="1" ht="16.5" hidden="1" x14ac:dyDescent="0.3">
      <c r="A2637" s="95" t="s">
        <v>96</v>
      </c>
      <c r="B2637" s="102">
        <f>VLOOKUP('Datos Monitoreo 2019'!$A2637,info!$D$3:$E$118,2,FALSE)</f>
        <v>2</v>
      </c>
      <c r="C2637" s="96">
        <v>4</v>
      </c>
      <c r="D2637" s="96" t="s">
        <v>11</v>
      </c>
      <c r="E2637" s="97">
        <v>24.541692224770259</v>
      </c>
      <c r="F2637" s="103">
        <f t="shared" si="46"/>
        <v>4.7304111763244672E-2</v>
      </c>
      <c r="G2637" s="95"/>
      <c r="H2637" s="104"/>
      <c r="I2637" s="104"/>
      <c r="J2637" s="104"/>
      <c r="K2637" s="105">
        <f>VLOOKUP('Datos Monitoreo 2019'!$D2637,info!$A$2:$B$20,2,FALSE)</f>
        <v>0.34899999999999998</v>
      </c>
      <c r="M2637" s="104">
        <v>1.1499999999999999</v>
      </c>
      <c r="N2637" s="106">
        <f>(0.489461*'Datos Monitoreo 2019'!$E2637^1.79018)/1000</f>
        <v>0.15062509733288576</v>
      </c>
      <c r="O2637" s="106">
        <f>'Datos Monitoreo 2019'!$N2637*'Datos Monitoreo 2019'!$S2637</f>
        <v>3.0125019466577155E-2</v>
      </c>
      <c r="P2637" s="106">
        <f>'Datos Monitoreo 2019'!$O2637+'Datos Monitoreo 2019'!$N2637</f>
        <v>0.1807501167994629</v>
      </c>
      <c r="Q2637" s="104">
        <v>0.47</v>
      </c>
      <c r="R2637" s="106">
        <f>'Datos Monitoreo 2019'!$Q2637*'Datos Monitoreo 2019'!$N2637</f>
        <v>7.0793795746456306E-2</v>
      </c>
      <c r="S2637" s="104">
        <v>0.2</v>
      </c>
      <c r="T2637" s="106">
        <f>'Datos Monitoreo 2019'!$R2637*'Datos Monitoreo 2019'!$S2637</f>
        <v>1.4158759149291262E-2</v>
      </c>
      <c r="U2637" s="106">
        <f>'Datos Monitoreo 2019'!$T2637+'Datos Monitoreo 2019'!$R2637</f>
        <v>8.4952554895747573E-2</v>
      </c>
    </row>
    <row r="2638" spans="1:21" s="94" customFormat="1" ht="16.5" hidden="1" x14ac:dyDescent="0.3">
      <c r="A2638" s="95" t="s">
        <v>96</v>
      </c>
      <c r="B2638" s="102">
        <f>VLOOKUP('Datos Monitoreo 2019'!$A2638,info!$D$3:$E$118,2,FALSE)</f>
        <v>2</v>
      </c>
      <c r="C2638" s="96">
        <v>4</v>
      </c>
      <c r="D2638" s="96" t="s">
        <v>11</v>
      </c>
      <c r="E2638" s="97">
        <v>18.684790318988515</v>
      </c>
      <c r="F2638" s="103">
        <f t="shared" si="46"/>
        <v>2.7419929793115649E-2</v>
      </c>
      <c r="G2638" s="95"/>
      <c r="H2638" s="104"/>
      <c r="I2638" s="104"/>
      <c r="J2638" s="104"/>
      <c r="K2638" s="105">
        <f>VLOOKUP('Datos Monitoreo 2019'!$D2638,info!$A$2:$B$20,2,FALSE)</f>
        <v>0.34899999999999998</v>
      </c>
      <c r="M2638" s="104">
        <v>1.1499999999999999</v>
      </c>
      <c r="N2638" s="106">
        <f>(0.489461*'Datos Monitoreo 2019'!$E2638^1.79018)/1000</f>
        <v>9.2450846104355347E-2</v>
      </c>
      <c r="O2638" s="106">
        <f>'Datos Monitoreo 2019'!$N2638*'Datos Monitoreo 2019'!$S2638</f>
        <v>1.8490169220871069E-2</v>
      </c>
      <c r="P2638" s="106">
        <f>'Datos Monitoreo 2019'!$O2638+'Datos Monitoreo 2019'!$N2638</f>
        <v>0.11094101532522642</v>
      </c>
      <c r="Q2638" s="104">
        <v>0.47</v>
      </c>
      <c r="R2638" s="106">
        <f>'Datos Monitoreo 2019'!$Q2638*'Datos Monitoreo 2019'!$N2638</f>
        <v>4.3451897669047009E-2</v>
      </c>
      <c r="S2638" s="104">
        <v>0.2</v>
      </c>
      <c r="T2638" s="106">
        <f>'Datos Monitoreo 2019'!$R2638*'Datos Monitoreo 2019'!$S2638</f>
        <v>8.6903795338094027E-3</v>
      </c>
      <c r="U2638" s="106">
        <f>'Datos Monitoreo 2019'!$T2638+'Datos Monitoreo 2019'!$R2638</f>
        <v>5.2142277202856413E-2</v>
      </c>
    </row>
    <row r="2639" spans="1:21" s="94" customFormat="1" ht="16.5" hidden="1" x14ac:dyDescent="0.3">
      <c r="A2639" s="95" t="s">
        <v>96</v>
      </c>
      <c r="B2639" s="102">
        <f>VLOOKUP('Datos Monitoreo 2019'!$A2639,info!$D$3:$E$118,2,FALSE)</f>
        <v>2</v>
      </c>
      <c r="C2639" s="96">
        <v>6</v>
      </c>
      <c r="D2639" s="96" t="s">
        <v>11</v>
      </c>
      <c r="E2639" s="97">
        <v>33.74084793548181</v>
      </c>
      <c r="F2639" s="103">
        <f t="shared" si="46"/>
        <v>8.9413247029026796E-2</v>
      </c>
      <c r="G2639" s="95"/>
      <c r="H2639" s="104"/>
      <c r="I2639" s="104"/>
      <c r="J2639" s="104"/>
      <c r="K2639" s="105">
        <f>VLOOKUP('Datos Monitoreo 2019'!$D2639,info!$A$2:$B$20,2,FALSE)</f>
        <v>0.34899999999999998</v>
      </c>
      <c r="M2639" s="104">
        <v>1.1499999999999999</v>
      </c>
      <c r="N2639" s="106">
        <f>(0.489461*'Datos Monitoreo 2019'!$E2639^1.79018)/1000</f>
        <v>0.26631301288269171</v>
      </c>
      <c r="O2639" s="106">
        <f>'Datos Monitoreo 2019'!$N2639*'Datos Monitoreo 2019'!$S2639</f>
        <v>5.3262602576538344E-2</v>
      </c>
      <c r="P2639" s="106">
        <f>'Datos Monitoreo 2019'!$O2639+'Datos Monitoreo 2019'!$N2639</f>
        <v>0.31957561545923008</v>
      </c>
      <c r="Q2639" s="104">
        <v>0.47</v>
      </c>
      <c r="R2639" s="106">
        <f>'Datos Monitoreo 2019'!$Q2639*'Datos Monitoreo 2019'!$N2639</f>
        <v>0.12516711605486511</v>
      </c>
      <c r="S2639" s="104">
        <v>0.2</v>
      </c>
      <c r="T2639" s="106">
        <f>'Datos Monitoreo 2019'!$R2639*'Datos Monitoreo 2019'!$S2639</f>
        <v>2.5033423210973023E-2</v>
      </c>
      <c r="U2639" s="106">
        <f>'Datos Monitoreo 2019'!$T2639+'Datos Monitoreo 2019'!$R2639</f>
        <v>0.15020053926583812</v>
      </c>
    </row>
    <row r="2640" spans="1:21" s="94" customFormat="1" ht="16.5" hidden="1" x14ac:dyDescent="0.3">
      <c r="A2640" s="95" t="s">
        <v>96</v>
      </c>
      <c r="B2640" s="102">
        <f>VLOOKUP('Datos Monitoreo 2019'!$A2640,info!$D$3:$E$118,2,FALSE)</f>
        <v>2</v>
      </c>
      <c r="C2640" s="96">
        <v>7</v>
      </c>
      <c r="D2640" s="96" t="s">
        <v>11</v>
      </c>
      <c r="E2640" s="97">
        <v>22.218030055628589</v>
      </c>
      <c r="F2640" s="103">
        <f t="shared" si="46"/>
        <v>3.8770462447071878E-2</v>
      </c>
      <c r="G2640" s="95"/>
      <c r="H2640" s="104"/>
      <c r="I2640" s="104"/>
      <c r="J2640" s="104"/>
      <c r="K2640" s="105">
        <f>VLOOKUP('Datos Monitoreo 2019'!$D2640,info!$A$2:$B$20,2,FALSE)</f>
        <v>0.34899999999999998</v>
      </c>
      <c r="M2640" s="104">
        <v>1.1499999999999999</v>
      </c>
      <c r="N2640" s="106">
        <f>(0.489461*'Datos Monitoreo 2019'!$E2640^1.79018)/1000</f>
        <v>0.12605597460929149</v>
      </c>
      <c r="O2640" s="106">
        <f>'Datos Monitoreo 2019'!$N2640*'Datos Monitoreo 2019'!$S2640</f>
        <v>2.5211194921858301E-2</v>
      </c>
      <c r="P2640" s="106">
        <f>'Datos Monitoreo 2019'!$O2640+'Datos Monitoreo 2019'!$N2640</f>
        <v>0.1512671695311498</v>
      </c>
      <c r="Q2640" s="104">
        <v>0.47</v>
      </c>
      <c r="R2640" s="106">
        <f>'Datos Monitoreo 2019'!$Q2640*'Datos Monitoreo 2019'!$N2640</f>
        <v>5.9246308066367E-2</v>
      </c>
      <c r="S2640" s="104">
        <v>0.2</v>
      </c>
      <c r="T2640" s="106">
        <f>'Datos Monitoreo 2019'!$R2640*'Datos Monitoreo 2019'!$S2640</f>
        <v>1.1849261613273401E-2</v>
      </c>
      <c r="U2640" s="106">
        <f>'Datos Monitoreo 2019'!$T2640+'Datos Monitoreo 2019'!$R2640</f>
        <v>7.1095569679640397E-2</v>
      </c>
    </row>
    <row r="2641" spans="1:21" s="94" customFormat="1" ht="16.5" hidden="1" x14ac:dyDescent="0.3">
      <c r="A2641" s="95" t="s">
        <v>96</v>
      </c>
      <c r="B2641" s="102">
        <f>VLOOKUP('Datos Monitoreo 2019'!$A2641,info!$D$3:$E$118,2,FALSE)</f>
        <v>2</v>
      </c>
      <c r="C2641" s="96">
        <v>7</v>
      </c>
      <c r="D2641" s="96" t="s">
        <v>11</v>
      </c>
      <c r="E2641" s="97">
        <v>7.5757752911742182</v>
      </c>
      <c r="F2641" s="103">
        <f t="shared" si="46"/>
        <v>4.5075862982486593E-3</v>
      </c>
      <c r="G2641" s="95"/>
      <c r="H2641" s="104"/>
      <c r="I2641" s="104"/>
      <c r="J2641" s="104"/>
      <c r="K2641" s="105">
        <f>VLOOKUP('Datos Monitoreo 2019'!$D2641,info!$A$2:$B$20,2,FALSE)</f>
        <v>0.34899999999999998</v>
      </c>
      <c r="M2641" s="104">
        <v>1.1499999999999999</v>
      </c>
      <c r="N2641" s="106">
        <f>(0.489461*'Datos Monitoreo 2019'!$E2641^1.79018)/1000</f>
        <v>1.836753478685554E-2</v>
      </c>
      <c r="O2641" s="106">
        <f>'Datos Monitoreo 2019'!$N2641*'Datos Monitoreo 2019'!$S2641</f>
        <v>3.6735069573711082E-3</v>
      </c>
      <c r="P2641" s="106">
        <f>'Datos Monitoreo 2019'!$O2641+'Datos Monitoreo 2019'!$N2641</f>
        <v>2.204104174422665E-2</v>
      </c>
      <c r="Q2641" s="104">
        <v>0.47</v>
      </c>
      <c r="R2641" s="106">
        <f>'Datos Monitoreo 2019'!$Q2641*'Datos Monitoreo 2019'!$N2641</f>
        <v>8.6327413498221029E-3</v>
      </c>
      <c r="S2641" s="104">
        <v>0.2</v>
      </c>
      <c r="T2641" s="106">
        <f>'Datos Monitoreo 2019'!$R2641*'Datos Monitoreo 2019'!$S2641</f>
        <v>1.7265482699644207E-3</v>
      </c>
      <c r="U2641" s="106">
        <f>'Datos Monitoreo 2019'!$T2641+'Datos Monitoreo 2019'!$R2641</f>
        <v>1.0359289619786523E-2</v>
      </c>
    </row>
    <row r="2642" spans="1:21" s="94" customFormat="1" ht="16.5" hidden="1" x14ac:dyDescent="0.3">
      <c r="A2642" s="95" t="s">
        <v>96</v>
      </c>
      <c r="B2642" s="102">
        <f>VLOOKUP('Datos Monitoreo 2019'!$A2642,info!$D$3:$E$118,2,FALSE)</f>
        <v>2</v>
      </c>
      <c r="C2642" s="96">
        <v>9</v>
      </c>
      <c r="D2642" s="96" t="s">
        <v>11</v>
      </c>
      <c r="E2642" s="97">
        <v>21.995213135299934</v>
      </c>
      <c r="F2642" s="103">
        <f t="shared" si="46"/>
        <v>3.7996730691230635E-2</v>
      </c>
      <c r="G2642" s="95"/>
      <c r="H2642" s="104"/>
      <c r="I2642" s="104"/>
      <c r="J2642" s="104"/>
      <c r="K2642" s="105">
        <f>VLOOKUP('Datos Monitoreo 2019'!$D2642,info!$A$2:$B$20,2,FALSE)</f>
        <v>0.34899999999999998</v>
      </c>
      <c r="M2642" s="104">
        <v>1.1499999999999999</v>
      </c>
      <c r="N2642" s="106">
        <f>(0.489461*'Datos Monitoreo 2019'!$E2642^1.79018)/1000</f>
        <v>0.12380185296739639</v>
      </c>
      <c r="O2642" s="106">
        <f>'Datos Monitoreo 2019'!$N2642*'Datos Monitoreo 2019'!$S2642</f>
        <v>2.476037059347928E-2</v>
      </c>
      <c r="P2642" s="106">
        <f>'Datos Monitoreo 2019'!$O2642+'Datos Monitoreo 2019'!$N2642</f>
        <v>0.14856222356087567</v>
      </c>
      <c r="Q2642" s="104">
        <v>0.47</v>
      </c>
      <c r="R2642" s="106">
        <f>'Datos Monitoreo 2019'!$Q2642*'Datos Monitoreo 2019'!$N2642</f>
        <v>5.81868708946763E-2</v>
      </c>
      <c r="S2642" s="104">
        <v>0.2</v>
      </c>
      <c r="T2642" s="106">
        <f>'Datos Monitoreo 2019'!$R2642*'Datos Monitoreo 2019'!$S2642</f>
        <v>1.1637374178935261E-2</v>
      </c>
      <c r="U2642" s="106">
        <f>'Datos Monitoreo 2019'!$T2642+'Datos Monitoreo 2019'!$R2642</f>
        <v>6.9824245073611568E-2</v>
      </c>
    </row>
    <row r="2643" spans="1:21" s="94" customFormat="1" ht="16.5" hidden="1" x14ac:dyDescent="0.3">
      <c r="A2643" s="95" t="s">
        <v>96</v>
      </c>
      <c r="B2643" s="102">
        <f>VLOOKUP('Datos Monitoreo 2019'!$A2643,info!$D$3:$E$118,2,FALSE)</f>
        <v>2</v>
      </c>
      <c r="C2643" s="96">
        <v>9</v>
      </c>
      <c r="D2643" s="96" t="s">
        <v>11</v>
      </c>
      <c r="E2643" s="97">
        <v>9.6447895513688575</v>
      </c>
      <c r="F2643" s="103">
        <f t="shared" si="46"/>
        <v>7.3059280851619085E-3</v>
      </c>
      <c r="G2643" s="95"/>
      <c r="H2643" s="104"/>
      <c r="I2643" s="104"/>
      <c r="J2643" s="104"/>
      <c r="K2643" s="105">
        <f>VLOOKUP('Datos Monitoreo 2019'!$D2643,info!$A$2:$B$20,2,FALSE)</f>
        <v>0.34899999999999998</v>
      </c>
      <c r="M2643" s="104">
        <v>1.1499999999999999</v>
      </c>
      <c r="N2643" s="106">
        <f>(0.489461*'Datos Monitoreo 2019'!$E2643^1.79018)/1000</f>
        <v>2.8299534949075323E-2</v>
      </c>
      <c r="O2643" s="106">
        <f>'Datos Monitoreo 2019'!$N2643*'Datos Monitoreo 2019'!$S2643</f>
        <v>5.6599069898150651E-3</v>
      </c>
      <c r="P2643" s="106">
        <f>'Datos Monitoreo 2019'!$O2643+'Datos Monitoreo 2019'!$N2643</f>
        <v>3.3959441938890389E-2</v>
      </c>
      <c r="Q2643" s="104">
        <v>0.47</v>
      </c>
      <c r="R2643" s="106">
        <f>'Datos Monitoreo 2019'!$Q2643*'Datos Monitoreo 2019'!$N2643</f>
        <v>1.3300781426065401E-2</v>
      </c>
      <c r="S2643" s="104">
        <v>0.2</v>
      </c>
      <c r="T2643" s="106">
        <f>'Datos Monitoreo 2019'!$R2643*'Datos Monitoreo 2019'!$S2643</f>
        <v>2.6601562852130805E-3</v>
      </c>
      <c r="U2643" s="106">
        <f>'Datos Monitoreo 2019'!$T2643+'Datos Monitoreo 2019'!$R2643</f>
        <v>1.5960937711278482E-2</v>
      </c>
    </row>
    <row r="2644" spans="1:21" s="94" customFormat="1" ht="16.5" hidden="1" x14ac:dyDescent="0.3">
      <c r="A2644" s="95" t="s">
        <v>96</v>
      </c>
      <c r="B2644" s="102">
        <f>VLOOKUP('Datos Monitoreo 2019'!$A2644,info!$D$3:$E$118,2,FALSE)</f>
        <v>2</v>
      </c>
      <c r="C2644" s="96">
        <v>11</v>
      </c>
      <c r="D2644" s="96" t="s">
        <v>11</v>
      </c>
      <c r="E2644" s="97">
        <v>26.451551541873005</v>
      </c>
      <c r="F2644" s="103">
        <f t="shared" si="46"/>
        <v>5.4953098328241162E-2</v>
      </c>
      <c r="G2644" s="95"/>
      <c r="H2644" s="104"/>
      <c r="I2644" s="104"/>
      <c r="J2644" s="104"/>
      <c r="K2644" s="105">
        <f>VLOOKUP('Datos Monitoreo 2019'!$D2644,info!$A$2:$B$20,2,FALSE)</f>
        <v>0.34899999999999998</v>
      </c>
      <c r="M2644" s="104">
        <v>1.1499999999999999</v>
      </c>
      <c r="N2644" s="106">
        <f>(0.489461*'Datos Monitoreo 2019'!$E2644^1.79018)/1000</f>
        <v>0.1722509773687545</v>
      </c>
      <c r="O2644" s="106">
        <f>'Datos Monitoreo 2019'!$N2644*'Datos Monitoreo 2019'!$S2644</f>
        <v>3.4450195473750903E-2</v>
      </c>
      <c r="P2644" s="106">
        <f>'Datos Monitoreo 2019'!$O2644+'Datos Monitoreo 2019'!$N2644</f>
        <v>0.20670117284250539</v>
      </c>
      <c r="Q2644" s="104">
        <v>0.47</v>
      </c>
      <c r="R2644" s="106">
        <f>'Datos Monitoreo 2019'!$Q2644*'Datos Monitoreo 2019'!$N2644</f>
        <v>8.0957959363314611E-2</v>
      </c>
      <c r="S2644" s="104">
        <v>0.2</v>
      </c>
      <c r="T2644" s="106">
        <f>'Datos Monitoreo 2019'!$R2644*'Datos Monitoreo 2019'!$S2644</f>
        <v>1.6191591872662923E-2</v>
      </c>
      <c r="U2644" s="106">
        <f>'Datos Monitoreo 2019'!$T2644+'Datos Monitoreo 2019'!$R2644</f>
        <v>9.714955123597753E-2</v>
      </c>
    </row>
    <row r="2645" spans="1:21" s="94" customFormat="1" ht="16.5" hidden="1" x14ac:dyDescent="0.3">
      <c r="A2645" s="95" t="s">
        <v>96</v>
      </c>
      <c r="B2645" s="102">
        <f>VLOOKUP('Datos Monitoreo 2019'!$A2645,info!$D$3:$E$118,2,FALSE)</f>
        <v>2</v>
      </c>
      <c r="C2645" s="96">
        <v>12</v>
      </c>
      <c r="D2645" s="96" t="s">
        <v>11</v>
      </c>
      <c r="E2645" s="97">
        <v>16.042818263663051</v>
      </c>
      <c r="F2645" s="103">
        <f t="shared" si="46"/>
        <v>2.0213951012215445E-2</v>
      </c>
      <c r="G2645" s="95"/>
      <c r="H2645" s="104"/>
      <c r="I2645" s="104"/>
      <c r="J2645" s="104"/>
      <c r="K2645" s="105">
        <f>VLOOKUP('Datos Monitoreo 2019'!$D2645,info!$A$2:$B$20,2,FALSE)</f>
        <v>0.34899999999999998</v>
      </c>
      <c r="M2645" s="104">
        <v>1.1499999999999999</v>
      </c>
      <c r="N2645" s="106">
        <f>(0.489461*'Datos Monitoreo 2019'!$E2645^1.79018)/1000</f>
        <v>7.0369980679925351E-2</v>
      </c>
      <c r="O2645" s="106">
        <f>'Datos Monitoreo 2019'!$N2645*'Datos Monitoreo 2019'!$S2645</f>
        <v>1.4073996135985071E-2</v>
      </c>
      <c r="P2645" s="106">
        <f>'Datos Monitoreo 2019'!$O2645+'Datos Monitoreo 2019'!$N2645</f>
        <v>8.4443976815910426E-2</v>
      </c>
      <c r="Q2645" s="104">
        <v>0.47</v>
      </c>
      <c r="R2645" s="106">
        <f>'Datos Monitoreo 2019'!$Q2645*'Datos Monitoreo 2019'!$N2645</f>
        <v>3.3073890919564912E-2</v>
      </c>
      <c r="S2645" s="104">
        <v>0.2</v>
      </c>
      <c r="T2645" s="106">
        <f>'Datos Monitoreo 2019'!$R2645*'Datos Monitoreo 2019'!$S2645</f>
        <v>6.6147781839129829E-3</v>
      </c>
      <c r="U2645" s="106">
        <f>'Datos Monitoreo 2019'!$T2645+'Datos Monitoreo 2019'!$R2645</f>
        <v>3.9688669103477896E-2</v>
      </c>
    </row>
    <row r="2646" spans="1:21" s="94" customFormat="1" ht="16.5" hidden="1" x14ac:dyDescent="0.3">
      <c r="A2646" s="95" t="s">
        <v>96</v>
      </c>
      <c r="B2646" s="102">
        <f>VLOOKUP('Datos Monitoreo 2019'!$A2646,info!$D$3:$E$118,2,FALSE)</f>
        <v>2</v>
      </c>
      <c r="C2646" s="96">
        <v>14</v>
      </c>
      <c r="D2646" s="96" t="s">
        <v>11</v>
      </c>
      <c r="E2646" s="97">
        <v>26.99267834838545</v>
      </c>
      <c r="F2646" s="103">
        <f t="shared" si="46"/>
        <v>5.7224478098577163E-2</v>
      </c>
      <c r="G2646" s="95"/>
      <c r="H2646" s="104"/>
      <c r="I2646" s="104"/>
      <c r="J2646" s="104"/>
      <c r="K2646" s="105">
        <f>VLOOKUP('Datos Monitoreo 2019'!$D2646,info!$A$2:$B$20,2,FALSE)</f>
        <v>0.34899999999999998</v>
      </c>
      <c r="M2646" s="104">
        <v>1.1499999999999999</v>
      </c>
      <c r="N2646" s="106">
        <f>(0.489461*'Datos Monitoreo 2019'!$E2646^1.79018)/1000</f>
        <v>0.17861010297192748</v>
      </c>
      <c r="O2646" s="106">
        <f>'Datos Monitoreo 2019'!$N2646*'Datos Monitoreo 2019'!$S2646</f>
        <v>3.5722020594385499E-2</v>
      </c>
      <c r="P2646" s="106">
        <f>'Datos Monitoreo 2019'!$O2646+'Datos Monitoreo 2019'!$N2646</f>
        <v>0.21433212356631298</v>
      </c>
      <c r="Q2646" s="104">
        <v>0.47</v>
      </c>
      <c r="R2646" s="106">
        <f>'Datos Monitoreo 2019'!$Q2646*'Datos Monitoreo 2019'!$N2646</f>
        <v>8.3946748396805909E-2</v>
      </c>
      <c r="S2646" s="104">
        <v>0.2</v>
      </c>
      <c r="T2646" s="106">
        <f>'Datos Monitoreo 2019'!$R2646*'Datos Monitoreo 2019'!$S2646</f>
        <v>1.6789349679361184E-2</v>
      </c>
      <c r="U2646" s="106">
        <f>'Datos Monitoreo 2019'!$T2646+'Datos Monitoreo 2019'!$R2646</f>
        <v>0.1007360980761671</v>
      </c>
    </row>
    <row r="2647" spans="1:21" s="94" customFormat="1" ht="16.5" hidden="1" x14ac:dyDescent="0.3">
      <c r="A2647" s="95" t="s">
        <v>96</v>
      </c>
      <c r="B2647" s="102">
        <f>VLOOKUP('Datos Monitoreo 2019'!$A2647,info!$D$3:$E$118,2,FALSE)</f>
        <v>2</v>
      </c>
      <c r="C2647" s="96">
        <v>15</v>
      </c>
      <c r="D2647" s="96" t="s">
        <v>11</v>
      </c>
      <c r="E2647" s="97">
        <v>24.064227395494573</v>
      </c>
      <c r="F2647" s="103">
        <f t="shared" si="46"/>
        <v>4.5481389777484733E-2</v>
      </c>
      <c r="G2647" s="95"/>
      <c r="H2647" s="104"/>
      <c r="I2647" s="104"/>
      <c r="J2647" s="104"/>
      <c r="K2647" s="105">
        <f>VLOOKUP('Datos Monitoreo 2019'!$D2647,info!$A$2:$B$20,2,FALSE)</f>
        <v>0.34899999999999998</v>
      </c>
      <c r="M2647" s="104">
        <v>1.1499999999999999</v>
      </c>
      <c r="N2647" s="106">
        <f>(0.489461*'Datos Monitoreo 2019'!$E2647^1.79018)/1000</f>
        <v>0.14541944470602258</v>
      </c>
      <c r="O2647" s="106">
        <f>'Datos Monitoreo 2019'!$N2647*'Datos Monitoreo 2019'!$S2647</f>
        <v>2.9083888941204519E-2</v>
      </c>
      <c r="P2647" s="106">
        <f>'Datos Monitoreo 2019'!$O2647+'Datos Monitoreo 2019'!$N2647</f>
        <v>0.17450333364722709</v>
      </c>
      <c r="Q2647" s="104">
        <v>0.47</v>
      </c>
      <c r="R2647" s="106">
        <f>'Datos Monitoreo 2019'!$Q2647*'Datos Monitoreo 2019'!$N2647</f>
        <v>6.8347139011830607E-2</v>
      </c>
      <c r="S2647" s="104">
        <v>0.2</v>
      </c>
      <c r="T2647" s="106">
        <f>'Datos Monitoreo 2019'!$R2647*'Datos Monitoreo 2019'!$S2647</f>
        <v>1.3669427802366123E-2</v>
      </c>
      <c r="U2647" s="106">
        <f>'Datos Monitoreo 2019'!$T2647+'Datos Monitoreo 2019'!$R2647</f>
        <v>8.2016566814196723E-2</v>
      </c>
    </row>
    <row r="2648" spans="1:21" s="94" customFormat="1" ht="16.5" hidden="1" x14ac:dyDescent="0.3">
      <c r="A2648" s="95" t="s">
        <v>96</v>
      </c>
      <c r="B2648" s="102">
        <f>VLOOKUP('Datos Monitoreo 2019'!$A2648,info!$D$3:$E$118,2,FALSE)</f>
        <v>2</v>
      </c>
      <c r="C2648" s="96">
        <v>17</v>
      </c>
      <c r="D2648" s="96" t="s">
        <v>11</v>
      </c>
      <c r="E2648" s="97">
        <v>28.775213711014679</v>
      </c>
      <c r="F2648" s="103">
        <f t="shared" si="46"/>
        <v>6.503198298689318E-2</v>
      </c>
      <c r="G2648" s="95"/>
      <c r="H2648" s="104"/>
      <c r="I2648" s="104"/>
      <c r="J2648" s="104"/>
      <c r="K2648" s="105">
        <f>VLOOKUP('Datos Monitoreo 2019'!$D2648,info!$A$2:$B$20,2,FALSE)</f>
        <v>0.34899999999999998</v>
      </c>
      <c r="M2648" s="104">
        <v>1.1499999999999999</v>
      </c>
      <c r="N2648" s="106">
        <f>(0.489461*'Datos Monitoreo 2019'!$E2648^1.79018)/1000</f>
        <v>0.20027370625536242</v>
      </c>
      <c r="O2648" s="106">
        <f>'Datos Monitoreo 2019'!$N2648*'Datos Monitoreo 2019'!$S2648</f>
        <v>4.0054741251072487E-2</v>
      </c>
      <c r="P2648" s="106">
        <f>'Datos Monitoreo 2019'!$O2648+'Datos Monitoreo 2019'!$N2648</f>
        <v>0.24032844750643489</v>
      </c>
      <c r="Q2648" s="104">
        <v>0.47</v>
      </c>
      <c r="R2648" s="106">
        <f>'Datos Monitoreo 2019'!$Q2648*'Datos Monitoreo 2019'!$N2648</f>
        <v>9.4128641940020338E-2</v>
      </c>
      <c r="S2648" s="104">
        <v>0.2</v>
      </c>
      <c r="T2648" s="106">
        <f>'Datos Monitoreo 2019'!$R2648*'Datos Monitoreo 2019'!$S2648</f>
        <v>1.882572838800407E-2</v>
      </c>
      <c r="U2648" s="106">
        <f>'Datos Monitoreo 2019'!$T2648+'Datos Monitoreo 2019'!$R2648</f>
        <v>0.11295437032802441</v>
      </c>
    </row>
    <row r="2649" spans="1:21" s="94" customFormat="1" ht="16.5" hidden="1" x14ac:dyDescent="0.3">
      <c r="A2649" s="95" t="s">
        <v>96</v>
      </c>
      <c r="B2649" s="102">
        <f>VLOOKUP('Datos Monitoreo 2019'!$A2649,info!$D$3:$E$118,2,FALSE)</f>
        <v>2</v>
      </c>
      <c r="C2649" s="96">
        <v>19</v>
      </c>
      <c r="D2649" s="96" t="s">
        <v>11</v>
      </c>
      <c r="E2649" s="97">
        <v>20.212677772670709</v>
      </c>
      <c r="F2649" s="103">
        <f t="shared" si="46"/>
        <v>3.2087625964114755E-2</v>
      </c>
      <c r="G2649" s="95"/>
      <c r="H2649" s="104"/>
      <c r="I2649" s="104"/>
      <c r="J2649" s="104"/>
      <c r="K2649" s="105">
        <f>VLOOKUP('Datos Monitoreo 2019'!$D2649,info!$A$2:$B$20,2,FALSE)</f>
        <v>0.34899999999999998</v>
      </c>
      <c r="M2649" s="104">
        <v>1.1499999999999999</v>
      </c>
      <c r="N2649" s="106">
        <f>(0.489461*'Datos Monitoreo 2019'!$E2649^1.79018)/1000</f>
        <v>0.10641915387944456</v>
      </c>
      <c r="O2649" s="106">
        <f>'Datos Monitoreo 2019'!$N2649*'Datos Monitoreo 2019'!$S2649</f>
        <v>2.1283830775888912E-2</v>
      </c>
      <c r="P2649" s="106">
        <f>'Datos Monitoreo 2019'!$O2649+'Datos Monitoreo 2019'!$N2649</f>
        <v>0.12770298465533347</v>
      </c>
      <c r="Q2649" s="104">
        <v>0.47</v>
      </c>
      <c r="R2649" s="106">
        <f>'Datos Monitoreo 2019'!$Q2649*'Datos Monitoreo 2019'!$N2649</f>
        <v>5.0017002323338944E-2</v>
      </c>
      <c r="S2649" s="104">
        <v>0.2</v>
      </c>
      <c r="T2649" s="106">
        <f>'Datos Monitoreo 2019'!$R2649*'Datos Monitoreo 2019'!$S2649</f>
        <v>1.0003400464667789E-2</v>
      </c>
      <c r="U2649" s="106">
        <f>'Datos Monitoreo 2019'!$T2649+'Datos Monitoreo 2019'!$R2649</f>
        <v>6.002040278800673E-2</v>
      </c>
    </row>
    <row r="2650" spans="1:21" s="94" customFormat="1" ht="16.5" hidden="1" x14ac:dyDescent="0.3">
      <c r="A2650" s="95" t="s">
        <v>96</v>
      </c>
      <c r="B2650" s="102">
        <f>VLOOKUP('Datos Monitoreo 2019'!$A2650,info!$D$3:$E$118,2,FALSE)</f>
        <v>2</v>
      </c>
      <c r="C2650" s="96">
        <v>20</v>
      </c>
      <c r="D2650" s="96" t="s">
        <v>11</v>
      </c>
      <c r="E2650" s="97">
        <v>22.186199067010211</v>
      </c>
      <c r="F2650" s="103">
        <f t="shared" si="46"/>
        <v>3.8659451874265297E-2</v>
      </c>
      <c r="G2650" s="95"/>
      <c r="H2650" s="104"/>
      <c r="I2650" s="104"/>
      <c r="J2650" s="104"/>
      <c r="K2650" s="105">
        <f>VLOOKUP('Datos Monitoreo 2019'!$D2650,info!$A$2:$B$20,2,FALSE)</f>
        <v>0.34899999999999998</v>
      </c>
      <c r="M2650" s="104">
        <v>1.1499999999999999</v>
      </c>
      <c r="N2650" s="106">
        <f>(0.489461*'Datos Monitoreo 2019'!$E2650^1.79018)/1000</f>
        <v>0.12573285836356607</v>
      </c>
      <c r="O2650" s="106">
        <f>'Datos Monitoreo 2019'!$N2650*'Datos Monitoreo 2019'!$S2650</f>
        <v>2.5146571672713215E-2</v>
      </c>
      <c r="P2650" s="106">
        <f>'Datos Monitoreo 2019'!$O2650+'Datos Monitoreo 2019'!$N2650</f>
        <v>0.15087943003627929</v>
      </c>
      <c r="Q2650" s="104">
        <v>0.47</v>
      </c>
      <c r="R2650" s="106">
        <f>'Datos Monitoreo 2019'!$Q2650*'Datos Monitoreo 2019'!$N2650</f>
        <v>5.9094443430876047E-2</v>
      </c>
      <c r="S2650" s="104">
        <v>0.2</v>
      </c>
      <c r="T2650" s="106">
        <f>'Datos Monitoreo 2019'!$R2650*'Datos Monitoreo 2019'!$S2650</f>
        <v>1.181888868617521E-2</v>
      </c>
      <c r="U2650" s="106">
        <f>'Datos Monitoreo 2019'!$T2650+'Datos Monitoreo 2019'!$R2650</f>
        <v>7.0913332117051253E-2</v>
      </c>
    </row>
    <row r="2651" spans="1:21" s="94" customFormat="1" ht="16.5" hidden="1" x14ac:dyDescent="0.3">
      <c r="A2651" s="95" t="s">
        <v>96</v>
      </c>
      <c r="B2651" s="102">
        <f>VLOOKUP('Datos Monitoreo 2019'!$A2651,info!$D$3:$E$118,2,FALSE)</f>
        <v>2</v>
      </c>
      <c r="C2651" s="96">
        <v>22</v>
      </c>
      <c r="D2651" s="96" t="s">
        <v>11</v>
      </c>
      <c r="E2651" s="97">
        <v>26.769861428056796</v>
      </c>
      <c r="F2651" s="103">
        <f t="shared" si="46"/>
        <v>5.6283633652489409E-2</v>
      </c>
      <c r="G2651" s="95"/>
      <c r="H2651" s="104"/>
      <c r="I2651" s="104"/>
      <c r="J2651" s="104"/>
      <c r="K2651" s="105">
        <f>VLOOKUP('Datos Monitoreo 2019'!$D2651,info!$A$2:$B$20,2,FALSE)</f>
        <v>0.34899999999999998</v>
      </c>
      <c r="M2651" s="104">
        <v>1.1499999999999999</v>
      </c>
      <c r="N2651" s="106">
        <f>(0.489461*'Datos Monitoreo 2019'!$E2651^1.79018)/1000</f>
        <v>0.17597931781230056</v>
      </c>
      <c r="O2651" s="106">
        <f>'Datos Monitoreo 2019'!$N2651*'Datos Monitoreo 2019'!$S2651</f>
        <v>3.5195863562460114E-2</v>
      </c>
      <c r="P2651" s="106">
        <f>'Datos Monitoreo 2019'!$O2651+'Datos Monitoreo 2019'!$N2651</f>
        <v>0.21117518137476066</v>
      </c>
      <c r="Q2651" s="104">
        <v>0.47</v>
      </c>
      <c r="R2651" s="106">
        <f>'Datos Monitoreo 2019'!$Q2651*'Datos Monitoreo 2019'!$N2651</f>
        <v>8.2710279371781256E-2</v>
      </c>
      <c r="S2651" s="104">
        <v>0.2</v>
      </c>
      <c r="T2651" s="106">
        <f>'Datos Monitoreo 2019'!$R2651*'Datos Monitoreo 2019'!$S2651</f>
        <v>1.6542055874356251E-2</v>
      </c>
      <c r="U2651" s="106">
        <f>'Datos Monitoreo 2019'!$T2651+'Datos Monitoreo 2019'!$R2651</f>
        <v>9.925233524613751E-2</v>
      </c>
    </row>
    <row r="2652" spans="1:21" s="94" customFormat="1" ht="16.5" hidden="1" x14ac:dyDescent="0.3">
      <c r="A2652" s="95" t="s">
        <v>96</v>
      </c>
      <c r="B2652" s="102">
        <f>VLOOKUP('Datos Monitoreo 2019'!$A2652,info!$D$3:$E$118,2,FALSE)</f>
        <v>2</v>
      </c>
      <c r="C2652" s="96">
        <v>24</v>
      </c>
      <c r="D2652" s="96" t="s">
        <v>11</v>
      </c>
      <c r="E2652" s="97">
        <v>25.273804962992983</v>
      </c>
      <c r="F2652" s="103">
        <f t="shared" si="46"/>
        <v>5.0168502851541091E-2</v>
      </c>
      <c r="G2652" s="95"/>
      <c r="H2652" s="104"/>
      <c r="I2652" s="104"/>
      <c r="J2652" s="104"/>
      <c r="K2652" s="105">
        <f>VLOOKUP('Datos Monitoreo 2019'!$D2652,info!$A$2:$B$20,2,FALSE)</f>
        <v>0.34899999999999998</v>
      </c>
      <c r="M2652" s="104">
        <v>1.1499999999999999</v>
      </c>
      <c r="N2652" s="106">
        <f>(0.489461*'Datos Monitoreo 2019'!$E2652^1.79018)/1000</f>
        <v>0.15876362303869637</v>
      </c>
      <c r="O2652" s="106">
        <f>'Datos Monitoreo 2019'!$N2652*'Datos Monitoreo 2019'!$S2652</f>
        <v>3.1752724607739279E-2</v>
      </c>
      <c r="P2652" s="106">
        <f>'Datos Monitoreo 2019'!$O2652+'Datos Monitoreo 2019'!$N2652</f>
        <v>0.19051634764643566</v>
      </c>
      <c r="Q2652" s="104">
        <v>0.47</v>
      </c>
      <c r="R2652" s="106">
        <f>'Datos Monitoreo 2019'!$Q2652*'Datos Monitoreo 2019'!$N2652</f>
        <v>7.4618902828187297E-2</v>
      </c>
      <c r="S2652" s="104">
        <v>0.2</v>
      </c>
      <c r="T2652" s="106">
        <f>'Datos Monitoreo 2019'!$R2652*'Datos Monitoreo 2019'!$S2652</f>
        <v>1.492378056563746E-2</v>
      </c>
      <c r="U2652" s="106">
        <f>'Datos Monitoreo 2019'!$T2652+'Datos Monitoreo 2019'!$R2652</f>
        <v>8.9542683393824762E-2</v>
      </c>
    </row>
    <row r="2653" spans="1:21" s="94" customFormat="1" ht="16.5" hidden="1" x14ac:dyDescent="0.3">
      <c r="A2653" s="95" t="s">
        <v>96</v>
      </c>
      <c r="B2653" s="102">
        <f>VLOOKUP('Datos Monitoreo 2019'!$A2653,info!$D$3:$E$118,2,FALSE)</f>
        <v>2</v>
      </c>
      <c r="C2653" s="96">
        <v>27</v>
      </c>
      <c r="D2653" s="96" t="s">
        <v>11</v>
      </c>
      <c r="E2653" s="97">
        <v>24.891833099572434</v>
      </c>
      <c r="F2653" s="103">
        <f t="shared" si="46"/>
        <v>4.8663533709664107E-2</v>
      </c>
      <c r="G2653" s="95"/>
      <c r="H2653" s="104"/>
      <c r="I2653" s="104"/>
      <c r="J2653" s="104"/>
      <c r="K2653" s="105">
        <f>VLOOKUP('Datos Monitoreo 2019'!$D2653,info!$A$2:$B$20,2,FALSE)</f>
        <v>0.34899999999999998</v>
      </c>
      <c r="M2653" s="104">
        <v>1.1499999999999999</v>
      </c>
      <c r="N2653" s="106">
        <f>(0.489461*'Datos Monitoreo 2019'!$E2653^1.79018)/1000</f>
        <v>0.15449385116823047</v>
      </c>
      <c r="O2653" s="106">
        <f>'Datos Monitoreo 2019'!$N2653*'Datos Monitoreo 2019'!$S2653</f>
        <v>3.0898770233646095E-2</v>
      </c>
      <c r="P2653" s="106">
        <f>'Datos Monitoreo 2019'!$O2653+'Datos Monitoreo 2019'!$N2653</f>
        <v>0.18539262140187657</v>
      </c>
      <c r="Q2653" s="104">
        <v>0.47</v>
      </c>
      <c r="R2653" s="106">
        <f>'Datos Monitoreo 2019'!$Q2653*'Datos Monitoreo 2019'!$N2653</f>
        <v>7.2612110049068312E-2</v>
      </c>
      <c r="S2653" s="104">
        <v>0.2</v>
      </c>
      <c r="T2653" s="106">
        <f>'Datos Monitoreo 2019'!$R2653*'Datos Monitoreo 2019'!$S2653</f>
        <v>1.4522422009813664E-2</v>
      </c>
      <c r="U2653" s="106">
        <f>'Datos Monitoreo 2019'!$T2653+'Datos Monitoreo 2019'!$R2653</f>
        <v>8.7134532058881969E-2</v>
      </c>
    </row>
    <row r="2654" spans="1:21" s="94" customFormat="1" ht="16.5" hidden="1" x14ac:dyDescent="0.3">
      <c r="A2654" s="95" t="s">
        <v>96</v>
      </c>
      <c r="B2654" s="102">
        <f>VLOOKUP('Datos Monitoreo 2019'!$A2654,info!$D$3:$E$118,2,FALSE)</f>
        <v>2</v>
      </c>
      <c r="C2654" s="96">
        <v>28</v>
      </c>
      <c r="D2654" s="96" t="s">
        <v>11</v>
      </c>
      <c r="E2654" s="97">
        <v>19.289579102737715</v>
      </c>
      <c r="F2654" s="103">
        <f t="shared" si="46"/>
        <v>2.9223712340647634E-2</v>
      </c>
      <c r="G2654" s="95"/>
      <c r="H2654" s="104"/>
      <c r="I2654" s="104"/>
      <c r="J2654" s="104"/>
      <c r="K2654" s="105">
        <f>VLOOKUP('Datos Monitoreo 2019'!$D2654,info!$A$2:$B$20,2,FALSE)</f>
        <v>0.34899999999999998</v>
      </c>
      <c r="M2654" s="104">
        <v>1.1499999999999999</v>
      </c>
      <c r="N2654" s="106">
        <f>(0.489461*'Datos Monitoreo 2019'!$E2654^1.79018)/1000</f>
        <v>9.7876217279252109E-2</v>
      </c>
      <c r="O2654" s="106">
        <f>'Datos Monitoreo 2019'!$N2654*'Datos Monitoreo 2019'!$S2654</f>
        <v>1.9575243455850422E-2</v>
      </c>
      <c r="P2654" s="106">
        <f>'Datos Monitoreo 2019'!$O2654+'Datos Monitoreo 2019'!$N2654</f>
        <v>0.11745146073510253</v>
      </c>
      <c r="Q2654" s="104">
        <v>0.47</v>
      </c>
      <c r="R2654" s="106">
        <f>'Datos Monitoreo 2019'!$Q2654*'Datos Monitoreo 2019'!$N2654</f>
        <v>4.6001822121248488E-2</v>
      </c>
      <c r="S2654" s="104">
        <v>0.2</v>
      </c>
      <c r="T2654" s="106">
        <f>'Datos Monitoreo 2019'!$R2654*'Datos Monitoreo 2019'!$S2654</f>
        <v>9.2003644242496987E-3</v>
      </c>
      <c r="U2654" s="106">
        <f>'Datos Monitoreo 2019'!$T2654+'Datos Monitoreo 2019'!$R2654</f>
        <v>5.5202186545498189E-2</v>
      </c>
    </row>
    <row r="2655" spans="1:21" s="94" customFormat="1" ht="16.5" hidden="1" x14ac:dyDescent="0.3">
      <c r="A2655" s="95" t="s">
        <v>96</v>
      </c>
      <c r="B2655" s="102">
        <f>VLOOKUP('Datos Monitoreo 2019'!$A2655,info!$D$3:$E$118,2,FALSE)</f>
        <v>2</v>
      </c>
      <c r="C2655" s="96">
        <v>30</v>
      </c>
      <c r="D2655" s="96" t="s">
        <v>11</v>
      </c>
      <c r="E2655" s="97">
        <v>26.578875496346523</v>
      </c>
      <c r="F2655" s="103">
        <f t="shared" si="46"/>
        <v>5.548340259862336E-2</v>
      </c>
      <c r="G2655" s="95"/>
      <c r="H2655" s="104"/>
      <c r="I2655" s="104"/>
      <c r="J2655" s="104"/>
      <c r="K2655" s="105">
        <f>VLOOKUP('Datos Monitoreo 2019'!$D2655,info!$A$2:$B$20,2,FALSE)</f>
        <v>0.34899999999999998</v>
      </c>
      <c r="M2655" s="104">
        <v>1.1499999999999999</v>
      </c>
      <c r="N2655" s="106">
        <f>(0.489461*'Datos Monitoreo 2019'!$E2655^1.79018)/1000</f>
        <v>0.17373808439054828</v>
      </c>
      <c r="O2655" s="106">
        <f>'Datos Monitoreo 2019'!$N2655*'Datos Monitoreo 2019'!$S2655</f>
        <v>3.4747616878109656E-2</v>
      </c>
      <c r="P2655" s="106">
        <f>'Datos Monitoreo 2019'!$O2655+'Datos Monitoreo 2019'!$N2655</f>
        <v>0.20848570126865792</v>
      </c>
      <c r="Q2655" s="104">
        <v>0.47</v>
      </c>
      <c r="R2655" s="106">
        <f>'Datos Monitoreo 2019'!$Q2655*'Datos Monitoreo 2019'!$N2655</f>
        <v>8.1656899663557686E-2</v>
      </c>
      <c r="S2655" s="104">
        <v>0.2</v>
      </c>
      <c r="T2655" s="106">
        <f>'Datos Monitoreo 2019'!$R2655*'Datos Monitoreo 2019'!$S2655</f>
        <v>1.6331379932711537E-2</v>
      </c>
      <c r="U2655" s="106">
        <f>'Datos Monitoreo 2019'!$T2655+'Datos Monitoreo 2019'!$R2655</f>
        <v>9.7988279596269226E-2</v>
      </c>
    </row>
    <row r="2656" spans="1:21" s="94" customFormat="1" ht="16.5" hidden="1" x14ac:dyDescent="0.3">
      <c r="A2656" s="95" t="s">
        <v>96</v>
      </c>
      <c r="B2656" s="102">
        <f>VLOOKUP('Datos Monitoreo 2019'!$A2656,info!$D$3:$E$118,2,FALSE)</f>
        <v>2</v>
      </c>
      <c r="C2656" s="96">
        <v>31</v>
      </c>
      <c r="D2656" s="96" t="s">
        <v>11</v>
      </c>
      <c r="E2656" s="97">
        <v>19.989860852342055</v>
      </c>
      <c r="F2656" s="103">
        <f t="shared" si="46"/>
        <v>3.1384081538177032E-2</v>
      </c>
      <c r="G2656" s="95"/>
      <c r="H2656" s="104"/>
      <c r="I2656" s="104"/>
      <c r="J2656" s="104"/>
      <c r="K2656" s="105">
        <f>VLOOKUP('Datos Monitoreo 2019'!$D2656,info!$A$2:$B$20,2,FALSE)</f>
        <v>0.34899999999999998</v>
      </c>
      <c r="M2656" s="104">
        <v>1.1499999999999999</v>
      </c>
      <c r="N2656" s="106">
        <f>(0.489461*'Datos Monitoreo 2019'!$E2656^1.79018)/1000</f>
        <v>0.10432820351345215</v>
      </c>
      <c r="O2656" s="106">
        <f>'Datos Monitoreo 2019'!$N2656*'Datos Monitoreo 2019'!$S2656</f>
        <v>2.0865640702690431E-2</v>
      </c>
      <c r="P2656" s="106">
        <f>'Datos Monitoreo 2019'!$O2656+'Datos Monitoreo 2019'!$N2656</f>
        <v>0.12519384421614257</v>
      </c>
      <c r="Q2656" s="104">
        <v>0.47</v>
      </c>
      <c r="R2656" s="106">
        <f>'Datos Monitoreo 2019'!$Q2656*'Datos Monitoreo 2019'!$N2656</f>
        <v>4.9034255651322509E-2</v>
      </c>
      <c r="S2656" s="104">
        <v>0.2</v>
      </c>
      <c r="T2656" s="106">
        <f>'Datos Monitoreo 2019'!$R2656*'Datos Monitoreo 2019'!$S2656</f>
        <v>9.8068511302645024E-3</v>
      </c>
      <c r="U2656" s="106">
        <f>'Datos Monitoreo 2019'!$T2656+'Datos Monitoreo 2019'!$R2656</f>
        <v>5.8841106781587008E-2</v>
      </c>
    </row>
    <row r="2657" spans="1:21" s="94" customFormat="1" ht="16.5" hidden="1" x14ac:dyDescent="0.3">
      <c r="A2657" s="95" t="s">
        <v>96</v>
      </c>
      <c r="B2657" s="102">
        <f>VLOOKUP('Datos Monitoreo 2019'!$A2657,info!$D$3:$E$118,2,FALSE)</f>
        <v>2</v>
      </c>
      <c r="C2657" s="96">
        <v>32</v>
      </c>
      <c r="D2657" s="96" t="s">
        <v>11</v>
      </c>
      <c r="E2657" s="97">
        <v>27.501974166279517</v>
      </c>
      <c r="F2657" s="103">
        <f t="shared" si="46"/>
        <v>5.9404264199163774E-2</v>
      </c>
      <c r="G2657" s="95"/>
      <c r="H2657" s="104"/>
      <c r="I2657" s="104"/>
      <c r="J2657" s="104"/>
      <c r="K2657" s="105">
        <f>VLOOKUP('Datos Monitoreo 2019'!$D2657,info!$A$2:$B$20,2,FALSE)</f>
        <v>0.34899999999999998</v>
      </c>
      <c r="M2657" s="104">
        <v>1.1499999999999999</v>
      </c>
      <c r="N2657" s="106">
        <f>(0.489461*'Datos Monitoreo 2019'!$E2657^1.79018)/1000</f>
        <v>0.18468792653807822</v>
      </c>
      <c r="O2657" s="106">
        <f>'Datos Monitoreo 2019'!$N2657*'Datos Monitoreo 2019'!$S2657</f>
        <v>3.6937585307615643E-2</v>
      </c>
      <c r="P2657" s="106">
        <f>'Datos Monitoreo 2019'!$O2657+'Datos Monitoreo 2019'!$N2657</f>
        <v>0.22162551184569387</v>
      </c>
      <c r="Q2657" s="104">
        <v>0.47</v>
      </c>
      <c r="R2657" s="106">
        <f>'Datos Monitoreo 2019'!$Q2657*'Datos Monitoreo 2019'!$N2657</f>
        <v>8.6803325472896764E-2</v>
      </c>
      <c r="S2657" s="104">
        <v>0.2</v>
      </c>
      <c r="T2657" s="106">
        <f>'Datos Monitoreo 2019'!$R2657*'Datos Monitoreo 2019'!$S2657</f>
        <v>1.7360665094579352E-2</v>
      </c>
      <c r="U2657" s="106">
        <f>'Datos Monitoreo 2019'!$T2657+'Datos Monitoreo 2019'!$R2657</f>
        <v>0.10416399056747612</v>
      </c>
    </row>
    <row r="2658" spans="1:21" s="94" customFormat="1" ht="16.5" hidden="1" x14ac:dyDescent="0.3">
      <c r="A2658" s="95" t="s">
        <v>96</v>
      </c>
      <c r="B2658" s="102">
        <f>VLOOKUP('Datos Monitoreo 2019'!$A2658,info!$D$3:$E$118,2,FALSE)</f>
        <v>2</v>
      </c>
      <c r="C2658" s="96">
        <v>34</v>
      </c>
      <c r="D2658" s="96" t="s">
        <v>11</v>
      </c>
      <c r="E2658" s="97">
        <v>17.793522637673899</v>
      </c>
      <c r="F2658" s="103">
        <f t="shared" si="46"/>
        <v>2.4866447886149268E-2</v>
      </c>
      <c r="G2658" s="95"/>
      <c r="H2658" s="104"/>
      <c r="I2658" s="104"/>
      <c r="J2658" s="104"/>
      <c r="K2658" s="105">
        <f>VLOOKUP('Datos Monitoreo 2019'!$D2658,info!$A$2:$B$20,2,FALSE)</f>
        <v>0.34899999999999998</v>
      </c>
      <c r="M2658" s="104">
        <v>1.1499999999999999</v>
      </c>
      <c r="N2658" s="106">
        <f>(0.489461*'Datos Monitoreo 2019'!$E2658^1.79018)/1000</f>
        <v>8.4705576835596305E-2</v>
      </c>
      <c r="O2658" s="106">
        <f>'Datos Monitoreo 2019'!$N2658*'Datos Monitoreo 2019'!$S2658</f>
        <v>1.6941115367119262E-2</v>
      </c>
      <c r="P2658" s="106">
        <f>'Datos Monitoreo 2019'!$O2658+'Datos Monitoreo 2019'!$N2658</f>
        <v>0.10164669220271556</v>
      </c>
      <c r="Q2658" s="104">
        <v>0.47</v>
      </c>
      <c r="R2658" s="106">
        <f>'Datos Monitoreo 2019'!$Q2658*'Datos Monitoreo 2019'!$N2658</f>
        <v>3.9811621112730261E-2</v>
      </c>
      <c r="S2658" s="104">
        <v>0.2</v>
      </c>
      <c r="T2658" s="106">
        <f>'Datos Monitoreo 2019'!$R2658*'Datos Monitoreo 2019'!$S2658</f>
        <v>7.9623242225460526E-3</v>
      </c>
      <c r="U2658" s="106">
        <f>'Datos Monitoreo 2019'!$T2658+'Datos Monitoreo 2019'!$R2658</f>
        <v>4.7773945335276312E-2</v>
      </c>
    </row>
    <row r="2659" spans="1:21" s="94" customFormat="1" ht="16.5" hidden="1" x14ac:dyDescent="0.3">
      <c r="A2659" s="95" t="s">
        <v>96</v>
      </c>
      <c r="B2659" s="102">
        <f>VLOOKUP('Datos Monitoreo 2019'!$A2659,info!$D$3:$E$118,2,FALSE)</f>
        <v>2</v>
      </c>
      <c r="C2659" s="96">
        <v>36</v>
      </c>
      <c r="D2659" s="96" t="s">
        <v>11</v>
      </c>
      <c r="E2659" s="97">
        <v>15.151550582348436</v>
      </c>
      <c r="F2659" s="103">
        <f t="shared" si="46"/>
        <v>1.8030345192994637E-2</v>
      </c>
      <c r="G2659" s="95"/>
      <c r="H2659" s="104"/>
      <c r="I2659" s="104"/>
      <c r="J2659" s="104"/>
      <c r="K2659" s="105">
        <f>VLOOKUP('Datos Monitoreo 2019'!$D2659,info!$A$2:$B$20,2,FALSE)</f>
        <v>0.34899999999999998</v>
      </c>
      <c r="M2659" s="104">
        <v>1.1499999999999999</v>
      </c>
      <c r="N2659" s="106">
        <f>(0.489461*'Datos Monitoreo 2019'!$E2659^1.79018)/1000</f>
        <v>6.3525596053698952E-2</v>
      </c>
      <c r="O2659" s="106">
        <f>'Datos Monitoreo 2019'!$N2659*'Datos Monitoreo 2019'!$S2659</f>
        <v>1.2705119210739791E-2</v>
      </c>
      <c r="P2659" s="106">
        <f>'Datos Monitoreo 2019'!$O2659+'Datos Monitoreo 2019'!$N2659</f>
        <v>7.6230715264438739E-2</v>
      </c>
      <c r="Q2659" s="104">
        <v>0.47</v>
      </c>
      <c r="R2659" s="106">
        <f>'Datos Monitoreo 2019'!$Q2659*'Datos Monitoreo 2019'!$N2659</f>
        <v>2.9857030145238505E-2</v>
      </c>
      <c r="S2659" s="104">
        <v>0.2</v>
      </c>
      <c r="T2659" s="106">
        <f>'Datos Monitoreo 2019'!$R2659*'Datos Monitoreo 2019'!$S2659</f>
        <v>5.9714060290477012E-3</v>
      </c>
      <c r="U2659" s="106">
        <f>'Datos Monitoreo 2019'!$T2659+'Datos Monitoreo 2019'!$R2659</f>
        <v>3.5828436174286209E-2</v>
      </c>
    </row>
    <row r="2660" spans="1:21" s="94" customFormat="1" ht="16.5" hidden="1" x14ac:dyDescent="0.3">
      <c r="A2660" s="95" t="s">
        <v>96</v>
      </c>
      <c r="B2660" s="102">
        <f>VLOOKUP('Datos Monitoreo 2019'!$A2660,info!$D$3:$E$118,2,FALSE)</f>
        <v>2</v>
      </c>
      <c r="C2660" s="96">
        <v>38</v>
      </c>
      <c r="D2660" s="96" t="s">
        <v>11</v>
      </c>
      <c r="E2660" s="97">
        <v>27.183664280095726</v>
      </c>
      <c r="F2660" s="103">
        <f t="shared" si="46"/>
        <v>5.8037123238004383E-2</v>
      </c>
      <c r="G2660" s="95"/>
      <c r="H2660" s="104"/>
      <c r="I2660" s="104"/>
      <c r="J2660" s="104"/>
      <c r="K2660" s="105">
        <f>VLOOKUP('Datos Monitoreo 2019'!$D2660,info!$A$2:$B$20,2,FALSE)</f>
        <v>0.34899999999999998</v>
      </c>
      <c r="M2660" s="104">
        <v>1.1499999999999999</v>
      </c>
      <c r="N2660" s="106">
        <f>(0.489461*'Datos Monitoreo 2019'!$E2660^1.79018)/1000</f>
        <v>0.18087876538593226</v>
      </c>
      <c r="O2660" s="106">
        <f>'Datos Monitoreo 2019'!$N2660*'Datos Monitoreo 2019'!$S2660</f>
        <v>3.617575307718645E-2</v>
      </c>
      <c r="P2660" s="106">
        <f>'Datos Monitoreo 2019'!$O2660+'Datos Monitoreo 2019'!$N2660</f>
        <v>0.21705451846311871</v>
      </c>
      <c r="Q2660" s="104">
        <v>0.47</v>
      </c>
      <c r="R2660" s="106">
        <f>'Datos Monitoreo 2019'!$Q2660*'Datos Monitoreo 2019'!$N2660</f>
        <v>8.5013019731388154E-2</v>
      </c>
      <c r="S2660" s="104">
        <v>0.2</v>
      </c>
      <c r="T2660" s="106">
        <f>'Datos Monitoreo 2019'!$R2660*'Datos Monitoreo 2019'!$S2660</f>
        <v>1.7002603946277631E-2</v>
      </c>
      <c r="U2660" s="106">
        <f>'Datos Monitoreo 2019'!$T2660+'Datos Monitoreo 2019'!$R2660</f>
        <v>0.10201562367766578</v>
      </c>
    </row>
    <row r="2661" spans="1:21" s="94" customFormat="1" ht="16.5" hidden="1" x14ac:dyDescent="0.3">
      <c r="A2661" s="95" t="s">
        <v>96</v>
      </c>
      <c r="B2661" s="102">
        <f>VLOOKUP('Datos Monitoreo 2019'!$A2661,info!$D$3:$E$118,2,FALSE)</f>
        <v>2</v>
      </c>
      <c r="C2661" s="96">
        <v>39</v>
      </c>
      <c r="D2661" s="96" t="s">
        <v>11</v>
      </c>
      <c r="E2661" s="97">
        <v>18.334649444186343</v>
      </c>
      <c r="F2661" s="103">
        <f t="shared" si="46"/>
        <v>2.6401895199628336E-2</v>
      </c>
      <c r="G2661" s="95"/>
      <c r="H2661" s="104"/>
      <c r="I2661" s="104"/>
      <c r="J2661" s="104"/>
      <c r="K2661" s="105">
        <f>VLOOKUP('Datos Monitoreo 2019'!$D2661,info!$A$2:$B$20,2,FALSE)</f>
        <v>0.34899999999999998</v>
      </c>
      <c r="M2661" s="104">
        <v>1.1499999999999999</v>
      </c>
      <c r="N2661" s="106">
        <f>(0.489461*'Datos Monitoreo 2019'!$E2661^1.79018)/1000</f>
        <v>8.9372407167236073E-2</v>
      </c>
      <c r="O2661" s="106">
        <f>'Datos Monitoreo 2019'!$N2661*'Datos Monitoreo 2019'!$S2661</f>
        <v>1.7874481433447217E-2</v>
      </c>
      <c r="P2661" s="106">
        <f>'Datos Monitoreo 2019'!$O2661+'Datos Monitoreo 2019'!$N2661</f>
        <v>0.10724688860068329</v>
      </c>
      <c r="Q2661" s="104">
        <v>0.47</v>
      </c>
      <c r="R2661" s="106">
        <f>'Datos Monitoreo 2019'!$Q2661*'Datos Monitoreo 2019'!$N2661</f>
        <v>4.2005031368600954E-2</v>
      </c>
      <c r="S2661" s="104">
        <v>0.2</v>
      </c>
      <c r="T2661" s="106">
        <f>'Datos Monitoreo 2019'!$R2661*'Datos Monitoreo 2019'!$S2661</f>
        <v>8.4010062737201914E-3</v>
      </c>
      <c r="U2661" s="106">
        <f>'Datos Monitoreo 2019'!$T2661+'Datos Monitoreo 2019'!$R2661</f>
        <v>5.0406037642321141E-2</v>
      </c>
    </row>
    <row r="2662" spans="1:21" s="94" customFormat="1" ht="16.5" hidden="1" x14ac:dyDescent="0.3">
      <c r="A2662" s="95" t="s">
        <v>96</v>
      </c>
      <c r="B2662" s="102">
        <f>VLOOKUP('Datos Monitoreo 2019'!$A2662,info!$D$3:$E$118,2,FALSE)</f>
        <v>2</v>
      </c>
      <c r="C2662" s="96">
        <v>41</v>
      </c>
      <c r="D2662" s="96" t="s">
        <v>11</v>
      </c>
      <c r="E2662" s="97">
        <v>25.623945837795151</v>
      </c>
      <c r="F2662" s="103">
        <f t="shared" si="46"/>
        <v>5.1568190998562753E-2</v>
      </c>
      <c r="G2662" s="95"/>
      <c r="H2662" s="104"/>
      <c r="I2662" s="104"/>
      <c r="J2662" s="104"/>
      <c r="K2662" s="105">
        <f>VLOOKUP('Datos Monitoreo 2019'!$D2662,info!$A$2:$B$20,2,FALSE)</f>
        <v>0.34899999999999998</v>
      </c>
      <c r="M2662" s="104">
        <v>1.1499999999999999</v>
      </c>
      <c r="N2662" s="106">
        <f>(0.489461*'Datos Monitoreo 2019'!$E2662^1.79018)/1000</f>
        <v>0.162722648084757</v>
      </c>
      <c r="O2662" s="106">
        <f>'Datos Monitoreo 2019'!$N2662*'Datos Monitoreo 2019'!$S2662</f>
        <v>3.2544529616951402E-2</v>
      </c>
      <c r="P2662" s="106">
        <f>'Datos Monitoreo 2019'!$O2662+'Datos Monitoreo 2019'!$N2662</f>
        <v>0.1952671777017084</v>
      </c>
      <c r="Q2662" s="104">
        <v>0.47</v>
      </c>
      <c r="R2662" s="106">
        <f>'Datos Monitoreo 2019'!$Q2662*'Datos Monitoreo 2019'!$N2662</f>
        <v>7.6479644599835792E-2</v>
      </c>
      <c r="S2662" s="104">
        <v>0.2</v>
      </c>
      <c r="T2662" s="106">
        <f>'Datos Monitoreo 2019'!$R2662*'Datos Monitoreo 2019'!$S2662</f>
        <v>1.5295928919967158E-2</v>
      </c>
      <c r="U2662" s="106">
        <f>'Datos Monitoreo 2019'!$T2662+'Datos Monitoreo 2019'!$R2662</f>
        <v>9.177557351980295E-2</v>
      </c>
    </row>
    <row r="2663" spans="1:21" s="94" customFormat="1" ht="16.5" hidden="1" x14ac:dyDescent="0.3">
      <c r="A2663" s="95" t="s">
        <v>96</v>
      </c>
      <c r="B2663" s="102">
        <f>VLOOKUP('Datos Monitoreo 2019'!$A2663,info!$D$3:$E$118,2,FALSE)</f>
        <v>2</v>
      </c>
      <c r="C2663" s="96">
        <v>42</v>
      </c>
      <c r="D2663" s="96" t="s">
        <v>11</v>
      </c>
      <c r="E2663" s="97">
        <v>24.159720361349716</v>
      </c>
      <c r="F2663" s="103">
        <f t="shared" si="46"/>
        <v>4.5843069385661087E-2</v>
      </c>
      <c r="G2663" s="95"/>
      <c r="H2663" s="104"/>
      <c r="I2663" s="104"/>
      <c r="J2663" s="104"/>
      <c r="K2663" s="105">
        <f>VLOOKUP('Datos Monitoreo 2019'!$D2663,info!$A$2:$B$20,2,FALSE)</f>
        <v>0.34899999999999998</v>
      </c>
      <c r="M2663" s="104">
        <v>1.1499999999999999</v>
      </c>
      <c r="N2663" s="106">
        <f>(0.489461*'Datos Monitoreo 2019'!$E2663^1.79018)/1000</f>
        <v>0.14645410745828488</v>
      </c>
      <c r="O2663" s="106">
        <f>'Datos Monitoreo 2019'!$N2663*'Datos Monitoreo 2019'!$S2663</f>
        <v>2.9290821491656977E-2</v>
      </c>
      <c r="P2663" s="106">
        <f>'Datos Monitoreo 2019'!$O2663+'Datos Monitoreo 2019'!$N2663</f>
        <v>0.17574492894994187</v>
      </c>
      <c r="Q2663" s="104">
        <v>0.47</v>
      </c>
      <c r="R2663" s="106">
        <f>'Datos Monitoreo 2019'!$Q2663*'Datos Monitoreo 2019'!$N2663</f>
        <v>6.8833430505393894E-2</v>
      </c>
      <c r="S2663" s="104">
        <v>0.2</v>
      </c>
      <c r="T2663" s="106">
        <f>'Datos Monitoreo 2019'!$R2663*'Datos Monitoreo 2019'!$S2663</f>
        <v>1.3766686101078779E-2</v>
      </c>
      <c r="U2663" s="106">
        <f>'Datos Monitoreo 2019'!$T2663+'Datos Monitoreo 2019'!$R2663</f>
        <v>8.2600116606472679E-2</v>
      </c>
    </row>
    <row r="2664" spans="1:21" s="94" customFormat="1" ht="16.5" hidden="1" x14ac:dyDescent="0.3">
      <c r="A2664" s="95" t="s">
        <v>96</v>
      </c>
      <c r="B2664" s="102">
        <f>VLOOKUP('Datos Monitoreo 2019'!$A2664,info!$D$3:$E$118,2,FALSE)</f>
        <v>2</v>
      </c>
      <c r="C2664" s="96">
        <v>45</v>
      </c>
      <c r="D2664" s="96" t="s">
        <v>11</v>
      </c>
      <c r="E2664" s="97">
        <v>25.910424735360564</v>
      </c>
      <c r="F2664" s="103">
        <f t="shared" si="46"/>
        <v>5.2727714336458752E-2</v>
      </c>
      <c r="G2664" s="95"/>
      <c r="H2664" s="104"/>
      <c r="I2664" s="104"/>
      <c r="J2664" s="104"/>
      <c r="K2664" s="105">
        <f>VLOOKUP('Datos Monitoreo 2019'!$D2664,info!$A$2:$B$20,2,FALSE)</f>
        <v>0.34899999999999998</v>
      </c>
      <c r="M2664" s="104">
        <v>1.1499999999999999</v>
      </c>
      <c r="N2664" s="106">
        <f>(0.489461*'Datos Monitoreo 2019'!$E2664^1.79018)/1000</f>
        <v>0.16599382450093964</v>
      </c>
      <c r="O2664" s="106">
        <f>'Datos Monitoreo 2019'!$N2664*'Datos Monitoreo 2019'!$S2664</f>
        <v>3.319876490018793E-2</v>
      </c>
      <c r="P2664" s="106">
        <f>'Datos Monitoreo 2019'!$O2664+'Datos Monitoreo 2019'!$N2664</f>
        <v>0.19919258940112755</v>
      </c>
      <c r="Q2664" s="104">
        <v>0.47</v>
      </c>
      <c r="R2664" s="106">
        <f>'Datos Monitoreo 2019'!$Q2664*'Datos Monitoreo 2019'!$N2664</f>
        <v>7.8017097515441627E-2</v>
      </c>
      <c r="S2664" s="104">
        <v>0.2</v>
      </c>
      <c r="T2664" s="106">
        <f>'Datos Monitoreo 2019'!$R2664*'Datos Monitoreo 2019'!$S2664</f>
        <v>1.5603419503088327E-2</v>
      </c>
      <c r="U2664" s="106">
        <f>'Datos Monitoreo 2019'!$T2664+'Datos Monitoreo 2019'!$R2664</f>
        <v>9.3620517018529956E-2</v>
      </c>
    </row>
    <row r="2665" spans="1:21" s="94" customFormat="1" ht="16.5" hidden="1" x14ac:dyDescent="0.3">
      <c r="A2665" s="95" t="s">
        <v>96</v>
      </c>
      <c r="B2665" s="102">
        <f>VLOOKUP('Datos Monitoreo 2019'!$A2665,info!$D$3:$E$118,2,FALSE)</f>
        <v>2</v>
      </c>
      <c r="C2665" s="96">
        <v>48</v>
      </c>
      <c r="D2665" s="96" t="s">
        <v>11</v>
      </c>
      <c r="E2665" s="97">
        <v>26.356058576017869</v>
      </c>
      <c r="F2665" s="103">
        <f t="shared" si="46"/>
        <v>5.4557041252356997E-2</v>
      </c>
      <c r="G2665" s="95"/>
      <c r="H2665" s="104"/>
      <c r="I2665" s="104"/>
      <c r="J2665" s="104"/>
      <c r="K2665" s="105">
        <f>VLOOKUP('Datos Monitoreo 2019'!$D2665,info!$A$2:$B$20,2,FALSE)</f>
        <v>0.34899999999999998</v>
      </c>
      <c r="M2665" s="104">
        <v>1.1499999999999999</v>
      </c>
      <c r="N2665" s="106">
        <f>(0.489461*'Datos Monitoreo 2019'!$E2665^1.79018)/1000</f>
        <v>0.17113935165103583</v>
      </c>
      <c r="O2665" s="106">
        <f>'Datos Monitoreo 2019'!$N2665*'Datos Monitoreo 2019'!$S2665</f>
        <v>3.4227870330207168E-2</v>
      </c>
      <c r="P2665" s="106">
        <f>'Datos Monitoreo 2019'!$O2665+'Datos Monitoreo 2019'!$N2665</f>
        <v>0.20536722198124299</v>
      </c>
      <c r="Q2665" s="104">
        <v>0.47</v>
      </c>
      <c r="R2665" s="106">
        <f>'Datos Monitoreo 2019'!$Q2665*'Datos Monitoreo 2019'!$N2665</f>
        <v>8.043549527598684E-2</v>
      </c>
      <c r="S2665" s="104">
        <v>0.2</v>
      </c>
      <c r="T2665" s="106">
        <f>'Datos Monitoreo 2019'!$R2665*'Datos Monitoreo 2019'!$S2665</f>
        <v>1.6087099055197368E-2</v>
      </c>
      <c r="U2665" s="106">
        <f>'Datos Monitoreo 2019'!$T2665+'Datos Monitoreo 2019'!$R2665</f>
        <v>9.6522594331184208E-2</v>
      </c>
    </row>
    <row r="2666" spans="1:21" s="94" customFormat="1" ht="16.5" hidden="1" x14ac:dyDescent="0.3">
      <c r="A2666" s="95" t="s">
        <v>96</v>
      </c>
      <c r="B2666" s="102">
        <f>VLOOKUP('Datos Monitoreo 2019'!$A2666,info!$D$3:$E$118,2,FALSE)</f>
        <v>2</v>
      </c>
      <c r="C2666" s="96">
        <v>50</v>
      </c>
      <c r="D2666" s="96" t="s">
        <v>11</v>
      </c>
      <c r="E2666" s="97">
        <v>20.594649636091258</v>
      </c>
      <c r="F2666" s="103">
        <f t="shared" si="46"/>
        <v>3.3311845786377615E-2</v>
      </c>
      <c r="G2666" s="95"/>
      <c r="H2666" s="104"/>
      <c r="I2666" s="104"/>
      <c r="J2666" s="104"/>
      <c r="K2666" s="105">
        <f>VLOOKUP('Datos Monitoreo 2019'!$D2666,info!$A$2:$B$20,2,FALSE)</f>
        <v>0.34899999999999998</v>
      </c>
      <c r="M2666" s="104">
        <v>1.1499999999999999</v>
      </c>
      <c r="N2666" s="106">
        <f>(0.489461*'Datos Monitoreo 2019'!$E2666^1.79018)/1000</f>
        <v>0.11004617686004432</v>
      </c>
      <c r="O2666" s="106">
        <f>'Datos Monitoreo 2019'!$N2666*'Datos Monitoreo 2019'!$S2666</f>
        <v>2.2009235372008867E-2</v>
      </c>
      <c r="P2666" s="106">
        <f>'Datos Monitoreo 2019'!$O2666+'Datos Monitoreo 2019'!$N2666</f>
        <v>0.13205541223205319</v>
      </c>
      <c r="Q2666" s="104">
        <v>0.47</v>
      </c>
      <c r="R2666" s="106">
        <f>'Datos Monitoreo 2019'!$Q2666*'Datos Monitoreo 2019'!$N2666</f>
        <v>5.1721703124220829E-2</v>
      </c>
      <c r="S2666" s="104">
        <v>0.2</v>
      </c>
      <c r="T2666" s="106">
        <f>'Datos Monitoreo 2019'!$R2666*'Datos Monitoreo 2019'!$S2666</f>
        <v>1.0344340624844166E-2</v>
      </c>
      <c r="U2666" s="106">
        <f>'Datos Monitoreo 2019'!$T2666+'Datos Monitoreo 2019'!$R2666</f>
        <v>6.2066043749064992E-2</v>
      </c>
    </row>
    <row r="2667" spans="1:21" s="94" customFormat="1" ht="16.5" hidden="1" x14ac:dyDescent="0.3">
      <c r="A2667" s="95" t="s">
        <v>96</v>
      </c>
      <c r="B2667" s="102">
        <f>VLOOKUP('Datos Monitoreo 2019'!$A2667,info!$D$3:$E$118,2,FALSE)</f>
        <v>2</v>
      </c>
      <c r="C2667" s="96">
        <v>52</v>
      </c>
      <c r="D2667" s="96" t="s">
        <v>11</v>
      </c>
      <c r="E2667" s="97">
        <v>21.995213135299934</v>
      </c>
      <c r="F2667" s="103">
        <f t="shared" si="46"/>
        <v>3.7996730691230635E-2</v>
      </c>
      <c r="G2667" s="95"/>
      <c r="H2667" s="104"/>
      <c r="I2667" s="104"/>
      <c r="J2667" s="104"/>
      <c r="K2667" s="105">
        <f>VLOOKUP('Datos Monitoreo 2019'!$D2667,info!$A$2:$B$20,2,FALSE)</f>
        <v>0.34899999999999998</v>
      </c>
      <c r="M2667" s="104">
        <v>1.1499999999999999</v>
      </c>
      <c r="N2667" s="106">
        <f>(0.489461*'Datos Monitoreo 2019'!$E2667^1.79018)/1000</f>
        <v>0.12380185296739639</v>
      </c>
      <c r="O2667" s="106">
        <f>'Datos Monitoreo 2019'!$N2667*'Datos Monitoreo 2019'!$S2667</f>
        <v>2.476037059347928E-2</v>
      </c>
      <c r="P2667" s="106">
        <f>'Datos Monitoreo 2019'!$O2667+'Datos Monitoreo 2019'!$N2667</f>
        <v>0.14856222356087567</v>
      </c>
      <c r="Q2667" s="104">
        <v>0.47</v>
      </c>
      <c r="R2667" s="106">
        <f>'Datos Monitoreo 2019'!$Q2667*'Datos Monitoreo 2019'!$N2667</f>
        <v>5.81868708946763E-2</v>
      </c>
      <c r="S2667" s="104">
        <v>0.2</v>
      </c>
      <c r="T2667" s="106">
        <f>'Datos Monitoreo 2019'!$R2667*'Datos Monitoreo 2019'!$S2667</f>
        <v>1.1637374178935261E-2</v>
      </c>
      <c r="U2667" s="106">
        <f>'Datos Monitoreo 2019'!$T2667+'Datos Monitoreo 2019'!$R2667</f>
        <v>6.9824245073611568E-2</v>
      </c>
    </row>
    <row r="2668" spans="1:21" x14ac:dyDescent="0.2">
      <c r="A2668" s="143" t="s">
        <v>97</v>
      </c>
      <c r="B2668" s="142">
        <f>VLOOKUP('Datos Monitoreo 2019'!$A2668,info!$D$3:$E$118,2,FALSE)</f>
        <v>6</v>
      </c>
      <c r="C2668" s="143">
        <v>1</v>
      </c>
      <c r="D2668" s="141" t="s">
        <v>11</v>
      </c>
      <c r="E2668" s="144">
        <v>22.631832907667516</v>
      </c>
      <c r="F2668" s="145">
        <f t="shared" si="46"/>
        <v>4.0228082993379002E-2</v>
      </c>
      <c r="G2668" s="141"/>
      <c r="H2668" s="146"/>
      <c r="I2668" s="146"/>
      <c r="J2668" s="146"/>
      <c r="K2668" s="147">
        <f>VLOOKUP('Datos Monitoreo 2019'!$D2668,info!$A$2:$B$20,2,FALSE)</f>
        <v>0.34899999999999998</v>
      </c>
      <c r="M2668" s="146">
        <v>1.1499999999999999</v>
      </c>
      <c r="N2668" s="148">
        <f>(0.489461*'Datos Monitoreo 2019'!$E2668^1.79018)/1000</f>
        <v>0.13028975154018632</v>
      </c>
      <c r="O2668" s="148">
        <f>'Datos Monitoreo 2019'!$N2668*'Datos Monitoreo 2019'!$S2668</f>
        <v>2.6057950308037266E-2</v>
      </c>
      <c r="P2668" s="148">
        <f>'Datos Monitoreo 2019'!$O2668+'Datos Monitoreo 2019'!$N2668</f>
        <v>0.15634770184822358</v>
      </c>
      <c r="Q2668" s="146">
        <v>0.47</v>
      </c>
      <c r="R2668" s="148">
        <f>'Datos Monitoreo 2019'!$Q2668*'Datos Monitoreo 2019'!$N2668</f>
        <v>6.1236183223887568E-2</v>
      </c>
      <c r="S2668" s="146">
        <v>0.2</v>
      </c>
      <c r="T2668" s="148">
        <f>'Datos Monitoreo 2019'!$R2668*'Datos Monitoreo 2019'!$S2668</f>
        <v>1.2247236644777514E-2</v>
      </c>
      <c r="U2668" s="148">
        <f>'Datos Monitoreo 2019'!$T2668+'Datos Monitoreo 2019'!$R2668</f>
        <v>7.3483419868665079E-2</v>
      </c>
    </row>
    <row r="2669" spans="1:21" x14ac:dyDescent="0.2">
      <c r="A2669" s="141" t="s">
        <v>97</v>
      </c>
      <c r="B2669" s="142">
        <f>VLOOKUP('Datos Monitoreo 2019'!$A2669,info!$D$3:$E$118,2,FALSE)</f>
        <v>6</v>
      </c>
      <c r="C2669" s="143">
        <v>2</v>
      </c>
      <c r="D2669" s="143" t="s">
        <v>11</v>
      </c>
      <c r="E2669" s="144">
        <v>22.122537089773452</v>
      </c>
      <c r="F2669" s="145">
        <f t="shared" si="46"/>
        <v>3.8437908193481377E-2</v>
      </c>
      <c r="G2669" s="155"/>
      <c r="H2669" s="146"/>
      <c r="I2669" s="146"/>
      <c r="J2669" s="146"/>
      <c r="K2669" s="147">
        <f>VLOOKUP('Datos Monitoreo 2019'!$D2669,info!$A$2:$B$20,2,FALSE)</f>
        <v>0.34899999999999998</v>
      </c>
      <c r="M2669" s="146">
        <v>1.1499999999999999</v>
      </c>
      <c r="N2669" s="148">
        <f>(0.489461*'Datos Monitoreo 2019'!$E2669^1.79018)/1000</f>
        <v>0.12508772429824336</v>
      </c>
      <c r="O2669" s="148">
        <f>'Datos Monitoreo 2019'!$N2669*'Datos Monitoreo 2019'!$S2669</f>
        <v>2.5017544859648674E-2</v>
      </c>
      <c r="P2669" s="148">
        <f>'Datos Monitoreo 2019'!$O2669+'Datos Monitoreo 2019'!$N2669</f>
        <v>0.15010526915789202</v>
      </c>
      <c r="Q2669" s="146">
        <v>0.47</v>
      </c>
      <c r="R2669" s="148">
        <f>'Datos Monitoreo 2019'!$Q2669*'Datos Monitoreo 2019'!$N2669</f>
        <v>5.8791230420174374E-2</v>
      </c>
      <c r="S2669" s="146">
        <v>0.2</v>
      </c>
      <c r="T2669" s="148">
        <f>'Datos Monitoreo 2019'!$R2669*'Datos Monitoreo 2019'!$S2669</f>
        <v>1.1758246084034876E-2</v>
      </c>
      <c r="U2669" s="148">
        <f>'Datos Monitoreo 2019'!$T2669+'Datos Monitoreo 2019'!$R2669</f>
        <v>7.0549476504209258E-2</v>
      </c>
    </row>
    <row r="2670" spans="1:21" x14ac:dyDescent="0.2">
      <c r="A2670" s="141" t="s">
        <v>97</v>
      </c>
      <c r="B2670" s="142">
        <f>VLOOKUP('Datos Monitoreo 2019'!$A2670,info!$D$3:$E$118,2,FALSE)</f>
        <v>6</v>
      </c>
      <c r="C2670" s="143">
        <v>9</v>
      </c>
      <c r="D2670" s="141" t="s">
        <v>11</v>
      </c>
      <c r="E2670" s="144">
        <v>23.905072452402678</v>
      </c>
      <c r="F2670" s="145">
        <f t="shared" si="46"/>
        <v>4.4881773529386028E-2</v>
      </c>
      <c r="G2670" s="141"/>
      <c r="H2670" s="146"/>
      <c r="I2670" s="146"/>
      <c r="J2670" s="146"/>
      <c r="K2670" s="147">
        <f>VLOOKUP('Datos Monitoreo 2019'!$D2670,info!$A$2:$B$20,2,FALSE)</f>
        <v>0.34899999999999998</v>
      </c>
      <c r="M2670" s="146">
        <v>1.1499999999999999</v>
      </c>
      <c r="N2670" s="148">
        <f>(0.489461*'Datos Monitoreo 2019'!$E2670^1.79018)/1000</f>
        <v>0.14370220645035281</v>
      </c>
      <c r="O2670" s="148">
        <f>'Datos Monitoreo 2019'!$N2670*'Datos Monitoreo 2019'!$S2670</f>
        <v>2.8740441290070563E-2</v>
      </c>
      <c r="P2670" s="148">
        <f>'Datos Monitoreo 2019'!$O2670+'Datos Monitoreo 2019'!$N2670</f>
        <v>0.17244264774042337</v>
      </c>
      <c r="Q2670" s="146">
        <v>0.47</v>
      </c>
      <c r="R2670" s="148">
        <f>'Datos Monitoreo 2019'!$Q2670*'Datos Monitoreo 2019'!$N2670</f>
        <v>6.754003703166582E-2</v>
      </c>
      <c r="S2670" s="146">
        <v>0.2</v>
      </c>
      <c r="T2670" s="148">
        <f>'Datos Monitoreo 2019'!$R2670*'Datos Monitoreo 2019'!$S2670</f>
        <v>1.3508007406333164E-2</v>
      </c>
      <c r="U2670" s="148">
        <f>'Datos Monitoreo 2019'!$T2670+'Datos Monitoreo 2019'!$R2670</f>
        <v>8.1048044437998984E-2</v>
      </c>
    </row>
    <row r="2671" spans="1:21" x14ac:dyDescent="0.2">
      <c r="A2671" s="141" t="s">
        <v>97</v>
      </c>
      <c r="B2671" s="142">
        <f>VLOOKUP('Datos Monitoreo 2019'!$A2671,info!$D$3:$E$118,2,FALSE)</f>
        <v>6</v>
      </c>
      <c r="C2671" s="143">
        <v>10</v>
      </c>
      <c r="D2671" s="143" t="s">
        <v>11</v>
      </c>
      <c r="E2671" s="144">
        <v>24.000565418257818</v>
      </c>
      <c r="F2671" s="145">
        <f t="shared" si="46"/>
        <v>4.5241065813415991E-2</v>
      </c>
      <c r="G2671" s="155"/>
      <c r="H2671" s="146"/>
      <c r="I2671" s="146"/>
      <c r="J2671" s="146"/>
      <c r="K2671" s="147">
        <f>VLOOKUP('Datos Monitoreo 2019'!$D2671,info!$A$2:$B$20,2,FALSE)</f>
        <v>0.34899999999999998</v>
      </c>
      <c r="M2671" s="146">
        <v>1.1499999999999999</v>
      </c>
      <c r="N2671" s="148">
        <f>(0.489461*'Datos Monitoreo 2019'!$E2671^1.79018)/1000</f>
        <v>0.14473146895378178</v>
      </c>
      <c r="O2671" s="148">
        <f>'Datos Monitoreo 2019'!$N2671*'Datos Monitoreo 2019'!$S2671</f>
        <v>2.8946293790756358E-2</v>
      </c>
      <c r="P2671" s="148">
        <f>'Datos Monitoreo 2019'!$O2671+'Datos Monitoreo 2019'!$N2671</f>
        <v>0.17367776274453814</v>
      </c>
      <c r="Q2671" s="146">
        <v>0.47</v>
      </c>
      <c r="R2671" s="148">
        <f>'Datos Monitoreo 2019'!$Q2671*'Datos Monitoreo 2019'!$N2671</f>
        <v>6.8023790408277426E-2</v>
      </c>
      <c r="S2671" s="146">
        <v>0.2</v>
      </c>
      <c r="T2671" s="148">
        <f>'Datos Monitoreo 2019'!$R2671*'Datos Monitoreo 2019'!$S2671</f>
        <v>1.3604758081655486E-2</v>
      </c>
      <c r="U2671" s="148">
        <f>'Datos Monitoreo 2019'!$T2671+'Datos Monitoreo 2019'!$R2671</f>
        <v>8.1628548489932909E-2</v>
      </c>
    </row>
    <row r="2672" spans="1:21" x14ac:dyDescent="0.2">
      <c r="A2672" s="141" t="s">
        <v>97</v>
      </c>
      <c r="B2672" s="142">
        <f>VLOOKUP('Datos Monitoreo 2019'!$A2672,info!$D$3:$E$118,2,FALSE)</f>
        <v>6</v>
      </c>
      <c r="C2672" s="143">
        <v>11</v>
      </c>
      <c r="D2672" s="141" t="s">
        <v>11</v>
      </c>
      <c r="E2672" s="144">
        <v>26.769861428056796</v>
      </c>
      <c r="F2672" s="145">
        <f t="shared" si="46"/>
        <v>5.6283633652489409E-2</v>
      </c>
      <c r="G2672" s="141"/>
      <c r="H2672" s="146"/>
      <c r="I2672" s="146"/>
      <c r="J2672" s="146"/>
      <c r="K2672" s="147">
        <f>VLOOKUP('Datos Monitoreo 2019'!$D2672,info!$A$2:$B$20,2,FALSE)</f>
        <v>0.34899999999999998</v>
      </c>
      <c r="M2672" s="146">
        <v>1.1499999999999999</v>
      </c>
      <c r="N2672" s="148">
        <f>(0.489461*'Datos Monitoreo 2019'!$E2672^1.79018)/1000</f>
        <v>0.17597931781230056</v>
      </c>
      <c r="O2672" s="148">
        <f>'Datos Monitoreo 2019'!$N2672*'Datos Monitoreo 2019'!$S2672</f>
        <v>3.5195863562460114E-2</v>
      </c>
      <c r="P2672" s="148">
        <f>'Datos Monitoreo 2019'!$O2672+'Datos Monitoreo 2019'!$N2672</f>
        <v>0.21117518137476066</v>
      </c>
      <c r="Q2672" s="146">
        <v>0.47</v>
      </c>
      <c r="R2672" s="148">
        <f>'Datos Monitoreo 2019'!$Q2672*'Datos Monitoreo 2019'!$N2672</f>
        <v>8.2710279371781256E-2</v>
      </c>
      <c r="S2672" s="146">
        <v>0.2</v>
      </c>
      <c r="T2672" s="148">
        <f>'Datos Monitoreo 2019'!$R2672*'Datos Monitoreo 2019'!$S2672</f>
        <v>1.6542055874356251E-2</v>
      </c>
      <c r="U2672" s="148">
        <f>'Datos Monitoreo 2019'!$T2672+'Datos Monitoreo 2019'!$R2672</f>
        <v>9.925233524613751E-2</v>
      </c>
    </row>
    <row r="2673" spans="1:21" x14ac:dyDescent="0.2">
      <c r="A2673" s="141" t="s">
        <v>97</v>
      </c>
      <c r="B2673" s="142">
        <f>VLOOKUP('Datos Monitoreo 2019'!$A2673,info!$D$3:$E$118,2,FALSE)</f>
        <v>6</v>
      </c>
      <c r="C2673" s="143">
        <v>13</v>
      </c>
      <c r="D2673" s="141" t="s">
        <v>11</v>
      </c>
      <c r="E2673" s="144">
        <v>20.180846784052328</v>
      </c>
      <c r="F2673" s="145">
        <f t="shared" si="46"/>
        <v>3.1986642152722934E-2</v>
      </c>
      <c r="G2673" s="141"/>
      <c r="H2673" s="146"/>
      <c r="I2673" s="146"/>
      <c r="J2673" s="146"/>
      <c r="K2673" s="147">
        <f>VLOOKUP('Datos Monitoreo 2019'!$D2673,info!$A$2:$B$20,2,FALSE)</f>
        <v>0.34899999999999998</v>
      </c>
      <c r="M2673" s="146">
        <v>1.1499999999999999</v>
      </c>
      <c r="N2673" s="148">
        <f>(0.489461*'Datos Monitoreo 2019'!$E2673^1.79018)/1000</f>
        <v>0.10611932569841108</v>
      </c>
      <c r="O2673" s="148">
        <f>'Datos Monitoreo 2019'!$N2673*'Datos Monitoreo 2019'!$S2673</f>
        <v>2.1223865139682219E-2</v>
      </c>
      <c r="P2673" s="148">
        <f>'Datos Monitoreo 2019'!$O2673+'Datos Monitoreo 2019'!$N2673</f>
        <v>0.12734319083809331</v>
      </c>
      <c r="Q2673" s="146">
        <v>0.47</v>
      </c>
      <c r="R2673" s="148">
        <f>'Datos Monitoreo 2019'!$Q2673*'Datos Monitoreo 2019'!$N2673</f>
        <v>4.9876083078253204E-2</v>
      </c>
      <c r="S2673" s="146">
        <v>0.2</v>
      </c>
      <c r="T2673" s="148">
        <f>'Datos Monitoreo 2019'!$R2673*'Datos Monitoreo 2019'!$S2673</f>
        <v>9.9752166156506419E-3</v>
      </c>
      <c r="U2673" s="148">
        <f>'Datos Monitoreo 2019'!$T2673+'Datos Monitoreo 2019'!$R2673</f>
        <v>5.9851299693903848E-2</v>
      </c>
    </row>
    <row r="2674" spans="1:21" x14ac:dyDescent="0.2">
      <c r="A2674" s="141" t="s">
        <v>97</v>
      </c>
      <c r="B2674" s="142">
        <f>VLOOKUP('Datos Monitoreo 2019'!$A2674,info!$D$3:$E$118,2,FALSE)</f>
        <v>6</v>
      </c>
      <c r="C2674" s="143">
        <v>14</v>
      </c>
      <c r="D2674" s="143" t="s">
        <v>11</v>
      </c>
      <c r="E2674" s="144">
        <v>22.440846975957243</v>
      </c>
      <c r="F2674" s="145">
        <f t="shared" si="46"/>
        <v>3.9551992795124641E-2</v>
      </c>
      <c r="G2674" s="155"/>
      <c r="H2674" s="146"/>
      <c r="I2674" s="146"/>
      <c r="J2674" s="146"/>
      <c r="K2674" s="147">
        <f>VLOOKUP('Datos Monitoreo 2019'!$D2674,info!$A$2:$B$20,2,FALSE)</f>
        <v>0.34899999999999998</v>
      </c>
      <c r="M2674" s="146">
        <v>1.1499999999999999</v>
      </c>
      <c r="N2674" s="148">
        <f>(0.489461*'Datos Monitoreo 2019'!$E2674^1.79018)/1000</f>
        <v>0.1283280300514015</v>
      </c>
      <c r="O2674" s="148">
        <f>'Datos Monitoreo 2019'!$N2674*'Datos Monitoreo 2019'!$S2674</f>
        <v>2.5665606010280301E-2</v>
      </c>
      <c r="P2674" s="148">
        <f>'Datos Monitoreo 2019'!$O2674+'Datos Monitoreo 2019'!$N2674</f>
        <v>0.15399363606168182</v>
      </c>
      <c r="Q2674" s="146">
        <v>0.47</v>
      </c>
      <c r="R2674" s="148">
        <f>'Datos Monitoreo 2019'!$Q2674*'Datos Monitoreo 2019'!$N2674</f>
        <v>6.0314174124158702E-2</v>
      </c>
      <c r="S2674" s="146">
        <v>0.2</v>
      </c>
      <c r="T2674" s="148">
        <f>'Datos Monitoreo 2019'!$R2674*'Datos Monitoreo 2019'!$S2674</f>
        <v>1.2062834824831741E-2</v>
      </c>
      <c r="U2674" s="148">
        <f>'Datos Monitoreo 2019'!$T2674+'Datos Monitoreo 2019'!$R2674</f>
        <v>7.2377008948990448E-2</v>
      </c>
    </row>
    <row r="2675" spans="1:21" x14ac:dyDescent="0.2">
      <c r="A2675" s="141" t="s">
        <v>97</v>
      </c>
      <c r="B2675" s="142">
        <f>VLOOKUP('Datos Monitoreo 2019'!$A2675,info!$D$3:$E$118,2,FALSE)</f>
        <v>6</v>
      </c>
      <c r="C2675" s="143">
        <v>15</v>
      </c>
      <c r="D2675" s="141" t="s">
        <v>11</v>
      </c>
      <c r="E2675" s="144">
        <v>25.878593746742183</v>
      </c>
      <c r="F2675" s="145">
        <f t="shared" si="46"/>
        <v>5.2598241790253492E-2</v>
      </c>
      <c r="G2675" s="141"/>
      <c r="H2675" s="146"/>
      <c r="I2675" s="146"/>
      <c r="J2675" s="146"/>
      <c r="K2675" s="147">
        <f>VLOOKUP('Datos Monitoreo 2019'!$D2675,info!$A$2:$B$20,2,FALSE)</f>
        <v>0.34899999999999998</v>
      </c>
      <c r="M2675" s="146">
        <v>1.1499999999999999</v>
      </c>
      <c r="N2675" s="148">
        <f>(0.489461*'Datos Monitoreo 2019'!$E2675^1.79018)/1000</f>
        <v>0.16562894172354417</v>
      </c>
      <c r="O2675" s="148">
        <f>'Datos Monitoreo 2019'!$N2675*'Datos Monitoreo 2019'!$S2675</f>
        <v>3.3125788344708834E-2</v>
      </c>
      <c r="P2675" s="148">
        <f>'Datos Monitoreo 2019'!$O2675+'Datos Monitoreo 2019'!$N2675</f>
        <v>0.198754730068253</v>
      </c>
      <c r="Q2675" s="146">
        <v>0.47</v>
      </c>
      <c r="R2675" s="148">
        <f>'Datos Monitoreo 2019'!$Q2675*'Datos Monitoreo 2019'!$N2675</f>
        <v>7.7845602610065762E-2</v>
      </c>
      <c r="S2675" s="146">
        <v>0.2</v>
      </c>
      <c r="T2675" s="148">
        <f>'Datos Monitoreo 2019'!$R2675*'Datos Monitoreo 2019'!$S2675</f>
        <v>1.5569120522013154E-2</v>
      </c>
      <c r="U2675" s="148">
        <f>'Datos Monitoreo 2019'!$T2675+'Datos Monitoreo 2019'!$R2675</f>
        <v>9.3414723132078908E-2</v>
      </c>
    </row>
    <row r="2676" spans="1:21" x14ac:dyDescent="0.2">
      <c r="A2676" s="141" t="s">
        <v>97</v>
      </c>
      <c r="B2676" s="142">
        <f>VLOOKUP('Datos Monitoreo 2019'!$A2676,info!$D$3:$E$118,2,FALSE)</f>
        <v>6</v>
      </c>
      <c r="C2676" s="143">
        <v>17</v>
      </c>
      <c r="D2676" s="143" t="s">
        <v>11</v>
      </c>
      <c r="E2676" s="144">
        <v>26.769861428056796</v>
      </c>
      <c r="F2676" s="145">
        <f t="shared" si="46"/>
        <v>5.6283633652489409E-2</v>
      </c>
      <c r="G2676" s="155"/>
      <c r="H2676" s="146"/>
      <c r="I2676" s="146"/>
      <c r="J2676" s="146"/>
      <c r="K2676" s="147">
        <f>VLOOKUP('Datos Monitoreo 2019'!$D2676,info!$A$2:$B$20,2,FALSE)</f>
        <v>0.34899999999999998</v>
      </c>
      <c r="M2676" s="146">
        <v>1.1499999999999999</v>
      </c>
      <c r="N2676" s="148">
        <f>(0.489461*'Datos Monitoreo 2019'!$E2676^1.79018)/1000</f>
        <v>0.17597931781230056</v>
      </c>
      <c r="O2676" s="148">
        <f>'Datos Monitoreo 2019'!$N2676*'Datos Monitoreo 2019'!$S2676</f>
        <v>3.5195863562460114E-2</v>
      </c>
      <c r="P2676" s="148">
        <f>'Datos Monitoreo 2019'!$O2676+'Datos Monitoreo 2019'!$N2676</f>
        <v>0.21117518137476066</v>
      </c>
      <c r="Q2676" s="146">
        <v>0.47</v>
      </c>
      <c r="R2676" s="148">
        <f>'Datos Monitoreo 2019'!$Q2676*'Datos Monitoreo 2019'!$N2676</f>
        <v>8.2710279371781256E-2</v>
      </c>
      <c r="S2676" s="146">
        <v>0.2</v>
      </c>
      <c r="T2676" s="148">
        <f>'Datos Monitoreo 2019'!$R2676*'Datos Monitoreo 2019'!$S2676</f>
        <v>1.6542055874356251E-2</v>
      </c>
      <c r="U2676" s="148">
        <f>'Datos Monitoreo 2019'!$T2676+'Datos Monitoreo 2019'!$R2676</f>
        <v>9.925233524613751E-2</v>
      </c>
    </row>
    <row r="2677" spans="1:21" x14ac:dyDescent="0.2">
      <c r="A2677" s="141" t="s">
        <v>97</v>
      </c>
      <c r="B2677" s="142">
        <f>VLOOKUP('Datos Monitoreo 2019'!$A2677,info!$D$3:$E$118,2,FALSE)</f>
        <v>6</v>
      </c>
      <c r="C2677" s="143">
        <v>27</v>
      </c>
      <c r="D2677" s="143" t="s">
        <v>11</v>
      </c>
      <c r="E2677" s="144">
        <v>27.69296009798979</v>
      </c>
      <c r="F2677" s="145">
        <f t="shared" si="46"/>
        <v>6.0232188213127785E-2</v>
      </c>
      <c r="G2677" s="155"/>
      <c r="H2677" s="146"/>
      <c r="I2677" s="146"/>
      <c r="J2677" s="146"/>
      <c r="K2677" s="147">
        <f>VLOOKUP('Datos Monitoreo 2019'!$D2677,info!$A$2:$B$20,2,FALSE)</f>
        <v>0.34899999999999998</v>
      </c>
      <c r="M2677" s="146">
        <v>1.1499999999999999</v>
      </c>
      <c r="N2677" s="148">
        <f>(0.489461*'Datos Monitoreo 2019'!$E2677^1.79018)/1000</f>
        <v>0.18699022737863519</v>
      </c>
      <c r="O2677" s="148">
        <f>'Datos Monitoreo 2019'!$N2677*'Datos Monitoreo 2019'!$S2677</f>
        <v>3.7398045475727039E-2</v>
      </c>
      <c r="P2677" s="148">
        <f>'Datos Monitoreo 2019'!$O2677+'Datos Monitoreo 2019'!$N2677</f>
        <v>0.22438827285436222</v>
      </c>
      <c r="Q2677" s="146">
        <v>0.47</v>
      </c>
      <c r="R2677" s="148">
        <f>'Datos Monitoreo 2019'!$Q2677*'Datos Monitoreo 2019'!$N2677</f>
        <v>8.7885406867958538E-2</v>
      </c>
      <c r="S2677" s="146">
        <v>0.2</v>
      </c>
      <c r="T2677" s="148">
        <f>'Datos Monitoreo 2019'!$R2677*'Datos Monitoreo 2019'!$S2677</f>
        <v>1.7577081373591708E-2</v>
      </c>
      <c r="U2677" s="148">
        <f>'Datos Monitoreo 2019'!$T2677+'Datos Monitoreo 2019'!$R2677</f>
        <v>0.10546248824155025</v>
      </c>
    </row>
    <row r="2678" spans="1:21" x14ac:dyDescent="0.2">
      <c r="A2678" s="141" t="s">
        <v>97</v>
      </c>
      <c r="B2678" s="142">
        <f>VLOOKUP('Datos Monitoreo 2019'!$A2678,info!$D$3:$E$118,2,FALSE)</f>
        <v>6</v>
      </c>
      <c r="C2678" s="143">
        <v>29</v>
      </c>
      <c r="D2678" s="143" t="s">
        <v>11</v>
      </c>
      <c r="E2678" s="144">
        <v>26.578875496346523</v>
      </c>
      <c r="F2678" s="145">
        <f t="shared" si="46"/>
        <v>5.548340259862336E-2</v>
      </c>
      <c r="G2678" s="155"/>
      <c r="H2678" s="146"/>
      <c r="I2678" s="146"/>
      <c r="J2678" s="146"/>
      <c r="K2678" s="147">
        <f>VLOOKUP('Datos Monitoreo 2019'!$D2678,info!$A$2:$B$20,2,FALSE)</f>
        <v>0.34899999999999998</v>
      </c>
      <c r="M2678" s="146">
        <v>1.1499999999999999</v>
      </c>
      <c r="N2678" s="148">
        <f>(0.489461*'Datos Monitoreo 2019'!$E2678^1.79018)/1000</f>
        <v>0.17373808439054828</v>
      </c>
      <c r="O2678" s="148">
        <f>'Datos Monitoreo 2019'!$N2678*'Datos Monitoreo 2019'!$S2678</f>
        <v>3.4747616878109656E-2</v>
      </c>
      <c r="P2678" s="148">
        <f>'Datos Monitoreo 2019'!$O2678+'Datos Monitoreo 2019'!$N2678</f>
        <v>0.20848570126865792</v>
      </c>
      <c r="Q2678" s="146">
        <v>0.47</v>
      </c>
      <c r="R2678" s="148">
        <f>'Datos Monitoreo 2019'!$Q2678*'Datos Monitoreo 2019'!$N2678</f>
        <v>8.1656899663557686E-2</v>
      </c>
      <c r="S2678" s="146">
        <v>0.2</v>
      </c>
      <c r="T2678" s="148">
        <f>'Datos Monitoreo 2019'!$R2678*'Datos Monitoreo 2019'!$S2678</f>
        <v>1.6331379932711537E-2</v>
      </c>
      <c r="U2678" s="148">
        <f>'Datos Monitoreo 2019'!$T2678+'Datos Monitoreo 2019'!$R2678</f>
        <v>9.7988279596269226E-2</v>
      </c>
    </row>
    <row r="2679" spans="1:21" x14ac:dyDescent="0.2">
      <c r="A2679" s="141" t="s">
        <v>97</v>
      </c>
      <c r="B2679" s="142">
        <f>VLOOKUP('Datos Monitoreo 2019'!$A2679,info!$D$3:$E$118,2,FALSE)</f>
        <v>6</v>
      </c>
      <c r="C2679" s="143">
        <v>30</v>
      </c>
      <c r="D2679" s="141" t="s">
        <v>11</v>
      </c>
      <c r="E2679" s="144">
        <v>23.109297736943201</v>
      </c>
      <c r="F2679" s="145">
        <f t="shared" si="46"/>
        <v>4.1943375392551913E-2</v>
      </c>
      <c r="G2679" s="141"/>
      <c r="H2679" s="146"/>
      <c r="I2679" s="146"/>
      <c r="J2679" s="146"/>
      <c r="K2679" s="147">
        <f>VLOOKUP('Datos Monitoreo 2019'!$D2679,info!$A$2:$B$20,2,FALSE)</f>
        <v>0.34899999999999998</v>
      </c>
      <c r="M2679" s="146">
        <v>1.1499999999999999</v>
      </c>
      <c r="N2679" s="148">
        <f>(0.489461*'Datos Monitoreo 2019'!$E2679^1.79018)/1000</f>
        <v>0.13525142630871254</v>
      </c>
      <c r="O2679" s="148">
        <f>'Datos Monitoreo 2019'!$N2679*'Datos Monitoreo 2019'!$S2679</f>
        <v>2.705028526174251E-2</v>
      </c>
      <c r="P2679" s="148">
        <f>'Datos Monitoreo 2019'!$O2679+'Datos Monitoreo 2019'!$N2679</f>
        <v>0.16230171157045503</v>
      </c>
      <c r="Q2679" s="146">
        <v>0.47</v>
      </c>
      <c r="R2679" s="148">
        <f>'Datos Monitoreo 2019'!$Q2679*'Datos Monitoreo 2019'!$N2679</f>
        <v>6.3568170365094892E-2</v>
      </c>
      <c r="S2679" s="146">
        <v>0.2</v>
      </c>
      <c r="T2679" s="148">
        <f>'Datos Monitoreo 2019'!$R2679*'Datos Monitoreo 2019'!$S2679</f>
        <v>1.2713634073018979E-2</v>
      </c>
      <c r="U2679" s="148">
        <f>'Datos Monitoreo 2019'!$T2679+'Datos Monitoreo 2019'!$R2679</f>
        <v>7.6281804438113873E-2</v>
      </c>
    </row>
    <row r="2680" spans="1:21" x14ac:dyDescent="0.2">
      <c r="A2680" s="141" t="s">
        <v>97</v>
      </c>
      <c r="B2680" s="142">
        <f>VLOOKUP('Datos Monitoreo 2019'!$A2680,info!$D$3:$E$118,2,FALSE)</f>
        <v>6</v>
      </c>
      <c r="C2680" s="143">
        <v>31</v>
      </c>
      <c r="D2680" s="143" t="s">
        <v>11</v>
      </c>
      <c r="E2680" s="144">
        <v>25.36929792884812</v>
      </c>
      <c r="F2680" s="145">
        <f t="shared" si="46"/>
        <v>5.0548326123229896E-2</v>
      </c>
      <c r="G2680" s="155"/>
      <c r="H2680" s="146"/>
      <c r="I2680" s="146"/>
      <c r="J2680" s="146"/>
      <c r="K2680" s="147">
        <f>VLOOKUP('Datos Monitoreo 2019'!$D2680,info!$A$2:$B$20,2,FALSE)</f>
        <v>0.34899999999999998</v>
      </c>
      <c r="M2680" s="146">
        <v>1.1499999999999999</v>
      </c>
      <c r="N2680" s="148">
        <f>(0.489461*'Datos Monitoreo 2019'!$E2680^1.79018)/1000</f>
        <v>0.15983908760854607</v>
      </c>
      <c r="O2680" s="148">
        <f>'Datos Monitoreo 2019'!$N2680*'Datos Monitoreo 2019'!$S2680</f>
        <v>3.1967817521709213E-2</v>
      </c>
      <c r="P2680" s="148">
        <f>'Datos Monitoreo 2019'!$O2680+'Datos Monitoreo 2019'!$N2680</f>
        <v>0.19180690513025528</v>
      </c>
      <c r="Q2680" s="146">
        <v>0.47</v>
      </c>
      <c r="R2680" s="148">
        <f>'Datos Monitoreo 2019'!$Q2680*'Datos Monitoreo 2019'!$N2680</f>
        <v>7.5124371176016641E-2</v>
      </c>
      <c r="S2680" s="146">
        <v>0.2</v>
      </c>
      <c r="T2680" s="148">
        <f>'Datos Monitoreo 2019'!$R2680*'Datos Monitoreo 2019'!$S2680</f>
        <v>1.502487423520333E-2</v>
      </c>
      <c r="U2680" s="148">
        <f>'Datos Monitoreo 2019'!$T2680+'Datos Monitoreo 2019'!$R2680</f>
        <v>9.0149245411219964E-2</v>
      </c>
    </row>
    <row r="2681" spans="1:21" x14ac:dyDescent="0.2">
      <c r="A2681" s="141" t="s">
        <v>97</v>
      </c>
      <c r="B2681" s="142">
        <f>VLOOKUP('Datos Monitoreo 2019'!$A2681,info!$D$3:$E$118,2,FALSE)</f>
        <v>6</v>
      </c>
      <c r="C2681" s="143">
        <v>33</v>
      </c>
      <c r="D2681" s="143" t="s">
        <v>11</v>
      </c>
      <c r="E2681" s="144">
        <v>23.936903441021059</v>
      </c>
      <c r="F2681" s="145">
        <f t="shared" si="46"/>
        <v>4.5001378469119592E-2</v>
      </c>
      <c r="G2681" s="155"/>
      <c r="H2681" s="146"/>
      <c r="I2681" s="146"/>
      <c r="J2681" s="146"/>
      <c r="K2681" s="147">
        <f>VLOOKUP('Datos Monitoreo 2019'!$D2681,info!$A$2:$B$20,2,FALSE)</f>
        <v>0.34899999999999998</v>
      </c>
      <c r="M2681" s="146">
        <v>1.1499999999999999</v>
      </c>
      <c r="N2681" s="148">
        <f>(0.489461*'Datos Monitoreo 2019'!$E2681^1.79018)/1000</f>
        <v>0.14404493366772794</v>
      </c>
      <c r="O2681" s="148">
        <f>'Datos Monitoreo 2019'!$N2681*'Datos Monitoreo 2019'!$S2681</f>
        <v>2.8808986733545591E-2</v>
      </c>
      <c r="P2681" s="148">
        <f>'Datos Monitoreo 2019'!$O2681+'Datos Monitoreo 2019'!$N2681</f>
        <v>0.17285392040127354</v>
      </c>
      <c r="Q2681" s="146">
        <v>0.47</v>
      </c>
      <c r="R2681" s="148">
        <f>'Datos Monitoreo 2019'!$Q2681*'Datos Monitoreo 2019'!$N2681</f>
        <v>6.7701118823832132E-2</v>
      </c>
      <c r="S2681" s="146">
        <v>0.2</v>
      </c>
      <c r="T2681" s="148">
        <f>'Datos Monitoreo 2019'!$R2681*'Datos Monitoreo 2019'!$S2681</f>
        <v>1.3540223764766428E-2</v>
      </c>
      <c r="U2681" s="148">
        <f>'Datos Monitoreo 2019'!$T2681+'Datos Monitoreo 2019'!$R2681</f>
        <v>8.1241342588598553E-2</v>
      </c>
    </row>
    <row r="2682" spans="1:21" x14ac:dyDescent="0.2">
      <c r="A2682" s="141" t="s">
        <v>97</v>
      </c>
      <c r="B2682" s="142">
        <f>VLOOKUP('Datos Monitoreo 2019'!$A2682,info!$D$3:$E$118,2,FALSE)</f>
        <v>6</v>
      </c>
      <c r="C2682" s="143">
        <v>34</v>
      </c>
      <c r="D2682" s="141" t="s">
        <v>11</v>
      </c>
      <c r="E2682" s="144">
        <v>18.875776250698788</v>
      </c>
      <c r="F2682" s="145">
        <f t="shared" si="46"/>
        <v>2.7983338291660959E-2</v>
      </c>
      <c r="G2682" s="141"/>
      <c r="H2682" s="146"/>
      <c r="I2682" s="146"/>
      <c r="J2682" s="146"/>
      <c r="K2682" s="147">
        <f>VLOOKUP('Datos Monitoreo 2019'!$D2682,info!$A$2:$B$20,2,FALSE)</f>
        <v>0.34899999999999998</v>
      </c>
      <c r="M2682" s="146">
        <v>1.1499999999999999</v>
      </c>
      <c r="N2682" s="148">
        <f>(0.489461*'Datos Monitoreo 2019'!$E2682^1.79018)/1000</f>
        <v>9.4149362789978583E-2</v>
      </c>
      <c r="O2682" s="148">
        <f>'Datos Monitoreo 2019'!$N2682*'Datos Monitoreo 2019'!$S2682</f>
        <v>1.8829872557995717E-2</v>
      </c>
      <c r="P2682" s="148">
        <f>'Datos Monitoreo 2019'!$O2682+'Datos Monitoreo 2019'!$N2682</f>
        <v>0.1129792353479743</v>
      </c>
      <c r="Q2682" s="146">
        <v>0.47</v>
      </c>
      <c r="R2682" s="148">
        <f>'Datos Monitoreo 2019'!$Q2682*'Datos Monitoreo 2019'!$N2682</f>
        <v>4.425020051128993E-2</v>
      </c>
      <c r="S2682" s="146">
        <v>0.2</v>
      </c>
      <c r="T2682" s="148">
        <f>'Datos Monitoreo 2019'!$R2682*'Datos Monitoreo 2019'!$S2682</f>
        <v>8.8500401022579868E-3</v>
      </c>
      <c r="U2682" s="148">
        <f>'Datos Monitoreo 2019'!$T2682+'Datos Monitoreo 2019'!$R2682</f>
        <v>5.3100240613547914E-2</v>
      </c>
    </row>
    <row r="2683" spans="1:21" x14ac:dyDescent="0.2">
      <c r="A2683" s="141" t="s">
        <v>97</v>
      </c>
      <c r="B2683" s="142">
        <f>VLOOKUP('Datos Monitoreo 2019'!$A2683,info!$D$3:$E$118,2,FALSE)</f>
        <v>6</v>
      </c>
      <c r="C2683" s="143">
        <v>35</v>
      </c>
      <c r="D2683" s="143" t="s">
        <v>11</v>
      </c>
      <c r="E2683" s="144">
        <v>27.215495268714104</v>
      </c>
      <c r="F2683" s="145">
        <f t="shared" si="46"/>
        <v>5.8173121136876393E-2</v>
      </c>
      <c r="G2683" s="155"/>
      <c r="H2683" s="146"/>
      <c r="I2683" s="146"/>
      <c r="J2683" s="146"/>
      <c r="K2683" s="147">
        <f>VLOOKUP('Datos Monitoreo 2019'!$D2683,info!$A$2:$B$20,2,FALSE)</f>
        <v>0.34899999999999998</v>
      </c>
      <c r="M2683" s="146">
        <v>1.1499999999999999</v>
      </c>
      <c r="N2683" s="148">
        <f>(0.489461*'Datos Monitoreo 2019'!$E2683^1.79018)/1000</f>
        <v>0.18125810419111296</v>
      </c>
      <c r="O2683" s="148">
        <f>'Datos Monitoreo 2019'!$N2683*'Datos Monitoreo 2019'!$S2683</f>
        <v>3.6251620838222594E-2</v>
      </c>
      <c r="P2683" s="148">
        <f>'Datos Monitoreo 2019'!$O2683+'Datos Monitoreo 2019'!$N2683</f>
        <v>0.21750972502933555</v>
      </c>
      <c r="Q2683" s="146">
        <v>0.47</v>
      </c>
      <c r="R2683" s="148">
        <f>'Datos Monitoreo 2019'!$Q2683*'Datos Monitoreo 2019'!$N2683</f>
        <v>8.519130896982309E-2</v>
      </c>
      <c r="S2683" s="146">
        <v>0.2</v>
      </c>
      <c r="T2683" s="148">
        <f>'Datos Monitoreo 2019'!$R2683*'Datos Monitoreo 2019'!$S2683</f>
        <v>1.7038261793964619E-2</v>
      </c>
      <c r="U2683" s="148">
        <f>'Datos Monitoreo 2019'!$T2683+'Datos Monitoreo 2019'!$R2683</f>
        <v>0.10222957076378771</v>
      </c>
    </row>
    <row r="2684" spans="1:21" x14ac:dyDescent="0.2">
      <c r="A2684" s="141" t="s">
        <v>97</v>
      </c>
      <c r="B2684" s="142">
        <f>VLOOKUP('Datos Monitoreo 2019'!$A2684,info!$D$3:$E$118,2,FALSE)</f>
        <v>6</v>
      </c>
      <c r="C2684" s="143">
        <v>47</v>
      </c>
      <c r="D2684" s="143" t="s">
        <v>11</v>
      </c>
      <c r="E2684" s="144">
        <v>24.191551349968091</v>
      </c>
      <c r="F2684" s="145">
        <f t="shared" si="46"/>
        <v>4.5963947564939364E-2</v>
      </c>
      <c r="G2684" s="155"/>
      <c r="H2684" s="146"/>
      <c r="I2684" s="146"/>
      <c r="J2684" s="146"/>
      <c r="K2684" s="147">
        <f>VLOOKUP('Datos Monitoreo 2019'!$D2684,info!$A$2:$B$20,2,FALSE)</f>
        <v>0.34899999999999998</v>
      </c>
      <c r="M2684" s="146">
        <v>1.1499999999999999</v>
      </c>
      <c r="N2684" s="148">
        <f>(0.489461*'Datos Monitoreo 2019'!$E2684^1.79018)/1000</f>
        <v>0.14679971440997824</v>
      </c>
      <c r="O2684" s="148">
        <f>'Datos Monitoreo 2019'!$N2684*'Datos Monitoreo 2019'!$S2684</f>
        <v>2.935994288199565E-2</v>
      </c>
      <c r="P2684" s="148">
        <f>'Datos Monitoreo 2019'!$O2684+'Datos Monitoreo 2019'!$N2684</f>
        <v>0.17615965729197389</v>
      </c>
      <c r="Q2684" s="146">
        <v>0.47</v>
      </c>
      <c r="R2684" s="148">
        <f>'Datos Monitoreo 2019'!$Q2684*'Datos Monitoreo 2019'!$N2684</f>
        <v>6.8995865772689777E-2</v>
      </c>
      <c r="S2684" s="146">
        <v>0.2</v>
      </c>
      <c r="T2684" s="148">
        <f>'Datos Monitoreo 2019'!$R2684*'Datos Monitoreo 2019'!$S2684</f>
        <v>1.3799173154537957E-2</v>
      </c>
      <c r="U2684" s="148">
        <f>'Datos Monitoreo 2019'!$T2684+'Datos Monitoreo 2019'!$R2684</f>
        <v>8.2795038927227727E-2</v>
      </c>
    </row>
    <row r="2685" spans="1:21" x14ac:dyDescent="0.2">
      <c r="A2685" s="141" t="s">
        <v>97</v>
      </c>
      <c r="B2685" s="142">
        <f>VLOOKUP('Datos Monitoreo 2019'!$A2685,info!$D$3:$E$118,2,FALSE)</f>
        <v>6</v>
      </c>
      <c r="C2685" s="143">
        <v>49</v>
      </c>
      <c r="D2685" s="143" t="s">
        <v>11</v>
      </c>
      <c r="E2685" s="144">
        <v>22.759156862141033</v>
      </c>
      <c r="F2685" s="145">
        <f t="shared" si="46"/>
        <v>4.0681992891077094E-2</v>
      </c>
      <c r="G2685" s="155"/>
      <c r="H2685" s="146"/>
      <c r="I2685" s="146"/>
      <c r="J2685" s="146"/>
      <c r="K2685" s="147">
        <f>VLOOKUP('Datos Monitoreo 2019'!$D2685,info!$A$2:$B$20,2,FALSE)</f>
        <v>0.34899999999999998</v>
      </c>
      <c r="M2685" s="146">
        <v>1.1499999999999999</v>
      </c>
      <c r="N2685" s="148">
        <f>(0.489461*'Datos Monitoreo 2019'!$E2685^1.79018)/1000</f>
        <v>0.13160485892505117</v>
      </c>
      <c r="O2685" s="148">
        <f>'Datos Monitoreo 2019'!$N2685*'Datos Monitoreo 2019'!$S2685</f>
        <v>2.6320971785010236E-2</v>
      </c>
      <c r="P2685" s="148">
        <f>'Datos Monitoreo 2019'!$O2685+'Datos Monitoreo 2019'!$N2685</f>
        <v>0.15792583071006139</v>
      </c>
      <c r="Q2685" s="146">
        <v>0.47</v>
      </c>
      <c r="R2685" s="148">
        <f>'Datos Monitoreo 2019'!$Q2685*'Datos Monitoreo 2019'!$N2685</f>
        <v>6.1854283694774047E-2</v>
      </c>
      <c r="S2685" s="146">
        <v>0.2</v>
      </c>
      <c r="T2685" s="148">
        <f>'Datos Monitoreo 2019'!$R2685*'Datos Monitoreo 2019'!$S2685</f>
        <v>1.237085673895481E-2</v>
      </c>
      <c r="U2685" s="148">
        <f>'Datos Monitoreo 2019'!$T2685+'Datos Monitoreo 2019'!$R2685</f>
        <v>7.4225140433728853E-2</v>
      </c>
    </row>
    <row r="2686" spans="1:21" x14ac:dyDescent="0.2">
      <c r="A2686" s="141" t="s">
        <v>97</v>
      </c>
      <c r="B2686" s="142">
        <f>VLOOKUP('Datos Monitoreo 2019'!$A2686,info!$D$3:$E$118,2,FALSE)</f>
        <v>6</v>
      </c>
      <c r="C2686" s="143">
        <v>50</v>
      </c>
      <c r="D2686" s="141" t="s">
        <v>11</v>
      </c>
      <c r="E2686" s="144">
        <v>23.109297736943201</v>
      </c>
      <c r="F2686" s="145">
        <f t="shared" si="46"/>
        <v>4.1943375392551913E-2</v>
      </c>
      <c r="G2686" s="141"/>
      <c r="H2686" s="146"/>
      <c r="I2686" s="146"/>
      <c r="J2686" s="146"/>
      <c r="K2686" s="147">
        <f>VLOOKUP('Datos Monitoreo 2019'!$D2686,info!$A$2:$B$20,2,FALSE)</f>
        <v>0.34899999999999998</v>
      </c>
      <c r="M2686" s="146">
        <v>1.1499999999999999</v>
      </c>
      <c r="N2686" s="148">
        <f>(0.489461*'Datos Monitoreo 2019'!$E2686^1.79018)/1000</f>
        <v>0.13525142630871254</v>
      </c>
      <c r="O2686" s="148">
        <f>'Datos Monitoreo 2019'!$N2686*'Datos Monitoreo 2019'!$S2686</f>
        <v>2.705028526174251E-2</v>
      </c>
      <c r="P2686" s="148">
        <f>'Datos Monitoreo 2019'!$O2686+'Datos Monitoreo 2019'!$N2686</f>
        <v>0.16230171157045503</v>
      </c>
      <c r="Q2686" s="146">
        <v>0.47</v>
      </c>
      <c r="R2686" s="148">
        <f>'Datos Monitoreo 2019'!$Q2686*'Datos Monitoreo 2019'!$N2686</f>
        <v>6.3568170365094892E-2</v>
      </c>
      <c r="S2686" s="146">
        <v>0.2</v>
      </c>
      <c r="T2686" s="148">
        <f>'Datos Monitoreo 2019'!$R2686*'Datos Monitoreo 2019'!$S2686</f>
        <v>1.2713634073018979E-2</v>
      </c>
      <c r="U2686" s="148">
        <f>'Datos Monitoreo 2019'!$T2686+'Datos Monitoreo 2019'!$R2686</f>
        <v>7.6281804438113873E-2</v>
      </c>
    </row>
    <row r="2687" spans="1:21" x14ac:dyDescent="0.2">
      <c r="A2687" s="141" t="s">
        <v>97</v>
      </c>
      <c r="B2687" s="142">
        <f>VLOOKUP('Datos Monitoreo 2019'!$A2687,info!$D$3:$E$118,2,FALSE)</f>
        <v>6</v>
      </c>
      <c r="C2687" s="143">
        <v>52</v>
      </c>
      <c r="D2687" s="141" t="s">
        <v>11</v>
      </c>
      <c r="E2687" s="144">
        <v>21.485917317405871</v>
      </c>
      <c r="F2687" s="145">
        <f t="shared" si="46"/>
        <v>3.6257485473122401E-2</v>
      </c>
      <c r="G2687" s="141"/>
      <c r="H2687" s="146"/>
      <c r="I2687" s="146"/>
      <c r="J2687" s="146"/>
      <c r="K2687" s="147">
        <f>VLOOKUP('Datos Monitoreo 2019'!$D2687,info!$A$2:$B$20,2,FALSE)</f>
        <v>0.34899999999999998</v>
      </c>
      <c r="M2687" s="146">
        <v>1.1499999999999999</v>
      </c>
      <c r="N2687" s="148">
        <f>(0.489461*'Datos Monitoreo 2019'!$E2687^1.79018)/1000</f>
        <v>0.11871712266330159</v>
      </c>
      <c r="O2687" s="148">
        <f>'Datos Monitoreo 2019'!$N2687*'Datos Monitoreo 2019'!$S2687</f>
        <v>2.3743424532660318E-2</v>
      </c>
      <c r="P2687" s="148">
        <f>'Datos Monitoreo 2019'!$O2687+'Datos Monitoreo 2019'!$N2687</f>
        <v>0.14246054719596191</v>
      </c>
      <c r="Q2687" s="146">
        <v>0.47</v>
      </c>
      <c r="R2687" s="148">
        <f>'Datos Monitoreo 2019'!$Q2687*'Datos Monitoreo 2019'!$N2687</f>
        <v>5.5797047651751745E-2</v>
      </c>
      <c r="S2687" s="146">
        <v>0.2</v>
      </c>
      <c r="T2687" s="148">
        <f>'Datos Monitoreo 2019'!$R2687*'Datos Monitoreo 2019'!$S2687</f>
        <v>1.1159409530350349E-2</v>
      </c>
      <c r="U2687" s="148">
        <f>'Datos Monitoreo 2019'!$T2687+'Datos Monitoreo 2019'!$R2687</f>
        <v>6.6956457182102094E-2</v>
      </c>
    </row>
    <row r="2688" spans="1:21" x14ac:dyDescent="0.2">
      <c r="A2688" s="141" t="s">
        <v>97</v>
      </c>
      <c r="B2688" s="142">
        <f>VLOOKUP('Datos Monitoreo 2019'!$A2688,info!$D$3:$E$118,2,FALSE)</f>
        <v>6</v>
      </c>
      <c r="C2688" s="143">
        <v>53</v>
      </c>
      <c r="D2688" s="143" t="s">
        <v>11</v>
      </c>
      <c r="E2688" s="144">
        <v>19.098593171027442</v>
      </c>
      <c r="F2688" s="145">
        <f t="shared" si="46"/>
        <v>2.8647889756541162E-2</v>
      </c>
      <c r="G2688" s="155"/>
      <c r="H2688" s="146"/>
      <c r="I2688" s="146"/>
      <c r="J2688" s="146"/>
      <c r="K2688" s="147">
        <f>VLOOKUP('Datos Monitoreo 2019'!$D2688,info!$A$2:$B$20,2,FALSE)</f>
        <v>0.34899999999999998</v>
      </c>
      <c r="M2688" s="146">
        <v>1.1499999999999999</v>
      </c>
      <c r="N2688" s="148">
        <f>(0.489461*'Datos Monitoreo 2019'!$E2688^1.79018)/1000</f>
        <v>9.6148195857614527E-2</v>
      </c>
      <c r="O2688" s="148">
        <f>'Datos Monitoreo 2019'!$N2688*'Datos Monitoreo 2019'!$S2688</f>
        <v>1.9229639171522907E-2</v>
      </c>
      <c r="P2688" s="148">
        <f>'Datos Monitoreo 2019'!$O2688+'Datos Monitoreo 2019'!$N2688</f>
        <v>0.11537783502913743</v>
      </c>
      <c r="Q2688" s="146">
        <v>0.47</v>
      </c>
      <c r="R2688" s="148">
        <f>'Datos Monitoreo 2019'!$Q2688*'Datos Monitoreo 2019'!$N2688</f>
        <v>4.5189652053078823E-2</v>
      </c>
      <c r="S2688" s="146">
        <v>0.2</v>
      </c>
      <c r="T2688" s="148">
        <f>'Datos Monitoreo 2019'!$R2688*'Datos Monitoreo 2019'!$S2688</f>
        <v>9.0379304106157649E-3</v>
      </c>
      <c r="U2688" s="148">
        <f>'Datos Monitoreo 2019'!$T2688+'Datos Monitoreo 2019'!$R2688</f>
        <v>5.4227582463694586E-2</v>
      </c>
    </row>
    <row r="2689" spans="1:21" x14ac:dyDescent="0.2">
      <c r="A2689" s="141" t="s">
        <v>97</v>
      </c>
      <c r="B2689" s="142">
        <f>VLOOKUP('Datos Monitoreo 2019'!$A2689,info!$D$3:$E$118,2,FALSE)</f>
        <v>6</v>
      </c>
      <c r="C2689" s="143">
        <v>55</v>
      </c>
      <c r="D2689" s="143" t="s">
        <v>11</v>
      </c>
      <c r="E2689" s="144">
        <v>20.594649636091258</v>
      </c>
      <c r="F2689" s="145">
        <f t="shared" si="46"/>
        <v>3.3311845786377615E-2</v>
      </c>
      <c r="G2689" s="155"/>
      <c r="H2689" s="146"/>
      <c r="I2689" s="146"/>
      <c r="J2689" s="146"/>
      <c r="K2689" s="147">
        <f>VLOOKUP('Datos Monitoreo 2019'!$D2689,info!$A$2:$B$20,2,FALSE)</f>
        <v>0.34899999999999998</v>
      </c>
      <c r="M2689" s="146">
        <v>1.1499999999999999</v>
      </c>
      <c r="N2689" s="148">
        <f>(0.489461*'Datos Monitoreo 2019'!$E2689^1.79018)/1000</f>
        <v>0.11004617686004432</v>
      </c>
      <c r="O2689" s="148">
        <f>'Datos Monitoreo 2019'!$N2689*'Datos Monitoreo 2019'!$S2689</f>
        <v>2.2009235372008867E-2</v>
      </c>
      <c r="P2689" s="148">
        <f>'Datos Monitoreo 2019'!$O2689+'Datos Monitoreo 2019'!$N2689</f>
        <v>0.13205541223205319</v>
      </c>
      <c r="Q2689" s="146">
        <v>0.47</v>
      </c>
      <c r="R2689" s="148">
        <f>'Datos Monitoreo 2019'!$Q2689*'Datos Monitoreo 2019'!$N2689</f>
        <v>5.1721703124220829E-2</v>
      </c>
      <c r="S2689" s="146">
        <v>0.2</v>
      </c>
      <c r="T2689" s="148">
        <f>'Datos Monitoreo 2019'!$R2689*'Datos Monitoreo 2019'!$S2689</f>
        <v>1.0344340624844166E-2</v>
      </c>
      <c r="U2689" s="148">
        <f>'Datos Monitoreo 2019'!$T2689+'Datos Monitoreo 2019'!$R2689</f>
        <v>6.2066043749064992E-2</v>
      </c>
    </row>
    <row r="2690" spans="1:21" x14ac:dyDescent="0.2">
      <c r="A2690" s="141" t="s">
        <v>97</v>
      </c>
      <c r="B2690" s="142">
        <f>VLOOKUP('Datos Monitoreo 2019'!$A2690,info!$D$3:$E$118,2,FALSE)</f>
        <v>6</v>
      </c>
      <c r="C2690" s="143">
        <v>56</v>
      </c>
      <c r="D2690" s="141" t="s">
        <v>11</v>
      </c>
      <c r="E2690" s="144">
        <v>24.000565418257818</v>
      </c>
      <c r="F2690" s="145">
        <f t="shared" si="46"/>
        <v>4.5241065813415991E-2</v>
      </c>
      <c r="G2690" s="141"/>
      <c r="H2690" s="146"/>
      <c r="I2690" s="146"/>
      <c r="J2690" s="146"/>
      <c r="K2690" s="147">
        <f>VLOOKUP('Datos Monitoreo 2019'!$D2690,info!$A$2:$B$20,2,FALSE)</f>
        <v>0.34899999999999998</v>
      </c>
      <c r="M2690" s="146">
        <v>1.1499999999999999</v>
      </c>
      <c r="N2690" s="148">
        <f>(0.489461*'Datos Monitoreo 2019'!$E2690^1.79018)/1000</f>
        <v>0.14473146895378178</v>
      </c>
      <c r="O2690" s="148">
        <f>'Datos Monitoreo 2019'!$N2690*'Datos Monitoreo 2019'!$S2690</f>
        <v>2.8946293790756358E-2</v>
      </c>
      <c r="P2690" s="148">
        <f>'Datos Monitoreo 2019'!$O2690+'Datos Monitoreo 2019'!$N2690</f>
        <v>0.17367776274453814</v>
      </c>
      <c r="Q2690" s="146">
        <v>0.47</v>
      </c>
      <c r="R2690" s="148">
        <f>'Datos Monitoreo 2019'!$Q2690*'Datos Monitoreo 2019'!$N2690</f>
        <v>6.8023790408277426E-2</v>
      </c>
      <c r="S2690" s="146">
        <v>0.2</v>
      </c>
      <c r="T2690" s="148">
        <f>'Datos Monitoreo 2019'!$R2690*'Datos Monitoreo 2019'!$S2690</f>
        <v>1.3604758081655486E-2</v>
      </c>
      <c r="U2690" s="148">
        <f>'Datos Monitoreo 2019'!$T2690+'Datos Monitoreo 2019'!$R2690</f>
        <v>8.1628548489932909E-2</v>
      </c>
    </row>
    <row r="2691" spans="1:21" x14ac:dyDescent="0.2">
      <c r="A2691" s="141" t="s">
        <v>97</v>
      </c>
      <c r="B2691" s="142">
        <f>VLOOKUP('Datos Monitoreo 2019'!$A2691,info!$D$3:$E$118,2,FALSE)</f>
        <v>6</v>
      </c>
      <c r="C2691" s="143">
        <v>65</v>
      </c>
      <c r="D2691" s="143" t="s">
        <v>11</v>
      </c>
      <c r="E2691" s="144">
        <v>24.287044315823227</v>
      </c>
      <c r="F2691" s="145">
        <f t="shared" ref="F2691:F2754" si="47">+(PI()*(((E2691/100)^2))/4)</f>
        <v>4.6327537032432808E-2</v>
      </c>
      <c r="G2691" s="155"/>
      <c r="H2691" s="146"/>
      <c r="I2691" s="146"/>
      <c r="J2691" s="146"/>
      <c r="K2691" s="147">
        <f>VLOOKUP('Datos Monitoreo 2019'!$D2691,info!$A$2:$B$20,2,FALSE)</f>
        <v>0.34899999999999998</v>
      </c>
      <c r="M2691" s="146">
        <v>1.1499999999999999</v>
      </c>
      <c r="N2691" s="148">
        <f>(0.489461*'Datos Monitoreo 2019'!$E2691^1.79018)/1000</f>
        <v>0.14783869197719049</v>
      </c>
      <c r="O2691" s="148">
        <f>'Datos Monitoreo 2019'!$N2691*'Datos Monitoreo 2019'!$S2691</f>
        <v>2.9567738395438099E-2</v>
      </c>
      <c r="P2691" s="148">
        <f>'Datos Monitoreo 2019'!$O2691+'Datos Monitoreo 2019'!$N2691</f>
        <v>0.1774064303726286</v>
      </c>
      <c r="Q2691" s="146">
        <v>0.47</v>
      </c>
      <c r="R2691" s="148">
        <f>'Datos Monitoreo 2019'!$Q2691*'Datos Monitoreo 2019'!$N2691</f>
        <v>6.948418522927953E-2</v>
      </c>
      <c r="S2691" s="146">
        <v>0.2</v>
      </c>
      <c r="T2691" s="148">
        <f>'Datos Monitoreo 2019'!$R2691*'Datos Monitoreo 2019'!$S2691</f>
        <v>1.3896837045855906E-2</v>
      </c>
      <c r="U2691" s="148">
        <f>'Datos Monitoreo 2019'!$T2691+'Datos Monitoreo 2019'!$R2691</f>
        <v>8.3381022275135441E-2</v>
      </c>
    </row>
    <row r="2692" spans="1:21" x14ac:dyDescent="0.2">
      <c r="A2692" s="141" t="s">
        <v>97</v>
      </c>
      <c r="B2692" s="142">
        <f>VLOOKUP('Datos Monitoreo 2019'!$A2692,info!$D$3:$E$118,2,FALSE)</f>
        <v>6</v>
      </c>
      <c r="C2692" s="143">
        <v>66</v>
      </c>
      <c r="D2692" s="141" t="s">
        <v>11</v>
      </c>
      <c r="E2692" s="144">
        <v>18.143663512476071</v>
      </c>
      <c r="F2692" s="145">
        <f t="shared" si="47"/>
        <v>2.5854720505278404E-2</v>
      </c>
      <c r="G2692" s="141"/>
      <c r="H2692" s="146"/>
      <c r="I2692" s="146"/>
      <c r="J2692" s="146"/>
      <c r="K2692" s="147">
        <f>VLOOKUP('Datos Monitoreo 2019'!$D2692,info!$A$2:$B$20,2,FALSE)</f>
        <v>0.34899999999999998</v>
      </c>
      <c r="M2692" s="146">
        <v>1.1499999999999999</v>
      </c>
      <c r="N2692" s="148">
        <f>(0.489461*'Datos Monitoreo 2019'!$E2692^1.79018)/1000</f>
        <v>8.7712680486396175E-2</v>
      </c>
      <c r="O2692" s="148">
        <f>'Datos Monitoreo 2019'!$N2692*'Datos Monitoreo 2019'!$S2692</f>
        <v>1.7542536097279234E-2</v>
      </c>
      <c r="P2692" s="148">
        <f>'Datos Monitoreo 2019'!$O2692+'Datos Monitoreo 2019'!$N2692</f>
        <v>0.10525521658367541</v>
      </c>
      <c r="Q2692" s="146">
        <v>0.47</v>
      </c>
      <c r="R2692" s="148">
        <f>'Datos Monitoreo 2019'!$Q2692*'Datos Monitoreo 2019'!$N2692</f>
        <v>4.1224959828606203E-2</v>
      </c>
      <c r="S2692" s="146">
        <v>0.2</v>
      </c>
      <c r="T2692" s="148">
        <f>'Datos Monitoreo 2019'!$R2692*'Datos Monitoreo 2019'!$S2692</f>
        <v>8.2449919657212409E-3</v>
      </c>
      <c r="U2692" s="148">
        <f>'Datos Monitoreo 2019'!$T2692+'Datos Monitoreo 2019'!$R2692</f>
        <v>4.9469951794327442E-2</v>
      </c>
    </row>
    <row r="2693" spans="1:21" x14ac:dyDescent="0.2">
      <c r="A2693" s="141" t="s">
        <v>97</v>
      </c>
      <c r="B2693" s="142">
        <f>VLOOKUP('Datos Monitoreo 2019'!$A2693,info!$D$3:$E$118,2,FALSE)</f>
        <v>6</v>
      </c>
      <c r="C2693" s="143">
        <v>67</v>
      </c>
      <c r="D2693" s="143" t="s">
        <v>11</v>
      </c>
      <c r="E2693" s="144">
        <v>25.68760781503191</v>
      </c>
      <c r="F2693" s="145">
        <f t="shared" si="47"/>
        <v>5.1824748766826884E-2</v>
      </c>
      <c r="G2693" s="155"/>
      <c r="H2693" s="146"/>
      <c r="I2693" s="146"/>
      <c r="J2693" s="146"/>
      <c r="K2693" s="147">
        <f>VLOOKUP('Datos Monitoreo 2019'!$D2693,info!$A$2:$B$20,2,FALSE)</f>
        <v>0.34899999999999998</v>
      </c>
      <c r="M2693" s="146">
        <v>1.1499999999999999</v>
      </c>
      <c r="N2693" s="148">
        <f>(0.489461*'Datos Monitoreo 2019'!$E2693^1.79018)/1000</f>
        <v>0.1634470921107514</v>
      </c>
      <c r="O2693" s="148">
        <f>'Datos Monitoreo 2019'!$N2693*'Datos Monitoreo 2019'!$S2693</f>
        <v>3.2689418422150278E-2</v>
      </c>
      <c r="P2693" s="148">
        <f>'Datos Monitoreo 2019'!$O2693+'Datos Monitoreo 2019'!$N2693</f>
        <v>0.19613651053290168</v>
      </c>
      <c r="Q2693" s="146">
        <v>0.47</v>
      </c>
      <c r="R2693" s="148">
        <f>'Datos Monitoreo 2019'!$Q2693*'Datos Monitoreo 2019'!$N2693</f>
        <v>7.6820133292053158E-2</v>
      </c>
      <c r="S2693" s="146">
        <v>0.2</v>
      </c>
      <c r="T2693" s="148">
        <f>'Datos Monitoreo 2019'!$R2693*'Datos Monitoreo 2019'!$S2693</f>
        <v>1.5364026658410633E-2</v>
      </c>
      <c r="U2693" s="148">
        <f>'Datos Monitoreo 2019'!$T2693+'Datos Monitoreo 2019'!$R2693</f>
        <v>9.2184159950463793E-2</v>
      </c>
    </row>
    <row r="2694" spans="1:21" x14ac:dyDescent="0.2">
      <c r="A2694" s="141" t="s">
        <v>97</v>
      </c>
      <c r="B2694" s="142">
        <f>VLOOKUP('Datos Monitoreo 2019'!$A2694,info!$D$3:$E$118,2,FALSE)</f>
        <v>6</v>
      </c>
      <c r="C2694" s="143">
        <v>69</v>
      </c>
      <c r="D2694" s="143" t="s">
        <v>11</v>
      </c>
      <c r="E2694" s="144">
        <v>24.064227395494573</v>
      </c>
      <c r="F2694" s="145">
        <f t="shared" si="47"/>
        <v>4.5481389777484733E-2</v>
      </c>
      <c r="G2694" s="155"/>
      <c r="H2694" s="146"/>
      <c r="I2694" s="146"/>
      <c r="J2694" s="146"/>
      <c r="K2694" s="147">
        <f>VLOOKUP('Datos Monitoreo 2019'!$D2694,info!$A$2:$B$20,2,FALSE)</f>
        <v>0.34899999999999998</v>
      </c>
      <c r="M2694" s="146">
        <v>1.1499999999999999</v>
      </c>
      <c r="N2694" s="148">
        <f>(0.489461*'Datos Monitoreo 2019'!$E2694^1.79018)/1000</f>
        <v>0.14541944470602258</v>
      </c>
      <c r="O2694" s="148">
        <f>'Datos Monitoreo 2019'!$N2694*'Datos Monitoreo 2019'!$S2694</f>
        <v>2.9083888941204519E-2</v>
      </c>
      <c r="P2694" s="148">
        <f>'Datos Monitoreo 2019'!$O2694+'Datos Monitoreo 2019'!$N2694</f>
        <v>0.17450333364722709</v>
      </c>
      <c r="Q2694" s="146">
        <v>0.47</v>
      </c>
      <c r="R2694" s="148">
        <f>'Datos Monitoreo 2019'!$Q2694*'Datos Monitoreo 2019'!$N2694</f>
        <v>6.8347139011830607E-2</v>
      </c>
      <c r="S2694" s="146">
        <v>0.2</v>
      </c>
      <c r="T2694" s="148">
        <f>'Datos Monitoreo 2019'!$R2694*'Datos Monitoreo 2019'!$S2694</f>
        <v>1.3669427802366123E-2</v>
      </c>
      <c r="U2694" s="148">
        <f>'Datos Monitoreo 2019'!$T2694+'Datos Monitoreo 2019'!$R2694</f>
        <v>8.2016566814196723E-2</v>
      </c>
    </row>
    <row r="2695" spans="1:21" x14ac:dyDescent="0.2">
      <c r="A2695" s="141" t="s">
        <v>97</v>
      </c>
      <c r="B2695" s="142">
        <f>VLOOKUP('Datos Monitoreo 2019'!$A2695,info!$D$3:$E$118,2,FALSE)</f>
        <v>6</v>
      </c>
      <c r="C2695" s="143">
        <v>70</v>
      </c>
      <c r="D2695" s="141" t="s">
        <v>11</v>
      </c>
      <c r="E2695" s="144">
        <v>15.215212559585193</v>
      </c>
      <c r="F2695" s="145">
        <f t="shared" si="47"/>
        <v>1.8182179008704301E-2</v>
      </c>
      <c r="G2695" s="141"/>
      <c r="H2695" s="146"/>
      <c r="I2695" s="146"/>
      <c r="J2695" s="146"/>
      <c r="K2695" s="147">
        <f>VLOOKUP('Datos Monitoreo 2019'!$D2695,info!$A$2:$B$20,2,FALSE)</f>
        <v>0.34899999999999998</v>
      </c>
      <c r="M2695" s="146">
        <v>1.1499999999999999</v>
      </c>
      <c r="N2695" s="148">
        <f>(0.489461*'Datos Monitoreo 2019'!$E2695^1.79018)/1000</f>
        <v>6.400421361610463E-2</v>
      </c>
      <c r="O2695" s="148">
        <f>'Datos Monitoreo 2019'!$N2695*'Datos Monitoreo 2019'!$S2695</f>
        <v>1.2800842723220927E-2</v>
      </c>
      <c r="P2695" s="148">
        <f>'Datos Monitoreo 2019'!$O2695+'Datos Monitoreo 2019'!$N2695</f>
        <v>7.680505633932555E-2</v>
      </c>
      <c r="Q2695" s="146">
        <v>0.47</v>
      </c>
      <c r="R2695" s="148">
        <f>'Datos Monitoreo 2019'!$Q2695*'Datos Monitoreo 2019'!$N2695</f>
        <v>3.0081980399569174E-2</v>
      </c>
      <c r="S2695" s="146">
        <v>0.2</v>
      </c>
      <c r="T2695" s="148">
        <f>'Datos Monitoreo 2019'!$R2695*'Datos Monitoreo 2019'!$S2695</f>
        <v>6.0163960799138353E-3</v>
      </c>
      <c r="U2695" s="148">
        <f>'Datos Monitoreo 2019'!$T2695+'Datos Monitoreo 2019'!$R2695</f>
        <v>3.609837647948301E-2</v>
      </c>
    </row>
    <row r="2696" spans="1:21" x14ac:dyDescent="0.2">
      <c r="A2696" s="141" t="s">
        <v>97</v>
      </c>
      <c r="B2696" s="142">
        <f>VLOOKUP('Datos Monitoreo 2019'!$A2696,info!$D$3:$E$118,2,FALSE)</f>
        <v>6</v>
      </c>
      <c r="C2696" s="143">
        <v>71</v>
      </c>
      <c r="D2696" s="143" t="s">
        <v>11</v>
      </c>
      <c r="E2696" s="144">
        <v>27.342819223187622</v>
      </c>
      <c r="F2696" s="145">
        <f t="shared" si="47"/>
        <v>5.8718704281795417E-2</v>
      </c>
      <c r="G2696" s="155"/>
      <c r="H2696" s="146"/>
      <c r="I2696" s="146"/>
      <c r="J2696" s="146"/>
      <c r="K2696" s="147">
        <f>VLOOKUP('Datos Monitoreo 2019'!$D2696,info!$A$2:$B$20,2,FALSE)</f>
        <v>0.34899999999999998</v>
      </c>
      <c r="M2696" s="146">
        <v>1.1499999999999999</v>
      </c>
      <c r="N2696" s="148">
        <f>(0.489461*'Datos Monitoreo 2019'!$E2696^1.79018)/1000</f>
        <v>0.18277896597374221</v>
      </c>
      <c r="O2696" s="148">
        <f>'Datos Monitoreo 2019'!$N2696*'Datos Monitoreo 2019'!$S2696</f>
        <v>3.6555793194748443E-2</v>
      </c>
      <c r="P2696" s="148">
        <f>'Datos Monitoreo 2019'!$O2696+'Datos Monitoreo 2019'!$N2696</f>
        <v>0.21933475916849066</v>
      </c>
      <c r="Q2696" s="146">
        <v>0.47</v>
      </c>
      <c r="R2696" s="148">
        <f>'Datos Monitoreo 2019'!$Q2696*'Datos Monitoreo 2019'!$N2696</f>
        <v>8.5906114007658838E-2</v>
      </c>
      <c r="S2696" s="146">
        <v>0.2</v>
      </c>
      <c r="T2696" s="148">
        <f>'Datos Monitoreo 2019'!$R2696*'Datos Monitoreo 2019'!$S2696</f>
        <v>1.7181222801531768E-2</v>
      </c>
      <c r="U2696" s="148">
        <f>'Datos Monitoreo 2019'!$T2696+'Datos Monitoreo 2019'!$R2696</f>
        <v>0.10308733680919061</v>
      </c>
    </row>
    <row r="2697" spans="1:21" s="94" customFormat="1" ht="16.5" hidden="1" x14ac:dyDescent="0.3">
      <c r="A2697" s="96" t="s">
        <v>106</v>
      </c>
      <c r="B2697" s="102">
        <f>VLOOKUP('Datos Monitoreo 2019'!$A2697,info!$D$3:$E$118,2,FALSE)</f>
        <v>3</v>
      </c>
      <c r="C2697" s="96">
        <v>1</v>
      </c>
      <c r="D2697" s="96" t="s">
        <v>10</v>
      </c>
      <c r="E2697" s="97">
        <v>22.600001919049138</v>
      </c>
      <c r="F2697" s="103">
        <f t="shared" si="47"/>
        <v>4.0115003406312216E-2</v>
      </c>
      <c r="G2697" s="98"/>
      <c r="H2697" s="104"/>
      <c r="I2697" s="104"/>
      <c r="J2697" s="104"/>
      <c r="K2697" s="105">
        <f>VLOOKUP('Datos Monitoreo 2019'!$D2697,info!$A$2:$B$20,2,FALSE)</f>
        <v>0.54</v>
      </c>
      <c r="M2697" s="104">
        <v>1.1499999999999999</v>
      </c>
      <c r="N2697" s="106">
        <f>(0.214828*'Datos Monitoreo 2019'!$E2697^2.0402)/1000</f>
        <v>0.12437783646960797</v>
      </c>
      <c r="O2697" s="106">
        <f>'Datos Monitoreo 2019'!$N2697*'Datos Monitoreo 2019'!$S2697</f>
        <v>2.4875567293921597E-2</v>
      </c>
      <c r="P2697" s="106">
        <f>'Datos Monitoreo 2019'!$O2697+'Datos Monitoreo 2019'!$N2697</f>
        <v>0.14925340376352958</v>
      </c>
      <c r="Q2697" s="104">
        <v>0.47</v>
      </c>
      <c r="R2697" s="106">
        <f>'Datos Monitoreo 2019'!$Q2697*'Datos Monitoreo 2019'!$N2697</f>
        <v>5.8457583140715745E-2</v>
      </c>
      <c r="S2697" s="104">
        <v>0.2</v>
      </c>
      <c r="T2697" s="106">
        <f>'Datos Monitoreo 2019'!$R2697*'Datos Monitoreo 2019'!$S2697</f>
        <v>1.1691516628143149E-2</v>
      </c>
      <c r="U2697" s="106">
        <f>'Datos Monitoreo 2019'!$T2697+'Datos Monitoreo 2019'!$R2697</f>
        <v>7.01490997688589E-2</v>
      </c>
    </row>
    <row r="2698" spans="1:21" s="94" customFormat="1" ht="16.5" hidden="1" x14ac:dyDescent="0.3">
      <c r="A2698" s="96" t="s">
        <v>106</v>
      </c>
      <c r="B2698" s="102">
        <f>VLOOKUP('Datos Monitoreo 2019'!$A2698,info!$D$3:$E$118,2,FALSE)</f>
        <v>3</v>
      </c>
      <c r="C2698" s="96">
        <v>2</v>
      </c>
      <c r="D2698" s="95" t="s">
        <v>10</v>
      </c>
      <c r="E2698" s="97">
        <v>24.509861236151881</v>
      </c>
      <c r="F2698" s="103">
        <f t="shared" si="47"/>
        <v>4.7181482879592368E-2</v>
      </c>
      <c r="G2698" s="95"/>
      <c r="H2698" s="104"/>
      <c r="I2698" s="104"/>
      <c r="J2698" s="104"/>
      <c r="K2698" s="105">
        <f>VLOOKUP('Datos Monitoreo 2019'!$D2698,info!$A$2:$B$20,2,FALSE)</f>
        <v>0.54</v>
      </c>
      <c r="M2698" s="104">
        <v>1.1499999999999999</v>
      </c>
      <c r="N2698" s="106">
        <f>(0.214828*'Datos Monitoreo 2019'!$E2698^2.0402)/1000</f>
        <v>0.14676553853978713</v>
      </c>
      <c r="O2698" s="106">
        <f>'Datos Monitoreo 2019'!$N2698*'Datos Monitoreo 2019'!$S2698</f>
        <v>2.9353107707957429E-2</v>
      </c>
      <c r="P2698" s="106">
        <f>'Datos Monitoreo 2019'!$O2698+'Datos Monitoreo 2019'!$N2698</f>
        <v>0.17611864624774456</v>
      </c>
      <c r="Q2698" s="104">
        <v>0.47</v>
      </c>
      <c r="R2698" s="106">
        <f>'Datos Monitoreo 2019'!$Q2698*'Datos Monitoreo 2019'!$N2698</f>
        <v>6.8979803113699945E-2</v>
      </c>
      <c r="S2698" s="104">
        <v>0.2</v>
      </c>
      <c r="T2698" s="106">
        <f>'Datos Monitoreo 2019'!$R2698*'Datos Monitoreo 2019'!$S2698</f>
        <v>1.3795960622739989E-2</v>
      </c>
      <c r="U2698" s="106">
        <f>'Datos Monitoreo 2019'!$T2698+'Datos Monitoreo 2019'!$R2698</f>
        <v>8.2775763736439939E-2</v>
      </c>
    </row>
    <row r="2699" spans="1:21" s="94" customFormat="1" ht="16.5" hidden="1" x14ac:dyDescent="0.3">
      <c r="A2699" s="96" t="s">
        <v>106</v>
      </c>
      <c r="B2699" s="102">
        <f>VLOOKUP('Datos Monitoreo 2019'!$A2699,info!$D$3:$E$118,2,FALSE)</f>
        <v>3</v>
      </c>
      <c r="C2699" s="96">
        <v>3</v>
      </c>
      <c r="D2699" s="96" t="s">
        <v>10</v>
      </c>
      <c r="E2699" s="97">
        <v>29.602819415092533</v>
      </c>
      <c r="F2699" s="103">
        <f t="shared" si="47"/>
        <v>6.8826555140090145E-2</v>
      </c>
      <c r="G2699" s="98"/>
      <c r="H2699" s="104"/>
      <c r="I2699" s="104"/>
      <c r="J2699" s="104"/>
      <c r="K2699" s="105">
        <f>VLOOKUP('Datos Monitoreo 2019'!$D2699,info!$A$2:$B$20,2,FALSE)</f>
        <v>0.54</v>
      </c>
      <c r="M2699" s="104">
        <v>1.1499999999999999</v>
      </c>
      <c r="N2699" s="106">
        <f>(0.214828*'Datos Monitoreo 2019'!$E2699^2.0402)/1000</f>
        <v>0.21572706091742863</v>
      </c>
      <c r="O2699" s="106">
        <f>'Datos Monitoreo 2019'!$N2699*'Datos Monitoreo 2019'!$S2699</f>
        <v>4.3145412183485728E-2</v>
      </c>
      <c r="P2699" s="106">
        <f>'Datos Monitoreo 2019'!$O2699+'Datos Monitoreo 2019'!$N2699</f>
        <v>0.25887247310091438</v>
      </c>
      <c r="Q2699" s="104">
        <v>0.47</v>
      </c>
      <c r="R2699" s="106">
        <f>'Datos Monitoreo 2019'!$Q2699*'Datos Monitoreo 2019'!$N2699</f>
        <v>0.10139171863119145</v>
      </c>
      <c r="S2699" s="104">
        <v>0.2</v>
      </c>
      <c r="T2699" s="106">
        <f>'Datos Monitoreo 2019'!$R2699*'Datos Monitoreo 2019'!$S2699</f>
        <v>2.0278343726238292E-2</v>
      </c>
      <c r="U2699" s="106">
        <f>'Datos Monitoreo 2019'!$T2699+'Datos Monitoreo 2019'!$R2699</f>
        <v>0.12167006235742975</v>
      </c>
    </row>
    <row r="2700" spans="1:21" s="94" customFormat="1" ht="16.5" hidden="1" x14ac:dyDescent="0.3">
      <c r="A2700" s="96" t="s">
        <v>106</v>
      </c>
      <c r="B2700" s="102">
        <f>VLOOKUP('Datos Monitoreo 2019'!$A2700,info!$D$3:$E$118,2,FALSE)</f>
        <v>3</v>
      </c>
      <c r="C2700" s="96">
        <v>4</v>
      </c>
      <c r="D2700" s="95" t="s">
        <v>10</v>
      </c>
      <c r="E2700" s="97">
        <v>24.828171122335672</v>
      </c>
      <c r="F2700" s="103">
        <f t="shared" si="47"/>
        <v>4.8414933688554554E-2</v>
      </c>
      <c r="G2700" s="95"/>
      <c r="H2700" s="104"/>
      <c r="I2700" s="104"/>
      <c r="J2700" s="104"/>
      <c r="K2700" s="105">
        <f>VLOOKUP('Datos Monitoreo 2019'!$D2700,info!$A$2:$B$20,2,FALSE)</f>
        <v>0.54</v>
      </c>
      <c r="M2700" s="104">
        <v>1.1499999999999999</v>
      </c>
      <c r="N2700" s="106">
        <f>(0.214828*'Datos Monitoreo 2019'!$E2700^2.0402)/1000</f>
        <v>0.15068052455612629</v>
      </c>
      <c r="O2700" s="106">
        <f>'Datos Monitoreo 2019'!$N2700*'Datos Monitoreo 2019'!$S2700</f>
        <v>3.0136104911225259E-2</v>
      </c>
      <c r="P2700" s="106">
        <f>'Datos Monitoreo 2019'!$O2700+'Datos Monitoreo 2019'!$N2700</f>
        <v>0.18081662946735155</v>
      </c>
      <c r="Q2700" s="104">
        <v>0.47</v>
      </c>
      <c r="R2700" s="106">
        <f>'Datos Monitoreo 2019'!$Q2700*'Datos Monitoreo 2019'!$N2700</f>
        <v>7.081984654137935E-2</v>
      </c>
      <c r="S2700" s="104">
        <v>0.2</v>
      </c>
      <c r="T2700" s="106">
        <f>'Datos Monitoreo 2019'!$R2700*'Datos Monitoreo 2019'!$S2700</f>
        <v>1.416396930827587E-2</v>
      </c>
      <c r="U2700" s="106">
        <f>'Datos Monitoreo 2019'!$T2700+'Datos Monitoreo 2019'!$R2700</f>
        <v>8.4983815849655225E-2</v>
      </c>
    </row>
    <row r="2701" spans="1:21" s="94" customFormat="1" ht="16.5" hidden="1" x14ac:dyDescent="0.3">
      <c r="A2701" s="96" t="s">
        <v>106</v>
      </c>
      <c r="B2701" s="102">
        <f>VLOOKUP('Datos Monitoreo 2019'!$A2701,info!$D$3:$E$118,2,FALSE)</f>
        <v>3</v>
      </c>
      <c r="C2701" s="96">
        <v>6</v>
      </c>
      <c r="D2701" s="95" t="s">
        <v>10</v>
      </c>
      <c r="E2701" s="97">
        <v>30.876058959827695</v>
      </c>
      <c r="F2701" s="103">
        <f t="shared" si="47"/>
        <v>7.4874442977582167E-2</v>
      </c>
      <c r="G2701" s="95"/>
      <c r="H2701" s="104"/>
      <c r="I2701" s="104"/>
      <c r="J2701" s="104"/>
      <c r="K2701" s="105">
        <f>VLOOKUP('Datos Monitoreo 2019'!$D2701,info!$A$2:$B$20,2,FALSE)</f>
        <v>0.54</v>
      </c>
      <c r="M2701" s="104">
        <v>1.1499999999999999</v>
      </c>
      <c r="N2701" s="106">
        <f>(0.214828*'Datos Monitoreo 2019'!$E2701^2.0402)/1000</f>
        <v>0.2350809338484478</v>
      </c>
      <c r="O2701" s="106">
        <f>'Datos Monitoreo 2019'!$N2701*'Datos Monitoreo 2019'!$S2701</f>
        <v>4.7016186769689564E-2</v>
      </c>
      <c r="P2701" s="106">
        <f>'Datos Monitoreo 2019'!$O2701+'Datos Monitoreo 2019'!$N2701</f>
        <v>0.28209712061813735</v>
      </c>
      <c r="Q2701" s="104">
        <v>0.47</v>
      </c>
      <c r="R2701" s="106">
        <f>'Datos Monitoreo 2019'!$Q2701*'Datos Monitoreo 2019'!$N2701</f>
        <v>0.11048803890877046</v>
      </c>
      <c r="S2701" s="104">
        <v>0.2</v>
      </c>
      <c r="T2701" s="106">
        <f>'Datos Monitoreo 2019'!$R2701*'Datos Monitoreo 2019'!$S2701</f>
        <v>2.2097607781754094E-2</v>
      </c>
      <c r="U2701" s="106">
        <f>'Datos Monitoreo 2019'!$T2701+'Datos Monitoreo 2019'!$R2701</f>
        <v>0.13258564669052456</v>
      </c>
    </row>
    <row r="2702" spans="1:21" s="94" customFormat="1" ht="16.5" hidden="1" x14ac:dyDescent="0.3">
      <c r="A2702" s="96" t="s">
        <v>106</v>
      </c>
      <c r="B2702" s="102">
        <f>VLOOKUP('Datos Monitoreo 2019'!$A2702,info!$D$3:$E$118,2,FALSE)</f>
        <v>3</v>
      </c>
      <c r="C2702" s="96">
        <v>8</v>
      </c>
      <c r="D2702" s="95" t="s">
        <v>10</v>
      </c>
      <c r="E2702" s="97">
        <v>25.464790894703256</v>
      </c>
      <c r="F2702" s="103">
        <f t="shared" si="47"/>
        <v>5.0929581789406507E-2</v>
      </c>
      <c r="G2702" s="95"/>
      <c r="H2702" s="104"/>
      <c r="I2702" s="104"/>
      <c r="J2702" s="104"/>
      <c r="K2702" s="105">
        <f>VLOOKUP('Datos Monitoreo 2019'!$D2702,info!$A$2:$B$20,2,FALSE)</f>
        <v>0.54</v>
      </c>
      <c r="M2702" s="104">
        <v>1.1499999999999999</v>
      </c>
      <c r="N2702" s="106">
        <f>(0.214828*'Datos Monitoreo 2019'!$E2702^2.0402)/1000</f>
        <v>0.15866820421173675</v>
      </c>
      <c r="O2702" s="106">
        <f>'Datos Monitoreo 2019'!$N2702*'Datos Monitoreo 2019'!$S2702</f>
        <v>3.1733640842347352E-2</v>
      </c>
      <c r="P2702" s="106">
        <f>'Datos Monitoreo 2019'!$O2702+'Datos Monitoreo 2019'!$N2702</f>
        <v>0.19040184505408408</v>
      </c>
      <c r="Q2702" s="104">
        <v>0.47</v>
      </c>
      <c r="R2702" s="106">
        <f>'Datos Monitoreo 2019'!$Q2702*'Datos Monitoreo 2019'!$N2702</f>
        <v>7.457405597951626E-2</v>
      </c>
      <c r="S2702" s="104">
        <v>0.2</v>
      </c>
      <c r="T2702" s="106">
        <f>'Datos Monitoreo 2019'!$R2702*'Datos Monitoreo 2019'!$S2702</f>
        <v>1.4914811195903252E-2</v>
      </c>
      <c r="U2702" s="106">
        <f>'Datos Monitoreo 2019'!$T2702+'Datos Monitoreo 2019'!$R2702</f>
        <v>8.9488867175419512E-2</v>
      </c>
    </row>
    <row r="2703" spans="1:21" s="94" customFormat="1" ht="16.5" hidden="1" x14ac:dyDescent="0.3">
      <c r="A2703" s="96" t="s">
        <v>106</v>
      </c>
      <c r="B2703" s="102">
        <f>VLOOKUP('Datos Monitoreo 2019'!$A2703,info!$D$3:$E$118,2,FALSE)</f>
        <v>3</v>
      </c>
      <c r="C2703" s="96">
        <v>9</v>
      </c>
      <c r="D2703" s="96" t="s">
        <v>10</v>
      </c>
      <c r="E2703" s="97">
        <v>12.095775674984045</v>
      </c>
      <c r="F2703" s="103">
        <f t="shared" si="47"/>
        <v>1.1490986891234841E-2</v>
      </c>
      <c r="G2703" s="98"/>
      <c r="H2703" s="104"/>
      <c r="I2703" s="104"/>
      <c r="J2703" s="104"/>
      <c r="K2703" s="105">
        <f>VLOOKUP('Datos Monitoreo 2019'!$D2703,info!$A$2:$B$20,2,FALSE)</f>
        <v>0.54</v>
      </c>
      <c r="M2703" s="104">
        <v>1.1499999999999999</v>
      </c>
      <c r="N2703" s="106">
        <f>(0.214828*'Datos Monitoreo 2019'!$E2703^2.0402)/1000</f>
        <v>3.474403139837761E-2</v>
      </c>
      <c r="O2703" s="106">
        <f>'Datos Monitoreo 2019'!$N2703*'Datos Monitoreo 2019'!$S2703</f>
        <v>6.9488062796755224E-3</v>
      </c>
      <c r="P2703" s="106">
        <f>'Datos Monitoreo 2019'!$O2703+'Datos Monitoreo 2019'!$N2703</f>
        <v>4.1692837678053131E-2</v>
      </c>
      <c r="Q2703" s="104">
        <v>0.47</v>
      </c>
      <c r="R2703" s="106">
        <f>'Datos Monitoreo 2019'!$Q2703*'Datos Monitoreo 2019'!$N2703</f>
        <v>1.6329694757237476E-2</v>
      </c>
      <c r="S2703" s="104">
        <v>0.2</v>
      </c>
      <c r="T2703" s="106">
        <f>'Datos Monitoreo 2019'!$R2703*'Datos Monitoreo 2019'!$S2703</f>
        <v>3.2659389514474954E-3</v>
      </c>
      <c r="U2703" s="106">
        <f>'Datos Monitoreo 2019'!$T2703+'Datos Monitoreo 2019'!$R2703</f>
        <v>1.9595633708684973E-2</v>
      </c>
    </row>
    <row r="2704" spans="1:21" s="94" customFormat="1" ht="16.5" hidden="1" x14ac:dyDescent="0.3">
      <c r="A2704" s="96" t="s">
        <v>106</v>
      </c>
      <c r="B2704" s="102">
        <f>VLOOKUP('Datos Monitoreo 2019'!$A2704,info!$D$3:$E$118,2,FALSE)</f>
        <v>3</v>
      </c>
      <c r="C2704" s="96">
        <v>10</v>
      </c>
      <c r="D2704" s="95" t="s">
        <v>10</v>
      </c>
      <c r="E2704" s="97">
        <v>28.647889756541161</v>
      </c>
      <c r="F2704" s="103">
        <f t="shared" si="47"/>
        <v>6.4457751952217604E-2</v>
      </c>
      <c r="G2704" s="95"/>
      <c r="H2704" s="104"/>
      <c r="I2704" s="104"/>
      <c r="J2704" s="104"/>
      <c r="K2704" s="105">
        <f>VLOOKUP('Datos Monitoreo 2019'!$D2704,info!$A$2:$B$20,2,FALSE)</f>
        <v>0.54</v>
      </c>
      <c r="M2704" s="104">
        <v>1.1499999999999999</v>
      </c>
      <c r="N2704" s="106">
        <f>(0.214828*'Datos Monitoreo 2019'!$E2704^2.0402)/1000</f>
        <v>0.20176753245798407</v>
      </c>
      <c r="O2704" s="106">
        <f>'Datos Monitoreo 2019'!$N2704*'Datos Monitoreo 2019'!$S2704</f>
        <v>4.0353506491596816E-2</v>
      </c>
      <c r="P2704" s="106">
        <f>'Datos Monitoreo 2019'!$O2704+'Datos Monitoreo 2019'!$N2704</f>
        <v>0.24212103894958087</v>
      </c>
      <c r="Q2704" s="104">
        <v>0.47</v>
      </c>
      <c r="R2704" s="106">
        <f>'Datos Monitoreo 2019'!$Q2704*'Datos Monitoreo 2019'!$N2704</f>
        <v>9.483074025525251E-2</v>
      </c>
      <c r="S2704" s="104">
        <v>0.2</v>
      </c>
      <c r="T2704" s="106">
        <f>'Datos Monitoreo 2019'!$R2704*'Datos Monitoreo 2019'!$S2704</f>
        <v>1.8966148051050503E-2</v>
      </c>
      <c r="U2704" s="106">
        <f>'Datos Monitoreo 2019'!$T2704+'Datos Monitoreo 2019'!$R2704</f>
        <v>0.11379688830630301</v>
      </c>
    </row>
    <row r="2705" spans="1:21" s="94" customFormat="1" ht="16.5" hidden="1" x14ac:dyDescent="0.3">
      <c r="A2705" s="96" t="s">
        <v>106</v>
      </c>
      <c r="B2705" s="102">
        <f>VLOOKUP('Datos Monitoreo 2019'!$A2705,info!$D$3:$E$118,2,FALSE)</f>
        <v>3</v>
      </c>
      <c r="C2705" s="96">
        <v>11</v>
      </c>
      <c r="D2705" s="96" t="s">
        <v>10</v>
      </c>
      <c r="E2705" s="97">
        <v>21.963382146681557</v>
      </c>
      <c r="F2705" s="103">
        <f t="shared" si="47"/>
        <v>3.7886834203025681E-2</v>
      </c>
      <c r="G2705" s="98"/>
      <c r="H2705" s="104"/>
      <c r="I2705" s="104"/>
      <c r="J2705" s="104"/>
      <c r="K2705" s="105">
        <f>VLOOKUP('Datos Monitoreo 2019'!$D2705,info!$A$2:$B$20,2,FALSE)</f>
        <v>0.54</v>
      </c>
      <c r="M2705" s="104">
        <v>1.1499999999999999</v>
      </c>
      <c r="N2705" s="106">
        <f>(0.214828*'Datos Monitoreo 2019'!$E2705^2.0402)/1000</f>
        <v>0.11733447377360282</v>
      </c>
      <c r="O2705" s="106">
        <f>'Datos Monitoreo 2019'!$N2705*'Datos Monitoreo 2019'!$S2705</f>
        <v>2.3466894754720566E-2</v>
      </c>
      <c r="P2705" s="106">
        <f>'Datos Monitoreo 2019'!$O2705+'Datos Monitoreo 2019'!$N2705</f>
        <v>0.14080136852832337</v>
      </c>
      <c r="Q2705" s="104">
        <v>0.47</v>
      </c>
      <c r="R2705" s="106">
        <f>'Datos Monitoreo 2019'!$Q2705*'Datos Monitoreo 2019'!$N2705</f>
        <v>5.5147202673593319E-2</v>
      </c>
      <c r="S2705" s="104">
        <v>0.2</v>
      </c>
      <c r="T2705" s="106">
        <f>'Datos Monitoreo 2019'!$R2705*'Datos Monitoreo 2019'!$S2705</f>
        <v>1.1029440534718665E-2</v>
      </c>
      <c r="U2705" s="106">
        <f>'Datos Monitoreo 2019'!$T2705+'Datos Monitoreo 2019'!$R2705</f>
        <v>6.6176643208311986E-2</v>
      </c>
    </row>
    <row r="2706" spans="1:21" s="94" customFormat="1" ht="16.5" hidden="1" x14ac:dyDescent="0.3">
      <c r="A2706" s="96" t="s">
        <v>106</v>
      </c>
      <c r="B2706" s="102">
        <f>VLOOKUP('Datos Monitoreo 2019'!$A2706,info!$D$3:$E$118,2,FALSE)</f>
        <v>3</v>
      </c>
      <c r="C2706" s="96">
        <v>12</v>
      </c>
      <c r="D2706" s="95" t="s">
        <v>10</v>
      </c>
      <c r="E2706" s="97">
        <v>27.056340325622209</v>
      </c>
      <c r="F2706" s="103">
        <f t="shared" si="47"/>
        <v>5.7494723191947185E-2</v>
      </c>
      <c r="G2706" s="95"/>
      <c r="H2706" s="104"/>
      <c r="I2706" s="104"/>
      <c r="J2706" s="104"/>
      <c r="K2706" s="105">
        <f>VLOOKUP('Datos Monitoreo 2019'!$D2706,info!$A$2:$B$20,2,FALSE)</f>
        <v>0.54</v>
      </c>
      <c r="M2706" s="104">
        <v>1.1499999999999999</v>
      </c>
      <c r="N2706" s="106">
        <f>(0.214828*'Datos Monitoreo 2019'!$E2706^2.0402)/1000</f>
        <v>0.17955859861914589</v>
      </c>
      <c r="O2706" s="106">
        <f>'Datos Monitoreo 2019'!$N2706*'Datos Monitoreo 2019'!$S2706</f>
        <v>3.5911719723829179E-2</v>
      </c>
      <c r="P2706" s="106">
        <f>'Datos Monitoreo 2019'!$O2706+'Datos Monitoreo 2019'!$N2706</f>
        <v>0.21547031834297506</v>
      </c>
      <c r="Q2706" s="104">
        <v>0.47</v>
      </c>
      <c r="R2706" s="106">
        <f>'Datos Monitoreo 2019'!$Q2706*'Datos Monitoreo 2019'!$N2706</f>
        <v>8.4392541350998565E-2</v>
      </c>
      <c r="S2706" s="104">
        <v>0.2</v>
      </c>
      <c r="T2706" s="106">
        <f>'Datos Monitoreo 2019'!$R2706*'Datos Monitoreo 2019'!$S2706</f>
        <v>1.6878508270199714E-2</v>
      </c>
      <c r="U2706" s="106">
        <f>'Datos Monitoreo 2019'!$T2706+'Datos Monitoreo 2019'!$R2706</f>
        <v>0.10127104962119828</v>
      </c>
    </row>
    <row r="2707" spans="1:21" s="94" customFormat="1" ht="16.5" hidden="1" x14ac:dyDescent="0.3">
      <c r="A2707" s="96" t="s">
        <v>106</v>
      </c>
      <c r="B2707" s="102">
        <f>VLOOKUP('Datos Monitoreo 2019'!$A2707,info!$D$3:$E$118,2,FALSE)</f>
        <v>3</v>
      </c>
      <c r="C2707" s="96">
        <v>13</v>
      </c>
      <c r="D2707" s="96" t="s">
        <v>10</v>
      </c>
      <c r="E2707" s="97">
        <v>22.918311805232928</v>
      </c>
      <c r="F2707" s="103">
        <f t="shared" si="47"/>
        <v>4.1252961249419268E-2</v>
      </c>
      <c r="G2707" s="98"/>
      <c r="H2707" s="104"/>
      <c r="I2707" s="104"/>
      <c r="J2707" s="104"/>
      <c r="K2707" s="105">
        <f>VLOOKUP('Datos Monitoreo 2019'!$D2707,info!$A$2:$B$20,2,FALSE)</f>
        <v>0.54</v>
      </c>
      <c r="M2707" s="104">
        <v>1.1499999999999999</v>
      </c>
      <c r="N2707" s="106">
        <f>(0.214828*'Datos Monitoreo 2019'!$E2707^2.0402)/1000</f>
        <v>0.12797804578208355</v>
      </c>
      <c r="O2707" s="106">
        <f>'Datos Monitoreo 2019'!$N2707*'Datos Monitoreo 2019'!$S2707</f>
        <v>2.5595609156416711E-2</v>
      </c>
      <c r="P2707" s="106">
        <f>'Datos Monitoreo 2019'!$O2707+'Datos Monitoreo 2019'!$N2707</f>
        <v>0.15357365493850025</v>
      </c>
      <c r="Q2707" s="104">
        <v>0.47</v>
      </c>
      <c r="R2707" s="106">
        <f>'Datos Monitoreo 2019'!$Q2707*'Datos Monitoreo 2019'!$N2707</f>
        <v>6.0149681517579268E-2</v>
      </c>
      <c r="S2707" s="104">
        <v>0.2</v>
      </c>
      <c r="T2707" s="106">
        <f>'Datos Monitoreo 2019'!$R2707*'Datos Monitoreo 2019'!$S2707</f>
        <v>1.2029936303515855E-2</v>
      </c>
      <c r="U2707" s="106">
        <f>'Datos Monitoreo 2019'!$T2707+'Datos Monitoreo 2019'!$R2707</f>
        <v>7.2179617821095124E-2</v>
      </c>
    </row>
    <row r="2708" spans="1:21" s="94" customFormat="1" ht="16.5" hidden="1" x14ac:dyDescent="0.3">
      <c r="A2708" s="96" t="s">
        <v>106</v>
      </c>
      <c r="B2708" s="102">
        <f>VLOOKUP('Datos Monitoreo 2019'!$A2708,info!$D$3:$E$118,2,FALSE)</f>
        <v>3</v>
      </c>
      <c r="C2708" s="96">
        <v>14</v>
      </c>
      <c r="D2708" s="95" t="s">
        <v>10</v>
      </c>
      <c r="E2708" s="97">
        <v>27.151833291477345</v>
      </c>
      <c r="F2708" s="103">
        <f t="shared" si="47"/>
        <v>5.7901284494075438E-2</v>
      </c>
      <c r="G2708" s="95"/>
      <c r="H2708" s="104"/>
      <c r="I2708" s="104"/>
      <c r="J2708" s="104"/>
      <c r="K2708" s="105">
        <f>VLOOKUP('Datos Monitoreo 2019'!$D2708,info!$A$2:$B$20,2,FALSE)</f>
        <v>0.54</v>
      </c>
      <c r="M2708" s="104">
        <v>1.1499999999999999</v>
      </c>
      <c r="N2708" s="106">
        <f>(0.214828*'Datos Monitoreo 2019'!$E2708^2.0402)/1000</f>
        <v>0.18085392078600274</v>
      </c>
      <c r="O2708" s="106">
        <f>'Datos Monitoreo 2019'!$N2708*'Datos Monitoreo 2019'!$S2708</f>
        <v>3.6170784157200549E-2</v>
      </c>
      <c r="P2708" s="106">
        <f>'Datos Monitoreo 2019'!$O2708+'Datos Monitoreo 2019'!$N2708</f>
        <v>0.21702470494320328</v>
      </c>
      <c r="Q2708" s="104">
        <v>0.47</v>
      </c>
      <c r="R2708" s="106">
        <f>'Datos Monitoreo 2019'!$Q2708*'Datos Monitoreo 2019'!$N2708</f>
        <v>8.5001342769421284E-2</v>
      </c>
      <c r="S2708" s="104">
        <v>0.2</v>
      </c>
      <c r="T2708" s="106">
        <f>'Datos Monitoreo 2019'!$R2708*'Datos Monitoreo 2019'!$S2708</f>
        <v>1.7000268553884257E-2</v>
      </c>
      <c r="U2708" s="106">
        <f>'Datos Monitoreo 2019'!$T2708+'Datos Monitoreo 2019'!$R2708</f>
        <v>0.10200161132330554</v>
      </c>
    </row>
    <row r="2709" spans="1:21" s="94" customFormat="1" ht="16.5" hidden="1" x14ac:dyDescent="0.3">
      <c r="A2709" s="96" t="s">
        <v>106</v>
      </c>
      <c r="B2709" s="102">
        <f>VLOOKUP('Datos Monitoreo 2019'!$A2709,info!$D$3:$E$118,2,FALSE)</f>
        <v>3</v>
      </c>
      <c r="C2709" s="96">
        <v>15</v>
      </c>
      <c r="D2709" s="96" t="s">
        <v>10</v>
      </c>
      <c r="E2709" s="97">
        <v>26.738030439438418</v>
      </c>
      <c r="F2709" s="103">
        <f t="shared" si="47"/>
        <v>5.6149863922820689E-2</v>
      </c>
      <c r="G2709" s="98"/>
      <c r="H2709" s="104"/>
      <c r="I2709" s="104"/>
      <c r="J2709" s="104"/>
      <c r="K2709" s="105">
        <f>VLOOKUP('Datos Monitoreo 2019'!$D2709,info!$A$2:$B$20,2,FALSE)</f>
        <v>0.54</v>
      </c>
      <c r="M2709" s="104">
        <v>1.1499999999999999</v>
      </c>
      <c r="N2709" s="106">
        <f>(0.214828*'Datos Monitoreo 2019'!$E2709^2.0402)/1000</f>
        <v>0.17527513667457439</v>
      </c>
      <c r="O2709" s="106">
        <f>'Datos Monitoreo 2019'!$N2709*'Datos Monitoreo 2019'!$S2709</f>
        <v>3.5055027334914883E-2</v>
      </c>
      <c r="P2709" s="106">
        <f>'Datos Monitoreo 2019'!$O2709+'Datos Monitoreo 2019'!$N2709</f>
        <v>0.21033016400948928</v>
      </c>
      <c r="Q2709" s="104">
        <v>0.47</v>
      </c>
      <c r="R2709" s="106">
        <f>'Datos Monitoreo 2019'!$Q2709*'Datos Monitoreo 2019'!$N2709</f>
        <v>8.2379314237049958E-2</v>
      </c>
      <c r="S2709" s="104">
        <v>0.2</v>
      </c>
      <c r="T2709" s="106">
        <f>'Datos Monitoreo 2019'!$R2709*'Datos Monitoreo 2019'!$S2709</f>
        <v>1.6475862847409994E-2</v>
      </c>
      <c r="U2709" s="106">
        <f>'Datos Monitoreo 2019'!$T2709+'Datos Monitoreo 2019'!$R2709</f>
        <v>9.8855177084459955E-2</v>
      </c>
    </row>
    <row r="2710" spans="1:21" s="94" customFormat="1" ht="16.5" hidden="1" x14ac:dyDescent="0.3">
      <c r="A2710" s="96" t="s">
        <v>106</v>
      </c>
      <c r="B2710" s="102">
        <f>VLOOKUP('Datos Monitoreo 2019'!$A2710,info!$D$3:$E$118,2,FALSE)</f>
        <v>3</v>
      </c>
      <c r="C2710" s="96">
        <v>17</v>
      </c>
      <c r="D2710" s="96" t="s">
        <v>10</v>
      </c>
      <c r="E2710" s="97">
        <v>28.647889756541161</v>
      </c>
      <c r="F2710" s="103">
        <f t="shared" si="47"/>
        <v>6.4457751952217604E-2</v>
      </c>
      <c r="G2710" s="98"/>
      <c r="H2710" s="104"/>
      <c r="I2710" s="104"/>
      <c r="J2710" s="104"/>
      <c r="K2710" s="105">
        <f>VLOOKUP('Datos Monitoreo 2019'!$D2710,info!$A$2:$B$20,2,FALSE)</f>
        <v>0.54</v>
      </c>
      <c r="M2710" s="104">
        <v>1.1499999999999999</v>
      </c>
      <c r="N2710" s="106">
        <f>(0.214828*'Datos Monitoreo 2019'!$E2710^2.0402)/1000</f>
        <v>0.20176753245798407</v>
      </c>
      <c r="O2710" s="106">
        <f>'Datos Monitoreo 2019'!$N2710*'Datos Monitoreo 2019'!$S2710</f>
        <v>4.0353506491596816E-2</v>
      </c>
      <c r="P2710" s="106">
        <f>'Datos Monitoreo 2019'!$O2710+'Datos Monitoreo 2019'!$N2710</f>
        <v>0.24212103894958087</v>
      </c>
      <c r="Q2710" s="104">
        <v>0.47</v>
      </c>
      <c r="R2710" s="106">
        <f>'Datos Monitoreo 2019'!$Q2710*'Datos Monitoreo 2019'!$N2710</f>
        <v>9.483074025525251E-2</v>
      </c>
      <c r="S2710" s="104">
        <v>0.2</v>
      </c>
      <c r="T2710" s="106">
        <f>'Datos Monitoreo 2019'!$R2710*'Datos Monitoreo 2019'!$S2710</f>
        <v>1.8966148051050503E-2</v>
      </c>
      <c r="U2710" s="106">
        <f>'Datos Monitoreo 2019'!$T2710+'Datos Monitoreo 2019'!$R2710</f>
        <v>0.11379688830630301</v>
      </c>
    </row>
    <row r="2711" spans="1:21" s="94" customFormat="1" ht="16.5" hidden="1" x14ac:dyDescent="0.3">
      <c r="A2711" s="96" t="s">
        <v>106</v>
      </c>
      <c r="B2711" s="102">
        <f>VLOOKUP('Datos Monitoreo 2019'!$A2711,info!$D$3:$E$118,2,FALSE)</f>
        <v>3</v>
      </c>
      <c r="C2711" s="96">
        <v>18</v>
      </c>
      <c r="D2711" s="95" t="s">
        <v>10</v>
      </c>
      <c r="E2711" s="97">
        <v>20.021691840960433</v>
      </c>
      <c r="F2711" s="103">
        <f t="shared" si="47"/>
        <v>3.1484110419910276E-2</v>
      </c>
      <c r="G2711" s="95"/>
      <c r="H2711" s="104"/>
      <c r="I2711" s="104"/>
      <c r="J2711" s="104"/>
      <c r="K2711" s="105">
        <f>VLOOKUP('Datos Monitoreo 2019'!$D2711,info!$A$2:$B$20,2,FALSE)</f>
        <v>0.54</v>
      </c>
      <c r="M2711" s="104">
        <v>1.1499999999999999</v>
      </c>
      <c r="N2711" s="106">
        <f>(0.214828*'Datos Monitoreo 2019'!$E2711^2.0402)/1000</f>
        <v>9.7143279709741293E-2</v>
      </c>
      <c r="O2711" s="106">
        <f>'Datos Monitoreo 2019'!$N2711*'Datos Monitoreo 2019'!$S2711</f>
        <v>1.9428655941948259E-2</v>
      </c>
      <c r="P2711" s="106">
        <f>'Datos Monitoreo 2019'!$O2711+'Datos Monitoreo 2019'!$N2711</f>
        <v>0.11657193565168955</v>
      </c>
      <c r="Q2711" s="104">
        <v>0.47</v>
      </c>
      <c r="R2711" s="106">
        <f>'Datos Monitoreo 2019'!$Q2711*'Datos Monitoreo 2019'!$N2711</f>
        <v>4.5657341463578402E-2</v>
      </c>
      <c r="S2711" s="104">
        <v>0.2</v>
      </c>
      <c r="T2711" s="106">
        <f>'Datos Monitoreo 2019'!$R2711*'Datos Monitoreo 2019'!$S2711</f>
        <v>9.13146829271568E-3</v>
      </c>
      <c r="U2711" s="106">
        <f>'Datos Monitoreo 2019'!$T2711+'Datos Monitoreo 2019'!$R2711</f>
        <v>5.4788809756294084E-2</v>
      </c>
    </row>
    <row r="2712" spans="1:21" s="94" customFormat="1" ht="16.5" hidden="1" x14ac:dyDescent="0.3">
      <c r="A2712" s="96" t="s">
        <v>106</v>
      </c>
      <c r="B2712" s="102">
        <f>VLOOKUP('Datos Monitoreo 2019'!$A2712,info!$D$3:$E$118,2,FALSE)</f>
        <v>3</v>
      </c>
      <c r="C2712" s="96">
        <v>19</v>
      </c>
      <c r="D2712" s="96" t="s">
        <v>10</v>
      </c>
      <c r="E2712" s="97">
        <v>27.056340325622209</v>
      </c>
      <c r="F2712" s="103">
        <f t="shared" si="47"/>
        <v>5.7494723191947185E-2</v>
      </c>
      <c r="G2712" s="98"/>
      <c r="H2712" s="104"/>
      <c r="I2712" s="104"/>
      <c r="J2712" s="104"/>
      <c r="K2712" s="105">
        <f>VLOOKUP('Datos Monitoreo 2019'!$D2712,info!$A$2:$B$20,2,FALSE)</f>
        <v>0.54</v>
      </c>
      <c r="M2712" s="104">
        <v>1.1499999999999999</v>
      </c>
      <c r="N2712" s="106">
        <f>(0.214828*'Datos Monitoreo 2019'!$E2712^2.0402)/1000</f>
        <v>0.17955859861914589</v>
      </c>
      <c r="O2712" s="106">
        <f>'Datos Monitoreo 2019'!$N2712*'Datos Monitoreo 2019'!$S2712</f>
        <v>3.5911719723829179E-2</v>
      </c>
      <c r="P2712" s="106">
        <f>'Datos Monitoreo 2019'!$O2712+'Datos Monitoreo 2019'!$N2712</f>
        <v>0.21547031834297506</v>
      </c>
      <c r="Q2712" s="104">
        <v>0.47</v>
      </c>
      <c r="R2712" s="106">
        <f>'Datos Monitoreo 2019'!$Q2712*'Datos Monitoreo 2019'!$N2712</f>
        <v>8.4392541350998565E-2</v>
      </c>
      <c r="S2712" s="104">
        <v>0.2</v>
      </c>
      <c r="T2712" s="106">
        <f>'Datos Monitoreo 2019'!$R2712*'Datos Monitoreo 2019'!$S2712</f>
        <v>1.6878508270199714E-2</v>
      </c>
      <c r="U2712" s="106">
        <f>'Datos Monitoreo 2019'!$T2712+'Datos Monitoreo 2019'!$R2712</f>
        <v>0.10127104962119828</v>
      </c>
    </row>
    <row r="2713" spans="1:21" s="94" customFormat="1" ht="16.5" hidden="1" x14ac:dyDescent="0.3">
      <c r="A2713" s="96" t="s">
        <v>106</v>
      </c>
      <c r="B2713" s="102">
        <f>VLOOKUP('Datos Monitoreo 2019'!$A2713,info!$D$3:$E$118,2,FALSE)</f>
        <v>3</v>
      </c>
      <c r="C2713" s="96">
        <v>20</v>
      </c>
      <c r="D2713" s="95" t="s">
        <v>10</v>
      </c>
      <c r="E2713" s="97">
        <v>27.056340325622209</v>
      </c>
      <c r="F2713" s="103">
        <f t="shared" si="47"/>
        <v>5.7494723191947185E-2</v>
      </c>
      <c r="G2713" s="95"/>
      <c r="H2713" s="104"/>
      <c r="I2713" s="104"/>
      <c r="J2713" s="104"/>
      <c r="K2713" s="105">
        <f>VLOOKUP('Datos Monitoreo 2019'!$D2713,info!$A$2:$B$20,2,FALSE)</f>
        <v>0.54</v>
      </c>
      <c r="M2713" s="104">
        <v>1.1499999999999999</v>
      </c>
      <c r="N2713" s="106">
        <f>(0.214828*'Datos Monitoreo 2019'!$E2713^2.0402)/1000</f>
        <v>0.17955859861914589</v>
      </c>
      <c r="O2713" s="106">
        <f>'Datos Monitoreo 2019'!$N2713*'Datos Monitoreo 2019'!$S2713</f>
        <v>3.5911719723829179E-2</v>
      </c>
      <c r="P2713" s="106">
        <f>'Datos Monitoreo 2019'!$O2713+'Datos Monitoreo 2019'!$N2713</f>
        <v>0.21547031834297506</v>
      </c>
      <c r="Q2713" s="104">
        <v>0.47</v>
      </c>
      <c r="R2713" s="106">
        <f>'Datos Monitoreo 2019'!$Q2713*'Datos Monitoreo 2019'!$N2713</f>
        <v>8.4392541350998565E-2</v>
      </c>
      <c r="S2713" s="104">
        <v>0.2</v>
      </c>
      <c r="T2713" s="106">
        <f>'Datos Monitoreo 2019'!$R2713*'Datos Monitoreo 2019'!$S2713</f>
        <v>1.6878508270199714E-2</v>
      </c>
      <c r="U2713" s="106">
        <f>'Datos Monitoreo 2019'!$T2713+'Datos Monitoreo 2019'!$R2713</f>
        <v>0.10127104962119828</v>
      </c>
    </row>
    <row r="2714" spans="1:21" s="94" customFormat="1" ht="16.5" hidden="1" x14ac:dyDescent="0.3">
      <c r="A2714" s="96" t="s">
        <v>106</v>
      </c>
      <c r="B2714" s="102">
        <f>VLOOKUP('Datos Monitoreo 2019'!$A2714,info!$D$3:$E$118,2,FALSE)</f>
        <v>3</v>
      </c>
      <c r="C2714" s="96">
        <v>21</v>
      </c>
      <c r="D2714" s="96" t="s">
        <v>10</v>
      </c>
      <c r="E2714" s="97">
        <v>27.69296009798979</v>
      </c>
      <c r="F2714" s="103">
        <f t="shared" si="47"/>
        <v>6.0232188213127785E-2</v>
      </c>
      <c r="G2714" s="98"/>
      <c r="H2714" s="104"/>
      <c r="I2714" s="104"/>
      <c r="J2714" s="104"/>
      <c r="K2714" s="105">
        <f>VLOOKUP('Datos Monitoreo 2019'!$D2714,info!$A$2:$B$20,2,FALSE)</f>
        <v>0.54</v>
      </c>
      <c r="M2714" s="104">
        <v>1.1499999999999999</v>
      </c>
      <c r="N2714" s="106">
        <f>(0.214828*'Datos Monitoreo 2019'!$E2714^2.0402)/1000</f>
        <v>0.18828377373592026</v>
      </c>
      <c r="O2714" s="106">
        <f>'Datos Monitoreo 2019'!$N2714*'Datos Monitoreo 2019'!$S2714</f>
        <v>3.7656754747184051E-2</v>
      </c>
      <c r="P2714" s="106">
        <f>'Datos Monitoreo 2019'!$O2714+'Datos Monitoreo 2019'!$N2714</f>
        <v>0.22594052848310431</v>
      </c>
      <c r="Q2714" s="104">
        <v>0.47</v>
      </c>
      <c r="R2714" s="106">
        <f>'Datos Monitoreo 2019'!$Q2714*'Datos Monitoreo 2019'!$N2714</f>
        <v>8.8493373655882515E-2</v>
      </c>
      <c r="S2714" s="104">
        <v>0.2</v>
      </c>
      <c r="T2714" s="106">
        <f>'Datos Monitoreo 2019'!$R2714*'Datos Monitoreo 2019'!$S2714</f>
        <v>1.7698674731176502E-2</v>
      </c>
      <c r="U2714" s="106">
        <f>'Datos Monitoreo 2019'!$T2714+'Datos Monitoreo 2019'!$R2714</f>
        <v>0.10619204838705902</v>
      </c>
    </row>
    <row r="2715" spans="1:21" s="94" customFormat="1" ht="16.5" hidden="1" x14ac:dyDescent="0.3">
      <c r="A2715" s="96" t="s">
        <v>106</v>
      </c>
      <c r="B2715" s="102">
        <f>VLOOKUP('Datos Monitoreo 2019'!$A2715,info!$D$3:$E$118,2,FALSE)</f>
        <v>3</v>
      </c>
      <c r="C2715" s="96">
        <v>22</v>
      </c>
      <c r="D2715" s="95" t="s">
        <v>10</v>
      </c>
      <c r="E2715" s="97">
        <v>24.828171122335672</v>
      </c>
      <c r="F2715" s="103">
        <f t="shared" si="47"/>
        <v>4.8414933688554554E-2</v>
      </c>
      <c r="G2715" s="95"/>
      <c r="H2715" s="104"/>
      <c r="I2715" s="104"/>
      <c r="J2715" s="104"/>
      <c r="K2715" s="105">
        <f>VLOOKUP('Datos Monitoreo 2019'!$D2715,info!$A$2:$B$20,2,FALSE)</f>
        <v>0.54</v>
      </c>
      <c r="M2715" s="104">
        <v>1.1499999999999999</v>
      </c>
      <c r="N2715" s="106">
        <f>(0.214828*'Datos Monitoreo 2019'!$E2715^2.0402)/1000</f>
        <v>0.15068052455612629</v>
      </c>
      <c r="O2715" s="106">
        <f>'Datos Monitoreo 2019'!$N2715*'Datos Monitoreo 2019'!$S2715</f>
        <v>3.0136104911225259E-2</v>
      </c>
      <c r="P2715" s="106">
        <f>'Datos Monitoreo 2019'!$O2715+'Datos Monitoreo 2019'!$N2715</f>
        <v>0.18081662946735155</v>
      </c>
      <c r="Q2715" s="104">
        <v>0.47</v>
      </c>
      <c r="R2715" s="106">
        <f>'Datos Monitoreo 2019'!$Q2715*'Datos Monitoreo 2019'!$N2715</f>
        <v>7.081984654137935E-2</v>
      </c>
      <c r="S2715" s="104">
        <v>0.2</v>
      </c>
      <c r="T2715" s="106">
        <f>'Datos Monitoreo 2019'!$R2715*'Datos Monitoreo 2019'!$S2715</f>
        <v>1.416396930827587E-2</v>
      </c>
      <c r="U2715" s="106">
        <f>'Datos Monitoreo 2019'!$T2715+'Datos Monitoreo 2019'!$R2715</f>
        <v>8.4983815849655225E-2</v>
      </c>
    </row>
    <row r="2716" spans="1:21" s="94" customFormat="1" ht="16.5" hidden="1" x14ac:dyDescent="0.3">
      <c r="A2716" s="96" t="s">
        <v>106</v>
      </c>
      <c r="B2716" s="102">
        <f>VLOOKUP('Datos Monitoreo 2019'!$A2716,info!$D$3:$E$118,2,FALSE)</f>
        <v>3</v>
      </c>
      <c r="C2716" s="96">
        <v>23</v>
      </c>
      <c r="D2716" s="96" t="s">
        <v>10</v>
      </c>
      <c r="E2716" s="97">
        <v>27.533805154897895</v>
      </c>
      <c r="F2716" s="103">
        <f t="shared" si="47"/>
        <v>5.954185364746669E-2</v>
      </c>
      <c r="G2716" s="98"/>
      <c r="H2716" s="104"/>
      <c r="I2716" s="104"/>
      <c r="J2716" s="104"/>
      <c r="K2716" s="105">
        <f>VLOOKUP('Datos Monitoreo 2019'!$D2716,info!$A$2:$B$20,2,FALSE)</f>
        <v>0.54</v>
      </c>
      <c r="M2716" s="104">
        <v>1.1499999999999999</v>
      </c>
      <c r="N2716" s="106">
        <f>(0.214828*'Datos Monitoreo 2019'!$E2716^2.0402)/1000</f>
        <v>0.18608269081262685</v>
      </c>
      <c r="O2716" s="106">
        <f>'Datos Monitoreo 2019'!$N2716*'Datos Monitoreo 2019'!$S2716</f>
        <v>3.7216538162525369E-2</v>
      </c>
      <c r="P2716" s="106">
        <f>'Datos Monitoreo 2019'!$O2716+'Datos Monitoreo 2019'!$N2716</f>
        <v>0.22329922897515223</v>
      </c>
      <c r="Q2716" s="104">
        <v>0.47</v>
      </c>
      <c r="R2716" s="106">
        <f>'Datos Monitoreo 2019'!$Q2716*'Datos Monitoreo 2019'!$N2716</f>
        <v>8.7458864681934617E-2</v>
      </c>
      <c r="S2716" s="104">
        <v>0.2</v>
      </c>
      <c r="T2716" s="106">
        <f>'Datos Monitoreo 2019'!$R2716*'Datos Monitoreo 2019'!$S2716</f>
        <v>1.7491772936386926E-2</v>
      </c>
      <c r="U2716" s="106">
        <f>'Datos Monitoreo 2019'!$T2716+'Datos Monitoreo 2019'!$R2716</f>
        <v>0.10495063761832155</v>
      </c>
    </row>
    <row r="2717" spans="1:21" s="94" customFormat="1" ht="16.5" hidden="1" x14ac:dyDescent="0.3">
      <c r="A2717" s="96" t="s">
        <v>106</v>
      </c>
      <c r="B2717" s="102">
        <f>VLOOKUP('Datos Monitoreo 2019'!$A2717,info!$D$3:$E$118,2,FALSE)</f>
        <v>3</v>
      </c>
      <c r="C2717" s="96">
        <v>27</v>
      </c>
      <c r="D2717" s="96" t="s">
        <v>10</v>
      </c>
      <c r="E2717" s="97">
        <v>33.104228163114229</v>
      </c>
      <c r="F2717" s="103">
        <f t="shared" si="47"/>
        <v>8.6070993224096989E-2</v>
      </c>
      <c r="G2717" s="98"/>
      <c r="H2717" s="104"/>
      <c r="I2717" s="104"/>
      <c r="J2717" s="104"/>
      <c r="K2717" s="105">
        <f>VLOOKUP('Datos Monitoreo 2019'!$D2717,info!$A$2:$B$20,2,FALSE)</f>
        <v>0.54</v>
      </c>
      <c r="M2717" s="104">
        <v>1.1499999999999999</v>
      </c>
      <c r="N2717" s="106">
        <f>(0.214828*'Datos Monitoreo 2019'!$E2717^2.0402)/1000</f>
        <v>0.27099241411518937</v>
      </c>
      <c r="O2717" s="106">
        <f>'Datos Monitoreo 2019'!$N2717*'Datos Monitoreo 2019'!$S2717</f>
        <v>5.419848282303788E-2</v>
      </c>
      <c r="P2717" s="106">
        <f>'Datos Monitoreo 2019'!$O2717+'Datos Monitoreo 2019'!$N2717</f>
        <v>0.32519089693822723</v>
      </c>
      <c r="Q2717" s="104">
        <v>0.47</v>
      </c>
      <c r="R2717" s="106">
        <f>'Datos Monitoreo 2019'!$Q2717*'Datos Monitoreo 2019'!$N2717</f>
        <v>0.12736643463413899</v>
      </c>
      <c r="S2717" s="104">
        <v>0.2</v>
      </c>
      <c r="T2717" s="106">
        <f>'Datos Monitoreo 2019'!$R2717*'Datos Monitoreo 2019'!$S2717</f>
        <v>2.54732869268278E-2</v>
      </c>
      <c r="U2717" s="106">
        <f>'Datos Monitoreo 2019'!$T2717+'Datos Monitoreo 2019'!$R2717</f>
        <v>0.15283972156096678</v>
      </c>
    </row>
    <row r="2718" spans="1:21" x14ac:dyDescent="0.2">
      <c r="A2718" s="141" t="s">
        <v>99</v>
      </c>
      <c r="B2718" s="142">
        <f>VLOOKUP('Datos Monitoreo 2019'!$A2718,info!$D$3:$E$118,2,FALSE)</f>
        <v>6</v>
      </c>
      <c r="C2718" s="143">
        <v>2</v>
      </c>
      <c r="D2718" s="143" t="s">
        <v>11</v>
      </c>
      <c r="E2718" s="144">
        <v>23.936903441021059</v>
      </c>
      <c r="F2718" s="145">
        <f t="shared" si="47"/>
        <v>4.5001378469119592E-2</v>
      </c>
      <c r="G2718" s="141"/>
      <c r="H2718" s="146"/>
      <c r="I2718" s="146"/>
      <c r="J2718" s="146"/>
      <c r="K2718" s="147">
        <f>VLOOKUP('Datos Monitoreo 2019'!$D2718,info!$A$2:$B$20,2,FALSE)</f>
        <v>0.34899999999999998</v>
      </c>
      <c r="M2718" s="146">
        <v>1.1499999999999999</v>
      </c>
      <c r="N2718" s="148">
        <f>(0.489461*'Datos Monitoreo 2019'!$E2718^1.79018)/1000</f>
        <v>0.14404493366772794</v>
      </c>
      <c r="O2718" s="148">
        <f>'Datos Monitoreo 2019'!$N2718*'Datos Monitoreo 2019'!$S2718</f>
        <v>2.8808986733545591E-2</v>
      </c>
      <c r="P2718" s="148">
        <f>'Datos Monitoreo 2019'!$O2718+'Datos Monitoreo 2019'!$N2718</f>
        <v>0.17285392040127354</v>
      </c>
      <c r="Q2718" s="146">
        <v>0.47</v>
      </c>
      <c r="R2718" s="148">
        <f>'Datos Monitoreo 2019'!$Q2718*'Datos Monitoreo 2019'!$N2718</f>
        <v>6.7701118823832132E-2</v>
      </c>
      <c r="S2718" s="146">
        <v>0.2</v>
      </c>
      <c r="T2718" s="148">
        <f>'Datos Monitoreo 2019'!$R2718*'Datos Monitoreo 2019'!$S2718</f>
        <v>1.3540223764766428E-2</v>
      </c>
      <c r="U2718" s="148">
        <f>'Datos Monitoreo 2019'!$T2718+'Datos Monitoreo 2019'!$R2718</f>
        <v>8.1241342588598553E-2</v>
      </c>
    </row>
    <row r="2719" spans="1:21" x14ac:dyDescent="0.2">
      <c r="A2719" s="141" t="s">
        <v>99</v>
      </c>
      <c r="B2719" s="142">
        <f>VLOOKUP('Datos Monitoreo 2019'!$A2719,info!$D$3:$E$118,2,FALSE)</f>
        <v>6</v>
      </c>
      <c r="C2719" s="143">
        <v>3</v>
      </c>
      <c r="D2719" s="143" t="s">
        <v>9</v>
      </c>
      <c r="E2719" s="144">
        <v>12.191268640839182</v>
      </c>
      <c r="F2719" s="145">
        <f t="shared" si="47"/>
        <v>1.1673139723603515E-2</v>
      </c>
      <c r="G2719" s="141"/>
      <c r="H2719" s="146"/>
      <c r="I2719" s="146"/>
      <c r="J2719" s="146"/>
      <c r="K2719" s="147">
        <f>VLOOKUP('Datos Monitoreo 2019'!$D2719,info!$A$2:$B$20,2,FALSE)</f>
        <v>0.74</v>
      </c>
      <c r="M2719" s="146">
        <v>1.1499999999999999</v>
      </c>
      <c r="N2719" s="148">
        <f>(1.8894+0.00853085*'Datos Monitoreo 2019'!$E2719^3.32222)/1000</f>
        <v>3.6490163856569682E-2</v>
      </c>
      <c r="O2719" s="148">
        <f>'Datos Monitoreo 2019'!$N2719*'Datos Monitoreo 2019'!$S2719</f>
        <v>7.2980327713139366E-3</v>
      </c>
      <c r="P2719" s="148">
        <f>'Datos Monitoreo 2019'!$O2719+'Datos Monitoreo 2019'!$N2719</f>
        <v>4.3788196627883622E-2</v>
      </c>
      <c r="Q2719" s="146">
        <v>0.47</v>
      </c>
      <c r="R2719" s="148">
        <f>'Datos Monitoreo 2019'!$Q2719*'Datos Monitoreo 2019'!$N2719</f>
        <v>1.7150377012587748E-2</v>
      </c>
      <c r="S2719" s="146">
        <v>0.2</v>
      </c>
      <c r="T2719" s="148">
        <f>'Datos Monitoreo 2019'!$R2719*'Datos Monitoreo 2019'!$S2719</f>
        <v>3.43007540251755E-3</v>
      </c>
      <c r="U2719" s="148">
        <f>'Datos Monitoreo 2019'!$T2719+'Datos Monitoreo 2019'!$R2719</f>
        <v>2.0580452415105296E-2</v>
      </c>
    </row>
    <row r="2720" spans="1:21" x14ac:dyDescent="0.2">
      <c r="A2720" s="141" t="s">
        <v>99</v>
      </c>
      <c r="B2720" s="142">
        <f>VLOOKUP('Datos Monitoreo 2019'!$A2720,info!$D$3:$E$118,2,FALSE)</f>
        <v>6</v>
      </c>
      <c r="C2720" s="143">
        <v>4</v>
      </c>
      <c r="D2720" s="143" t="s">
        <v>9</v>
      </c>
      <c r="E2720" s="144">
        <v>6.1752117919655385</v>
      </c>
      <c r="F2720" s="145">
        <f t="shared" si="47"/>
        <v>2.9949777191032854E-3</v>
      </c>
      <c r="G2720" s="141"/>
      <c r="H2720" s="146"/>
      <c r="I2720" s="146"/>
      <c r="J2720" s="146"/>
      <c r="K2720" s="147">
        <f>VLOOKUP('Datos Monitoreo 2019'!$D2720,info!$A$2:$B$20,2,FALSE)</f>
        <v>0.74</v>
      </c>
      <c r="M2720" s="146">
        <v>1.1499999999999999</v>
      </c>
      <c r="N2720" s="148">
        <f>(1.8894+0.00853085*'Datos Monitoreo 2019'!$E2720^3.32222)/1000</f>
        <v>5.5011004132512779E-3</v>
      </c>
      <c r="O2720" s="148">
        <f>'Datos Monitoreo 2019'!$N2720*'Datos Monitoreo 2019'!$S2720</f>
        <v>1.1002200826502556E-3</v>
      </c>
      <c r="P2720" s="148">
        <f>'Datos Monitoreo 2019'!$O2720+'Datos Monitoreo 2019'!$N2720</f>
        <v>6.6013204959015333E-3</v>
      </c>
      <c r="Q2720" s="146">
        <v>0.47</v>
      </c>
      <c r="R2720" s="148">
        <f>'Datos Monitoreo 2019'!$Q2720*'Datos Monitoreo 2019'!$N2720</f>
        <v>2.5855171942281005E-3</v>
      </c>
      <c r="S2720" s="146">
        <v>0.2</v>
      </c>
      <c r="T2720" s="148">
        <f>'Datos Monitoreo 2019'!$R2720*'Datos Monitoreo 2019'!$S2720</f>
        <v>5.1710343884562009E-4</v>
      </c>
      <c r="U2720" s="148">
        <f>'Datos Monitoreo 2019'!$T2720+'Datos Monitoreo 2019'!$R2720</f>
        <v>3.1026206330737206E-3</v>
      </c>
    </row>
    <row r="2721" spans="1:21" x14ac:dyDescent="0.2">
      <c r="A2721" s="141" t="s">
        <v>99</v>
      </c>
      <c r="B2721" s="142">
        <f>VLOOKUP('Datos Monitoreo 2019'!$A2721,info!$D$3:$E$118,2,FALSE)</f>
        <v>6</v>
      </c>
      <c r="C2721" s="143">
        <v>11</v>
      </c>
      <c r="D2721" s="143" t="s">
        <v>9</v>
      </c>
      <c r="E2721" s="144">
        <v>15.851832331952775</v>
      </c>
      <c r="F2721" s="145">
        <f t="shared" si="47"/>
        <v>1.9735531253281206E-2</v>
      </c>
      <c r="G2721" s="141"/>
      <c r="H2721" s="146"/>
      <c r="I2721" s="146"/>
      <c r="J2721" s="146"/>
      <c r="K2721" s="147">
        <f>VLOOKUP('Datos Monitoreo 2019'!$D2721,info!$A$2:$B$20,2,FALSE)</f>
        <v>0.74</v>
      </c>
      <c r="M2721" s="146">
        <v>1.1499999999999999</v>
      </c>
      <c r="N2721" s="148">
        <f>(1.8894+0.00853085*'Datos Monitoreo 2019'!$E2721^3.32222)/1000</f>
        <v>8.4668428037381824E-2</v>
      </c>
      <c r="O2721" s="148">
        <f>'Datos Monitoreo 2019'!$N2721*'Datos Monitoreo 2019'!$S2721</f>
        <v>1.6933685607476365E-2</v>
      </c>
      <c r="P2721" s="148">
        <f>'Datos Monitoreo 2019'!$O2721+'Datos Monitoreo 2019'!$N2721</f>
        <v>0.10160211364485819</v>
      </c>
      <c r="Q2721" s="146">
        <v>0.47</v>
      </c>
      <c r="R2721" s="148">
        <f>'Datos Monitoreo 2019'!$Q2721*'Datos Monitoreo 2019'!$N2721</f>
        <v>3.9794161177569454E-2</v>
      </c>
      <c r="S2721" s="146">
        <v>0.2</v>
      </c>
      <c r="T2721" s="148">
        <f>'Datos Monitoreo 2019'!$R2721*'Datos Monitoreo 2019'!$S2721</f>
        <v>7.9588322355138904E-3</v>
      </c>
      <c r="U2721" s="148">
        <f>'Datos Monitoreo 2019'!$T2721+'Datos Monitoreo 2019'!$R2721</f>
        <v>4.7752993413083346E-2</v>
      </c>
    </row>
    <row r="2722" spans="1:21" x14ac:dyDescent="0.2">
      <c r="A2722" s="141" t="s">
        <v>99</v>
      </c>
      <c r="B2722" s="142">
        <f>VLOOKUP('Datos Monitoreo 2019'!$A2722,info!$D$3:$E$118,2,FALSE)</f>
        <v>6</v>
      </c>
      <c r="C2722" s="143">
        <v>12</v>
      </c>
      <c r="D2722" s="143" t="s">
        <v>11</v>
      </c>
      <c r="E2722" s="144">
        <v>10.567888221301851</v>
      </c>
      <c r="F2722" s="145">
        <f t="shared" si="47"/>
        <v>8.7713472236805382E-3</v>
      </c>
      <c r="G2722" s="141"/>
      <c r="H2722" s="146"/>
      <c r="I2722" s="146"/>
      <c r="J2722" s="146"/>
      <c r="K2722" s="147">
        <f>VLOOKUP('Datos Monitoreo 2019'!$D2722,info!$A$2:$B$20,2,FALSE)</f>
        <v>0.34899999999999998</v>
      </c>
      <c r="M2722" s="146">
        <v>1.1499999999999999</v>
      </c>
      <c r="N2722" s="148">
        <f>(0.489461*'Datos Monitoreo 2019'!$E2722^1.79018)/1000</f>
        <v>3.3330460096755471E-2</v>
      </c>
      <c r="O2722" s="148">
        <f>'Datos Monitoreo 2019'!$N2722*'Datos Monitoreo 2019'!$S2722</f>
        <v>6.6660920193510947E-3</v>
      </c>
      <c r="P2722" s="148">
        <f>'Datos Monitoreo 2019'!$O2722+'Datos Monitoreo 2019'!$N2722</f>
        <v>3.9996552116106567E-2</v>
      </c>
      <c r="Q2722" s="146">
        <v>0.47</v>
      </c>
      <c r="R2722" s="148">
        <f>'Datos Monitoreo 2019'!$Q2722*'Datos Monitoreo 2019'!$N2722</f>
        <v>1.5665316245475069E-2</v>
      </c>
      <c r="S2722" s="146">
        <v>0.2</v>
      </c>
      <c r="T2722" s="148">
        <f>'Datos Monitoreo 2019'!$R2722*'Datos Monitoreo 2019'!$S2722</f>
        <v>3.1330632490950139E-3</v>
      </c>
      <c r="U2722" s="148">
        <f>'Datos Monitoreo 2019'!$T2722+'Datos Monitoreo 2019'!$R2722</f>
        <v>1.8798379494570083E-2</v>
      </c>
    </row>
    <row r="2723" spans="1:21" x14ac:dyDescent="0.2">
      <c r="A2723" s="141" t="s">
        <v>99</v>
      </c>
      <c r="B2723" s="142">
        <f>VLOOKUP('Datos Monitoreo 2019'!$A2723,info!$D$3:$E$118,2,FALSE)</f>
        <v>6</v>
      </c>
      <c r="C2723" s="143">
        <v>13</v>
      </c>
      <c r="D2723" s="143" t="s">
        <v>11</v>
      </c>
      <c r="E2723" s="144">
        <v>28.775213711014679</v>
      </c>
      <c r="F2723" s="145">
        <f t="shared" si="47"/>
        <v>6.503198298689318E-2</v>
      </c>
      <c r="G2723" s="141"/>
      <c r="H2723" s="146"/>
      <c r="I2723" s="146"/>
      <c r="J2723" s="146"/>
      <c r="K2723" s="147">
        <f>VLOOKUP('Datos Monitoreo 2019'!$D2723,info!$A$2:$B$20,2,FALSE)</f>
        <v>0.34899999999999998</v>
      </c>
      <c r="M2723" s="146">
        <v>1.1499999999999999</v>
      </c>
      <c r="N2723" s="148">
        <f>(0.489461*'Datos Monitoreo 2019'!$E2723^1.79018)/1000</f>
        <v>0.20027370625536242</v>
      </c>
      <c r="O2723" s="148">
        <f>'Datos Monitoreo 2019'!$N2723*'Datos Monitoreo 2019'!$S2723</f>
        <v>4.0054741251072487E-2</v>
      </c>
      <c r="P2723" s="148">
        <f>'Datos Monitoreo 2019'!$O2723+'Datos Monitoreo 2019'!$N2723</f>
        <v>0.24032844750643489</v>
      </c>
      <c r="Q2723" s="146">
        <v>0.47</v>
      </c>
      <c r="R2723" s="148">
        <f>'Datos Monitoreo 2019'!$Q2723*'Datos Monitoreo 2019'!$N2723</f>
        <v>9.4128641940020338E-2</v>
      </c>
      <c r="S2723" s="146">
        <v>0.2</v>
      </c>
      <c r="T2723" s="148">
        <f>'Datos Monitoreo 2019'!$R2723*'Datos Monitoreo 2019'!$S2723</f>
        <v>1.882572838800407E-2</v>
      </c>
      <c r="U2723" s="148">
        <f>'Datos Monitoreo 2019'!$T2723+'Datos Monitoreo 2019'!$R2723</f>
        <v>0.11295437032802441</v>
      </c>
    </row>
    <row r="2724" spans="1:21" x14ac:dyDescent="0.2">
      <c r="A2724" s="141" t="s">
        <v>99</v>
      </c>
      <c r="B2724" s="142">
        <f>VLOOKUP('Datos Monitoreo 2019'!$A2724,info!$D$3:$E$118,2,FALSE)</f>
        <v>6</v>
      </c>
      <c r="C2724" s="143">
        <v>14</v>
      </c>
      <c r="D2724" s="143" t="s">
        <v>11</v>
      </c>
      <c r="E2724" s="144">
        <v>26.578875496346523</v>
      </c>
      <c r="F2724" s="145">
        <f t="shared" si="47"/>
        <v>5.548340259862336E-2</v>
      </c>
      <c r="G2724" s="141"/>
      <c r="H2724" s="146"/>
      <c r="I2724" s="146"/>
      <c r="J2724" s="146"/>
      <c r="K2724" s="147">
        <f>VLOOKUP('Datos Monitoreo 2019'!$D2724,info!$A$2:$B$20,2,FALSE)</f>
        <v>0.34899999999999998</v>
      </c>
      <c r="M2724" s="146">
        <v>1.1499999999999999</v>
      </c>
      <c r="N2724" s="148">
        <f>(0.489461*'Datos Monitoreo 2019'!$E2724^1.79018)/1000</f>
        <v>0.17373808439054828</v>
      </c>
      <c r="O2724" s="148">
        <f>'Datos Monitoreo 2019'!$N2724*'Datos Monitoreo 2019'!$S2724</f>
        <v>3.4747616878109656E-2</v>
      </c>
      <c r="P2724" s="148">
        <f>'Datos Monitoreo 2019'!$O2724+'Datos Monitoreo 2019'!$N2724</f>
        <v>0.20848570126865792</v>
      </c>
      <c r="Q2724" s="146">
        <v>0.47</v>
      </c>
      <c r="R2724" s="148">
        <f>'Datos Monitoreo 2019'!$Q2724*'Datos Monitoreo 2019'!$N2724</f>
        <v>8.1656899663557686E-2</v>
      </c>
      <c r="S2724" s="146">
        <v>0.2</v>
      </c>
      <c r="T2724" s="148">
        <f>'Datos Monitoreo 2019'!$R2724*'Datos Monitoreo 2019'!$S2724</f>
        <v>1.6331379932711537E-2</v>
      </c>
      <c r="U2724" s="148">
        <f>'Datos Monitoreo 2019'!$T2724+'Datos Monitoreo 2019'!$R2724</f>
        <v>9.7988279596269226E-2</v>
      </c>
    </row>
    <row r="2725" spans="1:21" x14ac:dyDescent="0.2">
      <c r="A2725" s="141" t="s">
        <v>99</v>
      </c>
      <c r="B2725" s="142">
        <f>VLOOKUP('Datos Monitoreo 2019'!$A2725,info!$D$3:$E$118,2,FALSE)</f>
        <v>6</v>
      </c>
      <c r="C2725" s="143">
        <v>15</v>
      </c>
      <c r="D2725" s="143" t="s">
        <v>9</v>
      </c>
      <c r="E2725" s="144">
        <v>12.254930618075941</v>
      </c>
      <c r="F2725" s="145">
        <f t="shared" si="47"/>
        <v>1.1795370719898092E-2</v>
      </c>
      <c r="G2725" s="141"/>
      <c r="H2725" s="146"/>
      <c r="I2725" s="146"/>
      <c r="J2725" s="146"/>
      <c r="K2725" s="147">
        <f>VLOOKUP('Datos Monitoreo 2019'!$D2725,info!$A$2:$B$20,2,FALSE)</f>
        <v>0.74</v>
      </c>
      <c r="M2725" s="146">
        <v>1.1499999999999999</v>
      </c>
      <c r="N2725" s="148">
        <f>(1.8894+0.00853085*'Datos Monitoreo 2019'!$E2725^3.32222)/1000</f>
        <v>3.7094079949638391E-2</v>
      </c>
      <c r="O2725" s="148">
        <f>'Datos Monitoreo 2019'!$N2725*'Datos Monitoreo 2019'!$S2725</f>
        <v>7.4188159899276785E-3</v>
      </c>
      <c r="P2725" s="148">
        <f>'Datos Monitoreo 2019'!$O2725+'Datos Monitoreo 2019'!$N2725</f>
        <v>4.4512895939566068E-2</v>
      </c>
      <c r="Q2725" s="146">
        <v>0.47</v>
      </c>
      <c r="R2725" s="148">
        <f>'Datos Monitoreo 2019'!$Q2725*'Datos Monitoreo 2019'!$N2725</f>
        <v>1.7434217576330041E-2</v>
      </c>
      <c r="S2725" s="146">
        <v>0.2</v>
      </c>
      <c r="T2725" s="148">
        <f>'Datos Monitoreo 2019'!$R2725*'Datos Monitoreo 2019'!$S2725</f>
        <v>3.4868435152660086E-3</v>
      </c>
      <c r="U2725" s="148">
        <f>'Datos Monitoreo 2019'!$T2725+'Datos Monitoreo 2019'!$R2725</f>
        <v>2.0921061091596048E-2</v>
      </c>
    </row>
    <row r="2726" spans="1:21" x14ac:dyDescent="0.2">
      <c r="A2726" s="141" t="s">
        <v>99</v>
      </c>
      <c r="B2726" s="142">
        <f>VLOOKUP('Datos Monitoreo 2019'!$A2726,info!$D$3:$E$118,2,FALSE)</f>
        <v>6</v>
      </c>
      <c r="C2726" s="143">
        <v>17</v>
      </c>
      <c r="D2726" s="143" t="s">
        <v>11</v>
      </c>
      <c r="E2726" s="144">
        <v>29.443664472000638</v>
      </c>
      <c r="F2726" s="145">
        <f t="shared" si="47"/>
        <v>6.8088474091501455E-2</v>
      </c>
      <c r="G2726" s="141"/>
      <c r="H2726" s="146"/>
      <c r="I2726" s="146"/>
      <c r="J2726" s="146"/>
      <c r="K2726" s="147">
        <f>VLOOKUP('Datos Monitoreo 2019'!$D2726,info!$A$2:$B$20,2,FALSE)</f>
        <v>0.34899999999999998</v>
      </c>
      <c r="M2726" s="146">
        <v>1.1499999999999999</v>
      </c>
      <c r="N2726" s="148">
        <f>(0.489461*'Datos Monitoreo 2019'!$E2726^1.79018)/1000</f>
        <v>0.20867861284987446</v>
      </c>
      <c r="O2726" s="148">
        <f>'Datos Monitoreo 2019'!$N2726*'Datos Monitoreo 2019'!$S2726</f>
        <v>4.1735722569974897E-2</v>
      </c>
      <c r="P2726" s="148">
        <f>'Datos Monitoreo 2019'!$O2726+'Datos Monitoreo 2019'!$N2726</f>
        <v>0.25041433541984937</v>
      </c>
      <c r="Q2726" s="146">
        <v>0.47</v>
      </c>
      <c r="R2726" s="148">
        <f>'Datos Monitoreo 2019'!$Q2726*'Datos Monitoreo 2019'!$N2726</f>
        <v>9.8078948039440991E-2</v>
      </c>
      <c r="S2726" s="146">
        <v>0.2</v>
      </c>
      <c r="T2726" s="148">
        <f>'Datos Monitoreo 2019'!$R2726*'Datos Monitoreo 2019'!$S2726</f>
        <v>1.96157896078882E-2</v>
      </c>
      <c r="U2726" s="148">
        <f>'Datos Monitoreo 2019'!$T2726+'Datos Monitoreo 2019'!$R2726</f>
        <v>0.11769473764732918</v>
      </c>
    </row>
    <row r="2727" spans="1:21" x14ac:dyDescent="0.2">
      <c r="A2727" s="141" t="s">
        <v>99</v>
      </c>
      <c r="B2727" s="142">
        <f>VLOOKUP('Datos Monitoreo 2019'!$A2727,info!$D$3:$E$118,2,FALSE)</f>
        <v>6</v>
      </c>
      <c r="C2727" s="143">
        <v>19</v>
      </c>
      <c r="D2727" s="143" t="s">
        <v>9</v>
      </c>
      <c r="E2727" s="144">
        <v>9.899437460315891</v>
      </c>
      <c r="F2727" s="145">
        <f t="shared" si="47"/>
        <v>7.6968126253956059E-3</v>
      </c>
      <c r="G2727" s="141"/>
      <c r="H2727" s="146"/>
      <c r="I2727" s="146"/>
      <c r="J2727" s="146"/>
      <c r="K2727" s="147">
        <f>VLOOKUP('Datos Monitoreo 2019'!$D2727,info!$A$2:$B$20,2,FALSE)</f>
        <v>0.74</v>
      </c>
      <c r="M2727" s="146">
        <v>1.1499999999999999</v>
      </c>
      <c r="N2727" s="148">
        <f>(1.8894+0.00853085*'Datos Monitoreo 2019'!$E2727^3.32222)/1000</f>
        <v>1.9212654082583561E-2</v>
      </c>
      <c r="O2727" s="148">
        <f>'Datos Monitoreo 2019'!$N2727*'Datos Monitoreo 2019'!$S2727</f>
        <v>3.8425308165167121E-3</v>
      </c>
      <c r="P2727" s="148">
        <f>'Datos Monitoreo 2019'!$O2727+'Datos Monitoreo 2019'!$N2727</f>
        <v>2.3055184899100273E-2</v>
      </c>
      <c r="Q2727" s="146">
        <v>0.47</v>
      </c>
      <c r="R2727" s="148">
        <f>'Datos Monitoreo 2019'!$Q2727*'Datos Monitoreo 2019'!$N2727</f>
        <v>9.0299474188142732E-3</v>
      </c>
      <c r="S2727" s="146">
        <v>0.2</v>
      </c>
      <c r="T2727" s="148">
        <f>'Datos Monitoreo 2019'!$R2727*'Datos Monitoreo 2019'!$S2727</f>
        <v>1.8059894837628547E-3</v>
      </c>
      <c r="U2727" s="148">
        <f>'Datos Monitoreo 2019'!$T2727+'Datos Monitoreo 2019'!$R2727</f>
        <v>1.0835936902577128E-2</v>
      </c>
    </row>
    <row r="2728" spans="1:21" x14ac:dyDescent="0.2">
      <c r="A2728" s="141" t="s">
        <v>99</v>
      </c>
      <c r="B2728" s="142">
        <f>VLOOKUP('Datos Monitoreo 2019'!$A2728,info!$D$3:$E$118,2,FALSE)</f>
        <v>6</v>
      </c>
      <c r="C2728" s="143">
        <v>20</v>
      </c>
      <c r="D2728" s="143" t="s">
        <v>11</v>
      </c>
      <c r="E2728" s="144">
        <v>30.334932153315251</v>
      </c>
      <c r="F2728" s="145">
        <f t="shared" si="47"/>
        <v>7.2272975855273591E-2</v>
      </c>
      <c r="G2728" s="141"/>
      <c r="H2728" s="146"/>
      <c r="I2728" s="146"/>
      <c r="J2728" s="146"/>
      <c r="K2728" s="147">
        <f>VLOOKUP('Datos Monitoreo 2019'!$D2728,info!$A$2:$B$20,2,FALSE)</f>
        <v>0.34899999999999998</v>
      </c>
      <c r="M2728" s="146">
        <v>1.1499999999999999</v>
      </c>
      <c r="N2728" s="148">
        <f>(0.489461*'Datos Monitoreo 2019'!$E2728^1.79018)/1000</f>
        <v>0.22012170238927539</v>
      </c>
      <c r="O2728" s="148">
        <f>'Datos Monitoreo 2019'!$N2728*'Datos Monitoreo 2019'!$S2728</f>
        <v>4.4024340477855084E-2</v>
      </c>
      <c r="P2728" s="148">
        <f>'Datos Monitoreo 2019'!$O2728+'Datos Monitoreo 2019'!$N2728</f>
        <v>0.2641460428671305</v>
      </c>
      <c r="Q2728" s="146">
        <v>0.47</v>
      </c>
      <c r="R2728" s="148">
        <f>'Datos Monitoreo 2019'!$Q2728*'Datos Monitoreo 2019'!$N2728</f>
        <v>0.10345720012295943</v>
      </c>
      <c r="S2728" s="146">
        <v>0.2</v>
      </c>
      <c r="T2728" s="148">
        <f>'Datos Monitoreo 2019'!$R2728*'Datos Monitoreo 2019'!$S2728</f>
        <v>2.0691440024591889E-2</v>
      </c>
      <c r="U2728" s="148">
        <f>'Datos Monitoreo 2019'!$T2728+'Datos Monitoreo 2019'!$R2728</f>
        <v>0.12414864014755132</v>
      </c>
    </row>
    <row r="2729" spans="1:21" x14ac:dyDescent="0.2">
      <c r="A2729" s="141" t="s">
        <v>99</v>
      </c>
      <c r="B2729" s="142">
        <f>VLOOKUP('Datos Monitoreo 2019'!$A2729,info!$D$3:$E$118,2,FALSE)</f>
        <v>6</v>
      </c>
      <c r="C2729" s="143">
        <v>21</v>
      </c>
      <c r="D2729" s="143" t="s">
        <v>11</v>
      </c>
      <c r="E2729" s="144">
        <v>20.117184806815573</v>
      </c>
      <c r="F2729" s="145">
        <f t="shared" si="47"/>
        <v>3.1785151994768605E-2</v>
      </c>
      <c r="G2729" s="141"/>
      <c r="H2729" s="146"/>
      <c r="I2729" s="146"/>
      <c r="J2729" s="146"/>
      <c r="K2729" s="147">
        <f>VLOOKUP('Datos Monitoreo 2019'!$D2729,info!$A$2:$B$20,2,FALSE)</f>
        <v>0.34899999999999998</v>
      </c>
      <c r="M2729" s="146">
        <v>1.1499999999999999</v>
      </c>
      <c r="N2729" s="148">
        <f>(0.489461*'Datos Monitoreo 2019'!$E2729^1.79018)/1000</f>
        <v>0.10552078982620278</v>
      </c>
      <c r="O2729" s="148">
        <f>'Datos Monitoreo 2019'!$N2729*'Datos Monitoreo 2019'!$S2729</f>
        <v>2.1104157965240556E-2</v>
      </c>
      <c r="P2729" s="148">
        <f>'Datos Monitoreo 2019'!$O2729+'Datos Monitoreo 2019'!$N2729</f>
        <v>0.12662494779144334</v>
      </c>
      <c r="Q2729" s="146">
        <v>0.47</v>
      </c>
      <c r="R2729" s="148">
        <f>'Datos Monitoreo 2019'!$Q2729*'Datos Monitoreo 2019'!$N2729</f>
        <v>4.9594771218315299E-2</v>
      </c>
      <c r="S2729" s="146">
        <v>0.2</v>
      </c>
      <c r="T2729" s="148">
        <f>'Datos Monitoreo 2019'!$R2729*'Datos Monitoreo 2019'!$S2729</f>
        <v>9.9189542436630609E-3</v>
      </c>
      <c r="U2729" s="148">
        <f>'Datos Monitoreo 2019'!$T2729+'Datos Monitoreo 2019'!$R2729</f>
        <v>5.9513725461978362E-2</v>
      </c>
    </row>
    <row r="2730" spans="1:21" x14ac:dyDescent="0.2">
      <c r="A2730" s="141" t="s">
        <v>99</v>
      </c>
      <c r="B2730" s="142">
        <f>VLOOKUP('Datos Monitoreo 2019'!$A2730,info!$D$3:$E$118,2,FALSE)</f>
        <v>6</v>
      </c>
      <c r="C2730" s="143">
        <v>26</v>
      </c>
      <c r="D2730" s="143" t="s">
        <v>9</v>
      </c>
      <c r="E2730" s="144">
        <v>6.0160568488736432</v>
      </c>
      <c r="F2730" s="145">
        <f t="shared" si="47"/>
        <v>2.8425868610927958E-3</v>
      </c>
      <c r="G2730" s="141"/>
      <c r="H2730" s="146"/>
      <c r="I2730" s="146"/>
      <c r="J2730" s="146"/>
      <c r="K2730" s="147">
        <f>VLOOKUP('Datos Monitoreo 2019'!$D2730,info!$A$2:$B$20,2,FALSE)</f>
        <v>0.74</v>
      </c>
      <c r="M2730" s="146">
        <v>1.1499999999999999</v>
      </c>
      <c r="N2730" s="148">
        <f>(1.8894+0.00853085*'Datos Monitoreo 2019'!$E2730^3.32222)/1000</f>
        <v>5.2010008905975322E-3</v>
      </c>
      <c r="O2730" s="148">
        <f>'Datos Monitoreo 2019'!$N2730*'Datos Monitoreo 2019'!$S2730</f>
        <v>1.0402001781195066E-3</v>
      </c>
      <c r="P2730" s="148">
        <f>'Datos Monitoreo 2019'!$O2730+'Datos Monitoreo 2019'!$N2730</f>
        <v>6.241201068717039E-3</v>
      </c>
      <c r="Q2730" s="146">
        <v>0.47</v>
      </c>
      <c r="R2730" s="148">
        <f>'Datos Monitoreo 2019'!$Q2730*'Datos Monitoreo 2019'!$N2730</f>
        <v>2.4444704185808399E-3</v>
      </c>
      <c r="S2730" s="146">
        <v>0.2</v>
      </c>
      <c r="T2730" s="148">
        <f>'Datos Monitoreo 2019'!$R2730*'Datos Monitoreo 2019'!$S2730</f>
        <v>4.8889408371616803E-4</v>
      </c>
      <c r="U2730" s="148">
        <f>'Datos Monitoreo 2019'!$T2730+'Datos Monitoreo 2019'!$R2730</f>
        <v>2.9333645022970077E-3</v>
      </c>
    </row>
    <row r="2731" spans="1:21" x14ac:dyDescent="0.2">
      <c r="A2731" s="141" t="s">
        <v>99</v>
      </c>
      <c r="B2731" s="142">
        <f>VLOOKUP('Datos Monitoreo 2019'!$A2731,info!$D$3:$E$118,2,FALSE)</f>
        <v>6</v>
      </c>
      <c r="C2731" s="143">
        <v>27</v>
      </c>
      <c r="D2731" s="143" t="s">
        <v>9</v>
      </c>
      <c r="E2731" s="144">
        <v>5.6977469626898527</v>
      </c>
      <c r="F2731" s="145">
        <f t="shared" si="47"/>
        <v>2.549741765803709E-3</v>
      </c>
      <c r="G2731" s="141"/>
      <c r="H2731" s="146"/>
      <c r="I2731" s="146"/>
      <c r="J2731" s="146"/>
      <c r="K2731" s="147">
        <f>VLOOKUP('Datos Monitoreo 2019'!$D2731,info!$A$2:$B$20,2,FALSE)</f>
        <v>0.74</v>
      </c>
      <c r="M2731" s="146">
        <v>1.1499999999999999</v>
      </c>
      <c r="N2731" s="148">
        <f>(1.8894+0.00853085*'Datos Monitoreo 2019'!$E2731^3.32222)/1000</f>
        <v>4.6538227109908185E-3</v>
      </c>
      <c r="O2731" s="148">
        <f>'Datos Monitoreo 2019'!$N2731*'Datos Monitoreo 2019'!$S2731</f>
        <v>9.3076454219816369E-4</v>
      </c>
      <c r="P2731" s="148">
        <f>'Datos Monitoreo 2019'!$O2731+'Datos Monitoreo 2019'!$N2731</f>
        <v>5.5845872531889822E-3</v>
      </c>
      <c r="Q2731" s="146">
        <v>0.47</v>
      </c>
      <c r="R2731" s="148">
        <f>'Datos Monitoreo 2019'!$Q2731*'Datos Monitoreo 2019'!$N2731</f>
        <v>2.1872966741656847E-3</v>
      </c>
      <c r="S2731" s="146">
        <v>0.2</v>
      </c>
      <c r="T2731" s="148">
        <f>'Datos Monitoreo 2019'!$R2731*'Datos Monitoreo 2019'!$S2731</f>
        <v>4.3745933483313698E-4</v>
      </c>
      <c r="U2731" s="148">
        <f>'Datos Monitoreo 2019'!$T2731+'Datos Monitoreo 2019'!$R2731</f>
        <v>2.6247560089988214E-3</v>
      </c>
    </row>
    <row r="2732" spans="1:21" x14ac:dyDescent="0.2">
      <c r="A2732" s="141" t="s">
        <v>99</v>
      </c>
      <c r="B2732" s="142">
        <f>VLOOKUP('Datos Monitoreo 2019'!$A2732,info!$D$3:$E$118,2,FALSE)</f>
        <v>6</v>
      </c>
      <c r="C2732" s="143">
        <v>28</v>
      </c>
      <c r="D2732" s="143" t="s">
        <v>9</v>
      </c>
      <c r="E2732" s="144">
        <v>5.443099053742821</v>
      </c>
      <c r="F2732" s="145">
        <f t="shared" si="47"/>
        <v>2.326924845475056E-3</v>
      </c>
      <c r="G2732" s="141"/>
      <c r="H2732" s="146"/>
      <c r="I2732" s="146"/>
      <c r="J2732" s="146"/>
      <c r="K2732" s="147">
        <f>VLOOKUP('Datos Monitoreo 2019'!$D2732,info!$A$2:$B$20,2,FALSE)</f>
        <v>0.74</v>
      </c>
      <c r="M2732" s="146">
        <v>1.1499999999999999</v>
      </c>
      <c r="N2732" s="148">
        <f>(1.8894+0.00853085*'Datos Monitoreo 2019'!$E2732^3.32222)/1000</f>
        <v>4.2642456776122994E-3</v>
      </c>
      <c r="O2732" s="148">
        <f>'Datos Monitoreo 2019'!$N2732*'Datos Monitoreo 2019'!$S2732</f>
        <v>8.5284913552245993E-4</v>
      </c>
      <c r="P2732" s="148">
        <f>'Datos Monitoreo 2019'!$O2732+'Datos Monitoreo 2019'!$N2732</f>
        <v>5.1170948131347592E-3</v>
      </c>
      <c r="Q2732" s="146">
        <v>0.47</v>
      </c>
      <c r="R2732" s="148">
        <f>'Datos Monitoreo 2019'!$Q2732*'Datos Monitoreo 2019'!$N2732</f>
        <v>2.0041954684777807E-3</v>
      </c>
      <c r="S2732" s="146">
        <v>0.2</v>
      </c>
      <c r="T2732" s="148">
        <f>'Datos Monitoreo 2019'!$R2732*'Datos Monitoreo 2019'!$S2732</f>
        <v>4.0083909369555614E-4</v>
      </c>
      <c r="U2732" s="148">
        <f>'Datos Monitoreo 2019'!$T2732+'Datos Monitoreo 2019'!$R2732</f>
        <v>2.4050345621733369E-3</v>
      </c>
    </row>
    <row r="2733" spans="1:21" x14ac:dyDescent="0.2">
      <c r="A2733" s="141" t="s">
        <v>99</v>
      </c>
      <c r="B2733" s="142">
        <f>VLOOKUP('Datos Monitoreo 2019'!$A2733,info!$D$3:$E$118,2,FALSE)</f>
        <v>6</v>
      </c>
      <c r="C2733" s="143">
        <v>28</v>
      </c>
      <c r="D2733" s="143" t="s">
        <v>9</v>
      </c>
      <c r="E2733" s="144">
        <v>4.0107045659157627</v>
      </c>
      <c r="F2733" s="145">
        <f t="shared" si="47"/>
        <v>1.2633719382634653E-3</v>
      </c>
      <c r="G2733" s="141"/>
      <c r="H2733" s="146"/>
      <c r="I2733" s="146"/>
      <c r="J2733" s="146"/>
      <c r="K2733" s="147">
        <f>VLOOKUP('Datos Monitoreo 2019'!$D2733,info!$A$2:$B$20,2,FALSE)</f>
        <v>0.74</v>
      </c>
      <c r="M2733" s="146">
        <v>1.1499999999999999</v>
      </c>
      <c r="N2733" s="148">
        <f>(1.8894+0.00853085*'Datos Monitoreo 2019'!$E2733^3.32222)/1000</f>
        <v>2.7504415083558376E-3</v>
      </c>
      <c r="O2733" s="148">
        <f>'Datos Monitoreo 2019'!$N2733*'Datos Monitoreo 2019'!$S2733</f>
        <v>5.5008830167116755E-4</v>
      </c>
      <c r="P2733" s="148">
        <f>'Datos Monitoreo 2019'!$O2733+'Datos Monitoreo 2019'!$N2733</f>
        <v>3.3005298100270051E-3</v>
      </c>
      <c r="Q2733" s="146">
        <v>0.47</v>
      </c>
      <c r="R2733" s="148">
        <f>'Datos Monitoreo 2019'!$Q2733*'Datos Monitoreo 2019'!$N2733</f>
        <v>1.2927075089272436E-3</v>
      </c>
      <c r="S2733" s="146">
        <v>0.2</v>
      </c>
      <c r="T2733" s="148">
        <f>'Datos Monitoreo 2019'!$R2733*'Datos Monitoreo 2019'!$S2733</f>
        <v>2.5854150178544874E-4</v>
      </c>
      <c r="U2733" s="148">
        <f>'Datos Monitoreo 2019'!$T2733+'Datos Monitoreo 2019'!$R2733</f>
        <v>1.5512490107126922E-3</v>
      </c>
    </row>
    <row r="2734" spans="1:21" x14ac:dyDescent="0.2">
      <c r="A2734" s="141" t="s">
        <v>99</v>
      </c>
      <c r="B2734" s="142">
        <f>VLOOKUP('Datos Monitoreo 2019'!$A2734,info!$D$3:$E$118,2,FALSE)</f>
        <v>6</v>
      </c>
      <c r="C2734" s="143">
        <v>29</v>
      </c>
      <c r="D2734" s="143" t="s">
        <v>9</v>
      </c>
      <c r="E2734" s="144">
        <v>5.4749300423611995</v>
      </c>
      <c r="F2734" s="145">
        <f t="shared" si="47"/>
        <v>2.3542199182153157E-3</v>
      </c>
      <c r="G2734" s="141"/>
      <c r="H2734" s="146"/>
      <c r="I2734" s="146"/>
      <c r="J2734" s="146"/>
      <c r="K2734" s="147">
        <f>VLOOKUP('Datos Monitoreo 2019'!$D2734,info!$A$2:$B$20,2,FALSE)</f>
        <v>0.74</v>
      </c>
      <c r="M2734" s="146">
        <v>1.1499999999999999</v>
      </c>
      <c r="N2734" s="148">
        <f>(1.8894+0.00853085*'Datos Monitoreo 2019'!$E2734^3.32222)/1000</f>
        <v>4.3106987205530313E-3</v>
      </c>
      <c r="O2734" s="148">
        <f>'Datos Monitoreo 2019'!$N2734*'Datos Monitoreo 2019'!$S2734</f>
        <v>8.621397441106063E-4</v>
      </c>
      <c r="P2734" s="148">
        <f>'Datos Monitoreo 2019'!$O2734+'Datos Monitoreo 2019'!$N2734</f>
        <v>5.1728384646636373E-3</v>
      </c>
      <c r="Q2734" s="146">
        <v>0.47</v>
      </c>
      <c r="R2734" s="148">
        <f>'Datos Monitoreo 2019'!$Q2734*'Datos Monitoreo 2019'!$N2734</f>
        <v>2.0260283986599245E-3</v>
      </c>
      <c r="S2734" s="146">
        <v>0.2</v>
      </c>
      <c r="T2734" s="148">
        <f>'Datos Monitoreo 2019'!$R2734*'Datos Monitoreo 2019'!$S2734</f>
        <v>4.0520567973198495E-4</v>
      </c>
      <c r="U2734" s="148">
        <f>'Datos Monitoreo 2019'!$T2734+'Datos Monitoreo 2019'!$R2734</f>
        <v>2.4312340783919093E-3</v>
      </c>
    </row>
    <row r="2735" spans="1:21" x14ac:dyDescent="0.2">
      <c r="A2735" s="141" t="s">
        <v>99</v>
      </c>
      <c r="B2735" s="142">
        <f>VLOOKUP('Datos Monitoreo 2019'!$A2735,info!$D$3:$E$118,2,FALSE)</f>
        <v>6</v>
      </c>
      <c r="C2735" s="143">
        <v>29</v>
      </c>
      <c r="D2735" s="143" t="s">
        <v>9</v>
      </c>
      <c r="E2735" s="144">
        <v>2.7692960097989787</v>
      </c>
      <c r="F2735" s="145">
        <f t="shared" si="47"/>
        <v>6.023218821312777E-4</v>
      </c>
      <c r="G2735" s="141"/>
      <c r="H2735" s="146"/>
      <c r="I2735" s="146"/>
      <c r="J2735" s="146"/>
      <c r="K2735" s="147">
        <f>VLOOKUP('Datos Monitoreo 2019'!$D2735,info!$A$2:$B$20,2,FALSE)</f>
        <v>0.74</v>
      </c>
      <c r="M2735" s="146">
        <v>1.1499999999999999</v>
      </c>
      <c r="N2735" s="148">
        <f>(1.8894+0.00853085*'Datos Monitoreo 2019'!$E2735^3.32222)/1000</f>
        <v>2.1409594908700421E-3</v>
      </c>
      <c r="O2735" s="148">
        <f>'Datos Monitoreo 2019'!$N2735*'Datos Monitoreo 2019'!$S2735</f>
        <v>4.2819189817400844E-4</v>
      </c>
      <c r="P2735" s="148">
        <f>'Datos Monitoreo 2019'!$O2735+'Datos Monitoreo 2019'!$N2735</f>
        <v>2.5691513890440504E-3</v>
      </c>
      <c r="Q2735" s="146">
        <v>0.47</v>
      </c>
      <c r="R2735" s="148">
        <f>'Datos Monitoreo 2019'!$Q2735*'Datos Monitoreo 2019'!$N2735</f>
        <v>1.0062509607089197E-3</v>
      </c>
      <c r="S2735" s="146">
        <v>0.2</v>
      </c>
      <c r="T2735" s="148">
        <f>'Datos Monitoreo 2019'!$R2735*'Datos Monitoreo 2019'!$S2735</f>
        <v>2.0125019214178397E-4</v>
      </c>
      <c r="U2735" s="148">
        <f>'Datos Monitoreo 2019'!$T2735+'Datos Monitoreo 2019'!$R2735</f>
        <v>1.2075011528507036E-3</v>
      </c>
    </row>
    <row r="2736" spans="1:21" x14ac:dyDescent="0.2">
      <c r="A2736" s="141" t="s">
        <v>99</v>
      </c>
      <c r="B2736" s="142">
        <f>VLOOKUP('Datos Monitoreo 2019'!$A2736,info!$D$3:$E$118,2,FALSE)</f>
        <v>6</v>
      </c>
      <c r="C2736" s="143">
        <v>31</v>
      </c>
      <c r="D2736" s="143" t="s">
        <v>11</v>
      </c>
      <c r="E2736" s="144">
        <v>17.793522637673899</v>
      </c>
      <c r="F2736" s="145">
        <f t="shared" si="47"/>
        <v>2.4866447886149268E-2</v>
      </c>
      <c r="G2736" s="141"/>
      <c r="H2736" s="146"/>
      <c r="I2736" s="146"/>
      <c r="J2736" s="146"/>
      <c r="K2736" s="147">
        <f>VLOOKUP('Datos Monitoreo 2019'!$D2736,info!$A$2:$B$20,2,FALSE)</f>
        <v>0.34899999999999998</v>
      </c>
      <c r="M2736" s="146">
        <v>1.1499999999999999</v>
      </c>
      <c r="N2736" s="148">
        <f>(0.489461*'Datos Monitoreo 2019'!$E2736^1.79018)/1000</f>
        <v>8.4705576835596305E-2</v>
      </c>
      <c r="O2736" s="148">
        <f>'Datos Monitoreo 2019'!$N2736*'Datos Monitoreo 2019'!$S2736</f>
        <v>1.6941115367119262E-2</v>
      </c>
      <c r="P2736" s="148">
        <f>'Datos Monitoreo 2019'!$O2736+'Datos Monitoreo 2019'!$N2736</f>
        <v>0.10164669220271556</v>
      </c>
      <c r="Q2736" s="146">
        <v>0.47</v>
      </c>
      <c r="R2736" s="148">
        <f>'Datos Monitoreo 2019'!$Q2736*'Datos Monitoreo 2019'!$N2736</f>
        <v>3.9811621112730261E-2</v>
      </c>
      <c r="S2736" s="146">
        <v>0.2</v>
      </c>
      <c r="T2736" s="148">
        <f>'Datos Monitoreo 2019'!$R2736*'Datos Monitoreo 2019'!$S2736</f>
        <v>7.9623242225460526E-3</v>
      </c>
      <c r="U2736" s="148">
        <f>'Datos Monitoreo 2019'!$T2736+'Datos Monitoreo 2019'!$R2736</f>
        <v>4.7773945335276312E-2</v>
      </c>
    </row>
    <row r="2737" spans="1:21" x14ac:dyDescent="0.2">
      <c r="A2737" s="141" t="s">
        <v>99</v>
      </c>
      <c r="B2737" s="142">
        <f>VLOOKUP('Datos Monitoreo 2019'!$A2737,info!$D$3:$E$118,2,FALSE)</f>
        <v>6</v>
      </c>
      <c r="C2737" s="143">
        <v>31</v>
      </c>
      <c r="D2737" s="143" t="s">
        <v>11</v>
      </c>
      <c r="E2737" s="144">
        <v>11.904789743273771</v>
      </c>
      <c r="F2737" s="145">
        <f t="shared" si="47"/>
        <v>1.1130978409960975E-2</v>
      </c>
      <c r="G2737" s="141"/>
      <c r="H2737" s="146"/>
      <c r="I2737" s="146"/>
      <c r="J2737" s="146"/>
      <c r="K2737" s="147">
        <f>VLOOKUP('Datos Monitoreo 2019'!$D2737,info!$A$2:$B$20,2,FALSE)</f>
        <v>0.34899999999999998</v>
      </c>
      <c r="M2737" s="146">
        <v>1.1499999999999999</v>
      </c>
      <c r="N2737" s="148">
        <f>(0.489461*'Datos Monitoreo 2019'!$E2737^1.79018)/1000</f>
        <v>4.1252817821344677E-2</v>
      </c>
      <c r="O2737" s="148">
        <f>'Datos Monitoreo 2019'!$N2737*'Datos Monitoreo 2019'!$S2737</f>
        <v>8.2505635642689361E-3</v>
      </c>
      <c r="P2737" s="148">
        <f>'Datos Monitoreo 2019'!$O2737+'Datos Monitoreo 2019'!$N2737</f>
        <v>4.950338138561361E-2</v>
      </c>
      <c r="Q2737" s="146">
        <v>0.47</v>
      </c>
      <c r="R2737" s="148">
        <f>'Datos Monitoreo 2019'!$Q2737*'Datos Monitoreo 2019'!$N2737</f>
        <v>1.9388824376031996E-2</v>
      </c>
      <c r="S2737" s="146">
        <v>0.2</v>
      </c>
      <c r="T2737" s="148">
        <f>'Datos Monitoreo 2019'!$R2737*'Datos Monitoreo 2019'!$S2737</f>
        <v>3.8777648752063992E-3</v>
      </c>
      <c r="U2737" s="148">
        <f>'Datos Monitoreo 2019'!$T2737+'Datos Monitoreo 2019'!$R2737</f>
        <v>2.3266589251238395E-2</v>
      </c>
    </row>
    <row r="2738" spans="1:21" x14ac:dyDescent="0.2">
      <c r="A2738" s="141" t="s">
        <v>99</v>
      </c>
      <c r="B2738" s="142">
        <f>VLOOKUP('Datos Monitoreo 2019'!$A2738,info!$D$3:$E$118,2,FALSE)</f>
        <v>6</v>
      </c>
      <c r="C2738" s="143">
        <v>32</v>
      </c>
      <c r="D2738" s="143" t="s">
        <v>11</v>
      </c>
      <c r="E2738" s="144">
        <v>25.337466940229735</v>
      </c>
      <c r="F2738" s="145">
        <f t="shared" si="47"/>
        <v>5.0421559211057169E-2</v>
      </c>
      <c r="G2738" s="141"/>
      <c r="H2738" s="146"/>
      <c r="I2738" s="146"/>
      <c r="J2738" s="146"/>
      <c r="K2738" s="147">
        <f>VLOOKUP('Datos Monitoreo 2019'!$D2738,info!$A$2:$B$20,2,FALSE)</f>
        <v>0.34899999999999998</v>
      </c>
      <c r="M2738" s="146">
        <v>1.1499999999999999</v>
      </c>
      <c r="N2738" s="148">
        <f>(0.489461*'Datos Monitoreo 2019'!$E2738^1.79018)/1000</f>
        <v>0.15948024334342717</v>
      </c>
      <c r="O2738" s="148">
        <f>'Datos Monitoreo 2019'!$N2738*'Datos Monitoreo 2019'!$S2738</f>
        <v>3.1896048668685437E-2</v>
      </c>
      <c r="P2738" s="148">
        <f>'Datos Monitoreo 2019'!$O2738+'Datos Monitoreo 2019'!$N2738</f>
        <v>0.19137629201211259</v>
      </c>
      <c r="Q2738" s="146">
        <v>0.47</v>
      </c>
      <c r="R2738" s="148">
        <f>'Datos Monitoreo 2019'!$Q2738*'Datos Monitoreo 2019'!$N2738</f>
        <v>7.495571437141077E-2</v>
      </c>
      <c r="S2738" s="146">
        <v>0.2</v>
      </c>
      <c r="T2738" s="148">
        <f>'Datos Monitoreo 2019'!$R2738*'Datos Monitoreo 2019'!$S2738</f>
        <v>1.4991142874282154E-2</v>
      </c>
      <c r="U2738" s="148">
        <f>'Datos Monitoreo 2019'!$T2738+'Datos Monitoreo 2019'!$R2738</f>
        <v>8.9946857245692929E-2</v>
      </c>
    </row>
    <row r="2739" spans="1:21" x14ac:dyDescent="0.2">
      <c r="A2739" s="141" t="s">
        <v>99</v>
      </c>
      <c r="B2739" s="142">
        <f>VLOOKUP('Datos Monitoreo 2019'!$A2739,info!$D$3:$E$118,2,FALSE)</f>
        <v>6</v>
      </c>
      <c r="C2739" s="143">
        <v>32</v>
      </c>
      <c r="D2739" s="143" t="s">
        <v>11</v>
      </c>
      <c r="E2739" s="144">
        <v>9.899437460315891</v>
      </c>
      <c r="F2739" s="145">
        <f t="shared" si="47"/>
        <v>7.6968126253956059E-3</v>
      </c>
      <c r="G2739" s="141"/>
      <c r="H2739" s="146"/>
      <c r="I2739" s="146"/>
      <c r="J2739" s="146"/>
      <c r="K2739" s="147">
        <f>VLOOKUP('Datos Monitoreo 2019'!$D2739,info!$A$2:$B$20,2,FALSE)</f>
        <v>0.34899999999999998</v>
      </c>
      <c r="M2739" s="146">
        <v>1.1499999999999999</v>
      </c>
      <c r="N2739" s="148">
        <f>(0.489461*'Datos Monitoreo 2019'!$E2739^1.79018)/1000</f>
        <v>2.9651053421950884E-2</v>
      </c>
      <c r="O2739" s="148">
        <f>'Datos Monitoreo 2019'!$N2739*'Datos Monitoreo 2019'!$S2739</f>
        <v>5.9302106843901773E-3</v>
      </c>
      <c r="P2739" s="148">
        <f>'Datos Monitoreo 2019'!$O2739+'Datos Monitoreo 2019'!$N2739</f>
        <v>3.5581264106341062E-2</v>
      </c>
      <c r="Q2739" s="146">
        <v>0.47</v>
      </c>
      <c r="R2739" s="148">
        <f>'Datos Monitoreo 2019'!$Q2739*'Datos Monitoreo 2019'!$N2739</f>
        <v>1.3935995108316914E-2</v>
      </c>
      <c r="S2739" s="146">
        <v>0.2</v>
      </c>
      <c r="T2739" s="148">
        <f>'Datos Monitoreo 2019'!$R2739*'Datos Monitoreo 2019'!$S2739</f>
        <v>2.7871990216633831E-3</v>
      </c>
      <c r="U2739" s="148">
        <f>'Datos Monitoreo 2019'!$T2739+'Datos Monitoreo 2019'!$R2739</f>
        <v>1.6723194129980298E-2</v>
      </c>
    </row>
    <row r="2740" spans="1:21" x14ac:dyDescent="0.2">
      <c r="A2740" s="141" t="s">
        <v>99</v>
      </c>
      <c r="B2740" s="142">
        <f>VLOOKUP('Datos Monitoreo 2019'!$A2740,info!$D$3:$E$118,2,FALSE)</f>
        <v>6</v>
      </c>
      <c r="C2740" s="143">
        <v>33</v>
      </c>
      <c r="D2740" s="143" t="s">
        <v>11</v>
      </c>
      <c r="E2740" s="144">
        <v>21.995213135299934</v>
      </c>
      <c r="F2740" s="145">
        <f t="shared" si="47"/>
        <v>3.7996730691230635E-2</v>
      </c>
      <c r="G2740" s="141"/>
      <c r="H2740" s="146"/>
      <c r="I2740" s="146"/>
      <c r="J2740" s="146"/>
      <c r="K2740" s="147">
        <f>VLOOKUP('Datos Monitoreo 2019'!$D2740,info!$A$2:$B$20,2,FALSE)</f>
        <v>0.34899999999999998</v>
      </c>
      <c r="M2740" s="146">
        <v>1.1499999999999999</v>
      </c>
      <c r="N2740" s="148">
        <f>(0.489461*'Datos Monitoreo 2019'!$E2740^1.79018)/1000</f>
        <v>0.12380185296739639</v>
      </c>
      <c r="O2740" s="148">
        <f>'Datos Monitoreo 2019'!$N2740*'Datos Monitoreo 2019'!$S2740</f>
        <v>2.476037059347928E-2</v>
      </c>
      <c r="P2740" s="148">
        <f>'Datos Monitoreo 2019'!$O2740+'Datos Monitoreo 2019'!$N2740</f>
        <v>0.14856222356087567</v>
      </c>
      <c r="Q2740" s="146">
        <v>0.47</v>
      </c>
      <c r="R2740" s="148">
        <f>'Datos Monitoreo 2019'!$Q2740*'Datos Monitoreo 2019'!$N2740</f>
        <v>5.81868708946763E-2</v>
      </c>
      <c r="S2740" s="146">
        <v>0.2</v>
      </c>
      <c r="T2740" s="148">
        <f>'Datos Monitoreo 2019'!$R2740*'Datos Monitoreo 2019'!$S2740</f>
        <v>1.1637374178935261E-2</v>
      </c>
      <c r="U2740" s="148">
        <f>'Datos Monitoreo 2019'!$T2740+'Datos Monitoreo 2019'!$R2740</f>
        <v>6.9824245073611568E-2</v>
      </c>
    </row>
    <row r="2741" spans="1:21" x14ac:dyDescent="0.2">
      <c r="A2741" s="141" t="s">
        <v>99</v>
      </c>
      <c r="B2741" s="142">
        <f>VLOOKUP('Datos Monitoreo 2019'!$A2741,info!$D$3:$E$118,2,FALSE)</f>
        <v>6</v>
      </c>
      <c r="C2741" s="143">
        <v>34</v>
      </c>
      <c r="D2741" s="143" t="s">
        <v>9</v>
      </c>
      <c r="E2741" s="144">
        <v>7.9259161659763873</v>
      </c>
      <c r="F2741" s="145">
        <f t="shared" si="47"/>
        <v>4.9338828133203014E-3</v>
      </c>
      <c r="G2741" s="141"/>
      <c r="H2741" s="146"/>
      <c r="I2741" s="146"/>
      <c r="J2741" s="146"/>
      <c r="K2741" s="147">
        <f>VLOOKUP('Datos Monitoreo 2019'!$D2741,info!$A$2:$B$20,2,FALSE)</f>
        <v>0.74</v>
      </c>
      <c r="M2741" s="146">
        <v>1.1499999999999999</v>
      </c>
      <c r="N2741" s="148">
        <f>(1.8894+0.00853085*'Datos Monitoreo 2019'!$E2741^3.32222)/1000</f>
        <v>1.0165628078558435E-2</v>
      </c>
      <c r="O2741" s="148">
        <f>'Datos Monitoreo 2019'!$N2741*'Datos Monitoreo 2019'!$S2741</f>
        <v>2.0331256157116871E-3</v>
      </c>
      <c r="P2741" s="148">
        <f>'Datos Monitoreo 2019'!$O2741+'Datos Monitoreo 2019'!$N2741</f>
        <v>1.2198753694270122E-2</v>
      </c>
      <c r="Q2741" s="146">
        <v>0.47</v>
      </c>
      <c r="R2741" s="148">
        <f>'Datos Monitoreo 2019'!$Q2741*'Datos Monitoreo 2019'!$N2741</f>
        <v>4.7778451969224646E-3</v>
      </c>
      <c r="S2741" s="146">
        <v>0.2</v>
      </c>
      <c r="T2741" s="148">
        <f>'Datos Monitoreo 2019'!$R2741*'Datos Monitoreo 2019'!$S2741</f>
        <v>9.5556903938449293E-4</v>
      </c>
      <c r="U2741" s="148">
        <f>'Datos Monitoreo 2019'!$T2741+'Datos Monitoreo 2019'!$R2741</f>
        <v>5.7334142363069576E-3</v>
      </c>
    </row>
    <row r="2742" spans="1:21" x14ac:dyDescent="0.2">
      <c r="A2742" s="141" t="s">
        <v>99</v>
      </c>
      <c r="B2742" s="142">
        <f>VLOOKUP('Datos Monitoreo 2019'!$A2742,info!$D$3:$E$118,2,FALSE)</f>
        <v>6</v>
      </c>
      <c r="C2742" s="143">
        <v>37</v>
      </c>
      <c r="D2742" s="143" t="s">
        <v>11</v>
      </c>
      <c r="E2742" s="144">
        <v>24.096058384112954</v>
      </c>
      <c r="F2742" s="145">
        <f t="shared" si="47"/>
        <v>4.5601790491933761E-2</v>
      </c>
      <c r="G2742" s="141"/>
      <c r="H2742" s="146"/>
      <c r="I2742" s="146"/>
      <c r="J2742" s="146"/>
      <c r="K2742" s="147">
        <f>VLOOKUP('Datos Monitoreo 2019'!$D2742,info!$A$2:$B$20,2,FALSE)</f>
        <v>0.34899999999999998</v>
      </c>
      <c r="M2742" s="146">
        <v>1.1499999999999999</v>
      </c>
      <c r="N2742" s="148">
        <f>(0.489461*'Datos Monitoreo 2019'!$E2742^1.79018)/1000</f>
        <v>0.14576397250673456</v>
      </c>
      <c r="O2742" s="148">
        <f>'Datos Monitoreo 2019'!$N2742*'Datos Monitoreo 2019'!$S2742</f>
        <v>2.9152794501346915E-2</v>
      </c>
      <c r="P2742" s="148">
        <f>'Datos Monitoreo 2019'!$O2742+'Datos Monitoreo 2019'!$N2742</f>
        <v>0.17491676700808148</v>
      </c>
      <c r="Q2742" s="146">
        <v>0.47</v>
      </c>
      <c r="R2742" s="148">
        <f>'Datos Monitoreo 2019'!$Q2742*'Datos Monitoreo 2019'!$N2742</f>
        <v>6.8509067078165245E-2</v>
      </c>
      <c r="S2742" s="146">
        <v>0.2</v>
      </c>
      <c r="T2742" s="148">
        <f>'Datos Monitoreo 2019'!$R2742*'Datos Monitoreo 2019'!$S2742</f>
        <v>1.3701813415633049E-2</v>
      </c>
      <c r="U2742" s="148">
        <f>'Datos Monitoreo 2019'!$T2742+'Datos Monitoreo 2019'!$R2742</f>
        <v>8.2210880493798294E-2</v>
      </c>
    </row>
    <row r="2743" spans="1:21" x14ac:dyDescent="0.2">
      <c r="A2743" s="141" t="s">
        <v>99</v>
      </c>
      <c r="B2743" s="142">
        <f>VLOOKUP('Datos Monitoreo 2019'!$A2743,info!$D$3:$E$118,2,FALSE)</f>
        <v>6</v>
      </c>
      <c r="C2743" s="143">
        <v>38</v>
      </c>
      <c r="D2743" s="143" t="s">
        <v>9</v>
      </c>
      <c r="E2743" s="144">
        <v>13.846480048994895</v>
      </c>
      <c r="F2743" s="145">
        <f t="shared" si="47"/>
        <v>1.5058047053281946E-2</v>
      </c>
      <c r="G2743" s="141"/>
      <c r="H2743" s="146"/>
      <c r="I2743" s="146"/>
      <c r="J2743" s="146"/>
      <c r="K2743" s="147">
        <f>VLOOKUP('Datos Monitoreo 2019'!$D2743,info!$A$2:$B$20,2,FALSE)</f>
        <v>0.74</v>
      </c>
      <c r="M2743" s="146">
        <v>1.1499999999999999</v>
      </c>
      <c r="N2743" s="148">
        <f>(1.8894+0.00853085*'Datos Monitoreo 2019'!$E2743^3.32222)/1000</f>
        <v>5.4706291179087631E-2</v>
      </c>
      <c r="O2743" s="148">
        <f>'Datos Monitoreo 2019'!$N2743*'Datos Monitoreo 2019'!$S2743</f>
        <v>1.0941258235817528E-2</v>
      </c>
      <c r="P2743" s="148">
        <f>'Datos Monitoreo 2019'!$O2743+'Datos Monitoreo 2019'!$N2743</f>
        <v>6.5647549414905165E-2</v>
      </c>
      <c r="Q2743" s="146">
        <v>0.47</v>
      </c>
      <c r="R2743" s="148">
        <f>'Datos Monitoreo 2019'!$Q2743*'Datos Monitoreo 2019'!$N2743</f>
        <v>2.5711956854171186E-2</v>
      </c>
      <c r="S2743" s="146">
        <v>0.2</v>
      </c>
      <c r="T2743" s="148">
        <f>'Datos Monitoreo 2019'!$R2743*'Datos Monitoreo 2019'!$S2743</f>
        <v>5.1423913708342379E-3</v>
      </c>
      <c r="U2743" s="148">
        <f>'Datos Monitoreo 2019'!$T2743+'Datos Monitoreo 2019'!$R2743</f>
        <v>3.0854348225005424E-2</v>
      </c>
    </row>
    <row r="2744" spans="1:21" x14ac:dyDescent="0.2">
      <c r="A2744" s="141" t="s">
        <v>99</v>
      </c>
      <c r="B2744" s="142">
        <f>VLOOKUP('Datos Monitoreo 2019'!$A2744,info!$D$3:$E$118,2,FALSE)</f>
        <v>6</v>
      </c>
      <c r="C2744" s="143">
        <v>40</v>
      </c>
      <c r="D2744" s="143" t="s">
        <v>11</v>
      </c>
      <c r="E2744" s="144">
        <v>25.401128917466497</v>
      </c>
      <c r="F2744" s="145">
        <f t="shared" si="47"/>
        <v>5.0675252190345667E-2</v>
      </c>
      <c r="G2744" s="141"/>
      <c r="H2744" s="146"/>
      <c r="I2744" s="146"/>
      <c r="J2744" s="146"/>
      <c r="K2744" s="147">
        <f>VLOOKUP('Datos Monitoreo 2019'!$D2744,info!$A$2:$B$20,2,FALSE)</f>
        <v>0.34899999999999998</v>
      </c>
      <c r="M2744" s="146">
        <v>1.1499999999999999</v>
      </c>
      <c r="N2744" s="148">
        <f>(0.489461*'Datos Monitoreo 2019'!$E2744^1.79018)/1000</f>
        <v>0.16019828782374698</v>
      </c>
      <c r="O2744" s="148">
        <f>'Datos Monitoreo 2019'!$N2744*'Datos Monitoreo 2019'!$S2744</f>
        <v>3.2039657564749399E-2</v>
      </c>
      <c r="P2744" s="148">
        <f>'Datos Monitoreo 2019'!$O2744+'Datos Monitoreo 2019'!$N2744</f>
        <v>0.19223794538849637</v>
      </c>
      <c r="Q2744" s="146">
        <v>0.47</v>
      </c>
      <c r="R2744" s="148">
        <f>'Datos Monitoreo 2019'!$Q2744*'Datos Monitoreo 2019'!$N2744</f>
        <v>7.5293195277161079E-2</v>
      </c>
      <c r="S2744" s="146">
        <v>0.2</v>
      </c>
      <c r="T2744" s="148">
        <f>'Datos Monitoreo 2019'!$R2744*'Datos Monitoreo 2019'!$S2744</f>
        <v>1.5058639055432217E-2</v>
      </c>
      <c r="U2744" s="148">
        <f>'Datos Monitoreo 2019'!$T2744+'Datos Monitoreo 2019'!$R2744</f>
        <v>9.0351834332593292E-2</v>
      </c>
    </row>
    <row r="2745" spans="1:21" x14ac:dyDescent="0.2">
      <c r="A2745" s="143" t="s">
        <v>99</v>
      </c>
      <c r="B2745" s="142">
        <f>VLOOKUP('Datos Monitoreo 2019'!$A2745,info!$D$3:$E$118,2,FALSE)</f>
        <v>6</v>
      </c>
      <c r="C2745" s="143">
        <v>41</v>
      </c>
      <c r="D2745" s="143" t="s">
        <v>11</v>
      </c>
      <c r="E2745" s="144">
        <v>18.557466364514998</v>
      </c>
      <c r="F2745" s="145">
        <f t="shared" si="47"/>
        <v>2.7047507226280607E-2</v>
      </c>
      <c r="G2745" s="141"/>
      <c r="H2745" s="146"/>
      <c r="I2745" s="146"/>
      <c r="J2745" s="146"/>
      <c r="K2745" s="147">
        <f>VLOOKUP('Datos Monitoreo 2019'!$D2745,info!$A$2:$B$20,2,FALSE)</f>
        <v>0.34899999999999998</v>
      </c>
      <c r="M2745" s="146">
        <v>1.1499999999999999</v>
      </c>
      <c r="N2745" s="148">
        <f>(0.489461*'Datos Monitoreo 2019'!$E2745^1.79018)/1000</f>
        <v>9.1326090649125932E-2</v>
      </c>
      <c r="O2745" s="148">
        <f>'Datos Monitoreo 2019'!$N2745*'Datos Monitoreo 2019'!$S2745</f>
        <v>1.8265218129825189E-2</v>
      </c>
      <c r="P2745" s="148">
        <f>'Datos Monitoreo 2019'!$O2745+'Datos Monitoreo 2019'!$N2745</f>
        <v>0.10959130877895112</v>
      </c>
      <c r="Q2745" s="146">
        <v>0.47</v>
      </c>
      <c r="R2745" s="148">
        <f>'Datos Monitoreo 2019'!$Q2745*'Datos Monitoreo 2019'!$N2745</f>
        <v>4.2923262605089184E-2</v>
      </c>
      <c r="S2745" s="146">
        <v>0.2</v>
      </c>
      <c r="T2745" s="148">
        <f>'Datos Monitoreo 2019'!$R2745*'Datos Monitoreo 2019'!$S2745</f>
        <v>8.5846525210178364E-3</v>
      </c>
      <c r="U2745" s="148">
        <f>'Datos Monitoreo 2019'!$T2745+'Datos Monitoreo 2019'!$R2745</f>
        <v>5.1507915126107022E-2</v>
      </c>
    </row>
    <row r="2746" spans="1:21" x14ac:dyDescent="0.2">
      <c r="A2746" s="141" t="s">
        <v>99</v>
      </c>
      <c r="B2746" s="142">
        <f>VLOOKUP('Datos Monitoreo 2019'!$A2746,info!$D$3:$E$118,2,FALSE)</f>
        <v>6</v>
      </c>
      <c r="C2746" s="143">
        <v>42</v>
      </c>
      <c r="D2746" s="143" t="s">
        <v>9</v>
      </c>
      <c r="E2746" s="144">
        <v>2.7692960097989787</v>
      </c>
      <c r="F2746" s="145">
        <f t="shared" si="47"/>
        <v>6.023218821312777E-4</v>
      </c>
      <c r="G2746" s="141"/>
      <c r="H2746" s="146"/>
      <c r="I2746" s="146"/>
      <c r="J2746" s="146"/>
      <c r="K2746" s="147">
        <f>VLOOKUP('Datos Monitoreo 2019'!$D2746,info!$A$2:$B$20,2,FALSE)</f>
        <v>0.74</v>
      </c>
      <c r="M2746" s="146">
        <v>1.1499999999999999</v>
      </c>
      <c r="N2746" s="148">
        <f>(1.8894+0.00853085*'Datos Monitoreo 2019'!$E2746^3.32222)/1000</f>
        <v>2.1409594908700421E-3</v>
      </c>
      <c r="O2746" s="148">
        <f>'Datos Monitoreo 2019'!$N2746*'Datos Monitoreo 2019'!$S2746</f>
        <v>4.2819189817400844E-4</v>
      </c>
      <c r="P2746" s="148">
        <f>'Datos Monitoreo 2019'!$O2746+'Datos Monitoreo 2019'!$N2746</f>
        <v>2.5691513890440504E-3</v>
      </c>
      <c r="Q2746" s="146">
        <v>0.47</v>
      </c>
      <c r="R2746" s="148">
        <f>'Datos Monitoreo 2019'!$Q2746*'Datos Monitoreo 2019'!$N2746</f>
        <v>1.0062509607089197E-3</v>
      </c>
      <c r="S2746" s="146">
        <v>0.2</v>
      </c>
      <c r="T2746" s="148">
        <f>'Datos Monitoreo 2019'!$R2746*'Datos Monitoreo 2019'!$S2746</f>
        <v>2.0125019214178397E-4</v>
      </c>
      <c r="U2746" s="148">
        <f>'Datos Monitoreo 2019'!$T2746+'Datos Monitoreo 2019'!$R2746</f>
        <v>1.2075011528507036E-3</v>
      </c>
    </row>
    <row r="2747" spans="1:21" x14ac:dyDescent="0.2">
      <c r="A2747" s="141" t="s">
        <v>99</v>
      </c>
      <c r="B2747" s="142">
        <f>VLOOKUP('Datos Monitoreo 2019'!$A2747,info!$D$3:$E$118,2,FALSE)</f>
        <v>6</v>
      </c>
      <c r="C2747" s="143">
        <v>44</v>
      </c>
      <c r="D2747" s="143" t="s">
        <v>11</v>
      </c>
      <c r="E2747" s="144">
        <v>22.950142793851306</v>
      </c>
      <c r="F2747" s="145">
        <f t="shared" si="47"/>
        <v>4.1367632385916973E-2</v>
      </c>
      <c r="G2747" s="141"/>
      <c r="H2747" s="146"/>
      <c r="I2747" s="146"/>
      <c r="J2747" s="146"/>
      <c r="K2747" s="147">
        <f>VLOOKUP('Datos Monitoreo 2019'!$D2747,info!$A$2:$B$20,2,FALSE)</f>
        <v>0.34899999999999998</v>
      </c>
      <c r="M2747" s="146">
        <v>1.1499999999999999</v>
      </c>
      <c r="N2747" s="148">
        <f>(0.489461*'Datos Monitoreo 2019'!$E2747^1.79018)/1000</f>
        <v>0.13358844243458878</v>
      </c>
      <c r="O2747" s="148">
        <f>'Datos Monitoreo 2019'!$N2747*'Datos Monitoreo 2019'!$S2747</f>
        <v>2.6717688486917759E-2</v>
      </c>
      <c r="P2747" s="148">
        <f>'Datos Monitoreo 2019'!$O2747+'Datos Monitoreo 2019'!$N2747</f>
        <v>0.16030613092150653</v>
      </c>
      <c r="Q2747" s="146">
        <v>0.47</v>
      </c>
      <c r="R2747" s="148">
        <f>'Datos Monitoreo 2019'!$Q2747*'Datos Monitoreo 2019'!$N2747</f>
        <v>6.278656794425673E-2</v>
      </c>
      <c r="S2747" s="146">
        <v>0.2</v>
      </c>
      <c r="T2747" s="148">
        <f>'Datos Monitoreo 2019'!$R2747*'Datos Monitoreo 2019'!$S2747</f>
        <v>1.2557313588851347E-2</v>
      </c>
      <c r="U2747" s="148">
        <f>'Datos Monitoreo 2019'!$T2747+'Datos Monitoreo 2019'!$R2747</f>
        <v>7.5343881533108073E-2</v>
      </c>
    </row>
    <row r="2748" spans="1:21" x14ac:dyDescent="0.2">
      <c r="A2748" s="141" t="s">
        <v>99</v>
      </c>
      <c r="B2748" s="142">
        <f>VLOOKUP('Datos Monitoreo 2019'!$A2748,info!$D$3:$E$118,2,FALSE)</f>
        <v>6</v>
      </c>
      <c r="C2748" s="143">
        <v>48</v>
      </c>
      <c r="D2748" s="143" t="s">
        <v>9</v>
      </c>
      <c r="E2748" s="144">
        <v>6.8754935415698792</v>
      </c>
      <c r="F2748" s="145">
        <f t="shared" si="47"/>
        <v>3.7127665124477359E-3</v>
      </c>
      <c r="G2748" s="141"/>
      <c r="H2748" s="146"/>
      <c r="I2748" s="146"/>
      <c r="J2748" s="146"/>
      <c r="K2748" s="147">
        <f>VLOOKUP('Datos Monitoreo 2019'!$D2748,info!$A$2:$B$20,2,FALSE)</f>
        <v>0.74</v>
      </c>
      <c r="M2748" s="146">
        <v>1.1499999999999999</v>
      </c>
      <c r="N2748" s="148">
        <f>(1.8894+0.00853085*'Datos Monitoreo 2019'!$E2748^3.32222)/1000</f>
        <v>7.0499976086655682E-3</v>
      </c>
      <c r="O2748" s="148">
        <f>'Datos Monitoreo 2019'!$N2748*'Datos Monitoreo 2019'!$S2748</f>
        <v>1.4099995217331136E-3</v>
      </c>
      <c r="P2748" s="148">
        <f>'Datos Monitoreo 2019'!$O2748+'Datos Monitoreo 2019'!$N2748</f>
        <v>8.4599971303986818E-3</v>
      </c>
      <c r="Q2748" s="146">
        <v>0.47</v>
      </c>
      <c r="R2748" s="148">
        <f>'Datos Monitoreo 2019'!$Q2748*'Datos Monitoreo 2019'!$N2748</f>
        <v>3.3134988760728169E-3</v>
      </c>
      <c r="S2748" s="146">
        <v>0.2</v>
      </c>
      <c r="T2748" s="148">
        <f>'Datos Monitoreo 2019'!$R2748*'Datos Monitoreo 2019'!$S2748</f>
        <v>6.6269977521456343E-4</v>
      </c>
      <c r="U2748" s="148">
        <f>'Datos Monitoreo 2019'!$T2748+'Datos Monitoreo 2019'!$R2748</f>
        <v>3.9761986512873802E-3</v>
      </c>
    </row>
    <row r="2749" spans="1:21" x14ac:dyDescent="0.2">
      <c r="A2749" s="141" t="s">
        <v>99</v>
      </c>
      <c r="B2749" s="142">
        <f>VLOOKUP('Datos Monitoreo 2019'!$A2749,info!$D$3:$E$118,2,FALSE)</f>
        <v>6</v>
      </c>
      <c r="C2749" s="143">
        <v>54</v>
      </c>
      <c r="D2749" s="143" t="s">
        <v>11</v>
      </c>
      <c r="E2749" s="144">
        <v>20.499156670236122</v>
      </c>
      <c r="F2749" s="145">
        <f t="shared" si="47"/>
        <v>3.3003642239080158E-2</v>
      </c>
      <c r="G2749" s="141"/>
      <c r="H2749" s="146"/>
      <c r="I2749" s="146"/>
      <c r="J2749" s="146"/>
      <c r="K2749" s="147">
        <f>VLOOKUP('Datos Monitoreo 2019'!$D2749,info!$A$2:$B$20,2,FALSE)</f>
        <v>0.34899999999999998</v>
      </c>
      <c r="M2749" s="146">
        <v>1.1499999999999999</v>
      </c>
      <c r="N2749" s="148">
        <f>(0.489461*'Datos Monitoreo 2019'!$E2749^1.79018)/1000</f>
        <v>0.10913439270459348</v>
      </c>
      <c r="O2749" s="148">
        <f>'Datos Monitoreo 2019'!$N2749*'Datos Monitoreo 2019'!$S2749</f>
        <v>2.1826878540918696E-2</v>
      </c>
      <c r="P2749" s="148">
        <f>'Datos Monitoreo 2019'!$O2749+'Datos Monitoreo 2019'!$N2749</f>
        <v>0.13096127124551218</v>
      </c>
      <c r="Q2749" s="146">
        <v>0.47</v>
      </c>
      <c r="R2749" s="148">
        <f>'Datos Monitoreo 2019'!$Q2749*'Datos Monitoreo 2019'!$N2749</f>
        <v>5.1293164571158935E-2</v>
      </c>
      <c r="S2749" s="146">
        <v>0.2</v>
      </c>
      <c r="T2749" s="148">
        <f>'Datos Monitoreo 2019'!$R2749*'Datos Monitoreo 2019'!$S2749</f>
        <v>1.0258632914231788E-2</v>
      </c>
      <c r="U2749" s="148">
        <f>'Datos Monitoreo 2019'!$T2749+'Datos Monitoreo 2019'!$R2749</f>
        <v>6.1551797485390719E-2</v>
      </c>
    </row>
    <row r="2750" spans="1:21" x14ac:dyDescent="0.2">
      <c r="A2750" s="141" t="s">
        <v>99</v>
      </c>
      <c r="B2750" s="142">
        <f>VLOOKUP('Datos Monitoreo 2019'!$A2750,info!$D$3:$E$118,2,FALSE)</f>
        <v>6</v>
      </c>
      <c r="C2750" s="143">
        <v>55</v>
      </c>
      <c r="D2750" s="143" t="s">
        <v>11</v>
      </c>
      <c r="E2750" s="144">
        <v>22.631832907667516</v>
      </c>
      <c r="F2750" s="145">
        <f t="shared" si="47"/>
        <v>4.0228082993379002E-2</v>
      </c>
      <c r="G2750" s="141"/>
      <c r="H2750" s="146"/>
      <c r="I2750" s="146"/>
      <c r="J2750" s="146"/>
      <c r="K2750" s="147">
        <f>VLOOKUP('Datos Monitoreo 2019'!$D2750,info!$A$2:$B$20,2,FALSE)</f>
        <v>0.34899999999999998</v>
      </c>
      <c r="M2750" s="146">
        <v>1.1499999999999999</v>
      </c>
      <c r="N2750" s="148">
        <f>(0.489461*'Datos Monitoreo 2019'!$E2750^1.79018)/1000</f>
        <v>0.13028975154018632</v>
      </c>
      <c r="O2750" s="148">
        <f>'Datos Monitoreo 2019'!$N2750*'Datos Monitoreo 2019'!$S2750</f>
        <v>2.6057950308037266E-2</v>
      </c>
      <c r="P2750" s="148">
        <f>'Datos Monitoreo 2019'!$O2750+'Datos Monitoreo 2019'!$N2750</f>
        <v>0.15634770184822358</v>
      </c>
      <c r="Q2750" s="146">
        <v>0.47</v>
      </c>
      <c r="R2750" s="148">
        <f>'Datos Monitoreo 2019'!$Q2750*'Datos Monitoreo 2019'!$N2750</f>
        <v>6.1236183223887568E-2</v>
      </c>
      <c r="S2750" s="146">
        <v>0.2</v>
      </c>
      <c r="T2750" s="148">
        <f>'Datos Monitoreo 2019'!$R2750*'Datos Monitoreo 2019'!$S2750</f>
        <v>1.2247236644777514E-2</v>
      </c>
      <c r="U2750" s="148">
        <f>'Datos Monitoreo 2019'!$T2750+'Datos Monitoreo 2019'!$R2750</f>
        <v>7.3483419868665079E-2</v>
      </c>
    </row>
    <row r="2751" spans="1:21" x14ac:dyDescent="0.2">
      <c r="A2751" s="141" t="s">
        <v>99</v>
      </c>
      <c r="B2751" s="142">
        <f>VLOOKUP('Datos Monitoreo 2019'!$A2751,info!$D$3:$E$118,2,FALSE)</f>
        <v>6</v>
      </c>
      <c r="C2751" s="143">
        <v>56</v>
      </c>
      <c r="D2751" s="143" t="s">
        <v>9</v>
      </c>
      <c r="E2751" s="144">
        <v>4.5836623610465859</v>
      </c>
      <c r="F2751" s="145">
        <f t="shared" si="47"/>
        <v>1.650118449976771E-3</v>
      </c>
      <c r="G2751" s="141"/>
      <c r="H2751" s="146"/>
      <c r="I2751" s="146"/>
      <c r="J2751" s="146"/>
      <c r="K2751" s="147">
        <f>VLOOKUP('Datos Monitoreo 2019'!$D2751,info!$A$2:$B$20,2,FALSE)</f>
        <v>0.74</v>
      </c>
      <c r="M2751" s="146">
        <v>1.1499999999999999</v>
      </c>
      <c r="N2751" s="148">
        <f>(1.8894+0.00853085*'Datos Monitoreo 2019'!$E2751^3.32222)/1000</f>
        <v>3.2311947680830479E-3</v>
      </c>
      <c r="O2751" s="148">
        <f>'Datos Monitoreo 2019'!$N2751*'Datos Monitoreo 2019'!$S2751</f>
        <v>6.4623895361660966E-4</v>
      </c>
      <c r="P2751" s="148">
        <f>'Datos Monitoreo 2019'!$O2751+'Datos Monitoreo 2019'!$N2751</f>
        <v>3.8774337216996575E-3</v>
      </c>
      <c r="Q2751" s="146">
        <v>0.47</v>
      </c>
      <c r="R2751" s="148">
        <f>'Datos Monitoreo 2019'!$Q2751*'Datos Monitoreo 2019'!$N2751</f>
        <v>1.5186615409990324E-3</v>
      </c>
      <c r="S2751" s="146">
        <v>0.2</v>
      </c>
      <c r="T2751" s="148">
        <f>'Datos Monitoreo 2019'!$R2751*'Datos Monitoreo 2019'!$S2751</f>
        <v>3.0373230819980652E-4</v>
      </c>
      <c r="U2751" s="148">
        <f>'Datos Monitoreo 2019'!$T2751+'Datos Monitoreo 2019'!$R2751</f>
        <v>1.8223938491988389E-3</v>
      </c>
    </row>
    <row r="2752" spans="1:21" x14ac:dyDescent="0.2">
      <c r="A2752" s="141" t="s">
        <v>99</v>
      </c>
      <c r="B2752" s="142">
        <f>VLOOKUP('Datos Monitoreo 2019'!$A2752,info!$D$3:$E$118,2,FALSE)</f>
        <v>6</v>
      </c>
      <c r="C2752" s="143">
        <v>58</v>
      </c>
      <c r="D2752" s="143" t="s">
        <v>11</v>
      </c>
      <c r="E2752" s="144">
        <v>26.674368462201659</v>
      </c>
      <c r="F2752" s="145">
        <f t="shared" si="47"/>
        <v>5.5882801928312471E-2</v>
      </c>
      <c r="G2752" s="141"/>
      <c r="H2752" s="146"/>
      <c r="I2752" s="146"/>
      <c r="J2752" s="146"/>
      <c r="K2752" s="147">
        <f>VLOOKUP('Datos Monitoreo 2019'!$D2752,info!$A$2:$B$20,2,FALSE)</f>
        <v>0.34899999999999998</v>
      </c>
      <c r="M2752" s="146">
        <v>1.1499999999999999</v>
      </c>
      <c r="N2752" s="148">
        <f>(0.489461*'Datos Monitoreo 2019'!$E2752^1.79018)/1000</f>
        <v>0.17485711609641333</v>
      </c>
      <c r="O2752" s="148">
        <f>'Datos Monitoreo 2019'!$N2752*'Datos Monitoreo 2019'!$S2752</f>
        <v>3.497142321928267E-2</v>
      </c>
      <c r="P2752" s="148">
        <f>'Datos Monitoreo 2019'!$O2752+'Datos Monitoreo 2019'!$N2752</f>
        <v>0.20982853931569601</v>
      </c>
      <c r="Q2752" s="146">
        <v>0.47</v>
      </c>
      <c r="R2752" s="148">
        <f>'Datos Monitoreo 2019'!$Q2752*'Datos Monitoreo 2019'!$N2752</f>
        <v>8.2182844565314259E-2</v>
      </c>
      <c r="S2752" s="146">
        <v>0.2</v>
      </c>
      <c r="T2752" s="148">
        <f>'Datos Monitoreo 2019'!$R2752*'Datos Monitoreo 2019'!$S2752</f>
        <v>1.6436568913062853E-2</v>
      </c>
      <c r="U2752" s="148">
        <f>'Datos Monitoreo 2019'!$T2752+'Datos Monitoreo 2019'!$R2752</f>
        <v>9.8619413478377105E-2</v>
      </c>
    </row>
    <row r="2753" spans="1:21" x14ac:dyDescent="0.2">
      <c r="A2753" s="141" t="s">
        <v>99</v>
      </c>
      <c r="B2753" s="142">
        <f>VLOOKUP('Datos Monitoreo 2019'!$A2753,info!$D$3:$E$118,2,FALSE)</f>
        <v>6</v>
      </c>
      <c r="C2753" s="143">
        <v>60</v>
      </c>
      <c r="D2753" s="143" t="s">
        <v>9</v>
      </c>
      <c r="E2753" s="144">
        <v>8.5625359383439683</v>
      </c>
      <c r="F2753" s="145">
        <f t="shared" si="47"/>
        <v>5.7583054185363176E-3</v>
      </c>
      <c r="G2753" s="141"/>
      <c r="H2753" s="146"/>
      <c r="I2753" s="146"/>
      <c r="J2753" s="146"/>
      <c r="K2753" s="147">
        <f>VLOOKUP('Datos Monitoreo 2019'!$D2753,info!$A$2:$B$20,2,FALSE)</f>
        <v>0.74</v>
      </c>
      <c r="M2753" s="146">
        <v>1.1499999999999999</v>
      </c>
      <c r="N2753" s="148">
        <f>(1.8894+0.00853085*'Datos Monitoreo 2019'!$E2753^3.32222)/1000</f>
        <v>1.2587402014171457E-2</v>
      </c>
      <c r="O2753" s="148">
        <f>'Datos Monitoreo 2019'!$N2753*'Datos Monitoreo 2019'!$S2753</f>
        <v>2.5174804028342914E-3</v>
      </c>
      <c r="P2753" s="148">
        <f>'Datos Monitoreo 2019'!$O2753+'Datos Monitoreo 2019'!$N2753</f>
        <v>1.5104882417005748E-2</v>
      </c>
      <c r="Q2753" s="146">
        <v>0.47</v>
      </c>
      <c r="R2753" s="148">
        <f>'Datos Monitoreo 2019'!$Q2753*'Datos Monitoreo 2019'!$N2753</f>
        <v>5.9160789466605841E-3</v>
      </c>
      <c r="S2753" s="146">
        <v>0.2</v>
      </c>
      <c r="T2753" s="148">
        <f>'Datos Monitoreo 2019'!$R2753*'Datos Monitoreo 2019'!$S2753</f>
        <v>1.1832157893321169E-3</v>
      </c>
      <c r="U2753" s="148">
        <f>'Datos Monitoreo 2019'!$T2753+'Datos Monitoreo 2019'!$R2753</f>
        <v>7.0992947359927007E-3</v>
      </c>
    </row>
    <row r="2754" spans="1:21" x14ac:dyDescent="0.2">
      <c r="A2754" s="141" t="s">
        <v>99</v>
      </c>
      <c r="B2754" s="142">
        <f>VLOOKUP('Datos Monitoreo 2019'!$A2754,info!$D$3:$E$118,2,FALSE)</f>
        <v>6</v>
      </c>
      <c r="C2754" s="143">
        <v>61</v>
      </c>
      <c r="D2754" s="143" t="s">
        <v>11</v>
      </c>
      <c r="E2754" s="144">
        <v>19.194086136882579</v>
      </c>
      <c r="F2754" s="145">
        <f t="shared" si="47"/>
        <v>2.893508485135049E-2</v>
      </c>
      <c r="G2754" s="141"/>
      <c r="H2754" s="146"/>
      <c r="I2754" s="146"/>
      <c r="J2754" s="146"/>
      <c r="K2754" s="147">
        <f>VLOOKUP('Datos Monitoreo 2019'!$D2754,info!$A$2:$B$20,2,FALSE)</f>
        <v>0.34899999999999998</v>
      </c>
      <c r="M2754" s="146">
        <v>1.1499999999999999</v>
      </c>
      <c r="N2754" s="148">
        <f>(0.489461*'Datos Monitoreo 2019'!$E2754^1.79018)/1000</f>
        <v>9.7010508248015603E-2</v>
      </c>
      <c r="O2754" s="148">
        <f>'Datos Monitoreo 2019'!$N2754*'Datos Monitoreo 2019'!$S2754</f>
        <v>1.9402101649603123E-2</v>
      </c>
      <c r="P2754" s="148">
        <f>'Datos Monitoreo 2019'!$O2754+'Datos Monitoreo 2019'!$N2754</f>
        <v>0.11641260989761873</v>
      </c>
      <c r="Q2754" s="146">
        <v>0.47</v>
      </c>
      <c r="R2754" s="148">
        <f>'Datos Monitoreo 2019'!$Q2754*'Datos Monitoreo 2019'!$N2754</f>
        <v>4.5594938876567334E-2</v>
      </c>
      <c r="S2754" s="146">
        <v>0.2</v>
      </c>
      <c r="T2754" s="148">
        <f>'Datos Monitoreo 2019'!$R2754*'Datos Monitoreo 2019'!$S2754</f>
        <v>9.1189877753134665E-3</v>
      </c>
      <c r="U2754" s="148">
        <f>'Datos Monitoreo 2019'!$T2754+'Datos Monitoreo 2019'!$R2754</f>
        <v>5.4713926651880802E-2</v>
      </c>
    </row>
    <row r="2755" spans="1:21" x14ac:dyDescent="0.2">
      <c r="A2755" s="141" t="s">
        <v>99</v>
      </c>
      <c r="B2755" s="142">
        <f>VLOOKUP('Datos Monitoreo 2019'!$A2755,info!$D$3:$E$118,2,FALSE)</f>
        <v>6</v>
      </c>
      <c r="C2755" s="143">
        <v>62</v>
      </c>
      <c r="D2755" s="143" t="s">
        <v>11</v>
      </c>
      <c r="E2755" s="144">
        <v>27.438312189042758</v>
      </c>
      <c r="F2755" s="145">
        <f t="shared" ref="F2755:F2818" si="48">+(PI()*(((E2755/100)^2))/4)</f>
        <v>5.9129562767387144E-2</v>
      </c>
      <c r="G2755" s="141"/>
      <c r="H2755" s="146"/>
      <c r="I2755" s="146"/>
      <c r="J2755" s="146"/>
      <c r="K2755" s="147">
        <f>VLOOKUP('Datos Monitoreo 2019'!$D2755,info!$A$2:$B$20,2,FALSE)</f>
        <v>0.34899999999999998</v>
      </c>
      <c r="M2755" s="146">
        <v>1.1499999999999999</v>
      </c>
      <c r="N2755" s="148">
        <f>(0.489461*'Datos Monitoreo 2019'!$E2755^1.79018)/1000</f>
        <v>0.18392329179915104</v>
      </c>
      <c r="O2755" s="148">
        <f>'Datos Monitoreo 2019'!$N2755*'Datos Monitoreo 2019'!$S2755</f>
        <v>3.6784658359830212E-2</v>
      </c>
      <c r="P2755" s="148">
        <f>'Datos Monitoreo 2019'!$O2755+'Datos Monitoreo 2019'!$N2755</f>
        <v>0.22070795015898126</v>
      </c>
      <c r="Q2755" s="146">
        <v>0.47</v>
      </c>
      <c r="R2755" s="148">
        <f>'Datos Monitoreo 2019'!$Q2755*'Datos Monitoreo 2019'!$N2755</f>
        <v>8.6443947145600983E-2</v>
      </c>
      <c r="S2755" s="146">
        <v>0.2</v>
      </c>
      <c r="T2755" s="148">
        <f>'Datos Monitoreo 2019'!$R2755*'Datos Monitoreo 2019'!$S2755</f>
        <v>1.7288789429120197E-2</v>
      </c>
      <c r="U2755" s="148">
        <f>'Datos Monitoreo 2019'!$T2755+'Datos Monitoreo 2019'!$R2755</f>
        <v>0.10373273657472118</v>
      </c>
    </row>
    <row r="2756" spans="1:21" x14ac:dyDescent="0.2">
      <c r="A2756" s="141" t="s">
        <v>99</v>
      </c>
      <c r="B2756" s="142">
        <f>VLOOKUP('Datos Monitoreo 2019'!$A2756,info!$D$3:$E$118,2,FALSE)</f>
        <v>6</v>
      </c>
      <c r="C2756" s="143">
        <v>63</v>
      </c>
      <c r="D2756" s="143" t="s">
        <v>11</v>
      </c>
      <c r="E2756" s="144">
        <v>18.048170546620934</v>
      </c>
      <c r="F2756" s="145">
        <f t="shared" si="48"/>
        <v>2.5583281749835176E-2</v>
      </c>
      <c r="G2756" s="141"/>
      <c r="H2756" s="146"/>
      <c r="I2756" s="146"/>
      <c r="J2756" s="146"/>
      <c r="K2756" s="147">
        <f>VLOOKUP('Datos Monitoreo 2019'!$D2756,info!$A$2:$B$20,2,FALSE)</f>
        <v>0.34899999999999998</v>
      </c>
      <c r="M2756" s="146">
        <v>1.1499999999999999</v>
      </c>
      <c r="N2756" s="148">
        <f>(0.489461*'Datos Monitoreo 2019'!$E2756^1.79018)/1000</f>
        <v>8.6887970738051531E-2</v>
      </c>
      <c r="O2756" s="148">
        <f>'Datos Monitoreo 2019'!$N2756*'Datos Monitoreo 2019'!$S2756</f>
        <v>1.7377594147610306E-2</v>
      </c>
      <c r="P2756" s="148">
        <f>'Datos Monitoreo 2019'!$O2756+'Datos Monitoreo 2019'!$N2756</f>
        <v>0.10426556488566184</v>
      </c>
      <c r="Q2756" s="146">
        <v>0.47</v>
      </c>
      <c r="R2756" s="148">
        <f>'Datos Monitoreo 2019'!$Q2756*'Datos Monitoreo 2019'!$N2756</f>
        <v>4.0837346246884218E-2</v>
      </c>
      <c r="S2756" s="146">
        <v>0.2</v>
      </c>
      <c r="T2756" s="148">
        <f>'Datos Monitoreo 2019'!$R2756*'Datos Monitoreo 2019'!$S2756</f>
        <v>8.1674692493768439E-3</v>
      </c>
      <c r="U2756" s="148">
        <f>'Datos Monitoreo 2019'!$T2756+'Datos Monitoreo 2019'!$R2756</f>
        <v>4.900481549626106E-2</v>
      </c>
    </row>
    <row r="2757" spans="1:21" x14ac:dyDescent="0.2">
      <c r="A2757" s="141" t="s">
        <v>99</v>
      </c>
      <c r="B2757" s="142">
        <f>VLOOKUP('Datos Monitoreo 2019'!$A2757,info!$D$3:$E$118,2,FALSE)</f>
        <v>6</v>
      </c>
      <c r="C2757" s="143">
        <v>64</v>
      </c>
      <c r="D2757" s="143" t="s">
        <v>9</v>
      </c>
      <c r="E2757" s="144">
        <v>9.1673247220931717</v>
      </c>
      <c r="F2757" s="145">
        <f t="shared" si="48"/>
        <v>6.6004737999070841E-3</v>
      </c>
      <c r="G2757" s="141"/>
      <c r="H2757" s="146"/>
      <c r="I2757" s="146"/>
      <c r="J2757" s="146"/>
      <c r="K2757" s="147">
        <f>VLOOKUP('Datos Monitoreo 2019'!$D2757,info!$A$2:$B$20,2,FALSE)</f>
        <v>0.74</v>
      </c>
      <c r="M2757" s="146">
        <v>1.1499999999999999</v>
      </c>
      <c r="N2757" s="148">
        <f>(1.8894+0.00853085*'Datos Monitoreo 2019'!$E2757^3.32222)/1000</f>
        <v>1.5310062851875578E-2</v>
      </c>
      <c r="O2757" s="148">
        <f>'Datos Monitoreo 2019'!$N2757*'Datos Monitoreo 2019'!$S2757</f>
        <v>3.0620125703751159E-3</v>
      </c>
      <c r="P2757" s="148">
        <f>'Datos Monitoreo 2019'!$O2757+'Datos Monitoreo 2019'!$N2757</f>
        <v>1.8372075422250694E-2</v>
      </c>
      <c r="Q2757" s="146">
        <v>0.47</v>
      </c>
      <c r="R2757" s="148">
        <f>'Datos Monitoreo 2019'!$Q2757*'Datos Monitoreo 2019'!$N2757</f>
        <v>7.1957295403815213E-3</v>
      </c>
      <c r="S2757" s="146">
        <v>0.2</v>
      </c>
      <c r="T2757" s="148">
        <f>'Datos Monitoreo 2019'!$R2757*'Datos Monitoreo 2019'!$S2757</f>
        <v>1.4391459080763044E-3</v>
      </c>
      <c r="U2757" s="148">
        <f>'Datos Monitoreo 2019'!$T2757+'Datos Monitoreo 2019'!$R2757</f>
        <v>8.6348754484578266E-3</v>
      </c>
    </row>
    <row r="2758" spans="1:21" x14ac:dyDescent="0.2">
      <c r="A2758" s="141" t="s">
        <v>99</v>
      </c>
      <c r="B2758" s="142">
        <f>VLOOKUP('Datos Monitoreo 2019'!$A2758,info!$D$3:$E$118,2,FALSE)</f>
        <v>6</v>
      </c>
      <c r="C2758" s="143">
        <v>67</v>
      </c>
      <c r="D2758" s="143" t="s">
        <v>11</v>
      </c>
      <c r="E2758" s="144">
        <v>27.215495268714104</v>
      </c>
      <c r="F2758" s="145">
        <f t="shared" si="48"/>
        <v>5.8173121136876393E-2</v>
      </c>
      <c r="G2758" s="141"/>
      <c r="H2758" s="146"/>
      <c r="I2758" s="146"/>
      <c r="J2758" s="146"/>
      <c r="K2758" s="147">
        <f>VLOOKUP('Datos Monitoreo 2019'!$D2758,info!$A$2:$B$20,2,FALSE)</f>
        <v>0.34899999999999998</v>
      </c>
      <c r="M2758" s="146">
        <v>1.1499999999999999</v>
      </c>
      <c r="N2758" s="148">
        <f>(0.489461*'Datos Monitoreo 2019'!$E2758^1.79018)/1000</f>
        <v>0.18125810419111296</v>
      </c>
      <c r="O2758" s="148">
        <f>'Datos Monitoreo 2019'!$N2758*'Datos Monitoreo 2019'!$S2758</f>
        <v>3.6251620838222594E-2</v>
      </c>
      <c r="P2758" s="148">
        <f>'Datos Monitoreo 2019'!$O2758+'Datos Monitoreo 2019'!$N2758</f>
        <v>0.21750972502933555</v>
      </c>
      <c r="Q2758" s="146">
        <v>0.47</v>
      </c>
      <c r="R2758" s="148">
        <f>'Datos Monitoreo 2019'!$Q2758*'Datos Monitoreo 2019'!$N2758</f>
        <v>8.519130896982309E-2</v>
      </c>
      <c r="S2758" s="146">
        <v>0.2</v>
      </c>
      <c r="T2758" s="148">
        <f>'Datos Monitoreo 2019'!$R2758*'Datos Monitoreo 2019'!$S2758</f>
        <v>1.7038261793964619E-2</v>
      </c>
      <c r="U2758" s="148">
        <f>'Datos Monitoreo 2019'!$T2758+'Datos Monitoreo 2019'!$R2758</f>
        <v>0.10222957076378771</v>
      </c>
    </row>
    <row r="2759" spans="1:21" x14ac:dyDescent="0.2">
      <c r="A2759" s="141" t="s">
        <v>99</v>
      </c>
      <c r="B2759" s="142">
        <f>VLOOKUP('Datos Monitoreo 2019'!$A2759,info!$D$3:$E$118,2,FALSE)</f>
        <v>6</v>
      </c>
      <c r="C2759" s="143">
        <v>68</v>
      </c>
      <c r="D2759" s="143" t="s">
        <v>9</v>
      </c>
      <c r="E2759" s="144">
        <v>6.1115498147287806</v>
      </c>
      <c r="F2759" s="145">
        <f t="shared" si="48"/>
        <v>2.9335439110698145E-3</v>
      </c>
      <c r="G2759" s="141"/>
      <c r="H2759" s="146"/>
      <c r="I2759" s="146"/>
      <c r="J2759" s="146"/>
      <c r="K2759" s="147">
        <f>VLOOKUP('Datos Monitoreo 2019'!$D2759,info!$A$2:$B$20,2,FALSE)</f>
        <v>0.74</v>
      </c>
      <c r="M2759" s="146">
        <v>1.1499999999999999</v>
      </c>
      <c r="N2759" s="148">
        <f>(1.8894+0.00853085*'Datos Monitoreo 2019'!$E2759^3.32222)/1000</f>
        <v>5.3788747787765672E-3</v>
      </c>
      <c r="O2759" s="148">
        <f>'Datos Monitoreo 2019'!$N2759*'Datos Monitoreo 2019'!$S2759</f>
        <v>1.0757749557553135E-3</v>
      </c>
      <c r="P2759" s="148">
        <f>'Datos Monitoreo 2019'!$O2759+'Datos Monitoreo 2019'!$N2759</f>
        <v>6.4546497345318804E-3</v>
      </c>
      <c r="Q2759" s="146">
        <v>0.47</v>
      </c>
      <c r="R2759" s="148">
        <f>'Datos Monitoreo 2019'!$Q2759*'Datos Monitoreo 2019'!$N2759</f>
        <v>2.5280711460249866E-3</v>
      </c>
      <c r="S2759" s="146">
        <v>0.2</v>
      </c>
      <c r="T2759" s="148">
        <f>'Datos Monitoreo 2019'!$R2759*'Datos Monitoreo 2019'!$S2759</f>
        <v>5.0561422920499736E-4</v>
      </c>
      <c r="U2759" s="148">
        <f>'Datos Monitoreo 2019'!$T2759+'Datos Monitoreo 2019'!$R2759</f>
        <v>3.0336853752299837E-3</v>
      </c>
    </row>
    <row r="2760" spans="1:21" x14ac:dyDescent="0.2">
      <c r="A2760" s="141" t="s">
        <v>99</v>
      </c>
      <c r="B2760" s="142">
        <f>VLOOKUP('Datos Monitoreo 2019'!$A2760,info!$D$3:$E$118,2,FALSE)</f>
        <v>6</v>
      </c>
      <c r="C2760" s="143">
        <v>68</v>
      </c>
      <c r="D2760" s="143" t="s">
        <v>9</v>
      </c>
      <c r="E2760" s="144">
        <v>5.0611271903222717</v>
      </c>
      <c r="F2760" s="145">
        <f t="shared" si="48"/>
        <v>2.011798058153103E-3</v>
      </c>
      <c r="G2760" s="141"/>
      <c r="H2760" s="146"/>
      <c r="I2760" s="146"/>
      <c r="J2760" s="146"/>
      <c r="K2760" s="147">
        <f>VLOOKUP('Datos Monitoreo 2019'!$D2760,info!$A$2:$B$20,2,FALSE)</f>
        <v>0.74</v>
      </c>
      <c r="M2760" s="146">
        <v>1.1499999999999999</v>
      </c>
      <c r="N2760" s="148">
        <f>(1.8894+0.00853085*'Datos Monitoreo 2019'!$E2760^3.32222)/1000</f>
        <v>3.7543045563079263E-3</v>
      </c>
      <c r="O2760" s="148">
        <f>'Datos Monitoreo 2019'!$N2760*'Datos Monitoreo 2019'!$S2760</f>
        <v>7.5086091126158529E-4</v>
      </c>
      <c r="P2760" s="148">
        <f>'Datos Monitoreo 2019'!$O2760+'Datos Monitoreo 2019'!$N2760</f>
        <v>4.505165467569512E-3</v>
      </c>
      <c r="Q2760" s="146">
        <v>0.47</v>
      </c>
      <c r="R2760" s="148">
        <f>'Datos Monitoreo 2019'!$Q2760*'Datos Monitoreo 2019'!$N2760</f>
        <v>1.7645231414647252E-3</v>
      </c>
      <c r="S2760" s="146">
        <v>0.2</v>
      </c>
      <c r="T2760" s="148">
        <f>'Datos Monitoreo 2019'!$R2760*'Datos Monitoreo 2019'!$S2760</f>
        <v>3.5290462829294504E-4</v>
      </c>
      <c r="U2760" s="148">
        <f>'Datos Monitoreo 2019'!$T2760+'Datos Monitoreo 2019'!$R2760</f>
        <v>2.1174277697576702E-3</v>
      </c>
    </row>
    <row r="2761" spans="1:21" x14ac:dyDescent="0.2">
      <c r="A2761" s="141" t="s">
        <v>99</v>
      </c>
      <c r="B2761" s="142">
        <f>VLOOKUP('Datos Monitoreo 2019'!$A2761,info!$D$3:$E$118,2,FALSE)</f>
        <v>6</v>
      </c>
      <c r="C2761" s="143">
        <v>75</v>
      </c>
      <c r="D2761" s="143" t="s">
        <v>11</v>
      </c>
      <c r="E2761" s="144">
        <v>22.981973782469687</v>
      </c>
      <c r="F2761" s="145">
        <f t="shared" si="48"/>
        <v>4.1482462677357779E-2</v>
      </c>
      <c r="G2761" s="141"/>
      <c r="H2761" s="146"/>
      <c r="I2761" s="146"/>
      <c r="J2761" s="146"/>
      <c r="K2761" s="147">
        <f>VLOOKUP('Datos Monitoreo 2019'!$D2761,info!$A$2:$B$20,2,FALSE)</f>
        <v>0.34899999999999998</v>
      </c>
      <c r="M2761" s="146">
        <v>1.1499999999999999</v>
      </c>
      <c r="N2761" s="148">
        <f>(0.489461*'Datos Monitoreo 2019'!$E2761^1.79018)/1000</f>
        <v>0.13392031260373247</v>
      </c>
      <c r="O2761" s="148">
        <f>'Datos Monitoreo 2019'!$N2761*'Datos Monitoreo 2019'!$S2761</f>
        <v>2.6784062520746495E-2</v>
      </c>
      <c r="P2761" s="148">
        <f>'Datos Monitoreo 2019'!$O2761+'Datos Monitoreo 2019'!$N2761</f>
        <v>0.16070437512447897</v>
      </c>
      <c r="Q2761" s="146">
        <v>0.47</v>
      </c>
      <c r="R2761" s="148">
        <f>'Datos Monitoreo 2019'!$Q2761*'Datos Monitoreo 2019'!$N2761</f>
        <v>6.2942546923754256E-2</v>
      </c>
      <c r="S2761" s="146">
        <v>0.2</v>
      </c>
      <c r="T2761" s="148">
        <f>'Datos Monitoreo 2019'!$R2761*'Datos Monitoreo 2019'!$S2761</f>
        <v>1.2588509384750852E-2</v>
      </c>
      <c r="U2761" s="148">
        <f>'Datos Monitoreo 2019'!$T2761+'Datos Monitoreo 2019'!$R2761</f>
        <v>7.553105630850511E-2</v>
      </c>
    </row>
    <row r="2762" spans="1:21" x14ac:dyDescent="0.2">
      <c r="A2762" s="141" t="s">
        <v>99</v>
      </c>
      <c r="B2762" s="142">
        <f>VLOOKUP('Datos Monitoreo 2019'!$A2762,info!$D$3:$E$118,2,FALSE)</f>
        <v>6</v>
      </c>
      <c r="C2762" s="143">
        <v>76</v>
      </c>
      <c r="D2762" s="143" t="s">
        <v>11</v>
      </c>
      <c r="E2762" s="144">
        <v>21.804227203589662</v>
      </c>
      <c r="F2762" s="145">
        <f t="shared" si="48"/>
        <v>3.7339739086147301E-2</v>
      </c>
      <c r="G2762" s="141"/>
      <c r="H2762" s="146"/>
      <c r="I2762" s="146"/>
      <c r="J2762" s="146"/>
      <c r="K2762" s="147">
        <f>VLOOKUP('Datos Monitoreo 2019'!$D2762,info!$A$2:$B$20,2,FALSE)</f>
        <v>0.34899999999999998</v>
      </c>
      <c r="M2762" s="146">
        <v>1.1499999999999999</v>
      </c>
      <c r="N2762" s="148">
        <f>(0.489461*'Datos Monitoreo 2019'!$E2762^1.79018)/1000</f>
        <v>0.12188405131164495</v>
      </c>
      <c r="O2762" s="148">
        <f>'Datos Monitoreo 2019'!$N2762*'Datos Monitoreo 2019'!$S2762</f>
        <v>2.4376810262328991E-2</v>
      </c>
      <c r="P2762" s="148">
        <f>'Datos Monitoreo 2019'!$O2762+'Datos Monitoreo 2019'!$N2762</f>
        <v>0.14626086157397394</v>
      </c>
      <c r="Q2762" s="146">
        <v>0.47</v>
      </c>
      <c r="R2762" s="148">
        <f>'Datos Monitoreo 2019'!$Q2762*'Datos Monitoreo 2019'!$N2762</f>
        <v>5.7285504116473124E-2</v>
      </c>
      <c r="S2762" s="146">
        <v>0.2</v>
      </c>
      <c r="T2762" s="148">
        <f>'Datos Monitoreo 2019'!$R2762*'Datos Monitoreo 2019'!$S2762</f>
        <v>1.1457100823294625E-2</v>
      </c>
      <c r="U2762" s="148">
        <f>'Datos Monitoreo 2019'!$T2762+'Datos Monitoreo 2019'!$R2762</f>
        <v>6.8742604939767749E-2</v>
      </c>
    </row>
    <row r="2763" spans="1:21" x14ac:dyDescent="0.2">
      <c r="A2763" s="141" t="s">
        <v>99</v>
      </c>
      <c r="B2763" s="142">
        <f>VLOOKUP('Datos Monitoreo 2019'!$A2763,info!$D$3:$E$118,2,FALSE)</f>
        <v>6</v>
      </c>
      <c r="C2763" s="143">
        <v>77</v>
      </c>
      <c r="D2763" s="143" t="s">
        <v>9</v>
      </c>
      <c r="E2763" s="144">
        <v>10.313240312354818</v>
      </c>
      <c r="F2763" s="145">
        <f t="shared" si="48"/>
        <v>8.3537246530074032E-3</v>
      </c>
      <c r="G2763" s="141"/>
      <c r="H2763" s="146"/>
      <c r="I2763" s="146"/>
      <c r="J2763" s="146"/>
      <c r="K2763" s="147">
        <f>VLOOKUP('Datos Monitoreo 2019'!$D2763,info!$A$2:$B$20,2,FALSE)</f>
        <v>0.74</v>
      </c>
      <c r="M2763" s="146">
        <v>1.1499999999999999</v>
      </c>
      <c r="N2763" s="148">
        <f>(1.8894+0.00853085*'Datos Monitoreo 2019'!$E2763^3.32222)/1000</f>
        <v>2.1737269668333992E-2</v>
      </c>
      <c r="O2763" s="148">
        <f>'Datos Monitoreo 2019'!$N2763*'Datos Monitoreo 2019'!$S2763</f>
        <v>4.3474539336667986E-3</v>
      </c>
      <c r="P2763" s="148">
        <f>'Datos Monitoreo 2019'!$O2763+'Datos Monitoreo 2019'!$N2763</f>
        <v>2.608472360200079E-2</v>
      </c>
      <c r="Q2763" s="146">
        <v>0.47</v>
      </c>
      <c r="R2763" s="148">
        <f>'Datos Monitoreo 2019'!$Q2763*'Datos Monitoreo 2019'!$N2763</f>
        <v>1.0216516744116977E-2</v>
      </c>
      <c r="S2763" s="146">
        <v>0.2</v>
      </c>
      <c r="T2763" s="148">
        <f>'Datos Monitoreo 2019'!$R2763*'Datos Monitoreo 2019'!$S2763</f>
        <v>2.0433033488233953E-3</v>
      </c>
      <c r="U2763" s="148">
        <f>'Datos Monitoreo 2019'!$T2763+'Datos Monitoreo 2019'!$R2763</f>
        <v>1.2259820092940372E-2</v>
      </c>
    </row>
    <row r="2764" spans="1:21" x14ac:dyDescent="0.2">
      <c r="A2764" s="141" t="s">
        <v>99</v>
      </c>
      <c r="B2764" s="142">
        <f>VLOOKUP('Datos Monitoreo 2019'!$A2764,info!$D$3:$E$118,2,FALSE)</f>
        <v>6</v>
      </c>
      <c r="C2764" s="143">
        <v>77</v>
      </c>
      <c r="D2764" s="143" t="s">
        <v>9</v>
      </c>
      <c r="E2764" s="144">
        <v>3.9152116000606259</v>
      </c>
      <c r="F2764" s="145">
        <f t="shared" si="48"/>
        <v>1.2039275670186426E-3</v>
      </c>
      <c r="G2764" s="141"/>
      <c r="H2764" s="146"/>
      <c r="I2764" s="146"/>
      <c r="J2764" s="146"/>
      <c r="K2764" s="147">
        <f>VLOOKUP('Datos Monitoreo 2019'!$D2764,info!$A$2:$B$20,2,FALSE)</f>
        <v>0.74</v>
      </c>
      <c r="M2764" s="146">
        <v>1.1499999999999999</v>
      </c>
      <c r="N2764" s="148">
        <f>(1.8894+0.00853085*'Datos Monitoreo 2019'!$E2764^3.32222)/1000</f>
        <v>2.6841958942753355E-3</v>
      </c>
      <c r="O2764" s="148">
        <f>'Datos Monitoreo 2019'!$N2764*'Datos Monitoreo 2019'!$S2764</f>
        <v>5.3683917885506715E-4</v>
      </c>
      <c r="P2764" s="148">
        <f>'Datos Monitoreo 2019'!$O2764+'Datos Monitoreo 2019'!$N2764</f>
        <v>3.2210350731304025E-3</v>
      </c>
      <c r="Q2764" s="146">
        <v>0.47</v>
      </c>
      <c r="R2764" s="148">
        <f>'Datos Monitoreo 2019'!$Q2764*'Datos Monitoreo 2019'!$N2764</f>
        <v>1.2615720703094077E-3</v>
      </c>
      <c r="S2764" s="146">
        <v>0.2</v>
      </c>
      <c r="T2764" s="148">
        <f>'Datos Monitoreo 2019'!$R2764*'Datos Monitoreo 2019'!$S2764</f>
        <v>2.5231441406188153E-4</v>
      </c>
      <c r="U2764" s="148">
        <f>'Datos Monitoreo 2019'!$T2764+'Datos Monitoreo 2019'!$R2764</f>
        <v>1.5138864843712893E-3</v>
      </c>
    </row>
    <row r="2765" spans="1:21" x14ac:dyDescent="0.2">
      <c r="A2765" s="141" t="s">
        <v>99</v>
      </c>
      <c r="B2765" s="142">
        <f>VLOOKUP('Datos Monitoreo 2019'!$A2765,info!$D$3:$E$118,2,FALSE)</f>
        <v>6</v>
      </c>
      <c r="C2765" s="143">
        <v>77</v>
      </c>
      <c r="D2765" s="143" t="s">
        <v>9</v>
      </c>
      <c r="E2765" s="144">
        <v>3.4059157821665602</v>
      </c>
      <c r="F2765" s="145">
        <f t="shared" si="48"/>
        <v>9.1108247172955485E-4</v>
      </c>
      <c r="G2765" s="141"/>
      <c r="H2765" s="146"/>
      <c r="I2765" s="146"/>
      <c r="J2765" s="146"/>
      <c r="K2765" s="147">
        <f>VLOOKUP('Datos Monitoreo 2019'!$D2765,info!$A$2:$B$20,2,FALSE)</f>
        <v>0.74</v>
      </c>
      <c r="M2765" s="146">
        <v>1.1499999999999999</v>
      </c>
      <c r="N2765" s="148">
        <f>(1.8894+0.00853085*'Datos Monitoreo 2019'!$E2765^3.32222)/1000</f>
        <v>2.3896538383269533E-3</v>
      </c>
      <c r="O2765" s="148">
        <f>'Datos Monitoreo 2019'!$N2765*'Datos Monitoreo 2019'!$S2765</f>
        <v>4.7793076766539067E-4</v>
      </c>
      <c r="P2765" s="148">
        <f>'Datos Monitoreo 2019'!$O2765+'Datos Monitoreo 2019'!$N2765</f>
        <v>2.8675846059923438E-3</v>
      </c>
      <c r="Q2765" s="146">
        <v>0.47</v>
      </c>
      <c r="R2765" s="148">
        <f>'Datos Monitoreo 2019'!$Q2765*'Datos Monitoreo 2019'!$N2765</f>
        <v>1.1231373040136679E-3</v>
      </c>
      <c r="S2765" s="146">
        <v>0.2</v>
      </c>
      <c r="T2765" s="148">
        <f>'Datos Monitoreo 2019'!$R2765*'Datos Monitoreo 2019'!$S2765</f>
        <v>2.2462746080273359E-4</v>
      </c>
      <c r="U2765" s="148">
        <f>'Datos Monitoreo 2019'!$T2765+'Datos Monitoreo 2019'!$R2765</f>
        <v>1.3477647648164016E-3</v>
      </c>
    </row>
    <row r="2766" spans="1:21" x14ac:dyDescent="0.2">
      <c r="A2766" s="141" t="s">
        <v>99</v>
      </c>
      <c r="B2766" s="142">
        <f>VLOOKUP('Datos Monitoreo 2019'!$A2766,info!$D$3:$E$118,2,FALSE)</f>
        <v>6</v>
      </c>
      <c r="C2766" s="143">
        <v>79</v>
      </c>
      <c r="D2766" s="143" t="s">
        <v>11</v>
      </c>
      <c r="E2766" s="144">
        <v>30.271270176078492</v>
      </c>
      <c r="F2766" s="145">
        <f t="shared" si="48"/>
        <v>7.1969944843626607E-2</v>
      </c>
      <c r="G2766" s="141"/>
      <c r="H2766" s="146"/>
      <c r="I2766" s="146"/>
      <c r="J2766" s="146"/>
      <c r="K2766" s="147">
        <f>VLOOKUP('Datos Monitoreo 2019'!$D2766,info!$A$2:$B$20,2,FALSE)</f>
        <v>0.34899999999999998</v>
      </c>
      <c r="M2766" s="146">
        <v>1.1499999999999999</v>
      </c>
      <c r="N2766" s="148">
        <f>(0.489461*'Datos Monitoreo 2019'!$E2766^1.79018)/1000</f>
        <v>0.21929540503686371</v>
      </c>
      <c r="O2766" s="148">
        <f>'Datos Monitoreo 2019'!$N2766*'Datos Monitoreo 2019'!$S2766</f>
        <v>4.3859081007372742E-2</v>
      </c>
      <c r="P2766" s="148">
        <f>'Datos Monitoreo 2019'!$O2766+'Datos Monitoreo 2019'!$N2766</f>
        <v>0.26315448604423647</v>
      </c>
      <c r="Q2766" s="146">
        <v>0.47</v>
      </c>
      <c r="R2766" s="148">
        <f>'Datos Monitoreo 2019'!$Q2766*'Datos Monitoreo 2019'!$N2766</f>
        <v>0.10306884036732594</v>
      </c>
      <c r="S2766" s="146">
        <v>0.2</v>
      </c>
      <c r="T2766" s="148">
        <f>'Datos Monitoreo 2019'!$R2766*'Datos Monitoreo 2019'!$S2766</f>
        <v>2.061376807346519E-2</v>
      </c>
      <c r="U2766" s="148">
        <f>'Datos Monitoreo 2019'!$T2766+'Datos Monitoreo 2019'!$R2766</f>
        <v>0.12368260844079113</v>
      </c>
    </row>
    <row r="2767" spans="1:21" x14ac:dyDescent="0.2">
      <c r="A2767" s="141" t="s">
        <v>99</v>
      </c>
      <c r="B2767" s="142">
        <f>VLOOKUP('Datos Monitoreo 2019'!$A2767,info!$D$3:$E$118,2,FALSE)</f>
        <v>6</v>
      </c>
      <c r="C2767" s="143">
        <v>81</v>
      </c>
      <c r="D2767" s="143" t="s">
        <v>9</v>
      </c>
      <c r="E2767" s="144">
        <v>9.2946486765666876</v>
      </c>
      <c r="F2767" s="145">
        <f t="shared" si="48"/>
        <v>6.7850935338936809E-3</v>
      </c>
      <c r="G2767" s="141"/>
      <c r="H2767" s="146"/>
      <c r="I2767" s="146"/>
      <c r="J2767" s="146"/>
      <c r="K2767" s="147">
        <f>VLOOKUP('Datos Monitoreo 2019'!$D2767,info!$A$2:$B$20,2,FALSE)</f>
        <v>0.74</v>
      </c>
      <c r="M2767" s="146">
        <v>1.1499999999999999</v>
      </c>
      <c r="N2767" s="148">
        <f>(1.8894+0.00853085*'Datos Monitoreo 2019'!$E2767^3.32222)/1000</f>
        <v>1.593936597144293E-2</v>
      </c>
      <c r="O2767" s="148">
        <f>'Datos Monitoreo 2019'!$N2767*'Datos Monitoreo 2019'!$S2767</f>
        <v>3.187873194288586E-3</v>
      </c>
      <c r="P2767" s="148">
        <f>'Datos Monitoreo 2019'!$O2767+'Datos Monitoreo 2019'!$N2767</f>
        <v>1.9127239165731516E-2</v>
      </c>
      <c r="Q2767" s="146">
        <v>0.47</v>
      </c>
      <c r="R2767" s="148">
        <f>'Datos Monitoreo 2019'!$Q2767*'Datos Monitoreo 2019'!$N2767</f>
        <v>7.4915020065781769E-3</v>
      </c>
      <c r="S2767" s="146">
        <v>0.2</v>
      </c>
      <c r="T2767" s="148">
        <f>'Datos Monitoreo 2019'!$R2767*'Datos Monitoreo 2019'!$S2767</f>
        <v>1.4983004013156354E-3</v>
      </c>
      <c r="U2767" s="148">
        <f>'Datos Monitoreo 2019'!$T2767+'Datos Monitoreo 2019'!$R2767</f>
        <v>8.9898024078938123E-3</v>
      </c>
    </row>
    <row r="2768" spans="1:21" x14ac:dyDescent="0.2">
      <c r="A2768" s="141" t="s">
        <v>99</v>
      </c>
      <c r="B2768" s="142">
        <f>VLOOKUP('Datos Monitoreo 2019'!$A2768,info!$D$3:$E$118,2,FALSE)</f>
        <v>6</v>
      </c>
      <c r="C2768" s="143">
        <v>82</v>
      </c>
      <c r="D2768" s="143" t="s">
        <v>11</v>
      </c>
      <c r="E2768" s="144">
        <v>26.06957967845246</v>
      </c>
      <c r="F2768" s="145">
        <f t="shared" si="48"/>
        <v>5.3377464391631421E-2</v>
      </c>
      <c r="G2768" s="141"/>
      <c r="H2768" s="146"/>
      <c r="I2768" s="146"/>
      <c r="J2768" s="146"/>
      <c r="K2768" s="147">
        <f>VLOOKUP('Datos Monitoreo 2019'!$D2768,info!$A$2:$B$20,2,FALSE)</f>
        <v>0.34899999999999998</v>
      </c>
      <c r="M2768" s="146">
        <v>1.1499999999999999</v>
      </c>
      <c r="N2768" s="148">
        <f>(0.489461*'Datos Monitoreo 2019'!$E2768^1.79018)/1000</f>
        <v>0.16782355222357334</v>
      </c>
      <c r="O2768" s="148">
        <f>'Datos Monitoreo 2019'!$N2768*'Datos Monitoreo 2019'!$S2768</f>
        <v>3.3564710444714672E-2</v>
      </c>
      <c r="P2768" s="148">
        <f>'Datos Monitoreo 2019'!$O2768+'Datos Monitoreo 2019'!$N2768</f>
        <v>0.20138826266828802</v>
      </c>
      <c r="Q2768" s="146">
        <v>0.47</v>
      </c>
      <c r="R2768" s="148">
        <f>'Datos Monitoreo 2019'!$Q2768*'Datos Monitoreo 2019'!$N2768</f>
        <v>7.8877069545079462E-2</v>
      </c>
      <c r="S2768" s="146">
        <v>0.2</v>
      </c>
      <c r="T2768" s="148">
        <f>'Datos Monitoreo 2019'!$R2768*'Datos Monitoreo 2019'!$S2768</f>
        <v>1.5775413909015892E-2</v>
      </c>
      <c r="U2768" s="148">
        <f>'Datos Monitoreo 2019'!$T2768+'Datos Monitoreo 2019'!$R2768</f>
        <v>9.4652483454095354E-2</v>
      </c>
    </row>
    <row r="2769" spans="1:21" s="94" customFormat="1" ht="16.5" hidden="1" x14ac:dyDescent="0.3">
      <c r="A2769" s="95" t="s">
        <v>100</v>
      </c>
      <c r="B2769" s="102">
        <f>VLOOKUP('Datos Monitoreo 2019'!$A2769,info!$D$3:$E$118,2,FALSE)</f>
        <v>3</v>
      </c>
      <c r="C2769" s="96">
        <v>1</v>
      </c>
      <c r="D2769" s="96" t="s">
        <v>10</v>
      </c>
      <c r="E2769" s="97">
        <v>23.427607623126992</v>
      </c>
      <c r="F2769" s="103">
        <f t="shared" si="48"/>
        <v>4.3106798026553664E-2</v>
      </c>
      <c r="G2769" s="95"/>
      <c r="H2769" s="104"/>
      <c r="I2769" s="104"/>
      <c r="J2769" s="104"/>
      <c r="K2769" s="105">
        <f>VLOOKUP('Datos Monitoreo 2019'!$D2769,info!$A$2:$B$20,2,FALSE)</f>
        <v>0.54</v>
      </c>
      <c r="M2769" s="104">
        <v>1.1499999999999999</v>
      </c>
      <c r="N2769" s="106">
        <f>(0.214828*'Datos Monitoreo 2019'!$E2769^2.0402)/1000</f>
        <v>0.13384736684874524</v>
      </c>
      <c r="O2769" s="106">
        <f>'Datos Monitoreo 2019'!$N2769*'Datos Monitoreo 2019'!$S2769</f>
        <v>2.6769473369749049E-2</v>
      </c>
      <c r="P2769" s="106">
        <f>'Datos Monitoreo 2019'!$O2769+'Datos Monitoreo 2019'!$N2769</f>
        <v>0.16061684021849429</v>
      </c>
      <c r="Q2769" s="104">
        <v>0.47</v>
      </c>
      <c r="R2769" s="106">
        <f>'Datos Monitoreo 2019'!$Q2769*'Datos Monitoreo 2019'!$N2769</f>
        <v>6.290826241891026E-2</v>
      </c>
      <c r="S2769" s="104">
        <v>0.2</v>
      </c>
      <c r="T2769" s="106">
        <f>'Datos Monitoreo 2019'!$R2769*'Datos Monitoreo 2019'!$S2769</f>
        <v>1.2581652483782053E-2</v>
      </c>
      <c r="U2769" s="106">
        <f>'Datos Monitoreo 2019'!$T2769+'Datos Monitoreo 2019'!$R2769</f>
        <v>7.5489914902692315E-2</v>
      </c>
    </row>
    <row r="2770" spans="1:21" s="94" customFormat="1" ht="16.5" hidden="1" x14ac:dyDescent="0.3">
      <c r="A2770" s="95" t="s">
        <v>100</v>
      </c>
      <c r="B2770" s="102">
        <f>VLOOKUP('Datos Monitoreo 2019'!$A2770,info!$D$3:$E$118,2,FALSE)</f>
        <v>3</v>
      </c>
      <c r="C2770" s="96">
        <v>3</v>
      </c>
      <c r="D2770" s="96" t="s">
        <v>10</v>
      </c>
      <c r="E2770" s="97">
        <v>22.536339941812379</v>
      </c>
      <c r="F2770" s="103">
        <f t="shared" si="48"/>
        <v>3.9889321697007901E-2</v>
      </c>
      <c r="G2770" s="95"/>
      <c r="H2770" s="104"/>
      <c r="I2770" s="104"/>
      <c r="J2770" s="104"/>
      <c r="K2770" s="105">
        <f>VLOOKUP('Datos Monitoreo 2019'!$D2770,info!$A$2:$B$20,2,FALSE)</f>
        <v>0.54</v>
      </c>
      <c r="M2770" s="104">
        <v>1.1499999999999999</v>
      </c>
      <c r="N2770" s="106">
        <f>(0.214828*'Datos Monitoreo 2019'!$E2770^2.0402)/1000</f>
        <v>0.12366407898765615</v>
      </c>
      <c r="O2770" s="106">
        <f>'Datos Monitoreo 2019'!$N2770*'Datos Monitoreo 2019'!$S2770</f>
        <v>2.473281579753123E-2</v>
      </c>
      <c r="P2770" s="106">
        <f>'Datos Monitoreo 2019'!$O2770+'Datos Monitoreo 2019'!$N2770</f>
        <v>0.14839689478518739</v>
      </c>
      <c r="Q2770" s="104">
        <v>0.47</v>
      </c>
      <c r="R2770" s="106">
        <f>'Datos Monitoreo 2019'!$Q2770*'Datos Monitoreo 2019'!$N2770</f>
        <v>5.8122117124198389E-2</v>
      </c>
      <c r="S2770" s="104">
        <v>0.2</v>
      </c>
      <c r="T2770" s="106">
        <f>'Datos Monitoreo 2019'!$R2770*'Datos Monitoreo 2019'!$S2770</f>
        <v>1.1624423424839679E-2</v>
      </c>
      <c r="U2770" s="106">
        <f>'Datos Monitoreo 2019'!$T2770+'Datos Monitoreo 2019'!$R2770</f>
        <v>6.9746540549038061E-2</v>
      </c>
    </row>
    <row r="2771" spans="1:21" s="94" customFormat="1" ht="16.5" hidden="1" x14ac:dyDescent="0.3">
      <c r="A2771" s="95" t="s">
        <v>100</v>
      </c>
      <c r="B2771" s="102">
        <f>VLOOKUP('Datos Monitoreo 2019'!$A2771,info!$D$3:$E$118,2,FALSE)</f>
        <v>3</v>
      </c>
      <c r="C2771" s="96">
        <v>4</v>
      </c>
      <c r="D2771" s="96" t="s">
        <v>10</v>
      </c>
      <c r="E2771" s="97">
        <v>30.685073028117422</v>
      </c>
      <c r="F2771" s="103">
        <f t="shared" si="48"/>
        <v>7.3951025997762987E-2</v>
      </c>
      <c r="G2771" s="95"/>
      <c r="H2771" s="104"/>
      <c r="I2771" s="104"/>
      <c r="J2771" s="104"/>
      <c r="K2771" s="105">
        <f>VLOOKUP('Datos Monitoreo 2019'!$D2771,info!$A$2:$B$20,2,FALSE)</f>
        <v>0.54</v>
      </c>
      <c r="M2771" s="104">
        <v>1.1499999999999999</v>
      </c>
      <c r="N2771" s="106">
        <f>(0.214828*'Datos Monitoreo 2019'!$E2771^2.0402)/1000</f>
        <v>0.23212380426451332</v>
      </c>
      <c r="O2771" s="106">
        <f>'Datos Monitoreo 2019'!$N2771*'Datos Monitoreo 2019'!$S2771</f>
        <v>4.6424760852902668E-2</v>
      </c>
      <c r="P2771" s="106">
        <f>'Datos Monitoreo 2019'!$O2771+'Datos Monitoreo 2019'!$N2771</f>
        <v>0.27854856511741599</v>
      </c>
      <c r="Q2771" s="104">
        <v>0.47</v>
      </c>
      <c r="R2771" s="106">
        <f>'Datos Monitoreo 2019'!$Q2771*'Datos Monitoreo 2019'!$N2771</f>
        <v>0.10909818800432125</v>
      </c>
      <c r="S2771" s="104">
        <v>0.2</v>
      </c>
      <c r="T2771" s="106">
        <f>'Datos Monitoreo 2019'!$R2771*'Datos Monitoreo 2019'!$S2771</f>
        <v>2.181963760086425E-2</v>
      </c>
      <c r="U2771" s="106">
        <f>'Datos Monitoreo 2019'!$T2771+'Datos Monitoreo 2019'!$R2771</f>
        <v>0.1309178256051855</v>
      </c>
    </row>
    <row r="2772" spans="1:21" s="94" customFormat="1" ht="16.5" hidden="1" x14ac:dyDescent="0.3">
      <c r="A2772" s="95" t="s">
        <v>100</v>
      </c>
      <c r="B2772" s="102">
        <f>VLOOKUP('Datos Monitoreo 2019'!$A2772,info!$D$3:$E$118,2,FALSE)</f>
        <v>3</v>
      </c>
      <c r="C2772" s="96">
        <v>5</v>
      </c>
      <c r="D2772" s="96" t="s">
        <v>10</v>
      </c>
      <c r="E2772" s="97">
        <v>31.03521390291959</v>
      </c>
      <c r="F2772" s="103">
        <f t="shared" si="48"/>
        <v>7.564833388836649E-2</v>
      </c>
      <c r="G2772" s="95"/>
      <c r="H2772" s="104"/>
      <c r="I2772" s="104"/>
      <c r="J2772" s="104"/>
      <c r="K2772" s="105">
        <f>VLOOKUP('Datos Monitoreo 2019'!$D2772,info!$A$2:$B$20,2,FALSE)</f>
        <v>0.54</v>
      </c>
      <c r="M2772" s="104">
        <v>1.1499999999999999</v>
      </c>
      <c r="N2772" s="106">
        <f>(0.214828*'Datos Monitoreo 2019'!$E2772^2.0402)/1000</f>
        <v>0.23755978959807289</v>
      </c>
      <c r="O2772" s="106">
        <f>'Datos Monitoreo 2019'!$N2772*'Datos Monitoreo 2019'!$S2772</f>
        <v>4.7511957919614579E-2</v>
      </c>
      <c r="P2772" s="106">
        <f>'Datos Monitoreo 2019'!$O2772+'Datos Monitoreo 2019'!$N2772</f>
        <v>0.28507174751768749</v>
      </c>
      <c r="Q2772" s="104">
        <v>0.47</v>
      </c>
      <c r="R2772" s="106">
        <f>'Datos Monitoreo 2019'!$Q2772*'Datos Monitoreo 2019'!$N2772</f>
        <v>0.11165310111109425</v>
      </c>
      <c r="S2772" s="104">
        <v>0.2</v>
      </c>
      <c r="T2772" s="106">
        <f>'Datos Monitoreo 2019'!$R2772*'Datos Monitoreo 2019'!$S2772</f>
        <v>2.233062022221885E-2</v>
      </c>
      <c r="U2772" s="106">
        <f>'Datos Monitoreo 2019'!$T2772+'Datos Monitoreo 2019'!$R2772</f>
        <v>0.1339837213333131</v>
      </c>
    </row>
    <row r="2773" spans="1:21" s="94" customFormat="1" ht="16.5" hidden="1" x14ac:dyDescent="0.3">
      <c r="A2773" s="95" t="s">
        <v>100</v>
      </c>
      <c r="B2773" s="102">
        <f>VLOOKUP('Datos Monitoreo 2019'!$A2773,info!$D$3:$E$118,2,FALSE)</f>
        <v>3</v>
      </c>
      <c r="C2773" s="96">
        <v>7</v>
      </c>
      <c r="D2773" s="96" t="s">
        <v>10</v>
      </c>
      <c r="E2773" s="97">
        <v>26.101410667070837</v>
      </c>
      <c r="F2773" s="103">
        <f t="shared" si="48"/>
        <v>5.3507891867495209E-2</v>
      </c>
      <c r="G2773" s="95"/>
      <c r="H2773" s="104"/>
      <c r="I2773" s="104"/>
      <c r="J2773" s="104"/>
      <c r="K2773" s="105">
        <f>VLOOKUP('Datos Monitoreo 2019'!$D2773,info!$A$2:$B$20,2,FALSE)</f>
        <v>0.54</v>
      </c>
      <c r="M2773" s="104">
        <v>1.1499999999999999</v>
      </c>
      <c r="N2773" s="106">
        <f>(0.214828*'Datos Monitoreo 2019'!$E2773^2.0402)/1000</f>
        <v>0.16686633857437916</v>
      </c>
      <c r="O2773" s="106">
        <f>'Datos Monitoreo 2019'!$N2773*'Datos Monitoreo 2019'!$S2773</f>
        <v>3.337326771487583E-2</v>
      </c>
      <c r="P2773" s="106">
        <f>'Datos Monitoreo 2019'!$O2773+'Datos Monitoreo 2019'!$N2773</f>
        <v>0.200239606289255</v>
      </c>
      <c r="Q2773" s="104">
        <v>0.47</v>
      </c>
      <c r="R2773" s="106">
        <f>'Datos Monitoreo 2019'!$Q2773*'Datos Monitoreo 2019'!$N2773</f>
        <v>7.8427179129958197E-2</v>
      </c>
      <c r="S2773" s="104">
        <v>0.2</v>
      </c>
      <c r="T2773" s="106">
        <f>'Datos Monitoreo 2019'!$R2773*'Datos Monitoreo 2019'!$S2773</f>
        <v>1.5685435825991641E-2</v>
      </c>
      <c r="U2773" s="106">
        <f>'Datos Monitoreo 2019'!$T2773+'Datos Monitoreo 2019'!$R2773</f>
        <v>9.411261495594983E-2</v>
      </c>
    </row>
    <row r="2774" spans="1:21" s="94" customFormat="1" ht="16.5" hidden="1" x14ac:dyDescent="0.3">
      <c r="A2774" s="96" t="s">
        <v>100</v>
      </c>
      <c r="B2774" s="102">
        <f>VLOOKUP('Datos Monitoreo 2019'!$A2774,info!$D$3:$E$118,2,FALSE)</f>
        <v>3</v>
      </c>
      <c r="C2774" s="96">
        <v>8</v>
      </c>
      <c r="D2774" s="96" t="s">
        <v>10</v>
      </c>
      <c r="E2774" s="97">
        <v>26.642537473583282</v>
      </c>
      <c r="F2774" s="103">
        <f t="shared" si="48"/>
        <v>5.5749509663473029E-2</v>
      </c>
      <c r="G2774" s="95"/>
      <c r="H2774" s="104"/>
      <c r="I2774" s="104"/>
      <c r="J2774" s="104"/>
      <c r="K2774" s="105">
        <f>VLOOKUP('Datos Monitoreo 2019'!$D2774,info!$A$2:$B$20,2,FALSE)</f>
        <v>0.54</v>
      </c>
      <c r="M2774" s="104">
        <v>1.1499999999999999</v>
      </c>
      <c r="N2774" s="106">
        <f>(0.214828*'Datos Monitoreo 2019'!$E2774^2.0402)/1000</f>
        <v>0.17400037906575641</v>
      </c>
      <c r="O2774" s="106">
        <f>'Datos Monitoreo 2019'!$N2774*'Datos Monitoreo 2019'!$S2774</f>
        <v>3.4800075813151282E-2</v>
      </c>
      <c r="P2774" s="106">
        <f>'Datos Monitoreo 2019'!$O2774+'Datos Monitoreo 2019'!$N2774</f>
        <v>0.20880045487890769</v>
      </c>
      <c r="Q2774" s="104">
        <v>0.47</v>
      </c>
      <c r="R2774" s="106">
        <f>'Datos Monitoreo 2019'!$Q2774*'Datos Monitoreo 2019'!$N2774</f>
        <v>8.1780178160905506E-2</v>
      </c>
      <c r="S2774" s="104">
        <v>0.2</v>
      </c>
      <c r="T2774" s="106">
        <f>'Datos Monitoreo 2019'!$R2774*'Datos Monitoreo 2019'!$S2774</f>
        <v>1.6356035632181101E-2</v>
      </c>
      <c r="U2774" s="106">
        <f>'Datos Monitoreo 2019'!$T2774+'Datos Monitoreo 2019'!$R2774</f>
        <v>9.813621379308661E-2</v>
      </c>
    </row>
    <row r="2775" spans="1:21" s="94" customFormat="1" ht="16.5" hidden="1" x14ac:dyDescent="0.3">
      <c r="A2775" s="95" t="s">
        <v>100</v>
      </c>
      <c r="B2775" s="102">
        <f>VLOOKUP('Datos Monitoreo 2019'!$A2775,info!$D$3:$E$118,2,FALSE)</f>
        <v>3</v>
      </c>
      <c r="C2775" s="96">
        <v>9</v>
      </c>
      <c r="D2775" s="96" t="s">
        <v>10</v>
      </c>
      <c r="E2775" s="97">
        <v>26.196903632925974</v>
      </c>
      <c r="F2775" s="103">
        <f t="shared" si="48"/>
        <v>5.3900129224745186E-2</v>
      </c>
      <c r="G2775" s="95"/>
      <c r="H2775" s="104"/>
      <c r="I2775" s="104"/>
      <c r="J2775" s="104"/>
      <c r="K2775" s="105">
        <f>VLOOKUP('Datos Monitoreo 2019'!$D2775,info!$A$2:$B$20,2,FALSE)</f>
        <v>0.54</v>
      </c>
      <c r="M2775" s="104">
        <v>1.1499999999999999</v>
      </c>
      <c r="N2775" s="106">
        <f>(0.214828*'Datos Monitoreo 2019'!$E2775^2.0402)/1000</f>
        <v>0.16811422343262822</v>
      </c>
      <c r="O2775" s="106">
        <f>'Datos Monitoreo 2019'!$N2775*'Datos Monitoreo 2019'!$S2775</f>
        <v>3.3622844686525648E-2</v>
      </c>
      <c r="P2775" s="106">
        <f>'Datos Monitoreo 2019'!$O2775+'Datos Monitoreo 2019'!$N2775</f>
        <v>0.20173706811915387</v>
      </c>
      <c r="Q2775" s="104">
        <v>0.47</v>
      </c>
      <c r="R2775" s="106">
        <f>'Datos Monitoreo 2019'!$Q2775*'Datos Monitoreo 2019'!$N2775</f>
        <v>7.9013685013335264E-2</v>
      </c>
      <c r="S2775" s="104">
        <v>0.2</v>
      </c>
      <c r="T2775" s="106">
        <f>'Datos Monitoreo 2019'!$R2775*'Datos Monitoreo 2019'!$S2775</f>
        <v>1.5802737002667055E-2</v>
      </c>
      <c r="U2775" s="106">
        <f>'Datos Monitoreo 2019'!$T2775+'Datos Monitoreo 2019'!$R2775</f>
        <v>9.4816422016002322E-2</v>
      </c>
    </row>
    <row r="2776" spans="1:21" s="94" customFormat="1" ht="16.5" hidden="1" x14ac:dyDescent="0.3">
      <c r="A2776" s="95" t="s">
        <v>100</v>
      </c>
      <c r="B2776" s="102">
        <f>VLOOKUP('Datos Monitoreo 2019'!$A2776,info!$D$3:$E$118,2,FALSE)</f>
        <v>3</v>
      </c>
      <c r="C2776" s="96">
        <v>10</v>
      </c>
      <c r="D2776" s="96" t="s">
        <v>10</v>
      </c>
      <c r="E2776" s="97">
        <v>20.817466556419912</v>
      </c>
      <c r="F2776" s="103">
        <f t="shared" si="48"/>
        <v>3.4036557819746557E-2</v>
      </c>
      <c r="G2776" s="95"/>
      <c r="H2776" s="104"/>
      <c r="I2776" s="104"/>
      <c r="J2776" s="104"/>
      <c r="K2776" s="105">
        <f>VLOOKUP('Datos Monitoreo 2019'!$D2776,info!$A$2:$B$20,2,FALSE)</f>
        <v>0.54</v>
      </c>
      <c r="M2776" s="104">
        <v>1.1499999999999999</v>
      </c>
      <c r="N2776" s="106">
        <f>(0.214828*'Datos Monitoreo 2019'!$E2776^2.0402)/1000</f>
        <v>0.10518345621059429</v>
      </c>
      <c r="O2776" s="106">
        <f>'Datos Monitoreo 2019'!$N2776*'Datos Monitoreo 2019'!$S2776</f>
        <v>2.1036691242118859E-2</v>
      </c>
      <c r="P2776" s="106">
        <f>'Datos Monitoreo 2019'!$O2776+'Datos Monitoreo 2019'!$N2776</f>
        <v>0.12622014745271315</v>
      </c>
      <c r="Q2776" s="104">
        <v>0.47</v>
      </c>
      <c r="R2776" s="106">
        <f>'Datos Monitoreo 2019'!$Q2776*'Datos Monitoreo 2019'!$N2776</f>
        <v>4.943622441897931E-2</v>
      </c>
      <c r="S2776" s="104">
        <v>0.2</v>
      </c>
      <c r="T2776" s="106">
        <f>'Datos Monitoreo 2019'!$R2776*'Datos Monitoreo 2019'!$S2776</f>
        <v>9.8872448837958628E-3</v>
      </c>
      <c r="U2776" s="106">
        <f>'Datos Monitoreo 2019'!$T2776+'Datos Monitoreo 2019'!$R2776</f>
        <v>5.932346930277517E-2</v>
      </c>
    </row>
    <row r="2777" spans="1:21" s="94" customFormat="1" ht="16.5" hidden="1" x14ac:dyDescent="0.3">
      <c r="A2777" s="95" t="s">
        <v>100</v>
      </c>
      <c r="B2777" s="102">
        <f>VLOOKUP('Datos Monitoreo 2019'!$A2777,info!$D$3:$E$118,2,FALSE)</f>
        <v>3</v>
      </c>
      <c r="C2777" s="96">
        <v>12</v>
      </c>
      <c r="D2777" s="96" t="s">
        <v>10</v>
      </c>
      <c r="E2777" s="97">
        <v>22.631832907667516</v>
      </c>
      <c r="F2777" s="103">
        <f t="shared" si="48"/>
        <v>4.0228082993379002E-2</v>
      </c>
      <c r="G2777" s="95"/>
      <c r="H2777" s="104"/>
      <c r="I2777" s="104"/>
      <c r="J2777" s="104"/>
      <c r="K2777" s="105">
        <f>VLOOKUP('Datos Monitoreo 2019'!$D2777,info!$A$2:$B$20,2,FALSE)</f>
        <v>0.54</v>
      </c>
      <c r="M2777" s="104">
        <v>1.1499999999999999</v>
      </c>
      <c r="N2777" s="106">
        <f>(0.214828*'Datos Monitoreo 2019'!$E2777^2.0402)/1000</f>
        <v>0.12473550062514291</v>
      </c>
      <c r="O2777" s="106">
        <f>'Datos Monitoreo 2019'!$N2777*'Datos Monitoreo 2019'!$S2777</f>
        <v>2.4947100125028585E-2</v>
      </c>
      <c r="P2777" s="106">
        <f>'Datos Monitoreo 2019'!$O2777+'Datos Monitoreo 2019'!$N2777</f>
        <v>0.14968260075017148</v>
      </c>
      <c r="Q2777" s="104">
        <v>0.47</v>
      </c>
      <c r="R2777" s="106">
        <f>'Datos Monitoreo 2019'!$Q2777*'Datos Monitoreo 2019'!$N2777</f>
        <v>5.8625685293817162E-2</v>
      </c>
      <c r="S2777" s="104">
        <v>0.2</v>
      </c>
      <c r="T2777" s="106">
        <f>'Datos Monitoreo 2019'!$R2777*'Datos Monitoreo 2019'!$S2777</f>
        <v>1.1725137058763433E-2</v>
      </c>
      <c r="U2777" s="106">
        <f>'Datos Monitoreo 2019'!$T2777+'Datos Monitoreo 2019'!$R2777</f>
        <v>7.0350822352580597E-2</v>
      </c>
    </row>
    <row r="2778" spans="1:21" s="94" customFormat="1" ht="16.5" hidden="1" x14ac:dyDescent="0.3">
      <c r="A2778" s="95" t="s">
        <v>100</v>
      </c>
      <c r="B2778" s="102">
        <f>VLOOKUP('Datos Monitoreo 2019'!$A2778,info!$D$3:$E$118,2,FALSE)</f>
        <v>3</v>
      </c>
      <c r="C2778" s="96">
        <v>13</v>
      </c>
      <c r="D2778" s="96" t="s">
        <v>10</v>
      </c>
      <c r="E2778" s="97">
        <v>23.459438611745373</v>
      </c>
      <c r="F2778" s="103">
        <f t="shared" si="48"/>
        <v>4.3224015642140852E-2</v>
      </c>
      <c r="G2778" s="95"/>
      <c r="H2778" s="104"/>
      <c r="I2778" s="104"/>
      <c r="J2778" s="104"/>
      <c r="K2778" s="105">
        <f>VLOOKUP('Datos Monitoreo 2019'!$D2778,info!$A$2:$B$20,2,FALSE)</f>
        <v>0.54</v>
      </c>
      <c r="M2778" s="104">
        <v>1.1499999999999999</v>
      </c>
      <c r="N2778" s="106">
        <f>(0.214828*'Datos Monitoreo 2019'!$E2778^2.0402)/1000</f>
        <v>0.134218655397882</v>
      </c>
      <c r="O2778" s="106">
        <f>'Datos Monitoreo 2019'!$N2778*'Datos Monitoreo 2019'!$S2778</f>
        <v>2.68437310795764E-2</v>
      </c>
      <c r="P2778" s="106">
        <f>'Datos Monitoreo 2019'!$O2778+'Datos Monitoreo 2019'!$N2778</f>
        <v>0.16106238647745841</v>
      </c>
      <c r="Q2778" s="104">
        <v>0.47</v>
      </c>
      <c r="R2778" s="106">
        <f>'Datos Monitoreo 2019'!$Q2778*'Datos Monitoreo 2019'!$N2778</f>
        <v>6.3082768037004536E-2</v>
      </c>
      <c r="S2778" s="104">
        <v>0.2</v>
      </c>
      <c r="T2778" s="106">
        <f>'Datos Monitoreo 2019'!$R2778*'Datos Monitoreo 2019'!$S2778</f>
        <v>1.2616553607400908E-2</v>
      </c>
      <c r="U2778" s="106">
        <f>'Datos Monitoreo 2019'!$T2778+'Datos Monitoreo 2019'!$R2778</f>
        <v>7.5699321644405446E-2</v>
      </c>
    </row>
    <row r="2779" spans="1:21" s="94" customFormat="1" ht="16.5" hidden="1" x14ac:dyDescent="0.3">
      <c r="A2779" s="95" t="s">
        <v>100</v>
      </c>
      <c r="B2779" s="102">
        <f>VLOOKUP('Datos Monitoreo 2019'!$A2779,info!$D$3:$E$118,2,FALSE)</f>
        <v>3</v>
      </c>
      <c r="C2779" s="96">
        <v>14</v>
      </c>
      <c r="D2779" s="96" t="s">
        <v>10</v>
      </c>
      <c r="E2779" s="97">
        <v>28.265917893120612</v>
      </c>
      <c r="F2779" s="103">
        <f t="shared" si="48"/>
        <v>6.2750337722727756E-2</v>
      </c>
      <c r="G2779" s="95"/>
      <c r="H2779" s="104"/>
      <c r="I2779" s="104"/>
      <c r="J2779" s="104"/>
      <c r="K2779" s="105">
        <f>VLOOKUP('Datos Monitoreo 2019'!$D2779,info!$A$2:$B$20,2,FALSE)</f>
        <v>0.54</v>
      </c>
      <c r="M2779" s="104">
        <v>1.1499999999999999</v>
      </c>
      <c r="N2779" s="106">
        <f>(0.214828*'Datos Monitoreo 2019'!$E2779^2.0402)/1000</f>
        <v>0.19631697242114143</v>
      </c>
      <c r="O2779" s="106">
        <f>'Datos Monitoreo 2019'!$N2779*'Datos Monitoreo 2019'!$S2779</f>
        <v>3.9263394484228289E-2</v>
      </c>
      <c r="P2779" s="106">
        <f>'Datos Monitoreo 2019'!$O2779+'Datos Monitoreo 2019'!$N2779</f>
        <v>0.23558036690536971</v>
      </c>
      <c r="Q2779" s="104">
        <v>0.47</v>
      </c>
      <c r="R2779" s="106">
        <f>'Datos Monitoreo 2019'!$Q2779*'Datos Monitoreo 2019'!$N2779</f>
        <v>9.2268977037936475E-2</v>
      </c>
      <c r="S2779" s="104">
        <v>0.2</v>
      </c>
      <c r="T2779" s="106">
        <f>'Datos Monitoreo 2019'!$R2779*'Datos Monitoreo 2019'!$S2779</f>
        <v>1.8453795407587296E-2</v>
      </c>
      <c r="U2779" s="106">
        <f>'Datos Monitoreo 2019'!$T2779+'Datos Monitoreo 2019'!$R2779</f>
        <v>0.11072277244552377</v>
      </c>
    </row>
    <row r="2780" spans="1:21" s="94" customFormat="1" ht="16.5" hidden="1" x14ac:dyDescent="0.3">
      <c r="A2780" s="95" t="s">
        <v>100</v>
      </c>
      <c r="B2780" s="102">
        <f>VLOOKUP('Datos Monitoreo 2019'!$A2780,info!$D$3:$E$118,2,FALSE)</f>
        <v>3</v>
      </c>
      <c r="C2780" s="96">
        <v>16</v>
      </c>
      <c r="D2780" s="96" t="s">
        <v>10</v>
      </c>
      <c r="E2780" s="97">
        <v>32.945073220022337</v>
      </c>
      <c r="F2780" s="103">
        <f t="shared" si="48"/>
        <v>8.5245376956807797E-2</v>
      </c>
      <c r="G2780" s="95"/>
      <c r="H2780" s="104"/>
      <c r="I2780" s="104"/>
      <c r="J2780" s="104"/>
      <c r="K2780" s="105">
        <f>VLOOKUP('Datos Monitoreo 2019'!$D2780,info!$A$2:$B$20,2,FALSE)</f>
        <v>0.54</v>
      </c>
      <c r="M2780" s="104">
        <v>1.1499999999999999</v>
      </c>
      <c r="N2780" s="106">
        <f>(0.214828*'Datos Monitoreo 2019'!$E2780^2.0402)/1000</f>
        <v>0.26834098935640099</v>
      </c>
      <c r="O2780" s="106">
        <f>'Datos Monitoreo 2019'!$N2780*'Datos Monitoreo 2019'!$S2780</f>
        <v>5.3668197871280202E-2</v>
      </c>
      <c r="P2780" s="106">
        <f>'Datos Monitoreo 2019'!$O2780+'Datos Monitoreo 2019'!$N2780</f>
        <v>0.32200918722768118</v>
      </c>
      <c r="Q2780" s="104">
        <v>0.47</v>
      </c>
      <c r="R2780" s="106">
        <f>'Datos Monitoreo 2019'!$Q2780*'Datos Monitoreo 2019'!$N2780</f>
        <v>0.12612026499750845</v>
      </c>
      <c r="S2780" s="104">
        <v>0.2</v>
      </c>
      <c r="T2780" s="106">
        <f>'Datos Monitoreo 2019'!$R2780*'Datos Monitoreo 2019'!$S2780</f>
        <v>2.522405299950169E-2</v>
      </c>
      <c r="U2780" s="106">
        <f>'Datos Monitoreo 2019'!$T2780+'Datos Monitoreo 2019'!$R2780</f>
        <v>0.15134431799701015</v>
      </c>
    </row>
    <row r="2781" spans="1:21" s="94" customFormat="1" ht="16.5" hidden="1" x14ac:dyDescent="0.3">
      <c r="A2781" s="95" t="s">
        <v>100</v>
      </c>
      <c r="B2781" s="102">
        <f>VLOOKUP('Datos Monitoreo 2019'!$A2781,info!$D$3:$E$118,2,FALSE)</f>
        <v>3</v>
      </c>
      <c r="C2781" s="96">
        <v>17</v>
      </c>
      <c r="D2781" s="96" t="s">
        <v>10</v>
      </c>
      <c r="E2781" s="97">
        <v>27.883946029700063</v>
      </c>
      <c r="F2781" s="103">
        <f t="shared" si="48"/>
        <v>6.1065841805043132E-2</v>
      </c>
      <c r="G2781" s="95"/>
      <c r="H2781" s="104"/>
      <c r="I2781" s="104"/>
      <c r="J2781" s="104"/>
      <c r="K2781" s="105">
        <f>VLOOKUP('Datos Monitoreo 2019'!$D2781,info!$A$2:$B$20,2,FALSE)</f>
        <v>0.54</v>
      </c>
      <c r="M2781" s="104">
        <v>1.1499999999999999</v>
      </c>
      <c r="N2781" s="106">
        <f>(0.214828*'Datos Monitoreo 2019'!$E2781^2.0402)/1000</f>
        <v>0.19094249470408645</v>
      </c>
      <c r="O2781" s="106">
        <f>'Datos Monitoreo 2019'!$N2781*'Datos Monitoreo 2019'!$S2781</f>
        <v>3.8188498940817293E-2</v>
      </c>
      <c r="P2781" s="106">
        <f>'Datos Monitoreo 2019'!$O2781+'Datos Monitoreo 2019'!$N2781</f>
        <v>0.22913099364490375</v>
      </c>
      <c r="Q2781" s="104">
        <v>0.47</v>
      </c>
      <c r="R2781" s="106">
        <f>'Datos Monitoreo 2019'!$Q2781*'Datos Monitoreo 2019'!$N2781</f>
        <v>8.9742972510920629E-2</v>
      </c>
      <c r="S2781" s="104">
        <v>0.2</v>
      </c>
      <c r="T2781" s="106">
        <f>'Datos Monitoreo 2019'!$R2781*'Datos Monitoreo 2019'!$S2781</f>
        <v>1.7948594502184126E-2</v>
      </c>
      <c r="U2781" s="106">
        <f>'Datos Monitoreo 2019'!$T2781+'Datos Monitoreo 2019'!$R2781</f>
        <v>0.10769156701310476</v>
      </c>
    </row>
    <row r="2782" spans="1:21" s="94" customFormat="1" ht="16.5" hidden="1" x14ac:dyDescent="0.3">
      <c r="A2782" s="95" t="s">
        <v>100</v>
      </c>
      <c r="B2782" s="102">
        <f>VLOOKUP('Datos Monitoreo 2019'!$A2782,info!$D$3:$E$118,2,FALSE)</f>
        <v>3</v>
      </c>
      <c r="C2782" s="96">
        <v>18</v>
      </c>
      <c r="D2782" s="96" t="s">
        <v>10</v>
      </c>
      <c r="E2782" s="97">
        <v>28.01126998417358</v>
      </c>
      <c r="F2782" s="103">
        <f t="shared" si="48"/>
        <v>6.162479396518189E-2</v>
      </c>
      <c r="G2782" s="95"/>
      <c r="H2782" s="104"/>
      <c r="I2782" s="104"/>
      <c r="J2782" s="104"/>
      <c r="K2782" s="105">
        <f>VLOOKUP('Datos Monitoreo 2019'!$D2782,info!$A$2:$B$20,2,FALSE)</f>
        <v>0.54</v>
      </c>
      <c r="M2782" s="104">
        <v>1.1499999999999999</v>
      </c>
      <c r="N2782" s="106">
        <f>(0.214828*'Datos Monitoreo 2019'!$E2782^2.0402)/1000</f>
        <v>0.19272553624224006</v>
      </c>
      <c r="O2782" s="106">
        <f>'Datos Monitoreo 2019'!$N2782*'Datos Monitoreo 2019'!$S2782</f>
        <v>3.8545107248448014E-2</v>
      </c>
      <c r="P2782" s="106">
        <f>'Datos Monitoreo 2019'!$O2782+'Datos Monitoreo 2019'!$N2782</f>
        <v>0.23127064349068807</v>
      </c>
      <c r="Q2782" s="104">
        <v>0.47</v>
      </c>
      <c r="R2782" s="106">
        <f>'Datos Monitoreo 2019'!$Q2782*'Datos Monitoreo 2019'!$N2782</f>
        <v>9.0581002033852831E-2</v>
      </c>
      <c r="S2782" s="104">
        <v>0.2</v>
      </c>
      <c r="T2782" s="106">
        <f>'Datos Monitoreo 2019'!$R2782*'Datos Monitoreo 2019'!$S2782</f>
        <v>1.8116200406770568E-2</v>
      </c>
      <c r="U2782" s="106">
        <f>'Datos Monitoreo 2019'!$T2782+'Datos Monitoreo 2019'!$R2782</f>
        <v>0.10869720244062339</v>
      </c>
    </row>
    <row r="2783" spans="1:21" s="94" customFormat="1" ht="16.5" hidden="1" x14ac:dyDescent="0.3">
      <c r="A2783" s="95" t="s">
        <v>100</v>
      </c>
      <c r="B2783" s="102">
        <f>VLOOKUP('Datos Monitoreo 2019'!$A2783,info!$D$3:$E$118,2,FALSE)</f>
        <v>3</v>
      </c>
      <c r="C2783" s="96">
        <v>19</v>
      </c>
      <c r="D2783" s="96" t="s">
        <v>10</v>
      </c>
      <c r="E2783" s="97">
        <v>27.597467132134653</v>
      </c>
      <c r="F2783" s="103">
        <f t="shared" si="48"/>
        <v>5.9817510008901849E-2</v>
      </c>
      <c r="G2783" s="95"/>
      <c r="H2783" s="104"/>
      <c r="I2783" s="104"/>
      <c r="J2783" s="104"/>
      <c r="K2783" s="105">
        <f>VLOOKUP('Datos Monitoreo 2019'!$D2783,info!$A$2:$B$20,2,FALSE)</f>
        <v>0.54</v>
      </c>
      <c r="M2783" s="104">
        <v>1.1499999999999999</v>
      </c>
      <c r="N2783" s="106">
        <f>(0.214828*'Datos Monitoreo 2019'!$E2783^2.0402)/1000</f>
        <v>0.18696154043249572</v>
      </c>
      <c r="O2783" s="106">
        <f>'Datos Monitoreo 2019'!$N2783*'Datos Monitoreo 2019'!$S2783</f>
        <v>3.7392308086499147E-2</v>
      </c>
      <c r="P2783" s="106">
        <f>'Datos Monitoreo 2019'!$O2783+'Datos Monitoreo 2019'!$N2783</f>
        <v>0.22435384851899487</v>
      </c>
      <c r="Q2783" s="104">
        <v>0.47</v>
      </c>
      <c r="R2783" s="106">
        <f>'Datos Monitoreo 2019'!$Q2783*'Datos Monitoreo 2019'!$N2783</f>
        <v>8.7871924003272983E-2</v>
      </c>
      <c r="S2783" s="104">
        <v>0.2</v>
      </c>
      <c r="T2783" s="106">
        <f>'Datos Monitoreo 2019'!$R2783*'Datos Monitoreo 2019'!$S2783</f>
        <v>1.7574384800654597E-2</v>
      </c>
      <c r="U2783" s="106">
        <f>'Datos Monitoreo 2019'!$T2783+'Datos Monitoreo 2019'!$R2783</f>
        <v>0.10544630880392758</v>
      </c>
    </row>
    <row r="2784" spans="1:21" s="94" customFormat="1" ht="16.5" hidden="1" x14ac:dyDescent="0.3">
      <c r="A2784" s="95" t="s">
        <v>100</v>
      </c>
      <c r="B2784" s="102">
        <f>VLOOKUP('Datos Monitoreo 2019'!$A2784,info!$D$3:$E$118,2,FALSE)</f>
        <v>3</v>
      </c>
      <c r="C2784" s="96">
        <v>21</v>
      </c>
      <c r="D2784" s="96" t="s">
        <v>10</v>
      </c>
      <c r="E2784" s="97">
        <v>28.775213711014679</v>
      </c>
      <c r="F2784" s="103">
        <f t="shared" si="48"/>
        <v>6.503198298689318E-2</v>
      </c>
      <c r="G2784" s="95"/>
      <c r="H2784" s="104"/>
      <c r="I2784" s="104"/>
      <c r="J2784" s="104"/>
      <c r="K2784" s="105">
        <f>VLOOKUP('Datos Monitoreo 2019'!$D2784,info!$A$2:$B$20,2,FALSE)</f>
        <v>0.54</v>
      </c>
      <c r="M2784" s="104">
        <v>1.1499999999999999</v>
      </c>
      <c r="N2784" s="106">
        <f>(0.214828*'Datos Monitoreo 2019'!$E2784^2.0402)/1000</f>
        <v>0.20360130009889552</v>
      </c>
      <c r="O2784" s="106">
        <f>'Datos Monitoreo 2019'!$N2784*'Datos Monitoreo 2019'!$S2784</f>
        <v>4.0720260019779103E-2</v>
      </c>
      <c r="P2784" s="106">
        <f>'Datos Monitoreo 2019'!$O2784+'Datos Monitoreo 2019'!$N2784</f>
        <v>0.24432156011867462</v>
      </c>
      <c r="Q2784" s="104">
        <v>0.47</v>
      </c>
      <c r="R2784" s="106">
        <f>'Datos Monitoreo 2019'!$Q2784*'Datos Monitoreo 2019'!$N2784</f>
        <v>9.5692611046480885E-2</v>
      </c>
      <c r="S2784" s="104">
        <v>0.2</v>
      </c>
      <c r="T2784" s="106">
        <f>'Datos Monitoreo 2019'!$R2784*'Datos Monitoreo 2019'!$S2784</f>
        <v>1.9138522209296179E-2</v>
      </c>
      <c r="U2784" s="106">
        <f>'Datos Monitoreo 2019'!$T2784+'Datos Monitoreo 2019'!$R2784</f>
        <v>0.11483113325577707</v>
      </c>
    </row>
    <row r="2785" spans="1:21" s="94" customFormat="1" ht="16.5" hidden="1" x14ac:dyDescent="0.3">
      <c r="A2785" s="95" t="s">
        <v>100</v>
      </c>
      <c r="B2785" s="102">
        <f>VLOOKUP('Datos Monitoreo 2019'!$A2785,info!$D$3:$E$118,2,FALSE)</f>
        <v>3</v>
      </c>
      <c r="C2785" s="96">
        <v>23</v>
      </c>
      <c r="D2785" s="96" t="s">
        <v>10</v>
      </c>
      <c r="E2785" s="97">
        <v>26.99267834838545</v>
      </c>
      <c r="F2785" s="103">
        <f t="shared" si="48"/>
        <v>5.7224478098577163E-2</v>
      </c>
      <c r="G2785" s="95"/>
      <c r="H2785" s="104"/>
      <c r="I2785" s="104"/>
      <c r="J2785" s="104"/>
      <c r="K2785" s="105">
        <f>VLOOKUP('Datos Monitoreo 2019'!$D2785,info!$A$2:$B$20,2,FALSE)</f>
        <v>0.54</v>
      </c>
      <c r="M2785" s="104">
        <v>1.1499999999999999</v>
      </c>
      <c r="N2785" s="106">
        <f>(0.214828*'Datos Monitoreo 2019'!$E2785^2.0402)/1000</f>
        <v>0.17869768765762142</v>
      </c>
      <c r="O2785" s="106">
        <f>'Datos Monitoreo 2019'!$N2785*'Datos Monitoreo 2019'!$S2785</f>
        <v>3.5739537531524285E-2</v>
      </c>
      <c r="P2785" s="106">
        <f>'Datos Monitoreo 2019'!$O2785+'Datos Monitoreo 2019'!$N2785</f>
        <v>0.21443722518914571</v>
      </c>
      <c r="Q2785" s="104">
        <v>0.47</v>
      </c>
      <c r="R2785" s="106">
        <f>'Datos Monitoreo 2019'!$Q2785*'Datos Monitoreo 2019'!$N2785</f>
        <v>8.3987913199082068E-2</v>
      </c>
      <c r="S2785" s="104">
        <v>0.2</v>
      </c>
      <c r="T2785" s="106">
        <f>'Datos Monitoreo 2019'!$R2785*'Datos Monitoreo 2019'!$S2785</f>
        <v>1.6797582639816414E-2</v>
      </c>
      <c r="U2785" s="106">
        <f>'Datos Monitoreo 2019'!$T2785+'Datos Monitoreo 2019'!$R2785</f>
        <v>0.10078549583889848</v>
      </c>
    </row>
    <row r="2786" spans="1:21" s="94" customFormat="1" ht="16.5" hidden="1" x14ac:dyDescent="0.3">
      <c r="A2786" s="95" t="s">
        <v>100</v>
      </c>
      <c r="B2786" s="102">
        <f>VLOOKUP('Datos Monitoreo 2019'!$A2786,info!$D$3:$E$118,2,FALSE)</f>
        <v>3</v>
      </c>
      <c r="C2786" s="96">
        <v>25</v>
      </c>
      <c r="D2786" s="96" t="s">
        <v>10</v>
      </c>
      <c r="E2786" s="97">
        <v>30.653242039499041</v>
      </c>
      <c r="F2786" s="103">
        <f t="shared" si="48"/>
        <v>7.3797680210093933E-2</v>
      </c>
      <c r="G2786" s="95"/>
      <c r="H2786" s="104"/>
      <c r="I2786" s="104"/>
      <c r="J2786" s="104"/>
      <c r="K2786" s="105">
        <f>VLOOKUP('Datos Monitoreo 2019'!$D2786,info!$A$2:$B$20,2,FALSE)</f>
        <v>0.54</v>
      </c>
      <c r="M2786" s="104">
        <v>1.1499999999999999</v>
      </c>
      <c r="N2786" s="106">
        <f>(0.214828*'Datos Monitoreo 2019'!$E2786^2.0402)/1000</f>
        <v>0.23163280480150233</v>
      </c>
      <c r="O2786" s="106">
        <f>'Datos Monitoreo 2019'!$N2786*'Datos Monitoreo 2019'!$S2786</f>
        <v>4.6326560960300467E-2</v>
      </c>
      <c r="P2786" s="106">
        <f>'Datos Monitoreo 2019'!$O2786+'Datos Monitoreo 2019'!$N2786</f>
        <v>0.2779593657618028</v>
      </c>
      <c r="Q2786" s="104">
        <v>0.47</v>
      </c>
      <c r="R2786" s="106">
        <f>'Datos Monitoreo 2019'!$Q2786*'Datos Monitoreo 2019'!$N2786</f>
        <v>0.10886741825670609</v>
      </c>
      <c r="S2786" s="104">
        <v>0.2</v>
      </c>
      <c r="T2786" s="106">
        <f>'Datos Monitoreo 2019'!$R2786*'Datos Monitoreo 2019'!$S2786</f>
        <v>2.177348365134122E-2</v>
      </c>
      <c r="U2786" s="106">
        <f>'Datos Monitoreo 2019'!$T2786+'Datos Monitoreo 2019'!$R2786</f>
        <v>0.13064090190804731</v>
      </c>
    </row>
    <row r="2787" spans="1:21" s="94" customFormat="1" ht="16.5" hidden="1" x14ac:dyDescent="0.3">
      <c r="A2787" s="95" t="s">
        <v>100</v>
      </c>
      <c r="B2787" s="102">
        <f>VLOOKUP('Datos Monitoreo 2019'!$A2787,info!$D$3:$E$118,2,FALSE)</f>
        <v>3</v>
      </c>
      <c r="C2787" s="96">
        <v>26</v>
      </c>
      <c r="D2787" s="96" t="s">
        <v>10</v>
      </c>
      <c r="E2787" s="97">
        <v>21.294931385695598</v>
      </c>
      <c r="F2787" s="103">
        <f t="shared" si="48"/>
        <v>3.5615772742575887E-2</v>
      </c>
      <c r="G2787" s="95"/>
      <c r="H2787" s="104"/>
      <c r="I2787" s="104"/>
      <c r="J2787" s="104"/>
      <c r="K2787" s="105">
        <f>VLOOKUP('Datos Monitoreo 2019'!$D2787,info!$A$2:$B$20,2,FALSE)</f>
        <v>0.54</v>
      </c>
      <c r="M2787" s="104">
        <v>1.1499999999999999</v>
      </c>
      <c r="N2787" s="106">
        <f>(0.214828*'Datos Monitoreo 2019'!$E2787^2.0402)/1000</f>
        <v>0.11016409738834244</v>
      </c>
      <c r="O2787" s="106">
        <f>'Datos Monitoreo 2019'!$N2787*'Datos Monitoreo 2019'!$S2787</f>
        <v>2.203281947766849E-2</v>
      </c>
      <c r="P2787" s="106">
        <f>'Datos Monitoreo 2019'!$O2787+'Datos Monitoreo 2019'!$N2787</f>
        <v>0.13219691686601093</v>
      </c>
      <c r="Q2787" s="104">
        <v>0.47</v>
      </c>
      <c r="R2787" s="106">
        <f>'Datos Monitoreo 2019'!$Q2787*'Datos Monitoreo 2019'!$N2787</f>
        <v>5.1777125772520943E-2</v>
      </c>
      <c r="S2787" s="104">
        <v>0.2</v>
      </c>
      <c r="T2787" s="106">
        <f>'Datos Monitoreo 2019'!$R2787*'Datos Monitoreo 2019'!$S2787</f>
        <v>1.0355425154504189E-2</v>
      </c>
      <c r="U2787" s="106">
        <f>'Datos Monitoreo 2019'!$T2787+'Datos Monitoreo 2019'!$R2787</f>
        <v>6.2132550927025132E-2</v>
      </c>
    </row>
    <row r="2788" spans="1:21" s="94" customFormat="1" ht="16.5" hidden="1" x14ac:dyDescent="0.3">
      <c r="A2788" s="95" t="s">
        <v>100</v>
      </c>
      <c r="B2788" s="102">
        <f>VLOOKUP('Datos Monitoreo 2019'!$A2788,info!$D$3:$E$118,2,FALSE)</f>
        <v>3</v>
      </c>
      <c r="C2788" s="96">
        <v>27</v>
      </c>
      <c r="D2788" s="96" t="s">
        <v>10</v>
      </c>
      <c r="E2788" s="97">
        <v>30.557749073643905</v>
      </c>
      <c r="F2788" s="103">
        <f t="shared" si="48"/>
        <v>7.3338597776745354E-2</v>
      </c>
      <c r="G2788" s="95"/>
      <c r="H2788" s="104"/>
      <c r="I2788" s="104"/>
      <c r="J2788" s="104"/>
      <c r="K2788" s="105">
        <f>VLOOKUP('Datos Monitoreo 2019'!$D2788,info!$A$2:$B$20,2,FALSE)</f>
        <v>0.54</v>
      </c>
      <c r="M2788" s="104">
        <v>1.1499999999999999</v>
      </c>
      <c r="N2788" s="106">
        <f>(0.214828*'Datos Monitoreo 2019'!$E2788^2.0402)/1000</f>
        <v>0.23016298677214159</v>
      </c>
      <c r="O2788" s="106">
        <f>'Datos Monitoreo 2019'!$N2788*'Datos Monitoreo 2019'!$S2788</f>
        <v>4.6032597354428322E-2</v>
      </c>
      <c r="P2788" s="106">
        <f>'Datos Monitoreo 2019'!$O2788+'Datos Monitoreo 2019'!$N2788</f>
        <v>0.27619558412656992</v>
      </c>
      <c r="Q2788" s="104">
        <v>0.47</v>
      </c>
      <c r="R2788" s="106">
        <f>'Datos Monitoreo 2019'!$Q2788*'Datos Monitoreo 2019'!$N2788</f>
        <v>0.10817660378290654</v>
      </c>
      <c r="S2788" s="104">
        <v>0.2</v>
      </c>
      <c r="T2788" s="106">
        <f>'Datos Monitoreo 2019'!$R2788*'Datos Monitoreo 2019'!$S2788</f>
        <v>2.1635320756581311E-2</v>
      </c>
      <c r="U2788" s="106">
        <f>'Datos Monitoreo 2019'!$T2788+'Datos Monitoreo 2019'!$R2788</f>
        <v>0.12981192453948787</v>
      </c>
    </row>
    <row r="2789" spans="1:21" s="94" customFormat="1" ht="16.5" hidden="1" x14ac:dyDescent="0.3">
      <c r="A2789" s="95" t="s">
        <v>100</v>
      </c>
      <c r="B2789" s="102">
        <f>VLOOKUP('Datos Monitoreo 2019'!$A2789,info!$D$3:$E$118,2,FALSE)</f>
        <v>3</v>
      </c>
      <c r="C2789" s="96">
        <v>29</v>
      </c>
      <c r="D2789" s="96" t="s">
        <v>10</v>
      </c>
      <c r="E2789" s="97">
        <v>27.788453063844926</v>
      </c>
      <c r="F2789" s="103">
        <f t="shared" si="48"/>
        <v>6.0648298811841549E-2</v>
      </c>
      <c r="G2789" s="95"/>
      <c r="H2789" s="104"/>
      <c r="I2789" s="104"/>
      <c r="J2789" s="104"/>
      <c r="K2789" s="105">
        <f>VLOOKUP('Datos Monitoreo 2019'!$D2789,info!$A$2:$B$20,2,FALSE)</f>
        <v>0.54</v>
      </c>
      <c r="M2789" s="104">
        <v>1.1499999999999999</v>
      </c>
      <c r="N2789" s="106">
        <f>(0.214828*'Datos Monitoreo 2019'!$E2789^2.0402)/1000</f>
        <v>0.18961075827393942</v>
      </c>
      <c r="O2789" s="106">
        <f>'Datos Monitoreo 2019'!$N2789*'Datos Monitoreo 2019'!$S2789</f>
        <v>3.7922151654787885E-2</v>
      </c>
      <c r="P2789" s="106">
        <f>'Datos Monitoreo 2019'!$O2789+'Datos Monitoreo 2019'!$N2789</f>
        <v>0.22753290992872729</v>
      </c>
      <c r="Q2789" s="104">
        <v>0.47</v>
      </c>
      <c r="R2789" s="106">
        <f>'Datos Monitoreo 2019'!$Q2789*'Datos Monitoreo 2019'!$N2789</f>
        <v>8.9117056388751517E-2</v>
      </c>
      <c r="S2789" s="104">
        <v>0.2</v>
      </c>
      <c r="T2789" s="106">
        <f>'Datos Monitoreo 2019'!$R2789*'Datos Monitoreo 2019'!$S2789</f>
        <v>1.7823411277750303E-2</v>
      </c>
      <c r="U2789" s="106">
        <f>'Datos Monitoreo 2019'!$T2789+'Datos Monitoreo 2019'!$R2789</f>
        <v>0.10694046766650182</v>
      </c>
    </row>
    <row r="2790" spans="1:21" s="94" customFormat="1" ht="16.5" hidden="1" x14ac:dyDescent="0.3">
      <c r="A2790" s="95" t="s">
        <v>100</v>
      </c>
      <c r="B2790" s="102">
        <f>VLOOKUP('Datos Monitoreo 2019'!$A2790,info!$D$3:$E$118,2,FALSE)</f>
        <v>3</v>
      </c>
      <c r="C2790" s="96">
        <v>30</v>
      </c>
      <c r="D2790" s="96" t="s">
        <v>10</v>
      </c>
      <c r="E2790" s="97">
        <v>20.84929754503829</v>
      </c>
      <c r="F2790" s="103">
        <f t="shared" si="48"/>
        <v>3.4140724730000203E-2</v>
      </c>
      <c r="G2790" s="95"/>
      <c r="H2790" s="104"/>
      <c r="I2790" s="104"/>
      <c r="J2790" s="104"/>
      <c r="K2790" s="105">
        <f>VLOOKUP('Datos Monitoreo 2019'!$D2790,info!$A$2:$B$20,2,FALSE)</f>
        <v>0.54</v>
      </c>
      <c r="M2790" s="104">
        <v>1.1499999999999999</v>
      </c>
      <c r="N2790" s="106">
        <f>(0.214828*'Datos Monitoreo 2019'!$E2790^2.0402)/1000</f>
        <v>0.10551184451318046</v>
      </c>
      <c r="O2790" s="106">
        <f>'Datos Monitoreo 2019'!$N2790*'Datos Monitoreo 2019'!$S2790</f>
        <v>2.1102368902636094E-2</v>
      </c>
      <c r="P2790" s="106">
        <f>'Datos Monitoreo 2019'!$O2790+'Datos Monitoreo 2019'!$N2790</f>
        <v>0.12661421341581655</v>
      </c>
      <c r="Q2790" s="104">
        <v>0.47</v>
      </c>
      <c r="R2790" s="106">
        <f>'Datos Monitoreo 2019'!$Q2790*'Datos Monitoreo 2019'!$N2790</f>
        <v>4.9590566921194817E-2</v>
      </c>
      <c r="S2790" s="104">
        <v>0.2</v>
      </c>
      <c r="T2790" s="106">
        <f>'Datos Monitoreo 2019'!$R2790*'Datos Monitoreo 2019'!$S2790</f>
        <v>9.9181133842389645E-3</v>
      </c>
      <c r="U2790" s="106">
        <f>'Datos Monitoreo 2019'!$T2790+'Datos Monitoreo 2019'!$R2790</f>
        <v>5.9508680305433784E-2</v>
      </c>
    </row>
    <row r="2791" spans="1:21" s="94" customFormat="1" ht="16.5" hidden="1" x14ac:dyDescent="0.3">
      <c r="A2791" s="95" t="s">
        <v>100</v>
      </c>
      <c r="B2791" s="102">
        <f>VLOOKUP('Datos Monitoreo 2019'!$A2791,info!$D$3:$E$118,2,FALSE)</f>
        <v>3</v>
      </c>
      <c r="C2791" s="96">
        <v>31</v>
      </c>
      <c r="D2791" s="96" t="s">
        <v>10</v>
      </c>
      <c r="E2791" s="97">
        <v>27.024509337003831</v>
      </c>
      <c r="F2791" s="103">
        <f t="shared" si="48"/>
        <v>5.7359521067790645E-2</v>
      </c>
      <c r="G2791" s="95"/>
      <c r="H2791" s="104"/>
      <c r="I2791" s="104"/>
      <c r="J2791" s="104"/>
      <c r="K2791" s="105">
        <f>VLOOKUP('Datos Monitoreo 2019'!$D2791,info!$A$2:$B$20,2,FALSE)</f>
        <v>0.54</v>
      </c>
      <c r="M2791" s="104">
        <v>1.1499999999999999</v>
      </c>
      <c r="N2791" s="106">
        <f>(0.214828*'Datos Monitoreo 2019'!$E2791^2.0402)/1000</f>
        <v>0.1791278794400416</v>
      </c>
      <c r="O2791" s="106">
        <f>'Datos Monitoreo 2019'!$N2791*'Datos Monitoreo 2019'!$S2791</f>
        <v>3.5825575888008325E-2</v>
      </c>
      <c r="P2791" s="106">
        <f>'Datos Monitoreo 2019'!$O2791+'Datos Monitoreo 2019'!$N2791</f>
        <v>0.21495345532804994</v>
      </c>
      <c r="Q2791" s="104">
        <v>0.47</v>
      </c>
      <c r="R2791" s="106">
        <f>'Datos Monitoreo 2019'!$Q2791*'Datos Monitoreo 2019'!$N2791</f>
        <v>8.4190103336819547E-2</v>
      </c>
      <c r="S2791" s="104">
        <v>0.2</v>
      </c>
      <c r="T2791" s="106">
        <f>'Datos Monitoreo 2019'!$R2791*'Datos Monitoreo 2019'!$S2791</f>
        <v>1.6838020667363909E-2</v>
      </c>
      <c r="U2791" s="106">
        <f>'Datos Monitoreo 2019'!$T2791+'Datos Monitoreo 2019'!$R2791</f>
        <v>0.10102812400418346</v>
      </c>
    </row>
    <row r="2792" spans="1:21" s="94" customFormat="1" ht="16.5" hidden="1" x14ac:dyDescent="0.3">
      <c r="A2792" s="95" t="s">
        <v>101</v>
      </c>
      <c r="B2792" s="102">
        <f>VLOOKUP('Datos Monitoreo 2019'!$A2792,info!$D$3:$E$118,2,FALSE)</f>
        <v>2</v>
      </c>
      <c r="C2792" s="96">
        <v>1</v>
      </c>
      <c r="D2792" s="96" t="s">
        <v>11</v>
      </c>
      <c r="E2792" s="97">
        <v>21.676903249116144</v>
      </c>
      <c r="F2792" s="103">
        <f t="shared" si="48"/>
        <v>3.6904927781620238E-2</v>
      </c>
      <c r="G2792" s="95"/>
      <c r="H2792" s="104"/>
      <c r="I2792" s="104"/>
      <c r="J2792" s="104"/>
      <c r="K2792" s="105">
        <f>VLOOKUP('Datos Monitoreo 2019'!$D2792,info!$A$2:$B$20,2,FALSE)</f>
        <v>0.34899999999999998</v>
      </c>
      <c r="M2792" s="104">
        <v>1.1499999999999999</v>
      </c>
      <c r="N2792" s="106">
        <f>(0.489461*'Datos Monitoreo 2019'!$E2792^1.79018)/1000</f>
        <v>0.12061286421758671</v>
      </c>
      <c r="O2792" s="106">
        <f>'Datos Monitoreo 2019'!$N2792*'Datos Monitoreo 2019'!$S2792</f>
        <v>2.4122572843517345E-2</v>
      </c>
      <c r="P2792" s="106">
        <f>'Datos Monitoreo 2019'!$O2792+'Datos Monitoreo 2019'!$N2792</f>
        <v>0.14473543706110406</v>
      </c>
      <c r="Q2792" s="104">
        <v>0.47</v>
      </c>
      <c r="R2792" s="106">
        <f>'Datos Monitoreo 2019'!$Q2792*'Datos Monitoreo 2019'!$N2792</f>
        <v>5.668804618226575E-2</v>
      </c>
      <c r="S2792" s="104">
        <v>0.2</v>
      </c>
      <c r="T2792" s="106">
        <f>'Datos Monitoreo 2019'!$R2792*'Datos Monitoreo 2019'!$S2792</f>
        <v>1.1337609236453151E-2</v>
      </c>
      <c r="U2792" s="106">
        <f>'Datos Monitoreo 2019'!$T2792+'Datos Monitoreo 2019'!$R2792</f>
        <v>6.8025655418718897E-2</v>
      </c>
    </row>
    <row r="2793" spans="1:21" s="94" customFormat="1" ht="16.5" hidden="1" x14ac:dyDescent="0.3">
      <c r="A2793" s="95" t="s">
        <v>101</v>
      </c>
      <c r="B2793" s="102">
        <f>VLOOKUP('Datos Monitoreo 2019'!$A2793,info!$D$3:$E$118,2,FALSE)</f>
        <v>2</v>
      </c>
      <c r="C2793" s="96">
        <v>3</v>
      </c>
      <c r="D2793" s="96" t="s">
        <v>11</v>
      </c>
      <c r="E2793" s="97">
        <v>26.06957967845246</v>
      </c>
      <c r="F2793" s="103">
        <f t="shared" si="48"/>
        <v>5.3377464391631421E-2</v>
      </c>
      <c r="G2793" s="95"/>
      <c r="H2793" s="104"/>
      <c r="I2793" s="104"/>
      <c r="J2793" s="104"/>
      <c r="K2793" s="105">
        <f>VLOOKUP('Datos Monitoreo 2019'!$D2793,info!$A$2:$B$20,2,FALSE)</f>
        <v>0.34899999999999998</v>
      </c>
      <c r="M2793" s="104">
        <v>1.1499999999999999</v>
      </c>
      <c r="N2793" s="106">
        <f>(0.489461*'Datos Monitoreo 2019'!$E2793^1.79018)/1000</f>
        <v>0.16782355222357334</v>
      </c>
      <c r="O2793" s="106">
        <f>'Datos Monitoreo 2019'!$N2793*'Datos Monitoreo 2019'!$S2793</f>
        <v>3.3564710444714672E-2</v>
      </c>
      <c r="P2793" s="106">
        <f>'Datos Monitoreo 2019'!$O2793+'Datos Monitoreo 2019'!$N2793</f>
        <v>0.20138826266828802</v>
      </c>
      <c r="Q2793" s="104">
        <v>0.47</v>
      </c>
      <c r="R2793" s="106">
        <f>'Datos Monitoreo 2019'!$Q2793*'Datos Monitoreo 2019'!$N2793</f>
        <v>7.8877069545079462E-2</v>
      </c>
      <c r="S2793" s="104">
        <v>0.2</v>
      </c>
      <c r="T2793" s="106">
        <f>'Datos Monitoreo 2019'!$R2793*'Datos Monitoreo 2019'!$S2793</f>
        <v>1.5775413909015892E-2</v>
      </c>
      <c r="U2793" s="106">
        <f>'Datos Monitoreo 2019'!$T2793+'Datos Monitoreo 2019'!$R2793</f>
        <v>9.4652483454095354E-2</v>
      </c>
    </row>
    <row r="2794" spans="1:21" s="94" customFormat="1" ht="16.5" hidden="1" x14ac:dyDescent="0.3">
      <c r="A2794" s="95" t="s">
        <v>101</v>
      </c>
      <c r="B2794" s="102">
        <f>VLOOKUP('Datos Monitoreo 2019'!$A2794,info!$D$3:$E$118,2,FALSE)</f>
        <v>2</v>
      </c>
      <c r="C2794" s="96">
        <v>4</v>
      </c>
      <c r="D2794" s="96" t="s">
        <v>11</v>
      </c>
      <c r="E2794" s="97">
        <v>24.032396406876195</v>
      </c>
      <c r="F2794" s="103">
        <f t="shared" si="48"/>
        <v>4.5361148217978813E-2</v>
      </c>
      <c r="G2794" s="95"/>
      <c r="H2794" s="104"/>
      <c r="I2794" s="104"/>
      <c r="J2794" s="104"/>
      <c r="K2794" s="105">
        <f>VLOOKUP('Datos Monitoreo 2019'!$D2794,info!$A$2:$B$20,2,FALSE)</f>
        <v>0.34899999999999998</v>
      </c>
      <c r="M2794" s="104">
        <v>1.1499999999999999</v>
      </c>
      <c r="N2794" s="106">
        <f>(0.489461*'Datos Monitoreo 2019'!$E2794^1.79018)/1000</f>
        <v>0.14507527682171456</v>
      </c>
      <c r="O2794" s="106">
        <f>'Datos Monitoreo 2019'!$N2794*'Datos Monitoreo 2019'!$S2794</f>
        <v>2.9015055364342915E-2</v>
      </c>
      <c r="P2794" s="106">
        <f>'Datos Monitoreo 2019'!$O2794+'Datos Monitoreo 2019'!$N2794</f>
        <v>0.17409033218605746</v>
      </c>
      <c r="Q2794" s="104">
        <v>0.47</v>
      </c>
      <c r="R2794" s="106">
        <f>'Datos Monitoreo 2019'!$Q2794*'Datos Monitoreo 2019'!$N2794</f>
        <v>6.818538010620584E-2</v>
      </c>
      <c r="S2794" s="104">
        <v>0.2</v>
      </c>
      <c r="T2794" s="106">
        <f>'Datos Monitoreo 2019'!$R2794*'Datos Monitoreo 2019'!$S2794</f>
        <v>1.3637076021241168E-2</v>
      </c>
      <c r="U2794" s="106">
        <f>'Datos Monitoreo 2019'!$T2794+'Datos Monitoreo 2019'!$R2794</f>
        <v>8.1822456127447013E-2</v>
      </c>
    </row>
    <row r="2795" spans="1:21" s="94" customFormat="1" ht="16.5" hidden="1" x14ac:dyDescent="0.3">
      <c r="A2795" s="95" t="s">
        <v>101</v>
      </c>
      <c r="B2795" s="102">
        <f>VLOOKUP('Datos Monitoreo 2019'!$A2795,info!$D$3:$E$118,2,FALSE)</f>
        <v>2</v>
      </c>
      <c r="C2795" s="96">
        <v>6</v>
      </c>
      <c r="D2795" s="96" t="s">
        <v>11</v>
      </c>
      <c r="E2795" s="97">
        <v>27.470143177661136</v>
      </c>
      <c r="F2795" s="103">
        <f t="shared" si="48"/>
        <v>5.9266833905803902E-2</v>
      </c>
      <c r="G2795" s="95"/>
      <c r="H2795" s="104"/>
      <c r="I2795" s="104"/>
      <c r="J2795" s="104"/>
      <c r="K2795" s="105">
        <f>VLOOKUP('Datos Monitoreo 2019'!$D2795,info!$A$2:$B$20,2,FALSE)</f>
        <v>0.34899999999999998</v>
      </c>
      <c r="M2795" s="104">
        <v>1.1499999999999999</v>
      </c>
      <c r="N2795" s="106">
        <f>(0.489461*'Datos Monitoreo 2019'!$E2795^1.79018)/1000</f>
        <v>0.18430543413990139</v>
      </c>
      <c r="O2795" s="106">
        <f>'Datos Monitoreo 2019'!$N2795*'Datos Monitoreo 2019'!$S2795</f>
        <v>3.6861086827980276E-2</v>
      </c>
      <c r="P2795" s="106">
        <f>'Datos Monitoreo 2019'!$O2795+'Datos Monitoreo 2019'!$N2795</f>
        <v>0.22116652096788167</v>
      </c>
      <c r="Q2795" s="104">
        <v>0.47</v>
      </c>
      <c r="R2795" s="106">
        <f>'Datos Monitoreo 2019'!$Q2795*'Datos Monitoreo 2019'!$N2795</f>
        <v>8.6623554045753642E-2</v>
      </c>
      <c r="S2795" s="104">
        <v>0.2</v>
      </c>
      <c r="T2795" s="106">
        <f>'Datos Monitoreo 2019'!$R2795*'Datos Monitoreo 2019'!$S2795</f>
        <v>1.7324710809150729E-2</v>
      </c>
      <c r="U2795" s="106">
        <f>'Datos Monitoreo 2019'!$T2795+'Datos Monitoreo 2019'!$R2795</f>
        <v>0.10394826485490437</v>
      </c>
    </row>
    <row r="2796" spans="1:21" s="94" customFormat="1" ht="16.5" hidden="1" x14ac:dyDescent="0.3">
      <c r="A2796" s="96" t="s">
        <v>101</v>
      </c>
      <c r="B2796" s="102">
        <f>VLOOKUP('Datos Monitoreo 2019'!$A2796,info!$D$3:$E$118,2,FALSE)</f>
        <v>2</v>
      </c>
      <c r="C2796" s="96">
        <v>7</v>
      </c>
      <c r="D2796" s="96" t="s">
        <v>11</v>
      </c>
      <c r="E2796" s="97">
        <v>26.260565610162732</v>
      </c>
      <c r="F2796" s="103">
        <f t="shared" si="48"/>
        <v>5.4162416570960638E-2</v>
      </c>
      <c r="G2796" s="95"/>
      <c r="H2796" s="104"/>
      <c r="I2796" s="104"/>
      <c r="J2796" s="104"/>
      <c r="K2796" s="105">
        <f>VLOOKUP('Datos Monitoreo 2019'!$D2796,info!$A$2:$B$20,2,FALSE)</f>
        <v>0.34899999999999998</v>
      </c>
      <c r="M2796" s="104">
        <v>1.1499999999999999</v>
      </c>
      <c r="N2796" s="106">
        <f>(0.489461*'Datos Monitoreo 2019'!$E2796^1.79018)/1000</f>
        <v>0.17003090393829326</v>
      </c>
      <c r="O2796" s="106">
        <f>'Datos Monitoreo 2019'!$N2796*'Datos Monitoreo 2019'!$S2796</f>
        <v>3.4006180787658651E-2</v>
      </c>
      <c r="P2796" s="106">
        <f>'Datos Monitoreo 2019'!$O2796+'Datos Monitoreo 2019'!$N2796</f>
        <v>0.20403708472595192</v>
      </c>
      <c r="Q2796" s="104">
        <v>0.47</v>
      </c>
      <c r="R2796" s="106">
        <f>'Datos Monitoreo 2019'!$Q2796*'Datos Monitoreo 2019'!$N2796</f>
        <v>7.9914524850997828E-2</v>
      </c>
      <c r="S2796" s="104">
        <v>0.2</v>
      </c>
      <c r="T2796" s="106">
        <f>'Datos Monitoreo 2019'!$R2796*'Datos Monitoreo 2019'!$S2796</f>
        <v>1.5982904970199566E-2</v>
      </c>
      <c r="U2796" s="106">
        <f>'Datos Monitoreo 2019'!$T2796+'Datos Monitoreo 2019'!$R2796</f>
        <v>9.5897429821197394E-2</v>
      </c>
    </row>
    <row r="2797" spans="1:21" s="94" customFormat="1" ht="16.5" hidden="1" x14ac:dyDescent="0.3">
      <c r="A2797" s="95" t="s">
        <v>101</v>
      </c>
      <c r="B2797" s="102">
        <f>VLOOKUP('Datos Monitoreo 2019'!$A2797,info!$D$3:$E$118,2,FALSE)</f>
        <v>2</v>
      </c>
      <c r="C2797" s="96">
        <v>9</v>
      </c>
      <c r="D2797" s="96" t="s">
        <v>11</v>
      </c>
      <c r="E2797" s="97">
        <v>27.088171314240586</v>
      </c>
      <c r="F2797" s="103">
        <f t="shared" si="48"/>
        <v>5.7630084471046859E-2</v>
      </c>
      <c r="G2797" s="95"/>
      <c r="H2797" s="104"/>
      <c r="I2797" s="104"/>
      <c r="J2797" s="104"/>
      <c r="K2797" s="105">
        <f>VLOOKUP('Datos Monitoreo 2019'!$D2797,info!$A$2:$B$20,2,FALSE)</f>
        <v>0.34899999999999998</v>
      </c>
      <c r="M2797" s="104">
        <v>1.1499999999999999</v>
      </c>
      <c r="N2797" s="106">
        <f>(0.489461*'Datos Monitoreo 2019'!$E2797^1.79018)/1000</f>
        <v>0.17974285428519907</v>
      </c>
      <c r="O2797" s="106">
        <f>'Datos Monitoreo 2019'!$N2797*'Datos Monitoreo 2019'!$S2797</f>
        <v>3.5948570857039813E-2</v>
      </c>
      <c r="P2797" s="106">
        <f>'Datos Monitoreo 2019'!$O2797+'Datos Monitoreo 2019'!$N2797</f>
        <v>0.21569142514223888</v>
      </c>
      <c r="Q2797" s="104">
        <v>0.47</v>
      </c>
      <c r="R2797" s="106">
        <f>'Datos Monitoreo 2019'!$Q2797*'Datos Monitoreo 2019'!$N2797</f>
        <v>8.4479141514043551E-2</v>
      </c>
      <c r="S2797" s="104">
        <v>0.2</v>
      </c>
      <c r="T2797" s="106">
        <f>'Datos Monitoreo 2019'!$R2797*'Datos Monitoreo 2019'!$S2797</f>
        <v>1.689582830280871E-2</v>
      </c>
      <c r="U2797" s="106">
        <f>'Datos Monitoreo 2019'!$T2797+'Datos Monitoreo 2019'!$R2797</f>
        <v>0.10137496981685226</v>
      </c>
    </row>
    <row r="2798" spans="1:21" s="94" customFormat="1" ht="16.5" hidden="1" x14ac:dyDescent="0.3">
      <c r="A2798" s="95" t="s">
        <v>101</v>
      </c>
      <c r="B2798" s="102">
        <f>VLOOKUP('Datos Monitoreo 2019'!$A2798,info!$D$3:$E$118,2,FALSE)</f>
        <v>2</v>
      </c>
      <c r="C2798" s="96">
        <v>10</v>
      </c>
      <c r="D2798" s="96" t="s">
        <v>11</v>
      </c>
      <c r="E2798" s="97">
        <v>20.021691840960433</v>
      </c>
      <c r="F2798" s="103">
        <f t="shared" si="48"/>
        <v>3.1484110419910276E-2</v>
      </c>
      <c r="G2798" s="95"/>
      <c r="H2798" s="104"/>
      <c r="I2798" s="104"/>
      <c r="J2798" s="104"/>
      <c r="K2798" s="105">
        <f>VLOOKUP('Datos Monitoreo 2019'!$D2798,info!$A$2:$B$20,2,FALSE)</f>
        <v>0.34899999999999998</v>
      </c>
      <c r="M2798" s="104">
        <v>1.1499999999999999</v>
      </c>
      <c r="N2798" s="106">
        <f>(0.489461*'Datos Monitoreo 2019'!$E2798^1.79018)/1000</f>
        <v>0.10462578910176891</v>
      </c>
      <c r="O2798" s="106">
        <f>'Datos Monitoreo 2019'!$N2798*'Datos Monitoreo 2019'!$S2798</f>
        <v>2.0925157820353785E-2</v>
      </c>
      <c r="P2798" s="106">
        <f>'Datos Monitoreo 2019'!$O2798+'Datos Monitoreo 2019'!$N2798</f>
        <v>0.12555094692212271</v>
      </c>
      <c r="Q2798" s="104">
        <v>0.47</v>
      </c>
      <c r="R2798" s="106">
        <f>'Datos Monitoreo 2019'!$Q2798*'Datos Monitoreo 2019'!$N2798</f>
        <v>4.9174120877831386E-2</v>
      </c>
      <c r="S2798" s="104">
        <v>0.2</v>
      </c>
      <c r="T2798" s="106">
        <f>'Datos Monitoreo 2019'!$R2798*'Datos Monitoreo 2019'!$S2798</f>
        <v>9.8348241755662775E-3</v>
      </c>
      <c r="U2798" s="106">
        <f>'Datos Monitoreo 2019'!$T2798+'Datos Monitoreo 2019'!$R2798</f>
        <v>5.9008945053397661E-2</v>
      </c>
    </row>
    <row r="2799" spans="1:21" s="94" customFormat="1" ht="16.5" hidden="1" x14ac:dyDescent="0.3">
      <c r="A2799" s="95" t="s">
        <v>101</v>
      </c>
      <c r="B2799" s="102">
        <f>VLOOKUP('Datos Monitoreo 2019'!$A2799,info!$D$3:$E$118,2,FALSE)</f>
        <v>2</v>
      </c>
      <c r="C2799" s="96">
        <v>11</v>
      </c>
      <c r="D2799" s="96" t="s">
        <v>11</v>
      </c>
      <c r="E2799" s="97">
        <v>22.090706101155074</v>
      </c>
      <c r="F2799" s="103">
        <f t="shared" si="48"/>
        <v>3.8327375085504059E-2</v>
      </c>
      <c r="G2799" s="95"/>
      <c r="H2799" s="104"/>
      <c r="I2799" s="104"/>
      <c r="J2799" s="104"/>
      <c r="K2799" s="105">
        <f>VLOOKUP('Datos Monitoreo 2019'!$D2799,info!$A$2:$B$20,2,FALSE)</f>
        <v>0.34899999999999998</v>
      </c>
      <c r="M2799" s="104">
        <v>1.1499999999999999</v>
      </c>
      <c r="N2799" s="106">
        <f>(0.489461*'Datos Monitoreo 2019'!$E2799^1.79018)/1000</f>
        <v>0.1247657066994492</v>
      </c>
      <c r="O2799" s="106">
        <f>'Datos Monitoreo 2019'!$N2799*'Datos Monitoreo 2019'!$S2799</f>
        <v>2.495314133988984E-2</v>
      </c>
      <c r="P2799" s="106">
        <f>'Datos Monitoreo 2019'!$O2799+'Datos Monitoreo 2019'!$N2799</f>
        <v>0.14971884803933905</v>
      </c>
      <c r="Q2799" s="104">
        <v>0.47</v>
      </c>
      <c r="R2799" s="106">
        <f>'Datos Monitoreo 2019'!$Q2799*'Datos Monitoreo 2019'!$N2799</f>
        <v>5.8639882148741121E-2</v>
      </c>
      <c r="S2799" s="104">
        <v>0.2</v>
      </c>
      <c r="T2799" s="106">
        <f>'Datos Monitoreo 2019'!$R2799*'Datos Monitoreo 2019'!$S2799</f>
        <v>1.1727976429748224E-2</v>
      </c>
      <c r="U2799" s="106">
        <f>'Datos Monitoreo 2019'!$T2799+'Datos Monitoreo 2019'!$R2799</f>
        <v>7.0367858578489345E-2</v>
      </c>
    </row>
    <row r="2800" spans="1:21" s="94" customFormat="1" ht="16.5" hidden="1" x14ac:dyDescent="0.3">
      <c r="A2800" s="95" t="s">
        <v>101</v>
      </c>
      <c r="B2800" s="102">
        <f>VLOOKUP('Datos Monitoreo 2019'!$A2800,info!$D$3:$E$118,2,FALSE)</f>
        <v>2</v>
      </c>
      <c r="C2800" s="96">
        <v>13</v>
      </c>
      <c r="D2800" s="96" t="s">
        <v>11</v>
      </c>
      <c r="E2800" s="97">
        <v>25.560283860558393</v>
      </c>
      <c r="F2800" s="103">
        <f t="shared" si="48"/>
        <v>5.1312269850070966E-2</v>
      </c>
      <c r="G2800" s="95"/>
      <c r="H2800" s="104"/>
      <c r="I2800" s="104"/>
      <c r="J2800" s="104"/>
      <c r="K2800" s="105">
        <f>VLOOKUP('Datos Monitoreo 2019'!$D2800,info!$A$2:$B$20,2,FALSE)</f>
        <v>0.34899999999999998</v>
      </c>
      <c r="M2800" s="104">
        <v>1.1499999999999999</v>
      </c>
      <c r="N2800" s="106">
        <f>(0.489461*'Datos Monitoreo 2019'!$E2800^1.79018)/1000</f>
        <v>0.16199962487864059</v>
      </c>
      <c r="O2800" s="106">
        <f>'Datos Monitoreo 2019'!$N2800*'Datos Monitoreo 2019'!$S2800</f>
        <v>3.239992497572812E-2</v>
      </c>
      <c r="P2800" s="106">
        <f>'Datos Monitoreo 2019'!$O2800+'Datos Monitoreo 2019'!$N2800</f>
        <v>0.19439954985436869</v>
      </c>
      <c r="Q2800" s="104">
        <v>0.47</v>
      </c>
      <c r="R2800" s="106">
        <f>'Datos Monitoreo 2019'!$Q2800*'Datos Monitoreo 2019'!$N2800</f>
        <v>7.6139823692961073E-2</v>
      </c>
      <c r="S2800" s="104">
        <v>0.2</v>
      </c>
      <c r="T2800" s="106">
        <f>'Datos Monitoreo 2019'!$R2800*'Datos Monitoreo 2019'!$S2800</f>
        <v>1.5227964738592215E-2</v>
      </c>
      <c r="U2800" s="106">
        <f>'Datos Monitoreo 2019'!$T2800+'Datos Monitoreo 2019'!$R2800</f>
        <v>9.1367788431553285E-2</v>
      </c>
    </row>
    <row r="2801" spans="1:21" s="94" customFormat="1" ht="16.5" hidden="1" x14ac:dyDescent="0.3">
      <c r="A2801" s="95" t="s">
        <v>101</v>
      </c>
      <c r="B2801" s="102">
        <f>VLOOKUP('Datos Monitoreo 2019'!$A2801,info!$D$3:$E$118,2,FALSE)</f>
        <v>2</v>
      </c>
      <c r="C2801" s="96">
        <v>14</v>
      </c>
      <c r="D2801" s="96" t="s">
        <v>11</v>
      </c>
      <c r="E2801" s="97">
        <v>22.122537089773452</v>
      </c>
      <c r="F2801" s="103">
        <f t="shared" si="48"/>
        <v>3.8437908193481377E-2</v>
      </c>
      <c r="G2801" s="95"/>
      <c r="H2801" s="104"/>
      <c r="I2801" s="104"/>
      <c r="J2801" s="104"/>
      <c r="K2801" s="105">
        <f>VLOOKUP('Datos Monitoreo 2019'!$D2801,info!$A$2:$B$20,2,FALSE)</f>
        <v>0.34899999999999998</v>
      </c>
      <c r="M2801" s="104">
        <v>1.1499999999999999</v>
      </c>
      <c r="N2801" s="106">
        <f>(0.489461*'Datos Monitoreo 2019'!$E2801^1.79018)/1000</f>
        <v>0.12508772429824336</v>
      </c>
      <c r="O2801" s="106">
        <f>'Datos Monitoreo 2019'!$N2801*'Datos Monitoreo 2019'!$S2801</f>
        <v>2.5017544859648674E-2</v>
      </c>
      <c r="P2801" s="106">
        <f>'Datos Monitoreo 2019'!$O2801+'Datos Monitoreo 2019'!$N2801</f>
        <v>0.15010526915789202</v>
      </c>
      <c r="Q2801" s="104">
        <v>0.47</v>
      </c>
      <c r="R2801" s="106">
        <f>'Datos Monitoreo 2019'!$Q2801*'Datos Monitoreo 2019'!$N2801</f>
        <v>5.8791230420174374E-2</v>
      </c>
      <c r="S2801" s="104">
        <v>0.2</v>
      </c>
      <c r="T2801" s="106">
        <f>'Datos Monitoreo 2019'!$R2801*'Datos Monitoreo 2019'!$S2801</f>
        <v>1.1758246084034876E-2</v>
      </c>
      <c r="U2801" s="106">
        <f>'Datos Monitoreo 2019'!$T2801+'Datos Monitoreo 2019'!$R2801</f>
        <v>7.0549476504209258E-2</v>
      </c>
    </row>
    <row r="2802" spans="1:21" s="94" customFormat="1" ht="16.5" hidden="1" x14ac:dyDescent="0.3">
      <c r="A2802" s="95" t="s">
        <v>101</v>
      </c>
      <c r="B2802" s="102">
        <f>VLOOKUP('Datos Monitoreo 2019'!$A2802,info!$D$3:$E$118,2,FALSE)</f>
        <v>2</v>
      </c>
      <c r="C2802" s="96">
        <v>15</v>
      </c>
      <c r="D2802" s="96" t="s">
        <v>11</v>
      </c>
      <c r="E2802" s="97">
        <v>19.225917125500956</v>
      </c>
      <c r="F2802" s="103">
        <f t="shared" si="48"/>
        <v>2.9031134859506445E-2</v>
      </c>
      <c r="G2802" s="95"/>
      <c r="H2802" s="104"/>
      <c r="I2802" s="104"/>
      <c r="J2802" s="104"/>
      <c r="K2802" s="105">
        <f>VLOOKUP('Datos Monitoreo 2019'!$D2802,info!$A$2:$B$20,2,FALSE)</f>
        <v>0.34899999999999998</v>
      </c>
      <c r="M2802" s="104">
        <v>1.1499999999999999</v>
      </c>
      <c r="N2802" s="106">
        <f>(0.489461*'Datos Monitoreo 2019'!$E2802^1.79018)/1000</f>
        <v>9.7298700695565579E-2</v>
      </c>
      <c r="O2802" s="106">
        <f>'Datos Monitoreo 2019'!$N2802*'Datos Monitoreo 2019'!$S2802</f>
        <v>1.9459740139113117E-2</v>
      </c>
      <c r="P2802" s="106">
        <f>'Datos Monitoreo 2019'!$O2802+'Datos Monitoreo 2019'!$N2802</f>
        <v>0.11675844083467869</v>
      </c>
      <c r="Q2802" s="104">
        <v>0.47</v>
      </c>
      <c r="R2802" s="106">
        <f>'Datos Monitoreo 2019'!$Q2802*'Datos Monitoreo 2019'!$N2802</f>
        <v>4.5730389326915817E-2</v>
      </c>
      <c r="S2802" s="104">
        <v>0.2</v>
      </c>
      <c r="T2802" s="106">
        <f>'Datos Monitoreo 2019'!$R2802*'Datos Monitoreo 2019'!$S2802</f>
        <v>9.1460778653831634E-3</v>
      </c>
      <c r="U2802" s="106">
        <f>'Datos Monitoreo 2019'!$T2802+'Datos Monitoreo 2019'!$R2802</f>
        <v>5.4876467192298981E-2</v>
      </c>
    </row>
    <row r="2803" spans="1:21" s="94" customFormat="1" ht="16.5" hidden="1" x14ac:dyDescent="0.3">
      <c r="A2803" s="95" t="s">
        <v>101</v>
      </c>
      <c r="B2803" s="102">
        <f>VLOOKUP('Datos Monitoreo 2019'!$A2803,info!$D$3:$E$118,2,FALSE)</f>
        <v>2</v>
      </c>
      <c r="C2803" s="96">
        <v>17</v>
      </c>
      <c r="D2803" s="96" t="s">
        <v>11</v>
      </c>
      <c r="E2803" s="97">
        <v>24.541692224770259</v>
      </c>
      <c r="F2803" s="103">
        <f t="shared" si="48"/>
        <v>4.7304111763244672E-2</v>
      </c>
      <c r="G2803" s="95"/>
      <c r="H2803" s="104"/>
      <c r="I2803" s="104"/>
      <c r="J2803" s="104"/>
      <c r="K2803" s="105">
        <f>VLOOKUP('Datos Monitoreo 2019'!$D2803,info!$A$2:$B$20,2,FALSE)</f>
        <v>0.34899999999999998</v>
      </c>
      <c r="M2803" s="104">
        <v>1.1499999999999999</v>
      </c>
      <c r="N2803" s="106">
        <f>(0.489461*'Datos Monitoreo 2019'!$E2803^1.79018)/1000</f>
        <v>0.15062509733288576</v>
      </c>
      <c r="O2803" s="106">
        <f>'Datos Monitoreo 2019'!$N2803*'Datos Monitoreo 2019'!$S2803</f>
        <v>3.0125019466577155E-2</v>
      </c>
      <c r="P2803" s="106">
        <f>'Datos Monitoreo 2019'!$O2803+'Datos Monitoreo 2019'!$N2803</f>
        <v>0.1807501167994629</v>
      </c>
      <c r="Q2803" s="104">
        <v>0.47</v>
      </c>
      <c r="R2803" s="106">
        <f>'Datos Monitoreo 2019'!$Q2803*'Datos Monitoreo 2019'!$N2803</f>
        <v>7.0793795746456306E-2</v>
      </c>
      <c r="S2803" s="104">
        <v>0.2</v>
      </c>
      <c r="T2803" s="106">
        <f>'Datos Monitoreo 2019'!$R2803*'Datos Monitoreo 2019'!$S2803</f>
        <v>1.4158759149291262E-2</v>
      </c>
      <c r="U2803" s="106">
        <f>'Datos Monitoreo 2019'!$T2803+'Datos Monitoreo 2019'!$R2803</f>
        <v>8.4952554895747573E-2</v>
      </c>
    </row>
    <row r="2804" spans="1:21" s="94" customFormat="1" ht="16.5" hidden="1" x14ac:dyDescent="0.3">
      <c r="A2804" s="95" t="s">
        <v>101</v>
      </c>
      <c r="B2804" s="102">
        <f>VLOOKUP('Datos Monitoreo 2019'!$A2804,info!$D$3:$E$118,2,FALSE)</f>
        <v>2</v>
      </c>
      <c r="C2804" s="96">
        <v>18</v>
      </c>
      <c r="D2804" s="96" t="s">
        <v>11</v>
      </c>
      <c r="E2804" s="97">
        <v>23.841410475165922</v>
      </c>
      <c r="F2804" s="103">
        <f t="shared" si="48"/>
        <v>4.4643041114748191E-2</v>
      </c>
      <c r="G2804" s="95"/>
      <c r="H2804" s="104"/>
      <c r="I2804" s="104"/>
      <c r="J2804" s="104"/>
      <c r="K2804" s="105">
        <f>VLOOKUP('Datos Monitoreo 2019'!$D2804,info!$A$2:$B$20,2,FALSE)</f>
        <v>0.34899999999999998</v>
      </c>
      <c r="M2804" s="104">
        <v>1.1499999999999999</v>
      </c>
      <c r="N2804" s="106">
        <f>(0.489461*'Datos Monitoreo 2019'!$E2804^1.79018)/1000</f>
        <v>0.14301783336998269</v>
      </c>
      <c r="O2804" s="106">
        <f>'Datos Monitoreo 2019'!$N2804*'Datos Monitoreo 2019'!$S2804</f>
        <v>2.860356667399654E-2</v>
      </c>
      <c r="P2804" s="106">
        <f>'Datos Monitoreo 2019'!$O2804+'Datos Monitoreo 2019'!$N2804</f>
        <v>0.17162140004397924</v>
      </c>
      <c r="Q2804" s="104">
        <v>0.47</v>
      </c>
      <c r="R2804" s="106">
        <f>'Datos Monitoreo 2019'!$Q2804*'Datos Monitoreo 2019'!$N2804</f>
        <v>6.7218381683891867E-2</v>
      </c>
      <c r="S2804" s="104">
        <v>0.2</v>
      </c>
      <c r="T2804" s="106">
        <f>'Datos Monitoreo 2019'!$R2804*'Datos Monitoreo 2019'!$S2804</f>
        <v>1.3443676336778374E-2</v>
      </c>
      <c r="U2804" s="106">
        <f>'Datos Monitoreo 2019'!$T2804+'Datos Monitoreo 2019'!$R2804</f>
        <v>8.0662058020670238E-2</v>
      </c>
    </row>
    <row r="2805" spans="1:21" s="94" customFormat="1" ht="16.5" hidden="1" x14ac:dyDescent="0.3">
      <c r="A2805" s="95" t="s">
        <v>101</v>
      </c>
      <c r="B2805" s="102">
        <f>VLOOKUP('Datos Monitoreo 2019'!$A2805,info!$D$3:$E$118,2,FALSE)</f>
        <v>2</v>
      </c>
      <c r="C2805" s="96">
        <v>19</v>
      </c>
      <c r="D2805" s="96" t="s">
        <v>11</v>
      </c>
      <c r="E2805" s="97">
        <v>22.377184998720484</v>
      </c>
      <c r="F2805" s="103">
        <f t="shared" si="48"/>
        <v>3.9327902635251252E-2</v>
      </c>
      <c r="G2805" s="95"/>
      <c r="H2805" s="104"/>
      <c r="I2805" s="104"/>
      <c r="J2805" s="104"/>
      <c r="K2805" s="105">
        <f>VLOOKUP('Datos Monitoreo 2019'!$D2805,info!$A$2:$B$20,2,FALSE)</f>
        <v>0.34899999999999998</v>
      </c>
      <c r="M2805" s="104">
        <v>1.1499999999999999</v>
      </c>
      <c r="N2805" s="106">
        <f>(0.489461*'Datos Monitoreo 2019'!$E2805^1.79018)/1000</f>
        <v>0.12767704356969467</v>
      </c>
      <c r="O2805" s="106">
        <f>'Datos Monitoreo 2019'!$N2805*'Datos Monitoreo 2019'!$S2805</f>
        <v>2.5535408713938935E-2</v>
      </c>
      <c r="P2805" s="106">
        <f>'Datos Monitoreo 2019'!$O2805+'Datos Monitoreo 2019'!$N2805</f>
        <v>0.15321245228363362</v>
      </c>
      <c r="Q2805" s="104">
        <v>0.47</v>
      </c>
      <c r="R2805" s="106">
        <f>'Datos Monitoreo 2019'!$Q2805*'Datos Monitoreo 2019'!$N2805</f>
        <v>6.0008210477756493E-2</v>
      </c>
      <c r="S2805" s="104">
        <v>0.2</v>
      </c>
      <c r="T2805" s="106">
        <f>'Datos Monitoreo 2019'!$R2805*'Datos Monitoreo 2019'!$S2805</f>
        <v>1.2001642095551299E-2</v>
      </c>
      <c r="U2805" s="106">
        <f>'Datos Monitoreo 2019'!$T2805+'Datos Monitoreo 2019'!$R2805</f>
        <v>7.2009852573307789E-2</v>
      </c>
    </row>
    <row r="2806" spans="1:21" s="94" customFormat="1" ht="16.5" hidden="1" x14ac:dyDescent="0.3">
      <c r="A2806" s="95" t="s">
        <v>101</v>
      </c>
      <c r="B2806" s="102">
        <f>VLOOKUP('Datos Monitoreo 2019'!$A2806,info!$D$3:$E$118,2,FALSE)</f>
        <v>2</v>
      </c>
      <c r="C2806" s="96">
        <v>21</v>
      </c>
      <c r="D2806" s="96" t="s">
        <v>11</v>
      </c>
      <c r="E2806" s="97">
        <v>28.584227779304403</v>
      </c>
      <c r="F2806" s="103">
        <f t="shared" si="48"/>
        <v>6.41715913645384E-2</v>
      </c>
      <c r="G2806" s="95"/>
      <c r="H2806" s="104"/>
      <c r="I2806" s="104"/>
      <c r="J2806" s="104"/>
      <c r="K2806" s="105">
        <f>VLOOKUP('Datos Monitoreo 2019'!$D2806,info!$A$2:$B$20,2,FALSE)</f>
        <v>0.34899999999999998</v>
      </c>
      <c r="M2806" s="104">
        <v>1.1499999999999999</v>
      </c>
      <c r="N2806" s="106">
        <f>(0.489461*'Datos Monitoreo 2019'!$E2806^1.79018)/1000</f>
        <v>0.19790035188971752</v>
      </c>
      <c r="O2806" s="106">
        <f>'Datos Monitoreo 2019'!$N2806*'Datos Monitoreo 2019'!$S2806</f>
        <v>3.9580070377943505E-2</v>
      </c>
      <c r="P2806" s="106">
        <f>'Datos Monitoreo 2019'!$O2806+'Datos Monitoreo 2019'!$N2806</f>
        <v>0.23748042226766103</v>
      </c>
      <c r="Q2806" s="104">
        <v>0.47</v>
      </c>
      <c r="R2806" s="106">
        <f>'Datos Monitoreo 2019'!$Q2806*'Datos Monitoreo 2019'!$N2806</f>
        <v>9.3013165388167229E-2</v>
      </c>
      <c r="S2806" s="104">
        <v>0.2</v>
      </c>
      <c r="T2806" s="106">
        <f>'Datos Monitoreo 2019'!$R2806*'Datos Monitoreo 2019'!$S2806</f>
        <v>1.8602633077633445E-2</v>
      </c>
      <c r="U2806" s="106">
        <f>'Datos Monitoreo 2019'!$T2806+'Datos Monitoreo 2019'!$R2806</f>
        <v>0.11161579846580068</v>
      </c>
    </row>
    <row r="2807" spans="1:21" s="94" customFormat="1" ht="16.5" hidden="1" x14ac:dyDescent="0.3">
      <c r="A2807" s="95" t="s">
        <v>101</v>
      </c>
      <c r="B2807" s="102">
        <f>VLOOKUP('Datos Monitoreo 2019'!$A2807,info!$D$3:$E$118,2,FALSE)</f>
        <v>2</v>
      </c>
      <c r="C2807" s="96">
        <v>22</v>
      </c>
      <c r="D2807" s="96" t="s">
        <v>11</v>
      </c>
      <c r="E2807" s="97">
        <v>22.695494884904274</v>
      </c>
      <c r="F2807" s="103">
        <f t="shared" si="48"/>
        <v>4.0454719632341866E-2</v>
      </c>
      <c r="G2807" s="95"/>
      <c r="H2807" s="104"/>
      <c r="I2807" s="104"/>
      <c r="J2807" s="104"/>
      <c r="K2807" s="105">
        <f>VLOOKUP('Datos Monitoreo 2019'!$D2807,info!$A$2:$B$20,2,FALSE)</f>
        <v>0.34899999999999998</v>
      </c>
      <c r="M2807" s="104">
        <v>1.1499999999999999</v>
      </c>
      <c r="N2807" s="106">
        <f>(0.489461*'Datos Monitoreo 2019'!$E2807^1.79018)/1000</f>
        <v>0.13094657650053446</v>
      </c>
      <c r="O2807" s="106">
        <f>'Datos Monitoreo 2019'!$N2807*'Datos Monitoreo 2019'!$S2807</f>
        <v>2.6189315300106892E-2</v>
      </c>
      <c r="P2807" s="106">
        <f>'Datos Monitoreo 2019'!$O2807+'Datos Monitoreo 2019'!$N2807</f>
        <v>0.15713589180064136</v>
      </c>
      <c r="Q2807" s="104">
        <v>0.47</v>
      </c>
      <c r="R2807" s="106">
        <f>'Datos Monitoreo 2019'!$Q2807*'Datos Monitoreo 2019'!$N2807</f>
        <v>6.1544890955251189E-2</v>
      </c>
      <c r="S2807" s="104">
        <v>0.2</v>
      </c>
      <c r="T2807" s="106">
        <f>'Datos Monitoreo 2019'!$R2807*'Datos Monitoreo 2019'!$S2807</f>
        <v>1.2308978191050238E-2</v>
      </c>
      <c r="U2807" s="106">
        <f>'Datos Monitoreo 2019'!$T2807+'Datos Monitoreo 2019'!$R2807</f>
        <v>7.3853869146301432E-2</v>
      </c>
    </row>
    <row r="2808" spans="1:21" s="94" customFormat="1" ht="16.5" hidden="1" x14ac:dyDescent="0.3">
      <c r="A2808" s="95" t="s">
        <v>101</v>
      </c>
      <c r="B2808" s="102">
        <f>VLOOKUP('Datos Monitoreo 2019'!$A2808,info!$D$3:$E$118,2,FALSE)</f>
        <v>2</v>
      </c>
      <c r="C2808" s="96">
        <v>23</v>
      </c>
      <c r="D2808" s="96" t="s">
        <v>11</v>
      </c>
      <c r="E2808" s="97">
        <v>24.669016179243776</v>
      </c>
      <c r="F2808" s="103">
        <f t="shared" si="48"/>
        <v>4.7796218847284813E-2</v>
      </c>
      <c r="G2808" s="95"/>
      <c r="H2808" s="104"/>
      <c r="I2808" s="104"/>
      <c r="J2808" s="104"/>
      <c r="K2808" s="105">
        <f>VLOOKUP('Datos Monitoreo 2019'!$D2808,info!$A$2:$B$20,2,FALSE)</f>
        <v>0.34899999999999998</v>
      </c>
      <c r="M2808" s="104">
        <v>1.1499999999999999</v>
      </c>
      <c r="N2808" s="106">
        <f>(0.489461*'Datos Monitoreo 2019'!$E2808^1.79018)/1000</f>
        <v>0.15202690560490129</v>
      </c>
      <c r="O2808" s="106">
        <f>'Datos Monitoreo 2019'!$N2808*'Datos Monitoreo 2019'!$S2808</f>
        <v>3.0405381120980259E-2</v>
      </c>
      <c r="P2808" s="106">
        <f>'Datos Monitoreo 2019'!$O2808+'Datos Monitoreo 2019'!$N2808</f>
        <v>0.18243228672588155</v>
      </c>
      <c r="Q2808" s="104">
        <v>0.47</v>
      </c>
      <c r="R2808" s="106">
        <f>'Datos Monitoreo 2019'!$Q2808*'Datos Monitoreo 2019'!$N2808</f>
        <v>7.1452645634303605E-2</v>
      </c>
      <c r="S2808" s="104">
        <v>0.2</v>
      </c>
      <c r="T2808" s="106">
        <f>'Datos Monitoreo 2019'!$R2808*'Datos Monitoreo 2019'!$S2808</f>
        <v>1.4290529126860721E-2</v>
      </c>
      <c r="U2808" s="106">
        <f>'Datos Monitoreo 2019'!$T2808+'Datos Monitoreo 2019'!$R2808</f>
        <v>8.5743174761164331E-2</v>
      </c>
    </row>
    <row r="2809" spans="1:21" s="94" customFormat="1" ht="16.5" hidden="1" x14ac:dyDescent="0.3">
      <c r="A2809" s="95" t="s">
        <v>101</v>
      </c>
      <c r="B2809" s="102">
        <f>VLOOKUP('Datos Monitoreo 2019'!$A2809,info!$D$3:$E$118,2,FALSE)</f>
        <v>2</v>
      </c>
      <c r="C2809" s="96">
        <v>25</v>
      </c>
      <c r="D2809" s="96" t="s">
        <v>11</v>
      </c>
      <c r="E2809" s="97">
        <v>28.838875688251434</v>
      </c>
      <c r="F2809" s="103">
        <f t="shared" si="48"/>
        <v>6.5320053433889511E-2</v>
      </c>
      <c r="G2809" s="95"/>
      <c r="H2809" s="104"/>
      <c r="I2809" s="104"/>
      <c r="J2809" s="104"/>
      <c r="K2809" s="105">
        <f>VLOOKUP('Datos Monitoreo 2019'!$D2809,info!$A$2:$B$20,2,FALSE)</f>
        <v>0.34899999999999998</v>
      </c>
      <c r="M2809" s="104">
        <v>1.1499999999999999</v>
      </c>
      <c r="N2809" s="106">
        <f>(0.489461*'Datos Monitoreo 2019'!$E2809^1.79018)/1000</f>
        <v>0.20106759855631171</v>
      </c>
      <c r="O2809" s="106">
        <f>'Datos Monitoreo 2019'!$N2809*'Datos Monitoreo 2019'!$S2809</f>
        <v>4.0213519711262344E-2</v>
      </c>
      <c r="P2809" s="106">
        <f>'Datos Monitoreo 2019'!$O2809+'Datos Monitoreo 2019'!$N2809</f>
        <v>0.24128111826757404</v>
      </c>
      <c r="Q2809" s="104">
        <v>0.47</v>
      </c>
      <c r="R2809" s="106">
        <f>'Datos Monitoreo 2019'!$Q2809*'Datos Monitoreo 2019'!$N2809</f>
        <v>9.4501771321466491E-2</v>
      </c>
      <c r="S2809" s="104">
        <v>0.2</v>
      </c>
      <c r="T2809" s="106">
        <f>'Datos Monitoreo 2019'!$R2809*'Datos Monitoreo 2019'!$S2809</f>
        <v>1.89003542642933E-2</v>
      </c>
      <c r="U2809" s="106">
        <f>'Datos Monitoreo 2019'!$T2809+'Datos Monitoreo 2019'!$R2809</f>
        <v>0.11340212558575979</v>
      </c>
    </row>
    <row r="2810" spans="1:21" s="94" customFormat="1" ht="16.5" hidden="1" x14ac:dyDescent="0.3">
      <c r="A2810" s="95" t="s">
        <v>101</v>
      </c>
      <c r="B2810" s="102">
        <f>VLOOKUP('Datos Monitoreo 2019'!$A2810,info!$D$3:$E$118,2,FALSE)</f>
        <v>2</v>
      </c>
      <c r="C2810" s="96">
        <v>27</v>
      </c>
      <c r="D2810" s="96" t="s">
        <v>11</v>
      </c>
      <c r="E2810" s="97">
        <v>26.133241655689215</v>
      </c>
      <c r="F2810" s="103">
        <f t="shared" si="48"/>
        <v>5.3638478498302111E-2</v>
      </c>
      <c r="G2810" s="95"/>
      <c r="H2810" s="104"/>
      <c r="I2810" s="104"/>
      <c r="J2810" s="104"/>
      <c r="K2810" s="105">
        <f>VLOOKUP('Datos Monitoreo 2019'!$D2810,info!$A$2:$B$20,2,FALSE)</f>
        <v>0.34899999999999998</v>
      </c>
      <c r="M2810" s="104">
        <v>1.1499999999999999</v>
      </c>
      <c r="N2810" s="106">
        <f>(0.489461*'Datos Monitoreo 2019'!$E2810^1.79018)/1000</f>
        <v>0.16855792140441489</v>
      </c>
      <c r="O2810" s="106">
        <f>'Datos Monitoreo 2019'!$N2810*'Datos Monitoreo 2019'!$S2810</f>
        <v>3.3711584280882979E-2</v>
      </c>
      <c r="P2810" s="106">
        <f>'Datos Monitoreo 2019'!$O2810+'Datos Monitoreo 2019'!$N2810</f>
        <v>0.20226950568529786</v>
      </c>
      <c r="Q2810" s="104">
        <v>0.47</v>
      </c>
      <c r="R2810" s="106">
        <f>'Datos Monitoreo 2019'!$Q2810*'Datos Monitoreo 2019'!$N2810</f>
        <v>7.9222223060074995E-2</v>
      </c>
      <c r="S2810" s="104">
        <v>0.2</v>
      </c>
      <c r="T2810" s="106">
        <f>'Datos Monitoreo 2019'!$R2810*'Datos Monitoreo 2019'!$S2810</f>
        <v>1.5844444612015E-2</v>
      </c>
      <c r="U2810" s="106">
        <f>'Datos Monitoreo 2019'!$T2810+'Datos Monitoreo 2019'!$R2810</f>
        <v>9.5066667672089988E-2</v>
      </c>
    </row>
    <row r="2811" spans="1:21" s="94" customFormat="1" ht="16.5" hidden="1" x14ac:dyDescent="0.3">
      <c r="A2811" s="95" t="s">
        <v>101</v>
      </c>
      <c r="B2811" s="102">
        <f>VLOOKUP('Datos Monitoreo 2019'!$A2811,info!$D$3:$E$118,2,FALSE)</f>
        <v>2</v>
      </c>
      <c r="C2811" s="96">
        <v>28</v>
      </c>
      <c r="D2811" s="96" t="s">
        <v>11</v>
      </c>
      <c r="E2811" s="97">
        <v>24.255213327204849</v>
      </c>
      <c r="F2811" s="103">
        <f t="shared" si="48"/>
        <v>4.6206181388325239E-2</v>
      </c>
      <c r="G2811" s="95"/>
      <c r="H2811" s="104"/>
      <c r="I2811" s="104"/>
      <c r="J2811" s="104"/>
      <c r="K2811" s="105">
        <f>VLOOKUP('Datos Monitoreo 2019'!$D2811,info!$A$2:$B$20,2,FALSE)</f>
        <v>0.34899999999999998</v>
      </c>
      <c r="M2811" s="104">
        <v>1.1499999999999999</v>
      </c>
      <c r="N2811" s="106">
        <f>(0.489461*'Datos Monitoreo 2019'!$E2811^1.79018)/1000</f>
        <v>0.14749200676852883</v>
      </c>
      <c r="O2811" s="106">
        <f>'Datos Monitoreo 2019'!$N2811*'Datos Monitoreo 2019'!$S2811</f>
        <v>2.9498401353705767E-2</v>
      </c>
      <c r="P2811" s="106">
        <f>'Datos Monitoreo 2019'!$O2811+'Datos Monitoreo 2019'!$N2811</f>
        <v>0.1769904081222346</v>
      </c>
      <c r="Q2811" s="104">
        <v>0.47</v>
      </c>
      <c r="R2811" s="106">
        <f>'Datos Monitoreo 2019'!$Q2811*'Datos Monitoreo 2019'!$N2811</f>
        <v>6.9321243181208553E-2</v>
      </c>
      <c r="S2811" s="104">
        <v>0.2</v>
      </c>
      <c r="T2811" s="106">
        <f>'Datos Monitoreo 2019'!$R2811*'Datos Monitoreo 2019'!$S2811</f>
        <v>1.3864248636241711E-2</v>
      </c>
      <c r="U2811" s="106">
        <f>'Datos Monitoreo 2019'!$T2811+'Datos Monitoreo 2019'!$R2811</f>
        <v>8.3185491817450261E-2</v>
      </c>
    </row>
    <row r="2812" spans="1:21" s="94" customFormat="1" ht="16.5" hidden="1" x14ac:dyDescent="0.3">
      <c r="A2812" s="95" t="s">
        <v>101</v>
      </c>
      <c r="B2812" s="102">
        <f>VLOOKUP('Datos Monitoreo 2019'!$A2812,info!$D$3:$E$118,2,FALSE)</f>
        <v>2</v>
      </c>
      <c r="C2812" s="96">
        <v>29</v>
      </c>
      <c r="D2812" s="96" t="s">
        <v>11</v>
      </c>
      <c r="E2812" s="97">
        <v>27.088171314240586</v>
      </c>
      <c r="F2812" s="103">
        <f t="shared" si="48"/>
        <v>5.7630084471046859E-2</v>
      </c>
      <c r="G2812" s="95"/>
      <c r="H2812" s="104"/>
      <c r="I2812" s="104"/>
      <c r="J2812" s="104"/>
      <c r="K2812" s="105">
        <f>VLOOKUP('Datos Monitoreo 2019'!$D2812,info!$A$2:$B$20,2,FALSE)</f>
        <v>0.34899999999999998</v>
      </c>
      <c r="M2812" s="104">
        <v>1.1499999999999999</v>
      </c>
      <c r="N2812" s="106">
        <f>(0.489461*'Datos Monitoreo 2019'!$E2812^1.79018)/1000</f>
        <v>0.17974285428519907</v>
      </c>
      <c r="O2812" s="106">
        <f>'Datos Monitoreo 2019'!$N2812*'Datos Monitoreo 2019'!$S2812</f>
        <v>3.5948570857039813E-2</v>
      </c>
      <c r="P2812" s="106">
        <f>'Datos Monitoreo 2019'!$O2812+'Datos Monitoreo 2019'!$N2812</f>
        <v>0.21569142514223888</v>
      </c>
      <c r="Q2812" s="104">
        <v>0.47</v>
      </c>
      <c r="R2812" s="106">
        <f>'Datos Monitoreo 2019'!$Q2812*'Datos Monitoreo 2019'!$N2812</f>
        <v>8.4479141514043551E-2</v>
      </c>
      <c r="S2812" s="104">
        <v>0.2</v>
      </c>
      <c r="T2812" s="106">
        <f>'Datos Monitoreo 2019'!$R2812*'Datos Monitoreo 2019'!$S2812</f>
        <v>1.689582830280871E-2</v>
      </c>
      <c r="U2812" s="106">
        <f>'Datos Monitoreo 2019'!$T2812+'Datos Monitoreo 2019'!$R2812</f>
        <v>0.10137496981685226</v>
      </c>
    </row>
    <row r="2813" spans="1:21" s="94" customFormat="1" ht="16.5" hidden="1" x14ac:dyDescent="0.3">
      <c r="A2813" s="95" t="s">
        <v>101</v>
      </c>
      <c r="B2813" s="102">
        <f>VLOOKUP('Datos Monitoreo 2019'!$A2813,info!$D$3:$E$118,2,FALSE)</f>
        <v>2</v>
      </c>
      <c r="C2813" s="96">
        <v>31</v>
      </c>
      <c r="D2813" s="96" t="s">
        <v>11</v>
      </c>
      <c r="E2813" s="97">
        <v>26.356058576017869</v>
      </c>
      <c r="F2813" s="103">
        <f t="shared" si="48"/>
        <v>5.4557041252356997E-2</v>
      </c>
      <c r="G2813" s="95"/>
      <c r="H2813" s="104"/>
      <c r="I2813" s="104"/>
      <c r="J2813" s="104"/>
      <c r="K2813" s="105">
        <f>VLOOKUP('Datos Monitoreo 2019'!$D2813,info!$A$2:$B$20,2,FALSE)</f>
        <v>0.34899999999999998</v>
      </c>
      <c r="M2813" s="104">
        <v>1.1499999999999999</v>
      </c>
      <c r="N2813" s="106">
        <f>(0.489461*'Datos Monitoreo 2019'!$E2813^1.79018)/1000</f>
        <v>0.17113935165103583</v>
      </c>
      <c r="O2813" s="106">
        <f>'Datos Monitoreo 2019'!$N2813*'Datos Monitoreo 2019'!$S2813</f>
        <v>3.4227870330207168E-2</v>
      </c>
      <c r="P2813" s="106">
        <f>'Datos Monitoreo 2019'!$O2813+'Datos Monitoreo 2019'!$N2813</f>
        <v>0.20536722198124299</v>
      </c>
      <c r="Q2813" s="104">
        <v>0.47</v>
      </c>
      <c r="R2813" s="106">
        <f>'Datos Monitoreo 2019'!$Q2813*'Datos Monitoreo 2019'!$N2813</f>
        <v>8.043549527598684E-2</v>
      </c>
      <c r="S2813" s="104">
        <v>0.2</v>
      </c>
      <c r="T2813" s="106">
        <f>'Datos Monitoreo 2019'!$R2813*'Datos Monitoreo 2019'!$S2813</f>
        <v>1.6087099055197368E-2</v>
      </c>
      <c r="U2813" s="106">
        <f>'Datos Monitoreo 2019'!$T2813+'Datos Monitoreo 2019'!$R2813</f>
        <v>9.6522594331184208E-2</v>
      </c>
    </row>
    <row r="2814" spans="1:21" s="94" customFormat="1" ht="16.5" hidden="1" x14ac:dyDescent="0.3">
      <c r="A2814" s="95" t="s">
        <v>101</v>
      </c>
      <c r="B2814" s="102">
        <f>VLOOKUP('Datos Monitoreo 2019'!$A2814,info!$D$3:$E$118,2,FALSE)</f>
        <v>2</v>
      </c>
      <c r="C2814" s="96">
        <v>32</v>
      </c>
      <c r="D2814" s="96" t="s">
        <v>11</v>
      </c>
      <c r="E2814" s="97">
        <v>20.244508761289087</v>
      </c>
      <c r="F2814" s="103">
        <f t="shared" si="48"/>
        <v>3.2188768930449647E-2</v>
      </c>
      <c r="G2814" s="95"/>
      <c r="H2814" s="104"/>
      <c r="I2814" s="104"/>
      <c r="J2814" s="104"/>
      <c r="K2814" s="105">
        <f>VLOOKUP('Datos Monitoreo 2019'!$D2814,info!$A$2:$B$20,2,FALSE)</f>
        <v>0.34899999999999998</v>
      </c>
      <c r="M2814" s="104">
        <v>1.1499999999999999</v>
      </c>
      <c r="N2814" s="106">
        <f>(0.489461*'Datos Monitoreo 2019'!$E2814^1.79018)/1000</f>
        <v>0.10671935539238436</v>
      </c>
      <c r="O2814" s="106">
        <f>'Datos Monitoreo 2019'!$N2814*'Datos Monitoreo 2019'!$S2814</f>
        <v>2.1343871078476875E-2</v>
      </c>
      <c r="P2814" s="106">
        <f>'Datos Monitoreo 2019'!$O2814+'Datos Monitoreo 2019'!$N2814</f>
        <v>0.12806322647086124</v>
      </c>
      <c r="Q2814" s="104">
        <v>0.47</v>
      </c>
      <c r="R2814" s="106">
        <f>'Datos Monitoreo 2019'!$Q2814*'Datos Monitoreo 2019'!$N2814</f>
        <v>5.0158097034420646E-2</v>
      </c>
      <c r="S2814" s="104">
        <v>0.2</v>
      </c>
      <c r="T2814" s="106">
        <f>'Datos Monitoreo 2019'!$R2814*'Datos Monitoreo 2019'!$S2814</f>
        <v>1.0031619406884129E-2</v>
      </c>
      <c r="U2814" s="106">
        <f>'Datos Monitoreo 2019'!$T2814+'Datos Monitoreo 2019'!$R2814</f>
        <v>6.0189716441304775E-2</v>
      </c>
    </row>
    <row r="2815" spans="1:21" s="94" customFormat="1" ht="16.5" hidden="1" x14ac:dyDescent="0.3">
      <c r="A2815" s="95" t="s">
        <v>101</v>
      </c>
      <c r="B2815" s="102">
        <f>VLOOKUP('Datos Monitoreo 2019'!$A2815,info!$D$3:$E$118,2,FALSE)</f>
        <v>2</v>
      </c>
      <c r="C2815" s="96">
        <v>33</v>
      </c>
      <c r="D2815" s="96" t="s">
        <v>11</v>
      </c>
      <c r="E2815" s="97">
        <v>17.920846592147413</v>
      </c>
      <c r="F2815" s="103">
        <f t="shared" si="48"/>
        <v>2.5223591578447481E-2</v>
      </c>
      <c r="G2815" s="95"/>
      <c r="H2815" s="104"/>
      <c r="I2815" s="104"/>
      <c r="J2815" s="104"/>
      <c r="K2815" s="105">
        <f>VLOOKUP('Datos Monitoreo 2019'!$D2815,info!$A$2:$B$20,2,FALSE)</f>
        <v>0.34899999999999998</v>
      </c>
      <c r="M2815" s="104">
        <v>1.1499999999999999</v>
      </c>
      <c r="N2815" s="106">
        <f>(0.489461*'Datos Monitoreo 2019'!$E2815^1.79018)/1000</f>
        <v>8.5793710752613078E-2</v>
      </c>
      <c r="O2815" s="106">
        <f>'Datos Monitoreo 2019'!$N2815*'Datos Monitoreo 2019'!$S2815</f>
        <v>1.7158742150522616E-2</v>
      </c>
      <c r="P2815" s="106">
        <f>'Datos Monitoreo 2019'!$O2815+'Datos Monitoreo 2019'!$N2815</f>
        <v>0.10295245290313569</v>
      </c>
      <c r="Q2815" s="104">
        <v>0.47</v>
      </c>
      <c r="R2815" s="106">
        <f>'Datos Monitoreo 2019'!$Q2815*'Datos Monitoreo 2019'!$N2815</f>
        <v>4.0323044053728142E-2</v>
      </c>
      <c r="S2815" s="104">
        <v>0.2</v>
      </c>
      <c r="T2815" s="106">
        <f>'Datos Monitoreo 2019'!$R2815*'Datos Monitoreo 2019'!$S2815</f>
        <v>8.0646088107456295E-3</v>
      </c>
      <c r="U2815" s="106">
        <f>'Datos Monitoreo 2019'!$T2815+'Datos Monitoreo 2019'!$R2815</f>
        <v>4.8387652864473774E-2</v>
      </c>
    </row>
    <row r="2816" spans="1:21" s="94" customFormat="1" ht="16.5" hidden="1" x14ac:dyDescent="0.3">
      <c r="A2816" s="95" t="s">
        <v>101</v>
      </c>
      <c r="B2816" s="102">
        <f>VLOOKUP('Datos Monitoreo 2019'!$A2816,info!$D$3:$E$118,2,FALSE)</f>
        <v>2</v>
      </c>
      <c r="C2816" s="96">
        <v>36</v>
      </c>
      <c r="D2816" s="96" t="s">
        <v>11</v>
      </c>
      <c r="E2816" s="97">
        <v>24.573523213388643</v>
      </c>
      <c r="F2816" s="103">
        <f t="shared" si="48"/>
        <v>4.7426899801840082E-2</v>
      </c>
      <c r="G2816" s="95"/>
      <c r="H2816" s="104"/>
      <c r="I2816" s="104"/>
      <c r="J2816" s="104"/>
      <c r="K2816" s="105">
        <f>VLOOKUP('Datos Monitoreo 2019'!$D2816,info!$A$2:$B$20,2,FALSE)</f>
        <v>0.34899999999999998</v>
      </c>
      <c r="M2816" s="104">
        <v>1.1499999999999999</v>
      </c>
      <c r="N2816" s="106">
        <f>(0.489461*'Datos Monitoreo 2019'!$E2816^1.79018)/1000</f>
        <v>0.15097501199072658</v>
      </c>
      <c r="O2816" s="106">
        <f>'Datos Monitoreo 2019'!$N2816*'Datos Monitoreo 2019'!$S2816</f>
        <v>3.0195002398145317E-2</v>
      </c>
      <c r="P2816" s="106">
        <f>'Datos Monitoreo 2019'!$O2816+'Datos Monitoreo 2019'!$N2816</f>
        <v>0.1811700143888719</v>
      </c>
      <c r="Q2816" s="104">
        <v>0.47</v>
      </c>
      <c r="R2816" s="106">
        <f>'Datos Monitoreo 2019'!$Q2816*'Datos Monitoreo 2019'!$N2816</f>
        <v>7.0958255635641482E-2</v>
      </c>
      <c r="S2816" s="104">
        <v>0.2</v>
      </c>
      <c r="T2816" s="106">
        <f>'Datos Monitoreo 2019'!$R2816*'Datos Monitoreo 2019'!$S2816</f>
        <v>1.4191651127128297E-2</v>
      </c>
      <c r="U2816" s="106">
        <f>'Datos Monitoreo 2019'!$T2816+'Datos Monitoreo 2019'!$R2816</f>
        <v>8.5149906762769775E-2</v>
      </c>
    </row>
    <row r="2817" spans="1:21" s="94" customFormat="1" ht="16.5" hidden="1" x14ac:dyDescent="0.3">
      <c r="A2817" s="95" t="s">
        <v>101</v>
      </c>
      <c r="B2817" s="102">
        <f>VLOOKUP('Datos Monitoreo 2019'!$A2817,info!$D$3:$E$118,2,FALSE)</f>
        <v>2</v>
      </c>
      <c r="C2817" s="96">
        <v>38</v>
      </c>
      <c r="D2817" s="96" t="s">
        <v>11</v>
      </c>
      <c r="E2817" s="97">
        <v>24.860002110954049</v>
      </c>
      <c r="F2817" s="103">
        <f t="shared" si="48"/>
        <v>4.8539154121637777E-2</v>
      </c>
      <c r="G2817" s="95"/>
      <c r="H2817" s="104"/>
      <c r="I2817" s="104"/>
      <c r="J2817" s="104"/>
      <c r="K2817" s="105">
        <f>VLOOKUP('Datos Monitoreo 2019'!$D2817,info!$A$2:$B$20,2,FALSE)</f>
        <v>0.34899999999999998</v>
      </c>
      <c r="M2817" s="104">
        <v>1.1499999999999999</v>
      </c>
      <c r="N2817" s="106">
        <f>(0.489461*'Datos Monitoreo 2019'!$E2817^1.79018)/1000</f>
        <v>0.15414035748848495</v>
      </c>
      <c r="O2817" s="106">
        <f>'Datos Monitoreo 2019'!$N2817*'Datos Monitoreo 2019'!$S2817</f>
        <v>3.0828071497696993E-2</v>
      </c>
      <c r="P2817" s="106">
        <f>'Datos Monitoreo 2019'!$O2817+'Datos Monitoreo 2019'!$N2817</f>
        <v>0.18496842898618193</v>
      </c>
      <c r="Q2817" s="104">
        <v>0.47</v>
      </c>
      <c r="R2817" s="106">
        <f>'Datos Monitoreo 2019'!$Q2817*'Datos Monitoreo 2019'!$N2817</f>
        <v>7.2445968019587928E-2</v>
      </c>
      <c r="S2817" s="104">
        <v>0.2</v>
      </c>
      <c r="T2817" s="106">
        <f>'Datos Monitoreo 2019'!$R2817*'Datos Monitoreo 2019'!$S2817</f>
        <v>1.4489193603917587E-2</v>
      </c>
      <c r="U2817" s="106">
        <f>'Datos Monitoreo 2019'!$T2817+'Datos Monitoreo 2019'!$R2817</f>
        <v>8.6935161623505508E-2</v>
      </c>
    </row>
    <row r="2818" spans="1:21" s="94" customFormat="1" ht="16.5" hidden="1" x14ac:dyDescent="0.3">
      <c r="A2818" s="95" t="s">
        <v>101</v>
      </c>
      <c r="B2818" s="102">
        <f>VLOOKUP('Datos Monitoreo 2019'!$A2818,info!$D$3:$E$118,2,FALSE)</f>
        <v>2</v>
      </c>
      <c r="C2818" s="96">
        <v>39</v>
      </c>
      <c r="D2818" s="96" t="s">
        <v>11</v>
      </c>
      <c r="E2818" s="97">
        <v>25.210142985756224</v>
      </c>
      <c r="F2818" s="103">
        <f t="shared" si="48"/>
        <v>4.9916083111797328E-2</v>
      </c>
      <c r="G2818" s="95"/>
      <c r="H2818" s="104"/>
      <c r="I2818" s="104"/>
      <c r="J2818" s="104"/>
      <c r="K2818" s="105">
        <f>VLOOKUP('Datos Monitoreo 2019'!$D2818,info!$A$2:$B$20,2,FALSE)</f>
        <v>0.34899999999999998</v>
      </c>
      <c r="M2818" s="104">
        <v>1.1499999999999999</v>
      </c>
      <c r="N2818" s="106">
        <f>(0.489461*'Datos Monitoreo 2019'!$E2818^1.79018)/1000</f>
        <v>0.15804842766150443</v>
      </c>
      <c r="O2818" s="106">
        <f>'Datos Monitoreo 2019'!$N2818*'Datos Monitoreo 2019'!$S2818</f>
        <v>3.1609685532300889E-2</v>
      </c>
      <c r="P2818" s="106">
        <f>'Datos Monitoreo 2019'!$O2818+'Datos Monitoreo 2019'!$N2818</f>
        <v>0.18965811319380532</v>
      </c>
      <c r="Q2818" s="104">
        <v>0.47</v>
      </c>
      <c r="R2818" s="106">
        <f>'Datos Monitoreo 2019'!$Q2818*'Datos Monitoreo 2019'!$N2818</f>
        <v>7.4282761000907083E-2</v>
      </c>
      <c r="S2818" s="104">
        <v>0.2</v>
      </c>
      <c r="T2818" s="106">
        <f>'Datos Monitoreo 2019'!$R2818*'Datos Monitoreo 2019'!$S2818</f>
        <v>1.4856552200181417E-2</v>
      </c>
      <c r="U2818" s="106">
        <f>'Datos Monitoreo 2019'!$T2818+'Datos Monitoreo 2019'!$R2818</f>
        <v>8.9139313201088505E-2</v>
      </c>
    </row>
    <row r="2819" spans="1:21" s="94" customFormat="1" ht="16.5" hidden="1" x14ac:dyDescent="0.3">
      <c r="A2819" s="95" t="s">
        <v>101</v>
      </c>
      <c r="B2819" s="102">
        <f>VLOOKUP('Datos Monitoreo 2019'!$A2819,info!$D$3:$E$118,2,FALSE)</f>
        <v>2</v>
      </c>
      <c r="C2819" s="96">
        <v>41</v>
      </c>
      <c r="D2819" s="96" t="s">
        <v>11</v>
      </c>
      <c r="E2819" s="97">
        <v>21.326762374313976</v>
      </c>
      <c r="F2819" s="103">
        <f t="shared" ref="F2819:F2882" si="49">+(PI()*(((E2819/100)^2))/4)</f>
        <v>3.5722326976975909E-2</v>
      </c>
      <c r="G2819" s="95"/>
      <c r="H2819" s="104"/>
      <c r="I2819" s="104"/>
      <c r="J2819" s="104"/>
      <c r="K2819" s="105">
        <f>VLOOKUP('Datos Monitoreo 2019'!$D2819,info!$A$2:$B$20,2,FALSE)</f>
        <v>0.34899999999999998</v>
      </c>
      <c r="M2819" s="104">
        <v>1.1499999999999999</v>
      </c>
      <c r="N2819" s="106">
        <f>(0.489461*'Datos Monitoreo 2019'!$E2819^1.79018)/1000</f>
        <v>0.11714747287403415</v>
      </c>
      <c r="O2819" s="106">
        <f>'Datos Monitoreo 2019'!$N2819*'Datos Monitoreo 2019'!$S2819</f>
        <v>2.3429494574806833E-2</v>
      </c>
      <c r="P2819" s="106">
        <f>'Datos Monitoreo 2019'!$O2819+'Datos Monitoreo 2019'!$N2819</f>
        <v>0.14057696744884099</v>
      </c>
      <c r="Q2819" s="104">
        <v>0.47</v>
      </c>
      <c r="R2819" s="106">
        <f>'Datos Monitoreo 2019'!$Q2819*'Datos Monitoreo 2019'!$N2819</f>
        <v>5.505931225079605E-2</v>
      </c>
      <c r="S2819" s="104">
        <v>0.2</v>
      </c>
      <c r="T2819" s="106">
        <f>'Datos Monitoreo 2019'!$R2819*'Datos Monitoreo 2019'!$S2819</f>
        <v>1.1011862450159211E-2</v>
      </c>
      <c r="U2819" s="106">
        <f>'Datos Monitoreo 2019'!$T2819+'Datos Monitoreo 2019'!$R2819</f>
        <v>6.6071174700955262E-2</v>
      </c>
    </row>
    <row r="2820" spans="1:21" s="94" customFormat="1" ht="16.5" hidden="1" x14ac:dyDescent="0.3">
      <c r="A2820" s="95" t="s">
        <v>101</v>
      </c>
      <c r="B2820" s="102">
        <f>VLOOKUP('Datos Monitoreo 2019'!$A2820,info!$D$3:$E$118,2,FALSE)</f>
        <v>2</v>
      </c>
      <c r="C2820" s="96">
        <v>42</v>
      </c>
      <c r="D2820" s="96" t="s">
        <v>11</v>
      </c>
      <c r="E2820" s="97">
        <v>22.313523021483725</v>
      </c>
      <c r="F2820" s="103">
        <f t="shared" si="49"/>
        <v>3.9104449095150227E-2</v>
      </c>
      <c r="G2820" s="95"/>
      <c r="H2820" s="104"/>
      <c r="I2820" s="104"/>
      <c r="J2820" s="104"/>
      <c r="K2820" s="105">
        <f>VLOOKUP('Datos Monitoreo 2019'!$D2820,info!$A$2:$B$20,2,FALSE)</f>
        <v>0.34899999999999998</v>
      </c>
      <c r="M2820" s="104">
        <v>1.1499999999999999</v>
      </c>
      <c r="N2820" s="106">
        <f>(0.489461*'Datos Monitoreo 2019'!$E2820^1.79018)/1000</f>
        <v>0.12702751887792349</v>
      </c>
      <c r="O2820" s="106">
        <f>'Datos Monitoreo 2019'!$N2820*'Datos Monitoreo 2019'!$S2820</f>
        <v>2.54055037755847E-2</v>
      </c>
      <c r="P2820" s="106">
        <f>'Datos Monitoreo 2019'!$O2820+'Datos Monitoreo 2019'!$N2820</f>
        <v>0.15243302265350819</v>
      </c>
      <c r="Q2820" s="104">
        <v>0.47</v>
      </c>
      <c r="R2820" s="106">
        <f>'Datos Monitoreo 2019'!$Q2820*'Datos Monitoreo 2019'!$N2820</f>
        <v>5.9702933872624035E-2</v>
      </c>
      <c r="S2820" s="104">
        <v>0.2</v>
      </c>
      <c r="T2820" s="106">
        <f>'Datos Monitoreo 2019'!$R2820*'Datos Monitoreo 2019'!$S2820</f>
        <v>1.1940586774524808E-2</v>
      </c>
      <c r="U2820" s="106">
        <f>'Datos Monitoreo 2019'!$T2820+'Datos Monitoreo 2019'!$R2820</f>
        <v>7.1643520647148851E-2</v>
      </c>
    </row>
    <row r="2821" spans="1:21" s="94" customFormat="1" ht="16.5" hidden="1" x14ac:dyDescent="0.3">
      <c r="A2821" s="95" t="s">
        <v>102</v>
      </c>
      <c r="B2821" s="102">
        <f>VLOOKUP('Datos Monitoreo 2019'!$A2821,info!$D$3:$E$118,2,FALSE)</f>
        <v>2</v>
      </c>
      <c r="C2821" s="96">
        <v>1</v>
      </c>
      <c r="D2821" s="95" t="s">
        <v>11</v>
      </c>
      <c r="E2821" s="97">
        <v>22.409015987338865</v>
      </c>
      <c r="F2821" s="103">
        <f t="shared" si="49"/>
        <v>3.9439868137716404E-2</v>
      </c>
      <c r="G2821" s="95"/>
      <c r="H2821" s="104"/>
      <c r="I2821" s="104"/>
      <c r="J2821" s="104"/>
      <c r="K2821" s="105">
        <f>VLOOKUP('Datos Monitoreo 2019'!$D2821,info!$A$2:$B$20,2,FALSE)</f>
        <v>0.34899999999999998</v>
      </c>
      <c r="M2821" s="104">
        <v>1.1499999999999999</v>
      </c>
      <c r="N2821" s="106">
        <f>(0.489461*'Datos Monitoreo 2019'!$E2821^1.79018)/1000</f>
        <v>0.12800235414131922</v>
      </c>
      <c r="O2821" s="106">
        <f>'Datos Monitoreo 2019'!$N2821*'Datos Monitoreo 2019'!$S2821</f>
        <v>2.5600470828263847E-2</v>
      </c>
      <c r="P2821" s="106">
        <f>'Datos Monitoreo 2019'!$O2821+'Datos Monitoreo 2019'!$N2821</f>
        <v>0.15360282496958305</v>
      </c>
      <c r="Q2821" s="104">
        <v>0.47</v>
      </c>
      <c r="R2821" s="106">
        <f>'Datos Monitoreo 2019'!$Q2821*'Datos Monitoreo 2019'!$N2821</f>
        <v>6.0161106446420032E-2</v>
      </c>
      <c r="S2821" s="104">
        <v>0.2</v>
      </c>
      <c r="T2821" s="106">
        <f>'Datos Monitoreo 2019'!$R2821*'Datos Monitoreo 2019'!$S2821</f>
        <v>1.2032221289284007E-2</v>
      </c>
      <c r="U2821" s="106">
        <f>'Datos Monitoreo 2019'!$T2821+'Datos Monitoreo 2019'!$R2821</f>
        <v>7.2193327735704041E-2</v>
      </c>
    </row>
    <row r="2822" spans="1:21" s="94" customFormat="1" ht="16.5" hidden="1" x14ac:dyDescent="0.3">
      <c r="A2822" s="96" t="s">
        <v>102</v>
      </c>
      <c r="B2822" s="102">
        <f>VLOOKUP('Datos Monitoreo 2019'!$A2822,info!$D$3:$E$118,2,FALSE)</f>
        <v>2</v>
      </c>
      <c r="C2822" s="96">
        <v>2</v>
      </c>
      <c r="D2822" s="96" t="s">
        <v>11</v>
      </c>
      <c r="E2822" s="97">
        <v>28.552396790686025</v>
      </c>
      <c r="F2822" s="103">
        <f t="shared" si="49"/>
        <v>6.4028749803113405E-2</v>
      </c>
      <c r="G2822" s="98"/>
      <c r="H2822" s="104"/>
      <c r="I2822" s="104"/>
      <c r="J2822" s="104"/>
      <c r="K2822" s="105">
        <f>VLOOKUP('Datos Monitoreo 2019'!$D2822,info!$A$2:$B$20,2,FALSE)</f>
        <v>0.34899999999999998</v>
      </c>
      <c r="M2822" s="104">
        <v>1.1499999999999999</v>
      </c>
      <c r="N2822" s="106">
        <f>(0.489461*'Datos Monitoreo 2019'!$E2822^1.79018)/1000</f>
        <v>0.19750600738008853</v>
      </c>
      <c r="O2822" s="106">
        <f>'Datos Monitoreo 2019'!$N2822*'Datos Monitoreo 2019'!$S2822</f>
        <v>3.9501201476017711E-2</v>
      </c>
      <c r="P2822" s="106">
        <f>'Datos Monitoreo 2019'!$O2822+'Datos Monitoreo 2019'!$N2822</f>
        <v>0.23700720885610624</v>
      </c>
      <c r="Q2822" s="104">
        <v>0.47</v>
      </c>
      <c r="R2822" s="106">
        <f>'Datos Monitoreo 2019'!$Q2822*'Datos Monitoreo 2019'!$N2822</f>
        <v>9.2827823468641602E-2</v>
      </c>
      <c r="S2822" s="104">
        <v>0.2</v>
      </c>
      <c r="T2822" s="106">
        <f>'Datos Monitoreo 2019'!$R2822*'Datos Monitoreo 2019'!$S2822</f>
        <v>1.8565564693728321E-2</v>
      </c>
      <c r="U2822" s="106">
        <f>'Datos Monitoreo 2019'!$T2822+'Datos Monitoreo 2019'!$R2822</f>
        <v>0.11139338816236992</v>
      </c>
    </row>
    <row r="2823" spans="1:21" s="94" customFormat="1" ht="16.5" hidden="1" x14ac:dyDescent="0.3">
      <c r="A2823" s="96" t="s">
        <v>102</v>
      </c>
      <c r="B2823" s="102">
        <f>VLOOKUP('Datos Monitoreo 2019'!$A2823,info!$D$3:$E$118,2,FALSE)</f>
        <v>2</v>
      </c>
      <c r="C2823" s="96">
        <v>6</v>
      </c>
      <c r="D2823" s="96" t="s">
        <v>11</v>
      </c>
      <c r="E2823" s="97">
        <v>29.730143369566051</v>
      </c>
      <c r="F2823" s="103">
        <f t="shared" si="49"/>
        <v>6.9419884767936743E-2</v>
      </c>
      <c r="G2823" s="98"/>
      <c r="H2823" s="104"/>
      <c r="I2823" s="104"/>
      <c r="J2823" s="104"/>
      <c r="K2823" s="105">
        <f>VLOOKUP('Datos Monitoreo 2019'!$D2823,info!$A$2:$B$20,2,FALSE)</f>
        <v>0.34899999999999998</v>
      </c>
      <c r="M2823" s="104">
        <v>1.1499999999999999</v>
      </c>
      <c r="N2823" s="106">
        <f>(0.489461*'Datos Monitoreo 2019'!$E2823^1.79018)/1000</f>
        <v>0.21232733311953605</v>
      </c>
      <c r="O2823" s="106">
        <f>'Datos Monitoreo 2019'!$N2823*'Datos Monitoreo 2019'!$S2823</f>
        <v>4.2465466623907211E-2</v>
      </c>
      <c r="P2823" s="106">
        <f>'Datos Monitoreo 2019'!$O2823+'Datos Monitoreo 2019'!$N2823</f>
        <v>0.25479279974344327</v>
      </c>
      <c r="Q2823" s="104">
        <v>0.47</v>
      </c>
      <c r="R2823" s="106">
        <f>'Datos Monitoreo 2019'!$Q2823*'Datos Monitoreo 2019'!$N2823</f>
        <v>9.979384656618194E-2</v>
      </c>
      <c r="S2823" s="104">
        <v>0.2</v>
      </c>
      <c r="T2823" s="106">
        <f>'Datos Monitoreo 2019'!$R2823*'Datos Monitoreo 2019'!$S2823</f>
        <v>1.9958769313236389E-2</v>
      </c>
      <c r="U2823" s="106">
        <f>'Datos Monitoreo 2019'!$T2823+'Datos Monitoreo 2019'!$R2823</f>
        <v>0.11975261587941832</v>
      </c>
    </row>
    <row r="2824" spans="1:21" s="94" customFormat="1" ht="16.5" hidden="1" x14ac:dyDescent="0.3">
      <c r="A2824" s="96" t="s">
        <v>102</v>
      </c>
      <c r="B2824" s="102">
        <f>VLOOKUP('Datos Monitoreo 2019'!$A2824,info!$D$3:$E$118,2,FALSE)</f>
        <v>2</v>
      </c>
      <c r="C2824" s="96">
        <v>7</v>
      </c>
      <c r="D2824" s="95" t="s">
        <v>11</v>
      </c>
      <c r="E2824" s="97">
        <v>18.111832523857689</v>
      </c>
      <c r="F2824" s="103">
        <f t="shared" si="49"/>
        <v>2.5764081765187564E-2</v>
      </c>
      <c r="G2824" s="95"/>
      <c r="H2824" s="104"/>
      <c r="I2824" s="104"/>
      <c r="J2824" s="104"/>
      <c r="K2824" s="105">
        <f>VLOOKUP('Datos Monitoreo 2019'!$D2824,info!$A$2:$B$20,2,FALSE)</f>
        <v>0.34899999999999998</v>
      </c>
      <c r="M2824" s="104">
        <v>1.1499999999999999</v>
      </c>
      <c r="N2824" s="106">
        <f>(0.489461*'Datos Monitoreo 2019'!$E2824^1.79018)/1000</f>
        <v>8.7437395161723705E-2</v>
      </c>
      <c r="O2824" s="106">
        <f>'Datos Monitoreo 2019'!$N2824*'Datos Monitoreo 2019'!$S2824</f>
        <v>1.7487479032344742E-2</v>
      </c>
      <c r="P2824" s="106">
        <f>'Datos Monitoreo 2019'!$O2824+'Datos Monitoreo 2019'!$N2824</f>
        <v>0.10492487419406844</v>
      </c>
      <c r="Q2824" s="104">
        <v>0.47</v>
      </c>
      <c r="R2824" s="106">
        <f>'Datos Monitoreo 2019'!$Q2824*'Datos Monitoreo 2019'!$N2824</f>
        <v>4.1095575726010136E-2</v>
      </c>
      <c r="S2824" s="104">
        <v>0.2</v>
      </c>
      <c r="T2824" s="106">
        <f>'Datos Monitoreo 2019'!$R2824*'Datos Monitoreo 2019'!$S2824</f>
        <v>8.2191151452020283E-3</v>
      </c>
      <c r="U2824" s="106">
        <f>'Datos Monitoreo 2019'!$T2824+'Datos Monitoreo 2019'!$R2824</f>
        <v>4.9314690871212166E-2</v>
      </c>
    </row>
    <row r="2825" spans="1:21" s="94" customFormat="1" ht="16.5" hidden="1" x14ac:dyDescent="0.3">
      <c r="A2825" s="96" t="s">
        <v>102</v>
      </c>
      <c r="B2825" s="102">
        <f>VLOOKUP('Datos Monitoreo 2019'!$A2825,info!$D$3:$E$118,2,FALSE)</f>
        <v>2</v>
      </c>
      <c r="C2825" s="96">
        <v>8</v>
      </c>
      <c r="D2825" s="96" t="s">
        <v>11</v>
      </c>
      <c r="E2825" s="97">
        <v>29.730143369566051</v>
      </c>
      <c r="F2825" s="103">
        <f t="shared" si="49"/>
        <v>6.9419884767936743E-2</v>
      </c>
      <c r="G2825" s="98"/>
      <c r="H2825" s="104"/>
      <c r="I2825" s="104"/>
      <c r="J2825" s="104"/>
      <c r="K2825" s="105">
        <f>VLOOKUP('Datos Monitoreo 2019'!$D2825,info!$A$2:$B$20,2,FALSE)</f>
        <v>0.34899999999999998</v>
      </c>
      <c r="M2825" s="104">
        <v>1.1499999999999999</v>
      </c>
      <c r="N2825" s="106">
        <f>(0.489461*'Datos Monitoreo 2019'!$E2825^1.79018)/1000</f>
        <v>0.21232733311953605</v>
      </c>
      <c r="O2825" s="106">
        <f>'Datos Monitoreo 2019'!$N2825*'Datos Monitoreo 2019'!$S2825</f>
        <v>4.2465466623907211E-2</v>
      </c>
      <c r="P2825" s="106">
        <f>'Datos Monitoreo 2019'!$O2825+'Datos Monitoreo 2019'!$N2825</f>
        <v>0.25479279974344327</v>
      </c>
      <c r="Q2825" s="104">
        <v>0.47</v>
      </c>
      <c r="R2825" s="106">
        <f>'Datos Monitoreo 2019'!$Q2825*'Datos Monitoreo 2019'!$N2825</f>
        <v>9.979384656618194E-2</v>
      </c>
      <c r="S2825" s="104">
        <v>0.2</v>
      </c>
      <c r="T2825" s="106">
        <f>'Datos Monitoreo 2019'!$R2825*'Datos Monitoreo 2019'!$S2825</f>
        <v>1.9958769313236389E-2</v>
      </c>
      <c r="U2825" s="106">
        <f>'Datos Monitoreo 2019'!$T2825+'Datos Monitoreo 2019'!$R2825</f>
        <v>0.11975261587941832</v>
      </c>
    </row>
    <row r="2826" spans="1:21" s="94" customFormat="1" ht="16.5" hidden="1" x14ac:dyDescent="0.3">
      <c r="A2826" s="96" t="s">
        <v>102</v>
      </c>
      <c r="B2826" s="102">
        <f>VLOOKUP('Datos Monitoreo 2019'!$A2826,info!$D$3:$E$118,2,FALSE)</f>
        <v>2</v>
      </c>
      <c r="C2826" s="96">
        <v>10</v>
      </c>
      <c r="D2826" s="96" t="s">
        <v>11</v>
      </c>
      <c r="E2826" s="97">
        <v>26.260565610162732</v>
      </c>
      <c r="F2826" s="103">
        <f t="shared" si="49"/>
        <v>5.4162416570960638E-2</v>
      </c>
      <c r="G2826" s="98"/>
      <c r="H2826" s="104"/>
      <c r="I2826" s="104"/>
      <c r="J2826" s="104"/>
      <c r="K2826" s="105">
        <f>VLOOKUP('Datos Monitoreo 2019'!$D2826,info!$A$2:$B$20,2,FALSE)</f>
        <v>0.34899999999999998</v>
      </c>
      <c r="M2826" s="104">
        <v>1.1499999999999999</v>
      </c>
      <c r="N2826" s="106">
        <f>(0.489461*'Datos Monitoreo 2019'!$E2826^1.79018)/1000</f>
        <v>0.17003090393829326</v>
      </c>
      <c r="O2826" s="106">
        <f>'Datos Monitoreo 2019'!$N2826*'Datos Monitoreo 2019'!$S2826</f>
        <v>3.4006180787658651E-2</v>
      </c>
      <c r="P2826" s="106">
        <f>'Datos Monitoreo 2019'!$O2826+'Datos Monitoreo 2019'!$N2826</f>
        <v>0.20403708472595192</v>
      </c>
      <c r="Q2826" s="104">
        <v>0.47</v>
      </c>
      <c r="R2826" s="106">
        <f>'Datos Monitoreo 2019'!$Q2826*'Datos Monitoreo 2019'!$N2826</f>
        <v>7.9914524850997828E-2</v>
      </c>
      <c r="S2826" s="104">
        <v>0.2</v>
      </c>
      <c r="T2826" s="106">
        <f>'Datos Monitoreo 2019'!$R2826*'Datos Monitoreo 2019'!$S2826</f>
        <v>1.5982904970199566E-2</v>
      </c>
      <c r="U2826" s="106">
        <f>'Datos Monitoreo 2019'!$T2826+'Datos Monitoreo 2019'!$R2826</f>
        <v>9.5897429821197394E-2</v>
      </c>
    </row>
    <row r="2827" spans="1:21" s="94" customFormat="1" ht="16.5" hidden="1" x14ac:dyDescent="0.3">
      <c r="A2827" s="96" t="s">
        <v>102</v>
      </c>
      <c r="B2827" s="102">
        <f>VLOOKUP('Datos Monitoreo 2019'!$A2827,info!$D$3:$E$118,2,FALSE)</f>
        <v>2</v>
      </c>
      <c r="C2827" s="96">
        <v>11</v>
      </c>
      <c r="D2827" s="95" t="s">
        <v>11</v>
      </c>
      <c r="E2827" s="97">
        <v>20.340001727144223</v>
      </c>
      <c r="F2827" s="103">
        <f t="shared" si="49"/>
        <v>3.2493152759112888E-2</v>
      </c>
      <c r="G2827" s="95"/>
      <c r="H2827" s="104"/>
      <c r="I2827" s="104"/>
      <c r="J2827" s="104"/>
      <c r="K2827" s="105">
        <f>VLOOKUP('Datos Monitoreo 2019'!$D2827,info!$A$2:$B$20,2,FALSE)</f>
        <v>0.34899999999999998</v>
      </c>
      <c r="M2827" s="104">
        <v>1.1499999999999999</v>
      </c>
      <c r="N2827" s="106">
        <f>(0.489461*'Datos Monitoreo 2019'!$E2827^1.79018)/1000</f>
        <v>0.10762219869140166</v>
      </c>
      <c r="O2827" s="106">
        <f>'Datos Monitoreo 2019'!$N2827*'Datos Monitoreo 2019'!$S2827</f>
        <v>2.1524439738280332E-2</v>
      </c>
      <c r="P2827" s="106">
        <f>'Datos Monitoreo 2019'!$O2827+'Datos Monitoreo 2019'!$N2827</f>
        <v>0.12914663842968199</v>
      </c>
      <c r="Q2827" s="104">
        <v>0.47</v>
      </c>
      <c r="R2827" s="106">
        <f>'Datos Monitoreo 2019'!$Q2827*'Datos Monitoreo 2019'!$N2827</f>
        <v>5.0582433384958776E-2</v>
      </c>
      <c r="S2827" s="104">
        <v>0.2</v>
      </c>
      <c r="T2827" s="106">
        <f>'Datos Monitoreo 2019'!$R2827*'Datos Monitoreo 2019'!$S2827</f>
        <v>1.0116486676991755E-2</v>
      </c>
      <c r="U2827" s="106">
        <f>'Datos Monitoreo 2019'!$T2827+'Datos Monitoreo 2019'!$R2827</f>
        <v>6.0698920061950531E-2</v>
      </c>
    </row>
    <row r="2828" spans="1:21" s="94" customFormat="1" ht="16.5" hidden="1" x14ac:dyDescent="0.3">
      <c r="A2828" s="96" t="s">
        <v>102</v>
      </c>
      <c r="B2828" s="102">
        <f>VLOOKUP('Datos Monitoreo 2019'!$A2828,info!$D$3:$E$118,2,FALSE)</f>
        <v>2</v>
      </c>
      <c r="C2828" s="96">
        <v>12</v>
      </c>
      <c r="D2828" s="96" t="s">
        <v>11</v>
      </c>
      <c r="E2828" s="97">
        <v>28.329579870357371</v>
      </c>
      <c r="F2828" s="103">
        <f t="shared" si="49"/>
        <v>6.3033315211545135E-2</v>
      </c>
      <c r="G2828" s="98"/>
      <c r="H2828" s="104"/>
      <c r="I2828" s="104"/>
      <c r="J2828" s="104"/>
      <c r="K2828" s="105">
        <f>VLOOKUP('Datos Monitoreo 2019'!$D2828,info!$A$2:$B$20,2,FALSE)</f>
        <v>0.34899999999999998</v>
      </c>
      <c r="M2828" s="104">
        <v>1.1499999999999999</v>
      </c>
      <c r="N2828" s="106">
        <f>(0.489461*'Datos Monitoreo 2019'!$E2828^1.79018)/1000</f>
        <v>0.19475532283267352</v>
      </c>
      <c r="O2828" s="106">
        <f>'Datos Monitoreo 2019'!$N2828*'Datos Monitoreo 2019'!$S2828</f>
        <v>3.8951064566534709E-2</v>
      </c>
      <c r="P2828" s="106">
        <f>'Datos Monitoreo 2019'!$O2828+'Datos Monitoreo 2019'!$N2828</f>
        <v>0.23370638739920824</v>
      </c>
      <c r="Q2828" s="104">
        <v>0.47</v>
      </c>
      <c r="R2828" s="106">
        <f>'Datos Monitoreo 2019'!$Q2828*'Datos Monitoreo 2019'!$N2828</f>
        <v>9.1535001731356549E-2</v>
      </c>
      <c r="S2828" s="104">
        <v>0.2</v>
      </c>
      <c r="T2828" s="106">
        <f>'Datos Monitoreo 2019'!$R2828*'Datos Monitoreo 2019'!$S2828</f>
        <v>1.8307000346271311E-2</v>
      </c>
      <c r="U2828" s="106">
        <f>'Datos Monitoreo 2019'!$T2828+'Datos Monitoreo 2019'!$R2828</f>
        <v>0.10984200207762786</v>
      </c>
    </row>
    <row r="2829" spans="1:21" s="94" customFormat="1" ht="16.5" hidden="1" x14ac:dyDescent="0.3">
      <c r="A2829" s="96" t="s">
        <v>102</v>
      </c>
      <c r="B2829" s="102">
        <f>VLOOKUP('Datos Monitoreo 2019'!$A2829,info!$D$3:$E$118,2,FALSE)</f>
        <v>2</v>
      </c>
      <c r="C2829" s="96">
        <v>14</v>
      </c>
      <c r="D2829" s="96" t="s">
        <v>11</v>
      </c>
      <c r="E2829" s="97">
        <v>29.220847551671984</v>
      </c>
      <c r="F2829" s="103">
        <f t="shared" si="49"/>
        <v>6.7061845131087205E-2</v>
      </c>
      <c r="G2829" s="98"/>
      <c r="H2829" s="104"/>
      <c r="I2829" s="104"/>
      <c r="J2829" s="104"/>
      <c r="K2829" s="105">
        <f>VLOOKUP('Datos Monitoreo 2019'!$D2829,info!$A$2:$B$20,2,FALSE)</f>
        <v>0.34899999999999998</v>
      </c>
      <c r="M2829" s="104">
        <v>1.1499999999999999</v>
      </c>
      <c r="N2829" s="106">
        <f>(0.489461*'Datos Monitoreo 2019'!$E2829^1.79018)/1000</f>
        <v>0.20586003633328828</v>
      </c>
      <c r="O2829" s="106">
        <f>'Datos Monitoreo 2019'!$N2829*'Datos Monitoreo 2019'!$S2829</f>
        <v>4.1172007266657658E-2</v>
      </c>
      <c r="P2829" s="106">
        <f>'Datos Monitoreo 2019'!$O2829+'Datos Monitoreo 2019'!$N2829</f>
        <v>0.24703204359994593</v>
      </c>
      <c r="Q2829" s="104">
        <v>0.47</v>
      </c>
      <c r="R2829" s="106">
        <f>'Datos Monitoreo 2019'!$Q2829*'Datos Monitoreo 2019'!$N2829</f>
        <v>9.6754217076645485E-2</v>
      </c>
      <c r="S2829" s="104">
        <v>0.2</v>
      </c>
      <c r="T2829" s="106">
        <f>'Datos Monitoreo 2019'!$R2829*'Datos Monitoreo 2019'!$S2829</f>
        <v>1.9350843415329097E-2</v>
      </c>
      <c r="U2829" s="106">
        <f>'Datos Monitoreo 2019'!$T2829+'Datos Monitoreo 2019'!$R2829</f>
        <v>0.11610506049197458</v>
      </c>
    </row>
    <row r="2830" spans="1:21" s="94" customFormat="1" ht="16.5" hidden="1" x14ac:dyDescent="0.3">
      <c r="A2830" s="96" t="s">
        <v>102</v>
      </c>
      <c r="B2830" s="102">
        <f>VLOOKUP('Datos Monitoreo 2019'!$A2830,info!$D$3:$E$118,2,FALSE)</f>
        <v>2</v>
      </c>
      <c r="C2830" s="96">
        <v>15</v>
      </c>
      <c r="D2830" s="95" t="s">
        <v>11</v>
      </c>
      <c r="E2830" s="97">
        <v>26.419720553254628</v>
      </c>
      <c r="F2830" s="103">
        <f t="shared" si="49"/>
        <v>5.4820920148003355E-2</v>
      </c>
      <c r="G2830" s="95"/>
      <c r="H2830" s="104"/>
      <c r="I2830" s="104"/>
      <c r="J2830" s="104"/>
      <c r="K2830" s="105">
        <f>VLOOKUP('Datos Monitoreo 2019'!$D2830,info!$A$2:$B$20,2,FALSE)</f>
        <v>0.34899999999999998</v>
      </c>
      <c r="M2830" s="104">
        <v>1.1499999999999999</v>
      </c>
      <c r="N2830" s="106">
        <f>(0.489461*'Datos Monitoreo 2019'!$E2830^1.79018)/1000</f>
        <v>0.17188008250020992</v>
      </c>
      <c r="O2830" s="106">
        <f>'Datos Monitoreo 2019'!$N2830*'Datos Monitoreo 2019'!$S2830</f>
        <v>3.4376016500041982E-2</v>
      </c>
      <c r="P2830" s="106">
        <f>'Datos Monitoreo 2019'!$O2830+'Datos Monitoreo 2019'!$N2830</f>
        <v>0.20625609900025191</v>
      </c>
      <c r="Q2830" s="104">
        <v>0.47</v>
      </c>
      <c r="R2830" s="106">
        <f>'Datos Monitoreo 2019'!$Q2830*'Datos Monitoreo 2019'!$N2830</f>
        <v>8.0783638775098657E-2</v>
      </c>
      <c r="S2830" s="104">
        <v>0.2</v>
      </c>
      <c r="T2830" s="106">
        <f>'Datos Monitoreo 2019'!$R2830*'Datos Monitoreo 2019'!$S2830</f>
        <v>1.6156727755019733E-2</v>
      </c>
      <c r="U2830" s="106">
        <f>'Datos Monitoreo 2019'!$T2830+'Datos Monitoreo 2019'!$R2830</f>
        <v>9.6940366530118394E-2</v>
      </c>
    </row>
    <row r="2831" spans="1:21" s="94" customFormat="1" ht="16.5" hidden="1" x14ac:dyDescent="0.3">
      <c r="A2831" s="96" t="s">
        <v>102</v>
      </c>
      <c r="B2831" s="102">
        <f>VLOOKUP('Datos Monitoreo 2019'!$A2831,info!$D$3:$E$118,2,FALSE)</f>
        <v>2</v>
      </c>
      <c r="C2831" s="96">
        <v>17</v>
      </c>
      <c r="D2831" s="95" t="s">
        <v>11</v>
      </c>
      <c r="E2831" s="97">
        <v>25.241973974374602</v>
      </c>
      <c r="F2831" s="103">
        <f t="shared" si="49"/>
        <v>5.0042213404197657E-2</v>
      </c>
      <c r="G2831" s="95"/>
      <c r="H2831" s="104"/>
      <c r="I2831" s="104"/>
      <c r="J2831" s="104"/>
      <c r="K2831" s="105">
        <f>VLOOKUP('Datos Monitoreo 2019'!$D2831,info!$A$2:$B$20,2,FALSE)</f>
        <v>0.34899999999999998</v>
      </c>
      <c r="M2831" s="104">
        <v>1.1499999999999999</v>
      </c>
      <c r="N2831" s="106">
        <f>(0.489461*'Datos Monitoreo 2019'!$E2831^1.79018)/1000</f>
        <v>0.15840584718707182</v>
      </c>
      <c r="O2831" s="106">
        <f>'Datos Monitoreo 2019'!$N2831*'Datos Monitoreo 2019'!$S2831</f>
        <v>3.1681169437414364E-2</v>
      </c>
      <c r="P2831" s="106">
        <f>'Datos Monitoreo 2019'!$O2831+'Datos Monitoreo 2019'!$N2831</f>
        <v>0.19008701662448618</v>
      </c>
      <c r="Q2831" s="104">
        <v>0.47</v>
      </c>
      <c r="R2831" s="106">
        <f>'Datos Monitoreo 2019'!$Q2831*'Datos Monitoreo 2019'!$N2831</f>
        <v>7.4450748177923756E-2</v>
      </c>
      <c r="S2831" s="104">
        <v>0.2</v>
      </c>
      <c r="T2831" s="106">
        <f>'Datos Monitoreo 2019'!$R2831*'Datos Monitoreo 2019'!$S2831</f>
        <v>1.4890149635584752E-2</v>
      </c>
      <c r="U2831" s="106">
        <f>'Datos Monitoreo 2019'!$T2831+'Datos Monitoreo 2019'!$R2831</f>
        <v>8.9340897813508513E-2</v>
      </c>
    </row>
    <row r="2832" spans="1:21" s="94" customFormat="1" ht="16.5" hidden="1" x14ac:dyDescent="0.3">
      <c r="A2832" s="96" t="s">
        <v>102</v>
      </c>
      <c r="B2832" s="102">
        <f>VLOOKUP('Datos Monitoreo 2019'!$A2832,info!$D$3:$E$118,2,FALSE)</f>
        <v>2</v>
      </c>
      <c r="C2832" s="96">
        <v>18</v>
      </c>
      <c r="D2832" s="96" t="s">
        <v>11</v>
      </c>
      <c r="E2832" s="97">
        <v>26.547044507728145</v>
      </c>
      <c r="F2832" s="103">
        <f t="shared" si="49"/>
        <v>5.5350587798613189E-2</v>
      </c>
      <c r="G2832" s="98"/>
      <c r="H2832" s="104"/>
      <c r="I2832" s="104"/>
      <c r="J2832" s="104"/>
      <c r="K2832" s="105">
        <f>VLOOKUP('Datos Monitoreo 2019'!$D2832,info!$A$2:$B$20,2,FALSE)</f>
        <v>0.34899999999999998</v>
      </c>
      <c r="M2832" s="104">
        <v>1.1499999999999999</v>
      </c>
      <c r="N2832" s="106">
        <f>(0.489461*'Datos Monitoreo 2019'!$E2832^1.79018)/1000</f>
        <v>0.17336577868074921</v>
      </c>
      <c r="O2832" s="106">
        <f>'Datos Monitoreo 2019'!$N2832*'Datos Monitoreo 2019'!$S2832</f>
        <v>3.467315573614984E-2</v>
      </c>
      <c r="P2832" s="106">
        <f>'Datos Monitoreo 2019'!$O2832+'Datos Monitoreo 2019'!$N2832</f>
        <v>0.20803893441689905</v>
      </c>
      <c r="Q2832" s="104">
        <v>0.47</v>
      </c>
      <c r="R2832" s="106">
        <f>'Datos Monitoreo 2019'!$Q2832*'Datos Monitoreo 2019'!$N2832</f>
        <v>8.1481915979952121E-2</v>
      </c>
      <c r="S2832" s="104">
        <v>0.2</v>
      </c>
      <c r="T2832" s="106">
        <f>'Datos Monitoreo 2019'!$R2832*'Datos Monitoreo 2019'!$S2832</f>
        <v>1.6296383195990426E-2</v>
      </c>
      <c r="U2832" s="106">
        <f>'Datos Monitoreo 2019'!$T2832+'Datos Monitoreo 2019'!$R2832</f>
        <v>9.7778299175942551E-2</v>
      </c>
    </row>
    <row r="2833" spans="1:21" s="94" customFormat="1" ht="16.5" hidden="1" x14ac:dyDescent="0.3">
      <c r="A2833" s="96" t="s">
        <v>102</v>
      </c>
      <c r="B2833" s="102">
        <f>VLOOKUP('Datos Monitoreo 2019'!$A2833,info!$D$3:$E$118,2,FALSE)</f>
        <v>2</v>
      </c>
      <c r="C2833" s="96">
        <v>20</v>
      </c>
      <c r="D2833" s="96" t="s">
        <v>11</v>
      </c>
      <c r="E2833" s="97">
        <v>26.133241655689215</v>
      </c>
      <c r="F2833" s="103">
        <f t="shared" si="49"/>
        <v>5.3638478498302111E-2</v>
      </c>
      <c r="G2833" s="98"/>
      <c r="H2833" s="104"/>
      <c r="I2833" s="104"/>
      <c r="J2833" s="104"/>
      <c r="K2833" s="105">
        <f>VLOOKUP('Datos Monitoreo 2019'!$D2833,info!$A$2:$B$20,2,FALSE)</f>
        <v>0.34899999999999998</v>
      </c>
      <c r="M2833" s="104">
        <v>1.1499999999999999</v>
      </c>
      <c r="N2833" s="106">
        <f>(0.489461*'Datos Monitoreo 2019'!$E2833^1.79018)/1000</f>
        <v>0.16855792140441489</v>
      </c>
      <c r="O2833" s="106">
        <f>'Datos Monitoreo 2019'!$N2833*'Datos Monitoreo 2019'!$S2833</f>
        <v>3.3711584280882979E-2</v>
      </c>
      <c r="P2833" s="106">
        <f>'Datos Monitoreo 2019'!$O2833+'Datos Monitoreo 2019'!$N2833</f>
        <v>0.20226950568529786</v>
      </c>
      <c r="Q2833" s="104">
        <v>0.47</v>
      </c>
      <c r="R2833" s="106">
        <f>'Datos Monitoreo 2019'!$Q2833*'Datos Monitoreo 2019'!$N2833</f>
        <v>7.9222223060074995E-2</v>
      </c>
      <c r="S2833" s="104">
        <v>0.2</v>
      </c>
      <c r="T2833" s="106">
        <f>'Datos Monitoreo 2019'!$R2833*'Datos Monitoreo 2019'!$S2833</f>
        <v>1.5844444612015E-2</v>
      </c>
      <c r="U2833" s="106">
        <f>'Datos Monitoreo 2019'!$T2833+'Datos Monitoreo 2019'!$R2833</f>
        <v>9.5066667672089988E-2</v>
      </c>
    </row>
    <row r="2834" spans="1:21" s="94" customFormat="1" ht="16.5" hidden="1" x14ac:dyDescent="0.3">
      <c r="A2834" s="96" t="s">
        <v>102</v>
      </c>
      <c r="B2834" s="102">
        <f>VLOOKUP('Datos Monitoreo 2019'!$A2834,info!$D$3:$E$118,2,FALSE)</f>
        <v>2</v>
      </c>
      <c r="C2834" s="96">
        <v>22</v>
      </c>
      <c r="D2834" s="96" t="s">
        <v>11</v>
      </c>
      <c r="E2834" s="97">
        <v>23.745917509310782</v>
      </c>
      <c r="F2834" s="103">
        <f t="shared" si="49"/>
        <v>4.4286136154864604E-2</v>
      </c>
      <c r="G2834" s="98"/>
      <c r="H2834" s="104"/>
      <c r="I2834" s="104"/>
      <c r="J2834" s="104"/>
      <c r="K2834" s="105">
        <f>VLOOKUP('Datos Monitoreo 2019'!$D2834,info!$A$2:$B$20,2,FALSE)</f>
        <v>0.34899999999999998</v>
      </c>
      <c r="M2834" s="104">
        <v>1.1499999999999999</v>
      </c>
      <c r="N2834" s="106">
        <f>(0.489461*'Datos Monitoreo 2019'!$E2834^1.79018)/1000</f>
        <v>0.14199397864948313</v>
      </c>
      <c r="O2834" s="106">
        <f>'Datos Monitoreo 2019'!$N2834*'Datos Monitoreo 2019'!$S2834</f>
        <v>2.8398795729896627E-2</v>
      </c>
      <c r="P2834" s="106">
        <f>'Datos Monitoreo 2019'!$O2834+'Datos Monitoreo 2019'!$N2834</f>
        <v>0.17039277437937975</v>
      </c>
      <c r="Q2834" s="104">
        <v>0.47</v>
      </c>
      <c r="R2834" s="106">
        <f>'Datos Monitoreo 2019'!$Q2834*'Datos Monitoreo 2019'!$N2834</f>
        <v>6.6737169965257068E-2</v>
      </c>
      <c r="S2834" s="104">
        <v>0.2</v>
      </c>
      <c r="T2834" s="106">
        <f>'Datos Monitoreo 2019'!$R2834*'Datos Monitoreo 2019'!$S2834</f>
        <v>1.3347433993051414E-2</v>
      </c>
      <c r="U2834" s="106">
        <f>'Datos Monitoreo 2019'!$T2834+'Datos Monitoreo 2019'!$R2834</f>
        <v>8.0084603958308478E-2</v>
      </c>
    </row>
    <row r="2835" spans="1:21" s="94" customFormat="1" ht="16.5" hidden="1" x14ac:dyDescent="0.3">
      <c r="A2835" s="96" t="s">
        <v>102</v>
      </c>
      <c r="B2835" s="102">
        <f>VLOOKUP('Datos Monitoreo 2019'!$A2835,info!$D$3:$E$118,2,FALSE)</f>
        <v>2</v>
      </c>
      <c r="C2835" s="96">
        <v>23</v>
      </c>
      <c r="D2835" s="95" t="s">
        <v>11</v>
      </c>
      <c r="E2835" s="97">
        <v>23.045635759706446</v>
      </c>
      <c r="F2835" s="103">
        <f t="shared" si="49"/>
        <v>4.1712600725068667E-2</v>
      </c>
      <c r="G2835" s="95"/>
      <c r="H2835" s="104"/>
      <c r="I2835" s="104"/>
      <c r="J2835" s="104"/>
      <c r="K2835" s="105">
        <f>VLOOKUP('Datos Monitoreo 2019'!$D2835,info!$A$2:$B$20,2,FALSE)</f>
        <v>0.34899999999999998</v>
      </c>
      <c r="M2835" s="104">
        <v>1.1499999999999999</v>
      </c>
      <c r="N2835" s="106">
        <f>(0.489461*'Datos Monitoreo 2019'!$E2835^1.79018)/1000</f>
        <v>0.13458514306131994</v>
      </c>
      <c r="O2835" s="106">
        <f>'Datos Monitoreo 2019'!$N2835*'Datos Monitoreo 2019'!$S2835</f>
        <v>2.6917028612263989E-2</v>
      </c>
      <c r="P2835" s="106">
        <f>'Datos Monitoreo 2019'!$O2835+'Datos Monitoreo 2019'!$N2835</f>
        <v>0.16150217167358394</v>
      </c>
      <c r="Q2835" s="104">
        <v>0.47</v>
      </c>
      <c r="R2835" s="106">
        <f>'Datos Monitoreo 2019'!$Q2835*'Datos Monitoreo 2019'!$N2835</f>
        <v>6.3255017238820363E-2</v>
      </c>
      <c r="S2835" s="104">
        <v>0.2</v>
      </c>
      <c r="T2835" s="106">
        <f>'Datos Monitoreo 2019'!$R2835*'Datos Monitoreo 2019'!$S2835</f>
        <v>1.2651003447764073E-2</v>
      </c>
      <c r="U2835" s="106">
        <f>'Datos Monitoreo 2019'!$T2835+'Datos Monitoreo 2019'!$R2835</f>
        <v>7.5906020686584433E-2</v>
      </c>
    </row>
    <row r="2836" spans="1:21" s="94" customFormat="1" ht="16.5" hidden="1" x14ac:dyDescent="0.3">
      <c r="A2836" s="96" t="s">
        <v>102</v>
      </c>
      <c r="B2836" s="102">
        <f>VLOOKUP('Datos Monitoreo 2019'!$A2836,info!$D$3:$E$118,2,FALSE)</f>
        <v>2</v>
      </c>
      <c r="C2836" s="96">
        <v>24</v>
      </c>
      <c r="D2836" s="96" t="s">
        <v>11</v>
      </c>
      <c r="E2836" s="97">
        <v>28.202255915883853</v>
      </c>
      <c r="F2836" s="103">
        <f t="shared" si="49"/>
        <v>6.2467996853682747E-2</v>
      </c>
      <c r="G2836" s="98"/>
      <c r="H2836" s="104"/>
      <c r="I2836" s="104"/>
      <c r="J2836" s="104"/>
      <c r="K2836" s="105">
        <f>VLOOKUP('Datos Monitoreo 2019'!$D2836,info!$A$2:$B$20,2,FALSE)</f>
        <v>0.34899999999999998</v>
      </c>
      <c r="M2836" s="104">
        <v>1.1499999999999999</v>
      </c>
      <c r="N2836" s="106">
        <f>(0.489461*'Datos Monitoreo 2019'!$E2836^1.79018)/1000</f>
        <v>0.19319115293861866</v>
      </c>
      <c r="O2836" s="106">
        <f>'Datos Monitoreo 2019'!$N2836*'Datos Monitoreo 2019'!$S2836</f>
        <v>3.8638230587723733E-2</v>
      </c>
      <c r="P2836" s="106">
        <f>'Datos Monitoreo 2019'!$O2836+'Datos Monitoreo 2019'!$N2836</f>
        <v>0.23182938352634239</v>
      </c>
      <c r="Q2836" s="104">
        <v>0.47</v>
      </c>
      <c r="R2836" s="106">
        <f>'Datos Monitoreo 2019'!$Q2836*'Datos Monitoreo 2019'!$N2836</f>
        <v>9.079984188115077E-2</v>
      </c>
      <c r="S2836" s="104">
        <v>0.2</v>
      </c>
      <c r="T2836" s="106">
        <f>'Datos Monitoreo 2019'!$R2836*'Datos Monitoreo 2019'!$S2836</f>
        <v>1.8159968376230153E-2</v>
      </c>
      <c r="U2836" s="106">
        <f>'Datos Monitoreo 2019'!$T2836+'Datos Monitoreo 2019'!$R2836</f>
        <v>0.10895981025738093</v>
      </c>
    </row>
    <row r="2837" spans="1:21" s="94" customFormat="1" ht="16.5" hidden="1" x14ac:dyDescent="0.3">
      <c r="A2837" s="96" t="s">
        <v>102</v>
      </c>
      <c r="B2837" s="102">
        <f>VLOOKUP('Datos Monitoreo 2019'!$A2837,info!$D$3:$E$118,2,FALSE)</f>
        <v>2</v>
      </c>
      <c r="C2837" s="96">
        <v>26</v>
      </c>
      <c r="D2837" s="96" t="s">
        <v>11</v>
      </c>
      <c r="E2837" s="97">
        <v>23.236621691416719</v>
      </c>
      <c r="F2837" s="103">
        <f t="shared" si="49"/>
        <v>4.2406834586835515E-2</v>
      </c>
      <c r="G2837" s="98"/>
      <c r="H2837" s="104"/>
      <c r="I2837" s="104"/>
      <c r="J2837" s="104"/>
      <c r="K2837" s="105">
        <f>VLOOKUP('Datos Monitoreo 2019'!$D2837,info!$A$2:$B$20,2,FALSE)</f>
        <v>0.34899999999999998</v>
      </c>
      <c r="M2837" s="104">
        <v>1.1499999999999999</v>
      </c>
      <c r="N2837" s="106">
        <f>(0.489461*'Datos Monitoreo 2019'!$E2837^1.79018)/1000</f>
        <v>0.13658834781309767</v>
      </c>
      <c r="O2837" s="106">
        <f>'Datos Monitoreo 2019'!$N2837*'Datos Monitoreo 2019'!$S2837</f>
        <v>2.7317669562619537E-2</v>
      </c>
      <c r="P2837" s="106">
        <f>'Datos Monitoreo 2019'!$O2837+'Datos Monitoreo 2019'!$N2837</f>
        <v>0.16390601737571719</v>
      </c>
      <c r="Q2837" s="104">
        <v>0.47</v>
      </c>
      <c r="R2837" s="106">
        <f>'Datos Monitoreo 2019'!$Q2837*'Datos Monitoreo 2019'!$N2837</f>
        <v>6.4196523472155903E-2</v>
      </c>
      <c r="S2837" s="104">
        <v>0.2</v>
      </c>
      <c r="T2837" s="106">
        <f>'Datos Monitoreo 2019'!$R2837*'Datos Monitoreo 2019'!$S2837</f>
        <v>1.2839304694431182E-2</v>
      </c>
      <c r="U2837" s="106">
        <f>'Datos Monitoreo 2019'!$T2837+'Datos Monitoreo 2019'!$R2837</f>
        <v>7.7035828166587078E-2</v>
      </c>
    </row>
    <row r="2838" spans="1:21" s="94" customFormat="1" ht="16.5" hidden="1" x14ac:dyDescent="0.3">
      <c r="A2838" s="96" t="s">
        <v>102</v>
      </c>
      <c r="B2838" s="102">
        <f>VLOOKUP('Datos Monitoreo 2019'!$A2838,info!$D$3:$E$118,2,FALSE)</f>
        <v>2</v>
      </c>
      <c r="C2838" s="96">
        <v>27</v>
      </c>
      <c r="D2838" s="95" t="s">
        <v>11</v>
      </c>
      <c r="E2838" s="97">
        <v>27.883946029700063</v>
      </c>
      <c r="F2838" s="103">
        <f t="shared" si="49"/>
        <v>6.1065841805043132E-2</v>
      </c>
      <c r="G2838" s="95"/>
      <c r="H2838" s="104"/>
      <c r="I2838" s="104"/>
      <c r="J2838" s="104"/>
      <c r="K2838" s="105">
        <f>VLOOKUP('Datos Monitoreo 2019'!$D2838,info!$A$2:$B$20,2,FALSE)</f>
        <v>0.34899999999999998</v>
      </c>
      <c r="M2838" s="104">
        <v>1.1499999999999999</v>
      </c>
      <c r="N2838" s="106">
        <f>(0.489461*'Datos Monitoreo 2019'!$E2838^1.79018)/1000</f>
        <v>0.18930510895598099</v>
      </c>
      <c r="O2838" s="106">
        <f>'Datos Monitoreo 2019'!$N2838*'Datos Monitoreo 2019'!$S2838</f>
        <v>3.78610217911962E-2</v>
      </c>
      <c r="P2838" s="106">
        <f>'Datos Monitoreo 2019'!$O2838+'Datos Monitoreo 2019'!$N2838</f>
        <v>0.22716613074717718</v>
      </c>
      <c r="Q2838" s="104">
        <v>0.47</v>
      </c>
      <c r="R2838" s="106">
        <f>'Datos Monitoreo 2019'!$Q2838*'Datos Monitoreo 2019'!$N2838</f>
        <v>8.8973401209311062E-2</v>
      </c>
      <c r="S2838" s="104">
        <v>0.2</v>
      </c>
      <c r="T2838" s="106">
        <f>'Datos Monitoreo 2019'!$R2838*'Datos Monitoreo 2019'!$S2838</f>
        <v>1.7794680241862215E-2</v>
      </c>
      <c r="U2838" s="106">
        <f>'Datos Monitoreo 2019'!$T2838+'Datos Monitoreo 2019'!$R2838</f>
        <v>0.10676808145117328</v>
      </c>
    </row>
    <row r="2839" spans="1:21" s="94" customFormat="1" ht="16.5" hidden="1" x14ac:dyDescent="0.3">
      <c r="A2839" s="96" t="s">
        <v>102</v>
      </c>
      <c r="B2839" s="102">
        <f>VLOOKUP('Datos Monitoreo 2019'!$A2839,info!$D$3:$E$118,2,FALSE)</f>
        <v>2</v>
      </c>
      <c r="C2839" s="96">
        <v>29</v>
      </c>
      <c r="D2839" s="95" t="s">
        <v>11</v>
      </c>
      <c r="E2839" s="97">
        <v>26.260565610162732</v>
      </c>
      <c r="F2839" s="103">
        <f t="shared" si="49"/>
        <v>5.4162416570960638E-2</v>
      </c>
      <c r="G2839" s="95"/>
      <c r="H2839" s="104"/>
      <c r="I2839" s="104"/>
      <c r="J2839" s="104"/>
      <c r="K2839" s="105">
        <f>VLOOKUP('Datos Monitoreo 2019'!$D2839,info!$A$2:$B$20,2,FALSE)</f>
        <v>0.34899999999999998</v>
      </c>
      <c r="M2839" s="104">
        <v>1.1499999999999999</v>
      </c>
      <c r="N2839" s="106">
        <f>(0.489461*'Datos Monitoreo 2019'!$E2839^1.79018)/1000</f>
        <v>0.17003090393829326</v>
      </c>
      <c r="O2839" s="106">
        <f>'Datos Monitoreo 2019'!$N2839*'Datos Monitoreo 2019'!$S2839</f>
        <v>3.4006180787658651E-2</v>
      </c>
      <c r="P2839" s="106">
        <f>'Datos Monitoreo 2019'!$O2839+'Datos Monitoreo 2019'!$N2839</f>
        <v>0.20403708472595192</v>
      </c>
      <c r="Q2839" s="104">
        <v>0.47</v>
      </c>
      <c r="R2839" s="106">
        <f>'Datos Monitoreo 2019'!$Q2839*'Datos Monitoreo 2019'!$N2839</f>
        <v>7.9914524850997828E-2</v>
      </c>
      <c r="S2839" s="104">
        <v>0.2</v>
      </c>
      <c r="T2839" s="106">
        <f>'Datos Monitoreo 2019'!$R2839*'Datos Monitoreo 2019'!$S2839</f>
        <v>1.5982904970199566E-2</v>
      </c>
      <c r="U2839" s="106">
        <f>'Datos Monitoreo 2019'!$T2839+'Datos Monitoreo 2019'!$R2839</f>
        <v>9.5897429821197394E-2</v>
      </c>
    </row>
    <row r="2840" spans="1:21" s="94" customFormat="1" ht="16.5" hidden="1" x14ac:dyDescent="0.3">
      <c r="A2840" s="96" t="s">
        <v>102</v>
      </c>
      <c r="B2840" s="102">
        <f>VLOOKUP('Datos Monitoreo 2019'!$A2840,info!$D$3:$E$118,2,FALSE)</f>
        <v>2</v>
      </c>
      <c r="C2840" s="96">
        <v>30</v>
      </c>
      <c r="D2840" s="96" t="s">
        <v>11</v>
      </c>
      <c r="E2840" s="97">
        <v>29.09352359719847</v>
      </c>
      <c r="F2840" s="103">
        <f t="shared" si="49"/>
        <v>6.6478701419598496E-2</v>
      </c>
      <c r="G2840" s="98"/>
      <c r="H2840" s="104"/>
      <c r="I2840" s="104"/>
      <c r="J2840" s="104"/>
      <c r="K2840" s="105">
        <f>VLOOKUP('Datos Monitoreo 2019'!$D2840,info!$A$2:$B$20,2,FALSE)</f>
        <v>0.34899999999999998</v>
      </c>
      <c r="M2840" s="104">
        <v>1.1499999999999999</v>
      </c>
      <c r="N2840" s="106">
        <f>(0.489461*'Datos Monitoreo 2019'!$E2840^1.79018)/1000</f>
        <v>0.20425702152453362</v>
      </c>
      <c r="O2840" s="106">
        <f>'Datos Monitoreo 2019'!$N2840*'Datos Monitoreo 2019'!$S2840</f>
        <v>4.0851404304906726E-2</v>
      </c>
      <c r="P2840" s="106">
        <f>'Datos Monitoreo 2019'!$O2840+'Datos Monitoreo 2019'!$N2840</f>
        <v>0.24510842582944034</v>
      </c>
      <c r="Q2840" s="104">
        <v>0.47</v>
      </c>
      <c r="R2840" s="106">
        <f>'Datos Monitoreo 2019'!$Q2840*'Datos Monitoreo 2019'!$N2840</f>
        <v>9.6000800116530796E-2</v>
      </c>
      <c r="S2840" s="104">
        <v>0.2</v>
      </c>
      <c r="T2840" s="106">
        <f>'Datos Monitoreo 2019'!$R2840*'Datos Monitoreo 2019'!$S2840</f>
        <v>1.920016002330616E-2</v>
      </c>
      <c r="U2840" s="106">
        <f>'Datos Monitoreo 2019'!$T2840+'Datos Monitoreo 2019'!$R2840</f>
        <v>0.11520096013983695</v>
      </c>
    </row>
    <row r="2841" spans="1:21" s="94" customFormat="1" ht="16.5" hidden="1" x14ac:dyDescent="0.3">
      <c r="A2841" s="96" t="s">
        <v>102</v>
      </c>
      <c r="B2841" s="102">
        <f>VLOOKUP('Datos Monitoreo 2019'!$A2841,info!$D$3:$E$118,2,FALSE)</f>
        <v>2</v>
      </c>
      <c r="C2841" s="96">
        <v>31</v>
      </c>
      <c r="D2841" s="95" t="s">
        <v>11</v>
      </c>
      <c r="E2841" s="97">
        <v>26.642537473583282</v>
      </c>
      <c r="F2841" s="103">
        <f t="shared" si="49"/>
        <v>5.5749509663473029E-2</v>
      </c>
      <c r="G2841" s="95"/>
      <c r="H2841" s="104"/>
      <c r="I2841" s="104"/>
      <c r="J2841" s="104"/>
      <c r="K2841" s="105">
        <f>VLOOKUP('Datos Monitoreo 2019'!$D2841,info!$A$2:$B$20,2,FALSE)</f>
        <v>0.34899999999999998</v>
      </c>
      <c r="M2841" s="104">
        <v>1.1499999999999999</v>
      </c>
      <c r="N2841" s="106">
        <f>(0.489461*'Datos Monitoreo 2019'!$E2841^1.79018)/1000</f>
        <v>0.17448375318682607</v>
      </c>
      <c r="O2841" s="106">
        <f>'Datos Monitoreo 2019'!$N2841*'Datos Monitoreo 2019'!$S2841</f>
        <v>3.4896750637365213E-2</v>
      </c>
      <c r="P2841" s="106">
        <f>'Datos Monitoreo 2019'!$O2841+'Datos Monitoreo 2019'!$N2841</f>
        <v>0.20938050382419129</v>
      </c>
      <c r="Q2841" s="104">
        <v>0.47</v>
      </c>
      <c r="R2841" s="106">
        <f>'Datos Monitoreo 2019'!$Q2841*'Datos Monitoreo 2019'!$N2841</f>
        <v>8.2007363997808252E-2</v>
      </c>
      <c r="S2841" s="104">
        <v>0.2</v>
      </c>
      <c r="T2841" s="106">
        <f>'Datos Monitoreo 2019'!$R2841*'Datos Monitoreo 2019'!$S2841</f>
        <v>1.640147279956165E-2</v>
      </c>
      <c r="U2841" s="106">
        <f>'Datos Monitoreo 2019'!$T2841+'Datos Monitoreo 2019'!$R2841</f>
        <v>9.8408836797369906E-2</v>
      </c>
    </row>
    <row r="2842" spans="1:21" s="94" customFormat="1" ht="16.5" hidden="1" x14ac:dyDescent="0.3">
      <c r="A2842" s="96" t="s">
        <v>102</v>
      </c>
      <c r="B2842" s="102">
        <f>VLOOKUP('Datos Monitoreo 2019'!$A2842,info!$D$3:$E$118,2,FALSE)</f>
        <v>2</v>
      </c>
      <c r="C2842" s="96">
        <v>32</v>
      </c>
      <c r="D2842" s="96" t="s">
        <v>11</v>
      </c>
      <c r="E2842" s="97">
        <v>23.491269600363751</v>
      </c>
      <c r="F2842" s="103">
        <f t="shared" si="49"/>
        <v>4.3341392412671119E-2</v>
      </c>
      <c r="G2842" s="98"/>
      <c r="H2842" s="104"/>
      <c r="I2842" s="104"/>
      <c r="J2842" s="104"/>
      <c r="K2842" s="105">
        <f>VLOOKUP('Datos Monitoreo 2019'!$D2842,info!$A$2:$B$20,2,FALSE)</f>
        <v>0.34899999999999998</v>
      </c>
      <c r="M2842" s="104">
        <v>1.1499999999999999</v>
      </c>
      <c r="N2842" s="106">
        <f>(0.489461*'Datos Monitoreo 2019'!$E2842^1.79018)/1000</f>
        <v>0.13927958749724703</v>
      </c>
      <c r="O2842" s="106">
        <f>'Datos Monitoreo 2019'!$N2842*'Datos Monitoreo 2019'!$S2842</f>
        <v>2.7855917499449406E-2</v>
      </c>
      <c r="P2842" s="106">
        <f>'Datos Monitoreo 2019'!$O2842+'Datos Monitoreo 2019'!$N2842</f>
        <v>0.16713550499669644</v>
      </c>
      <c r="Q2842" s="104">
        <v>0.47</v>
      </c>
      <c r="R2842" s="106">
        <f>'Datos Monitoreo 2019'!$Q2842*'Datos Monitoreo 2019'!$N2842</f>
        <v>6.5461406123706101E-2</v>
      </c>
      <c r="S2842" s="104">
        <v>0.2</v>
      </c>
      <c r="T2842" s="106">
        <f>'Datos Monitoreo 2019'!$R2842*'Datos Monitoreo 2019'!$S2842</f>
        <v>1.3092281224741221E-2</v>
      </c>
      <c r="U2842" s="106">
        <f>'Datos Monitoreo 2019'!$T2842+'Datos Monitoreo 2019'!$R2842</f>
        <v>7.8553687348447324E-2</v>
      </c>
    </row>
    <row r="2843" spans="1:21" s="94" customFormat="1" ht="16.5" hidden="1" x14ac:dyDescent="0.3">
      <c r="A2843" s="96" t="s">
        <v>102</v>
      </c>
      <c r="B2843" s="102">
        <f>VLOOKUP('Datos Monitoreo 2019'!$A2843,info!$D$3:$E$118,2,FALSE)</f>
        <v>2</v>
      </c>
      <c r="C2843" s="96">
        <v>34</v>
      </c>
      <c r="D2843" s="96" t="s">
        <v>11</v>
      </c>
      <c r="E2843" s="97">
        <v>30.971551925682832</v>
      </c>
      <c r="F2843" s="103">
        <f t="shared" si="49"/>
        <v>7.5338300059223498E-2</v>
      </c>
      <c r="G2843" s="98"/>
      <c r="H2843" s="104"/>
      <c r="I2843" s="104"/>
      <c r="J2843" s="104"/>
      <c r="K2843" s="105">
        <f>VLOOKUP('Datos Monitoreo 2019'!$D2843,info!$A$2:$B$20,2,FALSE)</f>
        <v>0.34899999999999998</v>
      </c>
      <c r="M2843" s="104">
        <v>1.1499999999999999</v>
      </c>
      <c r="N2843" s="106">
        <f>(0.489461*'Datos Monitoreo 2019'!$E2843^1.79018)/1000</f>
        <v>0.22846000315148784</v>
      </c>
      <c r="O2843" s="106">
        <f>'Datos Monitoreo 2019'!$N2843*'Datos Monitoreo 2019'!$S2843</f>
        <v>4.5692000630297575E-2</v>
      </c>
      <c r="P2843" s="106">
        <f>'Datos Monitoreo 2019'!$O2843+'Datos Monitoreo 2019'!$N2843</f>
        <v>0.27415200378178539</v>
      </c>
      <c r="Q2843" s="104">
        <v>0.47</v>
      </c>
      <c r="R2843" s="106">
        <f>'Datos Monitoreo 2019'!$Q2843*'Datos Monitoreo 2019'!$N2843</f>
        <v>0.10737620148119928</v>
      </c>
      <c r="S2843" s="104">
        <v>0.2</v>
      </c>
      <c r="T2843" s="106">
        <f>'Datos Monitoreo 2019'!$R2843*'Datos Monitoreo 2019'!$S2843</f>
        <v>2.1475240296239859E-2</v>
      </c>
      <c r="U2843" s="106">
        <f>'Datos Monitoreo 2019'!$T2843+'Datos Monitoreo 2019'!$R2843</f>
        <v>0.12885144177743912</v>
      </c>
    </row>
    <row r="2844" spans="1:21" s="94" customFormat="1" ht="16.5" hidden="1" x14ac:dyDescent="0.3">
      <c r="A2844" s="96" t="s">
        <v>102</v>
      </c>
      <c r="B2844" s="102">
        <f>VLOOKUP('Datos Monitoreo 2019'!$A2844,info!$D$3:$E$118,2,FALSE)</f>
        <v>2</v>
      </c>
      <c r="C2844" s="96">
        <v>36</v>
      </c>
      <c r="D2844" s="96" t="s">
        <v>11</v>
      </c>
      <c r="E2844" s="97">
        <v>28.170424927265476</v>
      </c>
      <c r="F2844" s="103">
        <f t="shared" si="49"/>
        <v>6.2327065151574858E-2</v>
      </c>
      <c r="G2844" s="98"/>
      <c r="H2844" s="104"/>
      <c r="I2844" s="104"/>
      <c r="J2844" s="104"/>
      <c r="K2844" s="105">
        <f>VLOOKUP('Datos Monitoreo 2019'!$D2844,info!$A$2:$B$20,2,FALSE)</f>
        <v>0.34899999999999998</v>
      </c>
      <c r="M2844" s="104">
        <v>1.1499999999999999</v>
      </c>
      <c r="N2844" s="106">
        <f>(0.489461*'Datos Monitoreo 2019'!$E2844^1.79018)/1000</f>
        <v>0.19280098058645412</v>
      </c>
      <c r="O2844" s="106">
        <f>'Datos Monitoreo 2019'!$N2844*'Datos Monitoreo 2019'!$S2844</f>
        <v>3.8560196117290828E-2</v>
      </c>
      <c r="P2844" s="106">
        <f>'Datos Monitoreo 2019'!$O2844+'Datos Monitoreo 2019'!$N2844</f>
        <v>0.23136117670374495</v>
      </c>
      <c r="Q2844" s="104">
        <v>0.47</v>
      </c>
      <c r="R2844" s="106">
        <f>'Datos Monitoreo 2019'!$Q2844*'Datos Monitoreo 2019'!$N2844</f>
        <v>9.0616460875633437E-2</v>
      </c>
      <c r="S2844" s="104">
        <v>0.2</v>
      </c>
      <c r="T2844" s="106">
        <f>'Datos Monitoreo 2019'!$R2844*'Datos Monitoreo 2019'!$S2844</f>
        <v>1.8123292175126687E-2</v>
      </c>
      <c r="U2844" s="106">
        <f>'Datos Monitoreo 2019'!$T2844+'Datos Monitoreo 2019'!$R2844</f>
        <v>0.10873975305076013</v>
      </c>
    </row>
    <row r="2845" spans="1:21" s="94" customFormat="1" ht="16.5" hidden="1" x14ac:dyDescent="0.3">
      <c r="A2845" s="96" t="s">
        <v>102</v>
      </c>
      <c r="B2845" s="102">
        <f>VLOOKUP('Datos Monitoreo 2019'!$A2845,info!$D$3:$E$118,2,FALSE)</f>
        <v>2</v>
      </c>
      <c r="C2845" s="96">
        <v>38</v>
      </c>
      <c r="D2845" s="96" t="s">
        <v>11</v>
      </c>
      <c r="E2845" s="97">
        <v>29.857467324039565</v>
      </c>
      <c r="F2845" s="103">
        <f t="shared" si="49"/>
        <v>7.0015760874872782E-2</v>
      </c>
      <c r="G2845" s="98"/>
      <c r="H2845" s="104"/>
      <c r="I2845" s="104"/>
      <c r="J2845" s="104"/>
      <c r="K2845" s="105">
        <f>VLOOKUP('Datos Monitoreo 2019'!$D2845,info!$A$2:$B$20,2,FALSE)</f>
        <v>0.34899999999999998</v>
      </c>
      <c r="M2845" s="104">
        <v>1.1499999999999999</v>
      </c>
      <c r="N2845" s="106">
        <f>(0.489461*'Datos Monitoreo 2019'!$E2845^1.79018)/1000</f>
        <v>0.21395794169361612</v>
      </c>
      <c r="O2845" s="106">
        <f>'Datos Monitoreo 2019'!$N2845*'Datos Monitoreo 2019'!$S2845</f>
        <v>4.2791588338723228E-2</v>
      </c>
      <c r="P2845" s="106">
        <f>'Datos Monitoreo 2019'!$O2845+'Datos Monitoreo 2019'!$N2845</f>
        <v>0.25674953003233936</v>
      </c>
      <c r="Q2845" s="104">
        <v>0.47</v>
      </c>
      <c r="R2845" s="106">
        <f>'Datos Monitoreo 2019'!$Q2845*'Datos Monitoreo 2019'!$N2845</f>
        <v>0.10056023259599957</v>
      </c>
      <c r="S2845" s="104">
        <v>0.2</v>
      </c>
      <c r="T2845" s="106">
        <f>'Datos Monitoreo 2019'!$R2845*'Datos Monitoreo 2019'!$S2845</f>
        <v>2.0112046519199914E-2</v>
      </c>
      <c r="U2845" s="106">
        <f>'Datos Monitoreo 2019'!$T2845+'Datos Monitoreo 2019'!$R2845</f>
        <v>0.12067227911519948</v>
      </c>
    </row>
    <row r="2846" spans="1:21" s="94" customFormat="1" ht="16.5" hidden="1" x14ac:dyDescent="0.3">
      <c r="A2846" s="96" t="s">
        <v>102</v>
      </c>
      <c r="B2846" s="102">
        <f>VLOOKUP('Datos Monitoreo 2019'!$A2846,info!$D$3:$E$118,2,FALSE)</f>
        <v>2</v>
      </c>
      <c r="C2846" s="96">
        <v>39</v>
      </c>
      <c r="D2846" s="95" t="s">
        <v>11</v>
      </c>
      <c r="E2846" s="97">
        <v>23.745917509310782</v>
      </c>
      <c r="F2846" s="103">
        <f t="shared" si="49"/>
        <v>4.4286136154864604E-2</v>
      </c>
      <c r="G2846" s="95"/>
      <c r="H2846" s="104"/>
      <c r="I2846" s="104"/>
      <c r="J2846" s="104"/>
      <c r="K2846" s="105">
        <f>VLOOKUP('Datos Monitoreo 2019'!$D2846,info!$A$2:$B$20,2,FALSE)</f>
        <v>0.34899999999999998</v>
      </c>
      <c r="M2846" s="104">
        <v>1.1499999999999999</v>
      </c>
      <c r="N2846" s="106">
        <f>(0.489461*'Datos Monitoreo 2019'!$E2846^1.79018)/1000</f>
        <v>0.14199397864948313</v>
      </c>
      <c r="O2846" s="106">
        <f>'Datos Monitoreo 2019'!$N2846*'Datos Monitoreo 2019'!$S2846</f>
        <v>2.8398795729896627E-2</v>
      </c>
      <c r="P2846" s="106">
        <f>'Datos Monitoreo 2019'!$O2846+'Datos Monitoreo 2019'!$N2846</f>
        <v>0.17039277437937975</v>
      </c>
      <c r="Q2846" s="104">
        <v>0.47</v>
      </c>
      <c r="R2846" s="106">
        <f>'Datos Monitoreo 2019'!$Q2846*'Datos Monitoreo 2019'!$N2846</f>
        <v>6.6737169965257068E-2</v>
      </c>
      <c r="S2846" s="104">
        <v>0.2</v>
      </c>
      <c r="T2846" s="106">
        <f>'Datos Monitoreo 2019'!$R2846*'Datos Monitoreo 2019'!$S2846</f>
        <v>1.3347433993051414E-2</v>
      </c>
      <c r="U2846" s="106">
        <f>'Datos Monitoreo 2019'!$T2846+'Datos Monitoreo 2019'!$R2846</f>
        <v>8.0084603958308478E-2</v>
      </c>
    </row>
    <row r="2847" spans="1:21" s="94" customFormat="1" ht="16.5" hidden="1" x14ac:dyDescent="0.3">
      <c r="A2847" s="96" t="s">
        <v>102</v>
      </c>
      <c r="B2847" s="102">
        <f>VLOOKUP('Datos Monitoreo 2019'!$A2847,info!$D$3:$E$118,2,FALSE)</f>
        <v>2</v>
      </c>
      <c r="C2847" s="96">
        <v>41</v>
      </c>
      <c r="D2847" s="95" t="s">
        <v>11</v>
      </c>
      <c r="E2847" s="97">
        <v>28.074931961410339</v>
      </c>
      <c r="F2847" s="103">
        <f t="shared" si="49"/>
        <v>6.1905224974909794E-2</v>
      </c>
      <c r="G2847" s="95"/>
      <c r="H2847" s="104"/>
      <c r="I2847" s="104"/>
      <c r="J2847" s="104"/>
      <c r="K2847" s="105">
        <f>VLOOKUP('Datos Monitoreo 2019'!$D2847,info!$A$2:$B$20,2,FALSE)</f>
        <v>0.34899999999999998</v>
      </c>
      <c r="M2847" s="104">
        <v>1.1499999999999999</v>
      </c>
      <c r="N2847" s="106">
        <f>(0.489461*'Datos Monitoreo 2019'!$E2847^1.79018)/1000</f>
        <v>0.19163255314074626</v>
      </c>
      <c r="O2847" s="106">
        <f>'Datos Monitoreo 2019'!$N2847*'Datos Monitoreo 2019'!$S2847</f>
        <v>3.8326510628149256E-2</v>
      </c>
      <c r="P2847" s="106">
        <f>'Datos Monitoreo 2019'!$O2847+'Datos Monitoreo 2019'!$N2847</f>
        <v>0.22995906376889552</v>
      </c>
      <c r="Q2847" s="104">
        <v>0.47</v>
      </c>
      <c r="R2847" s="106">
        <f>'Datos Monitoreo 2019'!$Q2847*'Datos Monitoreo 2019'!$N2847</f>
        <v>9.0067299976150733E-2</v>
      </c>
      <c r="S2847" s="104">
        <v>0.2</v>
      </c>
      <c r="T2847" s="106">
        <f>'Datos Monitoreo 2019'!$R2847*'Datos Monitoreo 2019'!$S2847</f>
        <v>1.8013459995230147E-2</v>
      </c>
      <c r="U2847" s="106">
        <f>'Datos Monitoreo 2019'!$T2847+'Datos Monitoreo 2019'!$R2847</f>
        <v>0.10808075997138088</v>
      </c>
    </row>
    <row r="2848" spans="1:21" s="94" customFormat="1" ht="16.5" hidden="1" x14ac:dyDescent="0.3">
      <c r="A2848" s="96" t="s">
        <v>102</v>
      </c>
      <c r="B2848" s="102">
        <f>VLOOKUP('Datos Monitoreo 2019'!$A2848,info!$D$3:$E$118,2,FALSE)</f>
        <v>2</v>
      </c>
      <c r="C2848" s="96">
        <v>42</v>
      </c>
      <c r="D2848" s="96" t="s">
        <v>11</v>
      </c>
      <c r="E2848" s="97">
        <v>28.488734813449266</v>
      </c>
      <c r="F2848" s="103">
        <f t="shared" si="49"/>
        <v>6.3743544145092743E-2</v>
      </c>
      <c r="G2848" s="98"/>
      <c r="H2848" s="104"/>
      <c r="I2848" s="104"/>
      <c r="J2848" s="104"/>
      <c r="K2848" s="105">
        <f>VLOOKUP('Datos Monitoreo 2019'!$D2848,info!$A$2:$B$20,2,FALSE)</f>
        <v>0.34899999999999998</v>
      </c>
      <c r="M2848" s="104">
        <v>1.1499999999999999</v>
      </c>
      <c r="N2848" s="106">
        <f>(0.489461*'Datos Monitoreo 2019'!$E2848^1.79018)/1000</f>
        <v>0.19671836013433538</v>
      </c>
      <c r="O2848" s="106">
        <f>'Datos Monitoreo 2019'!$N2848*'Datos Monitoreo 2019'!$S2848</f>
        <v>3.9343672026867081E-2</v>
      </c>
      <c r="P2848" s="106">
        <f>'Datos Monitoreo 2019'!$O2848+'Datos Monitoreo 2019'!$N2848</f>
        <v>0.23606203216120247</v>
      </c>
      <c r="Q2848" s="104">
        <v>0.47</v>
      </c>
      <c r="R2848" s="106">
        <f>'Datos Monitoreo 2019'!$Q2848*'Datos Monitoreo 2019'!$N2848</f>
        <v>9.2457629263137622E-2</v>
      </c>
      <c r="S2848" s="104">
        <v>0.2</v>
      </c>
      <c r="T2848" s="106">
        <f>'Datos Monitoreo 2019'!$R2848*'Datos Monitoreo 2019'!$S2848</f>
        <v>1.8491525852627526E-2</v>
      </c>
      <c r="U2848" s="106">
        <f>'Datos Monitoreo 2019'!$T2848+'Datos Monitoreo 2019'!$R2848</f>
        <v>0.11094915511576514</v>
      </c>
    </row>
    <row r="2849" spans="1:21" s="94" customFormat="1" ht="16.5" hidden="1" x14ac:dyDescent="0.3">
      <c r="A2849" s="95" t="s">
        <v>102</v>
      </c>
      <c r="B2849" s="102">
        <f>VLOOKUP('Datos Monitoreo 2019'!$A2849,info!$D$3:$E$118,2,FALSE)</f>
        <v>2</v>
      </c>
      <c r="C2849" s="96">
        <v>43</v>
      </c>
      <c r="D2849" s="96" t="s">
        <v>11</v>
      </c>
      <c r="E2849" s="97">
        <v>24.637185190625402</v>
      </c>
      <c r="F2849" s="103">
        <f t="shared" si="49"/>
        <v>4.767295334386016E-2</v>
      </c>
      <c r="G2849" s="95"/>
      <c r="H2849" s="104"/>
      <c r="I2849" s="104"/>
      <c r="J2849" s="104"/>
      <c r="K2849" s="105">
        <f>VLOOKUP('Datos Monitoreo 2019'!$D2849,info!$A$2:$B$20,2,FALSE)</f>
        <v>0.34899999999999998</v>
      </c>
      <c r="M2849" s="104">
        <v>1.1499999999999999</v>
      </c>
      <c r="N2849" s="106">
        <f>(0.489461*'Datos Monitoreo 2019'!$E2849^1.79018)/1000</f>
        <v>0.151675916223974</v>
      </c>
      <c r="O2849" s="106">
        <f>'Datos Monitoreo 2019'!$N2849*'Datos Monitoreo 2019'!$S2849</f>
        <v>3.0335183244794801E-2</v>
      </c>
      <c r="P2849" s="106">
        <f>'Datos Monitoreo 2019'!$O2849+'Datos Monitoreo 2019'!$N2849</f>
        <v>0.18201109946876881</v>
      </c>
      <c r="Q2849" s="104">
        <v>0.47</v>
      </c>
      <c r="R2849" s="106">
        <f>'Datos Monitoreo 2019'!$Q2849*'Datos Monitoreo 2019'!$N2849</f>
        <v>7.1287680625267774E-2</v>
      </c>
      <c r="S2849" s="104">
        <v>0.2</v>
      </c>
      <c r="T2849" s="106">
        <f>'Datos Monitoreo 2019'!$R2849*'Datos Monitoreo 2019'!$S2849</f>
        <v>1.4257536125053556E-2</v>
      </c>
      <c r="U2849" s="106">
        <f>'Datos Monitoreo 2019'!$T2849+'Datos Monitoreo 2019'!$R2849</f>
        <v>8.5545216750321326E-2</v>
      </c>
    </row>
    <row r="2850" spans="1:21" s="94" customFormat="1" ht="16.5" hidden="1" x14ac:dyDescent="0.3">
      <c r="A2850" s="96" t="s">
        <v>103</v>
      </c>
      <c r="B2850" s="102">
        <f>VLOOKUP('Datos Monitoreo 2019'!$A2850,info!$D$3:$E$118,2,FALSE)</f>
        <v>2</v>
      </c>
      <c r="C2850" s="96">
        <v>1</v>
      </c>
      <c r="D2850" s="96" t="s">
        <v>10</v>
      </c>
      <c r="E2850" s="97">
        <v>8.1169020976866619</v>
      </c>
      <c r="F2850" s="103">
        <f t="shared" si="49"/>
        <v>5.1745250872752471E-3</v>
      </c>
      <c r="G2850" s="98"/>
      <c r="H2850" s="104"/>
      <c r="I2850" s="104"/>
      <c r="J2850" s="104"/>
      <c r="K2850" s="105">
        <f>VLOOKUP('Datos Monitoreo 2019'!$D2850,info!$A$2:$B$20,2,FALSE)</f>
        <v>0.54</v>
      </c>
      <c r="M2850" s="104">
        <v>1.1499999999999999</v>
      </c>
      <c r="N2850" s="106">
        <f>(0.214828*'Datos Monitoreo 2019'!$E2850^2.0402)/1000</f>
        <v>1.5396747625573297E-2</v>
      </c>
      <c r="O2850" s="106">
        <f>'Datos Monitoreo 2019'!$N2850*'Datos Monitoreo 2019'!$S2850</f>
        <v>3.0793495251146595E-3</v>
      </c>
      <c r="P2850" s="106">
        <f>'Datos Monitoreo 2019'!$O2850+'Datos Monitoreo 2019'!$N2850</f>
        <v>1.8476097150687956E-2</v>
      </c>
      <c r="Q2850" s="104">
        <v>0.47</v>
      </c>
      <c r="R2850" s="106">
        <f>'Datos Monitoreo 2019'!$Q2850*'Datos Monitoreo 2019'!$N2850</f>
        <v>7.2364713840194494E-3</v>
      </c>
      <c r="S2850" s="104">
        <v>0.2</v>
      </c>
      <c r="T2850" s="106">
        <f>'Datos Monitoreo 2019'!$R2850*'Datos Monitoreo 2019'!$S2850</f>
        <v>1.4472942768038899E-3</v>
      </c>
      <c r="U2850" s="106">
        <f>'Datos Monitoreo 2019'!$T2850+'Datos Monitoreo 2019'!$R2850</f>
        <v>8.68376566082334E-3</v>
      </c>
    </row>
    <row r="2851" spans="1:21" s="94" customFormat="1" ht="16.5" hidden="1" x14ac:dyDescent="0.3">
      <c r="A2851" s="95" t="s">
        <v>103</v>
      </c>
      <c r="B2851" s="102">
        <f>VLOOKUP('Datos Monitoreo 2019'!$A2851,info!$D$3:$E$118,2,FALSE)</f>
        <v>2</v>
      </c>
      <c r="C2851" s="96">
        <v>2</v>
      </c>
      <c r="D2851" s="95" t="s">
        <v>10</v>
      </c>
      <c r="E2851" s="97">
        <v>26.865354393911936</v>
      </c>
      <c r="F2851" s="103">
        <f t="shared" si="49"/>
        <v>5.6685897771154181E-2</v>
      </c>
      <c r="G2851" s="95"/>
      <c r="H2851" s="104"/>
      <c r="I2851" s="104"/>
      <c r="J2851" s="104"/>
      <c r="K2851" s="105">
        <f>VLOOKUP('Datos Monitoreo 2019'!$D2851,info!$A$2:$B$20,2,FALSE)</f>
        <v>0.54</v>
      </c>
      <c r="M2851" s="104">
        <v>1.1499999999999999</v>
      </c>
      <c r="N2851" s="106">
        <f>(0.214828*'Datos Monitoreo 2019'!$E2851^2.0402)/1000</f>
        <v>0.17698219399463097</v>
      </c>
      <c r="O2851" s="106">
        <f>'Datos Monitoreo 2019'!$N2851*'Datos Monitoreo 2019'!$S2851</f>
        <v>3.5396438798926198E-2</v>
      </c>
      <c r="P2851" s="106">
        <f>'Datos Monitoreo 2019'!$O2851+'Datos Monitoreo 2019'!$N2851</f>
        <v>0.21237863279355718</v>
      </c>
      <c r="Q2851" s="104">
        <v>0.47</v>
      </c>
      <c r="R2851" s="106">
        <f>'Datos Monitoreo 2019'!$Q2851*'Datos Monitoreo 2019'!$N2851</f>
        <v>8.3181631177476553E-2</v>
      </c>
      <c r="S2851" s="104">
        <v>0.2</v>
      </c>
      <c r="T2851" s="106">
        <f>'Datos Monitoreo 2019'!$R2851*'Datos Monitoreo 2019'!$S2851</f>
        <v>1.6636326235495311E-2</v>
      </c>
      <c r="U2851" s="106">
        <f>'Datos Monitoreo 2019'!$T2851+'Datos Monitoreo 2019'!$R2851</f>
        <v>9.9817957412971864E-2</v>
      </c>
    </row>
    <row r="2852" spans="1:21" s="94" customFormat="1" ht="16.5" hidden="1" x14ac:dyDescent="0.3">
      <c r="A2852" s="95" t="s">
        <v>103</v>
      </c>
      <c r="B2852" s="102">
        <f>VLOOKUP('Datos Monitoreo 2019'!$A2852,info!$D$3:$E$118,2,FALSE)</f>
        <v>2</v>
      </c>
      <c r="C2852" s="96">
        <v>5</v>
      </c>
      <c r="D2852" s="96" t="s">
        <v>10</v>
      </c>
      <c r="E2852" s="97">
        <v>16.297466172610083</v>
      </c>
      <c r="F2852" s="103">
        <f t="shared" si="49"/>
        <v>2.0860756700940907E-2</v>
      </c>
      <c r="G2852" s="98"/>
      <c r="H2852" s="104"/>
      <c r="I2852" s="104"/>
      <c r="J2852" s="104"/>
      <c r="K2852" s="105">
        <f>VLOOKUP('Datos Monitoreo 2019'!$D2852,info!$A$2:$B$20,2,FALSE)</f>
        <v>0.54</v>
      </c>
      <c r="M2852" s="104">
        <v>1.1499999999999999</v>
      </c>
      <c r="N2852" s="106">
        <f>(0.214828*'Datos Monitoreo 2019'!$E2852^2.0402)/1000</f>
        <v>6.3834915729662253E-2</v>
      </c>
      <c r="O2852" s="106">
        <f>'Datos Monitoreo 2019'!$N2852*'Datos Monitoreo 2019'!$S2852</f>
        <v>1.2766983145932451E-2</v>
      </c>
      <c r="P2852" s="106">
        <f>'Datos Monitoreo 2019'!$O2852+'Datos Monitoreo 2019'!$N2852</f>
        <v>7.6601898875594709E-2</v>
      </c>
      <c r="Q2852" s="104">
        <v>0.47</v>
      </c>
      <c r="R2852" s="106">
        <f>'Datos Monitoreo 2019'!$Q2852*'Datos Monitoreo 2019'!$N2852</f>
        <v>3.0002410392941256E-2</v>
      </c>
      <c r="S2852" s="104">
        <v>0.2</v>
      </c>
      <c r="T2852" s="106">
        <f>'Datos Monitoreo 2019'!$R2852*'Datos Monitoreo 2019'!$S2852</f>
        <v>6.0004820785882519E-3</v>
      </c>
      <c r="U2852" s="106">
        <f>'Datos Monitoreo 2019'!$T2852+'Datos Monitoreo 2019'!$R2852</f>
        <v>3.6002892471529505E-2</v>
      </c>
    </row>
    <row r="2853" spans="1:21" s="94" customFormat="1" ht="16.5" hidden="1" x14ac:dyDescent="0.3">
      <c r="A2853" s="95" t="s">
        <v>103</v>
      </c>
      <c r="B2853" s="102">
        <f>VLOOKUP('Datos Monitoreo 2019'!$A2853,info!$D$3:$E$118,2,FALSE)</f>
        <v>2</v>
      </c>
      <c r="C2853" s="96">
        <v>7</v>
      </c>
      <c r="D2853" s="96" t="s">
        <v>10</v>
      </c>
      <c r="E2853" s="97">
        <v>18.270987466949585</v>
      </c>
      <c r="F2853" s="103">
        <f t="shared" si="49"/>
        <v>2.6218867015072648E-2</v>
      </c>
      <c r="G2853" s="98"/>
      <c r="H2853" s="104"/>
      <c r="I2853" s="104"/>
      <c r="J2853" s="104"/>
      <c r="K2853" s="105">
        <f>VLOOKUP('Datos Monitoreo 2019'!$D2853,info!$A$2:$B$20,2,FALSE)</f>
        <v>0.54</v>
      </c>
      <c r="M2853" s="104">
        <v>1.1499999999999999</v>
      </c>
      <c r="N2853" s="106">
        <f>(0.214828*'Datos Monitoreo 2019'!$E2853^2.0402)/1000</f>
        <v>8.0600504073730816E-2</v>
      </c>
      <c r="O2853" s="106">
        <f>'Datos Monitoreo 2019'!$N2853*'Datos Monitoreo 2019'!$S2853</f>
        <v>1.6120100814746165E-2</v>
      </c>
      <c r="P2853" s="106">
        <f>'Datos Monitoreo 2019'!$O2853+'Datos Monitoreo 2019'!$N2853</f>
        <v>9.6720604888476974E-2</v>
      </c>
      <c r="Q2853" s="104">
        <v>0.47</v>
      </c>
      <c r="R2853" s="106">
        <f>'Datos Monitoreo 2019'!$Q2853*'Datos Monitoreo 2019'!$N2853</f>
        <v>3.7882236914653485E-2</v>
      </c>
      <c r="S2853" s="104">
        <v>0.2</v>
      </c>
      <c r="T2853" s="106">
        <f>'Datos Monitoreo 2019'!$R2853*'Datos Monitoreo 2019'!$S2853</f>
        <v>7.5764473829306976E-3</v>
      </c>
      <c r="U2853" s="106">
        <f>'Datos Monitoreo 2019'!$T2853+'Datos Monitoreo 2019'!$R2853</f>
        <v>4.5458684297584179E-2</v>
      </c>
    </row>
    <row r="2854" spans="1:21" s="94" customFormat="1" ht="16.5" hidden="1" x14ac:dyDescent="0.3">
      <c r="A2854" s="95" t="s">
        <v>103</v>
      </c>
      <c r="B2854" s="102">
        <f>VLOOKUP('Datos Monitoreo 2019'!$A2854,info!$D$3:$E$118,2,FALSE)</f>
        <v>2</v>
      </c>
      <c r="C2854" s="96">
        <v>8</v>
      </c>
      <c r="D2854" s="95" t="s">
        <v>10</v>
      </c>
      <c r="E2854" s="97">
        <v>24.605354202007018</v>
      </c>
      <c r="F2854" s="103">
        <f t="shared" si="49"/>
        <v>4.7549846995378557E-2</v>
      </c>
      <c r="G2854" s="95"/>
      <c r="H2854" s="104"/>
      <c r="I2854" s="104"/>
      <c r="J2854" s="104"/>
      <c r="K2854" s="105">
        <f>VLOOKUP('Datos Monitoreo 2019'!$D2854,info!$A$2:$B$20,2,FALSE)</f>
        <v>0.54</v>
      </c>
      <c r="M2854" s="104">
        <v>1.1499999999999999</v>
      </c>
      <c r="N2854" s="106">
        <f>(0.214828*'Datos Monitoreo 2019'!$E2854^2.0402)/1000</f>
        <v>0.14793451713552036</v>
      </c>
      <c r="O2854" s="106">
        <f>'Datos Monitoreo 2019'!$N2854*'Datos Monitoreo 2019'!$S2854</f>
        <v>2.9586903427104072E-2</v>
      </c>
      <c r="P2854" s="106">
        <f>'Datos Monitoreo 2019'!$O2854+'Datos Monitoreo 2019'!$N2854</f>
        <v>0.17752142056262443</v>
      </c>
      <c r="Q2854" s="104">
        <v>0.47</v>
      </c>
      <c r="R2854" s="106">
        <f>'Datos Monitoreo 2019'!$Q2854*'Datos Monitoreo 2019'!$N2854</f>
        <v>6.9529223053694564E-2</v>
      </c>
      <c r="S2854" s="104">
        <v>0.2</v>
      </c>
      <c r="T2854" s="106">
        <f>'Datos Monitoreo 2019'!$R2854*'Datos Monitoreo 2019'!$S2854</f>
        <v>1.3905844610738913E-2</v>
      </c>
      <c r="U2854" s="106">
        <f>'Datos Monitoreo 2019'!$T2854+'Datos Monitoreo 2019'!$R2854</f>
        <v>8.3435067664433482E-2</v>
      </c>
    </row>
    <row r="2855" spans="1:21" s="94" customFormat="1" ht="16.5" hidden="1" x14ac:dyDescent="0.3">
      <c r="A2855" s="95" t="s">
        <v>103</v>
      </c>
      <c r="B2855" s="102">
        <f>VLOOKUP('Datos Monitoreo 2019'!$A2855,info!$D$3:$E$118,2,FALSE)</f>
        <v>2</v>
      </c>
      <c r="C2855" s="96">
        <v>11</v>
      </c>
      <c r="D2855" s="96" t="s">
        <v>10</v>
      </c>
      <c r="E2855" s="97">
        <v>22.409015987338865</v>
      </c>
      <c r="F2855" s="103">
        <f t="shared" si="49"/>
        <v>3.9439868137716404E-2</v>
      </c>
      <c r="G2855" s="98"/>
      <c r="H2855" s="104"/>
      <c r="I2855" s="104"/>
      <c r="J2855" s="104"/>
      <c r="K2855" s="105">
        <f>VLOOKUP('Datos Monitoreo 2019'!$D2855,info!$A$2:$B$20,2,FALSE)</f>
        <v>0.54</v>
      </c>
      <c r="M2855" s="104">
        <v>1.1499999999999999</v>
      </c>
      <c r="N2855" s="106">
        <f>(0.214828*'Datos Monitoreo 2019'!$E2855^2.0402)/1000</f>
        <v>0.12224284650813255</v>
      </c>
      <c r="O2855" s="106">
        <f>'Datos Monitoreo 2019'!$N2855*'Datos Monitoreo 2019'!$S2855</f>
        <v>2.4448569301626512E-2</v>
      </c>
      <c r="P2855" s="106">
        <f>'Datos Monitoreo 2019'!$O2855+'Datos Monitoreo 2019'!$N2855</f>
        <v>0.14669141580975906</v>
      </c>
      <c r="Q2855" s="104">
        <v>0.47</v>
      </c>
      <c r="R2855" s="106">
        <f>'Datos Monitoreo 2019'!$Q2855*'Datos Monitoreo 2019'!$N2855</f>
        <v>5.7454137858822293E-2</v>
      </c>
      <c r="S2855" s="104">
        <v>0.2</v>
      </c>
      <c r="T2855" s="106">
        <f>'Datos Monitoreo 2019'!$R2855*'Datos Monitoreo 2019'!$S2855</f>
        <v>1.1490827571764459E-2</v>
      </c>
      <c r="U2855" s="106">
        <f>'Datos Monitoreo 2019'!$T2855+'Datos Monitoreo 2019'!$R2855</f>
        <v>6.8944965430586758E-2</v>
      </c>
    </row>
    <row r="2856" spans="1:21" s="94" customFormat="1" ht="16.5" hidden="1" x14ac:dyDescent="0.3">
      <c r="A2856" s="95" t="s">
        <v>103</v>
      </c>
      <c r="B2856" s="102">
        <f>VLOOKUP('Datos Monitoreo 2019'!$A2856,info!$D$3:$E$118,2,FALSE)</f>
        <v>2</v>
      </c>
      <c r="C2856" s="96">
        <v>12</v>
      </c>
      <c r="D2856" s="95" t="s">
        <v>10</v>
      </c>
      <c r="E2856" s="97">
        <v>24.223382338586468</v>
      </c>
      <c r="F2856" s="103">
        <f t="shared" si="49"/>
        <v>4.6084984899160755E-2</v>
      </c>
      <c r="G2856" s="95"/>
      <c r="H2856" s="104"/>
      <c r="I2856" s="104"/>
      <c r="J2856" s="104"/>
      <c r="K2856" s="105">
        <f>VLOOKUP('Datos Monitoreo 2019'!$D2856,info!$A$2:$B$20,2,FALSE)</f>
        <v>0.54</v>
      </c>
      <c r="M2856" s="104">
        <v>1.1499999999999999</v>
      </c>
      <c r="N2856" s="106">
        <f>(0.214828*'Datos Monitoreo 2019'!$E2856^2.0402)/1000</f>
        <v>0.14328696760290574</v>
      </c>
      <c r="O2856" s="106">
        <f>'Datos Monitoreo 2019'!$N2856*'Datos Monitoreo 2019'!$S2856</f>
        <v>2.8657393520581151E-2</v>
      </c>
      <c r="P2856" s="106">
        <f>'Datos Monitoreo 2019'!$O2856+'Datos Monitoreo 2019'!$N2856</f>
        <v>0.17194436112348688</v>
      </c>
      <c r="Q2856" s="104">
        <v>0.47</v>
      </c>
      <c r="R2856" s="106">
        <f>'Datos Monitoreo 2019'!$Q2856*'Datos Monitoreo 2019'!$N2856</f>
        <v>6.734487477336569E-2</v>
      </c>
      <c r="S2856" s="104">
        <v>0.2</v>
      </c>
      <c r="T2856" s="106">
        <f>'Datos Monitoreo 2019'!$R2856*'Datos Monitoreo 2019'!$S2856</f>
        <v>1.3468974954673139E-2</v>
      </c>
      <c r="U2856" s="106">
        <f>'Datos Monitoreo 2019'!$T2856+'Datos Monitoreo 2019'!$R2856</f>
        <v>8.0813849728038831E-2</v>
      </c>
    </row>
    <row r="2857" spans="1:21" s="94" customFormat="1" ht="16.5" hidden="1" x14ac:dyDescent="0.3">
      <c r="A2857" s="95" t="s">
        <v>103</v>
      </c>
      <c r="B2857" s="102">
        <f>VLOOKUP('Datos Monitoreo 2019'!$A2857,info!$D$3:$E$118,2,FALSE)</f>
        <v>2</v>
      </c>
      <c r="C2857" s="96">
        <v>14</v>
      </c>
      <c r="D2857" s="95" t="s">
        <v>10</v>
      </c>
      <c r="E2857" s="97">
        <v>24.096058384112954</v>
      </c>
      <c r="F2857" s="103">
        <f t="shared" si="49"/>
        <v>4.5601790491933761E-2</v>
      </c>
      <c r="G2857" s="95"/>
      <c r="H2857" s="104"/>
      <c r="I2857" s="104"/>
      <c r="J2857" s="104"/>
      <c r="K2857" s="105">
        <f>VLOOKUP('Datos Monitoreo 2019'!$D2857,info!$A$2:$B$20,2,FALSE)</f>
        <v>0.54</v>
      </c>
      <c r="M2857" s="104">
        <v>1.1499999999999999</v>
      </c>
      <c r="N2857" s="106">
        <f>(0.214828*'Datos Monitoreo 2019'!$E2857^2.0402)/1000</f>
        <v>0.14175458939973332</v>
      </c>
      <c r="O2857" s="106">
        <f>'Datos Monitoreo 2019'!$N2857*'Datos Monitoreo 2019'!$S2857</f>
        <v>2.8350917879946664E-2</v>
      </c>
      <c r="P2857" s="106">
        <f>'Datos Monitoreo 2019'!$O2857+'Datos Monitoreo 2019'!$N2857</f>
        <v>0.17010550727967999</v>
      </c>
      <c r="Q2857" s="104">
        <v>0.47</v>
      </c>
      <c r="R2857" s="106">
        <f>'Datos Monitoreo 2019'!$Q2857*'Datos Monitoreo 2019'!$N2857</f>
        <v>6.662465701787465E-2</v>
      </c>
      <c r="S2857" s="104">
        <v>0.2</v>
      </c>
      <c r="T2857" s="106">
        <f>'Datos Monitoreo 2019'!$R2857*'Datos Monitoreo 2019'!$S2857</f>
        <v>1.332493140357493E-2</v>
      </c>
      <c r="U2857" s="106">
        <f>'Datos Monitoreo 2019'!$T2857+'Datos Monitoreo 2019'!$R2857</f>
        <v>7.9949588421449586E-2</v>
      </c>
    </row>
    <row r="2858" spans="1:21" s="94" customFormat="1" ht="16.5" hidden="1" x14ac:dyDescent="0.3">
      <c r="A2858" s="95" t="s">
        <v>103</v>
      </c>
      <c r="B2858" s="102">
        <f>VLOOKUP('Datos Monitoreo 2019'!$A2858,info!$D$3:$E$118,2,FALSE)</f>
        <v>2</v>
      </c>
      <c r="C2858" s="96">
        <v>16</v>
      </c>
      <c r="D2858" s="95" t="s">
        <v>10</v>
      </c>
      <c r="E2858" s="97">
        <v>24.573523213388643</v>
      </c>
      <c r="F2858" s="103">
        <f t="shared" si="49"/>
        <v>4.7426899801840082E-2</v>
      </c>
      <c r="G2858" s="95"/>
      <c r="H2858" s="104"/>
      <c r="I2858" s="104"/>
      <c r="J2858" s="104"/>
      <c r="K2858" s="105">
        <f>VLOOKUP('Datos Monitoreo 2019'!$D2858,info!$A$2:$B$20,2,FALSE)</f>
        <v>0.54</v>
      </c>
      <c r="M2858" s="104">
        <v>1.1499999999999999</v>
      </c>
      <c r="N2858" s="106">
        <f>(0.214828*'Datos Monitoreo 2019'!$E2858^2.0402)/1000</f>
        <v>0.14754433222791402</v>
      </c>
      <c r="O2858" s="106">
        <f>'Datos Monitoreo 2019'!$N2858*'Datos Monitoreo 2019'!$S2858</f>
        <v>2.9508866445582805E-2</v>
      </c>
      <c r="P2858" s="106">
        <f>'Datos Monitoreo 2019'!$O2858+'Datos Monitoreo 2019'!$N2858</f>
        <v>0.17705319867349684</v>
      </c>
      <c r="Q2858" s="104">
        <v>0.47</v>
      </c>
      <c r="R2858" s="106">
        <f>'Datos Monitoreo 2019'!$Q2858*'Datos Monitoreo 2019'!$N2858</f>
        <v>6.9345836147119588E-2</v>
      </c>
      <c r="S2858" s="104">
        <v>0.2</v>
      </c>
      <c r="T2858" s="106">
        <f>'Datos Monitoreo 2019'!$R2858*'Datos Monitoreo 2019'!$S2858</f>
        <v>1.3869167229423919E-2</v>
      </c>
      <c r="U2858" s="106">
        <f>'Datos Monitoreo 2019'!$T2858+'Datos Monitoreo 2019'!$R2858</f>
        <v>8.32150033765435E-2</v>
      </c>
    </row>
    <row r="2859" spans="1:21" s="94" customFormat="1" ht="16.5" hidden="1" x14ac:dyDescent="0.3">
      <c r="A2859" s="95" t="s">
        <v>103</v>
      </c>
      <c r="B2859" s="102">
        <f>VLOOKUP('Datos Monitoreo 2019'!$A2859,info!$D$3:$E$118,2,FALSE)</f>
        <v>2</v>
      </c>
      <c r="C2859" s="96">
        <v>18</v>
      </c>
      <c r="D2859" s="95" t="s">
        <v>10</v>
      </c>
      <c r="E2859" s="97">
        <v>23.204790702798341</v>
      </c>
      <c r="F2859" s="103">
        <f t="shared" si="49"/>
        <v>4.2290731055849982E-2</v>
      </c>
      <c r="G2859" s="95"/>
      <c r="H2859" s="104"/>
      <c r="I2859" s="104"/>
      <c r="J2859" s="104"/>
      <c r="K2859" s="105">
        <f>VLOOKUP('Datos Monitoreo 2019'!$D2859,info!$A$2:$B$20,2,FALSE)</f>
        <v>0.54</v>
      </c>
      <c r="M2859" s="104">
        <v>1.1499999999999999</v>
      </c>
      <c r="N2859" s="106">
        <f>(0.214828*'Datos Monitoreo 2019'!$E2859^2.0402)/1000</f>
        <v>0.13126302795856698</v>
      </c>
      <c r="O2859" s="106">
        <f>'Datos Monitoreo 2019'!$N2859*'Datos Monitoreo 2019'!$S2859</f>
        <v>2.6252605591713399E-2</v>
      </c>
      <c r="P2859" s="106">
        <f>'Datos Monitoreo 2019'!$O2859+'Datos Monitoreo 2019'!$N2859</f>
        <v>0.15751563355028037</v>
      </c>
      <c r="Q2859" s="104">
        <v>0.47</v>
      </c>
      <c r="R2859" s="106">
        <f>'Datos Monitoreo 2019'!$Q2859*'Datos Monitoreo 2019'!$N2859</f>
        <v>6.1693623140526475E-2</v>
      </c>
      <c r="S2859" s="104">
        <v>0.2</v>
      </c>
      <c r="T2859" s="106">
        <f>'Datos Monitoreo 2019'!$R2859*'Datos Monitoreo 2019'!$S2859</f>
        <v>1.2338724628105296E-2</v>
      </c>
      <c r="U2859" s="106">
        <f>'Datos Monitoreo 2019'!$T2859+'Datos Monitoreo 2019'!$R2859</f>
        <v>7.4032347768631768E-2</v>
      </c>
    </row>
    <row r="2860" spans="1:21" s="94" customFormat="1" ht="16.5" hidden="1" x14ac:dyDescent="0.3">
      <c r="A2860" s="95" t="s">
        <v>103</v>
      </c>
      <c r="B2860" s="102">
        <f>VLOOKUP('Datos Monitoreo 2019'!$A2860,info!$D$3:$E$118,2,FALSE)</f>
        <v>2</v>
      </c>
      <c r="C2860" s="96">
        <v>19</v>
      </c>
      <c r="D2860" s="96" t="s">
        <v>10</v>
      </c>
      <c r="E2860" s="97">
        <v>20.244508761289087</v>
      </c>
      <c r="F2860" s="103">
        <f t="shared" si="49"/>
        <v>3.2188768930449647E-2</v>
      </c>
      <c r="G2860" s="98"/>
      <c r="H2860" s="104"/>
      <c r="I2860" s="104"/>
      <c r="J2860" s="104"/>
      <c r="K2860" s="105">
        <f>VLOOKUP('Datos Monitoreo 2019'!$D2860,info!$A$2:$B$20,2,FALSE)</f>
        <v>0.54</v>
      </c>
      <c r="M2860" s="104">
        <v>1.1499999999999999</v>
      </c>
      <c r="N2860" s="106">
        <f>(0.214828*'Datos Monitoreo 2019'!$E2860^2.0402)/1000</f>
        <v>9.9361679186236673E-2</v>
      </c>
      <c r="O2860" s="106">
        <f>'Datos Monitoreo 2019'!$N2860*'Datos Monitoreo 2019'!$S2860</f>
        <v>1.9872335837247335E-2</v>
      </c>
      <c r="P2860" s="106">
        <f>'Datos Monitoreo 2019'!$O2860+'Datos Monitoreo 2019'!$N2860</f>
        <v>0.11923401502348401</v>
      </c>
      <c r="Q2860" s="104">
        <v>0.47</v>
      </c>
      <c r="R2860" s="106">
        <f>'Datos Monitoreo 2019'!$Q2860*'Datos Monitoreo 2019'!$N2860</f>
        <v>4.6699989217531233E-2</v>
      </c>
      <c r="S2860" s="104">
        <v>0.2</v>
      </c>
      <c r="T2860" s="106">
        <f>'Datos Monitoreo 2019'!$R2860*'Datos Monitoreo 2019'!$S2860</f>
        <v>9.3399978435062467E-3</v>
      </c>
      <c r="U2860" s="106">
        <f>'Datos Monitoreo 2019'!$T2860+'Datos Monitoreo 2019'!$R2860</f>
        <v>5.603998706103748E-2</v>
      </c>
    </row>
    <row r="2861" spans="1:21" s="94" customFormat="1" ht="16.5" hidden="1" x14ac:dyDescent="0.3">
      <c r="A2861" s="95" t="s">
        <v>103</v>
      </c>
      <c r="B2861" s="102">
        <f>VLOOKUP('Datos Monitoreo 2019'!$A2861,info!$D$3:$E$118,2,FALSE)</f>
        <v>2</v>
      </c>
      <c r="C2861" s="96">
        <v>20</v>
      </c>
      <c r="D2861" s="95" t="s">
        <v>10</v>
      </c>
      <c r="E2861" s="97">
        <v>23.459438611745373</v>
      </c>
      <c r="F2861" s="103">
        <f t="shared" si="49"/>
        <v>4.3224015642140852E-2</v>
      </c>
      <c r="G2861" s="95"/>
      <c r="H2861" s="104"/>
      <c r="I2861" s="104"/>
      <c r="J2861" s="104"/>
      <c r="K2861" s="105">
        <f>VLOOKUP('Datos Monitoreo 2019'!$D2861,info!$A$2:$B$20,2,FALSE)</f>
        <v>0.54</v>
      </c>
      <c r="M2861" s="104">
        <v>1.1499999999999999</v>
      </c>
      <c r="N2861" s="106">
        <f>(0.214828*'Datos Monitoreo 2019'!$E2861^2.0402)/1000</f>
        <v>0.134218655397882</v>
      </c>
      <c r="O2861" s="106">
        <f>'Datos Monitoreo 2019'!$N2861*'Datos Monitoreo 2019'!$S2861</f>
        <v>2.68437310795764E-2</v>
      </c>
      <c r="P2861" s="106">
        <f>'Datos Monitoreo 2019'!$O2861+'Datos Monitoreo 2019'!$N2861</f>
        <v>0.16106238647745841</v>
      </c>
      <c r="Q2861" s="104">
        <v>0.47</v>
      </c>
      <c r="R2861" s="106">
        <f>'Datos Monitoreo 2019'!$Q2861*'Datos Monitoreo 2019'!$N2861</f>
        <v>6.3082768037004536E-2</v>
      </c>
      <c r="S2861" s="104">
        <v>0.2</v>
      </c>
      <c r="T2861" s="106">
        <f>'Datos Monitoreo 2019'!$R2861*'Datos Monitoreo 2019'!$S2861</f>
        <v>1.2616553607400908E-2</v>
      </c>
      <c r="U2861" s="106">
        <f>'Datos Monitoreo 2019'!$T2861+'Datos Monitoreo 2019'!$R2861</f>
        <v>7.5699321644405446E-2</v>
      </c>
    </row>
    <row r="2862" spans="1:21" s="94" customFormat="1" ht="16.5" hidden="1" x14ac:dyDescent="0.3">
      <c r="A2862" s="95" t="s">
        <v>103</v>
      </c>
      <c r="B2862" s="102">
        <f>VLOOKUP('Datos Monitoreo 2019'!$A2862,info!$D$3:$E$118,2,FALSE)</f>
        <v>2</v>
      </c>
      <c r="C2862" s="96">
        <v>22</v>
      </c>
      <c r="D2862" s="95" t="s">
        <v>10</v>
      </c>
      <c r="E2862" s="97">
        <v>23.523100588982132</v>
      </c>
      <c r="F2862" s="103">
        <f t="shared" si="49"/>
        <v>4.3458928338144492E-2</v>
      </c>
      <c r="G2862" s="95"/>
      <c r="H2862" s="104"/>
      <c r="I2862" s="104"/>
      <c r="J2862" s="104"/>
      <c r="K2862" s="105">
        <f>VLOOKUP('Datos Monitoreo 2019'!$D2862,info!$A$2:$B$20,2,FALSE)</f>
        <v>0.54</v>
      </c>
      <c r="M2862" s="104">
        <v>1.1499999999999999</v>
      </c>
      <c r="N2862" s="106">
        <f>(0.214828*'Datos Monitoreo 2019'!$E2862^2.0402)/1000</f>
        <v>0.13496280574218328</v>
      </c>
      <c r="O2862" s="106">
        <f>'Datos Monitoreo 2019'!$N2862*'Datos Monitoreo 2019'!$S2862</f>
        <v>2.6992561148436657E-2</v>
      </c>
      <c r="P2862" s="106">
        <f>'Datos Monitoreo 2019'!$O2862+'Datos Monitoreo 2019'!$N2862</f>
        <v>0.16195536689061993</v>
      </c>
      <c r="Q2862" s="104">
        <v>0.47</v>
      </c>
      <c r="R2862" s="106">
        <f>'Datos Monitoreo 2019'!$Q2862*'Datos Monitoreo 2019'!$N2862</f>
        <v>6.3432518698826143E-2</v>
      </c>
      <c r="S2862" s="104">
        <v>0.2</v>
      </c>
      <c r="T2862" s="106">
        <f>'Datos Monitoreo 2019'!$R2862*'Datos Monitoreo 2019'!$S2862</f>
        <v>1.268650373976523E-2</v>
      </c>
      <c r="U2862" s="106">
        <f>'Datos Monitoreo 2019'!$T2862+'Datos Monitoreo 2019'!$R2862</f>
        <v>7.6119022438591366E-2</v>
      </c>
    </row>
    <row r="2863" spans="1:21" s="94" customFormat="1" ht="16.5" hidden="1" x14ac:dyDescent="0.3">
      <c r="A2863" s="95" t="s">
        <v>103</v>
      </c>
      <c r="B2863" s="102">
        <f>VLOOKUP('Datos Monitoreo 2019'!$A2863,info!$D$3:$E$118,2,FALSE)</f>
        <v>2</v>
      </c>
      <c r="C2863" s="96">
        <v>23</v>
      </c>
      <c r="D2863" s="96" t="s">
        <v>10</v>
      </c>
      <c r="E2863" s="97">
        <v>23.586762566218887</v>
      </c>
      <c r="F2863" s="103">
        <f t="shared" si="49"/>
        <v>4.369447765392049E-2</v>
      </c>
      <c r="G2863" s="98"/>
      <c r="H2863" s="104"/>
      <c r="I2863" s="104"/>
      <c r="J2863" s="104"/>
      <c r="K2863" s="105">
        <f>VLOOKUP('Datos Monitoreo 2019'!$D2863,info!$A$2:$B$20,2,FALSE)</f>
        <v>0.54</v>
      </c>
      <c r="M2863" s="104">
        <v>1.1499999999999999</v>
      </c>
      <c r="N2863" s="106">
        <f>(0.214828*'Datos Monitoreo 2019'!$E2863^2.0402)/1000</f>
        <v>0.13570905393823829</v>
      </c>
      <c r="O2863" s="106">
        <f>'Datos Monitoreo 2019'!$N2863*'Datos Monitoreo 2019'!$S2863</f>
        <v>2.7141810787647658E-2</v>
      </c>
      <c r="P2863" s="106">
        <f>'Datos Monitoreo 2019'!$O2863+'Datos Monitoreo 2019'!$N2863</f>
        <v>0.16285086472588595</v>
      </c>
      <c r="Q2863" s="104">
        <v>0.47</v>
      </c>
      <c r="R2863" s="106">
        <f>'Datos Monitoreo 2019'!$Q2863*'Datos Monitoreo 2019'!$N2863</f>
        <v>6.3783255350971998E-2</v>
      </c>
      <c r="S2863" s="104">
        <v>0.2</v>
      </c>
      <c r="T2863" s="106">
        <f>'Datos Monitoreo 2019'!$R2863*'Datos Monitoreo 2019'!$S2863</f>
        <v>1.27566510701944E-2</v>
      </c>
      <c r="U2863" s="106">
        <f>'Datos Monitoreo 2019'!$T2863+'Datos Monitoreo 2019'!$R2863</f>
        <v>7.6539906421166398E-2</v>
      </c>
    </row>
    <row r="2864" spans="1:21" s="94" customFormat="1" ht="16.5" hidden="1" x14ac:dyDescent="0.3">
      <c r="A2864" s="95" t="s">
        <v>103</v>
      </c>
      <c r="B2864" s="102">
        <f>VLOOKUP('Datos Monitoreo 2019'!$A2864,info!$D$3:$E$118,2,FALSE)</f>
        <v>2</v>
      </c>
      <c r="C2864" s="96">
        <v>24</v>
      </c>
      <c r="D2864" s="95" t="s">
        <v>10</v>
      </c>
      <c r="E2864" s="97">
        <v>24.318875304441612</v>
      </c>
      <c r="F2864" s="103">
        <f t="shared" si="49"/>
        <v>4.6449051831483484E-2</v>
      </c>
      <c r="G2864" s="95"/>
      <c r="H2864" s="104"/>
      <c r="I2864" s="104"/>
      <c r="J2864" s="104"/>
      <c r="K2864" s="105">
        <f>VLOOKUP('Datos Monitoreo 2019'!$D2864,info!$A$2:$B$20,2,FALSE)</f>
        <v>0.54</v>
      </c>
      <c r="M2864" s="104">
        <v>1.1499999999999999</v>
      </c>
      <c r="N2864" s="106">
        <f>(0.214828*'Datos Monitoreo 2019'!$E2864^2.0402)/1000</f>
        <v>0.14444176451677559</v>
      </c>
      <c r="O2864" s="106">
        <f>'Datos Monitoreo 2019'!$N2864*'Datos Monitoreo 2019'!$S2864</f>
        <v>2.8888352903355119E-2</v>
      </c>
      <c r="P2864" s="106">
        <f>'Datos Monitoreo 2019'!$O2864+'Datos Monitoreo 2019'!$N2864</f>
        <v>0.17333011742013071</v>
      </c>
      <c r="Q2864" s="104">
        <v>0.47</v>
      </c>
      <c r="R2864" s="106">
        <f>'Datos Monitoreo 2019'!$Q2864*'Datos Monitoreo 2019'!$N2864</f>
        <v>6.788762932288453E-2</v>
      </c>
      <c r="S2864" s="104">
        <v>0.2</v>
      </c>
      <c r="T2864" s="106">
        <f>'Datos Monitoreo 2019'!$R2864*'Datos Monitoreo 2019'!$S2864</f>
        <v>1.3577525864576907E-2</v>
      </c>
      <c r="U2864" s="106">
        <f>'Datos Monitoreo 2019'!$T2864+'Datos Monitoreo 2019'!$R2864</f>
        <v>8.1465155187461433E-2</v>
      </c>
    </row>
    <row r="2865" spans="1:21" s="94" customFormat="1" ht="16.5" hidden="1" x14ac:dyDescent="0.3">
      <c r="A2865" s="95" t="s">
        <v>103</v>
      </c>
      <c r="B2865" s="102">
        <f>VLOOKUP('Datos Monitoreo 2019'!$A2865,info!$D$3:$E$118,2,FALSE)</f>
        <v>2</v>
      </c>
      <c r="C2865" s="96">
        <v>27</v>
      </c>
      <c r="D2865" s="95" t="s">
        <v>10</v>
      </c>
      <c r="E2865" s="97">
        <v>19.767043932013401</v>
      </c>
      <c r="F2865" s="103">
        <f t="shared" si="49"/>
        <v>3.06883357044508E-2</v>
      </c>
      <c r="G2865" s="95"/>
      <c r="H2865" s="104"/>
      <c r="I2865" s="104"/>
      <c r="J2865" s="104"/>
      <c r="K2865" s="105">
        <f>VLOOKUP('Datos Monitoreo 2019'!$D2865,info!$A$2:$B$20,2,FALSE)</f>
        <v>0.54</v>
      </c>
      <c r="M2865" s="104">
        <v>1.1499999999999999</v>
      </c>
      <c r="N2865" s="106">
        <f>(0.214828*'Datos Monitoreo 2019'!$E2865^2.0402)/1000</f>
        <v>9.4639229901261349E-2</v>
      </c>
      <c r="O2865" s="106">
        <f>'Datos Monitoreo 2019'!$N2865*'Datos Monitoreo 2019'!$S2865</f>
        <v>1.892784598025227E-2</v>
      </c>
      <c r="P2865" s="106">
        <f>'Datos Monitoreo 2019'!$O2865+'Datos Monitoreo 2019'!$N2865</f>
        <v>0.11356707588151362</v>
      </c>
      <c r="Q2865" s="104">
        <v>0.47</v>
      </c>
      <c r="R2865" s="106">
        <f>'Datos Monitoreo 2019'!$Q2865*'Datos Monitoreo 2019'!$N2865</f>
        <v>4.4480438053592829E-2</v>
      </c>
      <c r="S2865" s="104">
        <v>0.2</v>
      </c>
      <c r="T2865" s="106">
        <f>'Datos Monitoreo 2019'!$R2865*'Datos Monitoreo 2019'!$S2865</f>
        <v>8.8960876107185664E-3</v>
      </c>
      <c r="U2865" s="106">
        <f>'Datos Monitoreo 2019'!$T2865+'Datos Monitoreo 2019'!$R2865</f>
        <v>5.3376525664311392E-2</v>
      </c>
    </row>
    <row r="2866" spans="1:21" s="94" customFormat="1" ht="16.5" hidden="1" x14ac:dyDescent="0.3">
      <c r="A2866" s="95" t="s">
        <v>103</v>
      </c>
      <c r="B2866" s="102">
        <f>VLOOKUP('Datos Monitoreo 2019'!$A2866,info!$D$3:$E$118,2,FALSE)</f>
        <v>2</v>
      </c>
      <c r="C2866" s="96">
        <v>28</v>
      </c>
      <c r="D2866" s="95" t="s">
        <v>10</v>
      </c>
      <c r="E2866" s="97">
        <v>14.865071684783025</v>
      </c>
      <c r="F2866" s="103">
        <f t="shared" si="49"/>
        <v>1.7354971191984186E-2</v>
      </c>
      <c r="G2866" s="95"/>
      <c r="H2866" s="104"/>
      <c r="I2866" s="104"/>
      <c r="J2866" s="104"/>
      <c r="K2866" s="105">
        <f>VLOOKUP('Datos Monitoreo 2019'!$D2866,info!$A$2:$B$20,2,FALSE)</f>
        <v>0.54</v>
      </c>
      <c r="M2866" s="104">
        <v>1.1499999999999999</v>
      </c>
      <c r="N2866" s="106">
        <f>(0.214828*'Datos Monitoreo 2019'!$E2866^2.0402)/1000</f>
        <v>5.2911005496294745E-2</v>
      </c>
      <c r="O2866" s="106">
        <f>'Datos Monitoreo 2019'!$N2866*'Datos Monitoreo 2019'!$S2866</f>
        <v>1.0582201099258949E-2</v>
      </c>
      <c r="P2866" s="106">
        <f>'Datos Monitoreo 2019'!$O2866+'Datos Monitoreo 2019'!$N2866</f>
        <v>6.34932065955537E-2</v>
      </c>
      <c r="Q2866" s="104">
        <v>0.47</v>
      </c>
      <c r="R2866" s="106">
        <f>'Datos Monitoreo 2019'!$Q2866*'Datos Monitoreo 2019'!$N2866</f>
        <v>2.4868172583258529E-2</v>
      </c>
      <c r="S2866" s="104">
        <v>0.2</v>
      </c>
      <c r="T2866" s="106">
        <f>'Datos Monitoreo 2019'!$R2866*'Datos Monitoreo 2019'!$S2866</f>
        <v>4.973634516651706E-3</v>
      </c>
      <c r="U2866" s="106">
        <f>'Datos Monitoreo 2019'!$T2866+'Datos Monitoreo 2019'!$R2866</f>
        <v>2.9841807099910234E-2</v>
      </c>
    </row>
    <row r="2867" spans="1:21" s="94" customFormat="1" ht="16.5" hidden="1" x14ac:dyDescent="0.3">
      <c r="A2867" s="95" t="s">
        <v>103</v>
      </c>
      <c r="B2867" s="102">
        <f>VLOOKUP('Datos Monitoreo 2019'!$A2867,info!$D$3:$E$118,2,FALSE)</f>
        <v>2</v>
      </c>
      <c r="C2867" s="96">
        <v>29</v>
      </c>
      <c r="D2867" s="96" t="s">
        <v>10</v>
      </c>
      <c r="E2867" s="97">
        <v>28.488734813449266</v>
      </c>
      <c r="F2867" s="103">
        <f t="shared" si="49"/>
        <v>6.3743544145092743E-2</v>
      </c>
      <c r="G2867" s="98"/>
      <c r="H2867" s="104"/>
      <c r="I2867" s="104"/>
      <c r="J2867" s="104"/>
      <c r="K2867" s="105">
        <f>VLOOKUP('Datos Monitoreo 2019'!$D2867,info!$A$2:$B$20,2,FALSE)</f>
        <v>0.54</v>
      </c>
      <c r="M2867" s="104">
        <v>1.1499999999999999</v>
      </c>
      <c r="N2867" s="106">
        <f>(0.214828*'Datos Monitoreo 2019'!$E2867^2.0402)/1000</f>
        <v>0.19948721701469677</v>
      </c>
      <c r="O2867" s="106">
        <f>'Datos Monitoreo 2019'!$N2867*'Datos Monitoreo 2019'!$S2867</f>
        <v>3.9897443402939353E-2</v>
      </c>
      <c r="P2867" s="106">
        <f>'Datos Monitoreo 2019'!$O2867+'Datos Monitoreo 2019'!$N2867</f>
        <v>0.23938466041763612</v>
      </c>
      <c r="Q2867" s="104">
        <v>0.47</v>
      </c>
      <c r="R2867" s="106">
        <f>'Datos Monitoreo 2019'!$Q2867*'Datos Monitoreo 2019'!$N2867</f>
        <v>9.3758991996907473E-2</v>
      </c>
      <c r="S2867" s="104">
        <v>0.2</v>
      </c>
      <c r="T2867" s="106">
        <f>'Datos Monitoreo 2019'!$R2867*'Datos Monitoreo 2019'!$S2867</f>
        <v>1.8751798399381497E-2</v>
      </c>
      <c r="U2867" s="106">
        <f>'Datos Monitoreo 2019'!$T2867+'Datos Monitoreo 2019'!$R2867</f>
        <v>0.11251079039628897</v>
      </c>
    </row>
    <row r="2868" spans="1:21" s="94" customFormat="1" ht="16.5" hidden="1" x14ac:dyDescent="0.3">
      <c r="A2868" s="95" t="s">
        <v>103</v>
      </c>
      <c r="B2868" s="102">
        <f>VLOOKUP('Datos Monitoreo 2019'!$A2868,info!$D$3:$E$118,2,FALSE)</f>
        <v>2</v>
      </c>
      <c r="C2868" s="96">
        <v>31</v>
      </c>
      <c r="D2868" s="96" t="s">
        <v>10</v>
      </c>
      <c r="E2868" s="97">
        <v>21.103945453985322</v>
      </c>
      <c r="F2868" s="103">
        <f t="shared" si="49"/>
        <v>3.4979789589980666E-2</v>
      </c>
      <c r="G2868" s="98"/>
      <c r="H2868" s="104"/>
      <c r="I2868" s="104"/>
      <c r="J2868" s="104"/>
      <c r="K2868" s="105">
        <f>VLOOKUP('Datos Monitoreo 2019'!$D2868,info!$A$2:$B$20,2,FALSE)</f>
        <v>0.54</v>
      </c>
      <c r="M2868" s="104">
        <v>1.1499999999999999</v>
      </c>
      <c r="N2868" s="106">
        <f>(0.214828*'Datos Monitoreo 2019'!$E2868^2.0402)/1000</f>
        <v>0.10815774292129934</v>
      </c>
      <c r="O2868" s="106">
        <f>'Datos Monitoreo 2019'!$N2868*'Datos Monitoreo 2019'!$S2868</f>
        <v>2.163154858425987E-2</v>
      </c>
      <c r="P2868" s="106">
        <f>'Datos Monitoreo 2019'!$O2868+'Datos Monitoreo 2019'!$N2868</f>
        <v>0.12978929150555921</v>
      </c>
      <c r="Q2868" s="104">
        <v>0.47</v>
      </c>
      <c r="R2868" s="106">
        <f>'Datos Monitoreo 2019'!$Q2868*'Datos Monitoreo 2019'!$N2868</f>
        <v>5.083413917301069E-2</v>
      </c>
      <c r="S2868" s="104">
        <v>0.2</v>
      </c>
      <c r="T2868" s="106">
        <f>'Datos Monitoreo 2019'!$R2868*'Datos Monitoreo 2019'!$S2868</f>
        <v>1.0166827834602139E-2</v>
      </c>
      <c r="U2868" s="106">
        <f>'Datos Monitoreo 2019'!$T2868+'Datos Monitoreo 2019'!$R2868</f>
        <v>6.100096700761283E-2</v>
      </c>
    </row>
    <row r="2869" spans="1:21" s="94" customFormat="1" ht="16.5" hidden="1" x14ac:dyDescent="0.3">
      <c r="A2869" s="95" t="s">
        <v>103</v>
      </c>
      <c r="B2869" s="102">
        <f>VLOOKUP('Datos Monitoreo 2019'!$A2869,info!$D$3:$E$118,2,FALSE)</f>
        <v>2</v>
      </c>
      <c r="C2869" s="96">
        <v>33</v>
      </c>
      <c r="D2869" s="96" t="s">
        <v>10</v>
      </c>
      <c r="E2869" s="97">
        <v>18.207325489712829</v>
      </c>
      <c r="F2869" s="103">
        <f t="shared" si="49"/>
        <v>2.6036475450289354E-2</v>
      </c>
      <c r="G2869" s="98"/>
      <c r="H2869" s="104"/>
      <c r="I2869" s="104"/>
      <c r="J2869" s="104"/>
      <c r="K2869" s="105">
        <f>VLOOKUP('Datos Monitoreo 2019'!$D2869,info!$A$2:$B$20,2,FALSE)</f>
        <v>0.54</v>
      </c>
      <c r="M2869" s="104">
        <v>1.1499999999999999</v>
      </c>
      <c r="N2869" s="106">
        <f>(0.214828*'Datos Monitoreo 2019'!$E2869^2.0402)/1000</f>
        <v>8.0028576676903523E-2</v>
      </c>
      <c r="O2869" s="106">
        <f>'Datos Monitoreo 2019'!$N2869*'Datos Monitoreo 2019'!$S2869</f>
        <v>1.6005715335380706E-2</v>
      </c>
      <c r="P2869" s="106">
        <f>'Datos Monitoreo 2019'!$O2869+'Datos Monitoreo 2019'!$N2869</f>
        <v>9.6034292012284223E-2</v>
      </c>
      <c r="Q2869" s="104">
        <v>0.47</v>
      </c>
      <c r="R2869" s="106">
        <f>'Datos Monitoreo 2019'!$Q2869*'Datos Monitoreo 2019'!$N2869</f>
        <v>3.7613431038144657E-2</v>
      </c>
      <c r="S2869" s="104">
        <v>0.2</v>
      </c>
      <c r="T2869" s="106">
        <f>'Datos Monitoreo 2019'!$R2869*'Datos Monitoreo 2019'!$S2869</f>
        <v>7.5226862076289321E-3</v>
      </c>
      <c r="U2869" s="106">
        <f>'Datos Monitoreo 2019'!$T2869+'Datos Monitoreo 2019'!$R2869</f>
        <v>4.5136117245773585E-2</v>
      </c>
    </row>
    <row r="2870" spans="1:21" s="94" customFormat="1" ht="16.5" hidden="1" x14ac:dyDescent="0.3">
      <c r="A2870" s="95" t="s">
        <v>103</v>
      </c>
      <c r="B2870" s="102">
        <f>VLOOKUP('Datos Monitoreo 2019'!$A2870,info!$D$3:$E$118,2,FALSE)</f>
        <v>2</v>
      </c>
      <c r="C2870" s="96">
        <v>34</v>
      </c>
      <c r="D2870" s="95" t="s">
        <v>10</v>
      </c>
      <c r="E2870" s="97">
        <v>28.202255915883853</v>
      </c>
      <c r="F2870" s="103">
        <f t="shared" si="49"/>
        <v>6.2467996853682747E-2</v>
      </c>
      <c r="G2870" s="95"/>
      <c r="H2870" s="104"/>
      <c r="I2870" s="104"/>
      <c r="J2870" s="104"/>
      <c r="K2870" s="105">
        <f>VLOOKUP('Datos Monitoreo 2019'!$D2870,info!$A$2:$B$20,2,FALSE)</f>
        <v>0.54</v>
      </c>
      <c r="M2870" s="104">
        <v>1.1499999999999999</v>
      </c>
      <c r="N2870" s="106">
        <f>(0.214828*'Datos Monitoreo 2019'!$E2870^2.0402)/1000</f>
        <v>0.19541594375735719</v>
      </c>
      <c r="O2870" s="106">
        <f>'Datos Monitoreo 2019'!$N2870*'Datos Monitoreo 2019'!$S2870</f>
        <v>3.9083188751471439E-2</v>
      </c>
      <c r="P2870" s="106">
        <f>'Datos Monitoreo 2019'!$O2870+'Datos Monitoreo 2019'!$N2870</f>
        <v>0.23449913250882862</v>
      </c>
      <c r="Q2870" s="104">
        <v>0.47</v>
      </c>
      <c r="R2870" s="106">
        <f>'Datos Monitoreo 2019'!$Q2870*'Datos Monitoreo 2019'!$N2870</f>
        <v>9.1845493565957878E-2</v>
      </c>
      <c r="S2870" s="104">
        <v>0.2</v>
      </c>
      <c r="T2870" s="106">
        <f>'Datos Monitoreo 2019'!$R2870*'Datos Monitoreo 2019'!$S2870</f>
        <v>1.8369098713191576E-2</v>
      </c>
      <c r="U2870" s="106">
        <f>'Datos Monitoreo 2019'!$T2870+'Datos Monitoreo 2019'!$R2870</f>
        <v>0.11021459227914945</v>
      </c>
    </row>
    <row r="2871" spans="1:21" s="94" customFormat="1" ht="16.5" hidden="1" x14ac:dyDescent="0.3">
      <c r="A2871" s="95" t="s">
        <v>103</v>
      </c>
      <c r="B2871" s="102">
        <f>VLOOKUP('Datos Monitoreo 2019'!$A2871,info!$D$3:$E$118,2,FALSE)</f>
        <v>2</v>
      </c>
      <c r="C2871" s="96">
        <v>35</v>
      </c>
      <c r="D2871" s="96" t="s">
        <v>10</v>
      </c>
      <c r="E2871" s="97">
        <v>27.788453063844926</v>
      </c>
      <c r="F2871" s="103">
        <f t="shared" si="49"/>
        <v>6.0648298811841549E-2</v>
      </c>
      <c r="G2871" s="98"/>
      <c r="H2871" s="104"/>
      <c r="I2871" s="104"/>
      <c r="J2871" s="104"/>
      <c r="K2871" s="105">
        <f>VLOOKUP('Datos Monitoreo 2019'!$D2871,info!$A$2:$B$20,2,FALSE)</f>
        <v>0.54</v>
      </c>
      <c r="M2871" s="104">
        <v>1.1499999999999999</v>
      </c>
      <c r="N2871" s="106">
        <f>(0.214828*'Datos Monitoreo 2019'!$E2871^2.0402)/1000</f>
        <v>0.18961075827393942</v>
      </c>
      <c r="O2871" s="106">
        <f>'Datos Monitoreo 2019'!$N2871*'Datos Monitoreo 2019'!$S2871</f>
        <v>3.7922151654787885E-2</v>
      </c>
      <c r="P2871" s="106">
        <f>'Datos Monitoreo 2019'!$O2871+'Datos Monitoreo 2019'!$N2871</f>
        <v>0.22753290992872729</v>
      </c>
      <c r="Q2871" s="104">
        <v>0.47</v>
      </c>
      <c r="R2871" s="106">
        <f>'Datos Monitoreo 2019'!$Q2871*'Datos Monitoreo 2019'!$N2871</f>
        <v>8.9117056388751517E-2</v>
      </c>
      <c r="S2871" s="104">
        <v>0.2</v>
      </c>
      <c r="T2871" s="106">
        <f>'Datos Monitoreo 2019'!$R2871*'Datos Monitoreo 2019'!$S2871</f>
        <v>1.7823411277750303E-2</v>
      </c>
      <c r="U2871" s="106">
        <f>'Datos Monitoreo 2019'!$T2871+'Datos Monitoreo 2019'!$R2871</f>
        <v>0.10694046766650182</v>
      </c>
    </row>
    <row r="2872" spans="1:21" s="94" customFormat="1" ht="16.5" hidden="1" x14ac:dyDescent="0.3">
      <c r="A2872" s="95" t="s">
        <v>103</v>
      </c>
      <c r="B2872" s="102">
        <f>VLOOKUP('Datos Monitoreo 2019'!$A2872,info!$D$3:$E$118,2,FALSE)</f>
        <v>2</v>
      </c>
      <c r="C2872" s="96">
        <v>36</v>
      </c>
      <c r="D2872" s="95" t="s">
        <v>10</v>
      </c>
      <c r="E2872" s="97">
        <v>10.949860084722399</v>
      </c>
      <c r="F2872" s="103">
        <f t="shared" si="49"/>
        <v>9.4168796728612628E-3</v>
      </c>
      <c r="G2872" s="95"/>
      <c r="H2872" s="104"/>
      <c r="I2872" s="104"/>
      <c r="J2872" s="104"/>
      <c r="K2872" s="105">
        <f>VLOOKUP('Datos Monitoreo 2019'!$D2872,info!$A$2:$B$20,2,FALSE)</f>
        <v>0.54</v>
      </c>
      <c r="M2872" s="104">
        <v>1.1499999999999999</v>
      </c>
      <c r="N2872" s="106">
        <f>(0.214828*'Datos Monitoreo 2019'!$E2872^2.0402)/1000</f>
        <v>2.8359087300485884E-2</v>
      </c>
      <c r="O2872" s="106">
        <f>'Datos Monitoreo 2019'!$N2872*'Datos Monitoreo 2019'!$S2872</f>
        <v>5.6718174600971774E-3</v>
      </c>
      <c r="P2872" s="106">
        <f>'Datos Monitoreo 2019'!$O2872+'Datos Monitoreo 2019'!$N2872</f>
        <v>3.4030904760583063E-2</v>
      </c>
      <c r="Q2872" s="104">
        <v>0.47</v>
      </c>
      <c r="R2872" s="106">
        <f>'Datos Monitoreo 2019'!$Q2872*'Datos Monitoreo 2019'!$N2872</f>
        <v>1.3328771031228365E-2</v>
      </c>
      <c r="S2872" s="104">
        <v>0.2</v>
      </c>
      <c r="T2872" s="106">
        <f>'Datos Monitoreo 2019'!$R2872*'Datos Monitoreo 2019'!$S2872</f>
        <v>2.6657542062456731E-3</v>
      </c>
      <c r="U2872" s="106">
        <f>'Datos Monitoreo 2019'!$T2872+'Datos Monitoreo 2019'!$R2872</f>
        <v>1.5994525237474039E-2</v>
      </c>
    </row>
    <row r="2873" spans="1:21" s="94" customFormat="1" ht="16.5" hidden="1" x14ac:dyDescent="0.3">
      <c r="A2873" s="95" t="s">
        <v>103</v>
      </c>
      <c r="B2873" s="102">
        <f>VLOOKUP('Datos Monitoreo 2019'!$A2873,info!$D$3:$E$118,2,FALSE)</f>
        <v>2</v>
      </c>
      <c r="C2873" s="96">
        <v>38</v>
      </c>
      <c r="D2873" s="95" t="s">
        <v>10</v>
      </c>
      <c r="E2873" s="97">
        <v>25.814931769505424</v>
      </c>
      <c r="F2873" s="103">
        <f t="shared" si="49"/>
        <v>5.2339774162672235E-2</v>
      </c>
      <c r="G2873" s="95"/>
      <c r="H2873" s="104"/>
      <c r="I2873" s="104"/>
      <c r="J2873" s="104"/>
      <c r="K2873" s="105">
        <f>VLOOKUP('Datos Monitoreo 2019'!$D2873,info!$A$2:$B$20,2,FALSE)</f>
        <v>0.54</v>
      </c>
      <c r="M2873" s="104">
        <v>1.1499999999999999</v>
      </c>
      <c r="N2873" s="106">
        <f>(0.214828*'Datos Monitoreo 2019'!$E2873^2.0402)/1000</f>
        <v>0.16315112086152908</v>
      </c>
      <c r="O2873" s="106">
        <f>'Datos Monitoreo 2019'!$N2873*'Datos Monitoreo 2019'!$S2873</f>
        <v>3.2630224172305815E-2</v>
      </c>
      <c r="P2873" s="106">
        <f>'Datos Monitoreo 2019'!$O2873+'Datos Monitoreo 2019'!$N2873</f>
        <v>0.1957813450338349</v>
      </c>
      <c r="Q2873" s="104">
        <v>0.47</v>
      </c>
      <c r="R2873" s="106">
        <f>'Datos Monitoreo 2019'!$Q2873*'Datos Monitoreo 2019'!$N2873</f>
        <v>7.6681026804918659E-2</v>
      </c>
      <c r="S2873" s="104">
        <v>0.2</v>
      </c>
      <c r="T2873" s="106">
        <f>'Datos Monitoreo 2019'!$R2873*'Datos Monitoreo 2019'!$S2873</f>
        <v>1.5336205360983733E-2</v>
      </c>
      <c r="U2873" s="106">
        <f>'Datos Monitoreo 2019'!$T2873+'Datos Monitoreo 2019'!$R2873</f>
        <v>9.2017232165902393E-2</v>
      </c>
    </row>
    <row r="2874" spans="1:21" s="94" customFormat="1" ht="16.5" hidden="1" x14ac:dyDescent="0.3">
      <c r="A2874" s="95" t="s">
        <v>103</v>
      </c>
      <c r="B2874" s="102">
        <f>VLOOKUP('Datos Monitoreo 2019'!$A2874,info!$D$3:$E$118,2,FALSE)</f>
        <v>2</v>
      </c>
      <c r="C2874" s="96">
        <v>39</v>
      </c>
      <c r="D2874" s="96" t="s">
        <v>10</v>
      </c>
      <c r="E2874" s="97">
        <v>27.088171314240586</v>
      </c>
      <c r="F2874" s="103">
        <f t="shared" si="49"/>
        <v>5.7630084471046859E-2</v>
      </c>
      <c r="G2874" s="98"/>
      <c r="H2874" s="104"/>
      <c r="I2874" s="104"/>
      <c r="J2874" s="104"/>
      <c r="K2874" s="105">
        <f>VLOOKUP('Datos Monitoreo 2019'!$D2874,info!$A$2:$B$20,2,FALSE)</f>
        <v>0.54</v>
      </c>
      <c r="M2874" s="104">
        <v>1.1499999999999999</v>
      </c>
      <c r="N2874" s="106">
        <f>(0.214828*'Datos Monitoreo 2019'!$E2874^2.0402)/1000</f>
        <v>0.17998984521989222</v>
      </c>
      <c r="O2874" s="106">
        <f>'Datos Monitoreo 2019'!$N2874*'Datos Monitoreo 2019'!$S2874</f>
        <v>3.5997969043978444E-2</v>
      </c>
      <c r="P2874" s="106">
        <f>'Datos Monitoreo 2019'!$O2874+'Datos Monitoreo 2019'!$N2874</f>
        <v>0.21598781426387068</v>
      </c>
      <c r="Q2874" s="104">
        <v>0.47</v>
      </c>
      <c r="R2874" s="106">
        <f>'Datos Monitoreo 2019'!$Q2874*'Datos Monitoreo 2019'!$N2874</f>
        <v>8.4595227253349337E-2</v>
      </c>
      <c r="S2874" s="104">
        <v>0.2</v>
      </c>
      <c r="T2874" s="106">
        <f>'Datos Monitoreo 2019'!$R2874*'Datos Monitoreo 2019'!$S2874</f>
        <v>1.6919045450669867E-2</v>
      </c>
      <c r="U2874" s="106">
        <f>'Datos Monitoreo 2019'!$T2874+'Datos Monitoreo 2019'!$R2874</f>
        <v>0.10151427270401921</v>
      </c>
    </row>
    <row r="2875" spans="1:21" s="94" customFormat="1" ht="16.5" hidden="1" x14ac:dyDescent="0.3">
      <c r="A2875" s="95" t="s">
        <v>103</v>
      </c>
      <c r="B2875" s="102">
        <f>VLOOKUP('Datos Monitoreo 2019'!$A2875,info!$D$3:$E$118,2,FALSE)</f>
        <v>2</v>
      </c>
      <c r="C2875" s="96">
        <v>41</v>
      </c>
      <c r="D2875" s="96" t="s">
        <v>10</v>
      </c>
      <c r="E2875" s="97">
        <v>21.836058192208039</v>
      </c>
      <c r="F2875" s="103">
        <f t="shared" si="49"/>
        <v>3.7448839799636778E-2</v>
      </c>
      <c r="G2875" s="98"/>
      <c r="H2875" s="104"/>
      <c r="I2875" s="104"/>
      <c r="J2875" s="104"/>
      <c r="K2875" s="105">
        <f>VLOOKUP('Datos Monitoreo 2019'!$D2875,info!$A$2:$B$20,2,FALSE)</f>
        <v>0.54</v>
      </c>
      <c r="M2875" s="104">
        <v>1.1499999999999999</v>
      </c>
      <c r="N2875" s="106">
        <f>(0.214828*'Datos Monitoreo 2019'!$E2875^2.0402)/1000</f>
        <v>0.11595091386621272</v>
      </c>
      <c r="O2875" s="106">
        <f>'Datos Monitoreo 2019'!$N2875*'Datos Monitoreo 2019'!$S2875</f>
        <v>2.3190182773242543E-2</v>
      </c>
      <c r="P2875" s="106">
        <f>'Datos Monitoreo 2019'!$O2875+'Datos Monitoreo 2019'!$N2875</f>
        <v>0.13914109663945526</v>
      </c>
      <c r="Q2875" s="104">
        <v>0.47</v>
      </c>
      <c r="R2875" s="106">
        <f>'Datos Monitoreo 2019'!$Q2875*'Datos Monitoreo 2019'!$N2875</f>
        <v>5.4496929517119971E-2</v>
      </c>
      <c r="S2875" s="104">
        <v>0.2</v>
      </c>
      <c r="T2875" s="106">
        <f>'Datos Monitoreo 2019'!$R2875*'Datos Monitoreo 2019'!$S2875</f>
        <v>1.0899385903423995E-2</v>
      </c>
      <c r="U2875" s="106">
        <f>'Datos Monitoreo 2019'!$T2875+'Datos Monitoreo 2019'!$R2875</f>
        <v>6.5396315420543971E-2</v>
      </c>
    </row>
    <row r="2876" spans="1:21" s="94" customFormat="1" ht="16.5" hidden="1" x14ac:dyDescent="0.3">
      <c r="A2876" s="95" t="s">
        <v>103</v>
      </c>
      <c r="B2876" s="102">
        <f>VLOOKUP('Datos Monitoreo 2019'!$A2876,info!$D$3:$E$118,2,FALSE)</f>
        <v>2</v>
      </c>
      <c r="C2876" s="96">
        <v>42</v>
      </c>
      <c r="D2876" s="95" t="s">
        <v>10</v>
      </c>
      <c r="E2876" s="97">
        <v>11.618310845708359</v>
      </c>
      <c r="F2876" s="103">
        <f t="shared" si="49"/>
        <v>1.0601708646708879E-2</v>
      </c>
      <c r="G2876" s="95"/>
      <c r="H2876" s="104"/>
      <c r="I2876" s="104"/>
      <c r="J2876" s="104"/>
      <c r="K2876" s="105">
        <f>VLOOKUP('Datos Monitoreo 2019'!$D2876,info!$A$2:$B$20,2,FALSE)</f>
        <v>0.54</v>
      </c>
      <c r="M2876" s="104">
        <v>1.1499999999999999</v>
      </c>
      <c r="N2876" s="106">
        <f>(0.214828*'Datos Monitoreo 2019'!$E2876^2.0402)/1000</f>
        <v>3.2003362964463225E-2</v>
      </c>
      <c r="O2876" s="106">
        <f>'Datos Monitoreo 2019'!$N2876*'Datos Monitoreo 2019'!$S2876</f>
        <v>6.4006725928926452E-3</v>
      </c>
      <c r="P2876" s="106">
        <f>'Datos Monitoreo 2019'!$O2876+'Datos Monitoreo 2019'!$N2876</f>
        <v>3.8404035557355873E-2</v>
      </c>
      <c r="Q2876" s="104">
        <v>0.47</v>
      </c>
      <c r="R2876" s="106">
        <f>'Datos Monitoreo 2019'!$Q2876*'Datos Monitoreo 2019'!$N2876</f>
        <v>1.5041580593297715E-2</v>
      </c>
      <c r="S2876" s="104">
        <v>0.2</v>
      </c>
      <c r="T2876" s="106">
        <f>'Datos Monitoreo 2019'!$R2876*'Datos Monitoreo 2019'!$S2876</f>
        <v>3.0083161186595432E-3</v>
      </c>
      <c r="U2876" s="106">
        <f>'Datos Monitoreo 2019'!$T2876+'Datos Monitoreo 2019'!$R2876</f>
        <v>1.804989671195726E-2</v>
      </c>
    </row>
    <row r="2877" spans="1:21" s="94" customFormat="1" ht="16.5" hidden="1" x14ac:dyDescent="0.3">
      <c r="A2877" s="95" t="s">
        <v>103</v>
      </c>
      <c r="B2877" s="102">
        <f>VLOOKUP('Datos Monitoreo 2019'!$A2877,info!$D$3:$E$118,2,FALSE)</f>
        <v>2</v>
      </c>
      <c r="C2877" s="96">
        <v>45</v>
      </c>
      <c r="D2877" s="96" t="s">
        <v>10</v>
      </c>
      <c r="E2877" s="97">
        <v>14.546761798599235</v>
      </c>
      <c r="F2877" s="103">
        <f t="shared" si="49"/>
        <v>1.6619675354899624E-2</v>
      </c>
      <c r="G2877" s="98"/>
      <c r="H2877" s="104"/>
      <c r="I2877" s="104"/>
      <c r="J2877" s="104"/>
      <c r="K2877" s="105">
        <f>VLOOKUP('Datos Monitoreo 2019'!$D2877,info!$A$2:$B$20,2,FALSE)</f>
        <v>0.54</v>
      </c>
      <c r="M2877" s="104">
        <v>1.1499999999999999</v>
      </c>
      <c r="N2877" s="106">
        <f>(0.214828*'Datos Monitoreo 2019'!$E2877^2.0402)/1000</f>
        <v>5.0625199352226855E-2</v>
      </c>
      <c r="O2877" s="106">
        <f>'Datos Monitoreo 2019'!$N2877*'Datos Monitoreo 2019'!$S2877</f>
        <v>1.0125039870445371E-2</v>
      </c>
      <c r="P2877" s="106">
        <f>'Datos Monitoreo 2019'!$O2877+'Datos Monitoreo 2019'!$N2877</f>
        <v>6.0750239222672225E-2</v>
      </c>
      <c r="Q2877" s="104">
        <v>0.47</v>
      </c>
      <c r="R2877" s="106">
        <f>'Datos Monitoreo 2019'!$Q2877*'Datos Monitoreo 2019'!$N2877</f>
        <v>2.3793843695546619E-2</v>
      </c>
      <c r="S2877" s="104">
        <v>0.2</v>
      </c>
      <c r="T2877" s="106">
        <f>'Datos Monitoreo 2019'!$R2877*'Datos Monitoreo 2019'!$S2877</f>
        <v>4.7587687391093241E-3</v>
      </c>
      <c r="U2877" s="106">
        <f>'Datos Monitoreo 2019'!$T2877+'Datos Monitoreo 2019'!$R2877</f>
        <v>2.8552612434655941E-2</v>
      </c>
    </row>
    <row r="2878" spans="1:21" s="94" customFormat="1" ht="16.5" hidden="1" x14ac:dyDescent="0.3">
      <c r="A2878" s="95" t="s">
        <v>103</v>
      </c>
      <c r="B2878" s="102">
        <f>VLOOKUP('Datos Monitoreo 2019'!$A2878,info!$D$3:$E$118,2,FALSE)</f>
        <v>2</v>
      </c>
      <c r="C2878" s="96">
        <v>46</v>
      </c>
      <c r="D2878" s="95" t="s">
        <v>10</v>
      </c>
      <c r="E2878" s="97">
        <v>11.363662936761328</v>
      </c>
      <c r="F2878" s="103">
        <f t="shared" si="49"/>
        <v>1.0142069171059484E-2</v>
      </c>
      <c r="G2878" s="95"/>
      <c r="H2878" s="104"/>
      <c r="I2878" s="104"/>
      <c r="J2878" s="104"/>
      <c r="K2878" s="105">
        <f>VLOOKUP('Datos Monitoreo 2019'!$D2878,info!$A$2:$B$20,2,FALSE)</f>
        <v>0.54</v>
      </c>
      <c r="M2878" s="104">
        <v>1.1499999999999999</v>
      </c>
      <c r="N2878" s="106">
        <f>(0.214828*'Datos Monitoreo 2019'!$E2878^2.0402)/1000</f>
        <v>3.0588586559374475E-2</v>
      </c>
      <c r="O2878" s="106">
        <f>'Datos Monitoreo 2019'!$N2878*'Datos Monitoreo 2019'!$S2878</f>
        <v>6.1177173118748956E-3</v>
      </c>
      <c r="P2878" s="106">
        <f>'Datos Monitoreo 2019'!$O2878+'Datos Monitoreo 2019'!$N2878</f>
        <v>3.6706303871249374E-2</v>
      </c>
      <c r="Q2878" s="104">
        <v>0.47</v>
      </c>
      <c r="R2878" s="106">
        <f>'Datos Monitoreo 2019'!$Q2878*'Datos Monitoreo 2019'!$N2878</f>
        <v>1.4376635682906003E-2</v>
      </c>
      <c r="S2878" s="104">
        <v>0.2</v>
      </c>
      <c r="T2878" s="106">
        <f>'Datos Monitoreo 2019'!$R2878*'Datos Monitoreo 2019'!$S2878</f>
        <v>2.8753271365812008E-3</v>
      </c>
      <c r="U2878" s="106">
        <f>'Datos Monitoreo 2019'!$T2878+'Datos Monitoreo 2019'!$R2878</f>
        <v>1.7251962819487203E-2</v>
      </c>
    </row>
    <row r="2879" spans="1:21" s="94" customFormat="1" ht="16.5" hidden="1" x14ac:dyDescent="0.3">
      <c r="A2879" s="95" t="s">
        <v>103</v>
      </c>
      <c r="B2879" s="102">
        <f>VLOOKUP('Datos Monitoreo 2019'!$A2879,info!$D$3:$E$118,2,FALSE)</f>
        <v>2</v>
      </c>
      <c r="C2879" s="96">
        <v>47</v>
      </c>
      <c r="D2879" s="95" t="s">
        <v>10</v>
      </c>
      <c r="E2879" s="97">
        <v>17.284226819779832</v>
      </c>
      <c r="F2879" s="103">
        <f t="shared" si="49"/>
        <v>2.3463337907851121E-2</v>
      </c>
      <c r="G2879" s="95"/>
      <c r="H2879" s="104"/>
      <c r="I2879" s="104"/>
      <c r="J2879" s="104"/>
      <c r="K2879" s="105">
        <f>VLOOKUP('Datos Monitoreo 2019'!$D2879,info!$A$2:$B$20,2,FALSE)</f>
        <v>0.54</v>
      </c>
      <c r="M2879" s="104">
        <v>1.1499999999999999</v>
      </c>
      <c r="N2879" s="106">
        <f>(0.214828*'Datos Monitoreo 2019'!$E2879^2.0402)/1000</f>
        <v>7.1968810932124344E-2</v>
      </c>
      <c r="O2879" s="106">
        <f>'Datos Monitoreo 2019'!$N2879*'Datos Monitoreo 2019'!$S2879</f>
        <v>1.439376218642487E-2</v>
      </c>
      <c r="P2879" s="106">
        <f>'Datos Monitoreo 2019'!$O2879+'Datos Monitoreo 2019'!$N2879</f>
        <v>8.636257311854921E-2</v>
      </c>
      <c r="Q2879" s="104">
        <v>0.47</v>
      </c>
      <c r="R2879" s="106">
        <f>'Datos Monitoreo 2019'!$Q2879*'Datos Monitoreo 2019'!$N2879</f>
        <v>3.3825341138098437E-2</v>
      </c>
      <c r="S2879" s="104">
        <v>0.2</v>
      </c>
      <c r="T2879" s="106">
        <f>'Datos Monitoreo 2019'!$R2879*'Datos Monitoreo 2019'!$S2879</f>
        <v>6.7650682276196878E-3</v>
      </c>
      <c r="U2879" s="106">
        <f>'Datos Monitoreo 2019'!$T2879+'Datos Monitoreo 2019'!$R2879</f>
        <v>4.0590409365718123E-2</v>
      </c>
    </row>
    <row r="2880" spans="1:21" s="94" customFormat="1" ht="16.5" hidden="1" x14ac:dyDescent="0.3">
      <c r="A2880" s="95" t="s">
        <v>103</v>
      </c>
      <c r="B2880" s="102">
        <f>VLOOKUP('Datos Monitoreo 2019'!$A2880,info!$D$3:$E$118,2,FALSE)</f>
        <v>2</v>
      </c>
      <c r="C2880" s="96">
        <v>48</v>
      </c>
      <c r="D2880" s="95" t="s">
        <v>10</v>
      </c>
      <c r="E2880" s="97">
        <v>22.24986104424697</v>
      </c>
      <c r="F2880" s="103">
        <f t="shared" si="49"/>
        <v>3.888163217482158E-2</v>
      </c>
      <c r="G2880" s="95"/>
      <c r="H2880" s="104"/>
      <c r="I2880" s="104"/>
      <c r="J2880" s="104"/>
      <c r="K2880" s="105">
        <f>VLOOKUP('Datos Monitoreo 2019'!$D2880,info!$A$2:$B$20,2,FALSE)</f>
        <v>0.54</v>
      </c>
      <c r="M2880" s="104">
        <v>1.1499999999999999</v>
      </c>
      <c r="N2880" s="106">
        <f>(0.214828*'Datos Monitoreo 2019'!$E2880^2.0402)/1000</f>
        <v>0.12047808310522107</v>
      </c>
      <c r="O2880" s="106">
        <f>'Datos Monitoreo 2019'!$N2880*'Datos Monitoreo 2019'!$S2880</f>
        <v>2.4095616621044216E-2</v>
      </c>
      <c r="P2880" s="106">
        <f>'Datos Monitoreo 2019'!$O2880+'Datos Monitoreo 2019'!$N2880</f>
        <v>0.14457369972626527</v>
      </c>
      <c r="Q2880" s="104">
        <v>0.47</v>
      </c>
      <c r="R2880" s="106">
        <f>'Datos Monitoreo 2019'!$Q2880*'Datos Monitoreo 2019'!$N2880</f>
        <v>5.6624699059453901E-2</v>
      </c>
      <c r="S2880" s="104">
        <v>0.2</v>
      </c>
      <c r="T2880" s="106">
        <f>'Datos Monitoreo 2019'!$R2880*'Datos Monitoreo 2019'!$S2880</f>
        <v>1.1324939811890781E-2</v>
      </c>
      <c r="U2880" s="106">
        <f>'Datos Monitoreo 2019'!$T2880+'Datos Monitoreo 2019'!$R2880</f>
        <v>6.7949638871344684E-2</v>
      </c>
    </row>
    <row r="2881" spans="1:21" s="94" customFormat="1" ht="16.5" hidden="1" x14ac:dyDescent="0.3">
      <c r="A2881" s="95" t="s">
        <v>103</v>
      </c>
      <c r="B2881" s="102">
        <f>VLOOKUP('Datos Monitoreo 2019'!$A2881,info!$D$3:$E$118,2,FALSE)</f>
        <v>2</v>
      </c>
      <c r="C2881" s="96">
        <v>50</v>
      </c>
      <c r="D2881" s="95" t="s">
        <v>10</v>
      </c>
      <c r="E2881" s="97">
        <v>29.09352359719847</v>
      </c>
      <c r="F2881" s="103">
        <f t="shared" si="49"/>
        <v>6.6478701419598496E-2</v>
      </c>
      <c r="G2881" s="95"/>
      <c r="H2881" s="104"/>
      <c r="I2881" s="104"/>
      <c r="J2881" s="104"/>
      <c r="K2881" s="105">
        <f>VLOOKUP('Datos Monitoreo 2019'!$D2881,info!$A$2:$B$20,2,FALSE)</f>
        <v>0.54</v>
      </c>
      <c r="M2881" s="104">
        <v>1.1499999999999999</v>
      </c>
      <c r="N2881" s="106">
        <f>(0.214828*'Datos Monitoreo 2019'!$E2881^2.0402)/1000</f>
        <v>0.20822273352437856</v>
      </c>
      <c r="O2881" s="106">
        <f>'Datos Monitoreo 2019'!$N2881*'Datos Monitoreo 2019'!$S2881</f>
        <v>4.1644546704875718E-2</v>
      </c>
      <c r="P2881" s="106">
        <f>'Datos Monitoreo 2019'!$O2881+'Datos Monitoreo 2019'!$N2881</f>
        <v>0.24986728022925428</v>
      </c>
      <c r="Q2881" s="104">
        <v>0.47</v>
      </c>
      <c r="R2881" s="106">
        <f>'Datos Monitoreo 2019'!$Q2881*'Datos Monitoreo 2019'!$N2881</f>
        <v>9.7864684756457918E-2</v>
      </c>
      <c r="S2881" s="104">
        <v>0.2</v>
      </c>
      <c r="T2881" s="106">
        <f>'Datos Monitoreo 2019'!$R2881*'Datos Monitoreo 2019'!$S2881</f>
        <v>1.9572936951291586E-2</v>
      </c>
      <c r="U2881" s="106">
        <f>'Datos Monitoreo 2019'!$T2881+'Datos Monitoreo 2019'!$R2881</f>
        <v>0.1174376217077495</v>
      </c>
    </row>
    <row r="2882" spans="1:21" s="94" customFormat="1" ht="16.5" hidden="1" x14ac:dyDescent="0.3">
      <c r="A2882" s="95" t="s">
        <v>104</v>
      </c>
      <c r="B2882" s="102">
        <f>VLOOKUP('Datos Monitoreo 2019'!$A2882,info!$D$3:$E$118,2,FALSE)</f>
        <v>2</v>
      </c>
      <c r="C2882" s="96">
        <v>1</v>
      </c>
      <c r="D2882" s="95" t="s">
        <v>10</v>
      </c>
      <c r="E2882" s="97">
        <v>22.727325873522656</v>
      </c>
      <c r="F2882" s="103">
        <f t="shared" si="49"/>
        <v>4.0568276684237937E-2</v>
      </c>
      <c r="G2882" s="95"/>
      <c r="H2882" s="104"/>
      <c r="I2882" s="104"/>
      <c r="J2882" s="104"/>
      <c r="K2882" s="105">
        <f>VLOOKUP('Datos Monitoreo 2019'!$D2882,info!$A$2:$B$20,2,FALSE)</f>
        <v>0.54</v>
      </c>
      <c r="M2882" s="104">
        <v>1.1499999999999999</v>
      </c>
      <c r="N2882" s="106">
        <f>(0.214828*'Datos Monitoreo 2019'!$E2882^2.0402)/1000</f>
        <v>0.12581163510539056</v>
      </c>
      <c r="O2882" s="106">
        <f>'Datos Monitoreo 2019'!$N2882*'Datos Monitoreo 2019'!$S2882</f>
        <v>2.5162327021078113E-2</v>
      </c>
      <c r="P2882" s="106">
        <f>'Datos Monitoreo 2019'!$O2882+'Datos Monitoreo 2019'!$N2882</f>
        <v>0.15097396212646869</v>
      </c>
      <c r="Q2882" s="104">
        <v>0.47</v>
      </c>
      <c r="R2882" s="106">
        <f>'Datos Monitoreo 2019'!$Q2882*'Datos Monitoreo 2019'!$N2882</f>
        <v>5.913146849953356E-2</v>
      </c>
      <c r="S2882" s="104">
        <v>0.2</v>
      </c>
      <c r="T2882" s="106">
        <f>'Datos Monitoreo 2019'!$R2882*'Datos Monitoreo 2019'!$S2882</f>
        <v>1.1826293699906712E-2</v>
      </c>
      <c r="U2882" s="106">
        <f>'Datos Monitoreo 2019'!$T2882+'Datos Monitoreo 2019'!$R2882</f>
        <v>7.0957762199440277E-2</v>
      </c>
    </row>
    <row r="2883" spans="1:21" s="94" customFormat="1" ht="16.5" hidden="1" x14ac:dyDescent="0.3">
      <c r="A2883" s="96" t="s">
        <v>104</v>
      </c>
      <c r="B2883" s="102">
        <f>VLOOKUP('Datos Monitoreo 2019'!$A2883,info!$D$3:$E$118,2,FALSE)</f>
        <v>2</v>
      </c>
      <c r="C2883" s="96">
        <v>4</v>
      </c>
      <c r="D2883" s="96" t="s">
        <v>10</v>
      </c>
      <c r="E2883" s="97">
        <v>28.456903824830889</v>
      </c>
      <c r="F2883" s="103">
        <f t="shared" ref="F2883:F2946" si="50">+(PI()*(((E2883/100)^2))/4)</f>
        <v>6.3601180048497033E-2</v>
      </c>
      <c r="G2883" s="98"/>
      <c r="H2883" s="104"/>
      <c r="I2883" s="104"/>
      <c r="J2883" s="104"/>
      <c r="K2883" s="105">
        <f>VLOOKUP('Datos Monitoreo 2019'!$D2883,info!$A$2:$B$20,2,FALSE)</f>
        <v>0.54</v>
      </c>
      <c r="M2883" s="104">
        <v>1.1499999999999999</v>
      </c>
      <c r="N2883" s="106">
        <f>(0.214828*'Datos Monitoreo 2019'!$E2883^2.0402)/1000</f>
        <v>0.1990327395705202</v>
      </c>
      <c r="O2883" s="106">
        <f>'Datos Monitoreo 2019'!$N2883*'Datos Monitoreo 2019'!$S2883</f>
        <v>3.980654791410404E-2</v>
      </c>
      <c r="P2883" s="106">
        <f>'Datos Monitoreo 2019'!$O2883+'Datos Monitoreo 2019'!$N2883</f>
        <v>0.23883928748462424</v>
      </c>
      <c r="Q2883" s="104">
        <v>0.47</v>
      </c>
      <c r="R2883" s="106">
        <f>'Datos Monitoreo 2019'!$Q2883*'Datos Monitoreo 2019'!$N2883</f>
        <v>9.3545387598144486E-2</v>
      </c>
      <c r="S2883" s="104">
        <v>0.2</v>
      </c>
      <c r="T2883" s="106">
        <f>'Datos Monitoreo 2019'!$R2883*'Datos Monitoreo 2019'!$S2883</f>
        <v>1.8709077519628897E-2</v>
      </c>
      <c r="U2883" s="106">
        <f>'Datos Monitoreo 2019'!$T2883+'Datos Monitoreo 2019'!$R2883</f>
        <v>0.11225446511777339</v>
      </c>
    </row>
    <row r="2884" spans="1:21" s="94" customFormat="1" ht="16.5" hidden="1" x14ac:dyDescent="0.3">
      <c r="A2884" s="96" t="s">
        <v>104</v>
      </c>
      <c r="B2884" s="102">
        <f>VLOOKUP('Datos Monitoreo 2019'!$A2884,info!$D$3:$E$118,2,FALSE)</f>
        <v>2</v>
      </c>
      <c r="C2884" s="96">
        <v>5</v>
      </c>
      <c r="D2884" s="95" t="s">
        <v>10</v>
      </c>
      <c r="E2884" s="97">
        <v>27.724791086608167</v>
      </c>
      <c r="F2884" s="103">
        <f t="shared" si="50"/>
        <v>6.0370732591089292E-2</v>
      </c>
      <c r="G2884" s="95"/>
      <c r="H2884" s="104"/>
      <c r="I2884" s="104"/>
      <c r="J2884" s="104"/>
      <c r="K2884" s="105">
        <f>VLOOKUP('Datos Monitoreo 2019'!$D2884,info!$A$2:$B$20,2,FALSE)</f>
        <v>0.54</v>
      </c>
      <c r="M2884" s="104">
        <v>1.1499999999999999</v>
      </c>
      <c r="N2884" s="106">
        <f>(0.214828*'Datos Monitoreo 2019'!$E2884^2.0402)/1000</f>
        <v>0.18872557396778944</v>
      </c>
      <c r="O2884" s="106">
        <f>'Datos Monitoreo 2019'!$N2884*'Datos Monitoreo 2019'!$S2884</f>
        <v>3.7745114793557889E-2</v>
      </c>
      <c r="P2884" s="106">
        <f>'Datos Monitoreo 2019'!$O2884+'Datos Monitoreo 2019'!$N2884</f>
        <v>0.22647068876134732</v>
      </c>
      <c r="Q2884" s="104">
        <v>0.47</v>
      </c>
      <c r="R2884" s="106">
        <f>'Datos Monitoreo 2019'!$Q2884*'Datos Monitoreo 2019'!$N2884</f>
        <v>8.8701019764861028E-2</v>
      </c>
      <c r="S2884" s="104">
        <v>0.2</v>
      </c>
      <c r="T2884" s="106">
        <f>'Datos Monitoreo 2019'!$R2884*'Datos Monitoreo 2019'!$S2884</f>
        <v>1.7740203952972208E-2</v>
      </c>
      <c r="U2884" s="106">
        <f>'Datos Monitoreo 2019'!$T2884+'Datos Monitoreo 2019'!$R2884</f>
        <v>0.10644122371783324</v>
      </c>
    </row>
    <row r="2885" spans="1:21" s="94" customFormat="1" ht="16.5" hidden="1" x14ac:dyDescent="0.3">
      <c r="A2885" s="96" t="s">
        <v>104</v>
      </c>
      <c r="B2885" s="102">
        <f>VLOOKUP('Datos Monitoreo 2019'!$A2885,info!$D$3:$E$118,2,FALSE)</f>
        <v>2</v>
      </c>
      <c r="C2885" s="96">
        <v>6</v>
      </c>
      <c r="D2885" s="96" t="s">
        <v>10</v>
      </c>
      <c r="E2885" s="97">
        <v>24.669016179243776</v>
      </c>
      <c r="F2885" s="103">
        <f t="shared" si="50"/>
        <v>4.7796218847284813E-2</v>
      </c>
      <c r="G2885" s="98"/>
      <c r="H2885" s="104"/>
      <c r="I2885" s="104"/>
      <c r="J2885" s="104"/>
      <c r="K2885" s="105">
        <f>VLOOKUP('Datos Monitoreo 2019'!$D2885,info!$A$2:$B$20,2,FALSE)</f>
        <v>0.54</v>
      </c>
      <c r="M2885" s="104">
        <v>1.1499999999999999</v>
      </c>
      <c r="N2885" s="106">
        <f>(0.214828*'Datos Monitoreo 2019'!$E2885^2.0402)/1000</f>
        <v>0.14871646321452472</v>
      </c>
      <c r="O2885" s="106">
        <f>'Datos Monitoreo 2019'!$N2885*'Datos Monitoreo 2019'!$S2885</f>
        <v>2.9743292642904946E-2</v>
      </c>
      <c r="P2885" s="106">
        <f>'Datos Monitoreo 2019'!$O2885+'Datos Monitoreo 2019'!$N2885</f>
        <v>0.17845975585742968</v>
      </c>
      <c r="Q2885" s="104">
        <v>0.47</v>
      </c>
      <c r="R2885" s="106">
        <f>'Datos Monitoreo 2019'!$Q2885*'Datos Monitoreo 2019'!$N2885</f>
        <v>6.989673771082662E-2</v>
      </c>
      <c r="S2885" s="104">
        <v>0.2</v>
      </c>
      <c r="T2885" s="106">
        <f>'Datos Monitoreo 2019'!$R2885*'Datos Monitoreo 2019'!$S2885</f>
        <v>1.3979347542165324E-2</v>
      </c>
      <c r="U2885" s="106">
        <f>'Datos Monitoreo 2019'!$T2885+'Datos Monitoreo 2019'!$R2885</f>
        <v>8.387608525299195E-2</v>
      </c>
    </row>
    <row r="2886" spans="1:21" s="94" customFormat="1" ht="16.5" hidden="1" x14ac:dyDescent="0.3">
      <c r="A2886" s="96" t="s">
        <v>104</v>
      </c>
      <c r="B2886" s="102">
        <f>VLOOKUP('Datos Monitoreo 2019'!$A2886,info!$D$3:$E$118,2,FALSE)</f>
        <v>2</v>
      </c>
      <c r="C2886" s="96">
        <v>7</v>
      </c>
      <c r="D2886" s="95" t="s">
        <v>10</v>
      </c>
      <c r="E2886" s="97">
        <v>33.422538049298019</v>
      </c>
      <c r="F2886" s="103">
        <f t="shared" si="50"/>
        <v>8.7734162379407288E-2</v>
      </c>
      <c r="G2886" s="95"/>
      <c r="H2886" s="104"/>
      <c r="I2886" s="104"/>
      <c r="J2886" s="104"/>
      <c r="K2886" s="105">
        <f>VLOOKUP('Datos Monitoreo 2019'!$D2886,info!$A$2:$B$20,2,FALSE)</f>
        <v>0.54</v>
      </c>
      <c r="M2886" s="104">
        <v>1.1499999999999999</v>
      </c>
      <c r="N2886" s="106">
        <f>(0.214828*'Datos Monitoreo 2019'!$E2886^2.0402)/1000</f>
        <v>0.2763351449222996</v>
      </c>
      <c r="O2886" s="106">
        <f>'Datos Monitoreo 2019'!$N2886*'Datos Monitoreo 2019'!$S2886</f>
        <v>5.5267028984459926E-2</v>
      </c>
      <c r="P2886" s="106">
        <f>'Datos Monitoreo 2019'!$O2886+'Datos Monitoreo 2019'!$N2886</f>
        <v>0.3316021739067595</v>
      </c>
      <c r="Q2886" s="104">
        <v>0.47</v>
      </c>
      <c r="R2886" s="106">
        <f>'Datos Monitoreo 2019'!$Q2886*'Datos Monitoreo 2019'!$N2886</f>
        <v>0.12987751811348081</v>
      </c>
      <c r="S2886" s="104">
        <v>0.2</v>
      </c>
      <c r="T2886" s="106">
        <f>'Datos Monitoreo 2019'!$R2886*'Datos Monitoreo 2019'!$S2886</f>
        <v>2.5975503622696162E-2</v>
      </c>
      <c r="U2886" s="106">
        <f>'Datos Monitoreo 2019'!$T2886+'Datos Monitoreo 2019'!$R2886</f>
        <v>0.15585302173617696</v>
      </c>
    </row>
    <row r="2887" spans="1:21" s="94" customFormat="1" ht="16.5" hidden="1" x14ac:dyDescent="0.3">
      <c r="A2887" s="96" t="s">
        <v>104</v>
      </c>
      <c r="B2887" s="102">
        <f>VLOOKUP('Datos Monitoreo 2019'!$A2887,info!$D$3:$E$118,2,FALSE)</f>
        <v>2</v>
      </c>
      <c r="C2887" s="96">
        <v>10</v>
      </c>
      <c r="D2887" s="96" t="s">
        <v>10</v>
      </c>
      <c r="E2887" s="97">
        <v>31.194368846011486</v>
      </c>
      <c r="F2887" s="103">
        <f t="shared" si="50"/>
        <v>7.6426203672728135E-2</v>
      </c>
      <c r="G2887" s="98"/>
      <c r="H2887" s="104"/>
      <c r="I2887" s="104"/>
      <c r="J2887" s="104"/>
      <c r="K2887" s="105">
        <f>VLOOKUP('Datos Monitoreo 2019'!$D2887,info!$A$2:$B$20,2,FALSE)</f>
        <v>0.54</v>
      </c>
      <c r="M2887" s="104">
        <v>1.1499999999999999</v>
      </c>
      <c r="N2887" s="106">
        <f>(0.214828*'Datos Monitoreo 2019'!$E2887^2.0402)/1000</f>
        <v>0.24005190381326799</v>
      </c>
      <c r="O2887" s="106">
        <f>'Datos Monitoreo 2019'!$N2887*'Datos Monitoreo 2019'!$S2887</f>
        <v>4.8010380762653598E-2</v>
      </c>
      <c r="P2887" s="106">
        <f>'Datos Monitoreo 2019'!$O2887+'Datos Monitoreo 2019'!$N2887</f>
        <v>0.28806228457592159</v>
      </c>
      <c r="Q2887" s="104">
        <v>0.47</v>
      </c>
      <c r="R2887" s="106">
        <f>'Datos Monitoreo 2019'!$Q2887*'Datos Monitoreo 2019'!$N2887</f>
        <v>0.11282439479223595</v>
      </c>
      <c r="S2887" s="104">
        <v>0.2</v>
      </c>
      <c r="T2887" s="106">
        <f>'Datos Monitoreo 2019'!$R2887*'Datos Monitoreo 2019'!$S2887</f>
        <v>2.2564878958447193E-2</v>
      </c>
      <c r="U2887" s="106">
        <f>'Datos Monitoreo 2019'!$T2887+'Datos Monitoreo 2019'!$R2887</f>
        <v>0.13538927375068316</v>
      </c>
    </row>
    <row r="2888" spans="1:21" s="94" customFormat="1" ht="16.5" hidden="1" x14ac:dyDescent="0.3">
      <c r="A2888" s="96" t="s">
        <v>104</v>
      </c>
      <c r="B2888" s="102">
        <f>VLOOKUP('Datos Monitoreo 2019'!$A2888,info!$D$3:$E$118,2,FALSE)</f>
        <v>2</v>
      </c>
      <c r="C2888" s="96">
        <v>11</v>
      </c>
      <c r="D2888" s="95" t="s">
        <v>10</v>
      </c>
      <c r="E2888" s="97">
        <v>25.97408671259732</v>
      </c>
      <c r="F2888" s="103">
        <f t="shared" si="50"/>
        <v>5.2987136893698536E-2</v>
      </c>
      <c r="G2888" s="95"/>
      <c r="H2888" s="104"/>
      <c r="I2888" s="104"/>
      <c r="J2888" s="104"/>
      <c r="K2888" s="105">
        <f>VLOOKUP('Datos Monitoreo 2019'!$D2888,info!$A$2:$B$20,2,FALSE)</f>
        <v>0.54</v>
      </c>
      <c r="M2888" s="104">
        <v>1.1499999999999999</v>
      </c>
      <c r="N2888" s="106">
        <f>(0.214828*'Datos Monitoreo 2019'!$E2888^2.0402)/1000</f>
        <v>0.16520986522068445</v>
      </c>
      <c r="O2888" s="106">
        <f>'Datos Monitoreo 2019'!$N2888*'Datos Monitoreo 2019'!$S2888</f>
        <v>3.3041973044136891E-2</v>
      </c>
      <c r="P2888" s="106">
        <f>'Datos Monitoreo 2019'!$O2888+'Datos Monitoreo 2019'!$N2888</f>
        <v>0.19825183826482135</v>
      </c>
      <c r="Q2888" s="104">
        <v>0.47</v>
      </c>
      <c r="R2888" s="106">
        <f>'Datos Monitoreo 2019'!$Q2888*'Datos Monitoreo 2019'!$N2888</f>
        <v>7.7648636653721695E-2</v>
      </c>
      <c r="S2888" s="104">
        <v>0.2</v>
      </c>
      <c r="T2888" s="106">
        <f>'Datos Monitoreo 2019'!$R2888*'Datos Monitoreo 2019'!$S2888</f>
        <v>1.552972733074434E-2</v>
      </c>
      <c r="U2888" s="106">
        <f>'Datos Monitoreo 2019'!$T2888+'Datos Monitoreo 2019'!$R2888</f>
        <v>9.3178363984466037E-2</v>
      </c>
    </row>
    <row r="2889" spans="1:21" s="94" customFormat="1" ht="16.5" hidden="1" x14ac:dyDescent="0.3">
      <c r="A2889" s="96" t="s">
        <v>104</v>
      </c>
      <c r="B2889" s="102">
        <f>VLOOKUP('Datos Monitoreo 2019'!$A2889,info!$D$3:$E$118,2,FALSE)</f>
        <v>2</v>
      </c>
      <c r="C2889" s="96">
        <v>12</v>
      </c>
      <c r="D2889" s="96" t="s">
        <v>10</v>
      </c>
      <c r="E2889" s="97">
        <v>22.536339941812379</v>
      </c>
      <c r="F2889" s="103">
        <f t="shared" si="50"/>
        <v>3.9889321697007901E-2</v>
      </c>
      <c r="G2889" s="98"/>
      <c r="H2889" s="104"/>
      <c r="I2889" s="104"/>
      <c r="J2889" s="104"/>
      <c r="K2889" s="105">
        <f>VLOOKUP('Datos Monitoreo 2019'!$D2889,info!$A$2:$B$20,2,FALSE)</f>
        <v>0.54</v>
      </c>
      <c r="M2889" s="104">
        <v>1.1499999999999999</v>
      </c>
      <c r="N2889" s="106">
        <f>(0.214828*'Datos Monitoreo 2019'!$E2889^2.0402)/1000</f>
        <v>0.12366407898765615</v>
      </c>
      <c r="O2889" s="106">
        <f>'Datos Monitoreo 2019'!$N2889*'Datos Monitoreo 2019'!$S2889</f>
        <v>2.473281579753123E-2</v>
      </c>
      <c r="P2889" s="106">
        <f>'Datos Monitoreo 2019'!$O2889+'Datos Monitoreo 2019'!$N2889</f>
        <v>0.14839689478518739</v>
      </c>
      <c r="Q2889" s="104">
        <v>0.47</v>
      </c>
      <c r="R2889" s="106">
        <f>'Datos Monitoreo 2019'!$Q2889*'Datos Monitoreo 2019'!$N2889</f>
        <v>5.8122117124198389E-2</v>
      </c>
      <c r="S2889" s="104">
        <v>0.2</v>
      </c>
      <c r="T2889" s="106">
        <f>'Datos Monitoreo 2019'!$R2889*'Datos Monitoreo 2019'!$S2889</f>
        <v>1.1624423424839679E-2</v>
      </c>
      <c r="U2889" s="106">
        <f>'Datos Monitoreo 2019'!$T2889+'Datos Monitoreo 2019'!$R2889</f>
        <v>6.9746540549038061E-2</v>
      </c>
    </row>
    <row r="2890" spans="1:21" s="94" customFormat="1" ht="16.5" hidden="1" x14ac:dyDescent="0.3">
      <c r="A2890" s="96" t="s">
        <v>104</v>
      </c>
      <c r="B2890" s="102">
        <f>VLOOKUP('Datos Monitoreo 2019'!$A2890,info!$D$3:$E$118,2,FALSE)</f>
        <v>2</v>
      </c>
      <c r="C2890" s="96">
        <v>15</v>
      </c>
      <c r="D2890" s="95" t="s">
        <v>10</v>
      </c>
      <c r="E2890" s="97">
        <v>29.761974358184428</v>
      </c>
      <c r="F2890" s="103">
        <f t="shared" si="50"/>
        <v>6.9568615062256103E-2</v>
      </c>
      <c r="G2890" s="95"/>
      <c r="H2890" s="104"/>
      <c r="I2890" s="104"/>
      <c r="J2890" s="104"/>
      <c r="K2890" s="105">
        <f>VLOOKUP('Datos Monitoreo 2019'!$D2890,info!$A$2:$B$20,2,FALSE)</f>
        <v>0.54</v>
      </c>
      <c r="M2890" s="104">
        <v>1.1499999999999999</v>
      </c>
      <c r="N2890" s="106">
        <f>(0.214828*'Datos Monitoreo 2019'!$E2890^2.0402)/1000</f>
        <v>0.21809994874335528</v>
      </c>
      <c r="O2890" s="106">
        <f>'Datos Monitoreo 2019'!$N2890*'Datos Monitoreo 2019'!$S2890</f>
        <v>4.3619989748671061E-2</v>
      </c>
      <c r="P2890" s="106">
        <f>'Datos Monitoreo 2019'!$O2890+'Datos Monitoreo 2019'!$N2890</f>
        <v>0.26171993849202635</v>
      </c>
      <c r="Q2890" s="104">
        <v>0.47</v>
      </c>
      <c r="R2890" s="106">
        <f>'Datos Monitoreo 2019'!$Q2890*'Datos Monitoreo 2019'!$N2890</f>
        <v>0.10250697590937698</v>
      </c>
      <c r="S2890" s="104">
        <v>0.2</v>
      </c>
      <c r="T2890" s="106">
        <f>'Datos Monitoreo 2019'!$R2890*'Datos Monitoreo 2019'!$S2890</f>
        <v>2.0501395181875395E-2</v>
      </c>
      <c r="U2890" s="106">
        <f>'Datos Monitoreo 2019'!$T2890+'Datos Monitoreo 2019'!$R2890</f>
        <v>0.12300837109125237</v>
      </c>
    </row>
    <row r="2891" spans="1:21" s="94" customFormat="1" ht="16.5" hidden="1" x14ac:dyDescent="0.3">
      <c r="A2891" s="96" t="s">
        <v>104</v>
      </c>
      <c r="B2891" s="102">
        <f>VLOOKUP('Datos Monitoreo 2019'!$A2891,info!$D$3:$E$118,2,FALSE)</f>
        <v>2</v>
      </c>
      <c r="C2891" s="96">
        <v>16</v>
      </c>
      <c r="D2891" s="96" t="s">
        <v>10</v>
      </c>
      <c r="E2891" s="97">
        <v>26.38788956463625</v>
      </c>
      <c r="F2891" s="103">
        <f t="shared" si="50"/>
        <v>5.468890112270864E-2</v>
      </c>
      <c r="G2891" s="98"/>
      <c r="H2891" s="104"/>
      <c r="I2891" s="104"/>
      <c r="J2891" s="104"/>
      <c r="K2891" s="105">
        <f>VLOOKUP('Datos Monitoreo 2019'!$D2891,info!$A$2:$B$20,2,FALSE)</f>
        <v>0.54</v>
      </c>
      <c r="M2891" s="104">
        <v>1.1499999999999999</v>
      </c>
      <c r="N2891" s="106">
        <f>(0.214828*'Datos Monitoreo 2019'!$E2891^2.0402)/1000</f>
        <v>0.17062421575916645</v>
      </c>
      <c r="O2891" s="106">
        <f>'Datos Monitoreo 2019'!$N2891*'Datos Monitoreo 2019'!$S2891</f>
        <v>3.4124843151833291E-2</v>
      </c>
      <c r="P2891" s="106">
        <f>'Datos Monitoreo 2019'!$O2891+'Datos Monitoreo 2019'!$N2891</f>
        <v>0.20474905891099973</v>
      </c>
      <c r="Q2891" s="104">
        <v>0.47</v>
      </c>
      <c r="R2891" s="106">
        <f>'Datos Monitoreo 2019'!$Q2891*'Datos Monitoreo 2019'!$N2891</f>
        <v>8.019338140680822E-2</v>
      </c>
      <c r="S2891" s="104">
        <v>0.2</v>
      </c>
      <c r="T2891" s="106">
        <f>'Datos Monitoreo 2019'!$R2891*'Datos Monitoreo 2019'!$S2891</f>
        <v>1.6038676281361644E-2</v>
      </c>
      <c r="U2891" s="106">
        <f>'Datos Monitoreo 2019'!$T2891+'Datos Monitoreo 2019'!$R2891</f>
        <v>9.6232057688169864E-2</v>
      </c>
    </row>
    <row r="2892" spans="1:21" s="94" customFormat="1" ht="16.5" hidden="1" x14ac:dyDescent="0.3">
      <c r="A2892" s="96" t="s">
        <v>104</v>
      </c>
      <c r="B2892" s="102">
        <f>VLOOKUP('Datos Monitoreo 2019'!$A2892,info!$D$3:$E$118,2,FALSE)</f>
        <v>2</v>
      </c>
      <c r="C2892" s="96">
        <v>18</v>
      </c>
      <c r="D2892" s="96" t="s">
        <v>10</v>
      </c>
      <c r="E2892" s="97">
        <v>24.127889372731332</v>
      </c>
      <c r="F2892" s="103">
        <f t="shared" si="50"/>
        <v>4.5722350361325874E-2</v>
      </c>
      <c r="G2892" s="98"/>
      <c r="H2892" s="104"/>
      <c r="I2892" s="104"/>
      <c r="J2892" s="104"/>
      <c r="K2892" s="105">
        <f>VLOOKUP('Datos Monitoreo 2019'!$D2892,info!$A$2:$B$20,2,FALSE)</f>
        <v>0.54</v>
      </c>
      <c r="M2892" s="104">
        <v>1.1499999999999999</v>
      </c>
      <c r="N2892" s="106">
        <f>(0.214828*'Datos Monitoreo 2019'!$E2892^2.0402)/1000</f>
        <v>0.14213689642506003</v>
      </c>
      <c r="O2892" s="106">
        <f>'Datos Monitoreo 2019'!$N2892*'Datos Monitoreo 2019'!$S2892</f>
        <v>2.8427379285012006E-2</v>
      </c>
      <c r="P2892" s="106">
        <f>'Datos Monitoreo 2019'!$O2892+'Datos Monitoreo 2019'!$N2892</f>
        <v>0.17056427571007204</v>
      </c>
      <c r="Q2892" s="104">
        <v>0.47</v>
      </c>
      <c r="R2892" s="106">
        <f>'Datos Monitoreo 2019'!$Q2892*'Datos Monitoreo 2019'!$N2892</f>
        <v>6.6804341319778207E-2</v>
      </c>
      <c r="S2892" s="104">
        <v>0.2</v>
      </c>
      <c r="T2892" s="106">
        <f>'Datos Monitoreo 2019'!$R2892*'Datos Monitoreo 2019'!$S2892</f>
        <v>1.3360868263955642E-2</v>
      </c>
      <c r="U2892" s="106">
        <f>'Datos Monitoreo 2019'!$T2892+'Datos Monitoreo 2019'!$R2892</f>
        <v>8.0165209583733854E-2</v>
      </c>
    </row>
    <row r="2893" spans="1:21" s="94" customFormat="1" ht="16.5" hidden="1" x14ac:dyDescent="0.3">
      <c r="A2893" s="96" t="s">
        <v>104</v>
      </c>
      <c r="B2893" s="102">
        <f>VLOOKUP('Datos Monitoreo 2019'!$A2893,info!$D$3:$E$118,2,FALSE)</f>
        <v>2</v>
      </c>
      <c r="C2893" s="96">
        <v>20</v>
      </c>
      <c r="D2893" s="96" t="s">
        <v>10</v>
      </c>
      <c r="E2893" s="97">
        <v>32.085636527326102</v>
      </c>
      <c r="F2893" s="103">
        <f t="shared" si="50"/>
        <v>8.0855804048861779E-2</v>
      </c>
      <c r="G2893" s="98"/>
      <c r="H2893" s="104"/>
      <c r="I2893" s="104"/>
      <c r="J2893" s="104"/>
      <c r="K2893" s="105">
        <f>VLOOKUP('Datos Monitoreo 2019'!$D2893,info!$A$2:$B$20,2,FALSE)</f>
        <v>0.54</v>
      </c>
      <c r="M2893" s="104">
        <v>1.1499999999999999</v>
      </c>
      <c r="N2893" s="106">
        <f>(0.214828*'Datos Monitoreo 2019'!$E2893^2.0402)/1000</f>
        <v>0.25425288679816843</v>
      </c>
      <c r="O2893" s="106">
        <f>'Datos Monitoreo 2019'!$N2893*'Datos Monitoreo 2019'!$S2893</f>
        <v>5.0850577359633692E-2</v>
      </c>
      <c r="P2893" s="106">
        <f>'Datos Monitoreo 2019'!$O2893+'Datos Monitoreo 2019'!$N2893</f>
        <v>0.3051034641578021</v>
      </c>
      <c r="Q2893" s="104">
        <v>0.47</v>
      </c>
      <c r="R2893" s="106">
        <f>'Datos Monitoreo 2019'!$Q2893*'Datos Monitoreo 2019'!$N2893</f>
        <v>0.11949885679513915</v>
      </c>
      <c r="S2893" s="104">
        <v>0.2</v>
      </c>
      <c r="T2893" s="106">
        <f>'Datos Monitoreo 2019'!$R2893*'Datos Monitoreo 2019'!$S2893</f>
        <v>2.3899771359027832E-2</v>
      </c>
      <c r="U2893" s="106">
        <f>'Datos Monitoreo 2019'!$T2893+'Datos Monitoreo 2019'!$R2893</f>
        <v>0.14339862815416698</v>
      </c>
    </row>
    <row r="2894" spans="1:21" s="94" customFormat="1" ht="16.5" hidden="1" x14ac:dyDescent="0.3">
      <c r="A2894" s="96" t="s">
        <v>104</v>
      </c>
      <c r="B2894" s="102">
        <f>VLOOKUP('Datos Monitoreo 2019'!$A2894,info!$D$3:$E$118,2,FALSE)</f>
        <v>2</v>
      </c>
      <c r="C2894" s="96">
        <v>22</v>
      </c>
      <c r="D2894" s="96" t="s">
        <v>10</v>
      </c>
      <c r="E2894" s="97">
        <v>21.263100397077217</v>
      </c>
      <c r="F2894" s="103">
        <f t="shared" si="50"/>
        <v>3.550937766311895E-2</v>
      </c>
      <c r="G2894" s="98"/>
      <c r="H2894" s="104"/>
      <c r="I2894" s="104"/>
      <c r="J2894" s="104"/>
      <c r="K2894" s="105">
        <f>VLOOKUP('Datos Monitoreo 2019'!$D2894,info!$A$2:$B$20,2,FALSE)</f>
        <v>0.54</v>
      </c>
      <c r="M2894" s="104">
        <v>1.1499999999999999</v>
      </c>
      <c r="N2894" s="106">
        <f>(0.214828*'Datos Monitoreo 2019'!$E2894^2.0402)/1000</f>
        <v>0.10982839923805025</v>
      </c>
      <c r="O2894" s="106">
        <f>'Datos Monitoreo 2019'!$N2894*'Datos Monitoreo 2019'!$S2894</f>
        <v>2.1965679847610053E-2</v>
      </c>
      <c r="P2894" s="106">
        <f>'Datos Monitoreo 2019'!$O2894+'Datos Monitoreo 2019'!$N2894</f>
        <v>0.13179407908566032</v>
      </c>
      <c r="Q2894" s="104">
        <v>0.47</v>
      </c>
      <c r="R2894" s="106">
        <f>'Datos Monitoreo 2019'!$Q2894*'Datos Monitoreo 2019'!$N2894</f>
        <v>5.1619347641883619E-2</v>
      </c>
      <c r="S2894" s="104">
        <v>0.2</v>
      </c>
      <c r="T2894" s="106">
        <f>'Datos Monitoreo 2019'!$R2894*'Datos Monitoreo 2019'!$S2894</f>
        <v>1.0323869528376724E-2</v>
      </c>
      <c r="U2894" s="106">
        <f>'Datos Monitoreo 2019'!$T2894+'Datos Monitoreo 2019'!$R2894</f>
        <v>6.1943217170260342E-2</v>
      </c>
    </row>
    <row r="2895" spans="1:21" s="94" customFormat="1" ht="16.5" hidden="1" x14ac:dyDescent="0.3">
      <c r="A2895" s="96" t="s">
        <v>104</v>
      </c>
      <c r="B2895" s="102">
        <f>VLOOKUP('Datos Monitoreo 2019'!$A2895,info!$D$3:$E$118,2,FALSE)</f>
        <v>2</v>
      </c>
      <c r="C2895" s="96">
        <v>23</v>
      </c>
      <c r="D2895" s="95" t="s">
        <v>10</v>
      </c>
      <c r="E2895" s="97">
        <v>30.271270176078492</v>
      </c>
      <c r="F2895" s="103">
        <f t="shared" si="50"/>
        <v>7.1969944843626607E-2</v>
      </c>
      <c r="G2895" s="95"/>
      <c r="H2895" s="104"/>
      <c r="I2895" s="104"/>
      <c r="J2895" s="104"/>
      <c r="K2895" s="105">
        <f>VLOOKUP('Datos Monitoreo 2019'!$D2895,info!$A$2:$B$20,2,FALSE)</f>
        <v>0.54</v>
      </c>
      <c r="M2895" s="104">
        <v>1.1499999999999999</v>
      </c>
      <c r="N2895" s="106">
        <f>(0.214828*'Datos Monitoreo 2019'!$E2895^2.0402)/1000</f>
        <v>0.22578215072506161</v>
      </c>
      <c r="O2895" s="106">
        <f>'Datos Monitoreo 2019'!$N2895*'Datos Monitoreo 2019'!$S2895</f>
        <v>4.5156430145012326E-2</v>
      </c>
      <c r="P2895" s="106">
        <f>'Datos Monitoreo 2019'!$O2895+'Datos Monitoreo 2019'!$N2895</f>
        <v>0.27093858087007394</v>
      </c>
      <c r="Q2895" s="104">
        <v>0.47</v>
      </c>
      <c r="R2895" s="106">
        <f>'Datos Monitoreo 2019'!$Q2895*'Datos Monitoreo 2019'!$N2895</f>
        <v>0.10611761084077895</v>
      </c>
      <c r="S2895" s="104">
        <v>0.2</v>
      </c>
      <c r="T2895" s="106">
        <f>'Datos Monitoreo 2019'!$R2895*'Datos Monitoreo 2019'!$S2895</f>
        <v>2.122352216815579E-2</v>
      </c>
      <c r="U2895" s="106">
        <f>'Datos Monitoreo 2019'!$T2895+'Datos Monitoreo 2019'!$R2895</f>
        <v>0.12734113300893474</v>
      </c>
    </row>
    <row r="2896" spans="1:21" s="94" customFormat="1" ht="16.5" hidden="1" x14ac:dyDescent="0.3">
      <c r="A2896" s="96" t="s">
        <v>104</v>
      </c>
      <c r="B2896" s="102">
        <f>VLOOKUP('Datos Monitoreo 2019'!$A2896,info!$D$3:$E$118,2,FALSE)</f>
        <v>2</v>
      </c>
      <c r="C2896" s="96">
        <v>26</v>
      </c>
      <c r="D2896" s="95" t="s">
        <v>10</v>
      </c>
      <c r="E2896" s="97">
        <v>26.769861428056796</v>
      </c>
      <c r="F2896" s="103">
        <f t="shared" si="50"/>
        <v>5.6283633652489409E-2</v>
      </c>
      <c r="G2896" s="95"/>
      <c r="H2896" s="104"/>
      <c r="I2896" s="104"/>
      <c r="J2896" s="104"/>
      <c r="K2896" s="105">
        <f>VLOOKUP('Datos Monitoreo 2019'!$D2896,info!$A$2:$B$20,2,FALSE)</f>
        <v>0.54</v>
      </c>
      <c r="M2896" s="104">
        <v>1.1499999999999999</v>
      </c>
      <c r="N2896" s="106">
        <f>(0.214828*'Datos Monitoreo 2019'!$E2896^2.0402)/1000</f>
        <v>0.17570111018541298</v>
      </c>
      <c r="O2896" s="106">
        <f>'Datos Monitoreo 2019'!$N2896*'Datos Monitoreo 2019'!$S2896</f>
        <v>3.51402220370826E-2</v>
      </c>
      <c r="P2896" s="106">
        <f>'Datos Monitoreo 2019'!$O2896+'Datos Monitoreo 2019'!$N2896</f>
        <v>0.21084133222249557</v>
      </c>
      <c r="Q2896" s="104">
        <v>0.47</v>
      </c>
      <c r="R2896" s="106">
        <f>'Datos Monitoreo 2019'!$Q2896*'Datos Monitoreo 2019'!$N2896</f>
        <v>8.2579521787144103E-2</v>
      </c>
      <c r="S2896" s="104">
        <v>0.2</v>
      </c>
      <c r="T2896" s="106">
        <f>'Datos Monitoreo 2019'!$R2896*'Datos Monitoreo 2019'!$S2896</f>
        <v>1.6515904357428821E-2</v>
      </c>
      <c r="U2896" s="106">
        <f>'Datos Monitoreo 2019'!$T2896+'Datos Monitoreo 2019'!$R2896</f>
        <v>9.9095426144572923E-2</v>
      </c>
    </row>
    <row r="2897" spans="1:21" s="94" customFormat="1" ht="16.5" hidden="1" x14ac:dyDescent="0.3">
      <c r="A2897" s="96" t="s">
        <v>104</v>
      </c>
      <c r="B2897" s="102">
        <f>VLOOKUP('Datos Monitoreo 2019'!$A2897,info!$D$3:$E$118,2,FALSE)</f>
        <v>2</v>
      </c>
      <c r="C2897" s="96">
        <v>27</v>
      </c>
      <c r="D2897" s="96" t="s">
        <v>10</v>
      </c>
      <c r="E2897" s="97">
        <v>24.955495076809193</v>
      </c>
      <c r="F2897" s="103">
        <f t="shared" si="50"/>
        <v>4.8912770350546017E-2</v>
      </c>
      <c r="G2897" s="98"/>
      <c r="H2897" s="104"/>
      <c r="I2897" s="104"/>
      <c r="J2897" s="104"/>
      <c r="K2897" s="105">
        <f>VLOOKUP('Datos Monitoreo 2019'!$D2897,info!$A$2:$B$20,2,FALSE)</f>
        <v>0.54</v>
      </c>
      <c r="M2897" s="104">
        <v>1.1499999999999999</v>
      </c>
      <c r="N2897" s="106">
        <f>(0.214828*'Datos Monitoreo 2019'!$E2897^2.0402)/1000</f>
        <v>0.1522612343127511</v>
      </c>
      <c r="O2897" s="106">
        <f>'Datos Monitoreo 2019'!$N2897*'Datos Monitoreo 2019'!$S2897</f>
        <v>3.0452246862550221E-2</v>
      </c>
      <c r="P2897" s="106">
        <f>'Datos Monitoreo 2019'!$O2897+'Datos Monitoreo 2019'!$N2897</f>
        <v>0.18271348117530131</v>
      </c>
      <c r="Q2897" s="104">
        <v>0.47</v>
      </c>
      <c r="R2897" s="106">
        <f>'Datos Monitoreo 2019'!$Q2897*'Datos Monitoreo 2019'!$N2897</f>
        <v>7.1562780126993006E-2</v>
      </c>
      <c r="S2897" s="104">
        <v>0.2</v>
      </c>
      <c r="T2897" s="106">
        <f>'Datos Monitoreo 2019'!$R2897*'Datos Monitoreo 2019'!$S2897</f>
        <v>1.4312556025398602E-2</v>
      </c>
      <c r="U2897" s="106">
        <f>'Datos Monitoreo 2019'!$T2897+'Datos Monitoreo 2019'!$R2897</f>
        <v>8.587533615239161E-2</v>
      </c>
    </row>
    <row r="2898" spans="1:21" s="94" customFormat="1" ht="16.5" hidden="1" x14ac:dyDescent="0.3">
      <c r="A2898" s="96" t="s">
        <v>104</v>
      </c>
      <c r="B2898" s="102">
        <f>VLOOKUP('Datos Monitoreo 2019'!$A2898,info!$D$3:$E$118,2,FALSE)</f>
        <v>2</v>
      </c>
      <c r="C2898" s="96">
        <v>29</v>
      </c>
      <c r="D2898" s="96" t="s">
        <v>10</v>
      </c>
      <c r="E2898" s="97">
        <v>25.751269792268669</v>
      </c>
      <c r="F2898" s="103">
        <f t="shared" si="50"/>
        <v>5.2081943154863398E-2</v>
      </c>
      <c r="G2898" s="98"/>
      <c r="H2898" s="104"/>
      <c r="I2898" s="104"/>
      <c r="J2898" s="104"/>
      <c r="K2898" s="105">
        <f>VLOOKUP('Datos Monitoreo 2019'!$D2898,info!$A$2:$B$20,2,FALSE)</f>
        <v>0.54</v>
      </c>
      <c r="M2898" s="104">
        <v>1.1499999999999999</v>
      </c>
      <c r="N2898" s="106">
        <f>(0.214828*'Datos Monitoreo 2019'!$E2898^2.0402)/1000</f>
        <v>0.16233130828740439</v>
      </c>
      <c r="O2898" s="106">
        <f>'Datos Monitoreo 2019'!$N2898*'Datos Monitoreo 2019'!$S2898</f>
        <v>3.2466261657480878E-2</v>
      </c>
      <c r="P2898" s="106">
        <f>'Datos Monitoreo 2019'!$O2898+'Datos Monitoreo 2019'!$N2898</f>
        <v>0.19479756994488526</v>
      </c>
      <c r="Q2898" s="104">
        <v>0.47</v>
      </c>
      <c r="R2898" s="106">
        <f>'Datos Monitoreo 2019'!$Q2898*'Datos Monitoreo 2019'!$N2898</f>
        <v>7.6295714895080052E-2</v>
      </c>
      <c r="S2898" s="104">
        <v>0.2</v>
      </c>
      <c r="T2898" s="106">
        <f>'Datos Monitoreo 2019'!$R2898*'Datos Monitoreo 2019'!$S2898</f>
        <v>1.525914297901601E-2</v>
      </c>
      <c r="U2898" s="106">
        <f>'Datos Monitoreo 2019'!$T2898+'Datos Monitoreo 2019'!$R2898</f>
        <v>9.1554857874096063E-2</v>
      </c>
    </row>
    <row r="2899" spans="1:21" s="94" customFormat="1" ht="16.5" hidden="1" x14ac:dyDescent="0.3">
      <c r="A2899" s="96" t="s">
        <v>104</v>
      </c>
      <c r="B2899" s="102">
        <f>VLOOKUP('Datos Monitoreo 2019'!$A2899,info!$D$3:$E$118,2,FALSE)</f>
        <v>2</v>
      </c>
      <c r="C2899" s="96">
        <v>31</v>
      </c>
      <c r="D2899" s="96" t="s">
        <v>10</v>
      </c>
      <c r="E2899" s="97">
        <v>26.642537473583282</v>
      </c>
      <c r="F2899" s="103">
        <f t="shared" si="50"/>
        <v>5.5749509663473029E-2</v>
      </c>
      <c r="G2899" s="98"/>
      <c r="H2899" s="104"/>
      <c r="I2899" s="104"/>
      <c r="J2899" s="104"/>
      <c r="K2899" s="105">
        <f>VLOOKUP('Datos Monitoreo 2019'!$D2899,info!$A$2:$B$20,2,FALSE)</f>
        <v>0.54</v>
      </c>
      <c r="M2899" s="104">
        <v>1.1499999999999999</v>
      </c>
      <c r="N2899" s="106">
        <f>(0.214828*'Datos Monitoreo 2019'!$E2899^2.0402)/1000</f>
        <v>0.17400037906575641</v>
      </c>
      <c r="O2899" s="106">
        <f>'Datos Monitoreo 2019'!$N2899*'Datos Monitoreo 2019'!$S2899</f>
        <v>3.4800075813151282E-2</v>
      </c>
      <c r="P2899" s="106">
        <f>'Datos Monitoreo 2019'!$O2899+'Datos Monitoreo 2019'!$N2899</f>
        <v>0.20880045487890769</v>
      </c>
      <c r="Q2899" s="104">
        <v>0.47</v>
      </c>
      <c r="R2899" s="106">
        <f>'Datos Monitoreo 2019'!$Q2899*'Datos Monitoreo 2019'!$N2899</f>
        <v>8.1780178160905506E-2</v>
      </c>
      <c r="S2899" s="104">
        <v>0.2</v>
      </c>
      <c r="T2899" s="106">
        <f>'Datos Monitoreo 2019'!$R2899*'Datos Monitoreo 2019'!$S2899</f>
        <v>1.6356035632181101E-2</v>
      </c>
      <c r="U2899" s="106">
        <f>'Datos Monitoreo 2019'!$T2899+'Datos Monitoreo 2019'!$R2899</f>
        <v>9.813621379308661E-2</v>
      </c>
    </row>
    <row r="2900" spans="1:21" s="94" customFormat="1" ht="16.5" hidden="1" x14ac:dyDescent="0.3">
      <c r="A2900" s="96" t="s">
        <v>104</v>
      </c>
      <c r="B2900" s="102">
        <f>VLOOKUP('Datos Monitoreo 2019'!$A2900,info!$D$3:$E$118,2,FALSE)</f>
        <v>2</v>
      </c>
      <c r="C2900" s="96">
        <v>33</v>
      </c>
      <c r="D2900" s="96" t="s">
        <v>10</v>
      </c>
      <c r="E2900" s="97">
        <v>30.557749073643905</v>
      </c>
      <c r="F2900" s="103">
        <f t="shared" si="50"/>
        <v>7.3338597776745354E-2</v>
      </c>
      <c r="G2900" s="98"/>
      <c r="H2900" s="104"/>
      <c r="I2900" s="104"/>
      <c r="J2900" s="104"/>
      <c r="K2900" s="105">
        <f>VLOOKUP('Datos Monitoreo 2019'!$D2900,info!$A$2:$B$20,2,FALSE)</f>
        <v>0.54</v>
      </c>
      <c r="M2900" s="104">
        <v>1.1499999999999999</v>
      </c>
      <c r="N2900" s="106">
        <f>(0.214828*'Datos Monitoreo 2019'!$E2900^2.0402)/1000</f>
        <v>0.23016298677214159</v>
      </c>
      <c r="O2900" s="106">
        <f>'Datos Monitoreo 2019'!$N2900*'Datos Monitoreo 2019'!$S2900</f>
        <v>4.6032597354428322E-2</v>
      </c>
      <c r="P2900" s="106">
        <f>'Datos Monitoreo 2019'!$O2900+'Datos Monitoreo 2019'!$N2900</f>
        <v>0.27619558412656992</v>
      </c>
      <c r="Q2900" s="104">
        <v>0.47</v>
      </c>
      <c r="R2900" s="106">
        <f>'Datos Monitoreo 2019'!$Q2900*'Datos Monitoreo 2019'!$N2900</f>
        <v>0.10817660378290654</v>
      </c>
      <c r="S2900" s="104">
        <v>0.2</v>
      </c>
      <c r="T2900" s="106">
        <f>'Datos Monitoreo 2019'!$R2900*'Datos Monitoreo 2019'!$S2900</f>
        <v>2.1635320756581311E-2</v>
      </c>
      <c r="U2900" s="106">
        <f>'Datos Monitoreo 2019'!$T2900+'Datos Monitoreo 2019'!$R2900</f>
        <v>0.12981192453948787</v>
      </c>
    </row>
    <row r="2901" spans="1:21" s="94" customFormat="1" ht="16.5" hidden="1" x14ac:dyDescent="0.3">
      <c r="A2901" s="96" t="s">
        <v>104</v>
      </c>
      <c r="B2901" s="102">
        <f>VLOOKUP('Datos Monitoreo 2019'!$A2901,info!$D$3:$E$118,2,FALSE)</f>
        <v>2</v>
      </c>
      <c r="C2901" s="96">
        <v>36</v>
      </c>
      <c r="D2901" s="95" t="s">
        <v>10</v>
      </c>
      <c r="E2901" s="97">
        <v>20.340001727144223</v>
      </c>
      <c r="F2901" s="103">
        <f t="shared" si="50"/>
        <v>3.2493152759112888E-2</v>
      </c>
      <c r="G2901" s="95"/>
      <c r="H2901" s="104"/>
      <c r="I2901" s="104"/>
      <c r="J2901" s="104"/>
      <c r="K2901" s="105">
        <f>VLOOKUP('Datos Monitoreo 2019'!$D2901,info!$A$2:$B$20,2,FALSE)</f>
        <v>0.54</v>
      </c>
      <c r="M2901" s="104">
        <v>1.1499999999999999</v>
      </c>
      <c r="N2901" s="106">
        <f>(0.214828*'Datos Monitoreo 2019'!$E2901^2.0402)/1000</f>
        <v>0.10032024077579227</v>
      </c>
      <c r="O2901" s="106">
        <f>'Datos Monitoreo 2019'!$N2901*'Datos Monitoreo 2019'!$S2901</f>
        <v>2.0064048155158457E-2</v>
      </c>
      <c r="P2901" s="106">
        <f>'Datos Monitoreo 2019'!$O2901+'Datos Monitoreo 2019'!$N2901</f>
        <v>0.12038428893095073</v>
      </c>
      <c r="Q2901" s="104">
        <v>0.47</v>
      </c>
      <c r="R2901" s="106">
        <f>'Datos Monitoreo 2019'!$Q2901*'Datos Monitoreo 2019'!$N2901</f>
        <v>4.7150513164622362E-2</v>
      </c>
      <c r="S2901" s="104">
        <v>0.2</v>
      </c>
      <c r="T2901" s="106">
        <f>'Datos Monitoreo 2019'!$R2901*'Datos Monitoreo 2019'!$S2901</f>
        <v>9.4301026329244725E-3</v>
      </c>
      <c r="U2901" s="106">
        <f>'Datos Monitoreo 2019'!$T2901+'Datos Monitoreo 2019'!$R2901</f>
        <v>5.6580615797546835E-2</v>
      </c>
    </row>
    <row r="2902" spans="1:21" s="94" customFormat="1" ht="16.5" hidden="1" x14ac:dyDescent="0.3">
      <c r="A2902" s="96" t="s">
        <v>104</v>
      </c>
      <c r="B2902" s="102">
        <f>VLOOKUP('Datos Monitoreo 2019'!$A2902,info!$D$3:$E$118,2,FALSE)</f>
        <v>2</v>
      </c>
      <c r="C2902" s="96">
        <v>37</v>
      </c>
      <c r="D2902" s="95" t="s">
        <v>10</v>
      </c>
      <c r="E2902" s="97">
        <v>31.735495652523934</v>
      </c>
      <c r="F2902" s="103">
        <f t="shared" si="50"/>
        <v>7.91007229139159E-2</v>
      </c>
      <c r="G2902" s="95"/>
      <c r="H2902" s="104"/>
      <c r="I2902" s="104"/>
      <c r="J2902" s="104"/>
      <c r="K2902" s="105">
        <f>VLOOKUP('Datos Monitoreo 2019'!$D2902,info!$A$2:$B$20,2,FALSE)</f>
        <v>0.54</v>
      </c>
      <c r="M2902" s="104">
        <v>1.1499999999999999</v>
      </c>
      <c r="N2902" s="106">
        <f>(0.214828*'Datos Monitoreo 2019'!$E2902^2.0402)/1000</f>
        <v>0.24862430207091518</v>
      </c>
      <c r="O2902" s="106">
        <f>'Datos Monitoreo 2019'!$N2902*'Datos Monitoreo 2019'!$S2902</f>
        <v>4.9724860414183038E-2</v>
      </c>
      <c r="P2902" s="106">
        <f>'Datos Monitoreo 2019'!$O2902+'Datos Monitoreo 2019'!$N2902</f>
        <v>0.29834916248509824</v>
      </c>
      <c r="Q2902" s="104">
        <v>0.47</v>
      </c>
      <c r="R2902" s="106">
        <f>'Datos Monitoreo 2019'!$Q2902*'Datos Monitoreo 2019'!$N2902</f>
        <v>0.11685342197333012</v>
      </c>
      <c r="S2902" s="104">
        <v>0.2</v>
      </c>
      <c r="T2902" s="106">
        <f>'Datos Monitoreo 2019'!$R2902*'Datos Monitoreo 2019'!$S2902</f>
        <v>2.3370684394666025E-2</v>
      </c>
      <c r="U2902" s="106">
        <f>'Datos Monitoreo 2019'!$T2902+'Datos Monitoreo 2019'!$R2902</f>
        <v>0.14022410636799615</v>
      </c>
    </row>
    <row r="2903" spans="1:21" s="94" customFormat="1" ht="16.5" hidden="1" x14ac:dyDescent="0.3">
      <c r="A2903" s="96" t="s">
        <v>104</v>
      </c>
      <c r="B2903" s="102">
        <f>VLOOKUP('Datos Monitoreo 2019'!$A2903,info!$D$3:$E$118,2,FALSE)</f>
        <v>2</v>
      </c>
      <c r="C2903" s="96">
        <v>39</v>
      </c>
      <c r="D2903" s="95" t="s">
        <v>10</v>
      </c>
      <c r="E2903" s="97">
        <v>24.446199258915122</v>
      </c>
      <c r="F2903" s="103">
        <f t="shared" si="50"/>
        <v>4.6936702577117032E-2</v>
      </c>
      <c r="G2903" s="95"/>
      <c r="H2903" s="104"/>
      <c r="I2903" s="104"/>
      <c r="J2903" s="104"/>
      <c r="K2903" s="105">
        <f>VLOOKUP('Datos Monitoreo 2019'!$D2903,info!$A$2:$B$20,2,FALSE)</f>
        <v>0.54</v>
      </c>
      <c r="M2903" s="104">
        <v>1.1499999999999999</v>
      </c>
      <c r="N2903" s="106">
        <f>(0.214828*'Datos Monitoreo 2019'!$E2903^2.0402)/1000</f>
        <v>0.14598884617176988</v>
      </c>
      <c r="O2903" s="106">
        <f>'Datos Monitoreo 2019'!$N2903*'Datos Monitoreo 2019'!$S2903</f>
        <v>2.9197769234353979E-2</v>
      </c>
      <c r="P2903" s="106">
        <f>'Datos Monitoreo 2019'!$O2903+'Datos Monitoreo 2019'!$N2903</f>
        <v>0.17518661540612385</v>
      </c>
      <c r="Q2903" s="104">
        <v>0.47</v>
      </c>
      <c r="R2903" s="106">
        <f>'Datos Monitoreo 2019'!$Q2903*'Datos Monitoreo 2019'!$N2903</f>
        <v>6.8614757700731846E-2</v>
      </c>
      <c r="S2903" s="104">
        <v>0.2</v>
      </c>
      <c r="T2903" s="106">
        <f>'Datos Monitoreo 2019'!$R2903*'Datos Monitoreo 2019'!$S2903</f>
        <v>1.3722951540146369E-2</v>
      </c>
      <c r="U2903" s="106">
        <f>'Datos Monitoreo 2019'!$T2903+'Datos Monitoreo 2019'!$R2903</f>
        <v>8.2337709240878215E-2</v>
      </c>
    </row>
    <row r="2904" spans="1:21" s="94" customFormat="1" ht="16.5" hidden="1" x14ac:dyDescent="0.3">
      <c r="A2904" s="96" t="s">
        <v>104</v>
      </c>
      <c r="B2904" s="102">
        <f>VLOOKUP('Datos Monitoreo 2019'!$A2904,info!$D$3:$E$118,2,FALSE)</f>
        <v>2</v>
      </c>
      <c r="C2904" s="96">
        <v>41</v>
      </c>
      <c r="D2904" s="95" t="s">
        <v>10</v>
      </c>
      <c r="E2904" s="97">
        <v>26.165072644307596</v>
      </c>
      <c r="F2904" s="103">
        <f t="shared" si="50"/>
        <v>5.376922428405212E-2</v>
      </c>
      <c r="G2904" s="95"/>
      <c r="H2904" s="104"/>
      <c r="I2904" s="104"/>
      <c r="J2904" s="104"/>
      <c r="K2904" s="105">
        <f>VLOOKUP('Datos Monitoreo 2019'!$D2904,info!$A$2:$B$20,2,FALSE)</f>
        <v>0.54</v>
      </c>
      <c r="M2904" s="104">
        <v>1.1499999999999999</v>
      </c>
      <c r="N2904" s="106">
        <f>(0.214828*'Datos Monitoreo 2019'!$E2904^2.0402)/1000</f>
        <v>0.16769773510987634</v>
      </c>
      <c r="O2904" s="106">
        <f>'Datos Monitoreo 2019'!$N2904*'Datos Monitoreo 2019'!$S2904</f>
        <v>3.3539547021975272E-2</v>
      </c>
      <c r="P2904" s="106">
        <f>'Datos Monitoreo 2019'!$O2904+'Datos Monitoreo 2019'!$N2904</f>
        <v>0.2012372821318516</v>
      </c>
      <c r="Q2904" s="104">
        <v>0.47</v>
      </c>
      <c r="R2904" s="106">
        <f>'Datos Monitoreo 2019'!$Q2904*'Datos Monitoreo 2019'!$N2904</f>
        <v>7.8817935501641873E-2</v>
      </c>
      <c r="S2904" s="104">
        <v>0.2</v>
      </c>
      <c r="T2904" s="106">
        <f>'Datos Monitoreo 2019'!$R2904*'Datos Monitoreo 2019'!$S2904</f>
        <v>1.5763587100328377E-2</v>
      </c>
      <c r="U2904" s="106">
        <f>'Datos Monitoreo 2019'!$T2904+'Datos Monitoreo 2019'!$R2904</f>
        <v>9.4581522601970253E-2</v>
      </c>
    </row>
    <row r="2905" spans="1:21" s="94" customFormat="1" ht="16.5" hidden="1" x14ac:dyDescent="0.3">
      <c r="A2905" s="96" t="s">
        <v>104</v>
      </c>
      <c r="B2905" s="102">
        <f>VLOOKUP('Datos Monitoreo 2019'!$A2905,info!$D$3:$E$118,2,FALSE)</f>
        <v>2</v>
      </c>
      <c r="C2905" s="96">
        <v>42</v>
      </c>
      <c r="D2905" s="96" t="s">
        <v>10</v>
      </c>
      <c r="E2905" s="97">
        <v>20.371832715762604</v>
      </c>
      <c r="F2905" s="103">
        <f t="shared" si="50"/>
        <v>3.2594932345220172E-2</v>
      </c>
      <c r="G2905" s="98"/>
      <c r="H2905" s="104"/>
      <c r="I2905" s="104"/>
      <c r="J2905" s="104"/>
      <c r="K2905" s="105">
        <f>VLOOKUP('Datos Monitoreo 2019'!$D2905,info!$A$2:$B$20,2,FALSE)</f>
        <v>0.54</v>
      </c>
      <c r="M2905" s="104">
        <v>1.1499999999999999</v>
      </c>
      <c r="N2905" s="106">
        <f>(0.214828*'Datos Monitoreo 2019'!$E2905^2.0402)/1000</f>
        <v>0.10064080407485353</v>
      </c>
      <c r="O2905" s="106">
        <f>'Datos Monitoreo 2019'!$N2905*'Datos Monitoreo 2019'!$S2905</f>
        <v>2.0128160814970708E-2</v>
      </c>
      <c r="P2905" s="106">
        <f>'Datos Monitoreo 2019'!$O2905+'Datos Monitoreo 2019'!$N2905</f>
        <v>0.12076896488982423</v>
      </c>
      <c r="Q2905" s="104">
        <v>0.47</v>
      </c>
      <c r="R2905" s="106">
        <f>'Datos Monitoreo 2019'!$Q2905*'Datos Monitoreo 2019'!$N2905</f>
        <v>4.7301177915181153E-2</v>
      </c>
      <c r="S2905" s="104">
        <v>0.2</v>
      </c>
      <c r="T2905" s="106">
        <f>'Datos Monitoreo 2019'!$R2905*'Datos Monitoreo 2019'!$S2905</f>
        <v>9.4602355830362313E-3</v>
      </c>
      <c r="U2905" s="106">
        <f>'Datos Monitoreo 2019'!$T2905+'Datos Monitoreo 2019'!$R2905</f>
        <v>5.6761413498217381E-2</v>
      </c>
    </row>
    <row r="2906" spans="1:21" s="94" customFormat="1" ht="16.5" hidden="1" x14ac:dyDescent="0.3">
      <c r="A2906" s="96" t="s">
        <v>104</v>
      </c>
      <c r="B2906" s="102">
        <f>VLOOKUP('Datos Monitoreo 2019'!$A2906,info!$D$3:$E$118,2,FALSE)</f>
        <v>2</v>
      </c>
      <c r="C2906" s="96">
        <v>43</v>
      </c>
      <c r="D2906" s="95" t="s">
        <v>10</v>
      </c>
      <c r="E2906" s="97">
        <v>29.539157437855774</v>
      </c>
      <c r="F2906" s="103">
        <f t="shared" si="50"/>
        <v>6.8530845255825382E-2</v>
      </c>
      <c r="G2906" s="95"/>
      <c r="H2906" s="104"/>
      <c r="I2906" s="104"/>
      <c r="J2906" s="104"/>
      <c r="K2906" s="105">
        <f>VLOOKUP('Datos Monitoreo 2019'!$D2906,info!$A$2:$B$20,2,FALSE)</f>
        <v>0.54</v>
      </c>
      <c r="M2906" s="104">
        <v>1.1499999999999999</v>
      </c>
      <c r="N2906" s="106">
        <f>(0.214828*'Datos Monitoreo 2019'!$E2906^2.0402)/1000</f>
        <v>0.21478161127243658</v>
      </c>
      <c r="O2906" s="106">
        <f>'Datos Monitoreo 2019'!$N2906*'Datos Monitoreo 2019'!$S2906</f>
        <v>4.2956322254487318E-2</v>
      </c>
      <c r="P2906" s="106">
        <f>'Datos Monitoreo 2019'!$O2906+'Datos Monitoreo 2019'!$N2906</f>
        <v>0.25773793352692392</v>
      </c>
      <c r="Q2906" s="104">
        <v>0.47</v>
      </c>
      <c r="R2906" s="106">
        <f>'Datos Monitoreo 2019'!$Q2906*'Datos Monitoreo 2019'!$N2906</f>
        <v>0.10094735729804519</v>
      </c>
      <c r="S2906" s="104">
        <v>0.2</v>
      </c>
      <c r="T2906" s="106">
        <f>'Datos Monitoreo 2019'!$R2906*'Datos Monitoreo 2019'!$S2906</f>
        <v>2.0189471459609039E-2</v>
      </c>
      <c r="U2906" s="106">
        <f>'Datos Monitoreo 2019'!$T2906+'Datos Monitoreo 2019'!$R2906</f>
        <v>0.12113682875765422</v>
      </c>
    </row>
    <row r="2907" spans="1:21" s="94" customFormat="1" ht="16.5" hidden="1" x14ac:dyDescent="0.3">
      <c r="A2907" s="96" t="s">
        <v>104</v>
      </c>
      <c r="B2907" s="102">
        <f>VLOOKUP('Datos Monitoreo 2019'!$A2907,info!$D$3:$E$118,2,FALSE)</f>
        <v>2</v>
      </c>
      <c r="C2907" s="96">
        <v>46</v>
      </c>
      <c r="D2907" s="96" t="s">
        <v>10</v>
      </c>
      <c r="E2907" s="97">
        <v>25.910424735360564</v>
      </c>
      <c r="F2907" s="103">
        <f t="shared" si="50"/>
        <v>5.2727714336458752E-2</v>
      </c>
      <c r="G2907" s="98"/>
      <c r="H2907" s="104"/>
      <c r="I2907" s="104"/>
      <c r="J2907" s="104"/>
      <c r="K2907" s="105">
        <f>VLOOKUP('Datos Monitoreo 2019'!$D2907,info!$A$2:$B$20,2,FALSE)</f>
        <v>0.54</v>
      </c>
      <c r="M2907" s="104">
        <v>1.1499999999999999</v>
      </c>
      <c r="N2907" s="106">
        <f>(0.214828*'Datos Monitoreo 2019'!$E2907^2.0402)/1000</f>
        <v>0.16438478798840925</v>
      </c>
      <c r="O2907" s="106">
        <f>'Datos Monitoreo 2019'!$N2907*'Datos Monitoreo 2019'!$S2907</f>
        <v>3.2876957597681854E-2</v>
      </c>
      <c r="P2907" s="106">
        <f>'Datos Monitoreo 2019'!$O2907+'Datos Monitoreo 2019'!$N2907</f>
        <v>0.19726174558609111</v>
      </c>
      <c r="Q2907" s="104">
        <v>0.47</v>
      </c>
      <c r="R2907" s="106">
        <f>'Datos Monitoreo 2019'!$Q2907*'Datos Monitoreo 2019'!$N2907</f>
        <v>7.7260850354552338E-2</v>
      </c>
      <c r="S2907" s="104">
        <v>0.2</v>
      </c>
      <c r="T2907" s="106">
        <f>'Datos Monitoreo 2019'!$R2907*'Datos Monitoreo 2019'!$S2907</f>
        <v>1.5452170070910468E-2</v>
      </c>
      <c r="U2907" s="106">
        <f>'Datos Monitoreo 2019'!$T2907+'Datos Monitoreo 2019'!$R2907</f>
        <v>9.2713020425462811E-2</v>
      </c>
    </row>
    <row r="2908" spans="1:21" s="94" customFormat="1" ht="16.5" hidden="1" x14ac:dyDescent="0.3">
      <c r="A2908" s="96" t="s">
        <v>104</v>
      </c>
      <c r="B2908" s="102">
        <f>VLOOKUP('Datos Monitoreo 2019'!$A2908,info!$D$3:$E$118,2,FALSE)</f>
        <v>2</v>
      </c>
      <c r="C2908" s="96">
        <v>47</v>
      </c>
      <c r="D2908" s="95" t="s">
        <v>10</v>
      </c>
      <c r="E2908" s="97">
        <v>22.886480816614551</v>
      </c>
      <c r="F2908" s="103">
        <f t="shared" si="50"/>
        <v>4.1138449267864662E-2</v>
      </c>
      <c r="G2908" s="95"/>
      <c r="H2908" s="104"/>
      <c r="I2908" s="104"/>
      <c r="J2908" s="104"/>
      <c r="K2908" s="105">
        <f>VLOOKUP('Datos Monitoreo 2019'!$D2908,info!$A$2:$B$20,2,FALSE)</f>
        <v>0.54</v>
      </c>
      <c r="M2908" s="104">
        <v>1.1499999999999999</v>
      </c>
      <c r="N2908" s="106">
        <f>(0.214828*'Datos Monitoreo 2019'!$E2908^2.0402)/1000</f>
        <v>0.12761566772174257</v>
      </c>
      <c r="O2908" s="106">
        <f>'Datos Monitoreo 2019'!$N2908*'Datos Monitoreo 2019'!$S2908</f>
        <v>2.5523133544348514E-2</v>
      </c>
      <c r="P2908" s="106">
        <f>'Datos Monitoreo 2019'!$O2908+'Datos Monitoreo 2019'!$N2908</f>
        <v>0.15313880126609108</v>
      </c>
      <c r="Q2908" s="104">
        <v>0.47</v>
      </c>
      <c r="R2908" s="106">
        <f>'Datos Monitoreo 2019'!$Q2908*'Datos Monitoreo 2019'!$N2908</f>
        <v>5.9979363829219007E-2</v>
      </c>
      <c r="S2908" s="104">
        <v>0.2</v>
      </c>
      <c r="T2908" s="106">
        <f>'Datos Monitoreo 2019'!$R2908*'Datos Monitoreo 2019'!$S2908</f>
        <v>1.1995872765843803E-2</v>
      </c>
      <c r="U2908" s="106">
        <f>'Datos Monitoreo 2019'!$T2908+'Datos Monitoreo 2019'!$R2908</f>
        <v>7.1975236595062803E-2</v>
      </c>
    </row>
    <row r="2909" spans="1:21" s="94" customFormat="1" ht="16.5" hidden="1" x14ac:dyDescent="0.3">
      <c r="A2909" s="96" t="s">
        <v>104</v>
      </c>
      <c r="B2909" s="102">
        <f>VLOOKUP('Datos Monitoreo 2019'!$A2909,info!$D$3:$E$118,2,FALSE)</f>
        <v>2</v>
      </c>
      <c r="C2909" s="96">
        <v>48</v>
      </c>
      <c r="D2909" s="95" t="s">
        <v>10</v>
      </c>
      <c r="E2909" s="97">
        <v>31.799157629760693</v>
      </c>
      <c r="F2909" s="103">
        <f t="shared" si="50"/>
        <v>7.9418396180327352E-2</v>
      </c>
      <c r="G2909" s="95"/>
      <c r="H2909" s="104"/>
      <c r="I2909" s="104"/>
      <c r="J2909" s="104"/>
      <c r="K2909" s="105">
        <f>VLOOKUP('Datos Monitoreo 2019'!$D2909,info!$A$2:$B$20,2,FALSE)</f>
        <v>0.54</v>
      </c>
      <c r="M2909" s="104">
        <v>1.1499999999999999</v>
      </c>
      <c r="N2909" s="106">
        <f>(0.214828*'Datos Monitoreo 2019'!$E2909^2.0402)/1000</f>
        <v>0.24964290294845243</v>
      </c>
      <c r="O2909" s="106">
        <f>'Datos Monitoreo 2019'!$N2909*'Datos Monitoreo 2019'!$S2909</f>
        <v>4.9928580589690491E-2</v>
      </c>
      <c r="P2909" s="106">
        <f>'Datos Monitoreo 2019'!$O2909+'Datos Monitoreo 2019'!$N2909</f>
        <v>0.29957148353814289</v>
      </c>
      <c r="Q2909" s="104">
        <v>0.47</v>
      </c>
      <c r="R2909" s="106">
        <f>'Datos Monitoreo 2019'!$Q2909*'Datos Monitoreo 2019'!$N2909</f>
        <v>0.11733216438577264</v>
      </c>
      <c r="S2909" s="104">
        <v>0.2</v>
      </c>
      <c r="T2909" s="106">
        <f>'Datos Monitoreo 2019'!$R2909*'Datos Monitoreo 2019'!$S2909</f>
        <v>2.3466432877154528E-2</v>
      </c>
      <c r="U2909" s="106">
        <f>'Datos Monitoreo 2019'!$T2909+'Datos Monitoreo 2019'!$R2909</f>
        <v>0.14079859726292718</v>
      </c>
    </row>
    <row r="2910" spans="1:21" s="94" customFormat="1" ht="16.5" hidden="1" x14ac:dyDescent="0.3">
      <c r="A2910" s="96" t="s">
        <v>104</v>
      </c>
      <c r="B2910" s="102">
        <f>VLOOKUP('Datos Monitoreo 2019'!$A2910,info!$D$3:$E$118,2,FALSE)</f>
        <v>2</v>
      </c>
      <c r="C2910" s="96">
        <v>49</v>
      </c>
      <c r="D2910" s="96" t="s">
        <v>10</v>
      </c>
      <c r="E2910" s="97">
        <v>18.621128341751756</v>
      </c>
      <c r="F2910" s="103">
        <f t="shared" si="50"/>
        <v>2.7233400199811946E-2</v>
      </c>
      <c r="G2910" s="98"/>
      <c r="H2910" s="104"/>
      <c r="I2910" s="104"/>
      <c r="J2910" s="104"/>
      <c r="K2910" s="105">
        <f>VLOOKUP('Datos Monitoreo 2019'!$D2910,info!$A$2:$B$20,2,FALSE)</f>
        <v>0.54</v>
      </c>
      <c r="M2910" s="104">
        <v>1.1499999999999999</v>
      </c>
      <c r="N2910" s="106">
        <f>(0.214828*'Datos Monitoreo 2019'!$E2910^2.0402)/1000</f>
        <v>8.3783232658529272E-2</v>
      </c>
      <c r="O2910" s="106">
        <f>'Datos Monitoreo 2019'!$N2910*'Datos Monitoreo 2019'!$S2910</f>
        <v>1.6756646531705856E-2</v>
      </c>
      <c r="P2910" s="106">
        <f>'Datos Monitoreo 2019'!$O2910+'Datos Monitoreo 2019'!$N2910</f>
        <v>0.10053987919023513</v>
      </c>
      <c r="Q2910" s="104">
        <v>0.47</v>
      </c>
      <c r="R2910" s="106">
        <f>'Datos Monitoreo 2019'!$Q2910*'Datos Monitoreo 2019'!$N2910</f>
        <v>3.9378119349508758E-2</v>
      </c>
      <c r="S2910" s="104">
        <v>0.2</v>
      </c>
      <c r="T2910" s="106">
        <f>'Datos Monitoreo 2019'!$R2910*'Datos Monitoreo 2019'!$S2910</f>
        <v>7.8756238699017513E-3</v>
      </c>
      <c r="U2910" s="106">
        <f>'Datos Monitoreo 2019'!$T2910+'Datos Monitoreo 2019'!$R2910</f>
        <v>4.7253743219410511E-2</v>
      </c>
    </row>
    <row r="2911" spans="1:21" s="94" customFormat="1" ht="16.5" hidden="1" x14ac:dyDescent="0.3">
      <c r="A2911" s="96" t="s">
        <v>104</v>
      </c>
      <c r="B2911" s="102">
        <f>VLOOKUP('Datos Monitoreo 2019'!$A2911,info!$D$3:$E$118,2,FALSE)</f>
        <v>2</v>
      </c>
      <c r="C2911" s="96">
        <v>51</v>
      </c>
      <c r="D2911" s="96" t="s">
        <v>10</v>
      </c>
      <c r="E2911" s="97">
        <v>27.024509337003831</v>
      </c>
      <c r="F2911" s="103">
        <f t="shared" si="50"/>
        <v>5.7359521067790645E-2</v>
      </c>
      <c r="G2911" s="98"/>
      <c r="H2911" s="104"/>
      <c r="I2911" s="104"/>
      <c r="J2911" s="104"/>
      <c r="K2911" s="105">
        <f>VLOOKUP('Datos Monitoreo 2019'!$D2911,info!$A$2:$B$20,2,FALSE)</f>
        <v>0.54</v>
      </c>
      <c r="M2911" s="104">
        <v>1.1499999999999999</v>
      </c>
      <c r="N2911" s="106">
        <f>(0.214828*'Datos Monitoreo 2019'!$E2911^2.0402)/1000</f>
        <v>0.1791278794400416</v>
      </c>
      <c r="O2911" s="106">
        <f>'Datos Monitoreo 2019'!$N2911*'Datos Monitoreo 2019'!$S2911</f>
        <v>3.5825575888008325E-2</v>
      </c>
      <c r="P2911" s="106">
        <f>'Datos Monitoreo 2019'!$O2911+'Datos Monitoreo 2019'!$N2911</f>
        <v>0.21495345532804994</v>
      </c>
      <c r="Q2911" s="104">
        <v>0.47</v>
      </c>
      <c r="R2911" s="106">
        <f>'Datos Monitoreo 2019'!$Q2911*'Datos Monitoreo 2019'!$N2911</f>
        <v>8.4190103336819547E-2</v>
      </c>
      <c r="S2911" s="104">
        <v>0.2</v>
      </c>
      <c r="T2911" s="106">
        <f>'Datos Monitoreo 2019'!$R2911*'Datos Monitoreo 2019'!$S2911</f>
        <v>1.6838020667363909E-2</v>
      </c>
      <c r="U2911" s="106">
        <f>'Datos Monitoreo 2019'!$T2911+'Datos Monitoreo 2019'!$R2911</f>
        <v>0.10102812400418346</v>
      </c>
    </row>
    <row r="2912" spans="1:21" s="94" customFormat="1" ht="16.5" hidden="1" x14ac:dyDescent="0.3">
      <c r="A2912" s="95" t="s">
        <v>104</v>
      </c>
      <c r="B2912" s="102">
        <f>VLOOKUP('Datos Monitoreo 2019'!$A2912,info!$D$3:$E$118,2,FALSE)</f>
        <v>2</v>
      </c>
      <c r="C2912" s="96">
        <v>52</v>
      </c>
      <c r="D2912" s="96" t="s">
        <v>10</v>
      </c>
      <c r="E2912" s="97">
        <v>25.68760781503191</v>
      </c>
      <c r="F2912" s="103">
        <f t="shared" si="50"/>
        <v>5.1824748766826884E-2</v>
      </c>
      <c r="G2912" s="95"/>
      <c r="H2912" s="104"/>
      <c r="I2912" s="104"/>
      <c r="J2912" s="104"/>
      <c r="K2912" s="105">
        <f>VLOOKUP('Datos Monitoreo 2019'!$D2912,info!$A$2:$B$20,2,FALSE)</f>
        <v>0.54</v>
      </c>
      <c r="M2912" s="104">
        <v>1.1499999999999999</v>
      </c>
      <c r="N2912" s="106">
        <f>(0.214828*'Datos Monitoreo 2019'!$E2912^2.0402)/1000</f>
        <v>0.16151360121122099</v>
      </c>
      <c r="O2912" s="106">
        <f>'Datos Monitoreo 2019'!$N2912*'Datos Monitoreo 2019'!$S2912</f>
        <v>3.2302720242244197E-2</v>
      </c>
      <c r="P2912" s="106">
        <f>'Datos Monitoreo 2019'!$O2912+'Datos Monitoreo 2019'!$N2912</f>
        <v>0.1938163214534652</v>
      </c>
      <c r="Q2912" s="104">
        <v>0.47</v>
      </c>
      <c r="R2912" s="106">
        <f>'Datos Monitoreo 2019'!$Q2912*'Datos Monitoreo 2019'!$N2912</f>
        <v>7.5911392569273858E-2</v>
      </c>
      <c r="S2912" s="104">
        <v>0.2</v>
      </c>
      <c r="T2912" s="106">
        <f>'Datos Monitoreo 2019'!$R2912*'Datos Monitoreo 2019'!$S2912</f>
        <v>1.5182278513854772E-2</v>
      </c>
      <c r="U2912" s="106">
        <f>'Datos Monitoreo 2019'!$T2912+'Datos Monitoreo 2019'!$R2912</f>
        <v>9.109367108312863E-2</v>
      </c>
    </row>
    <row r="2913" spans="1:21" s="94" customFormat="1" ht="16.5" hidden="1" x14ac:dyDescent="0.3">
      <c r="A2913" s="96" t="s">
        <v>105</v>
      </c>
      <c r="B2913" s="102">
        <f>VLOOKUP('Datos Monitoreo 2019'!$A2913,info!$D$3:$E$118,2,FALSE)</f>
        <v>2</v>
      </c>
      <c r="C2913" s="96">
        <v>1</v>
      </c>
      <c r="D2913" s="96" t="s">
        <v>11</v>
      </c>
      <c r="E2913" s="97">
        <v>31.671833675287171</v>
      </c>
      <c r="F2913" s="103">
        <f t="shared" si="50"/>
        <v>7.8783686267276831E-2</v>
      </c>
      <c r="G2913" s="98"/>
      <c r="H2913" s="104"/>
      <c r="I2913" s="104"/>
      <c r="J2913" s="104"/>
      <c r="K2913" s="105">
        <f>VLOOKUP('Datos Monitoreo 2019'!$D2913,info!$A$2:$B$20,2,FALSE)</f>
        <v>0.34899999999999998</v>
      </c>
      <c r="M2913" s="104">
        <v>1.1499999999999999</v>
      </c>
      <c r="N2913" s="106">
        <f>(0.489461*'Datos Monitoreo 2019'!$E2913^1.79018)/1000</f>
        <v>0.23778981923955511</v>
      </c>
      <c r="O2913" s="106">
        <f>'Datos Monitoreo 2019'!$N2913*'Datos Monitoreo 2019'!$S2913</f>
        <v>4.7557963847911028E-2</v>
      </c>
      <c r="P2913" s="106">
        <f>'Datos Monitoreo 2019'!$O2913+'Datos Monitoreo 2019'!$N2913</f>
        <v>0.28534778308746611</v>
      </c>
      <c r="Q2913" s="104">
        <v>0.47</v>
      </c>
      <c r="R2913" s="106">
        <f>'Datos Monitoreo 2019'!$Q2913*'Datos Monitoreo 2019'!$N2913</f>
        <v>0.1117612150425909</v>
      </c>
      <c r="S2913" s="104">
        <v>0.2</v>
      </c>
      <c r="T2913" s="106">
        <f>'Datos Monitoreo 2019'!$R2913*'Datos Monitoreo 2019'!$S2913</f>
        <v>2.235224300851818E-2</v>
      </c>
      <c r="U2913" s="106">
        <f>'Datos Monitoreo 2019'!$T2913+'Datos Monitoreo 2019'!$R2913</f>
        <v>0.13411345805110908</v>
      </c>
    </row>
    <row r="2914" spans="1:21" s="94" customFormat="1" ht="16.5" hidden="1" x14ac:dyDescent="0.3">
      <c r="A2914" s="95" t="s">
        <v>105</v>
      </c>
      <c r="B2914" s="102">
        <f>VLOOKUP('Datos Monitoreo 2019'!$A2914,info!$D$3:$E$118,2,FALSE)</f>
        <v>2</v>
      </c>
      <c r="C2914" s="96">
        <v>2</v>
      </c>
      <c r="D2914" s="95" t="s">
        <v>11</v>
      </c>
      <c r="E2914" s="97">
        <v>23.300283668653478</v>
      </c>
      <c r="F2914" s="103">
        <f t="shared" si="50"/>
        <v>4.2639519113635858E-2</v>
      </c>
      <c r="G2914" s="95"/>
      <c r="H2914" s="104"/>
      <c r="I2914" s="104"/>
      <c r="J2914" s="104"/>
      <c r="K2914" s="105">
        <f>VLOOKUP('Datos Monitoreo 2019'!$D2914,info!$A$2:$B$20,2,FALSE)</f>
        <v>0.34899999999999998</v>
      </c>
      <c r="M2914" s="104">
        <v>1.1499999999999999</v>
      </c>
      <c r="N2914" s="106">
        <f>(0.489461*'Datos Monitoreo 2019'!$E2914^1.79018)/1000</f>
        <v>0.13725898439715783</v>
      </c>
      <c r="O2914" s="106">
        <f>'Datos Monitoreo 2019'!$N2914*'Datos Monitoreo 2019'!$S2914</f>
        <v>2.745179687943157E-2</v>
      </c>
      <c r="P2914" s="106">
        <f>'Datos Monitoreo 2019'!$O2914+'Datos Monitoreo 2019'!$N2914</f>
        <v>0.16471078127658939</v>
      </c>
      <c r="Q2914" s="104">
        <v>0.47</v>
      </c>
      <c r="R2914" s="106">
        <f>'Datos Monitoreo 2019'!$Q2914*'Datos Monitoreo 2019'!$N2914</f>
        <v>6.4511722666664176E-2</v>
      </c>
      <c r="S2914" s="104">
        <v>0.2</v>
      </c>
      <c r="T2914" s="106">
        <f>'Datos Monitoreo 2019'!$R2914*'Datos Monitoreo 2019'!$S2914</f>
        <v>1.2902344533332836E-2</v>
      </c>
      <c r="U2914" s="106">
        <f>'Datos Monitoreo 2019'!$T2914+'Datos Monitoreo 2019'!$R2914</f>
        <v>7.7414067199997008E-2</v>
      </c>
    </row>
    <row r="2915" spans="1:21" s="94" customFormat="1" ht="16.5" hidden="1" x14ac:dyDescent="0.3">
      <c r="A2915" s="95" t="s">
        <v>105</v>
      </c>
      <c r="B2915" s="102">
        <f>VLOOKUP('Datos Monitoreo 2019'!$A2915,info!$D$3:$E$118,2,FALSE)</f>
        <v>2</v>
      </c>
      <c r="C2915" s="96">
        <v>6</v>
      </c>
      <c r="D2915" s="95" t="s">
        <v>11</v>
      </c>
      <c r="E2915" s="97">
        <v>24.509861236151881</v>
      </c>
      <c r="F2915" s="103">
        <f t="shared" si="50"/>
        <v>4.7181482879592368E-2</v>
      </c>
      <c r="G2915" s="95"/>
      <c r="H2915" s="104"/>
      <c r="I2915" s="104"/>
      <c r="J2915" s="104"/>
      <c r="K2915" s="105">
        <f>VLOOKUP('Datos Monitoreo 2019'!$D2915,info!$A$2:$B$20,2,FALSE)</f>
        <v>0.34899999999999998</v>
      </c>
      <c r="M2915" s="104">
        <v>1.1499999999999999</v>
      </c>
      <c r="N2915" s="106">
        <f>(0.489461*'Datos Monitoreo 2019'!$E2915^1.79018)/1000</f>
        <v>0.15027554111080726</v>
      </c>
      <c r="O2915" s="106">
        <f>'Datos Monitoreo 2019'!$N2915*'Datos Monitoreo 2019'!$S2915</f>
        <v>3.0055108222161453E-2</v>
      </c>
      <c r="P2915" s="106">
        <f>'Datos Monitoreo 2019'!$O2915+'Datos Monitoreo 2019'!$N2915</f>
        <v>0.18033064933296872</v>
      </c>
      <c r="Q2915" s="104">
        <v>0.47</v>
      </c>
      <c r="R2915" s="106">
        <f>'Datos Monitoreo 2019'!$Q2915*'Datos Monitoreo 2019'!$N2915</f>
        <v>7.0629504322079414E-2</v>
      </c>
      <c r="S2915" s="104">
        <v>0.2</v>
      </c>
      <c r="T2915" s="106">
        <f>'Datos Monitoreo 2019'!$R2915*'Datos Monitoreo 2019'!$S2915</f>
        <v>1.4125900864415883E-2</v>
      </c>
      <c r="U2915" s="106">
        <f>'Datos Monitoreo 2019'!$T2915+'Datos Monitoreo 2019'!$R2915</f>
        <v>8.4755405186495297E-2</v>
      </c>
    </row>
    <row r="2916" spans="1:21" s="94" customFormat="1" ht="16.5" hidden="1" x14ac:dyDescent="0.3">
      <c r="A2916" s="95" t="s">
        <v>105</v>
      </c>
      <c r="B2916" s="102">
        <f>VLOOKUP('Datos Monitoreo 2019'!$A2916,info!$D$3:$E$118,2,FALSE)</f>
        <v>2</v>
      </c>
      <c r="C2916" s="96">
        <v>7</v>
      </c>
      <c r="D2916" s="95" t="s">
        <v>11</v>
      </c>
      <c r="E2916" s="97">
        <v>28.074931961410339</v>
      </c>
      <c r="F2916" s="103">
        <f t="shared" si="50"/>
        <v>6.1905224974909794E-2</v>
      </c>
      <c r="G2916" s="95"/>
      <c r="H2916" s="104"/>
      <c r="I2916" s="104"/>
      <c r="J2916" s="104"/>
      <c r="K2916" s="105">
        <f>VLOOKUP('Datos Monitoreo 2019'!$D2916,info!$A$2:$B$20,2,FALSE)</f>
        <v>0.34899999999999998</v>
      </c>
      <c r="M2916" s="104">
        <v>1.1499999999999999</v>
      </c>
      <c r="N2916" s="106">
        <f>(0.489461*'Datos Monitoreo 2019'!$E2916^1.79018)/1000</f>
        <v>0.19163255314074626</v>
      </c>
      <c r="O2916" s="106">
        <f>'Datos Monitoreo 2019'!$N2916*'Datos Monitoreo 2019'!$S2916</f>
        <v>3.8326510628149256E-2</v>
      </c>
      <c r="P2916" s="106">
        <f>'Datos Monitoreo 2019'!$O2916+'Datos Monitoreo 2019'!$N2916</f>
        <v>0.22995906376889552</v>
      </c>
      <c r="Q2916" s="104">
        <v>0.47</v>
      </c>
      <c r="R2916" s="106">
        <f>'Datos Monitoreo 2019'!$Q2916*'Datos Monitoreo 2019'!$N2916</f>
        <v>9.0067299976150733E-2</v>
      </c>
      <c r="S2916" s="104">
        <v>0.2</v>
      </c>
      <c r="T2916" s="106">
        <f>'Datos Monitoreo 2019'!$R2916*'Datos Monitoreo 2019'!$S2916</f>
        <v>1.8013459995230147E-2</v>
      </c>
      <c r="U2916" s="106">
        <f>'Datos Monitoreo 2019'!$T2916+'Datos Monitoreo 2019'!$R2916</f>
        <v>0.10808075997138088</v>
      </c>
    </row>
    <row r="2917" spans="1:21" s="94" customFormat="1" ht="16.5" hidden="1" x14ac:dyDescent="0.3">
      <c r="A2917" s="95" t="s">
        <v>105</v>
      </c>
      <c r="B2917" s="102">
        <f>VLOOKUP('Datos Monitoreo 2019'!$A2917,info!$D$3:$E$118,2,FALSE)</f>
        <v>2</v>
      </c>
      <c r="C2917" s="96">
        <v>10</v>
      </c>
      <c r="D2917" s="96" t="s">
        <v>11</v>
      </c>
      <c r="E2917" s="97">
        <v>26.769861428056796</v>
      </c>
      <c r="F2917" s="103">
        <f t="shared" si="50"/>
        <v>5.6283633652489409E-2</v>
      </c>
      <c r="G2917" s="98"/>
      <c r="H2917" s="104"/>
      <c r="I2917" s="104"/>
      <c r="J2917" s="104"/>
      <c r="K2917" s="105">
        <f>VLOOKUP('Datos Monitoreo 2019'!$D2917,info!$A$2:$B$20,2,FALSE)</f>
        <v>0.34899999999999998</v>
      </c>
      <c r="M2917" s="104">
        <v>1.1499999999999999</v>
      </c>
      <c r="N2917" s="106">
        <f>(0.489461*'Datos Monitoreo 2019'!$E2917^1.79018)/1000</f>
        <v>0.17597931781230056</v>
      </c>
      <c r="O2917" s="106">
        <f>'Datos Monitoreo 2019'!$N2917*'Datos Monitoreo 2019'!$S2917</f>
        <v>3.5195863562460114E-2</v>
      </c>
      <c r="P2917" s="106">
        <f>'Datos Monitoreo 2019'!$O2917+'Datos Monitoreo 2019'!$N2917</f>
        <v>0.21117518137476066</v>
      </c>
      <c r="Q2917" s="104">
        <v>0.47</v>
      </c>
      <c r="R2917" s="106">
        <f>'Datos Monitoreo 2019'!$Q2917*'Datos Monitoreo 2019'!$N2917</f>
        <v>8.2710279371781256E-2</v>
      </c>
      <c r="S2917" s="104">
        <v>0.2</v>
      </c>
      <c r="T2917" s="106">
        <f>'Datos Monitoreo 2019'!$R2917*'Datos Monitoreo 2019'!$S2917</f>
        <v>1.6542055874356251E-2</v>
      </c>
      <c r="U2917" s="106">
        <f>'Datos Monitoreo 2019'!$T2917+'Datos Monitoreo 2019'!$R2917</f>
        <v>9.925233524613751E-2</v>
      </c>
    </row>
    <row r="2918" spans="1:21" s="94" customFormat="1" ht="16.5" hidden="1" x14ac:dyDescent="0.3">
      <c r="A2918" s="95" t="s">
        <v>105</v>
      </c>
      <c r="B2918" s="102">
        <f>VLOOKUP('Datos Monitoreo 2019'!$A2918,info!$D$3:$E$118,2,FALSE)</f>
        <v>2</v>
      </c>
      <c r="C2918" s="96">
        <v>12</v>
      </c>
      <c r="D2918" s="96" t="s">
        <v>11</v>
      </c>
      <c r="E2918" s="97">
        <v>30.303101164696873</v>
      </c>
      <c r="F2918" s="103">
        <f t="shared" si="50"/>
        <v>7.2121380771978549E-2</v>
      </c>
      <c r="G2918" s="98"/>
      <c r="H2918" s="104"/>
      <c r="I2918" s="104"/>
      <c r="J2918" s="104"/>
      <c r="K2918" s="105">
        <f>VLOOKUP('Datos Monitoreo 2019'!$D2918,info!$A$2:$B$20,2,FALSE)</f>
        <v>0.34899999999999998</v>
      </c>
      <c r="M2918" s="104">
        <v>1.1499999999999999</v>
      </c>
      <c r="N2918" s="106">
        <f>(0.489461*'Datos Monitoreo 2019'!$E2918^1.79018)/1000</f>
        <v>0.21970838225201994</v>
      </c>
      <c r="O2918" s="106">
        <f>'Datos Monitoreo 2019'!$N2918*'Datos Monitoreo 2019'!$S2918</f>
        <v>4.3941676450403991E-2</v>
      </c>
      <c r="P2918" s="106">
        <f>'Datos Monitoreo 2019'!$O2918+'Datos Monitoreo 2019'!$N2918</f>
        <v>0.26365005870242392</v>
      </c>
      <c r="Q2918" s="104">
        <v>0.47</v>
      </c>
      <c r="R2918" s="106">
        <f>'Datos Monitoreo 2019'!$Q2918*'Datos Monitoreo 2019'!$N2918</f>
        <v>0.10326293965844936</v>
      </c>
      <c r="S2918" s="104">
        <v>0.2</v>
      </c>
      <c r="T2918" s="106">
        <f>'Datos Monitoreo 2019'!$R2918*'Datos Monitoreo 2019'!$S2918</f>
        <v>2.0652587931689875E-2</v>
      </c>
      <c r="U2918" s="106">
        <f>'Datos Monitoreo 2019'!$T2918+'Datos Monitoreo 2019'!$R2918</f>
        <v>0.12391552759013924</v>
      </c>
    </row>
    <row r="2919" spans="1:21" s="94" customFormat="1" ht="16.5" hidden="1" x14ac:dyDescent="0.3">
      <c r="A2919" s="95" t="s">
        <v>105</v>
      </c>
      <c r="B2919" s="102">
        <f>VLOOKUP('Datos Monitoreo 2019'!$A2919,info!$D$3:$E$118,2,FALSE)</f>
        <v>2</v>
      </c>
      <c r="C2919" s="96">
        <v>14</v>
      </c>
      <c r="D2919" s="96" t="s">
        <v>11</v>
      </c>
      <c r="E2919" s="97">
        <v>32.53127036798341</v>
      </c>
      <c r="F2919" s="103">
        <f t="shared" si="50"/>
        <v>8.3117395790197626E-2</v>
      </c>
      <c r="G2919" s="98"/>
      <c r="H2919" s="104"/>
      <c r="I2919" s="104"/>
      <c r="J2919" s="104"/>
      <c r="K2919" s="105">
        <f>VLOOKUP('Datos Monitoreo 2019'!$D2919,info!$A$2:$B$20,2,FALSE)</f>
        <v>0.34899999999999998</v>
      </c>
      <c r="M2919" s="104">
        <v>1.1499999999999999</v>
      </c>
      <c r="N2919" s="106">
        <f>(0.489461*'Datos Monitoreo 2019'!$E2919^1.79018)/1000</f>
        <v>0.2494647220332798</v>
      </c>
      <c r="O2919" s="106">
        <f>'Datos Monitoreo 2019'!$N2919*'Datos Monitoreo 2019'!$S2919</f>
        <v>4.989294440665596E-2</v>
      </c>
      <c r="P2919" s="106">
        <f>'Datos Monitoreo 2019'!$O2919+'Datos Monitoreo 2019'!$N2919</f>
        <v>0.29935766643993578</v>
      </c>
      <c r="Q2919" s="104">
        <v>0.47</v>
      </c>
      <c r="R2919" s="106">
        <f>'Datos Monitoreo 2019'!$Q2919*'Datos Monitoreo 2019'!$N2919</f>
        <v>0.11724841935564149</v>
      </c>
      <c r="S2919" s="104">
        <v>0.2</v>
      </c>
      <c r="T2919" s="106">
        <f>'Datos Monitoreo 2019'!$R2919*'Datos Monitoreo 2019'!$S2919</f>
        <v>2.34496838711283E-2</v>
      </c>
      <c r="U2919" s="106">
        <f>'Datos Monitoreo 2019'!$T2919+'Datos Monitoreo 2019'!$R2919</f>
        <v>0.14069810322676979</v>
      </c>
    </row>
    <row r="2920" spans="1:21" s="94" customFormat="1" ht="16.5" hidden="1" x14ac:dyDescent="0.3">
      <c r="A2920" s="95" t="s">
        <v>105</v>
      </c>
      <c r="B2920" s="102">
        <f>VLOOKUP('Datos Monitoreo 2019'!$A2920,info!$D$3:$E$118,2,FALSE)</f>
        <v>2</v>
      </c>
      <c r="C2920" s="96">
        <v>15</v>
      </c>
      <c r="D2920" s="95" t="s">
        <v>11</v>
      </c>
      <c r="E2920" s="97">
        <v>23.745917509310782</v>
      </c>
      <c r="F2920" s="103">
        <f t="shared" si="50"/>
        <v>4.4286136154864604E-2</v>
      </c>
      <c r="G2920" s="95"/>
      <c r="H2920" s="104"/>
      <c r="I2920" s="104"/>
      <c r="J2920" s="104"/>
      <c r="K2920" s="105">
        <f>VLOOKUP('Datos Monitoreo 2019'!$D2920,info!$A$2:$B$20,2,FALSE)</f>
        <v>0.34899999999999998</v>
      </c>
      <c r="M2920" s="104">
        <v>1.1499999999999999</v>
      </c>
      <c r="N2920" s="106">
        <f>(0.489461*'Datos Monitoreo 2019'!$E2920^1.79018)/1000</f>
        <v>0.14199397864948313</v>
      </c>
      <c r="O2920" s="106">
        <f>'Datos Monitoreo 2019'!$N2920*'Datos Monitoreo 2019'!$S2920</f>
        <v>2.8398795729896627E-2</v>
      </c>
      <c r="P2920" s="106">
        <f>'Datos Monitoreo 2019'!$O2920+'Datos Monitoreo 2019'!$N2920</f>
        <v>0.17039277437937975</v>
      </c>
      <c r="Q2920" s="104">
        <v>0.47</v>
      </c>
      <c r="R2920" s="106">
        <f>'Datos Monitoreo 2019'!$Q2920*'Datos Monitoreo 2019'!$N2920</f>
        <v>6.6737169965257068E-2</v>
      </c>
      <c r="S2920" s="104">
        <v>0.2</v>
      </c>
      <c r="T2920" s="106">
        <f>'Datos Monitoreo 2019'!$R2920*'Datos Monitoreo 2019'!$S2920</f>
        <v>1.3347433993051414E-2</v>
      </c>
      <c r="U2920" s="106">
        <f>'Datos Monitoreo 2019'!$T2920+'Datos Monitoreo 2019'!$R2920</f>
        <v>8.0084603958308478E-2</v>
      </c>
    </row>
    <row r="2921" spans="1:21" s="94" customFormat="1" ht="16.5" hidden="1" x14ac:dyDescent="0.3">
      <c r="A2921" s="95" t="s">
        <v>105</v>
      </c>
      <c r="B2921" s="102">
        <f>VLOOKUP('Datos Monitoreo 2019'!$A2921,info!$D$3:$E$118,2,FALSE)</f>
        <v>2</v>
      </c>
      <c r="C2921" s="96">
        <v>18</v>
      </c>
      <c r="D2921" s="95" t="s">
        <v>11</v>
      </c>
      <c r="E2921" s="97">
        <v>26.801692416675177</v>
      </c>
      <c r="F2921" s="103">
        <f t="shared" si="50"/>
        <v>5.6417562537101257E-2</v>
      </c>
      <c r="G2921" s="95"/>
      <c r="H2921" s="104"/>
      <c r="I2921" s="104"/>
      <c r="J2921" s="104"/>
      <c r="K2921" s="105">
        <f>VLOOKUP('Datos Monitoreo 2019'!$D2921,info!$A$2:$B$20,2,FALSE)</f>
        <v>0.34899999999999998</v>
      </c>
      <c r="M2921" s="104">
        <v>1.1499999999999999</v>
      </c>
      <c r="N2921" s="106">
        <f>(0.489461*'Datos Monitoreo 2019'!$E2921^1.79018)/1000</f>
        <v>0.17635408908663885</v>
      </c>
      <c r="O2921" s="106">
        <f>'Datos Monitoreo 2019'!$N2921*'Datos Monitoreo 2019'!$S2921</f>
        <v>3.5270817817327771E-2</v>
      </c>
      <c r="P2921" s="106">
        <f>'Datos Monitoreo 2019'!$O2921+'Datos Monitoreo 2019'!$N2921</f>
        <v>0.21162490690396663</v>
      </c>
      <c r="Q2921" s="104">
        <v>0.47</v>
      </c>
      <c r="R2921" s="106">
        <f>'Datos Monitoreo 2019'!$Q2921*'Datos Monitoreo 2019'!$N2921</f>
        <v>8.2886421870720262E-2</v>
      </c>
      <c r="S2921" s="104">
        <v>0.2</v>
      </c>
      <c r="T2921" s="106">
        <f>'Datos Monitoreo 2019'!$R2921*'Datos Monitoreo 2019'!$S2921</f>
        <v>1.6577284374144054E-2</v>
      </c>
      <c r="U2921" s="106">
        <f>'Datos Monitoreo 2019'!$T2921+'Datos Monitoreo 2019'!$R2921</f>
        <v>9.9463706244864308E-2</v>
      </c>
    </row>
    <row r="2922" spans="1:21" s="94" customFormat="1" ht="16.5" hidden="1" x14ac:dyDescent="0.3">
      <c r="A2922" s="95" t="s">
        <v>105</v>
      </c>
      <c r="B2922" s="102">
        <f>VLOOKUP('Datos Monitoreo 2019'!$A2922,info!$D$3:$E$118,2,FALSE)</f>
        <v>2</v>
      </c>
      <c r="C2922" s="96">
        <v>19</v>
      </c>
      <c r="D2922" s="96" t="s">
        <v>11</v>
      </c>
      <c r="E2922" s="97">
        <v>27.852115041081685</v>
      </c>
      <c r="F2922" s="103">
        <f t="shared" si="50"/>
        <v>6.0926501652366197E-2</v>
      </c>
      <c r="G2922" s="98"/>
      <c r="H2922" s="104"/>
      <c r="I2922" s="104"/>
      <c r="J2922" s="104"/>
      <c r="K2922" s="105">
        <f>VLOOKUP('Datos Monitoreo 2019'!$D2922,info!$A$2:$B$20,2,FALSE)</f>
        <v>0.34899999999999998</v>
      </c>
      <c r="M2922" s="104">
        <v>1.1499999999999999</v>
      </c>
      <c r="N2922" s="106">
        <f>(0.489461*'Datos Monitoreo 2019'!$E2922^1.79018)/1000</f>
        <v>0.18891842246872298</v>
      </c>
      <c r="O2922" s="106">
        <f>'Datos Monitoreo 2019'!$N2922*'Datos Monitoreo 2019'!$S2922</f>
        <v>3.7783684493744599E-2</v>
      </c>
      <c r="P2922" s="106">
        <f>'Datos Monitoreo 2019'!$O2922+'Datos Monitoreo 2019'!$N2922</f>
        <v>0.22670210696246756</v>
      </c>
      <c r="Q2922" s="104">
        <v>0.47</v>
      </c>
      <c r="R2922" s="106">
        <f>'Datos Monitoreo 2019'!$Q2922*'Datos Monitoreo 2019'!$N2922</f>
        <v>8.8791658560299802E-2</v>
      </c>
      <c r="S2922" s="104">
        <v>0.2</v>
      </c>
      <c r="T2922" s="106">
        <f>'Datos Monitoreo 2019'!$R2922*'Datos Monitoreo 2019'!$S2922</f>
        <v>1.7758331712059962E-2</v>
      </c>
      <c r="U2922" s="106">
        <f>'Datos Monitoreo 2019'!$T2922+'Datos Monitoreo 2019'!$R2922</f>
        <v>0.10654999027235976</v>
      </c>
    </row>
    <row r="2923" spans="1:21" s="94" customFormat="1" ht="16.5" hidden="1" x14ac:dyDescent="0.3">
      <c r="A2923" s="95" t="s">
        <v>105</v>
      </c>
      <c r="B2923" s="102">
        <f>VLOOKUP('Datos Monitoreo 2019'!$A2923,info!$D$3:$E$118,2,FALSE)</f>
        <v>2</v>
      </c>
      <c r="C2923" s="96">
        <v>21</v>
      </c>
      <c r="D2923" s="96" t="s">
        <v>11</v>
      </c>
      <c r="E2923" s="97">
        <v>24.605354202007018</v>
      </c>
      <c r="F2923" s="103">
        <f t="shared" si="50"/>
        <v>4.7549846995378557E-2</v>
      </c>
      <c r="G2923" s="98"/>
      <c r="H2923" s="104"/>
      <c r="I2923" s="104"/>
      <c r="J2923" s="104"/>
      <c r="K2923" s="105">
        <f>VLOOKUP('Datos Monitoreo 2019'!$D2923,info!$A$2:$B$20,2,FALSE)</f>
        <v>0.34899999999999998</v>
      </c>
      <c r="M2923" s="104">
        <v>1.1499999999999999</v>
      </c>
      <c r="N2923" s="106">
        <f>(0.489461*'Datos Monitoreo 2019'!$E2923^1.79018)/1000</f>
        <v>0.1513252849868611</v>
      </c>
      <c r="O2923" s="106">
        <f>'Datos Monitoreo 2019'!$N2923*'Datos Monitoreo 2019'!$S2923</f>
        <v>3.0265056997372222E-2</v>
      </c>
      <c r="P2923" s="106">
        <f>'Datos Monitoreo 2019'!$O2923+'Datos Monitoreo 2019'!$N2923</f>
        <v>0.18159034198423332</v>
      </c>
      <c r="Q2923" s="104">
        <v>0.47</v>
      </c>
      <c r="R2923" s="106">
        <f>'Datos Monitoreo 2019'!$Q2923*'Datos Monitoreo 2019'!$N2923</f>
        <v>7.1122883943824711E-2</v>
      </c>
      <c r="S2923" s="104">
        <v>0.2</v>
      </c>
      <c r="T2923" s="106">
        <f>'Datos Monitoreo 2019'!$R2923*'Datos Monitoreo 2019'!$S2923</f>
        <v>1.4224576788764943E-2</v>
      </c>
      <c r="U2923" s="106">
        <f>'Datos Monitoreo 2019'!$T2923+'Datos Monitoreo 2019'!$R2923</f>
        <v>8.5347460732589656E-2</v>
      </c>
    </row>
    <row r="2924" spans="1:21" s="94" customFormat="1" ht="16.5" hidden="1" x14ac:dyDescent="0.3">
      <c r="A2924" s="95" t="s">
        <v>105</v>
      </c>
      <c r="B2924" s="102">
        <f>VLOOKUP('Datos Monitoreo 2019'!$A2924,info!$D$3:$E$118,2,FALSE)</f>
        <v>2</v>
      </c>
      <c r="C2924" s="96">
        <v>22</v>
      </c>
      <c r="D2924" s="95" t="s">
        <v>11</v>
      </c>
      <c r="E2924" s="97">
        <v>23.968734429639436</v>
      </c>
      <c r="F2924" s="103">
        <f t="shared" si="50"/>
        <v>4.5121142563796242E-2</v>
      </c>
      <c r="G2924" s="95"/>
      <c r="H2924" s="104"/>
      <c r="I2924" s="104"/>
      <c r="J2924" s="104"/>
      <c r="K2924" s="105">
        <f>VLOOKUP('Datos Monitoreo 2019'!$D2924,info!$A$2:$B$20,2,FALSE)</f>
        <v>0.34899999999999998</v>
      </c>
      <c r="M2924" s="104">
        <v>1.1499999999999999</v>
      </c>
      <c r="N2924" s="106">
        <f>(0.489461*'Datos Monitoreo 2019'!$E2924^1.79018)/1000</f>
        <v>0.14438802120235547</v>
      </c>
      <c r="O2924" s="106">
        <f>'Datos Monitoreo 2019'!$N2924*'Datos Monitoreo 2019'!$S2924</f>
        <v>2.8877604240471096E-2</v>
      </c>
      <c r="P2924" s="106">
        <f>'Datos Monitoreo 2019'!$O2924+'Datos Monitoreo 2019'!$N2924</f>
        <v>0.17326562544282656</v>
      </c>
      <c r="Q2924" s="104">
        <v>0.47</v>
      </c>
      <c r="R2924" s="106">
        <f>'Datos Monitoreo 2019'!$Q2924*'Datos Monitoreo 2019'!$N2924</f>
        <v>6.7862369965107069E-2</v>
      </c>
      <c r="S2924" s="104">
        <v>0.2</v>
      </c>
      <c r="T2924" s="106">
        <f>'Datos Monitoreo 2019'!$R2924*'Datos Monitoreo 2019'!$S2924</f>
        <v>1.3572473993021415E-2</v>
      </c>
      <c r="U2924" s="106">
        <f>'Datos Monitoreo 2019'!$T2924+'Datos Monitoreo 2019'!$R2924</f>
        <v>8.1434843958128486E-2</v>
      </c>
    </row>
    <row r="2925" spans="1:21" s="94" customFormat="1" ht="16.5" hidden="1" x14ac:dyDescent="0.3">
      <c r="A2925" s="95" t="s">
        <v>105</v>
      </c>
      <c r="B2925" s="102">
        <f>VLOOKUP('Datos Monitoreo 2019'!$A2925,info!$D$3:$E$118,2,FALSE)</f>
        <v>2</v>
      </c>
      <c r="C2925" s="96">
        <v>23</v>
      </c>
      <c r="D2925" s="96" t="s">
        <v>11</v>
      </c>
      <c r="E2925" s="97">
        <v>23.554931577600509</v>
      </c>
      <c r="F2925" s="103">
        <f t="shared" si="50"/>
        <v>4.3576623418560945E-2</v>
      </c>
      <c r="G2925" s="98"/>
      <c r="H2925" s="104"/>
      <c r="I2925" s="104"/>
      <c r="J2925" s="104"/>
      <c r="K2925" s="105">
        <f>VLOOKUP('Datos Monitoreo 2019'!$D2925,info!$A$2:$B$20,2,FALSE)</f>
        <v>0.34899999999999998</v>
      </c>
      <c r="M2925" s="104">
        <v>1.1499999999999999</v>
      </c>
      <c r="N2925" s="106">
        <f>(0.489461*'Datos Monitoreo 2019'!$E2925^1.79018)/1000</f>
        <v>0.13995601689044404</v>
      </c>
      <c r="O2925" s="106">
        <f>'Datos Monitoreo 2019'!$N2925*'Datos Monitoreo 2019'!$S2925</f>
        <v>2.7991203378088809E-2</v>
      </c>
      <c r="P2925" s="106">
        <f>'Datos Monitoreo 2019'!$O2925+'Datos Monitoreo 2019'!$N2925</f>
        <v>0.16794722026853284</v>
      </c>
      <c r="Q2925" s="104">
        <v>0.47</v>
      </c>
      <c r="R2925" s="106">
        <f>'Datos Monitoreo 2019'!$Q2925*'Datos Monitoreo 2019'!$N2925</f>
        <v>6.57793279385087E-2</v>
      </c>
      <c r="S2925" s="104">
        <v>0.2</v>
      </c>
      <c r="T2925" s="106">
        <f>'Datos Monitoreo 2019'!$R2925*'Datos Monitoreo 2019'!$S2925</f>
        <v>1.3155865587701741E-2</v>
      </c>
      <c r="U2925" s="106">
        <f>'Datos Monitoreo 2019'!$T2925+'Datos Monitoreo 2019'!$R2925</f>
        <v>7.8935193526210437E-2</v>
      </c>
    </row>
    <row r="2926" spans="1:21" s="94" customFormat="1" ht="16.5" hidden="1" x14ac:dyDescent="0.3">
      <c r="A2926" s="95" t="s">
        <v>105</v>
      </c>
      <c r="B2926" s="102">
        <f>VLOOKUP('Datos Monitoreo 2019'!$A2926,info!$D$3:$E$118,2,FALSE)</f>
        <v>2</v>
      </c>
      <c r="C2926" s="96">
        <v>27</v>
      </c>
      <c r="D2926" s="96" t="s">
        <v>11</v>
      </c>
      <c r="E2926" s="97">
        <v>28.074931961410339</v>
      </c>
      <c r="F2926" s="103">
        <f t="shared" si="50"/>
        <v>6.1905224974909794E-2</v>
      </c>
      <c r="G2926" s="98"/>
      <c r="H2926" s="104"/>
      <c r="I2926" s="104"/>
      <c r="J2926" s="104"/>
      <c r="K2926" s="105">
        <f>VLOOKUP('Datos Monitoreo 2019'!$D2926,info!$A$2:$B$20,2,FALSE)</f>
        <v>0.34899999999999998</v>
      </c>
      <c r="M2926" s="104">
        <v>1.1499999999999999</v>
      </c>
      <c r="N2926" s="106">
        <f>(0.489461*'Datos Monitoreo 2019'!$E2926^1.79018)/1000</f>
        <v>0.19163255314074626</v>
      </c>
      <c r="O2926" s="106">
        <f>'Datos Monitoreo 2019'!$N2926*'Datos Monitoreo 2019'!$S2926</f>
        <v>3.8326510628149256E-2</v>
      </c>
      <c r="P2926" s="106">
        <f>'Datos Monitoreo 2019'!$O2926+'Datos Monitoreo 2019'!$N2926</f>
        <v>0.22995906376889552</v>
      </c>
      <c r="Q2926" s="104">
        <v>0.47</v>
      </c>
      <c r="R2926" s="106">
        <f>'Datos Monitoreo 2019'!$Q2926*'Datos Monitoreo 2019'!$N2926</f>
        <v>9.0067299976150733E-2</v>
      </c>
      <c r="S2926" s="104">
        <v>0.2</v>
      </c>
      <c r="T2926" s="106">
        <f>'Datos Monitoreo 2019'!$R2926*'Datos Monitoreo 2019'!$S2926</f>
        <v>1.8013459995230147E-2</v>
      </c>
      <c r="U2926" s="106">
        <f>'Datos Monitoreo 2019'!$T2926+'Datos Monitoreo 2019'!$R2926</f>
        <v>0.10808075997138088</v>
      </c>
    </row>
    <row r="2927" spans="1:21" s="94" customFormat="1" ht="16.5" hidden="1" x14ac:dyDescent="0.3">
      <c r="A2927" s="95" t="s">
        <v>105</v>
      </c>
      <c r="B2927" s="102">
        <f>VLOOKUP('Datos Monitoreo 2019'!$A2927,info!$D$3:$E$118,2,FALSE)</f>
        <v>2</v>
      </c>
      <c r="C2927" s="96">
        <v>28</v>
      </c>
      <c r="D2927" s="95" t="s">
        <v>11</v>
      </c>
      <c r="E2927" s="97">
        <v>25.783100780887047</v>
      </c>
      <c r="F2927" s="103">
        <f t="shared" si="50"/>
        <v>5.2210779081296281E-2</v>
      </c>
      <c r="G2927" s="95"/>
      <c r="H2927" s="104"/>
      <c r="I2927" s="104"/>
      <c r="J2927" s="104"/>
      <c r="K2927" s="105">
        <f>VLOOKUP('Datos Monitoreo 2019'!$D2927,info!$A$2:$B$20,2,FALSE)</f>
        <v>0.34899999999999998</v>
      </c>
      <c r="M2927" s="104">
        <v>1.1499999999999999</v>
      </c>
      <c r="N2927" s="106">
        <f>(0.489461*'Datos Monitoreo 2019'!$E2927^1.79018)/1000</f>
        <v>0.16453642056985068</v>
      </c>
      <c r="O2927" s="106">
        <f>'Datos Monitoreo 2019'!$N2927*'Datos Monitoreo 2019'!$S2927</f>
        <v>3.2907284113970141E-2</v>
      </c>
      <c r="P2927" s="106">
        <f>'Datos Monitoreo 2019'!$O2927+'Datos Monitoreo 2019'!$N2927</f>
        <v>0.19744370468382083</v>
      </c>
      <c r="Q2927" s="104">
        <v>0.47</v>
      </c>
      <c r="R2927" s="106">
        <f>'Datos Monitoreo 2019'!$Q2927*'Datos Monitoreo 2019'!$N2927</f>
        <v>7.7332117667829811E-2</v>
      </c>
      <c r="S2927" s="104">
        <v>0.2</v>
      </c>
      <c r="T2927" s="106">
        <f>'Datos Monitoreo 2019'!$R2927*'Datos Monitoreo 2019'!$S2927</f>
        <v>1.5466423533565962E-2</v>
      </c>
      <c r="U2927" s="106">
        <f>'Datos Monitoreo 2019'!$T2927+'Datos Monitoreo 2019'!$R2927</f>
        <v>9.2798541201395773E-2</v>
      </c>
    </row>
    <row r="2928" spans="1:21" s="94" customFormat="1" ht="16.5" hidden="1" x14ac:dyDescent="0.3">
      <c r="A2928" s="95" t="s">
        <v>105</v>
      </c>
      <c r="B2928" s="102">
        <f>VLOOKUP('Datos Monitoreo 2019'!$A2928,info!$D$3:$E$118,2,FALSE)</f>
        <v>2</v>
      </c>
      <c r="C2928" s="96">
        <v>31</v>
      </c>
      <c r="D2928" s="95" t="s">
        <v>11</v>
      </c>
      <c r="E2928" s="97">
        <v>32.626763333838547</v>
      </c>
      <c r="F2928" s="103">
        <f t="shared" si="50"/>
        <v>8.36060810429613E-2</v>
      </c>
      <c r="G2928" s="95"/>
      <c r="H2928" s="104"/>
      <c r="I2928" s="104"/>
      <c r="J2928" s="104"/>
      <c r="K2928" s="105">
        <f>VLOOKUP('Datos Monitoreo 2019'!$D2928,info!$A$2:$B$20,2,FALSE)</f>
        <v>0.34899999999999998</v>
      </c>
      <c r="M2928" s="104">
        <v>1.1499999999999999</v>
      </c>
      <c r="N2928" s="106">
        <f>(0.489461*'Datos Monitoreo 2019'!$E2928^1.79018)/1000</f>
        <v>0.25077716209564133</v>
      </c>
      <c r="O2928" s="106">
        <f>'Datos Monitoreo 2019'!$N2928*'Datos Monitoreo 2019'!$S2928</f>
        <v>5.0155432419128267E-2</v>
      </c>
      <c r="P2928" s="106">
        <f>'Datos Monitoreo 2019'!$O2928+'Datos Monitoreo 2019'!$N2928</f>
        <v>0.30093259451476961</v>
      </c>
      <c r="Q2928" s="104">
        <v>0.47</v>
      </c>
      <c r="R2928" s="106">
        <f>'Datos Monitoreo 2019'!$Q2928*'Datos Monitoreo 2019'!$N2928</f>
        <v>0.11786526618495141</v>
      </c>
      <c r="S2928" s="104">
        <v>0.2</v>
      </c>
      <c r="T2928" s="106">
        <f>'Datos Monitoreo 2019'!$R2928*'Datos Monitoreo 2019'!$S2928</f>
        <v>2.3573053236990285E-2</v>
      </c>
      <c r="U2928" s="106">
        <f>'Datos Monitoreo 2019'!$T2928+'Datos Monitoreo 2019'!$R2928</f>
        <v>0.14143831942194168</v>
      </c>
    </row>
    <row r="2929" spans="1:21" s="94" customFormat="1" ht="16.5" hidden="1" x14ac:dyDescent="0.3">
      <c r="A2929" s="95" t="s">
        <v>105</v>
      </c>
      <c r="B2929" s="102">
        <f>VLOOKUP('Datos Monitoreo 2019'!$A2929,info!$D$3:$E$118,2,FALSE)</f>
        <v>2</v>
      </c>
      <c r="C2929" s="96">
        <v>32</v>
      </c>
      <c r="D2929" s="96" t="s">
        <v>11</v>
      </c>
      <c r="E2929" s="97">
        <v>25.528452871940015</v>
      </c>
      <c r="F2929" s="103">
        <f t="shared" si="50"/>
        <v>5.1184548008239746E-2</v>
      </c>
      <c r="G2929" s="98"/>
      <c r="H2929" s="104"/>
      <c r="I2929" s="104"/>
      <c r="J2929" s="104"/>
      <c r="K2929" s="105">
        <f>VLOOKUP('Datos Monitoreo 2019'!$D2929,info!$A$2:$B$20,2,FALSE)</f>
        <v>0.34899999999999998</v>
      </c>
      <c r="M2929" s="104">
        <v>1.1499999999999999</v>
      </c>
      <c r="N2929" s="106">
        <f>(0.489461*'Datos Monitoreo 2019'!$E2929^1.79018)/1000</f>
        <v>0.16163864631475527</v>
      </c>
      <c r="O2929" s="106">
        <f>'Datos Monitoreo 2019'!$N2929*'Datos Monitoreo 2019'!$S2929</f>
        <v>3.2327729262951056E-2</v>
      </c>
      <c r="P2929" s="106">
        <f>'Datos Monitoreo 2019'!$O2929+'Datos Monitoreo 2019'!$N2929</f>
        <v>0.19396637557770632</v>
      </c>
      <c r="Q2929" s="104">
        <v>0.47</v>
      </c>
      <c r="R2929" s="106">
        <f>'Datos Monitoreo 2019'!$Q2929*'Datos Monitoreo 2019'!$N2929</f>
        <v>7.5970163767934973E-2</v>
      </c>
      <c r="S2929" s="104">
        <v>0.2</v>
      </c>
      <c r="T2929" s="106">
        <f>'Datos Monitoreo 2019'!$R2929*'Datos Monitoreo 2019'!$S2929</f>
        <v>1.5194032753586995E-2</v>
      </c>
      <c r="U2929" s="106">
        <f>'Datos Monitoreo 2019'!$T2929+'Datos Monitoreo 2019'!$R2929</f>
        <v>9.1164196521521967E-2</v>
      </c>
    </row>
    <row r="2930" spans="1:21" s="94" customFormat="1" ht="16.5" hidden="1" x14ac:dyDescent="0.3">
      <c r="A2930" s="95" t="s">
        <v>105</v>
      </c>
      <c r="B2930" s="102">
        <f>VLOOKUP('Datos Monitoreo 2019'!$A2930,info!$D$3:$E$118,2,FALSE)</f>
        <v>2</v>
      </c>
      <c r="C2930" s="96">
        <v>35</v>
      </c>
      <c r="D2930" s="95" t="s">
        <v>11</v>
      </c>
      <c r="E2930" s="97">
        <v>26.38788956463625</v>
      </c>
      <c r="F2930" s="103">
        <f t="shared" si="50"/>
        <v>5.468890112270864E-2</v>
      </c>
      <c r="G2930" s="95"/>
      <c r="H2930" s="104"/>
      <c r="I2930" s="104"/>
      <c r="J2930" s="104"/>
      <c r="K2930" s="105">
        <f>VLOOKUP('Datos Monitoreo 2019'!$D2930,info!$A$2:$B$20,2,FALSE)</f>
        <v>0.34899999999999998</v>
      </c>
      <c r="M2930" s="104">
        <v>1.1499999999999999</v>
      </c>
      <c r="N2930" s="106">
        <f>(0.489461*'Datos Monitoreo 2019'!$E2930^1.79018)/1000</f>
        <v>0.17150954056454215</v>
      </c>
      <c r="O2930" s="106">
        <f>'Datos Monitoreo 2019'!$N2930*'Datos Monitoreo 2019'!$S2930</f>
        <v>3.4301908112908432E-2</v>
      </c>
      <c r="P2930" s="106">
        <f>'Datos Monitoreo 2019'!$O2930+'Datos Monitoreo 2019'!$N2930</f>
        <v>0.20581144867745058</v>
      </c>
      <c r="Q2930" s="104">
        <v>0.47</v>
      </c>
      <c r="R2930" s="106">
        <f>'Datos Monitoreo 2019'!$Q2930*'Datos Monitoreo 2019'!$N2930</f>
        <v>8.0609484065334802E-2</v>
      </c>
      <c r="S2930" s="104">
        <v>0.2</v>
      </c>
      <c r="T2930" s="106">
        <f>'Datos Monitoreo 2019'!$R2930*'Datos Monitoreo 2019'!$S2930</f>
        <v>1.6121896813066961E-2</v>
      </c>
      <c r="U2930" s="106">
        <f>'Datos Monitoreo 2019'!$T2930+'Datos Monitoreo 2019'!$R2930</f>
        <v>9.673138087840176E-2</v>
      </c>
    </row>
    <row r="2931" spans="1:21" s="94" customFormat="1" ht="16.5" hidden="1" x14ac:dyDescent="0.3">
      <c r="A2931" s="95" t="s">
        <v>105</v>
      </c>
      <c r="B2931" s="102">
        <f>VLOOKUP('Datos Monitoreo 2019'!$A2931,info!$D$3:$E$118,2,FALSE)</f>
        <v>2</v>
      </c>
      <c r="C2931" s="96">
        <v>36</v>
      </c>
      <c r="D2931" s="96" t="s">
        <v>11</v>
      </c>
      <c r="E2931" s="97">
        <v>27.088171314240586</v>
      </c>
      <c r="F2931" s="103">
        <f t="shared" si="50"/>
        <v>5.7630084471046859E-2</v>
      </c>
      <c r="G2931" s="98"/>
      <c r="H2931" s="104"/>
      <c r="I2931" s="104"/>
      <c r="J2931" s="104"/>
      <c r="K2931" s="105">
        <f>VLOOKUP('Datos Monitoreo 2019'!$D2931,info!$A$2:$B$20,2,FALSE)</f>
        <v>0.34899999999999998</v>
      </c>
      <c r="M2931" s="104">
        <v>1.1499999999999999</v>
      </c>
      <c r="N2931" s="106">
        <f>(0.489461*'Datos Monitoreo 2019'!$E2931^1.79018)/1000</f>
        <v>0.17974285428519907</v>
      </c>
      <c r="O2931" s="106">
        <f>'Datos Monitoreo 2019'!$N2931*'Datos Monitoreo 2019'!$S2931</f>
        <v>3.5948570857039813E-2</v>
      </c>
      <c r="P2931" s="106">
        <f>'Datos Monitoreo 2019'!$O2931+'Datos Monitoreo 2019'!$N2931</f>
        <v>0.21569142514223888</v>
      </c>
      <c r="Q2931" s="104">
        <v>0.47</v>
      </c>
      <c r="R2931" s="106">
        <f>'Datos Monitoreo 2019'!$Q2931*'Datos Monitoreo 2019'!$N2931</f>
        <v>8.4479141514043551E-2</v>
      </c>
      <c r="S2931" s="104">
        <v>0.2</v>
      </c>
      <c r="T2931" s="106">
        <f>'Datos Monitoreo 2019'!$R2931*'Datos Monitoreo 2019'!$S2931</f>
        <v>1.689582830280871E-2</v>
      </c>
      <c r="U2931" s="106">
        <f>'Datos Monitoreo 2019'!$T2931+'Datos Monitoreo 2019'!$R2931</f>
        <v>0.10137496981685226</v>
      </c>
    </row>
    <row r="2932" spans="1:21" s="94" customFormat="1" ht="16.5" hidden="1" x14ac:dyDescent="0.3">
      <c r="A2932" s="95" t="s">
        <v>105</v>
      </c>
      <c r="B2932" s="102">
        <f>VLOOKUP('Datos Monitoreo 2019'!$A2932,info!$D$3:$E$118,2,FALSE)</f>
        <v>2</v>
      </c>
      <c r="C2932" s="96">
        <v>37</v>
      </c>
      <c r="D2932" s="95" t="s">
        <v>11</v>
      </c>
      <c r="E2932" s="97">
        <v>24.159720361349716</v>
      </c>
      <c r="F2932" s="103">
        <f t="shared" si="50"/>
        <v>4.5843069385661087E-2</v>
      </c>
      <c r="G2932" s="95"/>
      <c r="H2932" s="104"/>
      <c r="I2932" s="104"/>
      <c r="J2932" s="104"/>
      <c r="K2932" s="105">
        <f>VLOOKUP('Datos Monitoreo 2019'!$D2932,info!$A$2:$B$20,2,FALSE)</f>
        <v>0.34899999999999998</v>
      </c>
      <c r="M2932" s="104">
        <v>1.1499999999999999</v>
      </c>
      <c r="N2932" s="106">
        <f>(0.489461*'Datos Monitoreo 2019'!$E2932^1.79018)/1000</f>
        <v>0.14645410745828488</v>
      </c>
      <c r="O2932" s="106">
        <f>'Datos Monitoreo 2019'!$N2932*'Datos Monitoreo 2019'!$S2932</f>
        <v>2.9290821491656977E-2</v>
      </c>
      <c r="P2932" s="106">
        <f>'Datos Monitoreo 2019'!$O2932+'Datos Monitoreo 2019'!$N2932</f>
        <v>0.17574492894994187</v>
      </c>
      <c r="Q2932" s="104">
        <v>0.47</v>
      </c>
      <c r="R2932" s="106">
        <f>'Datos Monitoreo 2019'!$Q2932*'Datos Monitoreo 2019'!$N2932</f>
        <v>6.8833430505393894E-2</v>
      </c>
      <c r="S2932" s="104">
        <v>0.2</v>
      </c>
      <c r="T2932" s="106">
        <f>'Datos Monitoreo 2019'!$R2932*'Datos Monitoreo 2019'!$S2932</f>
        <v>1.3766686101078779E-2</v>
      </c>
      <c r="U2932" s="106">
        <f>'Datos Monitoreo 2019'!$T2932+'Datos Monitoreo 2019'!$R2932</f>
        <v>8.2600116606472679E-2</v>
      </c>
    </row>
    <row r="2933" spans="1:21" s="94" customFormat="1" ht="16.5" hidden="1" x14ac:dyDescent="0.3">
      <c r="A2933" s="95" t="s">
        <v>105</v>
      </c>
      <c r="B2933" s="102">
        <f>VLOOKUP('Datos Monitoreo 2019'!$A2933,info!$D$3:$E$118,2,FALSE)</f>
        <v>2</v>
      </c>
      <c r="C2933" s="96">
        <v>38</v>
      </c>
      <c r="D2933" s="96" t="s">
        <v>11</v>
      </c>
      <c r="E2933" s="97">
        <v>25.910424735360564</v>
      </c>
      <c r="F2933" s="103">
        <f t="shared" si="50"/>
        <v>5.2727714336458752E-2</v>
      </c>
      <c r="G2933" s="98"/>
      <c r="H2933" s="104"/>
      <c r="I2933" s="104"/>
      <c r="J2933" s="104"/>
      <c r="K2933" s="105">
        <f>VLOOKUP('Datos Monitoreo 2019'!$D2933,info!$A$2:$B$20,2,FALSE)</f>
        <v>0.34899999999999998</v>
      </c>
      <c r="M2933" s="104">
        <v>1.1499999999999999</v>
      </c>
      <c r="N2933" s="106">
        <f>(0.489461*'Datos Monitoreo 2019'!$E2933^1.79018)/1000</f>
        <v>0.16599382450093964</v>
      </c>
      <c r="O2933" s="106">
        <f>'Datos Monitoreo 2019'!$N2933*'Datos Monitoreo 2019'!$S2933</f>
        <v>3.319876490018793E-2</v>
      </c>
      <c r="P2933" s="106">
        <f>'Datos Monitoreo 2019'!$O2933+'Datos Monitoreo 2019'!$N2933</f>
        <v>0.19919258940112755</v>
      </c>
      <c r="Q2933" s="104">
        <v>0.47</v>
      </c>
      <c r="R2933" s="106">
        <f>'Datos Monitoreo 2019'!$Q2933*'Datos Monitoreo 2019'!$N2933</f>
        <v>7.8017097515441627E-2</v>
      </c>
      <c r="S2933" s="104">
        <v>0.2</v>
      </c>
      <c r="T2933" s="106">
        <f>'Datos Monitoreo 2019'!$R2933*'Datos Monitoreo 2019'!$S2933</f>
        <v>1.5603419503088327E-2</v>
      </c>
      <c r="U2933" s="106">
        <f>'Datos Monitoreo 2019'!$T2933+'Datos Monitoreo 2019'!$R2933</f>
        <v>9.3620517018529956E-2</v>
      </c>
    </row>
    <row r="2934" spans="1:21" s="94" customFormat="1" ht="16.5" hidden="1" x14ac:dyDescent="0.3">
      <c r="A2934" s="95" t="s">
        <v>105</v>
      </c>
      <c r="B2934" s="102">
        <f>VLOOKUP('Datos Monitoreo 2019'!$A2934,info!$D$3:$E$118,2,FALSE)</f>
        <v>2</v>
      </c>
      <c r="C2934" s="96">
        <v>39</v>
      </c>
      <c r="D2934" s="95" t="s">
        <v>11</v>
      </c>
      <c r="E2934" s="97">
        <v>29.730143369566051</v>
      </c>
      <c r="F2934" s="103">
        <f t="shared" si="50"/>
        <v>6.9419884767936743E-2</v>
      </c>
      <c r="G2934" s="95"/>
      <c r="H2934" s="104"/>
      <c r="I2934" s="104"/>
      <c r="J2934" s="104"/>
      <c r="K2934" s="105">
        <f>VLOOKUP('Datos Monitoreo 2019'!$D2934,info!$A$2:$B$20,2,FALSE)</f>
        <v>0.34899999999999998</v>
      </c>
      <c r="M2934" s="104">
        <v>1.1499999999999999</v>
      </c>
      <c r="N2934" s="106">
        <f>(0.489461*'Datos Monitoreo 2019'!$E2934^1.79018)/1000</f>
        <v>0.21232733311953605</v>
      </c>
      <c r="O2934" s="106">
        <f>'Datos Monitoreo 2019'!$N2934*'Datos Monitoreo 2019'!$S2934</f>
        <v>4.2465466623907211E-2</v>
      </c>
      <c r="P2934" s="106">
        <f>'Datos Monitoreo 2019'!$O2934+'Datos Monitoreo 2019'!$N2934</f>
        <v>0.25479279974344327</v>
      </c>
      <c r="Q2934" s="104">
        <v>0.47</v>
      </c>
      <c r="R2934" s="106">
        <f>'Datos Monitoreo 2019'!$Q2934*'Datos Monitoreo 2019'!$N2934</f>
        <v>9.979384656618194E-2</v>
      </c>
      <c r="S2934" s="104">
        <v>0.2</v>
      </c>
      <c r="T2934" s="106">
        <f>'Datos Monitoreo 2019'!$R2934*'Datos Monitoreo 2019'!$S2934</f>
        <v>1.9958769313236389E-2</v>
      </c>
      <c r="U2934" s="106">
        <f>'Datos Monitoreo 2019'!$T2934+'Datos Monitoreo 2019'!$R2934</f>
        <v>0.11975261587941832</v>
      </c>
    </row>
    <row r="2935" spans="1:21" s="94" customFormat="1" ht="16.5" hidden="1" x14ac:dyDescent="0.3">
      <c r="A2935" s="95" t="s">
        <v>105</v>
      </c>
      <c r="B2935" s="102">
        <f>VLOOKUP('Datos Monitoreo 2019'!$A2935,info!$D$3:$E$118,2,FALSE)</f>
        <v>2</v>
      </c>
      <c r="C2935" s="96">
        <v>40</v>
      </c>
      <c r="D2935" s="95" t="s">
        <v>11</v>
      </c>
      <c r="E2935" s="97">
        <v>23.714086520692405</v>
      </c>
      <c r="F2935" s="103">
        <f t="shared" si="50"/>
        <v>4.4167486144789596E-2</v>
      </c>
      <c r="G2935" s="95"/>
      <c r="H2935" s="104"/>
      <c r="I2935" s="104"/>
      <c r="J2935" s="104"/>
      <c r="K2935" s="105">
        <f>VLOOKUP('Datos Monitoreo 2019'!$D2935,info!$A$2:$B$20,2,FALSE)</f>
        <v>0.34899999999999998</v>
      </c>
      <c r="M2935" s="104">
        <v>1.1499999999999999</v>
      </c>
      <c r="N2935" s="106">
        <f>(0.489461*'Datos Monitoreo 2019'!$E2935^1.79018)/1000</f>
        <v>0.14165341545423649</v>
      </c>
      <c r="O2935" s="106">
        <f>'Datos Monitoreo 2019'!$N2935*'Datos Monitoreo 2019'!$S2935</f>
        <v>2.8330683090847297E-2</v>
      </c>
      <c r="P2935" s="106">
        <f>'Datos Monitoreo 2019'!$O2935+'Datos Monitoreo 2019'!$N2935</f>
        <v>0.16998409854508378</v>
      </c>
      <c r="Q2935" s="104">
        <v>0.47</v>
      </c>
      <c r="R2935" s="106">
        <f>'Datos Monitoreo 2019'!$Q2935*'Datos Monitoreo 2019'!$N2935</f>
        <v>6.6577105263491143E-2</v>
      </c>
      <c r="S2935" s="104">
        <v>0.2</v>
      </c>
      <c r="T2935" s="106">
        <f>'Datos Monitoreo 2019'!$R2935*'Datos Monitoreo 2019'!$S2935</f>
        <v>1.3315421052698229E-2</v>
      </c>
      <c r="U2935" s="106">
        <f>'Datos Monitoreo 2019'!$T2935+'Datos Monitoreo 2019'!$R2935</f>
        <v>7.9892526316189372E-2</v>
      </c>
    </row>
    <row r="2936" spans="1:21" s="94" customFormat="1" ht="16.5" hidden="1" x14ac:dyDescent="0.3">
      <c r="A2936" s="95" t="s">
        <v>105</v>
      </c>
      <c r="B2936" s="102">
        <f>VLOOKUP('Datos Monitoreo 2019'!$A2936,info!$D$3:$E$118,2,FALSE)</f>
        <v>2</v>
      </c>
      <c r="C2936" s="96">
        <v>42</v>
      </c>
      <c r="D2936" s="95" t="s">
        <v>11</v>
      </c>
      <c r="E2936" s="97">
        <v>24.860002110954049</v>
      </c>
      <c r="F2936" s="103">
        <f t="shared" si="50"/>
        <v>4.8539154121637777E-2</v>
      </c>
      <c r="G2936" s="95"/>
      <c r="H2936" s="104"/>
      <c r="I2936" s="104"/>
      <c r="J2936" s="104"/>
      <c r="K2936" s="105">
        <f>VLOOKUP('Datos Monitoreo 2019'!$D2936,info!$A$2:$B$20,2,FALSE)</f>
        <v>0.34899999999999998</v>
      </c>
      <c r="M2936" s="104">
        <v>1.1499999999999999</v>
      </c>
      <c r="N2936" s="106">
        <f>(0.489461*'Datos Monitoreo 2019'!$E2936^1.79018)/1000</f>
        <v>0.15414035748848495</v>
      </c>
      <c r="O2936" s="106">
        <f>'Datos Monitoreo 2019'!$N2936*'Datos Monitoreo 2019'!$S2936</f>
        <v>3.0828071497696993E-2</v>
      </c>
      <c r="P2936" s="106">
        <f>'Datos Monitoreo 2019'!$O2936+'Datos Monitoreo 2019'!$N2936</f>
        <v>0.18496842898618193</v>
      </c>
      <c r="Q2936" s="104">
        <v>0.47</v>
      </c>
      <c r="R2936" s="106">
        <f>'Datos Monitoreo 2019'!$Q2936*'Datos Monitoreo 2019'!$N2936</f>
        <v>7.2445968019587928E-2</v>
      </c>
      <c r="S2936" s="104">
        <v>0.2</v>
      </c>
      <c r="T2936" s="106">
        <f>'Datos Monitoreo 2019'!$R2936*'Datos Monitoreo 2019'!$S2936</f>
        <v>1.4489193603917587E-2</v>
      </c>
      <c r="U2936" s="106">
        <f>'Datos Monitoreo 2019'!$T2936+'Datos Monitoreo 2019'!$R2936</f>
        <v>8.6935161623505508E-2</v>
      </c>
    </row>
    <row r="2937" spans="1:21" s="94" customFormat="1" ht="16.5" hidden="1" x14ac:dyDescent="0.3">
      <c r="A2937" s="95" t="s">
        <v>105</v>
      </c>
      <c r="B2937" s="102">
        <f>VLOOKUP('Datos Monitoreo 2019'!$A2937,info!$D$3:$E$118,2,FALSE)</f>
        <v>2</v>
      </c>
      <c r="C2937" s="96">
        <v>43</v>
      </c>
      <c r="D2937" s="96" t="s">
        <v>11</v>
      </c>
      <c r="E2937" s="97">
        <v>28.074931961410339</v>
      </c>
      <c r="F2937" s="103">
        <f t="shared" si="50"/>
        <v>6.1905224974909794E-2</v>
      </c>
      <c r="G2937" s="98"/>
      <c r="H2937" s="104"/>
      <c r="I2937" s="104"/>
      <c r="J2937" s="104"/>
      <c r="K2937" s="105">
        <f>VLOOKUP('Datos Monitoreo 2019'!$D2937,info!$A$2:$B$20,2,FALSE)</f>
        <v>0.34899999999999998</v>
      </c>
      <c r="M2937" s="104">
        <v>1.1499999999999999</v>
      </c>
      <c r="N2937" s="106">
        <f>(0.489461*'Datos Monitoreo 2019'!$E2937^1.79018)/1000</f>
        <v>0.19163255314074626</v>
      </c>
      <c r="O2937" s="106">
        <f>'Datos Monitoreo 2019'!$N2937*'Datos Monitoreo 2019'!$S2937</f>
        <v>3.8326510628149256E-2</v>
      </c>
      <c r="P2937" s="106">
        <f>'Datos Monitoreo 2019'!$O2937+'Datos Monitoreo 2019'!$N2937</f>
        <v>0.22995906376889552</v>
      </c>
      <c r="Q2937" s="104">
        <v>0.47</v>
      </c>
      <c r="R2937" s="106">
        <f>'Datos Monitoreo 2019'!$Q2937*'Datos Monitoreo 2019'!$N2937</f>
        <v>9.0067299976150733E-2</v>
      </c>
      <c r="S2937" s="104">
        <v>0.2</v>
      </c>
      <c r="T2937" s="106">
        <f>'Datos Monitoreo 2019'!$R2937*'Datos Monitoreo 2019'!$S2937</f>
        <v>1.8013459995230147E-2</v>
      </c>
      <c r="U2937" s="106">
        <f>'Datos Monitoreo 2019'!$T2937+'Datos Monitoreo 2019'!$R2937</f>
        <v>0.10808075997138088</v>
      </c>
    </row>
    <row r="2938" spans="1:21" s="94" customFormat="1" ht="16.5" hidden="1" x14ac:dyDescent="0.3">
      <c r="A2938" s="95" t="s">
        <v>105</v>
      </c>
      <c r="B2938" s="102">
        <f>VLOOKUP('Datos Monitoreo 2019'!$A2938,info!$D$3:$E$118,2,FALSE)</f>
        <v>2</v>
      </c>
      <c r="C2938" s="96">
        <v>46</v>
      </c>
      <c r="D2938" s="95" t="s">
        <v>11</v>
      </c>
      <c r="E2938" s="97">
        <v>31.289861811866622</v>
      </c>
      <c r="F2938" s="103">
        <f t="shared" si="50"/>
        <v>7.6894835402662204E-2</v>
      </c>
      <c r="G2938" s="95"/>
      <c r="H2938" s="104"/>
      <c r="I2938" s="104"/>
      <c r="J2938" s="104"/>
      <c r="K2938" s="105">
        <f>VLOOKUP('Datos Monitoreo 2019'!$D2938,info!$A$2:$B$20,2,FALSE)</f>
        <v>0.34899999999999998</v>
      </c>
      <c r="M2938" s="104">
        <v>1.1499999999999999</v>
      </c>
      <c r="N2938" s="106">
        <f>(0.489461*'Datos Monitoreo 2019'!$E2938^1.79018)/1000</f>
        <v>0.23268039404741223</v>
      </c>
      <c r="O2938" s="106">
        <f>'Datos Monitoreo 2019'!$N2938*'Datos Monitoreo 2019'!$S2938</f>
        <v>4.6536078809482448E-2</v>
      </c>
      <c r="P2938" s="106">
        <f>'Datos Monitoreo 2019'!$O2938+'Datos Monitoreo 2019'!$N2938</f>
        <v>0.27921647285689466</v>
      </c>
      <c r="Q2938" s="104">
        <v>0.47</v>
      </c>
      <c r="R2938" s="106">
        <f>'Datos Monitoreo 2019'!$Q2938*'Datos Monitoreo 2019'!$N2938</f>
        <v>0.10935978520228375</v>
      </c>
      <c r="S2938" s="104">
        <v>0.2</v>
      </c>
      <c r="T2938" s="106">
        <f>'Datos Monitoreo 2019'!$R2938*'Datos Monitoreo 2019'!$S2938</f>
        <v>2.187195704045675E-2</v>
      </c>
      <c r="U2938" s="106">
        <f>'Datos Monitoreo 2019'!$T2938+'Datos Monitoreo 2019'!$R2938</f>
        <v>0.13123174224274051</v>
      </c>
    </row>
    <row r="2939" spans="1:21" s="94" customFormat="1" ht="16.5" hidden="1" x14ac:dyDescent="0.3">
      <c r="A2939" s="95" t="s">
        <v>105</v>
      </c>
      <c r="B2939" s="102">
        <f>VLOOKUP('Datos Monitoreo 2019'!$A2939,info!$D$3:$E$118,2,FALSE)</f>
        <v>2</v>
      </c>
      <c r="C2939" s="96">
        <v>47</v>
      </c>
      <c r="D2939" s="96" t="s">
        <v>11</v>
      </c>
      <c r="E2939" s="97">
        <v>28.106762950028717</v>
      </c>
      <c r="F2939" s="103">
        <f t="shared" si="50"/>
        <v>6.2045679212188398E-2</v>
      </c>
      <c r="G2939" s="98"/>
      <c r="H2939" s="104"/>
      <c r="I2939" s="104"/>
      <c r="J2939" s="104"/>
      <c r="K2939" s="105">
        <f>VLOOKUP('Datos Monitoreo 2019'!$D2939,info!$A$2:$B$20,2,FALSE)</f>
        <v>0.34899999999999998</v>
      </c>
      <c r="M2939" s="104">
        <v>1.1499999999999999</v>
      </c>
      <c r="N2939" s="106">
        <f>(0.489461*'Datos Monitoreo 2019'!$E2939^1.79018)/1000</f>
        <v>0.19202168060484895</v>
      </c>
      <c r="O2939" s="106">
        <f>'Datos Monitoreo 2019'!$N2939*'Datos Monitoreo 2019'!$S2939</f>
        <v>3.8404336120969794E-2</v>
      </c>
      <c r="P2939" s="106">
        <f>'Datos Monitoreo 2019'!$O2939+'Datos Monitoreo 2019'!$N2939</f>
        <v>0.23042601672581875</v>
      </c>
      <c r="Q2939" s="104">
        <v>0.47</v>
      </c>
      <c r="R2939" s="106">
        <f>'Datos Monitoreo 2019'!$Q2939*'Datos Monitoreo 2019'!$N2939</f>
        <v>9.0250189884279006E-2</v>
      </c>
      <c r="S2939" s="104">
        <v>0.2</v>
      </c>
      <c r="T2939" s="106">
        <f>'Datos Monitoreo 2019'!$R2939*'Datos Monitoreo 2019'!$S2939</f>
        <v>1.8050037976855803E-2</v>
      </c>
      <c r="U2939" s="106">
        <f>'Datos Monitoreo 2019'!$T2939+'Datos Monitoreo 2019'!$R2939</f>
        <v>0.1083002278611348</v>
      </c>
    </row>
    <row r="2940" spans="1:21" s="94" customFormat="1" ht="16.5" hidden="1" x14ac:dyDescent="0.3">
      <c r="A2940" s="95" t="s">
        <v>105</v>
      </c>
      <c r="B2940" s="102">
        <f>VLOOKUP('Datos Monitoreo 2019'!$A2940,info!$D$3:$E$118,2,FALSE)</f>
        <v>2</v>
      </c>
      <c r="C2940" s="96">
        <v>48</v>
      </c>
      <c r="D2940" s="95" t="s">
        <v>11</v>
      </c>
      <c r="E2940" s="97">
        <v>25.623945837795151</v>
      </c>
      <c r="F2940" s="103">
        <f t="shared" si="50"/>
        <v>5.1568190998562753E-2</v>
      </c>
      <c r="G2940" s="95"/>
      <c r="H2940" s="104"/>
      <c r="I2940" s="104"/>
      <c r="J2940" s="104"/>
      <c r="K2940" s="105">
        <f>VLOOKUP('Datos Monitoreo 2019'!$D2940,info!$A$2:$B$20,2,FALSE)</f>
        <v>0.34899999999999998</v>
      </c>
      <c r="M2940" s="104">
        <v>1.1499999999999999</v>
      </c>
      <c r="N2940" s="106">
        <f>(0.489461*'Datos Monitoreo 2019'!$E2940^1.79018)/1000</f>
        <v>0.162722648084757</v>
      </c>
      <c r="O2940" s="106">
        <f>'Datos Monitoreo 2019'!$N2940*'Datos Monitoreo 2019'!$S2940</f>
        <v>3.2544529616951402E-2</v>
      </c>
      <c r="P2940" s="106">
        <f>'Datos Monitoreo 2019'!$O2940+'Datos Monitoreo 2019'!$N2940</f>
        <v>0.1952671777017084</v>
      </c>
      <c r="Q2940" s="104">
        <v>0.47</v>
      </c>
      <c r="R2940" s="106">
        <f>'Datos Monitoreo 2019'!$Q2940*'Datos Monitoreo 2019'!$N2940</f>
        <v>7.6479644599835792E-2</v>
      </c>
      <c r="S2940" s="104">
        <v>0.2</v>
      </c>
      <c r="T2940" s="106">
        <f>'Datos Monitoreo 2019'!$R2940*'Datos Monitoreo 2019'!$S2940</f>
        <v>1.5295928919967158E-2</v>
      </c>
      <c r="U2940" s="106">
        <f>'Datos Monitoreo 2019'!$T2940+'Datos Monitoreo 2019'!$R2940</f>
        <v>9.177557351980295E-2</v>
      </c>
    </row>
    <row r="2941" spans="1:21" s="94" customFormat="1" ht="16.5" hidden="1" x14ac:dyDescent="0.3">
      <c r="A2941" s="95" t="s">
        <v>105</v>
      </c>
      <c r="B2941" s="102">
        <f>VLOOKUP('Datos Monitoreo 2019'!$A2941,info!$D$3:$E$118,2,FALSE)</f>
        <v>2</v>
      </c>
      <c r="C2941" s="96">
        <v>51</v>
      </c>
      <c r="D2941" s="95" t="s">
        <v>11</v>
      </c>
      <c r="E2941" s="97">
        <v>25.97408671259732</v>
      </c>
      <c r="F2941" s="103">
        <f t="shared" si="50"/>
        <v>5.2987136893698536E-2</v>
      </c>
      <c r="G2941" s="95"/>
      <c r="H2941" s="104"/>
      <c r="I2941" s="104"/>
      <c r="J2941" s="104"/>
      <c r="K2941" s="105">
        <f>VLOOKUP('Datos Monitoreo 2019'!$D2941,info!$A$2:$B$20,2,FALSE)</f>
        <v>0.34899999999999998</v>
      </c>
      <c r="M2941" s="104">
        <v>1.1499999999999999</v>
      </c>
      <c r="N2941" s="106">
        <f>(0.489461*'Datos Monitoreo 2019'!$E2941^1.79018)/1000</f>
        <v>0.16672465309628984</v>
      </c>
      <c r="O2941" s="106">
        <f>'Datos Monitoreo 2019'!$N2941*'Datos Monitoreo 2019'!$S2941</f>
        <v>3.3344930619257966E-2</v>
      </c>
      <c r="P2941" s="106">
        <f>'Datos Monitoreo 2019'!$O2941+'Datos Monitoreo 2019'!$N2941</f>
        <v>0.20006958371554781</v>
      </c>
      <c r="Q2941" s="104">
        <v>0.47</v>
      </c>
      <c r="R2941" s="106">
        <f>'Datos Monitoreo 2019'!$Q2941*'Datos Monitoreo 2019'!$N2941</f>
        <v>7.8360586955256217E-2</v>
      </c>
      <c r="S2941" s="104">
        <v>0.2</v>
      </c>
      <c r="T2941" s="106">
        <f>'Datos Monitoreo 2019'!$R2941*'Datos Monitoreo 2019'!$S2941</f>
        <v>1.5672117391051243E-2</v>
      </c>
      <c r="U2941" s="106">
        <f>'Datos Monitoreo 2019'!$T2941+'Datos Monitoreo 2019'!$R2941</f>
        <v>9.4032704346307464E-2</v>
      </c>
    </row>
    <row r="2942" spans="1:21" s="94" customFormat="1" ht="16.5" hidden="1" x14ac:dyDescent="0.3">
      <c r="A2942" s="95" t="s">
        <v>105</v>
      </c>
      <c r="B2942" s="102">
        <f>VLOOKUP('Datos Monitoreo 2019'!$A2942,info!$D$3:$E$118,2,FALSE)</f>
        <v>2</v>
      </c>
      <c r="C2942" s="96">
        <v>52</v>
      </c>
      <c r="D2942" s="96" t="s">
        <v>11</v>
      </c>
      <c r="E2942" s="97">
        <v>28.838875688251434</v>
      </c>
      <c r="F2942" s="103">
        <f t="shared" si="50"/>
        <v>6.5320053433889511E-2</v>
      </c>
      <c r="G2942" s="95"/>
      <c r="H2942" s="104"/>
      <c r="I2942" s="104"/>
      <c r="J2942" s="104"/>
      <c r="K2942" s="105">
        <f>VLOOKUP('Datos Monitoreo 2019'!$D2942,info!$A$2:$B$20,2,FALSE)</f>
        <v>0.34899999999999998</v>
      </c>
      <c r="M2942" s="104">
        <v>1.1499999999999999</v>
      </c>
      <c r="N2942" s="106">
        <f>(0.489461*'Datos Monitoreo 2019'!$E2942^1.79018)/1000</f>
        <v>0.20106759855631171</v>
      </c>
      <c r="O2942" s="106">
        <f>'Datos Monitoreo 2019'!$N2942*'Datos Monitoreo 2019'!$S2942</f>
        <v>4.0213519711262344E-2</v>
      </c>
      <c r="P2942" s="106">
        <f>'Datos Monitoreo 2019'!$O2942+'Datos Monitoreo 2019'!$N2942</f>
        <v>0.24128111826757404</v>
      </c>
      <c r="Q2942" s="104">
        <v>0.47</v>
      </c>
      <c r="R2942" s="106">
        <f>'Datos Monitoreo 2019'!$Q2942*'Datos Monitoreo 2019'!$N2942</f>
        <v>9.4501771321466491E-2</v>
      </c>
      <c r="S2942" s="104">
        <v>0.2</v>
      </c>
      <c r="T2942" s="106">
        <f>'Datos Monitoreo 2019'!$R2942*'Datos Monitoreo 2019'!$S2942</f>
        <v>1.89003542642933E-2</v>
      </c>
      <c r="U2942" s="106">
        <f>'Datos Monitoreo 2019'!$T2942+'Datos Monitoreo 2019'!$R2942</f>
        <v>0.11340212558575979</v>
      </c>
    </row>
    <row r="2943" spans="1:21" s="94" customFormat="1" ht="16.5" hidden="1" x14ac:dyDescent="0.3">
      <c r="A2943" s="95" t="s">
        <v>107</v>
      </c>
      <c r="B2943" s="102">
        <f>VLOOKUP('Datos Monitoreo 2019'!$A2943,info!$D$3:$E$118,2,FALSE)</f>
        <v>2</v>
      </c>
      <c r="C2943" s="96">
        <v>1</v>
      </c>
      <c r="D2943" s="96" t="s">
        <v>11</v>
      </c>
      <c r="E2943" s="97">
        <v>27.024509337003831</v>
      </c>
      <c r="F2943" s="103">
        <f t="shared" si="50"/>
        <v>5.7359521067790645E-2</v>
      </c>
      <c r="G2943" s="95"/>
      <c r="H2943" s="104"/>
      <c r="I2943" s="104"/>
      <c r="J2943" s="104"/>
      <c r="K2943" s="105">
        <f>VLOOKUP('Datos Monitoreo 2019'!$D2943,info!$A$2:$B$20,2,FALSE)</f>
        <v>0.34899999999999998</v>
      </c>
      <c r="M2943" s="104">
        <v>1.1499999999999999</v>
      </c>
      <c r="N2943" s="106">
        <f>(0.489461*'Datos Monitoreo 2019'!$E2943^1.79018)/1000</f>
        <v>0.17898733551114768</v>
      </c>
      <c r="O2943" s="106">
        <f>'Datos Monitoreo 2019'!$N2943*'Datos Monitoreo 2019'!$S2943</f>
        <v>3.5797467102229537E-2</v>
      </c>
      <c r="P2943" s="106">
        <f>'Datos Monitoreo 2019'!$O2943+'Datos Monitoreo 2019'!$N2943</f>
        <v>0.21478480261337721</v>
      </c>
      <c r="Q2943" s="104">
        <v>0.47</v>
      </c>
      <c r="R2943" s="106">
        <f>'Datos Monitoreo 2019'!$Q2943*'Datos Monitoreo 2019'!$N2943</f>
        <v>8.4124047690239401E-2</v>
      </c>
      <c r="S2943" s="104">
        <v>0.2</v>
      </c>
      <c r="T2943" s="106">
        <f>'Datos Monitoreo 2019'!$R2943*'Datos Monitoreo 2019'!$S2943</f>
        <v>1.682480953804788E-2</v>
      </c>
      <c r="U2943" s="106">
        <f>'Datos Monitoreo 2019'!$T2943+'Datos Monitoreo 2019'!$R2943</f>
        <v>0.10094885722828728</v>
      </c>
    </row>
    <row r="2944" spans="1:21" s="94" customFormat="1" ht="16.5" hidden="1" x14ac:dyDescent="0.3">
      <c r="A2944" s="95" t="s">
        <v>107</v>
      </c>
      <c r="B2944" s="102">
        <f>VLOOKUP('Datos Monitoreo 2019'!$A2944,info!$D$3:$E$118,2,FALSE)</f>
        <v>2</v>
      </c>
      <c r="C2944" s="96">
        <v>2</v>
      </c>
      <c r="D2944" s="96" t="s">
        <v>11</v>
      </c>
      <c r="E2944" s="97">
        <v>14.196620923797065</v>
      </c>
      <c r="F2944" s="103">
        <f t="shared" si="50"/>
        <v>1.5829232330033728E-2</v>
      </c>
      <c r="G2944" s="95"/>
      <c r="H2944" s="104"/>
      <c r="I2944" s="104"/>
      <c r="J2944" s="104"/>
      <c r="K2944" s="105">
        <f>VLOOKUP('Datos Monitoreo 2019'!$D2944,info!$A$2:$B$20,2,FALSE)</f>
        <v>0.34899999999999998</v>
      </c>
      <c r="M2944" s="104">
        <v>1.1499999999999999</v>
      </c>
      <c r="N2944" s="106">
        <f>(0.489461*'Datos Monitoreo 2019'!$E2944^1.79018)/1000</f>
        <v>5.6537501389457685E-2</v>
      </c>
      <c r="O2944" s="106">
        <f>'Datos Monitoreo 2019'!$N2944*'Datos Monitoreo 2019'!$S2944</f>
        <v>1.1307500277891538E-2</v>
      </c>
      <c r="P2944" s="106">
        <f>'Datos Monitoreo 2019'!$O2944+'Datos Monitoreo 2019'!$N2944</f>
        <v>6.784500166734922E-2</v>
      </c>
      <c r="Q2944" s="104">
        <v>0.47</v>
      </c>
      <c r="R2944" s="106">
        <f>'Datos Monitoreo 2019'!$Q2944*'Datos Monitoreo 2019'!$N2944</f>
        <v>2.657262565304511E-2</v>
      </c>
      <c r="S2944" s="104">
        <v>0.2</v>
      </c>
      <c r="T2944" s="106">
        <f>'Datos Monitoreo 2019'!$R2944*'Datos Monitoreo 2019'!$S2944</f>
        <v>5.3145251306090224E-3</v>
      </c>
      <c r="U2944" s="106">
        <f>'Datos Monitoreo 2019'!$T2944+'Datos Monitoreo 2019'!$R2944</f>
        <v>3.1887150783654131E-2</v>
      </c>
    </row>
    <row r="2945" spans="1:21" s="94" customFormat="1" ht="16.5" hidden="1" x14ac:dyDescent="0.3">
      <c r="A2945" s="95" t="s">
        <v>107</v>
      </c>
      <c r="B2945" s="102">
        <f>VLOOKUP('Datos Monitoreo 2019'!$A2945,info!$D$3:$E$118,2,FALSE)</f>
        <v>2</v>
      </c>
      <c r="C2945" s="96">
        <v>3</v>
      </c>
      <c r="D2945" s="96" t="s">
        <v>11</v>
      </c>
      <c r="E2945" s="97">
        <v>26.324227587399491</v>
      </c>
      <c r="F2945" s="103">
        <f t="shared" si="50"/>
        <v>5.442534053694844E-2</v>
      </c>
      <c r="G2945" s="95"/>
      <c r="H2945" s="104"/>
      <c r="I2945" s="104"/>
      <c r="J2945" s="104"/>
      <c r="K2945" s="105">
        <f>VLOOKUP('Datos Monitoreo 2019'!$D2945,info!$A$2:$B$20,2,FALSE)</f>
        <v>0.34899999999999998</v>
      </c>
      <c r="M2945" s="104">
        <v>1.1499999999999999</v>
      </c>
      <c r="N2945" s="106">
        <f>(0.489461*'Datos Monitoreo 2019'!$E2945^1.79018)/1000</f>
        <v>0.1707695158491066</v>
      </c>
      <c r="O2945" s="106">
        <f>'Datos Monitoreo 2019'!$N2945*'Datos Monitoreo 2019'!$S2945</f>
        <v>3.4153903169821323E-2</v>
      </c>
      <c r="P2945" s="106">
        <f>'Datos Monitoreo 2019'!$O2945+'Datos Monitoreo 2019'!$N2945</f>
        <v>0.20492341901892791</v>
      </c>
      <c r="Q2945" s="104">
        <v>0.47</v>
      </c>
      <c r="R2945" s="106">
        <f>'Datos Monitoreo 2019'!$Q2945*'Datos Monitoreo 2019'!$N2945</f>
        <v>8.0261672449080099E-2</v>
      </c>
      <c r="S2945" s="104">
        <v>0.2</v>
      </c>
      <c r="T2945" s="106">
        <f>'Datos Monitoreo 2019'!$R2945*'Datos Monitoreo 2019'!$S2945</f>
        <v>1.6052334489816019E-2</v>
      </c>
      <c r="U2945" s="106">
        <f>'Datos Monitoreo 2019'!$T2945+'Datos Monitoreo 2019'!$R2945</f>
        <v>9.6314006938896121E-2</v>
      </c>
    </row>
    <row r="2946" spans="1:21" s="94" customFormat="1" ht="16.5" hidden="1" x14ac:dyDescent="0.3">
      <c r="A2946" s="95" t="s">
        <v>107</v>
      </c>
      <c r="B2946" s="102">
        <f>VLOOKUP('Datos Monitoreo 2019'!$A2946,info!$D$3:$E$118,2,FALSE)</f>
        <v>2</v>
      </c>
      <c r="C2946" s="96">
        <v>5</v>
      </c>
      <c r="D2946" s="96" t="s">
        <v>11</v>
      </c>
      <c r="E2946" s="97">
        <v>24.064227395494573</v>
      </c>
      <c r="F2946" s="103">
        <f t="shared" si="50"/>
        <v>4.5481389777484733E-2</v>
      </c>
      <c r="G2946" s="95"/>
      <c r="H2946" s="104"/>
      <c r="I2946" s="104"/>
      <c r="J2946" s="104"/>
      <c r="K2946" s="105">
        <f>VLOOKUP('Datos Monitoreo 2019'!$D2946,info!$A$2:$B$20,2,FALSE)</f>
        <v>0.34899999999999998</v>
      </c>
      <c r="M2946" s="104">
        <v>1.1499999999999999</v>
      </c>
      <c r="N2946" s="106">
        <f>(0.489461*'Datos Monitoreo 2019'!$E2946^1.79018)/1000</f>
        <v>0.14541944470602258</v>
      </c>
      <c r="O2946" s="106">
        <f>'Datos Monitoreo 2019'!$N2946*'Datos Monitoreo 2019'!$S2946</f>
        <v>2.9083888941204519E-2</v>
      </c>
      <c r="P2946" s="106">
        <f>'Datos Monitoreo 2019'!$O2946+'Datos Monitoreo 2019'!$N2946</f>
        <v>0.17450333364722709</v>
      </c>
      <c r="Q2946" s="104">
        <v>0.47</v>
      </c>
      <c r="R2946" s="106">
        <f>'Datos Monitoreo 2019'!$Q2946*'Datos Monitoreo 2019'!$N2946</f>
        <v>6.8347139011830607E-2</v>
      </c>
      <c r="S2946" s="104">
        <v>0.2</v>
      </c>
      <c r="T2946" s="106">
        <f>'Datos Monitoreo 2019'!$R2946*'Datos Monitoreo 2019'!$S2946</f>
        <v>1.3669427802366123E-2</v>
      </c>
      <c r="U2946" s="106">
        <f>'Datos Monitoreo 2019'!$T2946+'Datos Monitoreo 2019'!$R2946</f>
        <v>8.2016566814196723E-2</v>
      </c>
    </row>
    <row r="2947" spans="1:21" s="94" customFormat="1" ht="16.5" hidden="1" x14ac:dyDescent="0.3">
      <c r="A2947" s="95" t="s">
        <v>107</v>
      </c>
      <c r="B2947" s="102">
        <f>VLOOKUP('Datos Monitoreo 2019'!$A2947,info!$D$3:$E$118,2,FALSE)</f>
        <v>2</v>
      </c>
      <c r="C2947" s="96">
        <v>7</v>
      </c>
      <c r="D2947" s="96" t="s">
        <v>11</v>
      </c>
      <c r="E2947" s="97">
        <v>26.865354393911936</v>
      </c>
      <c r="F2947" s="103">
        <f t="shared" ref="F2947:F3010" si="51">+(PI()*(((E2947/100)^2))/4)</f>
        <v>5.6685897771154181E-2</v>
      </c>
      <c r="G2947" s="95"/>
      <c r="H2947" s="104"/>
      <c r="I2947" s="104"/>
      <c r="J2947" s="104"/>
      <c r="K2947" s="105">
        <f>VLOOKUP('Datos Monitoreo 2019'!$D2947,info!$A$2:$B$20,2,FALSE)</f>
        <v>0.34899999999999998</v>
      </c>
      <c r="M2947" s="104">
        <v>1.1499999999999999</v>
      </c>
      <c r="N2947" s="106">
        <f>(0.489461*'Datos Monitoreo 2019'!$E2947^1.79018)/1000</f>
        <v>0.17710468716220792</v>
      </c>
      <c r="O2947" s="106">
        <f>'Datos Monitoreo 2019'!$N2947*'Datos Monitoreo 2019'!$S2947</f>
        <v>3.5420937432441589E-2</v>
      </c>
      <c r="P2947" s="106">
        <f>'Datos Monitoreo 2019'!$O2947+'Datos Monitoreo 2019'!$N2947</f>
        <v>0.21252562459464952</v>
      </c>
      <c r="Q2947" s="104">
        <v>0.47</v>
      </c>
      <c r="R2947" s="106">
        <f>'Datos Monitoreo 2019'!$Q2947*'Datos Monitoreo 2019'!$N2947</f>
        <v>8.3239202966237713E-2</v>
      </c>
      <c r="S2947" s="104">
        <v>0.2</v>
      </c>
      <c r="T2947" s="106">
        <f>'Datos Monitoreo 2019'!$R2947*'Datos Monitoreo 2019'!$S2947</f>
        <v>1.6647840593247542E-2</v>
      </c>
      <c r="U2947" s="106">
        <f>'Datos Monitoreo 2019'!$T2947+'Datos Monitoreo 2019'!$R2947</f>
        <v>9.9887043559485258E-2</v>
      </c>
    </row>
    <row r="2948" spans="1:21" s="94" customFormat="1" ht="16.5" hidden="1" x14ac:dyDescent="0.3">
      <c r="A2948" s="95" t="s">
        <v>107</v>
      </c>
      <c r="B2948" s="102">
        <f>VLOOKUP('Datos Monitoreo 2019'!$A2948,info!$D$3:$E$118,2,FALSE)</f>
        <v>2</v>
      </c>
      <c r="C2948" s="96">
        <v>8</v>
      </c>
      <c r="D2948" s="96" t="s">
        <v>11</v>
      </c>
      <c r="E2948" s="97">
        <v>27.629298120753031</v>
      </c>
      <c r="F2948" s="103">
        <f t="shared" si="51"/>
        <v>5.9955576922034078E-2</v>
      </c>
      <c r="G2948" s="95"/>
      <c r="H2948" s="104"/>
      <c r="I2948" s="104"/>
      <c r="J2948" s="104"/>
      <c r="K2948" s="105">
        <f>VLOOKUP('Datos Monitoreo 2019'!$D2948,info!$A$2:$B$20,2,FALSE)</f>
        <v>0.34899999999999998</v>
      </c>
      <c r="M2948" s="104">
        <v>1.1499999999999999</v>
      </c>
      <c r="N2948" s="106">
        <f>(0.489461*'Datos Monitoreo 2019'!$E2948^1.79018)/1000</f>
        <v>0.18622139500584195</v>
      </c>
      <c r="O2948" s="106">
        <f>'Datos Monitoreo 2019'!$N2948*'Datos Monitoreo 2019'!$S2948</f>
        <v>3.724427900116839E-2</v>
      </c>
      <c r="P2948" s="106">
        <f>'Datos Monitoreo 2019'!$O2948+'Datos Monitoreo 2019'!$N2948</f>
        <v>0.22346567400701034</v>
      </c>
      <c r="Q2948" s="104">
        <v>0.47</v>
      </c>
      <c r="R2948" s="106">
        <f>'Datos Monitoreo 2019'!$Q2948*'Datos Monitoreo 2019'!$N2948</f>
        <v>8.7524055652745708E-2</v>
      </c>
      <c r="S2948" s="104">
        <v>0.2</v>
      </c>
      <c r="T2948" s="106">
        <f>'Datos Monitoreo 2019'!$R2948*'Datos Monitoreo 2019'!$S2948</f>
        <v>1.7504811130549143E-2</v>
      </c>
      <c r="U2948" s="106">
        <f>'Datos Monitoreo 2019'!$T2948+'Datos Monitoreo 2019'!$R2948</f>
        <v>0.10502886678329484</v>
      </c>
    </row>
    <row r="2949" spans="1:21" s="94" customFormat="1" ht="16.5" hidden="1" x14ac:dyDescent="0.3">
      <c r="A2949" s="95" t="s">
        <v>107</v>
      </c>
      <c r="B2949" s="102">
        <f>VLOOKUP('Datos Monitoreo 2019'!$A2949,info!$D$3:$E$118,2,FALSE)</f>
        <v>2</v>
      </c>
      <c r="C2949" s="96">
        <v>10</v>
      </c>
      <c r="D2949" s="96" t="s">
        <v>11</v>
      </c>
      <c r="E2949" s="97">
        <v>29.125354585816847</v>
      </c>
      <c r="F2949" s="103">
        <f t="shared" si="51"/>
        <v>6.6624248615056045E-2</v>
      </c>
      <c r="G2949" s="95"/>
      <c r="H2949" s="104"/>
      <c r="I2949" s="104"/>
      <c r="J2949" s="104"/>
      <c r="K2949" s="105">
        <f>VLOOKUP('Datos Monitoreo 2019'!$D2949,info!$A$2:$B$20,2,FALSE)</f>
        <v>0.34899999999999998</v>
      </c>
      <c r="M2949" s="104">
        <v>1.1499999999999999</v>
      </c>
      <c r="N2949" s="106">
        <f>(0.489461*'Datos Monitoreo 2019'!$E2949^1.79018)/1000</f>
        <v>0.20465725662657919</v>
      </c>
      <c r="O2949" s="106">
        <f>'Datos Monitoreo 2019'!$N2949*'Datos Monitoreo 2019'!$S2949</f>
        <v>4.0931451325315837E-2</v>
      </c>
      <c r="P2949" s="106">
        <f>'Datos Monitoreo 2019'!$O2949+'Datos Monitoreo 2019'!$N2949</f>
        <v>0.24558870795189502</v>
      </c>
      <c r="Q2949" s="104">
        <v>0.47</v>
      </c>
      <c r="R2949" s="106">
        <f>'Datos Monitoreo 2019'!$Q2949*'Datos Monitoreo 2019'!$N2949</f>
        <v>9.618891061449221E-2</v>
      </c>
      <c r="S2949" s="104">
        <v>0.2</v>
      </c>
      <c r="T2949" s="106">
        <f>'Datos Monitoreo 2019'!$R2949*'Datos Monitoreo 2019'!$S2949</f>
        <v>1.9237782122898443E-2</v>
      </c>
      <c r="U2949" s="106">
        <f>'Datos Monitoreo 2019'!$T2949+'Datos Monitoreo 2019'!$R2949</f>
        <v>0.11542669273739065</v>
      </c>
    </row>
    <row r="2950" spans="1:21" s="94" customFormat="1" ht="16.5" hidden="1" x14ac:dyDescent="0.3">
      <c r="A2950" s="95" t="s">
        <v>107</v>
      </c>
      <c r="B2950" s="102">
        <f>VLOOKUP('Datos Monitoreo 2019'!$A2950,info!$D$3:$E$118,2,FALSE)</f>
        <v>2</v>
      </c>
      <c r="C2950" s="96">
        <v>12</v>
      </c>
      <c r="D2950" s="96" t="s">
        <v>11</v>
      </c>
      <c r="E2950" s="97">
        <v>23.777748497929164</v>
      </c>
      <c r="F2950" s="103">
        <f t="shared" si="51"/>
        <v>4.4404945319882712E-2</v>
      </c>
      <c r="G2950" s="95"/>
      <c r="H2950" s="104"/>
      <c r="I2950" s="104"/>
      <c r="J2950" s="104"/>
      <c r="K2950" s="105">
        <f>VLOOKUP('Datos Monitoreo 2019'!$D2950,info!$A$2:$B$20,2,FALSE)</f>
        <v>0.34899999999999998</v>
      </c>
      <c r="M2950" s="104">
        <v>1.1499999999999999</v>
      </c>
      <c r="N2950" s="106">
        <f>(0.489461*'Datos Monitoreo 2019'!$E2950^1.79018)/1000</f>
        <v>0.14233490276811636</v>
      </c>
      <c r="O2950" s="106">
        <f>'Datos Monitoreo 2019'!$N2950*'Datos Monitoreo 2019'!$S2950</f>
        <v>2.8466980553623275E-2</v>
      </c>
      <c r="P2950" s="106">
        <f>'Datos Monitoreo 2019'!$O2950+'Datos Monitoreo 2019'!$N2950</f>
        <v>0.17080188332173962</v>
      </c>
      <c r="Q2950" s="104">
        <v>0.47</v>
      </c>
      <c r="R2950" s="106">
        <f>'Datos Monitoreo 2019'!$Q2950*'Datos Monitoreo 2019'!$N2950</f>
        <v>6.6897404301014693E-2</v>
      </c>
      <c r="S2950" s="104">
        <v>0.2</v>
      </c>
      <c r="T2950" s="106">
        <f>'Datos Monitoreo 2019'!$R2950*'Datos Monitoreo 2019'!$S2950</f>
        <v>1.3379480860202939E-2</v>
      </c>
      <c r="U2950" s="106">
        <f>'Datos Monitoreo 2019'!$T2950+'Datos Monitoreo 2019'!$R2950</f>
        <v>8.0276885161217629E-2</v>
      </c>
    </row>
    <row r="2951" spans="1:21" s="94" customFormat="1" ht="16.5" hidden="1" x14ac:dyDescent="0.3">
      <c r="A2951" s="95" t="s">
        <v>107</v>
      </c>
      <c r="B2951" s="102">
        <f>VLOOKUP('Datos Monitoreo 2019'!$A2951,info!$D$3:$E$118,2,FALSE)</f>
        <v>2</v>
      </c>
      <c r="C2951" s="96">
        <v>14</v>
      </c>
      <c r="D2951" s="96" t="s">
        <v>11</v>
      </c>
      <c r="E2951" s="97">
        <v>31.289861811866622</v>
      </c>
      <c r="F2951" s="103">
        <f t="shared" si="51"/>
        <v>7.6894835402662204E-2</v>
      </c>
      <c r="G2951" s="95"/>
      <c r="H2951" s="104"/>
      <c r="I2951" s="104"/>
      <c r="J2951" s="104"/>
      <c r="K2951" s="105">
        <f>VLOOKUP('Datos Monitoreo 2019'!$D2951,info!$A$2:$B$20,2,FALSE)</f>
        <v>0.34899999999999998</v>
      </c>
      <c r="M2951" s="104">
        <v>1.1499999999999999</v>
      </c>
      <c r="N2951" s="106">
        <f>(0.489461*'Datos Monitoreo 2019'!$E2951^1.79018)/1000</f>
        <v>0.23268039404741223</v>
      </c>
      <c r="O2951" s="106">
        <f>'Datos Monitoreo 2019'!$N2951*'Datos Monitoreo 2019'!$S2951</f>
        <v>4.6536078809482448E-2</v>
      </c>
      <c r="P2951" s="106">
        <f>'Datos Monitoreo 2019'!$O2951+'Datos Monitoreo 2019'!$N2951</f>
        <v>0.27921647285689466</v>
      </c>
      <c r="Q2951" s="104">
        <v>0.47</v>
      </c>
      <c r="R2951" s="106">
        <f>'Datos Monitoreo 2019'!$Q2951*'Datos Monitoreo 2019'!$N2951</f>
        <v>0.10935978520228375</v>
      </c>
      <c r="S2951" s="104">
        <v>0.2</v>
      </c>
      <c r="T2951" s="106">
        <f>'Datos Monitoreo 2019'!$R2951*'Datos Monitoreo 2019'!$S2951</f>
        <v>2.187195704045675E-2</v>
      </c>
      <c r="U2951" s="106">
        <f>'Datos Monitoreo 2019'!$T2951+'Datos Monitoreo 2019'!$R2951</f>
        <v>0.13123174224274051</v>
      </c>
    </row>
    <row r="2952" spans="1:21" s="94" customFormat="1" ht="16.5" hidden="1" x14ac:dyDescent="0.3">
      <c r="A2952" s="95" t="s">
        <v>107</v>
      </c>
      <c r="B2952" s="102">
        <f>VLOOKUP('Datos Monitoreo 2019'!$A2952,info!$D$3:$E$118,2,FALSE)</f>
        <v>2</v>
      </c>
      <c r="C2952" s="96">
        <v>15</v>
      </c>
      <c r="D2952" s="96" t="s">
        <v>11</v>
      </c>
      <c r="E2952" s="97">
        <v>27.024509337003831</v>
      </c>
      <c r="F2952" s="103">
        <f t="shared" si="51"/>
        <v>5.7359521067790645E-2</v>
      </c>
      <c r="G2952" s="95"/>
      <c r="H2952" s="104"/>
      <c r="I2952" s="104"/>
      <c r="J2952" s="104"/>
      <c r="K2952" s="105">
        <f>VLOOKUP('Datos Monitoreo 2019'!$D2952,info!$A$2:$B$20,2,FALSE)</f>
        <v>0.34899999999999998</v>
      </c>
      <c r="M2952" s="104">
        <v>1.1499999999999999</v>
      </c>
      <c r="N2952" s="106">
        <f>(0.489461*'Datos Monitoreo 2019'!$E2952^1.79018)/1000</f>
        <v>0.17898733551114768</v>
      </c>
      <c r="O2952" s="106">
        <f>'Datos Monitoreo 2019'!$N2952*'Datos Monitoreo 2019'!$S2952</f>
        <v>3.5797467102229537E-2</v>
      </c>
      <c r="P2952" s="106">
        <f>'Datos Monitoreo 2019'!$O2952+'Datos Monitoreo 2019'!$N2952</f>
        <v>0.21478480261337721</v>
      </c>
      <c r="Q2952" s="104">
        <v>0.47</v>
      </c>
      <c r="R2952" s="106">
        <f>'Datos Monitoreo 2019'!$Q2952*'Datos Monitoreo 2019'!$N2952</f>
        <v>8.4124047690239401E-2</v>
      </c>
      <c r="S2952" s="104">
        <v>0.2</v>
      </c>
      <c r="T2952" s="106">
        <f>'Datos Monitoreo 2019'!$R2952*'Datos Monitoreo 2019'!$S2952</f>
        <v>1.682480953804788E-2</v>
      </c>
      <c r="U2952" s="106">
        <f>'Datos Monitoreo 2019'!$T2952+'Datos Monitoreo 2019'!$R2952</f>
        <v>0.10094885722828728</v>
      </c>
    </row>
    <row r="2953" spans="1:21" s="94" customFormat="1" ht="16.5" hidden="1" x14ac:dyDescent="0.3">
      <c r="A2953" s="95" t="s">
        <v>107</v>
      </c>
      <c r="B2953" s="102">
        <f>VLOOKUP('Datos Monitoreo 2019'!$A2953,info!$D$3:$E$118,2,FALSE)</f>
        <v>2</v>
      </c>
      <c r="C2953" s="96">
        <v>16</v>
      </c>
      <c r="D2953" s="96" t="s">
        <v>11</v>
      </c>
      <c r="E2953" s="97">
        <v>26.801692416675177</v>
      </c>
      <c r="F2953" s="103">
        <f t="shared" si="51"/>
        <v>5.6417562537101257E-2</v>
      </c>
      <c r="G2953" s="95"/>
      <c r="H2953" s="104"/>
      <c r="I2953" s="104"/>
      <c r="J2953" s="104"/>
      <c r="K2953" s="105">
        <f>VLOOKUP('Datos Monitoreo 2019'!$D2953,info!$A$2:$B$20,2,FALSE)</f>
        <v>0.34899999999999998</v>
      </c>
      <c r="M2953" s="104">
        <v>1.1499999999999999</v>
      </c>
      <c r="N2953" s="106">
        <f>(0.489461*'Datos Monitoreo 2019'!$E2953^1.79018)/1000</f>
        <v>0.17635408908663885</v>
      </c>
      <c r="O2953" s="106">
        <f>'Datos Monitoreo 2019'!$N2953*'Datos Monitoreo 2019'!$S2953</f>
        <v>3.5270817817327771E-2</v>
      </c>
      <c r="P2953" s="106">
        <f>'Datos Monitoreo 2019'!$O2953+'Datos Monitoreo 2019'!$N2953</f>
        <v>0.21162490690396663</v>
      </c>
      <c r="Q2953" s="104">
        <v>0.47</v>
      </c>
      <c r="R2953" s="106">
        <f>'Datos Monitoreo 2019'!$Q2953*'Datos Monitoreo 2019'!$N2953</f>
        <v>8.2886421870720262E-2</v>
      </c>
      <c r="S2953" s="104">
        <v>0.2</v>
      </c>
      <c r="T2953" s="106">
        <f>'Datos Monitoreo 2019'!$R2953*'Datos Monitoreo 2019'!$S2953</f>
        <v>1.6577284374144054E-2</v>
      </c>
      <c r="U2953" s="106">
        <f>'Datos Monitoreo 2019'!$T2953+'Datos Monitoreo 2019'!$R2953</f>
        <v>9.9463706244864308E-2</v>
      </c>
    </row>
    <row r="2954" spans="1:21" s="94" customFormat="1" ht="16.5" hidden="1" x14ac:dyDescent="0.3">
      <c r="A2954" s="95" t="s">
        <v>107</v>
      </c>
      <c r="B2954" s="102">
        <f>VLOOKUP('Datos Monitoreo 2019'!$A2954,info!$D$3:$E$118,2,FALSE)</f>
        <v>2</v>
      </c>
      <c r="C2954" s="96">
        <v>19</v>
      </c>
      <c r="D2954" s="96" t="s">
        <v>11</v>
      </c>
      <c r="E2954" s="97">
        <v>19.703381954776642</v>
      </c>
      <c r="F2954" s="103">
        <f t="shared" si="51"/>
        <v>3.0490983575016849E-2</v>
      </c>
      <c r="G2954" s="95"/>
      <c r="H2954" s="104"/>
      <c r="I2954" s="104"/>
      <c r="J2954" s="104"/>
      <c r="K2954" s="105">
        <f>VLOOKUP('Datos Monitoreo 2019'!$D2954,info!$A$2:$B$20,2,FALSE)</f>
        <v>0.34899999999999998</v>
      </c>
      <c r="M2954" s="104">
        <v>1.1499999999999999</v>
      </c>
      <c r="N2954" s="106">
        <f>(0.489461*'Datos Monitoreo 2019'!$E2954^1.79018)/1000</f>
        <v>0.10166678734179301</v>
      </c>
      <c r="O2954" s="106">
        <f>'Datos Monitoreo 2019'!$N2954*'Datos Monitoreo 2019'!$S2954</f>
        <v>2.0333357468358602E-2</v>
      </c>
      <c r="P2954" s="106">
        <f>'Datos Monitoreo 2019'!$O2954+'Datos Monitoreo 2019'!$N2954</f>
        <v>0.1220001448101516</v>
      </c>
      <c r="Q2954" s="104">
        <v>0.47</v>
      </c>
      <c r="R2954" s="106">
        <f>'Datos Monitoreo 2019'!$Q2954*'Datos Monitoreo 2019'!$N2954</f>
        <v>4.7783390050642707E-2</v>
      </c>
      <c r="S2954" s="104">
        <v>0.2</v>
      </c>
      <c r="T2954" s="106">
        <f>'Datos Monitoreo 2019'!$R2954*'Datos Monitoreo 2019'!$S2954</f>
        <v>9.5566780101285428E-3</v>
      </c>
      <c r="U2954" s="106">
        <f>'Datos Monitoreo 2019'!$T2954+'Datos Monitoreo 2019'!$R2954</f>
        <v>5.734006806077125E-2</v>
      </c>
    </row>
    <row r="2955" spans="1:21" s="94" customFormat="1" ht="16.5" hidden="1" x14ac:dyDescent="0.3">
      <c r="A2955" s="95" t="s">
        <v>107</v>
      </c>
      <c r="B2955" s="102">
        <f>VLOOKUP('Datos Monitoreo 2019'!$A2955,info!$D$3:$E$118,2,FALSE)</f>
        <v>2</v>
      </c>
      <c r="C2955" s="96">
        <v>20</v>
      </c>
      <c r="D2955" s="96" t="s">
        <v>11</v>
      </c>
      <c r="E2955" s="97">
        <v>30.398594130552009</v>
      </c>
      <c r="F2955" s="103">
        <f t="shared" si="51"/>
        <v>7.2576643486692918E-2</v>
      </c>
      <c r="G2955" s="95"/>
      <c r="H2955" s="104"/>
      <c r="I2955" s="104"/>
      <c r="J2955" s="104"/>
      <c r="K2955" s="105">
        <f>VLOOKUP('Datos Monitoreo 2019'!$D2955,info!$A$2:$B$20,2,FALSE)</f>
        <v>0.34899999999999998</v>
      </c>
      <c r="M2955" s="104">
        <v>1.1499999999999999</v>
      </c>
      <c r="N2955" s="106">
        <f>(0.489461*'Datos Monitoreo 2019'!$E2955^1.79018)/1000</f>
        <v>0.22094937112805293</v>
      </c>
      <c r="O2955" s="106">
        <f>'Datos Monitoreo 2019'!$N2955*'Datos Monitoreo 2019'!$S2955</f>
        <v>4.418987422561059E-2</v>
      </c>
      <c r="P2955" s="106">
        <f>'Datos Monitoreo 2019'!$O2955+'Datos Monitoreo 2019'!$N2955</f>
        <v>0.26513924535366351</v>
      </c>
      <c r="Q2955" s="104">
        <v>0.47</v>
      </c>
      <c r="R2955" s="106">
        <f>'Datos Monitoreo 2019'!$Q2955*'Datos Monitoreo 2019'!$N2955</f>
        <v>0.10384620443018487</v>
      </c>
      <c r="S2955" s="104">
        <v>0.2</v>
      </c>
      <c r="T2955" s="106">
        <f>'Datos Monitoreo 2019'!$R2955*'Datos Monitoreo 2019'!$S2955</f>
        <v>2.0769240886036974E-2</v>
      </c>
      <c r="U2955" s="106">
        <f>'Datos Monitoreo 2019'!$T2955+'Datos Monitoreo 2019'!$R2955</f>
        <v>0.12461544531622185</v>
      </c>
    </row>
    <row r="2956" spans="1:21" s="94" customFormat="1" ht="16.5" hidden="1" x14ac:dyDescent="0.3">
      <c r="A2956" s="95" t="s">
        <v>107</v>
      </c>
      <c r="B2956" s="102">
        <f>VLOOKUP('Datos Monitoreo 2019'!$A2956,info!$D$3:$E$118,2,FALSE)</f>
        <v>2</v>
      </c>
      <c r="C2956" s="96">
        <v>21</v>
      </c>
      <c r="D2956" s="96" t="s">
        <v>11</v>
      </c>
      <c r="E2956" s="97">
        <v>35.587045275347798</v>
      </c>
      <c r="F2956" s="103">
        <f t="shared" si="51"/>
        <v>9.9465791544597074E-2</v>
      </c>
      <c r="G2956" s="95"/>
      <c r="H2956" s="104"/>
      <c r="I2956" s="104"/>
      <c r="J2956" s="104"/>
      <c r="K2956" s="105">
        <f>VLOOKUP('Datos Monitoreo 2019'!$D2956,info!$A$2:$B$20,2,FALSE)</f>
        <v>0.34899999999999998</v>
      </c>
      <c r="M2956" s="104">
        <v>1.1499999999999999</v>
      </c>
      <c r="N2956" s="106">
        <f>(0.489461*'Datos Monitoreo 2019'!$E2956^1.79018)/1000</f>
        <v>0.29296104893752356</v>
      </c>
      <c r="O2956" s="106">
        <f>'Datos Monitoreo 2019'!$N2956*'Datos Monitoreo 2019'!$S2956</f>
        <v>5.8592209787504713E-2</v>
      </c>
      <c r="P2956" s="106">
        <f>'Datos Monitoreo 2019'!$O2956+'Datos Monitoreo 2019'!$N2956</f>
        <v>0.35155325872502829</v>
      </c>
      <c r="Q2956" s="104">
        <v>0.47</v>
      </c>
      <c r="R2956" s="106">
        <f>'Datos Monitoreo 2019'!$Q2956*'Datos Monitoreo 2019'!$N2956</f>
        <v>0.13769169300063608</v>
      </c>
      <c r="S2956" s="104">
        <v>0.2</v>
      </c>
      <c r="T2956" s="106">
        <f>'Datos Monitoreo 2019'!$R2956*'Datos Monitoreo 2019'!$S2956</f>
        <v>2.7538338600127218E-2</v>
      </c>
      <c r="U2956" s="106">
        <f>'Datos Monitoreo 2019'!$T2956+'Datos Monitoreo 2019'!$R2956</f>
        <v>0.1652300316007633</v>
      </c>
    </row>
    <row r="2957" spans="1:21" s="94" customFormat="1" ht="16.5" hidden="1" x14ac:dyDescent="0.3">
      <c r="A2957" s="95" t="s">
        <v>107</v>
      </c>
      <c r="B2957" s="102">
        <f>VLOOKUP('Datos Monitoreo 2019'!$A2957,info!$D$3:$E$118,2,FALSE)</f>
        <v>2</v>
      </c>
      <c r="C2957" s="96">
        <v>24</v>
      </c>
      <c r="D2957" s="96" t="s">
        <v>11</v>
      </c>
      <c r="E2957" s="97">
        <v>29.666481392329292</v>
      </c>
      <c r="F2957" s="103">
        <f t="shared" si="51"/>
        <v>6.9122901644127252E-2</v>
      </c>
      <c r="G2957" s="95"/>
      <c r="H2957" s="104"/>
      <c r="I2957" s="104"/>
      <c r="J2957" s="104"/>
      <c r="K2957" s="105">
        <f>VLOOKUP('Datos Monitoreo 2019'!$D2957,info!$A$2:$B$20,2,FALSE)</f>
        <v>0.34899999999999998</v>
      </c>
      <c r="M2957" s="104">
        <v>1.1499999999999999</v>
      </c>
      <c r="N2957" s="106">
        <f>(0.489461*'Datos Monitoreo 2019'!$E2957^1.79018)/1000</f>
        <v>0.21151409431355328</v>
      </c>
      <c r="O2957" s="106">
        <f>'Datos Monitoreo 2019'!$N2957*'Datos Monitoreo 2019'!$S2957</f>
        <v>4.2302818862710659E-2</v>
      </c>
      <c r="P2957" s="106">
        <f>'Datos Monitoreo 2019'!$O2957+'Datos Monitoreo 2019'!$N2957</f>
        <v>0.25381691317626393</v>
      </c>
      <c r="Q2957" s="104">
        <v>0.47</v>
      </c>
      <c r="R2957" s="106">
        <f>'Datos Monitoreo 2019'!$Q2957*'Datos Monitoreo 2019'!$N2957</f>
        <v>9.9411624327370038E-2</v>
      </c>
      <c r="S2957" s="104">
        <v>0.2</v>
      </c>
      <c r="T2957" s="106">
        <f>'Datos Monitoreo 2019'!$R2957*'Datos Monitoreo 2019'!$S2957</f>
        <v>1.9882324865474008E-2</v>
      </c>
      <c r="U2957" s="106">
        <f>'Datos Monitoreo 2019'!$T2957+'Datos Monitoreo 2019'!$R2957</f>
        <v>0.11929394919284404</v>
      </c>
    </row>
    <row r="2958" spans="1:21" s="94" customFormat="1" ht="16.5" hidden="1" x14ac:dyDescent="0.3">
      <c r="A2958" s="95" t="s">
        <v>107</v>
      </c>
      <c r="B2958" s="102">
        <f>VLOOKUP('Datos Monitoreo 2019'!$A2958,info!$D$3:$E$118,2,FALSE)</f>
        <v>2</v>
      </c>
      <c r="C2958" s="96">
        <v>25</v>
      </c>
      <c r="D2958" s="96" t="s">
        <v>11</v>
      </c>
      <c r="E2958" s="97">
        <v>33.900002878573709</v>
      </c>
      <c r="F2958" s="103">
        <f t="shared" si="51"/>
        <v>9.0258757664202507E-2</v>
      </c>
      <c r="G2958" s="95"/>
      <c r="H2958" s="104"/>
      <c r="I2958" s="104"/>
      <c r="J2958" s="104"/>
      <c r="K2958" s="105">
        <f>VLOOKUP('Datos Monitoreo 2019'!$D2958,info!$A$2:$B$20,2,FALSE)</f>
        <v>0.34899999999999998</v>
      </c>
      <c r="M2958" s="104">
        <v>1.1499999999999999</v>
      </c>
      <c r="N2958" s="106">
        <f>(0.489461*'Datos Monitoreo 2019'!$E2958^1.79018)/1000</f>
        <v>0.2685660148638061</v>
      </c>
      <c r="O2958" s="106">
        <f>'Datos Monitoreo 2019'!$N2958*'Datos Monitoreo 2019'!$S2958</f>
        <v>5.371320297276122E-2</v>
      </c>
      <c r="P2958" s="106">
        <f>'Datos Monitoreo 2019'!$O2958+'Datos Monitoreo 2019'!$N2958</f>
        <v>0.32227921783656732</v>
      </c>
      <c r="Q2958" s="104">
        <v>0.47</v>
      </c>
      <c r="R2958" s="106">
        <f>'Datos Monitoreo 2019'!$Q2958*'Datos Monitoreo 2019'!$N2958</f>
        <v>0.12622602698598887</v>
      </c>
      <c r="S2958" s="104">
        <v>0.2</v>
      </c>
      <c r="T2958" s="106">
        <f>'Datos Monitoreo 2019'!$R2958*'Datos Monitoreo 2019'!$S2958</f>
        <v>2.5245205397197774E-2</v>
      </c>
      <c r="U2958" s="106">
        <f>'Datos Monitoreo 2019'!$T2958+'Datos Monitoreo 2019'!$R2958</f>
        <v>0.15147123238318663</v>
      </c>
    </row>
    <row r="2959" spans="1:21" s="94" customFormat="1" ht="16.5" hidden="1" x14ac:dyDescent="0.3">
      <c r="A2959" s="95" t="s">
        <v>107</v>
      </c>
      <c r="B2959" s="102">
        <f>VLOOKUP('Datos Monitoreo 2019'!$A2959,info!$D$3:$E$118,2,FALSE)</f>
        <v>2</v>
      </c>
      <c r="C2959" s="96">
        <v>27</v>
      </c>
      <c r="D2959" s="96" t="s">
        <v>11</v>
      </c>
      <c r="E2959" s="97">
        <v>30.430425119170387</v>
      </c>
      <c r="F2959" s="103">
        <f t="shared" si="51"/>
        <v>7.2728716034817203E-2</v>
      </c>
      <c r="G2959" s="95"/>
      <c r="H2959" s="104"/>
      <c r="I2959" s="104"/>
      <c r="J2959" s="104"/>
      <c r="K2959" s="105">
        <f>VLOOKUP('Datos Monitoreo 2019'!$D2959,info!$A$2:$B$20,2,FALSE)</f>
        <v>0.34899999999999998</v>
      </c>
      <c r="M2959" s="104">
        <v>1.1499999999999999</v>
      </c>
      <c r="N2959" s="106">
        <f>(0.489461*'Datos Monitoreo 2019'!$E2959^1.79018)/1000</f>
        <v>0.22136371957879872</v>
      </c>
      <c r="O2959" s="106">
        <f>'Datos Monitoreo 2019'!$N2959*'Datos Monitoreo 2019'!$S2959</f>
        <v>4.4272743915759749E-2</v>
      </c>
      <c r="P2959" s="106">
        <f>'Datos Monitoreo 2019'!$O2959+'Datos Monitoreo 2019'!$N2959</f>
        <v>0.26563646349455849</v>
      </c>
      <c r="Q2959" s="104">
        <v>0.47</v>
      </c>
      <c r="R2959" s="106">
        <f>'Datos Monitoreo 2019'!$Q2959*'Datos Monitoreo 2019'!$N2959</f>
        <v>0.1040409482020354</v>
      </c>
      <c r="S2959" s="104">
        <v>0.2</v>
      </c>
      <c r="T2959" s="106">
        <f>'Datos Monitoreo 2019'!$R2959*'Datos Monitoreo 2019'!$S2959</f>
        <v>2.0808189640407079E-2</v>
      </c>
      <c r="U2959" s="106">
        <f>'Datos Monitoreo 2019'!$T2959+'Datos Monitoreo 2019'!$R2959</f>
        <v>0.12484913784244248</v>
      </c>
    </row>
    <row r="2960" spans="1:21" s="94" customFormat="1" ht="16.5" hidden="1" x14ac:dyDescent="0.3">
      <c r="A2960" s="95" t="s">
        <v>107</v>
      </c>
      <c r="B2960" s="102">
        <f>VLOOKUP('Datos Monitoreo 2019'!$A2960,info!$D$3:$E$118,2,FALSE)</f>
        <v>2</v>
      </c>
      <c r="C2960" s="96">
        <v>28</v>
      </c>
      <c r="D2960" s="96" t="s">
        <v>11</v>
      </c>
      <c r="E2960" s="97">
        <v>25.401128917466497</v>
      </c>
      <c r="F2960" s="103">
        <f t="shared" si="51"/>
        <v>5.0675252190345667E-2</v>
      </c>
      <c r="G2960" s="95"/>
      <c r="H2960" s="104"/>
      <c r="I2960" s="104"/>
      <c r="J2960" s="104"/>
      <c r="K2960" s="105">
        <f>VLOOKUP('Datos Monitoreo 2019'!$D2960,info!$A$2:$B$20,2,FALSE)</f>
        <v>0.34899999999999998</v>
      </c>
      <c r="M2960" s="104">
        <v>1.1499999999999999</v>
      </c>
      <c r="N2960" s="106">
        <f>(0.489461*'Datos Monitoreo 2019'!$E2960^1.79018)/1000</f>
        <v>0.16019828782374698</v>
      </c>
      <c r="O2960" s="106">
        <f>'Datos Monitoreo 2019'!$N2960*'Datos Monitoreo 2019'!$S2960</f>
        <v>3.2039657564749399E-2</v>
      </c>
      <c r="P2960" s="106">
        <f>'Datos Monitoreo 2019'!$O2960+'Datos Monitoreo 2019'!$N2960</f>
        <v>0.19223794538849637</v>
      </c>
      <c r="Q2960" s="104">
        <v>0.47</v>
      </c>
      <c r="R2960" s="106">
        <f>'Datos Monitoreo 2019'!$Q2960*'Datos Monitoreo 2019'!$N2960</f>
        <v>7.5293195277161079E-2</v>
      </c>
      <c r="S2960" s="104">
        <v>0.2</v>
      </c>
      <c r="T2960" s="106">
        <f>'Datos Monitoreo 2019'!$R2960*'Datos Monitoreo 2019'!$S2960</f>
        <v>1.5058639055432217E-2</v>
      </c>
      <c r="U2960" s="106">
        <f>'Datos Monitoreo 2019'!$T2960+'Datos Monitoreo 2019'!$R2960</f>
        <v>9.0351834332593292E-2</v>
      </c>
    </row>
    <row r="2961" spans="1:21" s="94" customFormat="1" ht="16.5" hidden="1" x14ac:dyDescent="0.3">
      <c r="A2961" s="95" t="s">
        <v>107</v>
      </c>
      <c r="B2961" s="102">
        <f>VLOOKUP('Datos Monitoreo 2019'!$A2961,info!$D$3:$E$118,2,FALSE)</f>
        <v>2</v>
      </c>
      <c r="C2961" s="96">
        <v>31</v>
      </c>
      <c r="D2961" s="96" t="s">
        <v>11</v>
      </c>
      <c r="E2961" s="97">
        <v>19.162255148264201</v>
      </c>
      <c r="F2961" s="103">
        <f t="shared" si="51"/>
        <v>2.8839193998137627E-2</v>
      </c>
      <c r="G2961" s="95"/>
      <c r="H2961" s="104"/>
      <c r="I2961" s="104"/>
      <c r="J2961" s="104"/>
      <c r="K2961" s="105">
        <f>VLOOKUP('Datos Monitoreo 2019'!$D2961,info!$A$2:$B$20,2,FALSE)</f>
        <v>0.34899999999999998</v>
      </c>
      <c r="M2961" s="104">
        <v>1.1499999999999999</v>
      </c>
      <c r="N2961" s="106">
        <f>(0.489461*'Datos Monitoreo 2019'!$E2961^1.79018)/1000</f>
        <v>9.6722693204827251E-2</v>
      </c>
      <c r="O2961" s="106">
        <f>'Datos Monitoreo 2019'!$N2961*'Datos Monitoreo 2019'!$S2961</f>
        <v>1.9344538640965452E-2</v>
      </c>
      <c r="P2961" s="106">
        <f>'Datos Monitoreo 2019'!$O2961+'Datos Monitoreo 2019'!$N2961</f>
        <v>0.11606723184579271</v>
      </c>
      <c r="Q2961" s="104">
        <v>0.47</v>
      </c>
      <c r="R2961" s="106">
        <f>'Datos Monitoreo 2019'!$Q2961*'Datos Monitoreo 2019'!$N2961</f>
        <v>4.5459665806268805E-2</v>
      </c>
      <c r="S2961" s="104">
        <v>0.2</v>
      </c>
      <c r="T2961" s="106">
        <f>'Datos Monitoreo 2019'!$R2961*'Datos Monitoreo 2019'!$S2961</f>
        <v>9.091933161253762E-3</v>
      </c>
      <c r="U2961" s="106">
        <f>'Datos Monitoreo 2019'!$T2961+'Datos Monitoreo 2019'!$R2961</f>
        <v>5.4551598967522569E-2</v>
      </c>
    </row>
    <row r="2962" spans="1:21" s="94" customFormat="1" ht="16.5" hidden="1" x14ac:dyDescent="0.3">
      <c r="A2962" s="95" t="s">
        <v>107</v>
      </c>
      <c r="B2962" s="102">
        <f>VLOOKUP('Datos Monitoreo 2019'!$A2962,info!$D$3:$E$118,2,FALSE)</f>
        <v>2</v>
      </c>
      <c r="C2962" s="96">
        <v>32</v>
      </c>
      <c r="D2962" s="96" t="s">
        <v>11</v>
      </c>
      <c r="E2962" s="97">
        <v>30.525918085025527</v>
      </c>
      <c r="F2962" s="103">
        <f t="shared" si="51"/>
        <v>7.3185888608848698E-2</v>
      </c>
      <c r="G2962" s="95"/>
      <c r="H2962" s="104"/>
      <c r="I2962" s="104"/>
      <c r="J2962" s="104"/>
      <c r="K2962" s="105">
        <f>VLOOKUP('Datos Monitoreo 2019'!$D2962,info!$A$2:$B$20,2,FALSE)</f>
        <v>0.34899999999999998</v>
      </c>
      <c r="M2962" s="104">
        <v>1.1499999999999999</v>
      </c>
      <c r="N2962" s="106">
        <f>(0.489461*'Datos Monitoreo 2019'!$E2962^1.79018)/1000</f>
        <v>0.22260882035380955</v>
      </c>
      <c r="O2962" s="106">
        <f>'Datos Monitoreo 2019'!$N2962*'Datos Monitoreo 2019'!$S2962</f>
        <v>4.4521764070761916E-2</v>
      </c>
      <c r="P2962" s="106">
        <f>'Datos Monitoreo 2019'!$O2962+'Datos Monitoreo 2019'!$N2962</f>
        <v>0.26713058442457149</v>
      </c>
      <c r="Q2962" s="104">
        <v>0.47</v>
      </c>
      <c r="R2962" s="106">
        <f>'Datos Monitoreo 2019'!$Q2962*'Datos Monitoreo 2019'!$N2962</f>
        <v>0.10462614556629048</v>
      </c>
      <c r="S2962" s="104">
        <v>0.2</v>
      </c>
      <c r="T2962" s="106">
        <f>'Datos Monitoreo 2019'!$R2962*'Datos Monitoreo 2019'!$S2962</f>
        <v>2.0925229113258097E-2</v>
      </c>
      <c r="U2962" s="106">
        <f>'Datos Monitoreo 2019'!$T2962+'Datos Monitoreo 2019'!$R2962</f>
        <v>0.12555137467954858</v>
      </c>
    </row>
    <row r="2963" spans="1:21" s="94" customFormat="1" ht="16.5" hidden="1" x14ac:dyDescent="0.3">
      <c r="A2963" s="95" t="s">
        <v>107</v>
      </c>
      <c r="B2963" s="102">
        <f>VLOOKUP('Datos Monitoreo 2019'!$A2963,info!$D$3:$E$118,2,FALSE)</f>
        <v>2</v>
      </c>
      <c r="C2963" s="96">
        <v>33</v>
      </c>
      <c r="D2963" s="96" t="s">
        <v>11</v>
      </c>
      <c r="E2963" s="97">
        <v>28.265917893120612</v>
      </c>
      <c r="F2963" s="103">
        <f t="shared" si="51"/>
        <v>6.2750337722727756E-2</v>
      </c>
      <c r="G2963" s="95"/>
      <c r="H2963" s="104"/>
      <c r="I2963" s="104"/>
      <c r="J2963" s="104"/>
      <c r="K2963" s="105">
        <f>VLOOKUP('Datos Monitoreo 2019'!$D2963,info!$A$2:$B$20,2,FALSE)</f>
        <v>0.34899999999999998</v>
      </c>
      <c r="M2963" s="104">
        <v>1.1499999999999999</v>
      </c>
      <c r="N2963" s="106">
        <f>(0.489461*'Datos Monitoreo 2019'!$E2963^1.79018)/1000</f>
        <v>0.19397254195317276</v>
      </c>
      <c r="O2963" s="106">
        <f>'Datos Monitoreo 2019'!$N2963*'Datos Monitoreo 2019'!$S2963</f>
        <v>3.8794508390634558E-2</v>
      </c>
      <c r="P2963" s="106">
        <f>'Datos Monitoreo 2019'!$O2963+'Datos Monitoreo 2019'!$N2963</f>
        <v>0.23276705034380732</v>
      </c>
      <c r="Q2963" s="104">
        <v>0.47</v>
      </c>
      <c r="R2963" s="106">
        <f>'Datos Monitoreo 2019'!$Q2963*'Datos Monitoreo 2019'!$N2963</f>
        <v>9.1167094717991198E-2</v>
      </c>
      <c r="S2963" s="104">
        <v>0.2</v>
      </c>
      <c r="T2963" s="106">
        <f>'Datos Monitoreo 2019'!$R2963*'Datos Monitoreo 2019'!$S2963</f>
        <v>1.8233418943598239E-2</v>
      </c>
      <c r="U2963" s="106">
        <f>'Datos Monitoreo 2019'!$T2963+'Datos Monitoreo 2019'!$R2963</f>
        <v>0.10940051366158944</v>
      </c>
    </row>
    <row r="2964" spans="1:21" s="94" customFormat="1" ht="16.5" hidden="1" x14ac:dyDescent="0.3">
      <c r="A2964" s="95" t="s">
        <v>107</v>
      </c>
      <c r="B2964" s="102">
        <f>VLOOKUP('Datos Monitoreo 2019'!$A2964,info!$D$3:$E$118,2,FALSE)</f>
        <v>2</v>
      </c>
      <c r="C2964" s="96">
        <v>36</v>
      </c>
      <c r="D2964" s="96" t="s">
        <v>11</v>
      </c>
      <c r="E2964" s="97">
        <v>29.539157437855774</v>
      </c>
      <c r="F2964" s="103">
        <f t="shared" si="51"/>
        <v>6.8530845255825382E-2</v>
      </c>
      <c r="G2964" s="95"/>
      <c r="H2964" s="104"/>
      <c r="I2964" s="104"/>
      <c r="J2964" s="104"/>
      <c r="K2964" s="105">
        <f>VLOOKUP('Datos Monitoreo 2019'!$D2964,info!$A$2:$B$20,2,FALSE)</f>
        <v>0.34899999999999998</v>
      </c>
      <c r="M2964" s="104">
        <v>1.1499999999999999</v>
      </c>
      <c r="N2964" s="106">
        <f>(0.489461*'Datos Monitoreo 2019'!$E2964^1.79018)/1000</f>
        <v>0.2098917507615454</v>
      </c>
      <c r="O2964" s="106">
        <f>'Datos Monitoreo 2019'!$N2964*'Datos Monitoreo 2019'!$S2964</f>
        <v>4.197835015230908E-2</v>
      </c>
      <c r="P2964" s="106">
        <f>'Datos Monitoreo 2019'!$O2964+'Datos Monitoreo 2019'!$N2964</f>
        <v>0.25187010091385448</v>
      </c>
      <c r="Q2964" s="104">
        <v>0.47</v>
      </c>
      <c r="R2964" s="106">
        <f>'Datos Monitoreo 2019'!$Q2964*'Datos Monitoreo 2019'!$N2964</f>
        <v>9.8649122857926333E-2</v>
      </c>
      <c r="S2964" s="104">
        <v>0.2</v>
      </c>
      <c r="T2964" s="106">
        <f>'Datos Monitoreo 2019'!$R2964*'Datos Monitoreo 2019'!$S2964</f>
        <v>1.9729824571585269E-2</v>
      </c>
      <c r="U2964" s="106">
        <f>'Datos Monitoreo 2019'!$T2964+'Datos Monitoreo 2019'!$R2964</f>
        <v>0.11837894742951161</v>
      </c>
    </row>
    <row r="2965" spans="1:21" s="94" customFormat="1" ht="16.5" hidden="1" x14ac:dyDescent="0.3">
      <c r="A2965" s="95" t="s">
        <v>107</v>
      </c>
      <c r="B2965" s="102">
        <f>VLOOKUP('Datos Monitoreo 2019'!$A2965,info!$D$3:$E$118,2,FALSE)</f>
        <v>2</v>
      </c>
      <c r="C2965" s="96">
        <v>38</v>
      </c>
      <c r="D2965" s="96" t="s">
        <v>11</v>
      </c>
      <c r="E2965" s="97">
        <v>23.682255532074027</v>
      </c>
      <c r="F2965" s="103">
        <f t="shared" si="51"/>
        <v>4.4048995289657687E-2</v>
      </c>
      <c r="G2965" s="95"/>
      <c r="H2965" s="104"/>
      <c r="I2965" s="104"/>
      <c r="J2965" s="104"/>
      <c r="K2965" s="105">
        <f>VLOOKUP('Datos Monitoreo 2019'!$D2965,info!$A$2:$B$20,2,FALSE)</f>
        <v>0.34899999999999998</v>
      </c>
      <c r="M2965" s="104">
        <v>1.1499999999999999</v>
      </c>
      <c r="N2965" s="106">
        <f>(0.489461*'Datos Monitoreo 2019'!$E2965^1.79018)/1000</f>
        <v>0.1413132132839722</v>
      </c>
      <c r="O2965" s="106">
        <f>'Datos Monitoreo 2019'!$N2965*'Datos Monitoreo 2019'!$S2965</f>
        <v>2.8262642656794443E-2</v>
      </c>
      <c r="P2965" s="106">
        <f>'Datos Monitoreo 2019'!$O2965+'Datos Monitoreo 2019'!$N2965</f>
        <v>0.16957585594076663</v>
      </c>
      <c r="Q2965" s="104">
        <v>0.47</v>
      </c>
      <c r="R2965" s="106">
        <f>'Datos Monitoreo 2019'!$Q2965*'Datos Monitoreo 2019'!$N2965</f>
        <v>6.6417210243466931E-2</v>
      </c>
      <c r="S2965" s="104">
        <v>0.2</v>
      </c>
      <c r="T2965" s="106">
        <f>'Datos Monitoreo 2019'!$R2965*'Datos Monitoreo 2019'!$S2965</f>
        <v>1.3283442048693387E-2</v>
      </c>
      <c r="U2965" s="106">
        <f>'Datos Monitoreo 2019'!$T2965+'Datos Monitoreo 2019'!$R2965</f>
        <v>7.9700652292160321E-2</v>
      </c>
    </row>
    <row r="2966" spans="1:21" s="94" customFormat="1" ht="16.5" hidden="1" x14ac:dyDescent="0.3">
      <c r="A2966" s="95" t="s">
        <v>107</v>
      </c>
      <c r="B2966" s="102">
        <f>VLOOKUP('Datos Monitoreo 2019'!$A2966,info!$D$3:$E$118,2,FALSE)</f>
        <v>2</v>
      </c>
      <c r="C2966" s="96">
        <v>40</v>
      </c>
      <c r="D2966" s="96" t="s">
        <v>11</v>
      </c>
      <c r="E2966" s="97">
        <v>30.971551925682832</v>
      </c>
      <c r="F2966" s="103">
        <f t="shared" si="51"/>
        <v>7.5338300059223498E-2</v>
      </c>
      <c r="G2966" s="95"/>
      <c r="H2966" s="104"/>
      <c r="I2966" s="104"/>
      <c r="J2966" s="104"/>
      <c r="K2966" s="105">
        <f>VLOOKUP('Datos Monitoreo 2019'!$D2966,info!$A$2:$B$20,2,FALSE)</f>
        <v>0.34899999999999998</v>
      </c>
      <c r="M2966" s="104">
        <v>1.1499999999999999</v>
      </c>
      <c r="N2966" s="106">
        <f>(0.489461*'Datos Monitoreo 2019'!$E2966^1.79018)/1000</f>
        <v>0.22846000315148784</v>
      </c>
      <c r="O2966" s="106">
        <f>'Datos Monitoreo 2019'!$N2966*'Datos Monitoreo 2019'!$S2966</f>
        <v>4.5692000630297575E-2</v>
      </c>
      <c r="P2966" s="106">
        <f>'Datos Monitoreo 2019'!$O2966+'Datos Monitoreo 2019'!$N2966</f>
        <v>0.27415200378178539</v>
      </c>
      <c r="Q2966" s="104">
        <v>0.47</v>
      </c>
      <c r="R2966" s="106">
        <f>'Datos Monitoreo 2019'!$Q2966*'Datos Monitoreo 2019'!$N2966</f>
        <v>0.10737620148119928</v>
      </c>
      <c r="S2966" s="104">
        <v>0.2</v>
      </c>
      <c r="T2966" s="106">
        <f>'Datos Monitoreo 2019'!$R2966*'Datos Monitoreo 2019'!$S2966</f>
        <v>2.1475240296239859E-2</v>
      </c>
      <c r="U2966" s="106">
        <f>'Datos Monitoreo 2019'!$T2966+'Datos Monitoreo 2019'!$R2966</f>
        <v>0.12885144177743912</v>
      </c>
    </row>
    <row r="2967" spans="1:21" s="94" customFormat="1" ht="16.5" hidden="1" x14ac:dyDescent="0.3">
      <c r="A2967" s="95" t="s">
        <v>107</v>
      </c>
      <c r="B2967" s="102">
        <f>VLOOKUP('Datos Monitoreo 2019'!$A2967,info!$D$3:$E$118,2,FALSE)</f>
        <v>2</v>
      </c>
      <c r="C2967" s="96">
        <v>43</v>
      </c>
      <c r="D2967" s="96" t="s">
        <v>11</v>
      </c>
      <c r="E2967" s="97">
        <v>30.685073028117422</v>
      </c>
      <c r="F2967" s="103">
        <f t="shared" si="51"/>
        <v>7.3951025997762987E-2</v>
      </c>
      <c r="G2967" s="95"/>
      <c r="H2967" s="104"/>
      <c r="I2967" s="104"/>
      <c r="J2967" s="104"/>
      <c r="K2967" s="105">
        <f>VLOOKUP('Datos Monitoreo 2019'!$D2967,info!$A$2:$B$20,2,FALSE)</f>
        <v>0.34899999999999998</v>
      </c>
      <c r="M2967" s="104">
        <v>1.1499999999999999</v>
      </c>
      <c r="N2967" s="106">
        <f>(0.489461*'Datos Monitoreo 2019'!$E2967^1.79018)/1000</f>
        <v>0.22469083522378383</v>
      </c>
      <c r="O2967" s="106">
        <f>'Datos Monitoreo 2019'!$N2967*'Datos Monitoreo 2019'!$S2967</f>
        <v>4.4938167044756769E-2</v>
      </c>
      <c r="P2967" s="106">
        <f>'Datos Monitoreo 2019'!$O2967+'Datos Monitoreo 2019'!$N2967</f>
        <v>0.26962900226854059</v>
      </c>
      <c r="Q2967" s="104">
        <v>0.47</v>
      </c>
      <c r="R2967" s="106">
        <f>'Datos Monitoreo 2019'!$Q2967*'Datos Monitoreo 2019'!$N2967</f>
        <v>0.10560469255517839</v>
      </c>
      <c r="S2967" s="104">
        <v>0.2</v>
      </c>
      <c r="T2967" s="106">
        <f>'Datos Monitoreo 2019'!$R2967*'Datos Monitoreo 2019'!$S2967</f>
        <v>2.1120938511035678E-2</v>
      </c>
      <c r="U2967" s="106">
        <f>'Datos Monitoreo 2019'!$T2967+'Datos Monitoreo 2019'!$R2967</f>
        <v>0.12672563106621407</v>
      </c>
    </row>
    <row r="2968" spans="1:21" s="94" customFormat="1" ht="16.5" hidden="1" x14ac:dyDescent="0.3">
      <c r="A2968" s="95" t="s">
        <v>107</v>
      </c>
      <c r="B2968" s="102">
        <f>VLOOKUP('Datos Monitoreo 2019'!$A2968,info!$D$3:$E$118,2,FALSE)</f>
        <v>2</v>
      </c>
      <c r="C2968" s="96">
        <v>44</v>
      </c>
      <c r="D2968" s="96" t="s">
        <v>11</v>
      </c>
      <c r="E2968" s="97">
        <v>18.43014241004148</v>
      </c>
      <c r="F2968" s="103">
        <f t="shared" si="51"/>
        <v>2.6677631138535041E-2</v>
      </c>
      <c r="G2968" s="95"/>
      <c r="H2968" s="104"/>
      <c r="I2968" s="104"/>
      <c r="J2968" s="104"/>
      <c r="K2968" s="105">
        <f>VLOOKUP('Datos Monitoreo 2019'!$D2968,info!$A$2:$B$20,2,FALSE)</f>
        <v>0.34899999999999998</v>
      </c>
      <c r="M2968" s="104">
        <v>1.1499999999999999</v>
      </c>
      <c r="N2968" s="106">
        <f>(0.489461*'Datos Monitoreo 2019'!$E2968^1.79018)/1000</f>
        <v>9.0207416556610895E-2</v>
      </c>
      <c r="O2968" s="106">
        <f>'Datos Monitoreo 2019'!$N2968*'Datos Monitoreo 2019'!$S2968</f>
        <v>1.804148331132218E-2</v>
      </c>
      <c r="P2968" s="106">
        <f>'Datos Monitoreo 2019'!$O2968+'Datos Monitoreo 2019'!$N2968</f>
        <v>0.10824889986793307</v>
      </c>
      <c r="Q2968" s="104">
        <v>0.47</v>
      </c>
      <c r="R2968" s="106">
        <f>'Datos Monitoreo 2019'!$Q2968*'Datos Monitoreo 2019'!$N2968</f>
        <v>4.2397485781607118E-2</v>
      </c>
      <c r="S2968" s="104">
        <v>0.2</v>
      </c>
      <c r="T2968" s="106">
        <f>'Datos Monitoreo 2019'!$R2968*'Datos Monitoreo 2019'!$S2968</f>
        <v>8.4794971563214236E-3</v>
      </c>
      <c r="U2968" s="106">
        <f>'Datos Monitoreo 2019'!$T2968+'Datos Monitoreo 2019'!$R2968</f>
        <v>5.0876982937928542E-2</v>
      </c>
    </row>
    <row r="2969" spans="1:21" x14ac:dyDescent="0.2">
      <c r="A2969" s="141" t="s">
        <v>108</v>
      </c>
      <c r="B2969" s="142">
        <f>VLOOKUP('Datos Monitoreo 2019'!$A2969,info!$D$3:$E$118,2,FALSE)</f>
        <v>6</v>
      </c>
      <c r="C2969" s="143">
        <v>4</v>
      </c>
      <c r="D2969" s="143" t="s">
        <v>9</v>
      </c>
      <c r="E2969" s="144">
        <v>2.4191551349968092</v>
      </c>
      <c r="F2969" s="145">
        <f t="shared" si="51"/>
        <v>4.596394756493937E-4</v>
      </c>
      <c r="G2969" s="155"/>
      <c r="H2969" s="146"/>
      <c r="I2969" s="146"/>
      <c r="J2969" s="146"/>
      <c r="K2969" s="147">
        <f>VLOOKUP('Datos Monitoreo 2019'!$D2969,info!$A$2:$B$20,2,FALSE)</f>
        <v>0.74</v>
      </c>
      <c r="M2969" s="146">
        <v>1.1499999999999999</v>
      </c>
      <c r="N2969" s="148">
        <f>(1.8894+0.00853085*'Datos Monitoreo 2019'!$E2969^3.32222)/1000</f>
        <v>2.0499489938453582E-3</v>
      </c>
      <c r="O2969" s="148">
        <f>'Datos Monitoreo 2019'!$N2969*'Datos Monitoreo 2019'!$S2969</f>
        <v>4.0998979876907165E-4</v>
      </c>
      <c r="P2969" s="148">
        <f>'Datos Monitoreo 2019'!$O2969+'Datos Monitoreo 2019'!$N2969</f>
        <v>2.4599387926144299E-3</v>
      </c>
      <c r="Q2969" s="146">
        <v>0.47</v>
      </c>
      <c r="R2969" s="148">
        <f>'Datos Monitoreo 2019'!$Q2969*'Datos Monitoreo 2019'!$N2969</f>
        <v>9.6347602710731835E-4</v>
      </c>
      <c r="S2969" s="146">
        <v>0.2</v>
      </c>
      <c r="T2969" s="148">
        <f>'Datos Monitoreo 2019'!$R2969*'Datos Monitoreo 2019'!$S2969</f>
        <v>1.9269520542146369E-4</v>
      </c>
      <c r="U2969" s="148">
        <f>'Datos Monitoreo 2019'!$T2969+'Datos Monitoreo 2019'!$R2969</f>
        <v>1.1561712325287819E-3</v>
      </c>
    </row>
    <row r="2970" spans="1:21" x14ac:dyDescent="0.2">
      <c r="A2970" s="141" t="s">
        <v>108</v>
      </c>
      <c r="B2970" s="142">
        <f>VLOOKUP('Datos Monitoreo 2019'!$A2970,info!$D$3:$E$118,2,FALSE)</f>
        <v>6</v>
      </c>
      <c r="C2970" s="143">
        <v>9</v>
      </c>
      <c r="D2970" s="141" t="s">
        <v>9</v>
      </c>
      <c r="E2970" s="144">
        <v>2.2600001919049135</v>
      </c>
      <c r="F2970" s="145">
        <f t="shared" si="51"/>
        <v>4.0115003406312219E-4</v>
      </c>
      <c r="G2970" s="141"/>
      <c r="H2970" s="146"/>
      <c r="I2970" s="146"/>
      <c r="J2970" s="146"/>
      <c r="K2970" s="147">
        <f>VLOOKUP('Datos Monitoreo 2019'!$D2970,info!$A$2:$B$20,2,FALSE)</f>
        <v>0.74</v>
      </c>
      <c r="M2970" s="146">
        <v>1.1499999999999999</v>
      </c>
      <c r="N2970" s="148">
        <f>(1.8894+0.00853085*'Datos Monitoreo 2019'!$E2970^3.32222)/1000</f>
        <v>2.0174614948325399E-3</v>
      </c>
      <c r="O2970" s="148">
        <f>'Datos Monitoreo 2019'!$N2970*'Datos Monitoreo 2019'!$S2970</f>
        <v>4.03492298966508E-4</v>
      </c>
      <c r="P2970" s="148">
        <f>'Datos Monitoreo 2019'!$O2970+'Datos Monitoreo 2019'!$N2970</f>
        <v>2.4209537937990478E-3</v>
      </c>
      <c r="Q2970" s="146">
        <v>0.47</v>
      </c>
      <c r="R2970" s="148">
        <f>'Datos Monitoreo 2019'!$Q2970*'Datos Monitoreo 2019'!$N2970</f>
        <v>9.4820690257129369E-4</v>
      </c>
      <c r="S2970" s="146">
        <v>0.2</v>
      </c>
      <c r="T2970" s="148">
        <f>'Datos Monitoreo 2019'!$R2970*'Datos Monitoreo 2019'!$S2970</f>
        <v>1.8964138051425874E-4</v>
      </c>
      <c r="U2970" s="148">
        <f>'Datos Monitoreo 2019'!$T2970+'Datos Monitoreo 2019'!$R2970</f>
        <v>1.1378482830855525E-3</v>
      </c>
    </row>
    <row r="2971" spans="1:21" x14ac:dyDescent="0.2">
      <c r="A2971" s="141" t="s">
        <v>108</v>
      </c>
      <c r="B2971" s="142">
        <f>VLOOKUP('Datos Monitoreo 2019'!$A2971,info!$D$3:$E$118,2,FALSE)</f>
        <v>6</v>
      </c>
      <c r="C2971" s="143">
        <v>10</v>
      </c>
      <c r="D2971" s="141" t="s">
        <v>9</v>
      </c>
      <c r="E2971" s="144">
        <v>3.0876058959827692</v>
      </c>
      <c r="F2971" s="145">
        <f t="shared" si="51"/>
        <v>7.4874442977582135E-4</v>
      </c>
      <c r="G2971" s="141"/>
      <c r="H2971" s="146"/>
      <c r="I2971" s="146"/>
      <c r="J2971" s="146"/>
      <c r="K2971" s="147">
        <f>VLOOKUP('Datos Monitoreo 2019'!$D2971,info!$A$2:$B$20,2,FALSE)</f>
        <v>0.74</v>
      </c>
      <c r="M2971" s="146">
        <v>1.1499999999999999</v>
      </c>
      <c r="N2971" s="148">
        <f>(1.8894+0.00853085*'Datos Monitoreo 2019'!$E2971^3.32222)/1000</f>
        <v>2.250496972025244E-3</v>
      </c>
      <c r="O2971" s="148">
        <f>'Datos Monitoreo 2019'!$N2971*'Datos Monitoreo 2019'!$S2971</f>
        <v>4.500993944050488E-4</v>
      </c>
      <c r="P2971" s="148">
        <f>'Datos Monitoreo 2019'!$O2971+'Datos Monitoreo 2019'!$N2971</f>
        <v>2.7005963664302928E-3</v>
      </c>
      <c r="Q2971" s="146">
        <v>0.47</v>
      </c>
      <c r="R2971" s="148">
        <f>'Datos Monitoreo 2019'!$Q2971*'Datos Monitoreo 2019'!$N2971</f>
        <v>1.0577335768518646E-3</v>
      </c>
      <c r="S2971" s="146">
        <v>0.2</v>
      </c>
      <c r="T2971" s="148">
        <f>'Datos Monitoreo 2019'!$R2971*'Datos Monitoreo 2019'!$S2971</f>
        <v>2.1154671537037292E-4</v>
      </c>
      <c r="U2971" s="148">
        <f>'Datos Monitoreo 2019'!$T2971+'Datos Monitoreo 2019'!$R2971</f>
        <v>1.2692802922222375E-3</v>
      </c>
    </row>
    <row r="2972" spans="1:21" x14ac:dyDescent="0.2">
      <c r="A2972" s="141" t="s">
        <v>108</v>
      </c>
      <c r="B2972" s="142">
        <f>VLOOKUP('Datos Monitoreo 2019'!$A2972,info!$D$3:$E$118,2,FALSE)</f>
        <v>6</v>
      </c>
      <c r="C2972" s="143">
        <v>11</v>
      </c>
      <c r="D2972" s="141" t="s">
        <v>10</v>
      </c>
      <c r="E2972" s="144">
        <v>24.414368270296745</v>
      </c>
      <c r="F2972" s="145">
        <f t="shared" si="51"/>
        <v>4.6814551158294006E-2</v>
      </c>
      <c r="G2972" s="141"/>
      <c r="H2972" s="146"/>
      <c r="I2972" s="146"/>
      <c r="J2972" s="146"/>
      <c r="K2972" s="147">
        <f>VLOOKUP('Datos Monitoreo 2019'!$D2972,info!$A$2:$B$20,2,FALSE)</f>
        <v>0.54</v>
      </c>
      <c r="M2972" s="146">
        <v>1.1499999999999999</v>
      </c>
      <c r="N2972" s="148">
        <f>(0.214828*'Datos Monitoreo 2019'!$E2972^2.0402)/1000</f>
        <v>0.1456012879141724</v>
      </c>
      <c r="O2972" s="148">
        <f>'Datos Monitoreo 2019'!$N2972*'Datos Monitoreo 2019'!$S2972</f>
        <v>2.9120257582834482E-2</v>
      </c>
      <c r="P2972" s="148">
        <f>'Datos Monitoreo 2019'!$O2972+'Datos Monitoreo 2019'!$N2972</f>
        <v>0.17472154549700689</v>
      </c>
      <c r="Q2972" s="146">
        <v>0.47</v>
      </c>
      <c r="R2972" s="148">
        <f>'Datos Monitoreo 2019'!$Q2972*'Datos Monitoreo 2019'!$N2972</f>
        <v>6.8432605319661027E-2</v>
      </c>
      <c r="S2972" s="146">
        <v>0.2</v>
      </c>
      <c r="T2972" s="148">
        <f>'Datos Monitoreo 2019'!$R2972*'Datos Monitoreo 2019'!$S2972</f>
        <v>1.3686521063932207E-2</v>
      </c>
      <c r="U2972" s="148">
        <f>'Datos Monitoreo 2019'!$T2972+'Datos Monitoreo 2019'!$R2972</f>
        <v>8.2119126383593227E-2</v>
      </c>
    </row>
    <row r="2973" spans="1:21" x14ac:dyDescent="0.2">
      <c r="A2973" s="141" t="s">
        <v>108</v>
      </c>
      <c r="B2973" s="142">
        <f>VLOOKUP('Datos Monitoreo 2019'!$A2973,info!$D$3:$E$118,2,FALSE)</f>
        <v>6</v>
      </c>
      <c r="C2973" s="143">
        <v>13</v>
      </c>
      <c r="D2973" s="141" t="s">
        <v>10</v>
      </c>
      <c r="E2973" s="144">
        <v>29.31634051752712</v>
      </c>
      <c r="F2973" s="145">
        <f t="shared" si="51"/>
        <v>6.7500874041606179E-2</v>
      </c>
      <c r="G2973" s="141"/>
      <c r="H2973" s="146"/>
      <c r="I2973" s="146"/>
      <c r="J2973" s="146"/>
      <c r="K2973" s="147">
        <f>VLOOKUP('Datos Monitoreo 2019'!$D2973,info!$A$2:$B$20,2,FALSE)</f>
        <v>0.54</v>
      </c>
      <c r="M2973" s="146">
        <v>1.1499999999999999</v>
      </c>
      <c r="N2973" s="148">
        <f>(0.214828*'Datos Monitoreo 2019'!$E2973^2.0402)/1000</f>
        <v>0.21148920883045511</v>
      </c>
      <c r="O2973" s="148">
        <f>'Datos Monitoreo 2019'!$N2973*'Datos Monitoreo 2019'!$S2973</f>
        <v>4.2297841766091027E-2</v>
      </c>
      <c r="P2973" s="148">
        <f>'Datos Monitoreo 2019'!$O2973+'Datos Monitoreo 2019'!$N2973</f>
        <v>0.25378705059654616</v>
      </c>
      <c r="Q2973" s="146">
        <v>0.47</v>
      </c>
      <c r="R2973" s="148">
        <f>'Datos Monitoreo 2019'!$Q2973*'Datos Monitoreo 2019'!$N2973</f>
        <v>9.9399928150313899E-2</v>
      </c>
      <c r="S2973" s="146">
        <v>0.2</v>
      </c>
      <c r="T2973" s="148">
        <f>'Datos Monitoreo 2019'!$R2973*'Datos Monitoreo 2019'!$S2973</f>
        <v>1.9879985630062783E-2</v>
      </c>
      <c r="U2973" s="148">
        <f>'Datos Monitoreo 2019'!$T2973+'Datos Monitoreo 2019'!$R2973</f>
        <v>0.11927991378037668</v>
      </c>
    </row>
    <row r="2974" spans="1:21" x14ac:dyDescent="0.2">
      <c r="A2974" s="141" t="s">
        <v>108</v>
      </c>
      <c r="B2974" s="142">
        <f>VLOOKUP('Datos Monitoreo 2019'!$A2974,info!$D$3:$E$118,2,FALSE)</f>
        <v>6</v>
      </c>
      <c r="C2974" s="143">
        <v>15</v>
      </c>
      <c r="D2974" s="141" t="s">
        <v>10</v>
      </c>
      <c r="E2974" s="144">
        <v>25.17831199713784</v>
      </c>
      <c r="F2974" s="145">
        <f t="shared" si="51"/>
        <v>4.9790111974340086E-2</v>
      </c>
      <c r="G2974" s="141"/>
      <c r="H2974" s="146"/>
      <c r="I2974" s="146"/>
      <c r="J2974" s="146"/>
      <c r="K2974" s="147">
        <f>VLOOKUP('Datos Monitoreo 2019'!$D2974,info!$A$2:$B$20,2,FALSE)</f>
        <v>0.54</v>
      </c>
      <c r="M2974" s="146">
        <v>1.1499999999999999</v>
      </c>
      <c r="N2974" s="148">
        <f>(0.214828*'Datos Monitoreo 2019'!$E2974^2.0402)/1000</f>
        <v>0.15504771728255279</v>
      </c>
      <c r="O2974" s="148">
        <f>'Datos Monitoreo 2019'!$N2974*'Datos Monitoreo 2019'!$S2974</f>
        <v>3.1009543456510559E-2</v>
      </c>
      <c r="P2974" s="148">
        <f>'Datos Monitoreo 2019'!$O2974+'Datos Monitoreo 2019'!$N2974</f>
        <v>0.18605726073906334</v>
      </c>
      <c r="Q2974" s="146">
        <v>0.47</v>
      </c>
      <c r="R2974" s="148">
        <f>'Datos Monitoreo 2019'!$Q2974*'Datos Monitoreo 2019'!$N2974</f>
        <v>7.2872427122799802E-2</v>
      </c>
      <c r="S2974" s="146">
        <v>0.2</v>
      </c>
      <c r="T2974" s="148">
        <f>'Datos Monitoreo 2019'!$R2974*'Datos Monitoreo 2019'!$S2974</f>
        <v>1.4574485424559962E-2</v>
      </c>
      <c r="U2974" s="148">
        <f>'Datos Monitoreo 2019'!$T2974+'Datos Monitoreo 2019'!$R2974</f>
        <v>8.7446912547359756E-2</v>
      </c>
    </row>
    <row r="2975" spans="1:21" x14ac:dyDescent="0.2">
      <c r="A2975" s="141" t="s">
        <v>108</v>
      </c>
      <c r="B2975" s="142">
        <f>VLOOKUP('Datos Monitoreo 2019'!$A2975,info!$D$3:$E$118,2,FALSE)</f>
        <v>6</v>
      </c>
      <c r="C2975" s="143">
        <v>18</v>
      </c>
      <c r="D2975" s="143" t="s">
        <v>10</v>
      </c>
      <c r="E2975" s="144">
        <v>24.605354202007018</v>
      </c>
      <c r="F2975" s="145">
        <f t="shared" si="51"/>
        <v>4.7549846995378557E-2</v>
      </c>
      <c r="G2975" s="155"/>
      <c r="H2975" s="146"/>
      <c r="I2975" s="146"/>
      <c r="J2975" s="146"/>
      <c r="K2975" s="147">
        <f>VLOOKUP('Datos Monitoreo 2019'!$D2975,info!$A$2:$B$20,2,FALSE)</f>
        <v>0.54</v>
      </c>
      <c r="M2975" s="146">
        <v>1.1499999999999999</v>
      </c>
      <c r="N2975" s="148">
        <f>(0.214828*'Datos Monitoreo 2019'!$E2975^2.0402)/1000</f>
        <v>0.14793451713552036</v>
      </c>
      <c r="O2975" s="148">
        <f>'Datos Monitoreo 2019'!$N2975*'Datos Monitoreo 2019'!$S2975</f>
        <v>2.9586903427104072E-2</v>
      </c>
      <c r="P2975" s="148">
        <f>'Datos Monitoreo 2019'!$O2975+'Datos Monitoreo 2019'!$N2975</f>
        <v>0.17752142056262443</v>
      </c>
      <c r="Q2975" s="146">
        <v>0.47</v>
      </c>
      <c r="R2975" s="148">
        <f>'Datos Monitoreo 2019'!$Q2975*'Datos Monitoreo 2019'!$N2975</f>
        <v>6.9529223053694564E-2</v>
      </c>
      <c r="S2975" s="146">
        <v>0.2</v>
      </c>
      <c r="T2975" s="148">
        <f>'Datos Monitoreo 2019'!$R2975*'Datos Monitoreo 2019'!$S2975</f>
        <v>1.3905844610738913E-2</v>
      </c>
      <c r="U2975" s="148">
        <f>'Datos Monitoreo 2019'!$T2975+'Datos Monitoreo 2019'!$R2975</f>
        <v>8.3435067664433482E-2</v>
      </c>
    </row>
    <row r="2976" spans="1:21" x14ac:dyDescent="0.2">
      <c r="A2976" s="141" t="s">
        <v>108</v>
      </c>
      <c r="B2976" s="142">
        <f>VLOOKUP('Datos Monitoreo 2019'!$A2976,info!$D$3:$E$118,2,FALSE)</f>
        <v>6</v>
      </c>
      <c r="C2976" s="143">
        <v>19</v>
      </c>
      <c r="D2976" s="143" t="s">
        <v>10</v>
      </c>
      <c r="E2976" s="144">
        <v>26.133241655689215</v>
      </c>
      <c r="F2976" s="145">
        <f t="shared" si="51"/>
        <v>5.3638478498302111E-2</v>
      </c>
      <c r="G2976" s="155"/>
      <c r="H2976" s="146"/>
      <c r="I2976" s="146"/>
      <c r="J2976" s="146"/>
      <c r="K2976" s="147">
        <f>VLOOKUP('Datos Monitoreo 2019'!$D2976,info!$A$2:$B$20,2,FALSE)</f>
        <v>0.54</v>
      </c>
      <c r="M2976" s="146">
        <v>1.1499999999999999</v>
      </c>
      <c r="N2976" s="148">
        <f>(0.214828*'Datos Monitoreo 2019'!$E2976^2.0402)/1000</f>
        <v>0.1672817734990513</v>
      </c>
      <c r="O2976" s="148">
        <f>'Datos Monitoreo 2019'!$N2976*'Datos Monitoreo 2019'!$S2976</f>
        <v>3.3456354699810259E-2</v>
      </c>
      <c r="P2976" s="148">
        <f>'Datos Monitoreo 2019'!$O2976+'Datos Monitoreo 2019'!$N2976</f>
        <v>0.20073812819886155</v>
      </c>
      <c r="Q2976" s="146">
        <v>0.47</v>
      </c>
      <c r="R2976" s="148">
        <f>'Datos Monitoreo 2019'!$Q2976*'Datos Monitoreo 2019'!$N2976</f>
        <v>7.8622433544554102E-2</v>
      </c>
      <c r="S2976" s="146">
        <v>0.2</v>
      </c>
      <c r="T2976" s="148">
        <f>'Datos Monitoreo 2019'!$R2976*'Datos Monitoreo 2019'!$S2976</f>
        <v>1.5724486708910822E-2</v>
      </c>
      <c r="U2976" s="148">
        <f>'Datos Monitoreo 2019'!$T2976+'Datos Monitoreo 2019'!$R2976</f>
        <v>9.4346920253464917E-2</v>
      </c>
    </row>
    <row r="2977" spans="1:21" x14ac:dyDescent="0.2">
      <c r="A2977" s="141" t="s">
        <v>108</v>
      </c>
      <c r="B2977" s="142">
        <f>VLOOKUP('Datos Monitoreo 2019'!$A2977,info!$D$3:$E$118,2,FALSE)</f>
        <v>6</v>
      </c>
      <c r="C2977" s="143">
        <v>24</v>
      </c>
      <c r="D2977" s="141" t="s">
        <v>9</v>
      </c>
      <c r="E2977" s="144">
        <v>3.4377467707849396</v>
      </c>
      <c r="F2977" s="145">
        <f t="shared" si="51"/>
        <v>9.2819162811193397E-4</v>
      </c>
      <c r="G2977" s="141"/>
      <c r="H2977" s="146"/>
      <c r="I2977" s="146"/>
      <c r="J2977" s="146"/>
      <c r="K2977" s="147">
        <f>VLOOKUP('Datos Monitoreo 2019'!$D2977,info!$A$2:$B$20,2,FALSE)</f>
        <v>0.74</v>
      </c>
      <c r="M2977" s="146">
        <v>1.1499999999999999</v>
      </c>
      <c r="N2977" s="148">
        <f>(1.8894+0.00853085*'Datos Monitoreo 2019'!$E2977^3.32222)/1000</f>
        <v>2.4053553554034498E-3</v>
      </c>
      <c r="O2977" s="148">
        <f>'Datos Monitoreo 2019'!$N2977*'Datos Monitoreo 2019'!$S2977</f>
        <v>4.8107107108068996E-4</v>
      </c>
      <c r="P2977" s="148">
        <f>'Datos Monitoreo 2019'!$O2977+'Datos Monitoreo 2019'!$N2977</f>
        <v>2.8864264264841398E-3</v>
      </c>
      <c r="Q2977" s="146">
        <v>0.47</v>
      </c>
      <c r="R2977" s="148">
        <f>'Datos Monitoreo 2019'!$Q2977*'Datos Monitoreo 2019'!$N2977</f>
        <v>1.1305170170396214E-3</v>
      </c>
      <c r="S2977" s="146">
        <v>0.2</v>
      </c>
      <c r="T2977" s="148">
        <f>'Datos Monitoreo 2019'!$R2977*'Datos Monitoreo 2019'!$S2977</f>
        <v>2.2610340340792429E-4</v>
      </c>
      <c r="U2977" s="148">
        <f>'Datos Monitoreo 2019'!$T2977+'Datos Monitoreo 2019'!$R2977</f>
        <v>1.3566204204475457E-3</v>
      </c>
    </row>
    <row r="2978" spans="1:21" x14ac:dyDescent="0.2">
      <c r="A2978" s="141" t="s">
        <v>108</v>
      </c>
      <c r="B2978" s="142">
        <f>VLOOKUP('Datos Monitoreo 2019'!$A2978,info!$D$3:$E$118,2,FALSE)</f>
        <v>6</v>
      </c>
      <c r="C2978" s="143">
        <v>27</v>
      </c>
      <c r="D2978" s="141" t="s">
        <v>9</v>
      </c>
      <c r="E2978" s="144">
        <v>2.4828171122335672</v>
      </c>
      <c r="F2978" s="145">
        <f t="shared" si="51"/>
        <v>4.8414933688554563E-4</v>
      </c>
      <c r="G2978" s="141"/>
      <c r="H2978" s="146"/>
      <c r="I2978" s="146"/>
      <c r="J2978" s="146"/>
      <c r="K2978" s="147">
        <f>VLOOKUP('Datos Monitoreo 2019'!$D2978,info!$A$2:$B$20,2,FALSE)</f>
        <v>0.74</v>
      </c>
      <c r="M2978" s="146">
        <v>1.1499999999999999</v>
      </c>
      <c r="N2978" s="148">
        <f>(1.8894+0.00853085*'Datos Monitoreo 2019'!$E2978^3.32222)/1000</f>
        <v>2.0644191565671547E-3</v>
      </c>
      <c r="O2978" s="148">
        <f>'Datos Monitoreo 2019'!$N2978*'Datos Monitoreo 2019'!$S2978</f>
        <v>4.1288383131343097E-4</v>
      </c>
      <c r="P2978" s="148">
        <f>'Datos Monitoreo 2019'!$O2978+'Datos Monitoreo 2019'!$N2978</f>
        <v>2.4773029878805857E-3</v>
      </c>
      <c r="Q2978" s="146">
        <v>0.47</v>
      </c>
      <c r="R2978" s="148">
        <f>'Datos Monitoreo 2019'!$Q2978*'Datos Monitoreo 2019'!$N2978</f>
        <v>9.7027700358656265E-4</v>
      </c>
      <c r="S2978" s="146">
        <v>0.2</v>
      </c>
      <c r="T2978" s="148">
        <f>'Datos Monitoreo 2019'!$R2978*'Datos Monitoreo 2019'!$S2978</f>
        <v>1.9405540071731255E-4</v>
      </c>
      <c r="U2978" s="148">
        <f>'Datos Monitoreo 2019'!$T2978+'Datos Monitoreo 2019'!$R2978</f>
        <v>1.1643324043038752E-3</v>
      </c>
    </row>
    <row r="2979" spans="1:21" x14ac:dyDescent="0.2">
      <c r="A2979" s="141" t="s">
        <v>108</v>
      </c>
      <c r="B2979" s="142">
        <f>VLOOKUP('Datos Monitoreo 2019'!$A2979,info!$D$3:$E$118,2,FALSE)</f>
        <v>6</v>
      </c>
      <c r="C2979" s="143">
        <v>30</v>
      </c>
      <c r="D2979" s="141" t="s">
        <v>10</v>
      </c>
      <c r="E2979" s="144">
        <v>20.117184806815573</v>
      </c>
      <c r="F2979" s="145">
        <f t="shared" si="51"/>
        <v>3.1785151994768605E-2</v>
      </c>
      <c r="G2979" s="141"/>
      <c r="H2979" s="146"/>
      <c r="I2979" s="146"/>
      <c r="J2979" s="146"/>
      <c r="K2979" s="147">
        <f>VLOOKUP('Datos Monitoreo 2019'!$D2979,info!$A$2:$B$20,2,FALSE)</f>
        <v>0.54</v>
      </c>
      <c r="M2979" s="146">
        <v>1.1499999999999999</v>
      </c>
      <c r="N2979" s="148">
        <f>(0.214828*'Datos Monitoreo 2019'!$E2979^2.0402)/1000</f>
        <v>9.8090895222524399E-2</v>
      </c>
      <c r="O2979" s="148">
        <f>'Datos Monitoreo 2019'!$N2979*'Datos Monitoreo 2019'!$S2979</f>
        <v>1.9618179044504882E-2</v>
      </c>
      <c r="P2979" s="148">
        <f>'Datos Monitoreo 2019'!$O2979+'Datos Monitoreo 2019'!$N2979</f>
        <v>0.11770907426702928</v>
      </c>
      <c r="Q2979" s="146">
        <v>0.47</v>
      </c>
      <c r="R2979" s="148">
        <f>'Datos Monitoreo 2019'!$Q2979*'Datos Monitoreo 2019'!$N2979</f>
        <v>4.6102720754586463E-2</v>
      </c>
      <c r="S2979" s="146">
        <v>0.2</v>
      </c>
      <c r="T2979" s="148">
        <f>'Datos Monitoreo 2019'!$R2979*'Datos Monitoreo 2019'!$S2979</f>
        <v>9.2205441509172932E-3</v>
      </c>
      <c r="U2979" s="148">
        <f>'Datos Monitoreo 2019'!$T2979+'Datos Monitoreo 2019'!$R2979</f>
        <v>5.5323264905503752E-2</v>
      </c>
    </row>
    <row r="2980" spans="1:21" x14ac:dyDescent="0.2">
      <c r="A2980" s="141" t="s">
        <v>108</v>
      </c>
      <c r="B2980" s="142">
        <f>VLOOKUP('Datos Monitoreo 2019'!$A2980,info!$D$3:$E$118,2,FALSE)</f>
        <v>6</v>
      </c>
      <c r="C2980" s="143">
        <v>31</v>
      </c>
      <c r="D2980" s="143" t="s">
        <v>10</v>
      </c>
      <c r="E2980" s="144">
        <v>26.515213519109764</v>
      </c>
      <c r="F2980" s="145">
        <f t="shared" si="51"/>
        <v>5.521793215354609E-2</v>
      </c>
      <c r="G2980" s="155"/>
      <c r="H2980" s="146"/>
      <c r="I2980" s="146"/>
      <c r="J2980" s="146"/>
      <c r="K2980" s="147">
        <f>VLOOKUP('Datos Monitoreo 2019'!$D2980,info!$A$2:$B$20,2,FALSE)</f>
        <v>0.54</v>
      </c>
      <c r="M2980" s="146">
        <v>1.1499999999999999</v>
      </c>
      <c r="N2980" s="148">
        <f>(0.214828*'Datos Monitoreo 2019'!$E2980^2.0402)/1000</f>
        <v>0.17230808146498622</v>
      </c>
      <c r="O2980" s="148">
        <f>'Datos Monitoreo 2019'!$N2980*'Datos Monitoreo 2019'!$S2980</f>
        <v>3.4461616292997245E-2</v>
      </c>
      <c r="P2980" s="148">
        <f>'Datos Monitoreo 2019'!$O2980+'Datos Monitoreo 2019'!$N2980</f>
        <v>0.20676969775798346</v>
      </c>
      <c r="Q2980" s="146">
        <v>0.47</v>
      </c>
      <c r="R2980" s="148">
        <f>'Datos Monitoreo 2019'!$Q2980*'Datos Monitoreo 2019'!$N2980</f>
        <v>8.0984798288543519E-2</v>
      </c>
      <c r="S2980" s="146">
        <v>0.2</v>
      </c>
      <c r="T2980" s="148">
        <f>'Datos Monitoreo 2019'!$R2980*'Datos Monitoreo 2019'!$S2980</f>
        <v>1.6196959657708704E-2</v>
      </c>
      <c r="U2980" s="148">
        <f>'Datos Monitoreo 2019'!$T2980+'Datos Monitoreo 2019'!$R2980</f>
        <v>9.7181757946252223E-2</v>
      </c>
    </row>
    <row r="2981" spans="1:21" x14ac:dyDescent="0.2">
      <c r="A2981" s="141" t="s">
        <v>108</v>
      </c>
      <c r="B2981" s="142">
        <f>VLOOKUP('Datos Monitoreo 2019'!$A2981,info!$D$3:$E$118,2,FALSE)</f>
        <v>6</v>
      </c>
      <c r="C2981" s="143">
        <v>32</v>
      </c>
      <c r="D2981" s="141" t="s">
        <v>10</v>
      </c>
      <c r="E2981" s="144">
        <v>19.639719977539887</v>
      </c>
      <c r="F2981" s="145">
        <f t="shared" si="51"/>
        <v>3.0294268065355279E-2</v>
      </c>
      <c r="G2981" s="141"/>
      <c r="H2981" s="146"/>
      <c r="I2981" s="146"/>
      <c r="J2981" s="146"/>
      <c r="K2981" s="147">
        <f>VLOOKUP('Datos Monitoreo 2019'!$D2981,info!$A$2:$B$20,2,FALSE)</f>
        <v>0.54</v>
      </c>
      <c r="M2981" s="146">
        <v>1.1499999999999999</v>
      </c>
      <c r="N2981" s="148">
        <f>(0.214828*'Datos Monitoreo 2019'!$E2981^2.0402)/1000</f>
        <v>9.3399705461260654E-2</v>
      </c>
      <c r="O2981" s="148">
        <f>'Datos Monitoreo 2019'!$N2981*'Datos Monitoreo 2019'!$S2981</f>
        <v>1.8679941092252132E-2</v>
      </c>
      <c r="P2981" s="148">
        <f>'Datos Monitoreo 2019'!$O2981+'Datos Monitoreo 2019'!$N2981</f>
        <v>0.11207964655351278</v>
      </c>
      <c r="Q2981" s="146">
        <v>0.47</v>
      </c>
      <c r="R2981" s="148">
        <f>'Datos Monitoreo 2019'!$Q2981*'Datos Monitoreo 2019'!$N2981</f>
        <v>4.3897861566792505E-2</v>
      </c>
      <c r="S2981" s="146">
        <v>0.2</v>
      </c>
      <c r="T2981" s="148">
        <f>'Datos Monitoreo 2019'!$R2981*'Datos Monitoreo 2019'!$S2981</f>
        <v>8.7795723133585017E-3</v>
      </c>
      <c r="U2981" s="148">
        <f>'Datos Monitoreo 2019'!$T2981+'Datos Monitoreo 2019'!$R2981</f>
        <v>5.2677433880151003E-2</v>
      </c>
    </row>
    <row r="2982" spans="1:21" x14ac:dyDescent="0.2">
      <c r="A2982" s="141" t="s">
        <v>108</v>
      </c>
      <c r="B2982" s="142">
        <f>VLOOKUP('Datos Monitoreo 2019'!$A2982,info!$D$3:$E$118,2,FALSE)</f>
        <v>6</v>
      </c>
      <c r="C2982" s="143">
        <v>35</v>
      </c>
      <c r="D2982" s="143" t="s">
        <v>10</v>
      </c>
      <c r="E2982" s="144">
        <v>19.798874920631782</v>
      </c>
      <c r="F2982" s="145">
        <f t="shared" si="51"/>
        <v>3.0787250501582424E-2</v>
      </c>
      <c r="G2982" s="155"/>
      <c r="H2982" s="146"/>
      <c r="I2982" s="146"/>
      <c r="J2982" s="146"/>
      <c r="K2982" s="147">
        <f>VLOOKUP('Datos Monitoreo 2019'!$D2982,info!$A$2:$B$20,2,FALSE)</f>
        <v>0.54</v>
      </c>
      <c r="M2982" s="146">
        <v>1.1499999999999999</v>
      </c>
      <c r="N2982" s="148">
        <f>(0.214828*'Datos Monitoreo 2019'!$E2982^2.0402)/1000</f>
        <v>9.4950412946664703E-2</v>
      </c>
      <c r="O2982" s="148">
        <f>'Datos Monitoreo 2019'!$N2982*'Datos Monitoreo 2019'!$S2982</f>
        <v>1.8990082589332942E-2</v>
      </c>
      <c r="P2982" s="148">
        <f>'Datos Monitoreo 2019'!$O2982+'Datos Monitoreo 2019'!$N2982</f>
        <v>0.11394049553599764</v>
      </c>
      <c r="Q2982" s="146">
        <v>0.47</v>
      </c>
      <c r="R2982" s="148">
        <f>'Datos Monitoreo 2019'!$Q2982*'Datos Monitoreo 2019'!$N2982</f>
        <v>4.462669408493241E-2</v>
      </c>
      <c r="S2982" s="146">
        <v>0.2</v>
      </c>
      <c r="T2982" s="148">
        <f>'Datos Monitoreo 2019'!$R2982*'Datos Monitoreo 2019'!$S2982</f>
        <v>8.9253388169864816E-3</v>
      </c>
      <c r="U2982" s="148">
        <f>'Datos Monitoreo 2019'!$T2982+'Datos Monitoreo 2019'!$R2982</f>
        <v>5.3552032901918893E-2</v>
      </c>
    </row>
    <row r="2983" spans="1:21" x14ac:dyDescent="0.2">
      <c r="A2983" s="141" t="s">
        <v>108</v>
      </c>
      <c r="B2983" s="142">
        <f>VLOOKUP('Datos Monitoreo 2019'!$A2983,info!$D$3:$E$118,2,FALSE)</f>
        <v>6</v>
      </c>
      <c r="C2983" s="143">
        <v>37</v>
      </c>
      <c r="D2983" s="143" t="s">
        <v>10</v>
      </c>
      <c r="E2983" s="144">
        <v>26.578875496346523</v>
      </c>
      <c r="F2983" s="145">
        <f t="shared" si="51"/>
        <v>5.548340259862336E-2</v>
      </c>
      <c r="G2983" s="155"/>
      <c r="H2983" s="146"/>
      <c r="I2983" s="146"/>
      <c r="J2983" s="146"/>
      <c r="K2983" s="147">
        <f>VLOOKUP('Datos Monitoreo 2019'!$D2983,info!$A$2:$B$20,2,FALSE)</f>
        <v>0.54</v>
      </c>
      <c r="M2983" s="146">
        <v>1.1499999999999999</v>
      </c>
      <c r="N2983" s="148">
        <f>(0.214828*'Datos Monitoreo 2019'!$E2983^2.0402)/1000</f>
        <v>0.17315317617683162</v>
      </c>
      <c r="O2983" s="148">
        <f>'Datos Monitoreo 2019'!$N2983*'Datos Monitoreo 2019'!$S2983</f>
        <v>3.4630635235366324E-2</v>
      </c>
      <c r="P2983" s="148">
        <f>'Datos Monitoreo 2019'!$O2983+'Datos Monitoreo 2019'!$N2983</f>
        <v>0.20778381141219796</v>
      </c>
      <c r="Q2983" s="146">
        <v>0.47</v>
      </c>
      <c r="R2983" s="148">
        <f>'Datos Monitoreo 2019'!$Q2983*'Datos Monitoreo 2019'!$N2983</f>
        <v>8.1381992803110856E-2</v>
      </c>
      <c r="S2983" s="146">
        <v>0.2</v>
      </c>
      <c r="T2983" s="148">
        <f>'Datos Monitoreo 2019'!$R2983*'Datos Monitoreo 2019'!$S2983</f>
        <v>1.6276398560622171E-2</v>
      </c>
      <c r="U2983" s="148">
        <f>'Datos Monitoreo 2019'!$T2983+'Datos Monitoreo 2019'!$R2983</f>
        <v>9.7658391363733027E-2</v>
      </c>
    </row>
    <row r="2984" spans="1:21" x14ac:dyDescent="0.2">
      <c r="A2984" s="141" t="s">
        <v>108</v>
      </c>
      <c r="B2984" s="142">
        <f>VLOOKUP('Datos Monitoreo 2019'!$A2984,info!$D$3:$E$118,2,FALSE)</f>
        <v>6</v>
      </c>
      <c r="C2984" s="143">
        <v>38</v>
      </c>
      <c r="D2984" s="141" t="s">
        <v>10</v>
      </c>
      <c r="E2984" s="144">
        <v>23.427607623126992</v>
      </c>
      <c r="F2984" s="145">
        <f t="shared" si="51"/>
        <v>4.3106798026553664E-2</v>
      </c>
      <c r="G2984" s="141"/>
      <c r="H2984" s="146"/>
      <c r="I2984" s="146"/>
      <c r="J2984" s="146"/>
      <c r="K2984" s="147">
        <f>VLOOKUP('Datos Monitoreo 2019'!$D2984,info!$A$2:$B$20,2,FALSE)</f>
        <v>0.54</v>
      </c>
      <c r="M2984" s="146">
        <v>1.1499999999999999</v>
      </c>
      <c r="N2984" s="148">
        <f>(0.214828*'Datos Monitoreo 2019'!$E2984^2.0402)/1000</f>
        <v>0.13384736684874524</v>
      </c>
      <c r="O2984" s="148">
        <f>'Datos Monitoreo 2019'!$N2984*'Datos Monitoreo 2019'!$S2984</f>
        <v>2.6769473369749049E-2</v>
      </c>
      <c r="P2984" s="148">
        <f>'Datos Monitoreo 2019'!$O2984+'Datos Monitoreo 2019'!$N2984</f>
        <v>0.16061684021849429</v>
      </c>
      <c r="Q2984" s="146">
        <v>0.47</v>
      </c>
      <c r="R2984" s="148">
        <f>'Datos Monitoreo 2019'!$Q2984*'Datos Monitoreo 2019'!$N2984</f>
        <v>6.290826241891026E-2</v>
      </c>
      <c r="S2984" s="146">
        <v>0.2</v>
      </c>
      <c r="T2984" s="148">
        <f>'Datos Monitoreo 2019'!$R2984*'Datos Monitoreo 2019'!$S2984</f>
        <v>1.2581652483782053E-2</v>
      </c>
      <c r="U2984" s="148">
        <f>'Datos Monitoreo 2019'!$T2984+'Datos Monitoreo 2019'!$R2984</f>
        <v>7.5489914902692315E-2</v>
      </c>
    </row>
    <row r="2985" spans="1:21" x14ac:dyDescent="0.2">
      <c r="A2985" s="141" t="s">
        <v>108</v>
      </c>
      <c r="B2985" s="142">
        <f>VLOOKUP('Datos Monitoreo 2019'!$A2985,info!$D$3:$E$118,2,FALSE)</f>
        <v>6</v>
      </c>
      <c r="C2985" s="143">
        <v>39</v>
      </c>
      <c r="D2985" s="143" t="s">
        <v>10</v>
      </c>
      <c r="E2985" s="144">
        <v>19.671550966158264</v>
      </c>
      <c r="F2985" s="145">
        <f t="shared" si="51"/>
        <v>3.0392546242714518E-2</v>
      </c>
      <c r="G2985" s="155"/>
      <c r="H2985" s="146"/>
      <c r="I2985" s="146"/>
      <c r="J2985" s="146"/>
      <c r="K2985" s="147">
        <f>VLOOKUP('Datos Monitoreo 2019'!$D2985,info!$A$2:$B$20,2,FALSE)</f>
        <v>0.54</v>
      </c>
      <c r="M2985" s="146">
        <v>1.1499999999999999</v>
      </c>
      <c r="N2985" s="148">
        <f>(0.214828*'Datos Monitoreo 2019'!$E2985^2.0402)/1000</f>
        <v>9.3708805477603976E-2</v>
      </c>
      <c r="O2985" s="148">
        <f>'Datos Monitoreo 2019'!$N2985*'Datos Monitoreo 2019'!$S2985</f>
        <v>1.8741761095520795E-2</v>
      </c>
      <c r="P2985" s="148">
        <f>'Datos Monitoreo 2019'!$O2985+'Datos Monitoreo 2019'!$N2985</f>
        <v>0.11245056657312477</v>
      </c>
      <c r="Q2985" s="146">
        <v>0.47</v>
      </c>
      <c r="R2985" s="148">
        <f>'Datos Monitoreo 2019'!$Q2985*'Datos Monitoreo 2019'!$N2985</f>
        <v>4.4043138574473867E-2</v>
      </c>
      <c r="S2985" s="146">
        <v>0.2</v>
      </c>
      <c r="T2985" s="148">
        <f>'Datos Monitoreo 2019'!$R2985*'Datos Monitoreo 2019'!$S2985</f>
        <v>8.808627714894773E-3</v>
      </c>
      <c r="U2985" s="148">
        <f>'Datos Monitoreo 2019'!$T2985+'Datos Monitoreo 2019'!$R2985</f>
        <v>5.2851766289368642E-2</v>
      </c>
    </row>
    <row r="2986" spans="1:21" x14ac:dyDescent="0.2">
      <c r="A2986" s="141" t="s">
        <v>108</v>
      </c>
      <c r="B2986" s="142">
        <f>VLOOKUP('Datos Monitoreo 2019'!$A2986,info!$D$3:$E$118,2,FALSE)</f>
        <v>6</v>
      </c>
      <c r="C2986" s="143">
        <v>52</v>
      </c>
      <c r="D2986" s="141" t="s">
        <v>10</v>
      </c>
      <c r="E2986" s="144">
        <v>29.380002494763879</v>
      </c>
      <c r="F2986" s="145">
        <f t="shared" si="51"/>
        <v>6.7794355756667646E-2</v>
      </c>
      <c r="G2986" s="141"/>
      <c r="H2986" s="146"/>
      <c r="I2986" s="146"/>
      <c r="J2986" s="146"/>
      <c r="K2986" s="147">
        <f>VLOOKUP('Datos Monitoreo 2019'!$D2986,info!$A$2:$B$20,2,FALSE)</f>
        <v>0.54</v>
      </c>
      <c r="M2986" s="146">
        <v>1.1499999999999999</v>
      </c>
      <c r="N2986" s="148">
        <f>(0.214828*'Datos Monitoreo 2019'!$E2986^2.0402)/1000</f>
        <v>0.21242724927008494</v>
      </c>
      <c r="O2986" s="148">
        <f>'Datos Monitoreo 2019'!$N2986*'Datos Monitoreo 2019'!$S2986</f>
        <v>4.2485449854016991E-2</v>
      </c>
      <c r="P2986" s="148">
        <f>'Datos Monitoreo 2019'!$O2986+'Datos Monitoreo 2019'!$N2986</f>
        <v>0.25491269912410192</v>
      </c>
      <c r="Q2986" s="146">
        <v>0.47</v>
      </c>
      <c r="R2986" s="148">
        <f>'Datos Monitoreo 2019'!$Q2986*'Datos Monitoreo 2019'!$N2986</f>
        <v>9.9840807156939909E-2</v>
      </c>
      <c r="S2986" s="146">
        <v>0.2</v>
      </c>
      <c r="T2986" s="148">
        <f>'Datos Monitoreo 2019'!$R2986*'Datos Monitoreo 2019'!$S2986</f>
        <v>1.9968161431387983E-2</v>
      </c>
      <c r="U2986" s="148">
        <f>'Datos Monitoreo 2019'!$T2986+'Datos Monitoreo 2019'!$R2986</f>
        <v>0.11980896858832789</v>
      </c>
    </row>
    <row r="2987" spans="1:21" x14ac:dyDescent="0.2">
      <c r="A2987" s="141" t="s">
        <v>108</v>
      </c>
      <c r="B2987" s="142">
        <f>VLOOKUP('Datos Monitoreo 2019'!$A2987,info!$D$3:$E$118,2,FALSE)</f>
        <v>6</v>
      </c>
      <c r="C2987" s="143">
        <v>54</v>
      </c>
      <c r="D2987" s="141" t="s">
        <v>10</v>
      </c>
      <c r="E2987" s="144">
        <v>24.223382338586468</v>
      </c>
      <c r="F2987" s="145">
        <f t="shared" si="51"/>
        <v>4.6084984899160755E-2</v>
      </c>
      <c r="G2987" s="141"/>
      <c r="H2987" s="146"/>
      <c r="I2987" s="146"/>
      <c r="J2987" s="146"/>
      <c r="K2987" s="147">
        <f>VLOOKUP('Datos Monitoreo 2019'!$D2987,info!$A$2:$B$20,2,FALSE)</f>
        <v>0.54</v>
      </c>
      <c r="M2987" s="146">
        <v>1.1499999999999999</v>
      </c>
      <c r="N2987" s="148">
        <f>(0.214828*'Datos Monitoreo 2019'!$E2987^2.0402)/1000</f>
        <v>0.14328696760290574</v>
      </c>
      <c r="O2987" s="148">
        <f>'Datos Monitoreo 2019'!$N2987*'Datos Monitoreo 2019'!$S2987</f>
        <v>2.8657393520581151E-2</v>
      </c>
      <c r="P2987" s="148">
        <f>'Datos Monitoreo 2019'!$O2987+'Datos Monitoreo 2019'!$N2987</f>
        <v>0.17194436112348688</v>
      </c>
      <c r="Q2987" s="146">
        <v>0.47</v>
      </c>
      <c r="R2987" s="148">
        <f>'Datos Monitoreo 2019'!$Q2987*'Datos Monitoreo 2019'!$N2987</f>
        <v>6.734487477336569E-2</v>
      </c>
      <c r="S2987" s="146">
        <v>0.2</v>
      </c>
      <c r="T2987" s="148">
        <f>'Datos Monitoreo 2019'!$R2987*'Datos Monitoreo 2019'!$S2987</f>
        <v>1.3468974954673139E-2</v>
      </c>
      <c r="U2987" s="148">
        <f>'Datos Monitoreo 2019'!$T2987+'Datos Monitoreo 2019'!$R2987</f>
        <v>8.0813849728038831E-2</v>
      </c>
    </row>
    <row r="2988" spans="1:21" x14ac:dyDescent="0.2">
      <c r="A2988" s="141" t="s">
        <v>108</v>
      </c>
      <c r="B2988" s="142">
        <f>VLOOKUP('Datos Monitoreo 2019'!$A2988,info!$D$3:$E$118,2,FALSE)</f>
        <v>6</v>
      </c>
      <c r="C2988" s="143">
        <v>55</v>
      </c>
      <c r="D2988" s="143" t="s">
        <v>10</v>
      </c>
      <c r="E2988" s="144">
        <v>20.5309876588545</v>
      </c>
      <c r="F2988" s="145">
        <f t="shared" si="51"/>
        <v>3.3106217599902878E-2</v>
      </c>
      <c r="G2988" s="155"/>
      <c r="H2988" s="146"/>
      <c r="I2988" s="146"/>
      <c r="J2988" s="146"/>
      <c r="K2988" s="147">
        <f>VLOOKUP('Datos Monitoreo 2019'!$D2988,info!$A$2:$B$20,2,FALSE)</f>
        <v>0.54</v>
      </c>
      <c r="M2988" s="146">
        <v>1.1499999999999999</v>
      </c>
      <c r="N2988" s="148">
        <f>(0.214828*'Datos Monitoreo 2019'!$E2988^2.0402)/1000</f>
        <v>0.1022514428131175</v>
      </c>
      <c r="O2988" s="148">
        <f>'Datos Monitoreo 2019'!$N2988*'Datos Monitoreo 2019'!$S2988</f>
        <v>2.04502885626235E-2</v>
      </c>
      <c r="P2988" s="148">
        <f>'Datos Monitoreo 2019'!$O2988+'Datos Monitoreo 2019'!$N2988</f>
        <v>0.122701731375741</v>
      </c>
      <c r="Q2988" s="146">
        <v>0.47</v>
      </c>
      <c r="R2988" s="148">
        <f>'Datos Monitoreo 2019'!$Q2988*'Datos Monitoreo 2019'!$N2988</f>
        <v>4.8058178122165222E-2</v>
      </c>
      <c r="S2988" s="146">
        <v>0.2</v>
      </c>
      <c r="T2988" s="148">
        <f>'Datos Monitoreo 2019'!$R2988*'Datos Monitoreo 2019'!$S2988</f>
        <v>9.6116356244330455E-3</v>
      </c>
      <c r="U2988" s="148">
        <f>'Datos Monitoreo 2019'!$T2988+'Datos Monitoreo 2019'!$R2988</f>
        <v>5.766981374659827E-2</v>
      </c>
    </row>
    <row r="2989" spans="1:21" x14ac:dyDescent="0.2">
      <c r="A2989" s="141" t="s">
        <v>108</v>
      </c>
      <c r="B2989" s="142">
        <f>VLOOKUP('Datos Monitoreo 2019'!$A2989,info!$D$3:$E$118,2,FALSE)</f>
        <v>6</v>
      </c>
      <c r="C2989" s="143">
        <v>57</v>
      </c>
      <c r="D2989" s="143" t="s">
        <v>10</v>
      </c>
      <c r="E2989" s="144">
        <v>19.162255148264201</v>
      </c>
      <c r="F2989" s="145">
        <f t="shared" si="51"/>
        <v>2.8839193998137627E-2</v>
      </c>
      <c r="G2989" s="155"/>
      <c r="H2989" s="146"/>
      <c r="I2989" s="146"/>
      <c r="J2989" s="146"/>
      <c r="K2989" s="147">
        <f>VLOOKUP('Datos Monitoreo 2019'!$D2989,info!$A$2:$B$20,2,FALSE)</f>
        <v>0.54</v>
      </c>
      <c r="M2989" s="146">
        <v>1.1499999999999999</v>
      </c>
      <c r="N2989" s="148">
        <f>(0.214828*'Datos Monitoreo 2019'!$E2989^2.0402)/1000</f>
        <v>8.8825666825130586E-2</v>
      </c>
      <c r="O2989" s="148">
        <f>'Datos Monitoreo 2019'!$N2989*'Datos Monitoreo 2019'!$S2989</f>
        <v>1.7765133365026119E-2</v>
      </c>
      <c r="P2989" s="148">
        <f>'Datos Monitoreo 2019'!$O2989+'Datos Monitoreo 2019'!$N2989</f>
        <v>0.10659080019015671</v>
      </c>
      <c r="Q2989" s="146">
        <v>0.47</v>
      </c>
      <c r="R2989" s="148">
        <f>'Datos Monitoreo 2019'!$Q2989*'Datos Monitoreo 2019'!$N2989</f>
        <v>4.174806340781137E-2</v>
      </c>
      <c r="S2989" s="146">
        <v>0.2</v>
      </c>
      <c r="T2989" s="148">
        <f>'Datos Monitoreo 2019'!$R2989*'Datos Monitoreo 2019'!$S2989</f>
        <v>8.3496126815622747E-3</v>
      </c>
      <c r="U2989" s="148">
        <f>'Datos Monitoreo 2019'!$T2989+'Datos Monitoreo 2019'!$R2989</f>
        <v>5.0097676089373641E-2</v>
      </c>
    </row>
    <row r="2990" spans="1:21" x14ac:dyDescent="0.2">
      <c r="A2990" s="141" t="s">
        <v>108</v>
      </c>
      <c r="B2990" s="142">
        <f>VLOOKUP('Datos Monitoreo 2019'!$A2990,info!$D$3:$E$118,2,FALSE)</f>
        <v>6</v>
      </c>
      <c r="C2990" s="143">
        <v>60</v>
      </c>
      <c r="D2990" s="141" t="s">
        <v>10</v>
      </c>
      <c r="E2990" s="144">
        <v>25.560283860558393</v>
      </c>
      <c r="F2990" s="145">
        <f t="shared" si="51"/>
        <v>5.1312269850070966E-2</v>
      </c>
      <c r="G2990" s="141"/>
      <c r="H2990" s="146"/>
      <c r="I2990" s="146"/>
      <c r="J2990" s="146"/>
      <c r="K2990" s="147">
        <f>VLOOKUP('Datos Monitoreo 2019'!$D2990,info!$A$2:$B$20,2,FALSE)</f>
        <v>0.54</v>
      </c>
      <c r="M2990" s="146">
        <v>1.1499999999999999</v>
      </c>
      <c r="N2990" s="148">
        <f>(0.214828*'Datos Monitoreo 2019'!$E2990^2.0402)/1000</f>
        <v>0.15988450271418828</v>
      </c>
      <c r="O2990" s="148">
        <f>'Datos Monitoreo 2019'!$N2990*'Datos Monitoreo 2019'!$S2990</f>
        <v>3.1976900542837659E-2</v>
      </c>
      <c r="P2990" s="148">
        <f>'Datos Monitoreo 2019'!$O2990+'Datos Monitoreo 2019'!$N2990</f>
        <v>0.19186140325702594</v>
      </c>
      <c r="Q2990" s="146">
        <v>0.47</v>
      </c>
      <c r="R2990" s="148">
        <f>'Datos Monitoreo 2019'!$Q2990*'Datos Monitoreo 2019'!$N2990</f>
        <v>7.5145716275668489E-2</v>
      </c>
      <c r="S2990" s="146">
        <v>0.2</v>
      </c>
      <c r="T2990" s="148">
        <f>'Datos Monitoreo 2019'!$R2990*'Datos Monitoreo 2019'!$S2990</f>
        <v>1.5029143255133699E-2</v>
      </c>
      <c r="U2990" s="148">
        <f>'Datos Monitoreo 2019'!$T2990+'Datos Monitoreo 2019'!$R2990</f>
        <v>9.017485953080219E-2</v>
      </c>
    </row>
    <row r="2991" spans="1:21" x14ac:dyDescent="0.2">
      <c r="A2991" s="141" t="s">
        <v>108</v>
      </c>
      <c r="B2991" s="142">
        <f>VLOOKUP('Datos Monitoreo 2019'!$A2991,info!$D$3:$E$118,2,FALSE)</f>
        <v>6</v>
      </c>
      <c r="C2991" s="143">
        <v>61</v>
      </c>
      <c r="D2991" s="143" t="s">
        <v>10</v>
      </c>
      <c r="E2991" s="144">
        <v>16.838592979122527</v>
      </c>
      <c r="F2991" s="145">
        <f t="shared" si="51"/>
        <v>2.2269039214889541E-2</v>
      </c>
      <c r="G2991" s="155"/>
      <c r="H2991" s="146"/>
      <c r="I2991" s="146"/>
      <c r="J2991" s="146"/>
      <c r="K2991" s="147">
        <f>VLOOKUP('Datos Monitoreo 2019'!$D2991,info!$A$2:$B$20,2,FALSE)</f>
        <v>0.54</v>
      </c>
      <c r="M2991" s="146">
        <v>1.1499999999999999</v>
      </c>
      <c r="N2991" s="148">
        <f>(0.214828*'Datos Monitoreo 2019'!$E2991^2.0402)/1000</f>
        <v>6.8233865815825342E-2</v>
      </c>
      <c r="O2991" s="148">
        <f>'Datos Monitoreo 2019'!$N2991*'Datos Monitoreo 2019'!$S2991</f>
        <v>1.3646773163165069E-2</v>
      </c>
      <c r="P2991" s="148">
        <f>'Datos Monitoreo 2019'!$O2991+'Datos Monitoreo 2019'!$N2991</f>
        <v>8.1880638978990408E-2</v>
      </c>
      <c r="Q2991" s="146">
        <v>0.47</v>
      </c>
      <c r="R2991" s="148">
        <f>'Datos Monitoreo 2019'!$Q2991*'Datos Monitoreo 2019'!$N2991</f>
        <v>3.2069916933437907E-2</v>
      </c>
      <c r="S2991" s="146">
        <v>0.2</v>
      </c>
      <c r="T2991" s="148">
        <f>'Datos Monitoreo 2019'!$R2991*'Datos Monitoreo 2019'!$S2991</f>
        <v>6.413983386687582E-3</v>
      </c>
      <c r="U2991" s="148">
        <f>'Datos Monitoreo 2019'!$T2991+'Datos Monitoreo 2019'!$R2991</f>
        <v>3.848390032012549E-2</v>
      </c>
    </row>
    <row r="2992" spans="1:21" x14ac:dyDescent="0.2">
      <c r="A2992" s="141" t="s">
        <v>108</v>
      </c>
      <c r="B2992" s="142">
        <f>VLOOKUP('Datos Monitoreo 2019'!$A2992,info!$D$3:$E$118,2,FALSE)</f>
        <v>6</v>
      </c>
      <c r="C2992" s="143">
        <v>72</v>
      </c>
      <c r="D2992" s="143" t="s">
        <v>10</v>
      </c>
      <c r="E2992" s="144">
        <v>20.021691840960433</v>
      </c>
      <c r="F2992" s="145">
        <f t="shared" si="51"/>
        <v>3.1484110419910276E-2</v>
      </c>
      <c r="G2992" s="155"/>
      <c r="H2992" s="146"/>
      <c r="I2992" s="146"/>
      <c r="J2992" s="146"/>
      <c r="K2992" s="147">
        <f>VLOOKUP('Datos Monitoreo 2019'!$D2992,info!$A$2:$B$20,2,FALSE)</f>
        <v>0.54</v>
      </c>
      <c r="M2992" s="146">
        <v>1.1499999999999999</v>
      </c>
      <c r="N2992" s="148">
        <f>(0.214828*'Datos Monitoreo 2019'!$E2992^2.0402)/1000</f>
        <v>9.7143279709741293E-2</v>
      </c>
      <c r="O2992" s="148">
        <f>'Datos Monitoreo 2019'!$N2992*'Datos Monitoreo 2019'!$S2992</f>
        <v>1.9428655941948259E-2</v>
      </c>
      <c r="P2992" s="148">
        <f>'Datos Monitoreo 2019'!$O2992+'Datos Monitoreo 2019'!$N2992</f>
        <v>0.11657193565168955</v>
      </c>
      <c r="Q2992" s="146">
        <v>0.47</v>
      </c>
      <c r="R2992" s="148">
        <f>'Datos Monitoreo 2019'!$Q2992*'Datos Monitoreo 2019'!$N2992</f>
        <v>4.5657341463578402E-2</v>
      </c>
      <c r="S2992" s="146">
        <v>0.2</v>
      </c>
      <c r="T2992" s="148">
        <f>'Datos Monitoreo 2019'!$R2992*'Datos Monitoreo 2019'!$S2992</f>
        <v>9.13146829271568E-3</v>
      </c>
      <c r="U2992" s="148">
        <f>'Datos Monitoreo 2019'!$T2992+'Datos Monitoreo 2019'!$R2992</f>
        <v>5.4788809756294084E-2</v>
      </c>
    </row>
    <row r="2993" spans="1:21" x14ac:dyDescent="0.2">
      <c r="A2993" s="141" t="s">
        <v>108</v>
      </c>
      <c r="B2993" s="142">
        <f>VLOOKUP('Datos Monitoreo 2019'!$A2993,info!$D$3:$E$118,2,FALSE)</f>
        <v>6</v>
      </c>
      <c r="C2993" s="143">
        <v>75</v>
      </c>
      <c r="D2993" s="143" t="s">
        <v>10</v>
      </c>
      <c r="E2993" s="144">
        <v>25.273804962992983</v>
      </c>
      <c r="F2993" s="145">
        <f t="shared" si="51"/>
        <v>5.0168502851541091E-2</v>
      </c>
      <c r="G2993" s="155"/>
      <c r="H2993" s="146"/>
      <c r="I2993" s="146"/>
      <c r="J2993" s="146"/>
      <c r="K2993" s="147">
        <f>VLOOKUP('Datos Monitoreo 2019'!$D2993,info!$A$2:$B$20,2,FALSE)</f>
        <v>0.54</v>
      </c>
      <c r="M2993" s="146">
        <v>1.1499999999999999</v>
      </c>
      <c r="N2993" s="148">
        <f>(0.214828*'Datos Monitoreo 2019'!$E2993^2.0402)/1000</f>
        <v>0.15624981221234002</v>
      </c>
      <c r="O2993" s="148">
        <f>'Datos Monitoreo 2019'!$N2993*'Datos Monitoreo 2019'!$S2993</f>
        <v>3.1249962442468006E-2</v>
      </c>
      <c r="P2993" s="148">
        <f>'Datos Monitoreo 2019'!$O2993+'Datos Monitoreo 2019'!$N2993</f>
        <v>0.18749977465480802</v>
      </c>
      <c r="Q2993" s="146">
        <v>0.47</v>
      </c>
      <c r="R2993" s="148">
        <f>'Datos Monitoreo 2019'!$Q2993*'Datos Monitoreo 2019'!$N2993</f>
        <v>7.3437411739799813E-2</v>
      </c>
      <c r="S2993" s="146">
        <v>0.2</v>
      </c>
      <c r="T2993" s="148">
        <f>'Datos Monitoreo 2019'!$R2993*'Datos Monitoreo 2019'!$S2993</f>
        <v>1.4687482347959963E-2</v>
      </c>
      <c r="U2993" s="148">
        <f>'Datos Monitoreo 2019'!$T2993+'Datos Monitoreo 2019'!$R2993</f>
        <v>8.8124894087759781E-2</v>
      </c>
    </row>
    <row r="2994" spans="1:21" x14ac:dyDescent="0.2">
      <c r="A2994" s="141" t="s">
        <v>108</v>
      </c>
      <c r="B2994" s="142">
        <f>VLOOKUP('Datos Monitoreo 2019'!$A2994,info!$D$3:$E$118,2,FALSE)</f>
        <v>6</v>
      </c>
      <c r="C2994" s="143">
        <v>76</v>
      </c>
      <c r="D2994" s="141" t="s">
        <v>10</v>
      </c>
      <c r="E2994" s="144">
        <v>22.15436807839183</v>
      </c>
      <c r="F2994" s="145">
        <f t="shared" si="51"/>
        <v>3.8548600456401773E-2</v>
      </c>
      <c r="G2994" s="141"/>
      <c r="H2994" s="146"/>
      <c r="I2994" s="146"/>
      <c r="J2994" s="146"/>
      <c r="K2994" s="147">
        <f>VLOOKUP('Datos Monitoreo 2019'!$D2994,info!$A$2:$B$20,2,FALSE)</f>
        <v>0.54</v>
      </c>
      <c r="M2994" s="146">
        <v>1.1499999999999999</v>
      </c>
      <c r="N2994" s="148">
        <f>(0.214828*'Datos Monitoreo 2019'!$E2994^2.0402)/1000</f>
        <v>0.11942550479580659</v>
      </c>
      <c r="O2994" s="148">
        <f>'Datos Monitoreo 2019'!$N2994*'Datos Monitoreo 2019'!$S2994</f>
        <v>2.3885100959161319E-2</v>
      </c>
      <c r="P2994" s="148">
        <f>'Datos Monitoreo 2019'!$O2994+'Datos Monitoreo 2019'!$N2994</f>
        <v>0.1433106057549679</v>
      </c>
      <c r="Q2994" s="146">
        <v>0.47</v>
      </c>
      <c r="R2994" s="148">
        <f>'Datos Monitoreo 2019'!$Q2994*'Datos Monitoreo 2019'!$N2994</f>
        <v>5.6129987254029096E-2</v>
      </c>
      <c r="S2994" s="146">
        <v>0.2</v>
      </c>
      <c r="T2994" s="148">
        <f>'Datos Monitoreo 2019'!$R2994*'Datos Monitoreo 2019'!$S2994</f>
        <v>1.1225997450805819E-2</v>
      </c>
      <c r="U2994" s="148">
        <f>'Datos Monitoreo 2019'!$T2994+'Datos Monitoreo 2019'!$R2994</f>
        <v>6.735598470483492E-2</v>
      </c>
    </row>
    <row r="2995" spans="1:21" x14ac:dyDescent="0.2">
      <c r="A2995" s="141" t="s">
        <v>108</v>
      </c>
      <c r="B2995" s="142">
        <f>VLOOKUP('Datos Monitoreo 2019'!$A2995,info!$D$3:$E$118,2,FALSE)</f>
        <v>6</v>
      </c>
      <c r="C2995" s="143">
        <v>78</v>
      </c>
      <c r="D2995" s="141" t="s">
        <v>10</v>
      </c>
      <c r="E2995" s="144">
        <v>26.165072644307596</v>
      </c>
      <c r="F2995" s="145">
        <f t="shared" si="51"/>
        <v>5.376922428405212E-2</v>
      </c>
      <c r="G2995" s="141"/>
      <c r="H2995" s="146"/>
      <c r="I2995" s="146"/>
      <c r="J2995" s="146"/>
      <c r="K2995" s="147">
        <f>VLOOKUP('Datos Monitoreo 2019'!$D2995,info!$A$2:$B$20,2,FALSE)</f>
        <v>0.54</v>
      </c>
      <c r="M2995" s="146">
        <v>1.1499999999999999</v>
      </c>
      <c r="N2995" s="148">
        <f>(0.214828*'Datos Monitoreo 2019'!$E2995^2.0402)/1000</f>
        <v>0.16769773510987634</v>
      </c>
      <c r="O2995" s="148">
        <f>'Datos Monitoreo 2019'!$N2995*'Datos Monitoreo 2019'!$S2995</f>
        <v>3.3539547021975272E-2</v>
      </c>
      <c r="P2995" s="148">
        <f>'Datos Monitoreo 2019'!$O2995+'Datos Monitoreo 2019'!$N2995</f>
        <v>0.2012372821318516</v>
      </c>
      <c r="Q2995" s="146">
        <v>0.47</v>
      </c>
      <c r="R2995" s="148">
        <f>'Datos Monitoreo 2019'!$Q2995*'Datos Monitoreo 2019'!$N2995</f>
        <v>7.8817935501641873E-2</v>
      </c>
      <c r="S2995" s="146">
        <v>0.2</v>
      </c>
      <c r="T2995" s="148">
        <f>'Datos Monitoreo 2019'!$R2995*'Datos Monitoreo 2019'!$S2995</f>
        <v>1.5763587100328377E-2</v>
      </c>
      <c r="U2995" s="148">
        <f>'Datos Monitoreo 2019'!$T2995+'Datos Monitoreo 2019'!$R2995</f>
        <v>9.4581522601970253E-2</v>
      </c>
    </row>
    <row r="2996" spans="1:21" x14ac:dyDescent="0.2">
      <c r="A2996" s="141" t="s">
        <v>108</v>
      </c>
      <c r="B2996" s="142">
        <f>VLOOKUP('Datos Monitoreo 2019'!$A2996,info!$D$3:$E$118,2,FALSE)</f>
        <v>6</v>
      </c>
      <c r="C2996" s="143">
        <v>80</v>
      </c>
      <c r="D2996" s="141" t="s">
        <v>9</v>
      </c>
      <c r="E2996" s="144">
        <v>2.2600001919049135</v>
      </c>
      <c r="F2996" s="145">
        <f t="shared" si="51"/>
        <v>4.0115003406312219E-4</v>
      </c>
      <c r="G2996" s="141"/>
      <c r="H2996" s="146"/>
      <c r="I2996" s="146"/>
      <c r="J2996" s="146"/>
      <c r="K2996" s="147">
        <f>VLOOKUP('Datos Monitoreo 2019'!$D2996,info!$A$2:$B$20,2,FALSE)</f>
        <v>0.74</v>
      </c>
      <c r="M2996" s="146">
        <v>1.1499999999999999</v>
      </c>
      <c r="N2996" s="148">
        <f>(1.8894+0.00853085*'Datos Monitoreo 2019'!$E2996^3.32222)/1000</f>
        <v>2.0174614948325399E-3</v>
      </c>
      <c r="O2996" s="148">
        <f>'Datos Monitoreo 2019'!$N2996*'Datos Monitoreo 2019'!$S2996</f>
        <v>4.03492298966508E-4</v>
      </c>
      <c r="P2996" s="148">
        <f>'Datos Monitoreo 2019'!$O2996+'Datos Monitoreo 2019'!$N2996</f>
        <v>2.4209537937990478E-3</v>
      </c>
      <c r="Q2996" s="146">
        <v>0.47</v>
      </c>
      <c r="R2996" s="148">
        <f>'Datos Monitoreo 2019'!$Q2996*'Datos Monitoreo 2019'!$N2996</f>
        <v>9.4820690257129369E-4</v>
      </c>
      <c r="S2996" s="146">
        <v>0.2</v>
      </c>
      <c r="T2996" s="148">
        <f>'Datos Monitoreo 2019'!$R2996*'Datos Monitoreo 2019'!$S2996</f>
        <v>1.8964138051425874E-4</v>
      </c>
      <c r="U2996" s="148">
        <f>'Datos Monitoreo 2019'!$T2996+'Datos Monitoreo 2019'!$R2996</f>
        <v>1.1378482830855525E-3</v>
      </c>
    </row>
    <row r="2997" spans="1:21" x14ac:dyDescent="0.2">
      <c r="A2997" s="141" t="s">
        <v>109</v>
      </c>
      <c r="B2997" s="142">
        <f>VLOOKUP('Datos Monitoreo 2019'!$A2997,info!$D$3:$E$118,2,FALSE)</f>
        <v>6</v>
      </c>
      <c r="C2997" s="143">
        <v>1</v>
      </c>
      <c r="D2997" s="143" t="s">
        <v>10</v>
      </c>
      <c r="E2997" s="144">
        <v>25.49662188332163</v>
      </c>
      <c r="F2997" s="145">
        <f t="shared" si="51"/>
        <v>5.1056985321351556E-2</v>
      </c>
      <c r="G2997" s="141"/>
      <c r="H2997" s="146"/>
      <c r="I2997" s="146"/>
      <c r="J2997" s="146"/>
      <c r="K2997" s="147">
        <f>VLOOKUP('Datos Monitoreo 2019'!$D2997,info!$A$2:$B$20,2,FALSE)</f>
        <v>0.54</v>
      </c>
      <c r="M2997" s="146">
        <v>1.1499999999999999</v>
      </c>
      <c r="N2997" s="148">
        <f>(0.214828*'Datos Monitoreo 2019'!$E2997^2.0402)/1000</f>
        <v>0.15907311087284517</v>
      </c>
      <c r="O2997" s="148">
        <f>'Datos Monitoreo 2019'!$N2997*'Datos Monitoreo 2019'!$S2997</f>
        <v>3.1814622174569034E-2</v>
      </c>
      <c r="P2997" s="148">
        <f>'Datos Monitoreo 2019'!$O2997+'Datos Monitoreo 2019'!$N2997</f>
        <v>0.19088773304741422</v>
      </c>
      <c r="Q2997" s="146">
        <v>0.47</v>
      </c>
      <c r="R2997" s="148">
        <f>'Datos Monitoreo 2019'!$Q2997*'Datos Monitoreo 2019'!$N2997</f>
        <v>7.4764362110237223E-2</v>
      </c>
      <c r="S2997" s="146">
        <v>0.2</v>
      </c>
      <c r="T2997" s="148">
        <f>'Datos Monitoreo 2019'!$R2997*'Datos Monitoreo 2019'!$S2997</f>
        <v>1.4952872422047445E-2</v>
      </c>
      <c r="U2997" s="148">
        <f>'Datos Monitoreo 2019'!$T2997+'Datos Monitoreo 2019'!$R2997</f>
        <v>8.9717234532284668E-2</v>
      </c>
    </row>
    <row r="2998" spans="1:21" x14ac:dyDescent="0.2">
      <c r="A2998" s="141" t="s">
        <v>109</v>
      </c>
      <c r="B2998" s="142">
        <f>VLOOKUP('Datos Monitoreo 2019'!$A2998,info!$D$3:$E$118,2,FALSE)</f>
        <v>6</v>
      </c>
      <c r="C2998" s="143">
        <v>2</v>
      </c>
      <c r="D2998" s="143" t="s">
        <v>10</v>
      </c>
      <c r="E2998" s="144">
        <v>26.419720553254628</v>
      </c>
      <c r="F2998" s="145">
        <f t="shared" si="51"/>
        <v>5.4820920148003355E-2</v>
      </c>
      <c r="G2998" s="141"/>
      <c r="H2998" s="146"/>
      <c r="I2998" s="146"/>
      <c r="J2998" s="146"/>
      <c r="K2998" s="147">
        <f>VLOOKUP('Datos Monitoreo 2019'!$D2998,info!$A$2:$B$20,2,FALSE)</f>
        <v>0.54</v>
      </c>
      <c r="M2998" s="146">
        <v>1.1499999999999999</v>
      </c>
      <c r="N2998" s="148">
        <f>(0.214828*'Datos Monitoreo 2019'!$E2998^2.0402)/1000</f>
        <v>0.17104439178456021</v>
      </c>
      <c r="O2998" s="148">
        <f>'Datos Monitoreo 2019'!$N2998*'Datos Monitoreo 2019'!$S2998</f>
        <v>3.4208878356912047E-2</v>
      </c>
      <c r="P2998" s="148">
        <f>'Datos Monitoreo 2019'!$O2998+'Datos Monitoreo 2019'!$N2998</f>
        <v>0.20525327014147227</v>
      </c>
      <c r="Q2998" s="146">
        <v>0.47</v>
      </c>
      <c r="R2998" s="148">
        <f>'Datos Monitoreo 2019'!$Q2998*'Datos Monitoreo 2019'!$N2998</f>
        <v>8.0390864138743301E-2</v>
      </c>
      <c r="S2998" s="146">
        <v>0.2</v>
      </c>
      <c r="T2998" s="148">
        <f>'Datos Monitoreo 2019'!$R2998*'Datos Monitoreo 2019'!$S2998</f>
        <v>1.6078172827748659E-2</v>
      </c>
      <c r="U2998" s="148">
        <f>'Datos Monitoreo 2019'!$T2998+'Datos Monitoreo 2019'!$R2998</f>
        <v>9.6469036966491964E-2</v>
      </c>
    </row>
    <row r="2999" spans="1:21" x14ac:dyDescent="0.2">
      <c r="A2999" s="143" t="s">
        <v>109</v>
      </c>
      <c r="B2999" s="142">
        <f>VLOOKUP('Datos Monitoreo 2019'!$A2999,info!$D$3:$E$118,2,FALSE)</f>
        <v>6</v>
      </c>
      <c r="C2999" s="143">
        <v>9</v>
      </c>
      <c r="D2999" s="143" t="s">
        <v>10</v>
      </c>
      <c r="E2999" s="144">
        <v>25.432959906084879</v>
      </c>
      <c r="F2999" s="145">
        <f t="shared" si="51"/>
        <v>5.0802337412404544E-2</v>
      </c>
      <c r="G2999" s="141"/>
      <c r="H2999" s="146"/>
      <c r="I2999" s="146"/>
      <c r="J2999" s="146"/>
      <c r="K2999" s="147">
        <f>VLOOKUP('Datos Monitoreo 2019'!$D2999,info!$A$2:$B$20,2,FALSE)</f>
        <v>0.54</v>
      </c>
      <c r="M2999" s="146">
        <v>1.1499999999999999</v>
      </c>
      <c r="N2999" s="148">
        <f>(0.214828*'Datos Monitoreo 2019'!$E2999^2.0402)/1000</f>
        <v>0.15826382368845046</v>
      </c>
      <c r="O2999" s="148">
        <f>'Datos Monitoreo 2019'!$N2999*'Datos Monitoreo 2019'!$S2999</f>
        <v>3.1652764737690096E-2</v>
      </c>
      <c r="P2999" s="148">
        <f>'Datos Monitoreo 2019'!$O2999+'Datos Monitoreo 2019'!$N2999</f>
        <v>0.18991658842614056</v>
      </c>
      <c r="Q2999" s="146">
        <v>0.47</v>
      </c>
      <c r="R2999" s="148">
        <f>'Datos Monitoreo 2019'!$Q2999*'Datos Monitoreo 2019'!$N2999</f>
        <v>7.4383997133571716E-2</v>
      </c>
      <c r="S2999" s="146">
        <v>0.2</v>
      </c>
      <c r="T2999" s="148">
        <f>'Datos Monitoreo 2019'!$R2999*'Datos Monitoreo 2019'!$S2999</f>
        <v>1.4876799426714344E-2</v>
      </c>
      <c r="U2999" s="148">
        <f>'Datos Monitoreo 2019'!$T2999+'Datos Monitoreo 2019'!$R2999</f>
        <v>8.9260796560286057E-2</v>
      </c>
    </row>
    <row r="3000" spans="1:21" x14ac:dyDescent="0.2">
      <c r="A3000" s="141" t="s">
        <v>109</v>
      </c>
      <c r="B3000" s="142">
        <f>VLOOKUP('Datos Monitoreo 2019'!$A3000,info!$D$3:$E$118,2,FALSE)</f>
        <v>6</v>
      </c>
      <c r="C3000" s="143">
        <v>11</v>
      </c>
      <c r="D3000" s="143" t="s">
        <v>10</v>
      </c>
      <c r="E3000" s="144">
        <v>29.220847551671984</v>
      </c>
      <c r="F3000" s="145">
        <f t="shared" si="51"/>
        <v>6.7061845131087205E-2</v>
      </c>
      <c r="G3000" s="141"/>
      <c r="H3000" s="146"/>
      <c r="I3000" s="146"/>
      <c r="J3000" s="146"/>
      <c r="K3000" s="147">
        <f>VLOOKUP('Datos Monitoreo 2019'!$D3000,info!$A$2:$B$20,2,FALSE)</f>
        <v>0.54</v>
      </c>
      <c r="M3000" s="146">
        <v>1.1499999999999999</v>
      </c>
      <c r="N3000" s="148">
        <f>(0.214828*'Datos Monitoreo 2019'!$E3000^2.0402)/1000</f>
        <v>0.21008611655307252</v>
      </c>
      <c r="O3000" s="148">
        <f>'Datos Monitoreo 2019'!$N3000*'Datos Monitoreo 2019'!$S3000</f>
        <v>4.2017223310614506E-2</v>
      </c>
      <c r="P3000" s="148">
        <f>'Datos Monitoreo 2019'!$O3000+'Datos Monitoreo 2019'!$N3000</f>
        <v>0.25210333986368705</v>
      </c>
      <c r="Q3000" s="146">
        <v>0.47</v>
      </c>
      <c r="R3000" s="148">
        <f>'Datos Monitoreo 2019'!$Q3000*'Datos Monitoreo 2019'!$N3000</f>
        <v>9.8740474779944076E-2</v>
      </c>
      <c r="S3000" s="146">
        <v>0.2</v>
      </c>
      <c r="T3000" s="148">
        <f>'Datos Monitoreo 2019'!$R3000*'Datos Monitoreo 2019'!$S3000</f>
        <v>1.9748094955988817E-2</v>
      </c>
      <c r="U3000" s="148">
        <f>'Datos Monitoreo 2019'!$T3000+'Datos Monitoreo 2019'!$R3000</f>
        <v>0.11848856973593289</v>
      </c>
    </row>
    <row r="3001" spans="1:21" x14ac:dyDescent="0.2">
      <c r="A3001" s="141" t="s">
        <v>109</v>
      </c>
      <c r="B3001" s="142">
        <f>VLOOKUP('Datos Monitoreo 2019'!$A3001,info!$D$3:$E$118,2,FALSE)</f>
        <v>6</v>
      </c>
      <c r="C3001" s="143">
        <v>12</v>
      </c>
      <c r="D3001" s="143" t="s">
        <v>10</v>
      </c>
      <c r="E3001" s="144">
        <v>27.056340325622209</v>
      </c>
      <c r="F3001" s="145">
        <f t="shared" si="51"/>
        <v>5.7494723191947185E-2</v>
      </c>
      <c r="G3001" s="141"/>
      <c r="H3001" s="146"/>
      <c r="I3001" s="146"/>
      <c r="J3001" s="146"/>
      <c r="K3001" s="147">
        <f>VLOOKUP('Datos Monitoreo 2019'!$D3001,info!$A$2:$B$20,2,FALSE)</f>
        <v>0.54</v>
      </c>
      <c r="M3001" s="146">
        <v>1.1499999999999999</v>
      </c>
      <c r="N3001" s="148">
        <f>(0.214828*'Datos Monitoreo 2019'!$E3001^2.0402)/1000</f>
        <v>0.17955859861914589</v>
      </c>
      <c r="O3001" s="148">
        <f>'Datos Monitoreo 2019'!$N3001*'Datos Monitoreo 2019'!$S3001</f>
        <v>3.5911719723829179E-2</v>
      </c>
      <c r="P3001" s="148">
        <f>'Datos Monitoreo 2019'!$O3001+'Datos Monitoreo 2019'!$N3001</f>
        <v>0.21547031834297506</v>
      </c>
      <c r="Q3001" s="146">
        <v>0.47</v>
      </c>
      <c r="R3001" s="148">
        <f>'Datos Monitoreo 2019'!$Q3001*'Datos Monitoreo 2019'!$N3001</f>
        <v>8.4392541350998565E-2</v>
      </c>
      <c r="S3001" s="146">
        <v>0.2</v>
      </c>
      <c r="T3001" s="148">
        <f>'Datos Monitoreo 2019'!$R3001*'Datos Monitoreo 2019'!$S3001</f>
        <v>1.6878508270199714E-2</v>
      </c>
      <c r="U3001" s="148">
        <f>'Datos Monitoreo 2019'!$T3001+'Datos Monitoreo 2019'!$R3001</f>
        <v>0.10127104962119828</v>
      </c>
    </row>
    <row r="3002" spans="1:21" x14ac:dyDescent="0.2">
      <c r="A3002" s="141" t="s">
        <v>109</v>
      </c>
      <c r="B3002" s="142">
        <f>VLOOKUP('Datos Monitoreo 2019'!$A3002,info!$D$3:$E$118,2,FALSE)</f>
        <v>6</v>
      </c>
      <c r="C3002" s="143">
        <v>13</v>
      </c>
      <c r="D3002" s="143" t="s">
        <v>9</v>
      </c>
      <c r="E3002" s="144">
        <v>2.1326762374313977</v>
      </c>
      <c r="F3002" s="145">
        <f t="shared" si="51"/>
        <v>3.5722326976975915E-4</v>
      </c>
      <c r="G3002" s="154"/>
      <c r="H3002" s="146"/>
      <c r="I3002" s="146"/>
      <c r="J3002" s="146"/>
      <c r="K3002" s="147">
        <f>VLOOKUP('Datos Monitoreo 2019'!$D3002,info!$A$2:$B$20,2,FALSE)</f>
        <v>0.74</v>
      </c>
      <c r="M3002" s="146">
        <v>1.1499999999999999</v>
      </c>
      <c r="N3002" s="148">
        <f>(1.8894+0.00853085*'Datos Monitoreo 2019'!$E3002^3.32222)/1000</f>
        <v>1.9950217324504979E-3</v>
      </c>
      <c r="O3002" s="148">
        <f>'Datos Monitoreo 2019'!$N3002*'Datos Monitoreo 2019'!$S3002</f>
        <v>3.9900434649009958E-4</v>
      </c>
      <c r="P3002" s="148">
        <f>'Datos Monitoreo 2019'!$O3002+'Datos Monitoreo 2019'!$N3002</f>
        <v>2.3940260789405976E-3</v>
      </c>
      <c r="Q3002" s="146">
        <v>0.47</v>
      </c>
      <c r="R3002" s="148">
        <f>'Datos Monitoreo 2019'!$Q3002*'Datos Monitoreo 2019'!$N3002</f>
        <v>9.3766021425173397E-4</v>
      </c>
      <c r="S3002" s="146">
        <v>0.2</v>
      </c>
      <c r="T3002" s="148">
        <f>'Datos Monitoreo 2019'!$R3002*'Datos Monitoreo 2019'!$S3002</f>
        <v>1.875320428503468E-4</v>
      </c>
      <c r="U3002" s="148">
        <f>'Datos Monitoreo 2019'!$T3002+'Datos Monitoreo 2019'!$R3002</f>
        <v>1.1251922571020808E-3</v>
      </c>
    </row>
    <row r="3003" spans="1:21" x14ac:dyDescent="0.2">
      <c r="A3003" s="141" t="s">
        <v>109</v>
      </c>
      <c r="B3003" s="142">
        <f>VLOOKUP('Datos Monitoreo 2019'!$A3003,info!$D$3:$E$118,2,FALSE)</f>
        <v>6</v>
      </c>
      <c r="C3003" s="143">
        <v>16</v>
      </c>
      <c r="D3003" s="143" t="s">
        <v>9</v>
      </c>
      <c r="E3003" s="144">
        <v>2.4191551349968092</v>
      </c>
      <c r="F3003" s="145">
        <f t="shared" si="51"/>
        <v>4.596394756493937E-4</v>
      </c>
      <c r="G3003" s="154"/>
      <c r="H3003" s="146"/>
      <c r="I3003" s="146"/>
      <c r="J3003" s="146"/>
      <c r="K3003" s="147">
        <f>VLOOKUP('Datos Monitoreo 2019'!$D3003,info!$A$2:$B$20,2,FALSE)</f>
        <v>0.74</v>
      </c>
      <c r="M3003" s="146">
        <v>1.1499999999999999</v>
      </c>
      <c r="N3003" s="148">
        <f>(1.8894+0.00853085*'Datos Monitoreo 2019'!$E3003^3.32222)/1000</f>
        <v>2.0499489938453582E-3</v>
      </c>
      <c r="O3003" s="148">
        <f>'Datos Monitoreo 2019'!$N3003*'Datos Monitoreo 2019'!$S3003</f>
        <v>4.0998979876907165E-4</v>
      </c>
      <c r="P3003" s="148">
        <f>'Datos Monitoreo 2019'!$O3003+'Datos Monitoreo 2019'!$N3003</f>
        <v>2.4599387926144299E-3</v>
      </c>
      <c r="Q3003" s="146">
        <v>0.47</v>
      </c>
      <c r="R3003" s="148">
        <f>'Datos Monitoreo 2019'!$Q3003*'Datos Monitoreo 2019'!$N3003</f>
        <v>9.6347602710731835E-4</v>
      </c>
      <c r="S3003" s="146">
        <v>0.2</v>
      </c>
      <c r="T3003" s="148">
        <f>'Datos Monitoreo 2019'!$R3003*'Datos Monitoreo 2019'!$S3003</f>
        <v>1.9269520542146369E-4</v>
      </c>
      <c r="U3003" s="148">
        <f>'Datos Monitoreo 2019'!$T3003+'Datos Monitoreo 2019'!$R3003</f>
        <v>1.1561712325287819E-3</v>
      </c>
    </row>
    <row r="3004" spans="1:21" x14ac:dyDescent="0.2">
      <c r="A3004" s="141" t="s">
        <v>109</v>
      </c>
      <c r="B3004" s="142">
        <f>VLOOKUP('Datos Monitoreo 2019'!$A3004,info!$D$3:$E$118,2,FALSE)</f>
        <v>6</v>
      </c>
      <c r="C3004" s="143">
        <v>19</v>
      </c>
      <c r="D3004" s="143" t="s">
        <v>9</v>
      </c>
      <c r="E3004" s="144">
        <v>2.228169203286535</v>
      </c>
      <c r="F3004" s="145">
        <f t="shared" si="51"/>
        <v>3.8992961057514373E-4</v>
      </c>
      <c r="G3004" s="154"/>
      <c r="H3004" s="146"/>
      <c r="I3004" s="146"/>
      <c r="J3004" s="146"/>
      <c r="K3004" s="147">
        <f>VLOOKUP('Datos Monitoreo 2019'!$D3004,info!$A$2:$B$20,2,FALSE)</f>
        <v>0.74</v>
      </c>
      <c r="M3004" s="146">
        <v>1.1499999999999999</v>
      </c>
      <c r="N3004" s="148">
        <f>(1.8894+0.00853085*'Datos Monitoreo 2019'!$E3004^3.32222)/1000</f>
        <v>2.0115666503218053E-3</v>
      </c>
      <c r="O3004" s="148">
        <f>'Datos Monitoreo 2019'!$N3004*'Datos Monitoreo 2019'!$S3004</f>
        <v>4.0231333006436111E-4</v>
      </c>
      <c r="P3004" s="148">
        <f>'Datos Monitoreo 2019'!$O3004+'Datos Monitoreo 2019'!$N3004</f>
        <v>2.4138799803861662E-3</v>
      </c>
      <c r="Q3004" s="146">
        <v>0.47</v>
      </c>
      <c r="R3004" s="148">
        <f>'Datos Monitoreo 2019'!$Q3004*'Datos Monitoreo 2019'!$N3004</f>
        <v>9.4543632565124839E-4</v>
      </c>
      <c r="S3004" s="146">
        <v>0.2</v>
      </c>
      <c r="T3004" s="148">
        <f>'Datos Monitoreo 2019'!$R3004*'Datos Monitoreo 2019'!$S3004</f>
        <v>1.8908726513024968E-4</v>
      </c>
      <c r="U3004" s="148">
        <f>'Datos Monitoreo 2019'!$T3004+'Datos Monitoreo 2019'!$R3004</f>
        <v>1.1345235907814981E-3</v>
      </c>
    </row>
    <row r="3005" spans="1:21" x14ac:dyDescent="0.2">
      <c r="A3005" s="141" t="s">
        <v>109</v>
      </c>
      <c r="B3005" s="142">
        <f>VLOOKUP('Datos Monitoreo 2019'!$A3005,info!$D$3:$E$118,2,FALSE)</f>
        <v>6</v>
      </c>
      <c r="C3005" s="143">
        <v>19</v>
      </c>
      <c r="D3005" s="143" t="s">
        <v>9</v>
      </c>
      <c r="E3005" s="144">
        <v>2.0690142601946393</v>
      </c>
      <c r="F3005" s="145">
        <f t="shared" si="51"/>
        <v>3.3621481728162886E-4</v>
      </c>
      <c r="G3005" s="154"/>
      <c r="H3005" s="146"/>
      <c r="I3005" s="146"/>
      <c r="J3005" s="146"/>
      <c r="K3005" s="147">
        <f>VLOOKUP('Datos Monitoreo 2019'!$D3005,info!$A$2:$B$20,2,FALSE)</f>
        <v>0.74</v>
      </c>
      <c r="M3005" s="146">
        <v>1.1499999999999999</v>
      </c>
      <c r="N3005" s="148">
        <f>(1.8894+0.00853085*'Datos Monitoreo 2019'!$E3005^3.32222)/1000</f>
        <v>1.9849054306789976E-3</v>
      </c>
      <c r="O3005" s="148">
        <f>'Datos Monitoreo 2019'!$N3005*'Datos Monitoreo 2019'!$S3005</f>
        <v>3.9698108613579953E-4</v>
      </c>
      <c r="P3005" s="148">
        <f>'Datos Monitoreo 2019'!$O3005+'Datos Monitoreo 2019'!$N3005</f>
        <v>2.3818865168147973E-3</v>
      </c>
      <c r="Q3005" s="146">
        <v>0.47</v>
      </c>
      <c r="R3005" s="148">
        <f>'Datos Monitoreo 2019'!$Q3005*'Datos Monitoreo 2019'!$N3005</f>
        <v>9.3290555241912882E-4</v>
      </c>
      <c r="S3005" s="146">
        <v>0.2</v>
      </c>
      <c r="T3005" s="148">
        <f>'Datos Monitoreo 2019'!$R3005*'Datos Monitoreo 2019'!$S3005</f>
        <v>1.8658111048382576E-4</v>
      </c>
      <c r="U3005" s="148">
        <f>'Datos Monitoreo 2019'!$T3005+'Datos Monitoreo 2019'!$R3005</f>
        <v>1.1194866629029546E-3</v>
      </c>
    </row>
    <row r="3006" spans="1:21" x14ac:dyDescent="0.2">
      <c r="A3006" s="141" t="s">
        <v>109</v>
      </c>
      <c r="B3006" s="142">
        <f>VLOOKUP('Datos Monitoreo 2019'!$A3006,info!$D$3:$E$118,2,FALSE)</f>
        <v>6</v>
      </c>
      <c r="C3006" s="143">
        <v>22</v>
      </c>
      <c r="D3006" s="143" t="s">
        <v>10</v>
      </c>
      <c r="E3006" s="144">
        <v>26.833523405293555</v>
      </c>
      <c r="F3006" s="145">
        <f t="shared" si="51"/>
        <v>5.6551650576656155E-2</v>
      </c>
      <c r="G3006" s="141"/>
      <c r="H3006" s="146"/>
      <c r="I3006" s="146"/>
      <c r="J3006" s="146"/>
      <c r="K3006" s="147">
        <f>VLOOKUP('Datos Monitoreo 2019'!$D3006,info!$A$2:$B$20,2,FALSE)</f>
        <v>0.54</v>
      </c>
      <c r="M3006" s="146">
        <v>1.1499999999999999</v>
      </c>
      <c r="N3006" s="148">
        <f>(0.214828*'Datos Monitoreo 2019'!$E3006^2.0402)/1000</f>
        <v>0.17655463882026995</v>
      </c>
      <c r="O3006" s="148">
        <f>'Datos Monitoreo 2019'!$N3006*'Datos Monitoreo 2019'!$S3006</f>
        <v>3.5310927764053993E-2</v>
      </c>
      <c r="P3006" s="148">
        <f>'Datos Monitoreo 2019'!$O3006+'Datos Monitoreo 2019'!$N3006</f>
        <v>0.21186556658432393</v>
      </c>
      <c r="Q3006" s="146">
        <v>0.47</v>
      </c>
      <c r="R3006" s="148">
        <f>'Datos Monitoreo 2019'!$Q3006*'Datos Monitoreo 2019'!$N3006</f>
        <v>8.2980680245526878E-2</v>
      </c>
      <c r="S3006" s="146">
        <v>0.2</v>
      </c>
      <c r="T3006" s="148">
        <f>'Datos Monitoreo 2019'!$R3006*'Datos Monitoreo 2019'!$S3006</f>
        <v>1.6596136049105377E-2</v>
      </c>
      <c r="U3006" s="148">
        <f>'Datos Monitoreo 2019'!$T3006+'Datos Monitoreo 2019'!$R3006</f>
        <v>9.9576816294632248E-2</v>
      </c>
    </row>
    <row r="3007" spans="1:21" x14ac:dyDescent="0.2">
      <c r="A3007" s="141" t="s">
        <v>109</v>
      </c>
      <c r="B3007" s="142">
        <f>VLOOKUP('Datos Monitoreo 2019'!$A3007,info!$D$3:$E$118,2,FALSE)</f>
        <v>6</v>
      </c>
      <c r="C3007" s="143">
        <v>23</v>
      </c>
      <c r="D3007" s="143" t="s">
        <v>10</v>
      </c>
      <c r="E3007" s="144">
        <v>26.706199450820041</v>
      </c>
      <c r="F3007" s="145">
        <f t="shared" si="51"/>
        <v>5.6016253348095034E-2</v>
      </c>
      <c r="G3007" s="141"/>
      <c r="H3007" s="146"/>
      <c r="I3007" s="146"/>
      <c r="J3007" s="146"/>
      <c r="K3007" s="147">
        <f>VLOOKUP('Datos Monitoreo 2019'!$D3007,info!$A$2:$B$20,2,FALSE)</f>
        <v>0.54</v>
      </c>
      <c r="M3007" s="146">
        <v>1.1499999999999999</v>
      </c>
      <c r="N3007" s="148">
        <f>(0.214828*'Datos Monitoreo 2019'!$E3007^2.0402)/1000</f>
        <v>0.17484969033451911</v>
      </c>
      <c r="O3007" s="148">
        <f>'Datos Monitoreo 2019'!$N3007*'Datos Monitoreo 2019'!$S3007</f>
        <v>3.4969938066903822E-2</v>
      </c>
      <c r="P3007" s="148">
        <f>'Datos Monitoreo 2019'!$O3007+'Datos Monitoreo 2019'!$N3007</f>
        <v>0.20981962840142293</v>
      </c>
      <c r="Q3007" s="146">
        <v>0.47</v>
      </c>
      <c r="R3007" s="148">
        <f>'Datos Monitoreo 2019'!$Q3007*'Datos Monitoreo 2019'!$N3007</f>
        <v>8.2179354457223977E-2</v>
      </c>
      <c r="S3007" s="146">
        <v>0.2</v>
      </c>
      <c r="T3007" s="148">
        <f>'Datos Monitoreo 2019'!$R3007*'Datos Monitoreo 2019'!$S3007</f>
        <v>1.6435870891444795E-2</v>
      </c>
      <c r="U3007" s="148">
        <f>'Datos Monitoreo 2019'!$T3007+'Datos Monitoreo 2019'!$R3007</f>
        <v>9.8615225348668775E-2</v>
      </c>
    </row>
    <row r="3008" spans="1:21" x14ac:dyDescent="0.2">
      <c r="A3008" s="141" t="s">
        <v>109</v>
      </c>
      <c r="B3008" s="142">
        <f>VLOOKUP('Datos Monitoreo 2019'!$A3008,info!$D$3:$E$118,2,FALSE)</f>
        <v>6</v>
      </c>
      <c r="C3008" s="143">
        <v>24</v>
      </c>
      <c r="D3008" s="143" t="s">
        <v>10</v>
      </c>
      <c r="E3008" s="144">
        <v>23.650424543455646</v>
      </c>
      <c r="F3008" s="145">
        <f t="shared" si="51"/>
        <v>4.393066358946885E-2</v>
      </c>
      <c r="G3008" s="141"/>
      <c r="H3008" s="146"/>
      <c r="I3008" s="146"/>
      <c r="J3008" s="146"/>
      <c r="K3008" s="147">
        <f>VLOOKUP('Datos Monitoreo 2019'!$D3008,info!$A$2:$B$20,2,FALSE)</f>
        <v>0.54</v>
      </c>
      <c r="M3008" s="146">
        <v>1.1499999999999999</v>
      </c>
      <c r="N3008" s="148">
        <f>(0.214828*'Datos Monitoreo 2019'!$E3008^2.0402)/1000</f>
        <v>0.13645740021398861</v>
      </c>
      <c r="O3008" s="148">
        <f>'Datos Monitoreo 2019'!$N3008*'Datos Monitoreo 2019'!$S3008</f>
        <v>2.7291480042797724E-2</v>
      </c>
      <c r="P3008" s="148">
        <f>'Datos Monitoreo 2019'!$O3008+'Datos Monitoreo 2019'!$N3008</f>
        <v>0.16374888025678633</v>
      </c>
      <c r="Q3008" s="146">
        <v>0.47</v>
      </c>
      <c r="R3008" s="148">
        <f>'Datos Monitoreo 2019'!$Q3008*'Datos Monitoreo 2019'!$N3008</f>
        <v>6.4134978100574641E-2</v>
      </c>
      <c r="S3008" s="146">
        <v>0.2</v>
      </c>
      <c r="T3008" s="148">
        <f>'Datos Monitoreo 2019'!$R3008*'Datos Monitoreo 2019'!$S3008</f>
        <v>1.2826995620114929E-2</v>
      </c>
      <c r="U3008" s="148">
        <f>'Datos Monitoreo 2019'!$T3008+'Datos Monitoreo 2019'!$R3008</f>
        <v>7.6961973720689567E-2</v>
      </c>
    </row>
    <row r="3009" spans="1:21" x14ac:dyDescent="0.2">
      <c r="A3009" s="141" t="s">
        <v>109</v>
      </c>
      <c r="B3009" s="142">
        <f>VLOOKUP('Datos Monitoreo 2019'!$A3009,info!$D$3:$E$118,2,FALSE)</f>
        <v>6</v>
      </c>
      <c r="C3009" s="143">
        <v>25</v>
      </c>
      <c r="D3009" s="143" t="s">
        <v>9</v>
      </c>
      <c r="E3009" s="144">
        <v>3.1194368846011491</v>
      </c>
      <c r="F3009" s="145">
        <f t="shared" si="51"/>
        <v>7.6426203672728152E-4</v>
      </c>
      <c r="G3009" s="141"/>
      <c r="H3009" s="146"/>
      <c r="I3009" s="146"/>
      <c r="J3009" s="146"/>
      <c r="K3009" s="147">
        <f>VLOOKUP('Datos Monitoreo 2019'!$D3009,info!$A$2:$B$20,2,FALSE)</f>
        <v>0.74</v>
      </c>
      <c r="M3009" s="146">
        <v>1.1499999999999999</v>
      </c>
      <c r="N3009" s="148">
        <f>(1.8894+0.00853085*'Datos Monitoreo 2019'!$E3009^3.32222)/1000</f>
        <v>2.2630131458927821E-3</v>
      </c>
      <c r="O3009" s="148">
        <f>'Datos Monitoreo 2019'!$N3009*'Datos Monitoreo 2019'!$S3009</f>
        <v>4.5260262917855645E-4</v>
      </c>
      <c r="P3009" s="148">
        <f>'Datos Monitoreo 2019'!$O3009+'Datos Monitoreo 2019'!$N3009</f>
        <v>2.7156157750713385E-3</v>
      </c>
      <c r="Q3009" s="146">
        <v>0.47</v>
      </c>
      <c r="R3009" s="148">
        <f>'Datos Monitoreo 2019'!$Q3009*'Datos Monitoreo 2019'!$N3009</f>
        <v>1.0636161785696075E-3</v>
      </c>
      <c r="S3009" s="146">
        <v>0.2</v>
      </c>
      <c r="T3009" s="148">
        <f>'Datos Monitoreo 2019'!$R3009*'Datos Monitoreo 2019'!$S3009</f>
        <v>2.1272323571392153E-4</v>
      </c>
      <c r="U3009" s="148">
        <f>'Datos Monitoreo 2019'!$T3009+'Datos Monitoreo 2019'!$R3009</f>
        <v>1.276339414283529E-3</v>
      </c>
    </row>
    <row r="3010" spans="1:21" x14ac:dyDescent="0.2">
      <c r="A3010" s="141" t="s">
        <v>109</v>
      </c>
      <c r="B3010" s="142">
        <f>VLOOKUP('Datos Monitoreo 2019'!$A3010,info!$D$3:$E$118,2,FALSE)</f>
        <v>6</v>
      </c>
      <c r="C3010" s="143">
        <v>26</v>
      </c>
      <c r="D3010" s="143" t="s">
        <v>9</v>
      </c>
      <c r="E3010" s="144">
        <v>3.5014087480216975</v>
      </c>
      <c r="F3010" s="145">
        <f t="shared" si="51"/>
        <v>9.6288740570596703E-4</v>
      </c>
      <c r="G3010" s="141"/>
      <c r="H3010" s="146"/>
      <c r="I3010" s="146"/>
      <c r="J3010" s="146"/>
      <c r="K3010" s="147">
        <f>VLOOKUP('Datos Monitoreo 2019'!$D3010,info!$A$2:$B$20,2,FALSE)</f>
        <v>0.74</v>
      </c>
      <c r="M3010" s="146">
        <v>1.1499999999999999</v>
      </c>
      <c r="N3010" s="148">
        <f>(1.8894+0.00853085*'Datos Monitoreo 2019'!$E3010^3.32222)/1000</f>
        <v>2.4377863828380216E-3</v>
      </c>
      <c r="O3010" s="148">
        <f>'Datos Monitoreo 2019'!$N3010*'Datos Monitoreo 2019'!$S3010</f>
        <v>4.8755727656760433E-4</v>
      </c>
      <c r="P3010" s="148">
        <f>'Datos Monitoreo 2019'!$O3010+'Datos Monitoreo 2019'!$N3010</f>
        <v>2.925343659405626E-3</v>
      </c>
      <c r="Q3010" s="146">
        <v>0.47</v>
      </c>
      <c r="R3010" s="148">
        <f>'Datos Monitoreo 2019'!$Q3010*'Datos Monitoreo 2019'!$N3010</f>
        <v>1.14575959993387E-3</v>
      </c>
      <c r="S3010" s="146">
        <v>0.2</v>
      </c>
      <c r="T3010" s="148">
        <f>'Datos Monitoreo 2019'!$R3010*'Datos Monitoreo 2019'!$S3010</f>
        <v>2.2915191998677402E-4</v>
      </c>
      <c r="U3010" s="148">
        <f>'Datos Monitoreo 2019'!$T3010+'Datos Monitoreo 2019'!$R3010</f>
        <v>1.374911519920644E-3</v>
      </c>
    </row>
    <row r="3011" spans="1:21" x14ac:dyDescent="0.2">
      <c r="A3011" s="141" t="s">
        <v>109</v>
      </c>
      <c r="B3011" s="142">
        <f>VLOOKUP('Datos Monitoreo 2019'!$A3011,info!$D$3:$E$118,2,FALSE)</f>
        <v>6</v>
      </c>
      <c r="C3011" s="143">
        <v>27</v>
      </c>
      <c r="D3011" s="143" t="s">
        <v>9</v>
      </c>
      <c r="E3011" s="144">
        <v>3.0876058959827692</v>
      </c>
      <c r="F3011" s="145">
        <f t="shared" ref="F3011:F3074" si="52">+(PI()*(((E3011/100)^2))/4)</f>
        <v>7.4874442977582135E-4</v>
      </c>
      <c r="G3011" s="141"/>
      <c r="H3011" s="146"/>
      <c r="I3011" s="146"/>
      <c r="J3011" s="146"/>
      <c r="K3011" s="147">
        <f>VLOOKUP('Datos Monitoreo 2019'!$D3011,info!$A$2:$B$20,2,FALSE)</f>
        <v>0.74</v>
      </c>
      <c r="M3011" s="146">
        <v>1.1499999999999999</v>
      </c>
      <c r="N3011" s="148">
        <f>(1.8894+0.00853085*'Datos Monitoreo 2019'!$E3011^3.32222)/1000</f>
        <v>2.250496972025244E-3</v>
      </c>
      <c r="O3011" s="148">
        <f>'Datos Monitoreo 2019'!$N3011*'Datos Monitoreo 2019'!$S3011</f>
        <v>4.500993944050488E-4</v>
      </c>
      <c r="P3011" s="148">
        <f>'Datos Monitoreo 2019'!$O3011+'Datos Monitoreo 2019'!$N3011</f>
        <v>2.7005963664302928E-3</v>
      </c>
      <c r="Q3011" s="146">
        <v>0.47</v>
      </c>
      <c r="R3011" s="148">
        <f>'Datos Monitoreo 2019'!$Q3011*'Datos Monitoreo 2019'!$N3011</f>
        <v>1.0577335768518646E-3</v>
      </c>
      <c r="S3011" s="146">
        <v>0.2</v>
      </c>
      <c r="T3011" s="148">
        <f>'Datos Monitoreo 2019'!$R3011*'Datos Monitoreo 2019'!$S3011</f>
        <v>2.1154671537037292E-4</v>
      </c>
      <c r="U3011" s="148">
        <f>'Datos Monitoreo 2019'!$T3011+'Datos Monitoreo 2019'!$R3011</f>
        <v>1.2692802922222375E-3</v>
      </c>
    </row>
    <row r="3012" spans="1:21" x14ac:dyDescent="0.2">
      <c r="A3012" s="141" t="s">
        <v>109</v>
      </c>
      <c r="B3012" s="142">
        <f>VLOOKUP('Datos Monitoreo 2019'!$A3012,info!$D$3:$E$118,2,FALSE)</f>
        <v>6</v>
      </c>
      <c r="C3012" s="143">
        <v>27</v>
      </c>
      <c r="D3012" s="143" t="s">
        <v>9</v>
      </c>
      <c r="E3012" s="144">
        <v>2.2600001919049135</v>
      </c>
      <c r="F3012" s="145">
        <f t="shared" si="52"/>
        <v>4.0115003406312219E-4</v>
      </c>
      <c r="G3012" s="154"/>
      <c r="H3012" s="146"/>
      <c r="I3012" s="146"/>
      <c r="J3012" s="146"/>
      <c r="K3012" s="147">
        <f>VLOOKUP('Datos Monitoreo 2019'!$D3012,info!$A$2:$B$20,2,FALSE)</f>
        <v>0.74</v>
      </c>
      <c r="M3012" s="146">
        <v>1.1499999999999999</v>
      </c>
      <c r="N3012" s="148">
        <f>(1.8894+0.00853085*'Datos Monitoreo 2019'!$E3012^3.32222)/1000</f>
        <v>2.0174614948325399E-3</v>
      </c>
      <c r="O3012" s="148">
        <f>'Datos Monitoreo 2019'!$N3012*'Datos Monitoreo 2019'!$S3012</f>
        <v>4.03492298966508E-4</v>
      </c>
      <c r="P3012" s="148">
        <f>'Datos Monitoreo 2019'!$O3012+'Datos Monitoreo 2019'!$N3012</f>
        <v>2.4209537937990478E-3</v>
      </c>
      <c r="Q3012" s="146">
        <v>0.47</v>
      </c>
      <c r="R3012" s="148">
        <f>'Datos Monitoreo 2019'!$Q3012*'Datos Monitoreo 2019'!$N3012</f>
        <v>9.4820690257129369E-4</v>
      </c>
      <c r="S3012" s="146">
        <v>0.2</v>
      </c>
      <c r="T3012" s="148">
        <f>'Datos Monitoreo 2019'!$R3012*'Datos Monitoreo 2019'!$S3012</f>
        <v>1.8964138051425874E-4</v>
      </c>
      <c r="U3012" s="148">
        <f>'Datos Monitoreo 2019'!$T3012+'Datos Monitoreo 2019'!$R3012</f>
        <v>1.1378482830855525E-3</v>
      </c>
    </row>
    <row r="3013" spans="1:21" x14ac:dyDescent="0.2">
      <c r="A3013" s="141" t="s">
        <v>109</v>
      </c>
      <c r="B3013" s="142">
        <f>VLOOKUP('Datos Monitoreo 2019'!$A3013,info!$D$3:$E$118,2,FALSE)</f>
        <v>6</v>
      </c>
      <c r="C3013" s="143">
        <v>28</v>
      </c>
      <c r="D3013" s="143" t="s">
        <v>9</v>
      </c>
      <c r="E3013" s="144">
        <v>2.4191551349968092</v>
      </c>
      <c r="F3013" s="145">
        <f t="shared" si="52"/>
        <v>4.596394756493937E-4</v>
      </c>
      <c r="G3013" s="141"/>
      <c r="H3013" s="146"/>
      <c r="I3013" s="146"/>
      <c r="J3013" s="146"/>
      <c r="K3013" s="147">
        <f>VLOOKUP('Datos Monitoreo 2019'!$D3013,info!$A$2:$B$20,2,FALSE)</f>
        <v>0.74</v>
      </c>
      <c r="M3013" s="146">
        <v>1.1499999999999999</v>
      </c>
      <c r="N3013" s="148">
        <f>(1.8894+0.00853085*'Datos Monitoreo 2019'!$E3013^3.32222)/1000</f>
        <v>2.0499489938453582E-3</v>
      </c>
      <c r="O3013" s="148">
        <f>'Datos Monitoreo 2019'!$N3013*'Datos Monitoreo 2019'!$S3013</f>
        <v>4.0998979876907165E-4</v>
      </c>
      <c r="P3013" s="148">
        <f>'Datos Monitoreo 2019'!$O3013+'Datos Monitoreo 2019'!$N3013</f>
        <v>2.4599387926144299E-3</v>
      </c>
      <c r="Q3013" s="146">
        <v>0.47</v>
      </c>
      <c r="R3013" s="148">
        <f>'Datos Monitoreo 2019'!$Q3013*'Datos Monitoreo 2019'!$N3013</f>
        <v>9.6347602710731835E-4</v>
      </c>
      <c r="S3013" s="146">
        <v>0.2</v>
      </c>
      <c r="T3013" s="148">
        <f>'Datos Monitoreo 2019'!$R3013*'Datos Monitoreo 2019'!$S3013</f>
        <v>1.9269520542146369E-4</v>
      </c>
      <c r="U3013" s="148">
        <f>'Datos Monitoreo 2019'!$T3013+'Datos Monitoreo 2019'!$R3013</f>
        <v>1.1561712325287819E-3</v>
      </c>
    </row>
    <row r="3014" spans="1:21" x14ac:dyDescent="0.2">
      <c r="A3014" s="141" t="s">
        <v>109</v>
      </c>
      <c r="B3014" s="142">
        <f>VLOOKUP('Datos Monitoreo 2019'!$A3014,info!$D$3:$E$118,2,FALSE)</f>
        <v>6</v>
      </c>
      <c r="C3014" s="143">
        <v>29</v>
      </c>
      <c r="D3014" s="143" t="s">
        <v>9</v>
      </c>
      <c r="E3014" s="144">
        <v>4.0107045659157627</v>
      </c>
      <c r="F3014" s="145">
        <f t="shared" si="52"/>
        <v>1.2633719382634653E-3</v>
      </c>
      <c r="G3014" s="141"/>
      <c r="H3014" s="146"/>
      <c r="I3014" s="146"/>
      <c r="J3014" s="146"/>
      <c r="K3014" s="147">
        <f>VLOOKUP('Datos Monitoreo 2019'!$D3014,info!$A$2:$B$20,2,FALSE)</f>
        <v>0.74</v>
      </c>
      <c r="M3014" s="146">
        <v>1.1499999999999999</v>
      </c>
      <c r="N3014" s="148">
        <f>(1.8894+0.00853085*'Datos Monitoreo 2019'!$E3014^3.32222)/1000</f>
        <v>2.7504415083558376E-3</v>
      </c>
      <c r="O3014" s="148">
        <f>'Datos Monitoreo 2019'!$N3014*'Datos Monitoreo 2019'!$S3014</f>
        <v>5.5008830167116755E-4</v>
      </c>
      <c r="P3014" s="148">
        <f>'Datos Monitoreo 2019'!$O3014+'Datos Monitoreo 2019'!$N3014</f>
        <v>3.3005298100270051E-3</v>
      </c>
      <c r="Q3014" s="146">
        <v>0.47</v>
      </c>
      <c r="R3014" s="148">
        <f>'Datos Monitoreo 2019'!$Q3014*'Datos Monitoreo 2019'!$N3014</f>
        <v>1.2927075089272436E-3</v>
      </c>
      <c r="S3014" s="146">
        <v>0.2</v>
      </c>
      <c r="T3014" s="148">
        <f>'Datos Monitoreo 2019'!$R3014*'Datos Monitoreo 2019'!$S3014</f>
        <v>2.5854150178544874E-4</v>
      </c>
      <c r="U3014" s="148">
        <f>'Datos Monitoreo 2019'!$T3014+'Datos Monitoreo 2019'!$R3014</f>
        <v>1.5512490107126922E-3</v>
      </c>
    </row>
    <row r="3015" spans="1:21" x14ac:dyDescent="0.2">
      <c r="A3015" s="141" t="s">
        <v>109</v>
      </c>
      <c r="B3015" s="142">
        <f>VLOOKUP('Datos Monitoreo 2019'!$A3015,info!$D$3:$E$118,2,FALSE)</f>
        <v>6</v>
      </c>
      <c r="C3015" s="143">
        <v>30</v>
      </c>
      <c r="D3015" s="143" t="s">
        <v>9</v>
      </c>
      <c r="E3015" s="144">
        <v>2.0690142601946393</v>
      </c>
      <c r="F3015" s="145">
        <f t="shared" si="52"/>
        <v>3.3621481728162886E-4</v>
      </c>
      <c r="G3015" s="154"/>
      <c r="H3015" s="146"/>
      <c r="I3015" s="146"/>
      <c r="J3015" s="146"/>
      <c r="K3015" s="147">
        <f>VLOOKUP('Datos Monitoreo 2019'!$D3015,info!$A$2:$B$20,2,FALSE)</f>
        <v>0.74</v>
      </c>
      <c r="M3015" s="146">
        <v>1.1499999999999999</v>
      </c>
      <c r="N3015" s="148">
        <f>(1.8894+0.00853085*'Datos Monitoreo 2019'!$E3015^3.32222)/1000</f>
        <v>1.9849054306789976E-3</v>
      </c>
      <c r="O3015" s="148">
        <f>'Datos Monitoreo 2019'!$N3015*'Datos Monitoreo 2019'!$S3015</f>
        <v>3.9698108613579953E-4</v>
      </c>
      <c r="P3015" s="148">
        <f>'Datos Monitoreo 2019'!$O3015+'Datos Monitoreo 2019'!$N3015</f>
        <v>2.3818865168147973E-3</v>
      </c>
      <c r="Q3015" s="146">
        <v>0.47</v>
      </c>
      <c r="R3015" s="148">
        <f>'Datos Monitoreo 2019'!$Q3015*'Datos Monitoreo 2019'!$N3015</f>
        <v>9.3290555241912882E-4</v>
      </c>
      <c r="S3015" s="146">
        <v>0.2</v>
      </c>
      <c r="T3015" s="148">
        <f>'Datos Monitoreo 2019'!$R3015*'Datos Monitoreo 2019'!$S3015</f>
        <v>1.8658111048382576E-4</v>
      </c>
      <c r="U3015" s="148">
        <f>'Datos Monitoreo 2019'!$T3015+'Datos Monitoreo 2019'!$R3015</f>
        <v>1.1194866629029546E-3</v>
      </c>
    </row>
    <row r="3016" spans="1:21" x14ac:dyDescent="0.2">
      <c r="A3016" s="141" t="s">
        <v>109</v>
      </c>
      <c r="B3016" s="142">
        <f>VLOOKUP('Datos Monitoreo 2019'!$A3016,info!$D$3:$E$118,2,FALSE)</f>
        <v>6</v>
      </c>
      <c r="C3016" s="143">
        <v>31</v>
      </c>
      <c r="D3016" s="143" t="s">
        <v>9</v>
      </c>
      <c r="E3016" s="144">
        <v>2.0690142601946393</v>
      </c>
      <c r="F3016" s="145">
        <f t="shared" si="52"/>
        <v>3.3621481728162886E-4</v>
      </c>
      <c r="G3016" s="154"/>
      <c r="H3016" s="146"/>
      <c r="I3016" s="146"/>
      <c r="J3016" s="146"/>
      <c r="K3016" s="147">
        <f>VLOOKUP('Datos Monitoreo 2019'!$D3016,info!$A$2:$B$20,2,FALSE)</f>
        <v>0.74</v>
      </c>
      <c r="M3016" s="146">
        <v>1.1499999999999999</v>
      </c>
      <c r="N3016" s="148">
        <f>(1.8894+0.00853085*'Datos Monitoreo 2019'!$E3016^3.32222)/1000</f>
        <v>1.9849054306789976E-3</v>
      </c>
      <c r="O3016" s="148">
        <f>'Datos Monitoreo 2019'!$N3016*'Datos Monitoreo 2019'!$S3016</f>
        <v>3.9698108613579953E-4</v>
      </c>
      <c r="P3016" s="148">
        <f>'Datos Monitoreo 2019'!$O3016+'Datos Monitoreo 2019'!$N3016</f>
        <v>2.3818865168147973E-3</v>
      </c>
      <c r="Q3016" s="146">
        <v>0.47</v>
      </c>
      <c r="R3016" s="148">
        <f>'Datos Monitoreo 2019'!$Q3016*'Datos Monitoreo 2019'!$N3016</f>
        <v>9.3290555241912882E-4</v>
      </c>
      <c r="S3016" s="146">
        <v>0.2</v>
      </c>
      <c r="T3016" s="148">
        <f>'Datos Monitoreo 2019'!$R3016*'Datos Monitoreo 2019'!$S3016</f>
        <v>1.8658111048382576E-4</v>
      </c>
      <c r="U3016" s="148">
        <f>'Datos Monitoreo 2019'!$T3016+'Datos Monitoreo 2019'!$R3016</f>
        <v>1.1194866629029546E-3</v>
      </c>
    </row>
    <row r="3017" spans="1:21" x14ac:dyDescent="0.2">
      <c r="A3017" s="141" t="s">
        <v>109</v>
      </c>
      <c r="B3017" s="142">
        <f>VLOOKUP('Datos Monitoreo 2019'!$A3017,info!$D$3:$E$118,2,FALSE)</f>
        <v>6</v>
      </c>
      <c r="C3017" s="143">
        <v>33</v>
      </c>
      <c r="D3017" s="143" t="s">
        <v>9</v>
      </c>
      <c r="E3017" s="144">
        <v>3.6605636911135928</v>
      </c>
      <c r="F3017" s="145">
        <f t="shared" si="52"/>
        <v>1.0524120611951578E-3</v>
      </c>
      <c r="G3017" s="141"/>
      <c r="H3017" s="146"/>
      <c r="I3017" s="146"/>
      <c r="J3017" s="146"/>
      <c r="K3017" s="147">
        <f>VLOOKUP('Datos Monitoreo 2019'!$D3017,info!$A$2:$B$20,2,FALSE)</f>
        <v>0.74</v>
      </c>
      <c r="M3017" s="146">
        <v>1.1499999999999999</v>
      </c>
      <c r="N3017" s="148">
        <f>(1.8894+0.00853085*'Datos Monitoreo 2019'!$E3017^3.32222)/1000</f>
        <v>2.5250567086350915E-3</v>
      </c>
      <c r="O3017" s="148">
        <f>'Datos Monitoreo 2019'!$N3017*'Datos Monitoreo 2019'!$S3017</f>
        <v>5.050113417270183E-4</v>
      </c>
      <c r="P3017" s="148">
        <f>'Datos Monitoreo 2019'!$O3017+'Datos Monitoreo 2019'!$N3017</f>
        <v>3.0300680503621098E-3</v>
      </c>
      <c r="Q3017" s="146">
        <v>0.47</v>
      </c>
      <c r="R3017" s="148">
        <f>'Datos Monitoreo 2019'!$Q3017*'Datos Monitoreo 2019'!$N3017</f>
        <v>1.186776653058493E-3</v>
      </c>
      <c r="S3017" s="146">
        <v>0.2</v>
      </c>
      <c r="T3017" s="148">
        <f>'Datos Monitoreo 2019'!$R3017*'Datos Monitoreo 2019'!$S3017</f>
        <v>2.373553306116986E-4</v>
      </c>
      <c r="U3017" s="148">
        <f>'Datos Monitoreo 2019'!$T3017+'Datos Monitoreo 2019'!$R3017</f>
        <v>1.4241319836701917E-3</v>
      </c>
    </row>
    <row r="3018" spans="1:21" x14ac:dyDescent="0.2">
      <c r="A3018" s="141" t="s">
        <v>109</v>
      </c>
      <c r="B3018" s="142">
        <f>VLOOKUP('Datos Monitoreo 2019'!$A3018,info!$D$3:$E$118,2,FALSE)</f>
        <v>6</v>
      </c>
      <c r="C3018" s="143">
        <v>34</v>
      </c>
      <c r="D3018" s="143" t="s">
        <v>9</v>
      </c>
      <c r="E3018" s="144">
        <v>4.7428173041384811</v>
      </c>
      <c r="F3018" s="145">
        <f t="shared" si="52"/>
        <v>1.7666994457915842E-3</v>
      </c>
      <c r="G3018" s="141"/>
      <c r="H3018" s="146"/>
      <c r="I3018" s="146"/>
      <c r="J3018" s="146"/>
      <c r="K3018" s="147">
        <f>VLOOKUP('Datos Monitoreo 2019'!$D3018,info!$A$2:$B$20,2,FALSE)</f>
        <v>0.74</v>
      </c>
      <c r="M3018" s="146">
        <v>1.1499999999999999</v>
      </c>
      <c r="N3018" s="148">
        <f>(1.8894+0.00853085*'Datos Monitoreo 2019'!$E3018^3.32222)/1000</f>
        <v>3.3923133434425826E-3</v>
      </c>
      <c r="O3018" s="148">
        <f>'Datos Monitoreo 2019'!$N3018*'Datos Monitoreo 2019'!$S3018</f>
        <v>6.7846266868851657E-4</v>
      </c>
      <c r="P3018" s="148">
        <f>'Datos Monitoreo 2019'!$O3018+'Datos Monitoreo 2019'!$N3018</f>
        <v>4.070776012131099E-3</v>
      </c>
      <c r="Q3018" s="146">
        <v>0.47</v>
      </c>
      <c r="R3018" s="148">
        <f>'Datos Monitoreo 2019'!$Q3018*'Datos Monitoreo 2019'!$N3018</f>
        <v>1.5943872714180138E-3</v>
      </c>
      <c r="S3018" s="146">
        <v>0.2</v>
      </c>
      <c r="T3018" s="148">
        <f>'Datos Monitoreo 2019'!$R3018*'Datos Monitoreo 2019'!$S3018</f>
        <v>3.1887745428360278E-4</v>
      </c>
      <c r="U3018" s="148">
        <f>'Datos Monitoreo 2019'!$T3018+'Datos Monitoreo 2019'!$R3018</f>
        <v>1.9132647257016164E-3</v>
      </c>
    </row>
    <row r="3019" spans="1:21" x14ac:dyDescent="0.2">
      <c r="A3019" s="141" t="s">
        <v>109</v>
      </c>
      <c r="B3019" s="142">
        <f>VLOOKUP('Datos Monitoreo 2019'!$A3019,info!$D$3:$E$118,2,FALSE)</f>
        <v>6</v>
      </c>
      <c r="C3019" s="143">
        <v>35</v>
      </c>
      <c r="D3019" s="143" t="s">
        <v>10</v>
      </c>
      <c r="E3019" s="144">
        <v>28.934368654106574</v>
      </c>
      <c r="F3019" s="145">
        <f t="shared" si="52"/>
        <v>6.575335276645719E-2</v>
      </c>
      <c r="G3019" s="141"/>
      <c r="H3019" s="146"/>
      <c r="I3019" s="146"/>
      <c r="J3019" s="146"/>
      <c r="K3019" s="147">
        <f>VLOOKUP('Datos Monitoreo 2019'!$D3019,info!$A$2:$B$20,2,FALSE)</f>
        <v>0.54</v>
      </c>
      <c r="M3019" s="146">
        <v>1.1499999999999999</v>
      </c>
      <c r="N3019" s="148">
        <f>(0.214828*'Datos Monitoreo 2019'!$E3019^2.0402)/1000</f>
        <v>0.20590540623192322</v>
      </c>
      <c r="O3019" s="148">
        <f>'Datos Monitoreo 2019'!$N3019*'Datos Monitoreo 2019'!$S3019</f>
        <v>4.1181081246384643E-2</v>
      </c>
      <c r="P3019" s="148">
        <f>'Datos Monitoreo 2019'!$O3019+'Datos Monitoreo 2019'!$N3019</f>
        <v>0.24708648747830786</v>
      </c>
      <c r="Q3019" s="146">
        <v>0.47</v>
      </c>
      <c r="R3019" s="148">
        <f>'Datos Monitoreo 2019'!$Q3019*'Datos Monitoreo 2019'!$N3019</f>
        <v>9.6775540929003909E-2</v>
      </c>
      <c r="S3019" s="146">
        <v>0.2</v>
      </c>
      <c r="T3019" s="148">
        <f>'Datos Monitoreo 2019'!$R3019*'Datos Monitoreo 2019'!$S3019</f>
        <v>1.9355108185800784E-2</v>
      </c>
      <c r="U3019" s="148">
        <f>'Datos Monitoreo 2019'!$T3019+'Datos Monitoreo 2019'!$R3019</f>
        <v>0.1161306491148047</v>
      </c>
    </row>
    <row r="3020" spans="1:21" x14ac:dyDescent="0.2">
      <c r="A3020" s="141" t="s">
        <v>109</v>
      </c>
      <c r="B3020" s="142">
        <f>VLOOKUP('Datos Monitoreo 2019'!$A3020,info!$D$3:$E$118,2,FALSE)</f>
        <v>6</v>
      </c>
      <c r="C3020" s="143">
        <v>36</v>
      </c>
      <c r="D3020" s="143" t="s">
        <v>9</v>
      </c>
      <c r="E3020" s="144">
        <v>4.4881693951914485</v>
      </c>
      <c r="F3020" s="145">
        <f t="shared" si="52"/>
        <v>1.5820797118049857E-3</v>
      </c>
      <c r="G3020" s="141"/>
      <c r="H3020" s="146"/>
      <c r="I3020" s="146"/>
      <c r="J3020" s="146"/>
      <c r="K3020" s="147">
        <f>VLOOKUP('Datos Monitoreo 2019'!$D3020,info!$A$2:$B$20,2,FALSE)</f>
        <v>0.74</v>
      </c>
      <c r="M3020" s="146">
        <v>1.1499999999999999</v>
      </c>
      <c r="N3020" s="148">
        <f>(1.8894+0.00853085*'Datos Monitoreo 2019'!$E3020^3.32222)/1000</f>
        <v>3.1405511404015963E-3</v>
      </c>
      <c r="O3020" s="148">
        <f>'Datos Monitoreo 2019'!$N3020*'Datos Monitoreo 2019'!$S3020</f>
        <v>6.2811022808031925E-4</v>
      </c>
      <c r="P3020" s="148">
        <f>'Datos Monitoreo 2019'!$O3020+'Datos Monitoreo 2019'!$N3020</f>
        <v>3.7686613684819155E-3</v>
      </c>
      <c r="Q3020" s="146">
        <v>0.47</v>
      </c>
      <c r="R3020" s="148">
        <f>'Datos Monitoreo 2019'!$Q3020*'Datos Monitoreo 2019'!$N3020</f>
        <v>1.4760590359887502E-3</v>
      </c>
      <c r="S3020" s="146">
        <v>0.2</v>
      </c>
      <c r="T3020" s="148">
        <f>'Datos Monitoreo 2019'!$R3020*'Datos Monitoreo 2019'!$S3020</f>
        <v>2.9521180719775008E-4</v>
      </c>
      <c r="U3020" s="148">
        <f>'Datos Monitoreo 2019'!$T3020+'Datos Monitoreo 2019'!$R3020</f>
        <v>1.7712708431865004E-3</v>
      </c>
    </row>
    <row r="3021" spans="1:21" x14ac:dyDescent="0.2">
      <c r="A3021" s="141" t="s">
        <v>109</v>
      </c>
      <c r="B3021" s="142">
        <f>VLOOKUP('Datos Monitoreo 2019'!$A3021,info!$D$3:$E$118,2,FALSE)</f>
        <v>6</v>
      </c>
      <c r="C3021" s="143">
        <v>36</v>
      </c>
      <c r="D3021" s="143" t="s">
        <v>9</v>
      </c>
      <c r="E3021" s="144">
        <v>3.9470425886790048</v>
      </c>
      <c r="F3021" s="145">
        <f t="shared" si="52"/>
        <v>1.2235832024904915E-3</v>
      </c>
      <c r="G3021" s="141"/>
      <c r="H3021" s="146"/>
      <c r="I3021" s="146"/>
      <c r="J3021" s="146"/>
      <c r="K3021" s="147">
        <f>VLOOKUP('Datos Monitoreo 2019'!$D3021,info!$A$2:$B$20,2,FALSE)</f>
        <v>0.74</v>
      </c>
      <c r="M3021" s="146">
        <v>1.1499999999999999</v>
      </c>
      <c r="N3021" s="148">
        <f>(1.8894+0.00853085*'Datos Monitoreo 2019'!$E3021^3.32222)/1000</f>
        <v>2.7058666436350891E-3</v>
      </c>
      <c r="O3021" s="148">
        <f>'Datos Monitoreo 2019'!$N3021*'Datos Monitoreo 2019'!$S3021</f>
        <v>5.4117332872701787E-4</v>
      </c>
      <c r="P3021" s="148">
        <f>'Datos Monitoreo 2019'!$O3021+'Datos Monitoreo 2019'!$N3021</f>
        <v>3.2470399723621068E-3</v>
      </c>
      <c r="Q3021" s="146">
        <v>0.47</v>
      </c>
      <c r="R3021" s="148">
        <f>'Datos Monitoreo 2019'!$Q3021*'Datos Monitoreo 2019'!$N3021</f>
        <v>1.2717573225084918E-3</v>
      </c>
      <c r="S3021" s="146">
        <v>0.2</v>
      </c>
      <c r="T3021" s="148">
        <f>'Datos Monitoreo 2019'!$R3021*'Datos Monitoreo 2019'!$S3021</f>
        <v>2.5435146450169838E-4</v>
      </c>
      <c r="U3021" s="148">
        <f>'Datos Monitoreo 2019'!$T3021+'Datos Monitoreo 2019'!$R3021</f>
        <v>1.5261087870101901E-3</v>
      </c>
    </row>
    <row r="3022" spans="1:21" x14ac:dyDescent="0.2">
      <c r="A3022" s="141" t="s">
        <v>109</v>
      </c>
      <c r="B3022" s="142">
        <f>VLOOKUP('Datos Monitoreo 2019'!$A3022,info!$D$3:$E$118,2,FALSE)</f>
        <v>6</v>
      </c>
      <c r="C3022" s="143">
        <v>36</v>
      </c>
      <c r="D3022" s="143" t="s">
        <v>9</v>
      </c>
      <c r="E3022" s="144">
        <v>2.228169203286535</v>
      </c>
      <c r="F3022" s="145">
        <f t="shared" si="52"/>
        <v>3.8992961057514373E-4</v>
      </c>
      <c r="G3022" s="154"/>
      <c r="H3022" s="146"/>
      <c r="I3022" s="146"/>
      <c r="J3022" s="146"/>
      <c r="K3022" s="147">
        <f>VLOOKUP('Datos Monitoreo 2019'!$D3022,info!$A$2:$B$20,2,FALSE)</f>
        <v>0.74</v>
      </c>
      <c r="M3022" s="146">
        <v>1.1499999999999999</v>
      </c>
      <c r="N3022" s="148">
        <f>(1.8894+0.00853085*'Datos Monitoreo 2019'!$E3022^3.32222)/1000</f>
        <v>2.0115666503218053E-3</v>
      </c>
      <c r="O3022" s="148">
        <f>'Datos Monitoreo 2019'!$N3022*'Datos Monitoreo 2019'!$S3022</f>
        <v>4.0231333006436111E-4</v>
      </c>
      <c r="P3022" s="148">
        <f>'Datos Monitoreo 2019'!$O3022+'Datos Monitoreo 2019'!$N3022</f>
        <v>2.4138799803861662E-3</v>
      </c>
      <c r="Q3022" s="146">
        <v>0.47</v>
      </c>
      <c r="R3022" s="148">
        <f>'Datos Monitoreo 2019'!$Q3022*'Datos Monitoreo 2019'!$N3022</f>
        <v>9.4543632565124839E-4</v>
      </c>
      <c r="S3022" s="146">
        <v>0.2</v>
      </c>
      <c r="T3022" s="148">
        <f>'Datos Monitoreo 2019'!$R3022*'Datos Monitoreo 2019'!$S3022</f>
        <v>1.8908726513024968E-4</v>
      </c>
      <c r="U3022" s="148">
        <f>'Datos Monitoreo 2019'!$T3022+'Datos Monitoreo 2019'!$R3022</f>
        <v>1.1345235907814981E-3</v>
      </c>
    </row>
    <row r="3023" spans="1:21" x14ac:dyDescent="0.2">
      <c r="A3023" s="141" t="s">
        <v>109</v>
      </c>
      <c r="B3023" s="142">
        <f>VLOOKUP('Datos Monitoreo 2019'!$A3023,info!$D$3:$E$118,2,FALSE)</f>
        <v>6</v>
      </c>
      <c r="C3023" s="143">
        <v>36</v>
      </c>
      <c r="D3023" s="143" t="s">
        <v>9</v>
      </c>
      <c r="E3023" s="144">
        <v>2.196338214668156</v>
      </c>
      <c r="F3023" s="145">
        <f t="shared" si="52"/>
        <v>3.7886834203025696E-4</v>
      </c>
      <c r="G3023" s="141"/>
      <c r="H3023" s="146"/>
      <c r="I3023" s="146"/>
      <c r="J3023" s="146"/>
      <c r="K3023" s="147">
        <f>VLOOKUP('Datos Monitoreo 2019'!$D3023,info!$A$2:$B$20,2,FALSE)</f>
        <v>0.74</v>
      </c>
      <c r="M3023" s="146">
        <v>1.1499999999999999</v>
      </c>
      <c r="N3023" s="148">
        <f>(1.8894+0.00853085*'Datos Monitoreo 2019'!$E3023^3.32222)/1000</f>
        <v>2.0058641554973719E-3</v>
      </c>
      <c r="O3023" s="148">
        <f>'Datos Monitoreo 2019'!$N3023*'Datos Monitoreo 2019'!$S3023</f>
        <v>4.0117283109947438E-4</v>
      </c>
      <c r="P3023" s="148">
        <f>'Datos Monitoreo 2019'!$O3023+'Datos Monitoreo 2019'!$N3023</f>
        <v>2.4070369865968463E-3</v>
      </c>
      <c r="Q3023" s="146">
        <v>0.47</v>
      </c>
      <c r="R3023" s="148">
        <f>'Datos Monitoreo 2019'!$Q3023*'Datos Monitoreo 2019'!$N3023</f>
        <v>9.4275615308376474E-4</v>
      </c>
      <c r="S3023" s="146">
        <v>0.2</v>
      </c>
      <c r="T3023" s="148">
        <f>'Datos Monitoreo 2019'!$R3023*'Datos Monitoreo 2019'!$S3023</f>
        <v>1.8855123061675295E-4</v>
      </c>
      <c r="U3023" s="148">
        <f>'Datos Monitoreo 2019'!$T3023+'Datos Monitoreo 2019'!$R3023</f>
        <v>1.1313073837005178E-3</v>
      </c>
    </row>
    <row r="3024" spans="1:21" x14ac:dyDescent="0.2">
      <c r="A3024" s="141" t="s">
        <v>109</v>
      </c>
      <c r="B3024" s="142">
        <f>VLOOKUP('Datos Monitoreo 2019'!$A3024,info!$D$3:$E$118,2,FALSE)</f>
        <v>6</v>
      </c>
      <c r="C3024" s="143">
        <v>38</v>
      </c>
      <c r="D3024" s="143" t="s">
        <v>10</v>
      </c>
      <c r="E3024" s="144">
        <v>29.061692608580088</v>
      </c>
      <c r="F3024" s="145">
        <f t="shared" si="52"/>
        <v>6.6333313379084047E-2</v>
      </c>
      <c r="G3024" s="141"/>
      <c r="H3024" s="146"/>
      <c r="I3024" s="146"/>
      <c r="J3024" s="146"/>
      <c r="K3024" s="147">
        <f>VLOOKUP('Datos Monitoreo 2019'!$D3024,info!$A$2:$B$20,2,FALSE)</f>
        <v>0.54</v>
      </c>
      <c r="M3024" s="146">
        <v>1.1499999999999999</v>
      </c>
      <c r="N3024" s="148">
        <f>(0.214828*'Datos Monitoreo 2019'!$E3024^2.0402)/1000</f>
        <v>0.20775821023295313</v>
      </c>
      <c r="O3024" s="148">
        <f>'Datos Monitoreo 2019'!$N3024*'Datos Monitoreo 2019'!$S3024</f>
        <v>4.1551642046590627E-2</v>
      </c>
      <c r="P3024" s="148">
        <f>'Datos Monitoreo 2019'!$O3024+'Datos Monitoreo 2019'!$N3024</f>
        <v>0.24930985227954375</v>
      </c>
      <c r="Q3024" s="146">
        <v>0.47</v>
      </c>
      <c r="R3024" s="148">
        <f>'Datos Monitoreo 2019'!$Q3024*'Datos Monitoreo 2019'!$N3024</f>
        <v>9.7646358809487965E-2</v>
      </c>
      <c r="S3024" s="146">
        <v>0.2</v>
      </c>
      <c r="T3024" s="148">
        <f>'Datos Monitoreo 2019'!$R3024*'Datos Monitoreo 2019'!$S3024</f>
        <v>1.9529271761897594E-2</v>
      </c>
      <c r="U3024" s="148">
        <f>'Datos Monitoreo 2019'!$T3024+'Datos Monitoreo 2019'!$R3024</f>
        <v>0.11717563057138555</v>
      </c>
    </row>
    <row r="3025" spans="1:21" x14ac:dyDescent="0.2">
      <c r="A3025" s="141" t="s">
        <v>109</v>
      </c>
      <c r="B3025" s="142">
        <f>VLOOKUP('Datos Monitoreo 2019'!$A3025,info!$D$3:$E$118,2,FALSE)</f>
        <v>6</v>
      </c>
      <c r="C3025" s="143">
        <v>43</v>
      </c>
      <c r="D3025" s="143" t="s">
        <v>9</v>
      </c>
      <c r="E3025" s="144">
        <v>2.928450952890874</v>
      </c>
      <c r="F3025" s="145">
        <f t="shared" si="52"/>
        <v>6.73543719164901E-4</v>
      </c>
      <c r="G3025" s="154"/>
      <c r="H3025" s="146"/>
      <c r="I3025" s="146"/>
      <c r="J3025" s="146"/>
      <c r="K3025" s="147">
        <f>VLOOKUP('Datos Monitoreo 2019'!$D3025,info!$A$2:$B$20,2,FALSE)</f>
        <v>0.74</v>
      </c>
      <c r="M3025" s="146">
        <v>1.1499999999999999</v>
      </c>
      <c r="N3025" s="148">
        <f>(1.8894+0.00853085*'Datos Monitoreo 2019'!$E3025^3.32222)/1000</f>
        <v>2.1922769696428247E-3</v>
      </c>
      <c r="O3025" s="148">
        <f>'Datos Monitoreo 2019'!$N3025*'Datos Monitoreo 2019'!$S3025</f>
        <v>4.3845539392856498E-4</v>
      </c>
      <c r="P3025" s="148">
        <f>'Datos Monitoreo 2019'!$O3025+'Datos Monitoreo 2019'!$N3025</f>
        <v>2.6307323635713898E-3</v>
      </c>
      <c r="Q3025" s="146">
        <v>0.47</v>
      </c>
      <c r="R3025" s="148">
        <f>'Datos Monitoreo 2019'!$Q3025*'Datos Monitoreo 2019'!$N3025</f>
        <v>1.0303701757321275E-3</v>
      </c>
      <c r="S3025" s="146">
        <v>0.2</v>
      </c>
      <c r="T3025" s="148">
        <f>'Datos Monitoreo 2019'!$R3025*'Datos Monitoreo 2019'!$S3025</f>
        <v>2.060740351464255E-4</v>
      </c>
      <c r="U3025" s="148">
        <f>'Datos Monitoreo 2019'!$T3025+'Datos Monitoreo 2019'!$R3025</f>
        <v>1.2364442108785531E-3</v>
      </c>
    </row>
    <row r="3026" spans="1:21" x14ac:dyDescent="0.2">
      <c r="A3026" s="141" t="s">
        <v>109</v>
      </c>
      <c r="B3026" s="142">
        <f>VLOOKUP('Datos Monitoreo 2019'!$A3026,info!$D$3:$E$118,2,FALSE)</f>
        <v>6</v>
      </c>
      <c r="C3026" s="143">
        <v>44</v>
      </c>
      <c r="D3026" s="143" t="s">
        <v>9</v>
      </c>
      <c r="E3026" s="144">
        <v>2.3236621691416719</v>
      </c>
      <c r="F3026" s="145">
        <f t="shared" si="52"/>
        <v>4.2406834586835505E-4</v>
      </c>
      <c r="G3026" s="154"/>
      <c r="H3026" s="146"/>
      <c r="I3026" s="146"/>
      <c r="J3026" s="146"/>
      <c r="K3026" s="147">
        <f>VLOOKUP('Datos Monitoreo 2019'!$D3026,info!$A$2:$B$20,2,FALSE)</f>
        <v>0.74</v>
      </c>
      <c r="M3026" s="146">
        <v>1.1499999999999999</v>
      </c>
      <c r="N3026" s="148">
        <f>(1.8894+0.00853085*'Datos Monitoreo 2019'!$E3026^3.32222)/1000</f>
        <v>2.0298428157234996E-3</v>
      </c>
      <c r="O3026" s="148">
        <f>'Datos Monitoreo 2019'!$N3026*'Datos Monitoreo 2019'!$S3026</f>
        <v>4.0596856314469997E-4</v>
      </c>
      <c r="P3026" s="148">
        <f>'Datos Monitoreo 2019'!$O3026+'Datos Monitoreo 2019'!$N3026</f>
        <v>2.4358113788681994E-3</v>
      </c>
      <c r="Q3026" s="146">
        <v>0.47</v>
      </c>
      <c r="R3026" s="148">
        <f>'Datos Monitoreo 2019'!$Q3026*'Datos Monitoreo 2019'!$N3026</f>
        <v>9.5402612339004478E-4</v>
      </c>
      <c r="S3026" s="146">
        <v>0.2</v>
      </c>
      <c r="T3026" s="148">
        <f>'Datos Monitoreo 2019'!$R3026*'Datos Monitoreo 2019'!$S3026</f>
        <v>1.9080522467800897E-4</v>
      </c>
      <c r="U3026" s="148">
        <f>'Datos Monitoreo 2019'!$T3026+'Datos Monitoreo 2019'!$R3026</f>
        <v>1.1448313480680538E-3</v>
      </c>
    </row>
    <row r="3027" spans="1:21" x14ac:dyDescent="0.2">
      <c r="A3027" s="141" t="s">
        <v>109</v>
      </c>
      <c r="B3027" s="142">
        <f>VLOOKUP('Datos Monitoreo 2019'!$A3027,info!$D$3:$E$118,2,FALSE)</f>
        <v>6</v>
      </c>
      <c r="C3027" s="143">
        <v>44</v>
      </c>
      <c r="D3027" s="143" t="s">
        <v>9</v>
      </c>
      <c r="E3027" s="144">
        <v>2.0371832715762603</v>
      </c>
      <c r="F3027" s="145">
        <f t="shared" si="52"/>
        <v>3.2594932345220167E-4</v>
      </c>
      <c r="G3027" s="154"/>
      <c r="H3027" s="146"/>
      <c r="I3027" s="146"/>
      <c r="J3027" s="146"/>
      <c r="K3027" s="147">
        <f>VLOOKUP('Datos Monitoreo 2019'!$D3027,info!$A$2:$B$20,2,FALSE)</f>
        <v>0.74</v>
      </c>
      <c r="M3027" s="146">
        <v>1.1499999999999999</v>
      </c>
      <c r="N3027" s="148">
        <f>(1.8894+0.00853085*'Datos Monitoreo 2019'!$E3027^3.32222)/1000</f>
        <v>1.9801106520619433E-3</v>
      </c>
      <c r="O3027" s="148">
        <f>'Datos Monitoreo 2019'!$N3027*'Datos Monitoreo 2019'!$S3027</f>
        <v>3.9602213041238868E-4</v>
      </c>
      <c r="P3027" s="148">
        <f>'Datos Monitoreo 2019'!$O3027+'Datos Monitoreo 2019'!$N3027</f>
        <v>2.3761327824743318E-3</v>
      </c>
      <c r="Q3027" s="146">
        <v>0.47</v>
      </c>
      <c r="R3027" s="148">
        <f>'Datos Monitoreo 2019'!$Q3027*'Datos Monitoreo 2019'!$N3027</f>
        <v>9.3065200646911324E-4</v>
      </c>
      <c r="S3027" s="146">
        <v>0.2</v>
      </c>
      <c r="T3027" s="148">
        <f>'Datos Monitoreo 2019'!$R3027*'Datos Monitoreo 2019'!$S3027</f>
        <v>1.8613040129382267E-4</v>
      </c>
      <c r="U3027" s="148">
        <f>'Datos Monitoreo 2019'!$T3027+'Datos Monitoreo 2019'!$R3027</f>
        <v>1.116782407762936E-3</v>
      </c>
    </row>
    <row r="3028" spans="1:21" x14ac:dyDescent="0.2">
      <c r="A3028" s="141" t="s">
        <v>109</v>
      </c>
      <c r="B3028" s="142">
        <f>VLOOKUP('Datos Monitoreo 2019'!$A3028,info!$D$3:$E$118,2,FALSE)</f>
        <v>6</v>
      </c>
      <c r="C3028" s="143">
        <v>46</v>
      </c>
      <c r="D3028" s="143" t="s">
        <v>9</v>
      </c>
      <c r="E3028" s="144">
        <v>3.214929850456286</v>
      </c>
      <c r="F3028" s="145">
        <f t="shared" si="52"/>
        <v>8.1176978724021209E-4</v>
      </c>
      <c r="G3028" s="141"/>
      <c r="H3028" s="146"/>
      <c r="I3028" s="146"/>
      <c r="J3028" s="146"/>
      <c r="K3028" s="147">
        <f>VLOOKUP('Datos Monitoreo 2019'!$D3028,info!$A$2:$B$20,2,FALSE)</f>
        <v>0.74</v>
      </c>
      <c r="M3028" s="146">
        <v>1.1499999999999999</v>
      </c>
      <c r="N3028" s="148">
        <f>(1.8894+0.00853085*'Datos Monitoreo 2019'!$E3028^3.32222)/1000</f>
        <v>2.3023786593236906E-3</v>
      </c>
      <c r="O3028" s="148">
        <f>'Datos Monitoreo 2019'!$N3028*'Datos Monitoreo 2019'!$S3028</f>
        <v>4.6047573186473815E-4</v>
      </c>
      <c r="P3028" s="148">
        <f>'Datos Monitoreo 2019'!$O3028+'Datos Monitoreo 2019'!$N3028</f>
        <v>2.7628543911884288E-3</v>
      </c>
      <c r="Q3028" s="146">
        <v>0.47</v>
      </c>
      <c r="R3028" s="148">
        <f>'Datos Monitoreo 2019'!$Q3028*'Datos Monitoreo 2019'!$N3028</f>
        <v>1.0821179698821345E-3</v>
      </c>
      <c r="S3028" s="146">
        <v>0.2</v>
      </c>
      <c r="T3028" s="148">
        <f>'Datos Monitoreo 2019'!$R3028*'Datos Monitoreo 2019'!$S3028</f>
        <v>2.1642359397642692E-4</v>
      </c>
      <c r="U3028" s="148">
        <f>'Datos Monitoreo 2019'!$T3028+'Datos Monitoreo 2019'!$R3028</f>
        <v>1.2985415638585615E-3</v>
      </c>
    </row>
    <row r="3029" spans="1:21" x14ac:dyDescent="0.2">
      <c r="A3029" s="141" t="s">
        <v>109</v>
      </c>
      <c r="B3029" s="142">
        <f>VLOOKUP('Datos Monitoreo 2019'!$A3029,info!$D$3:$E$118,2,FALSE)</f>
        <v>6</v>
      </c>
      <c r="C3029" s="143">
        <v>47</v>
      </c>
      <c r="D3029" s="143" t="s">
        <v>10</v>
      </c>
      <c r="E3029" s="144">
        <v>28.743382722396298</v>
      </c>
      <c r="F3029" s="145">
        <f t="shared" si="52"/>
        <v>6.4888186495809644E-2</v>
      </c>
      <c r="G3029" s="141"/>
      <c r="H3029" s="146"/>
      <c r="I3029" s="146"/>
      <c r="J3029" s="146"/>
      <c r="K3029" s="147">
        <f>VLOOKUP('Datos Monitoreo 2019'!$D3029,info!$A$2:$B$20,2,FALSE)</f>
        <v>0.54</v>
      </c>
      <c r="M3029" s="146">
        <v>1.1499999999999999</v>
      </c>
      <c r="N3029" s="148">
        <f>(0.214828*'Datos Monitoreo 2019'!$E3029^2.0402)/1000</f>
        <v>0.20314206515374486</v>
      </c>
      <c r="O3029" s="148">
        <f>'Datos Monitoreo 2019'!$N3029*'Datos Monitoreo 2019'!$S3029</f>
        <v>4.0628413030748975E-2</v>
      </c>
      <c r="P3029" s="148">
        <f>'Datos Monitoreo 2019'!$O3029+'Datos Monitoreo 2019'!$N3029</f>
        <v>0.24377047818449382</v>
      </c>
      <c r="Q3029" s="146">
        <v>0.47</v>
      </c>
      <c r="R3029" s="148">
        <f>'Datos Monitoreo 2019'!$Q3029*'Datos Monitoreo 2019'!$N3029</f>
        <v>9.5476770622260079E-2</v>
      </c>
      <c r="S3029" s="146">
        <v>0.2</v>
      </c>
      <c r="T3029" s="148">
        <f>'Datos Monitoreo 2019'!$R3029*'Datos Monitoreo 2019'!$S3029</f>
        <v>1.9095354124452017E-2</v>
      </c>
      <c r="U3029" s="148">
        <f>'Datos Monitoreo 2019'!$T3029+'Datos Monitoreo 2019'!$R3029</f>
        <v>0.11457212474671209</v>
      </c>
    </row>
    <row r="3030" spans="1:21" x14ac:dyDescent="0.2">
      <c r="A3030" s="141" t="s">
        <v>110</v>
      </c>
      <c r="B3030" s="142">
        <f>VLOOKUP('Datos Monitoreo 2019'!$A3030,info!$D$3:$E$118,2,FALSE)</f>
        <v>6</v>
      </c>
      <c r="C3030" s="143">
        <v>1</v>
      </c>
      <c r="D3030" s="143" t="s">
        <v>13</v>
      </c>
      <c r="E3030" s="144">
        <v>2.196338214668156</v>
      </c>
      <c r="F3030" s="145">
        <f t="shared" si="52"/>
        <v>3.7886834203025696E-4</v>
      </c>
      <c r="G3030" s="154"/>
      <c r="H3030" s="146"/>
      <c r="I3030" s="146"/>
      <c r="J3030" s="146"/>
      <c r="K3030" s="147">
        <f>VLOOKUP('Datos Monitoreo 2019'!$D3030,info!$A$2:$B$20,2,FALSE)</f>
        <v>0.87</v>
      </c>
      <c r="M3030" s="146">
        <v>1.1499999999999999</v>
      </c>
      <c r="N3030" s="148">
        <f>(0.193936*'Datos Monitoreo 2019'!$E3030^2.24268)/1000</f>
        <v>1.1323493528077797E-3</v>
      </c>
      <c r="O3030" s="148">
        <f>'Datos Monitoreo 2019'!$N3030*'Datos Monitoreo 2019'!$S3030</f>
        <v>2.2646987056155595E-4</v>
      </c>
      <c r="P3030" s="148">
        <f>'Datos Monitoreo 2019'!$O3030+'Datos Monitoreo 2019'!$N3030</f>
        <v>1.3588192233693357E-3</v>
      </c>
      <c r="Q3030" s="146">
        <v>0.47</v>
      </c>
      <c r="R3030" s="148">
        <f>'Datos Monitoreo 2019'!$Q3030*'Datos Monitoreo 2019'!$N3030</f>
        <v>5.3220419581965638E-4</v>
      </c>
      <c r="S3030" s="146">
        <v>0.2</v>
      </c>
      <c r="T3030" s="148">
        <f>'Datos Monitoreo 2019'!$R3030*'Datos Monitoreo 2019'!$S3030</f>
        <v>1.0644083916393129E-4</v>
      </c>
      <c r="U3030" s="148">
        <f>'Datos Monitoreo 2019'!$T3030+'Datos Monitoreo 2019'!$R3030</f>
        <v>6.3864503498358761E-4</v>
      </c>
    </row>
    <row r="3031" spans="1:21" x14ac:dyDescent="0.2">
      <c r="A3031" s="141" t="s">
        <v>110</v>
      </c>
      <c r="B3031" s="142">
        <f>VLOOKUP('Datos Monitoreo 2019'!$A3031,info!$D$3:$E$118,2,FALSE)</f>
        <v>6</v>
      </c>
      <c r="C3031" s="143">
        <v>2</v>
      </c>
      <c r="D3031" s="143" t="s">
        <v>10</v>
      </c>
      <c r="E3031" s="144">
        <v>27.310988234569241</v>
      </c>
      <c r="F3031" s="145">
        <f t="shared" si="52"/>
        <v>5.8582069763151015E-2</v>
      </c>
      <c r="G3031" s="141"/>
      <c r="H3031" s="146"/>
      <c r="I3031" s="146"/>
      <c r="J3031" s="146"/>
      <c r="K3031" s="147">
        <f>VLOOKUP('Datos Monitoreo 2019'!$D3031,info!$A$2:$B$20,2,FALSE)</f>
        <v>0.54</v>
      </c>
      <c r="M3031" s="146">
        <v>1.1499999999999999</v>
      </c>
      <c r="N3031" s="148">
        <f>(0.214828*'Datos Monitoreo 2019'!$E3031^2.0402)/1000</f>
        <v>0.18302334132167228</v>
      </c>
      <c r="O3031" s="148">
        <f>'Datos Monitoreo 2019'!$N3031*'Datos Monitoreo 2019'!$S3031</f>
        <v>3.6604668264334457E-2</v>
      </c>
      <c r="P3031" s="148">
        <f>'Datos Monitoreo 2019'!$O3031+'Datos Monitoreo 2019'!$N3031</f>
        <v>0.21962800958600673</v>
      </c>
      <c r="Q3031" s="146">
        <v>0.47</v>
      </c>
      <c r="R3031" s="148">
        <f>'Datos Monitoreo 2019'!$Q3031*'Datos Monitoreo 2019'!$N3031</f>
        <v>8.6020970421185963E-2</v>
      </c>
      <c r="S3031" s="146">
        <v>0.2</v>
      </c>
      <c r="T3031" s="148">
        <f>'Datos Monitoreo 2019'!$R3031*'Datos Monitoreo 2019'!$S3031</f>
        <v>1.7204194084237193E-2</v>
      </c>
      <c r="U3031" s="148">
        <f>'Datos Monitoreo 2019'!$T3031+'Datos Monitoreo 2019'!$R3031</f>
        <v>0.10322516450542316</v>
      </c>
    </row>
    <row r="3032" spans="1:21" x14ac:dyDescent="0.2">
      <c r="A3032" s="141" t="s">
        <v>110</v>
      </c>
      <c r="B3032" s="142">
        <f>VLOOKUP('Datos Monitoreo 2019'!$A3032,info!$D$3:$E$118,2,FALSE)</f>
        <v>6</v>
      </c>
      <c r="C3032" s="143">
        <v>3</v>
      </c>
      <c r="D3032" s="143" t="s">
        <v>10</v>
      </c>
      <c r="E3032" s="144">
        <v>31.130706868774727</v>
      </c>
      <c r="F3032" s="145">
        <f t="shared" si="52"/>
        <v>7.6114578294154203E-2</v>
      </c>
      <c r="G3032" s="141"/>
      <c r="H3032" s="146"/>
      <c r="I3032" s="146"/>
      <c r="J3032" s="146"/>
      <c r="K3032" s="147">
        <f>VLOOKUP('Datos Monitoreo 2019'!$D3032,info!$A$2:$B$20,2,FALSE)</f>
        <v>0.54</v>
      </c>
      <c r="M3032" s="146">
        <v>1.1499999999999999</v>
      </c>
      <c r="N3032" s="148">
        <f>(0.214828*'Datos Monitoreo 2019'!$E3032^2.0402)/1000</f>
        <v>0.2390534669365198</v>
      </c>
      <c r="O3032" s="148">
        <f>'Datos Monitoreo 2019'!$N3032*'Datos Monitoreo 2019'!$S3032</f>
        <v>4.7810693387303961E-2</v>
      </c>
      <c r="P3032" s="148">
        <f>'Datos Monitoreo 2019'!$O3032+'Datos Monitoreo 2019'!$N3032</f>
        <v>0.28686416032382378</v>
      </c>
      <c r="Q3032" s="146">
        <v>0.47</v>
      </c>
      <c r="R3032" s="148">
        <f>'Datos Monitoreo 2019'!$Q3032*'Datos Monitoreo 2019'!$N3032</f>
        <v>0.11235512946016429</v>
      </c>
      <c r="S3032" s="146">
        <v>0.2</v>
      </c>
      <c r="T3032" s="148">
        <f>'Datos Monitoreo 2019'!$R3032*'Datos Monitoreo 2019'!$S3032</f>
        <v>2.2471025892032859E-2</v>
      </c>
      <c r="U3032" s="148">
        <f>'Datos Monitoreo 2019'!$T3032+'Datos Monitoreo 2019'!$R3032</f>
        <v>0.13482615535219716</v>
      </c>
    </row>
    <row r="3033" spans="1:21" x14ac:dyDescent="0.2">
      <c r="A3033" s="141" t="s">
        <v>110</v>
      </c>
      <c r="B3033" s="142">
        <f>VLOOKUP('Datos Monitoreo 2019'!$A3033,info!$D$3:$E$118,2,FALSE)</f>
        <v>6</v>
      </c>
      <c r="C3033" s="143">
        <v>5</v>
      </c>
      <c r="D3033" s="143" t="s">
        <v>10</v>
      </c>
      <c r="E3033" s="144">
        <v>28.679720745159539</v>
      </c>
      <c r="F3033" s="145">
        <f t="shared" si="52"/>
        <v>6.4601070978471856E-2</v>
      </c>
      <c r="G3033" s="141"/>
      <c r="H3033" s="146"/>
      <c r="I3033" s="146"/>
      <c r="J3033" s="146"/>
      <c r="K3033" s="147">
        <f>VLOOKUP('Datos Monitoreo 2019'!$D3033,info!$A$2:$B$20,2,FALSE)</f>
        <v>0.54</v>
      </c>
      <c r="M3033" s="146">
        <v>1.1499999999999999</v>
      </c>
      <c r="N3033" s="148">
        <f>(0.214828*'Datos Monitoreo 2019'!$E3033^2.0402)/1000</f>
        <v>0.20222518135685116</v>
      </c>
      <c r="O3033" s="148">
        <f>'Datos Monitoreo 2019'!$N3033*'Datos Monitoreo 2019'!$S3033</f>
        <v>4.0445036271370235E-2</v>
      </c>
      <c r="P3033" s="148">
        <f>'Datos Monitoreo 2019'!$O3033+'Datos Monitoreo 2019'!$N3033</f>
        <v>0.24267021762822139</v>
      </c>
      <c r="Q3033" s="146">
        <v>0.47</v>
      </c>
      <c r="R3033" s="148">
        <f>'Datos Monitoreo 2019'!$Q3033*'Datos Monitoreo 2019'!$N3033</f>
        <v>9.5045835237720047E-2</v>
      </c>
      <c r="S3033" s="146">
        <v>0.2</v>
      </c>
      <c r="T3033" s="148">
        <f>'Datos Monitoreo 2019'!$R3033*'Datos Monitoreo 2019'!$S3033</f>
        <v>1.9009167047544011E-2</v>
      </c>
      <c r="U3033" s="148">
        <f>'Datos Monitoreo 2019'!$T3033+'Datos Monitoreo 2019'!$R3033</f>
        <v>0.11405500228526405</v>
      </c>
    </row>
    <row r="3034" spans="1:21" x14ac:dyDescent="0.2">
      <c r="A3034" s="141" t="s">
        <v>110</v>
      </c>
      <c r="B3034" s="142">
        <f>VLOOKUP('Datos Monitoreo 2019'!$A3034,info!$D$3:$E$118,2,FALSE)</f>
        <v>6</v>
      </c>
      <c r="C3034" s="143">
        <v>9</v>
      </c>
      <c r="D3034" s="143" t="s">
        <v>13</v>
      </c>
      <c r="E3034" s="144">
        <v>2.8329579870357371</v>
      </c>
      <c r="F3034" s="145">
        <f t="shared" si="52"/>
        <v>6.3033315211545138E-4</v>
      </c>
      <c r="G3034" s="141"/>
      <c r="H3034" s="146"/>
      <c r="I3034" s="146"/>
      <c r="J3034" s="146"/>
      <c r="K3034" s="147">
        <f>VLOOKUP('Datos Monitoreo 2019'!$D3034,info!$A$2:$B$20,2,FALSE)</f>
        <v>0.87</v>
      </c>
      <c r="M3034" s="146">
        <v>1.1499999999999999</v>
      </c>
      <c r="N3034" s="148">
        <f>(0.193936*'Datos Monitoreo 2019'!$E3034^2.24268)/1000</f>
        <v>2.0039567189604648E-3</v>
      </c>
      <c r="O3034" s="148">
        <f>'Datos Monitoreo 2019'!$N3034*'Datos Monitoreo 2019'!$S3034</f>
        <v>4.00791343792093E-4</v>
      </c>
      <c r="P3034" s="148">
        <f>'Datos Monitoreo 2019'!$O3034+'Datos Monitoreo 2019'!$N3034</f>
        <v>2.4047480627525579E-3</v>
      </c>
      <c r="Q3034" s="146">
        <v>0.47</v>
      </c>
      <c r="R3034" s="148">
        <f>'Datos Monitoreo 2019'!$Q3034*'Datos Monitoreo 2019'!$N3034</f>
        <v>9.4185965791141846E-4</v>
      </c>
      <c r="S3034" s="146">
        <v>0.2</v>
      </c>
      <c r="T3034" s="148">
        <f>'Datos Monitoreo 2019'!$R3034*'Datos Monitoreo 2019'!$S3034</f>
        <v>1.883719315822837E-4</v>
      </c>
      <c r="U3034" s="148">
        <f>'Datos Monitoreo 2019'!$T3034+'Datos Monitoreo 2019'!$R3034</f>
        <v>1.1302315894937021E-3</v>
      </c>
    </row>
    <row r="3035" spans="1:21" x14ac:dyDescent="0.2">
      <c r="A3035" s="141" t="s">
        <v>110</v>
      </c>
      <c r="B3035" s="142">
        <f>VLOOKUP('Datos Monitoreo 2019'!$A3035,info!$D$3:$E$118,2,FALSE)</f>
        <v>6</v>
      </c>
      <c r="C3035" s="143">
        <v>10</v>
      </c>
      <c r="D3035" s="143" t="s">
        <v>13</v>
      </c>
      <c r="E3035" s="144">
        <v>3.7560566569687301</v>
      </c>
      <c r="F3035" s="145">
        <f t="shared" si="52"/>
        <v>1.1080367138057755E-3</v>
      </c>
      <c r="G3035" s="141"/>
      <c r="H3035" s="146"/>
      <c r="I3035" s="146"/>
      <c r="J3035" s="146"/>
      <c r="K3035" s="147">
        <f>VLOOKUP('Datos Monitoreo 2019'!$D3035,info!$A$2:$B$20,2,FALSE)</f>
        <v>0.87</v>
      </c>
      <c r="M3035" s="146">
        <v>1.1499999999999999</v>
      </c>
      <c r="N3035" s="148">
        <f>(0.193936*'Datos Monitoreo 2019'!$E3035^2.24268)/1000</f>
        <v>3.7722346287856639E-3</v>
      </c>
      <c r="O3035" s="148">
        <f>'Datos Monitoreo 2019'!$N3035*'Datos Monitoreo 2019'!$S3035</f>
        <v>7.5444692575713282E-4</v>
      </c>
      <c r="P3035" s="148">
        <f>'Datos Monitoreo 2019'!$O3035+'Datos Monitoreo 2019'!$N3035</f>
        <v>4.5266815545427965E-3</v>
      </c>
      <c r="Q3035" s="146">
        <v>0.47</v>
      </c>
      <c r="R3035" s="148">
        <f>'Datos Monitoreo 2019'!$Q3035*'Datos Monitoreo 2019'!$N3035</f>
        <v>1.7729502755292619E-3</v>
      </c>
      <c r="S3035" s="146">
        <v>0.2</v>
      </c>
      <c r="T3035" s="148">
        <f>'Datos Monitoreo 2019'!$R3035*'Datos Monitoreo 2019'!$S3035</f>
        <v>3.5459005510585239E-4</v>
      </c>
      <c r="U3035" s="148">
        <f>'Datos Monitoreo 2019'!$T3035+'Datos Monitoreo 2019'!$R3035</f>
        <v>2.1275403306351142E-3</v>
      </c>
    </row>
    <row r="3036" spans="1:21" x14ac:dyDescent="0.2">
      <c r="A3036" s="141" t="s">
        <v>110</v>
      </c>
      <c r="B3036" s="142">
        <f>VLOOKUP('Datos Monitoreo 2019'!$A3036,info!$D$3:$E$118,2,FALSE)</f>
        <v>6</v>
      </c>
      <c r="C3036" s="143">
        <v>11</v>
      </c>
      <c r="D3036" s="143" t="s">
        <v>13</v>
      </c>
      <c r="E3036" s="144">
        <v>2.3236621691416719</v>
      </c>
      <c r="F3036" s="145">
        <f t="shared" si="52"/>
        <v>4.2406834586835505E-4</v>
      </c>
      <c r="G3036" s="141"/>
      <c r="H3036" s="146"/>
      <c r="I3036" s="146"/>
      <c r="J3036" s="146"/>
      <c r="K3036" s="147">
        <f>VLOOKUP('Datos Monitoreo 2019'!$D3036,info!$A$2:$B$20,2,FALSE)</f>
        <v>0.87</v>
      </c>
      <c r="M3036" s="146">
        <v>1.1499999999999999</v>
      </c>
      <c r="N3036" s="148">
        <f>(0.193936*'Datos Monitoreo 2019'!$E3036^2.24268)/1000</f>
        <v>1.2848939059403324E-3</v>
      </c>
      <c r="O3036" s="148">
        <f>'Datos Monitoreo 2019'!$N3036*'Datos Monitoreo 2019'!$S3036</f>
        <v>2.5697878118806648E-4</v>
      </c>
      <c r="P3036" s="148">
        <f>'Datos Monitoreo 2019'!$O3036+'Datos Monitoreo 2019'!$N3036</f>
        <v>1.5418726871283988E-3</v>
      </c>
      <c r="Q3036" s="146">
        <v>0.47</v>
      </c>
      <c r="R3036" s="148">
        <f>'Datos Monitoreo 2019'!$Q3036*'Datos Monitoreo 2019'!$N3036</f>
        <v>6.0390013579195623E-4</v>
      </c>
      <c r="S3036" s="146">
        <v>0.2</v>
      </c>
      <c r="T3036" s="148">
        <f>'Datos Monitoreo 2019'!$R3036*'Datos Monitoreo 2019'!$S3036</f>
        <v>1.2078002715839125E-4</v>
      </c>
      <c r="U3036" s="148">
        <f>'Datos Monitoreo 2019'!$T3036+'Datos Monitoreo 2019'!$R3036</f>
        <v>7.2468016295034745E-4</v>
      </c>
    </row>
    <row r="3037" spans="1:21" x14ac:dyDescent="0.2">
      <c r="A3037" s="141" t="s">
        <v>110</v>
      </c>
      <c r="B3037" s="142">
        <f>VLOOKUP('Datos Monitoreo 2019'!$A3037,info!$D$3:$E$118,2,FALSE)</f>
        <v>6</v>
      </c>
      <c r="C3037" s="143">
        <v>15</v>
      </c>
      <c r="D3037" s="143" t="s">
        <v>13</v>
      </c>
      <c r="E3037" s="144">
        <v>2.5146481008519466</v>
      </c>
      <c r="F3037" s="145">
        <f t="shared" si="52"/>
        <v>4.9664299991825946E-4</v>
      </c>
      <c r="G3037" s="141"/>
      <c r="H3037" s="146"/>
      <c r="I3037" s="146"/>
      <c r="J3037" s="146"/>
      <c r="K3037" s="147">
        <f>VLOOKUP('Datos Monitoreo 2019'!$D3037,info!$A$2:$B$20,2,FALSE)</f>
        <v>0.87</v>
      </c>
      <c r="M3037" s="146">
        <v>1.1499999999999999</v>
      </c>
      <c r="N3037" s="148">
        <f>(0.193936*'Datos Monitoreo 2019'!$E3037^2.24268)/1000</f>
        <v>1.5339128387847872E-3</v>
      </c>
      <c r="O3037" s="148">
        <f>'Datos Monitoreo 2019'!$N3037*'Datos Monitoreo 2019'!$S3037</f>
        <v>3.0678256775695746E-4</v>
      </c>
      <c r="P3037" s="148">
        <f>'Datos Monitoreo 2019'!$O3037+'Datos Monitoreo 2019'!$N3037</f>
        <v>1.8406954065417445E-3</v>
      </c>
      <c r="Q3037" s="146">
        <v>0.47</v>
      </c>
      <c r="R3037" s="148">
        <f>'Datos Monitoreo 2019'!$Q3037*'Datos Monitoreo 2019'!$N3037</f>
        <v>7.2093903422884998E-4</v>
      </c>
      <c r="S3037" s="146">
        <v>0.2</v>
      </c>
      <c r="T3037" s="148">
        <f>'Datos Monitoreo 2019'!$R3037*'Datos Monitoreo 2019'!$S3037</f>
        <v>1.4418780684577001E-4</v>
      </c>
      <c r="U3037" s="148">
        <f>'Datos Monitoreo 2019'!$T3037+'Datos Monitoreo 2019'!$R3037</f>
        <v>8.6512684107462002E-4</v>
      </c>
    </row>
    <row r="3038" spans="1:21" x14ac:dyDescent="0.2">
      <c r="A3038" s="141" t="s">
        <v>110</v>
      </c>
      <c r="B3038" s="142">
        <f>VLOOKUP('Datos Monitoreo 2019'!$A3038,info!$D$3:$E$118,2,FALSE)</f>
        <v>6</v>
      </c>
      <c r="C3038" s="143">
        <v>16</v>
      </c>
      <c r="D3038" s="143" t="s">
        <v>10</v>
      </c>
      <c r="E3038" s="144">
        <v>29.189016563053606</v>
      </c>
      <c r="F3038" s="145">
        <f t="shared" si="52"/>
        <v>6.6915820470800386E-2</v>
      </c>
      <c r="G3038" s="141"/>
      <c r="H3038" s="146"/>
      <c r="I3038" s="146"/>
      <c r="J3038" s="146"/>
      <c r="K3038" s="147">
        <f>VLOOKUP('Datos Monitoreo 2019'!$D3038,info!$A$2:$B$20,2,FALSE)</f>
        <v>0.54</v>
      </c>
      <c r="M3038" s="146">
        <v>1.1499999999999999</v>
      </c>
      <c r="N3038" s="148">
        <f>(0.214828*'Datos Monitoreo 2019'!$E3038^2.0402)/1000</f>
        <v>0.20961947726999325</v>
      </c>
      <c r="O3038" s="148">
        <f>'Datos Monitoreo 2019'!$N3038*'Datos Monitoreo 2019'!$S3038</f>
        <v>4.1923895453998654E-2</v>
      </c>
      <c r="P3038" s="148">
        <f>'Datos Monitoreo 2019'!$O3038+'Datos Monitoreo 2019'!$N3038</f>
        <v>0.25154337272399191</v>
      </c>
      <c r="Q3038" s="146">
        <v>0.47</v>
      </c>
      <c r="R3038" s="148">
        <f>'Datos Monitoreo 2019'!$Q3038*'Datos Monitoreo 2019'!$N3038</f>
        <v>9.8521154316896828E-2</v>
      </c>
      <c r="S3038" s="146">
        <v>0.2</v>
      </c>
      <c r="T3038" s="148">
        <f>'Datos Monitoreo 2019'!$R3038*'Datos Monitoreo 2019'!$S3038</f>
        <v>1.9704230863379368E-2</v>
      </c>
      <c r="U3038" s="148">
        <f>'Datos Monitoreo 2019'!$T3038+'Datos Monitoreo 2019'!$R3038</f>
        <v>0.1182253851802762</v>
      </c>
    </row>
    <row r="3039" spans="1:21" x14ac:dyDescent="0.2">
      <c r="A3039" s="141" t="s">
        <v>110</v>
      </c>
      <c r="B3039" s="142">
        <f>VLOOKUP('Datos Monitoreo 2019'!$A3039,info!$D$3:$E$118,2,FALSE)</f>
        <v>6</v>
      </c>
      <c r="C3039" s="143">
        <v>17</v>
      </c>
      <c r="D3039" s="143" t="s">
        <v>15</v>
      </c>
      <c r="E3039" s="144">
        <v>5.856901905781748</v>
      </c>
      <c r="F3039" s="145">
        <f t="shared" si="52"/>
        <v>2.694174876659604E-3</v>
      </c>
      <c r="G3039" s="141"/>
      <c r="H3039" s="146"/>
      <c r="I3039" s="146"/>
      <c r="J3039" s="146"/>
      <c r="K3039" s="147">
        <f>VLOOKUP('Datos Monitoreo 2019'!$D3039,info!$A$2:$B$20,2,FALSE)</f>
        <v>0.89</v>
      </c>
      <c r="M3039" s="146">
        <v>1.1499999999999999</v>
      </c>
      <c r="N3039" s="148">
        <f>(0.193936*'Datos Monitoreo 2019'!$E3039^2.24268)/1000</f>
        <v>1.021626130959645E-2</v>
      </c>
      <c r="O3039" s="148">
        <f>'Datos Monitoreo 2019'!$N3039*'Datos Monitoreo 2019'!$S3039</f>
        <v>2.0432522619192903E-3</v>
      </c>
      <c r="P3039" s="148">
        <f>'Datos Monitoreo 2019'!$O3039+'Datos Monitoreo 2019'!$N3039</f>
        <v>1.2259513571515741E-2</v>
      </c>
      <c r="Q3039" s="146">
        <v>0.47</v>
      </c>
      <c r="R3039" s="148">
        <f>'Datos Monitoreo 2019'!$Q3039*'Datos Monitoreo 2019'!$N3039</f>
        <v>4.8016428155103312E-3</v>
      </c>
      <c r="S3039" s="146">
        <v>0.2</v>
      </c>
      <c r="T3039" s="148">
        <f>'Datos Monitoreo 2019'!$R3039*'Datos Monitoreo 2019'!$S3039</f>
        <v>9.6032856310206626E-4</v>
      </c>
      <c r="U3039" s="148">
        <f>'Datos Monitoreo 2019'!$T3039+'Datos Monitoreo 2019'!$R3039</f>
        <v>5.7619713786123978E-3</v>
      </c>
    </row>
    <row r="3040" spans="1:21" x14ac:dyDescent="0.2">
      <c r="A3040" s="141" t="s">
        <v>110</v>
      </c>
      <c r="B3040" s="142">
        <f>VLOOKUP('Datos Monitoreo 2019'!$A3040,info!$D$3:$E$118,2,FALSE)</f>
        <v>6</v>
      </c>
      <c r="C3040" s="143">
        <v>17</v>
      </c>
      <c r="D3040" s="143" t="s">
        <v>15</v>
      </c>
      <c r="E3040" s="144">
        <v>2.2918311805232929</v>
      </c>
      <c r="F3040" s="145">
        <f t="shared" si="52"/>
        <v>4.1252961249419275E-4</v>
      </c>
      <c r="G3040" s="141"/>
      <c r="H3040" s="146"/>
      <c r="I3040" s="146"/>
      <c r="J3040" s="146"/>
      <c r="K3040" s="147">
        <f>VLOOKUP('Datos Monitoreo 2019'!$D3040,info!$A$2:$B$20,2,FALSE)</f>
        <v>0.89</v>
      </c>
      <c r="M3040" s="146">
        <v>1.1499999999999999</v>
      </c>
      <c r="N3040" s="148">
        <f>(0.193936*'Datos Monitoreo 2019'!$E3040^2.24268)/1000</f>
        <v>1.2457554633843295E-3</v>
      </c>
      <c r="O3040" s="148">
        <f>'Datos Monitoreo 2019'!$N3040*'Datos Monitoreo 2019'!$S3040</f>
        <v>2.4915109267686588E-4</v>
      </c>
      <c r="P3040" s="148">
        <f>'Datos Monitoreo 2019'!$O3040+'Datos Monitoreo 2019'!$N3040</f>
        <v>1.4949065560611954E-3</v>
      </c>
      <c r="Q3040" s="146">
        <v>0.47</v>
      </c>
      <c r="R3040" s="148">
        <f>'Datos Monitoreo 2019'!$Q3040*'Datos Monitoreo 2019'!$N3040</f>
        <v>5.8550506779063481E-4</v>
      </c>
      <c r="S3040" s="146">
        <v>0.2</v>
      </c>
      <c r="T3040" s="148">
        <f>'Datos Monitoreo 2019'!$R3040*'Datos Monitoreo 2019'!$S3040</f>
        <v>1.1710101355812697E-4</v>
      </c>
      <c r="U3040" s="148">
        <f>'Datos Monitoreo 2019'!$T3040+'Datos Monitoreo 2019'!$R3040</f>
        <v>7.0260608134876175E-4</v>
      </c>
    </row>
    <row r="3041" spans="1:21" x14ac:dyDescent="0.2">
      <c r="A3041" s="141" t="s">
        <v>110</v>
      </c>
      <c r="B3041" s="142">
        <f>VLOOKUP('Datos Monitoreo 2019'!$A3041,info!$D$3:$E$118,2,FALSE)</f>
        <v>6</v>
      </c>
      <c r="C3041" s="143">
        <v>18</v>
      </c>
      <c r="D3041" s="143" t="s">
        <v>10</v>
      </c>
      <c r="E3041" s="144">
        <v>26.578875496346523</v>
      </c>
      <c r="F3041" s="145">
        <f t="shared" si="52"/>
        <v>5.548340259862336E-2</v>
      </c>
      <c r="G3041" s="141"/>
      <c r="H3041" s="146"/>
      <c r="I3041" s="146"/>
      <c r="J3041" s="146"/>
      <c r="K3041" s="147">
        <f>VLOOKUP('Datos Monitoreo 2019'!$D3041,info!$A$2:$B$20,2,FALSE)</f>
        <v>0.54</v>
      </c>
      <c r="M3041" s="146">
        <v>1.1499999999999999</v>
      </c>
      <c r="N3041" s="148">
        <f>(0.214828*'Datos Monitoreo 2019'!$E3041^2.0402)/1000</f>
        <v>0.17315317617683162</v>
      </c>
      <c r="O3041" s="148">
        <f>'Datos Monitoreo 2019'!$N3041*'Datos Monitoreo 2019'!$S3041</f>
        <v>3.4630635235366324E-2</v>
      </c>
      <c r="P3041" s="148">
        <f>'Datos Monitoreo 2019'!$O3041+'Datos Monitoreo 2019'!$N3041</f>
        <v>0.20778381141219796</v>
      </c>
      <c r="Q3041" s="146">
        <v>0.47</v>
      </c>
      <c r="R3041" s="148">
        <f>'Datos Monitoreo 2019'!$Q3041*'Datos Monitoreo 2019'!$N3041</f>
        <v>8.1381992803110856E-2</v>
      </c>
      <c r="S3041" s="146">
        <v>0.2</v>
      </c>
      <c r="T3041" s="148">
        <f>'Datos Monitoreo 2019'!$R3041*'Datos Monitoreo 2019'!$S3041</f>
        <v>1.6276398560622171E-2</v>
      </c>
      <c r="U3041" s="148">
        <f>'Datos Monitoreo 2019'!$T3041+'Datos Monitoreo 2019'!$R3041</f>
        <v>9.7658391363733027E-2</v>
      </c>
    </row>
    <row r="3042" spans="1:21" x14ac:dyDescent="0.2">
      <c r="A3042" s="143" t="s">
        <v>110</v>
      </c>
      <c r="B3042" s="142">
        <f>VLOOKUP('Datos Monitoreo 2019'!$A3042,info!$D$3:$E$118,2,FALSE)</f>
        <v>6</v>
      </c>
      <c r="C3042" s="143">
        <v>19</v>
      </c>
      <c r="D3042" s="143" t="s">
        <v>10</v>
      </c>
      <c r="E3042" s="144">
        <v>24.478030247533507</v>
      </c>
      <c r="F3042" s="145">
        <f t="shared" si="52"/>
        <v>4.7059013150883178E-2</v>
      </c>
      <c r="G3042" s="141"/>
      <c r="H3042" s="146"/>
      <c r="I3042" s="146"/>
      <c r="J3042" s="146"/>
      <c r="K3042" s="147">
        <f>VLOOKUP('Datos Monitoreo 2019'!$D3042,info!$A$2:$B$20,2,FALSE)</f>
        <v>0.54</v>
      </c>
      <c r="M3042" s="146">
        <v>1.1499999999999999</v>
      </c>
      <c r="N3042" s="148">
        <f>(0.214828*'Datos Monitoreo 2019'!$E3042^2.0402)/1000</f>
        <v>0.14637692970448221</v>
      </c>
      <c r="O3042" s="148">
        <f>'Datos Monitoreo 2019'!$N3042*'Datos Monitoreo 2019'!$S3042</f>
        <v>2.9275385940896445E-2</v>
      </c>
      <c r="P3042" s="148">
        <f>'Datos Monitoreo 2019'!$O3042+'Datos Monitoreo 2019'!$N3042</f>
        <v>0.17565231564537864</v>
      </c>
      <c r="Q3042" s="146">
        <v>0.47</v>
      </c>
      <c r="R3042" s="148">
        <f>'Datos Monitoreo 2019'!$Q3042*'Datos Monitoreo 2019'!$N3042</f>
        <v>6.8797156961106637E-2</v>
      </c>
      <c r="S3042" s="146">
        <v>0.2</v>
      </c>
      <c r="T3042" s="148">
        <f>'Datos Monitoreo 2019'!$R3042*'Datos Monitoreo 2019'!$S3042</f>
        <v>1.3759431392221327E-2</v>
      </c>
      <c r="U3042" s="148">
        <f>'Datos Monitoreo 2019'!$T3042+'Datos Monitoreo 2019'!$R3042</f>
        <v>8.2556588353327964E-2</v>
      </c>
    </row>
    <row r="3043" spans="1:21" x14ac:dyDescent="0.2">
      <c r="A3043" s="141" t="s">
        <v>110</v>
      </c>
      <c r="B3043" s="142">
        <f>VLOOKUP('Datos Monitoreo 2019'!$A3043,info!$D$3:$E$118,2,FALSE)</f>
        <v>6</v>
      </c>
      <c r="C3043" s="143">
        <v>23</v>
      </c>
      <c r="D3043" s="143" t="s">
        <v>13</v>
      </c>
      <c r="E3043" s="144">
        <v>3.0239439187460113</v>
      </c>
      <c r="F3043" s="145">
        <f t="shared" si="52"/>
        <v>7.1818668070217757E-4</v>
      </c>
      <c r="G3043" s="141"/>
      <c r="H3043" s="146"/>
      <c r="I3043" s="146"/>
      <c r="J3043" s="146"/>
      <c r="K3043" s="147">
        <f>VLOOKUP('Datos Monitoreo 2019'!$D3043,info!$A$2:$B$20,2,FALSE)</f>
        <v>0.87</v>
      </c>
      <c r="M3043" s="146">
        <v>1.1499999999999999</v>
      </c>
      <c r="N3043" s="148">
        <f>(0.193936*'Datos Monitoreo 2019'!$E3043^2.24268)/1000</f>
        <v>2.3196984510811848E-3</v>
      </c>
      <c r="O3043" s="148">
        <f>'Datos Monitoreo 2019'!$N3043*'Datos Monitoreo 2019'!$S3043</f>
        <v>4.6393969021623699E-4</v>
      </c>
      <c r="P3043" s="148">
        <f>'Datos Monitoreo 2019'!$O3043+'Datos Monitoreo 2019'!$N3043</f>
        <v>2.7836381412974219E-3</v>
      </c>
      <c r="Q3043" s="146">
        <v>0.47</v>
      </c>
      <c r="R3043" s="148">
        <f>'Datos Monitoreo 2019'!$Q3043*'Datos Monitoreo 2019'!$N3043</f>
        <v>1.0902582720081569E-3</v>
      </c>
      <c r="S3043" s="146">
        <v>0.2</v>
      </c>
      <c r="T3043" s="148">
        <f>'Datos Monitoreo 2019'!$R3043*'Datos Monitoreo 2019'!$S3043</f>
        <v>2.1805165440163138E-4</v>
      </c>
      <c r="U3043" s="148">
        <f>'Datos Monitoreo 2019'!$T3043+'Datos Monitoreo 2019'!$R3043</f>
        <v>1.3083099264097882E-3</v>
      </c>
    </row>
    <row r="3044" spans="1:21" x14ac:dyDescent="0.2">
      <c r="A3044" s="141" t="s">
        <v>110</v>
      </c>
      <c r="B3044" s="142">
        <f>VLOOKUP('Datos Monitoreo 2019'!$A3044,info!$D$3:$E$118,2,FALSE)</f>
        <v>6</v>
      </c>
      <c r="C3044" s="143">
        <v>24</v>
      </c>
      <c r="D3044" s="143" t="s">
        <v>13</v>
      </c>
      <c r="E3044" s="144">
        <v>2.896619964272495</v>
      </c>
      <c r="F3044" s="145">
        <f t="shared" si="52"/>
        <v>6.5898104187199263E-4</v>
      </c>
      <c r="G3044" s="154"/>
      <c r="H3044" s="146"/>
      <c r="I3044" s="146"/>
      <c r="J3044" s="146"/>
      <c r="K3044" s="147">
        <f>VLOOKUP('Datos Monitoreo 2019'!$D3044,info!$A$2:$B$20,2,FALSE)</f>
        <v>0.87</v>
      </c>
      <c r="M3044" s="146">
        <v>1.1499999999999999</v>
      </c>
      <c r="N3044" s="148">
        <f>(0.193936*'Datos Monitoreo 2019'!$E3044^2.24268)/1000</f>
        <v>2.1063634350430857E-3</v>
      </c>
      <c r="O3044" s="148">
        <f>'Datos Monitoreo 2019'!$N3044*'Datos Monitoreo 2019'!$S3044</f>
        <v>4.2127268700861719E-4</v>
      </c>
      <c r="P3044" s="148">
        <f>'Datos Monitoreo 2019'!$O3044+'Datos Monitoreo 2019'!$N3044</f>
        <v>2.5276361220517027E-3</v>
      </c>
      <c r="Q3044" s="146">
        <v>0.47</v>
      </c>
      <c r="R3044" s="148">
        <f>'Datos Monitoreo 2019'!$Q3044*'Datos Monitoreo 2019'!$N3044</f>
        <v>9.8999081447025019E-4</v>
      </c>
      <c r="S3044" s="146">
        <v>0.2</v>
      </c>
      <c r="T3044" s="148">
        <f>'Datos Monitoreo 2019'!$R3044*'Datos Monitoreo 2019'!$S3044</f>
        <v>1.9799816289405004E-4</v>
      </c>
      <c r="U3044" s="148">
        <f>'Datos Monitoreo 2019'!$T3044+'Datos Monitoreo 2019'!$R3044</f>
        <v>1.1879889773643002E-3</v>
      </c>
    </row>
    <row r="3045" spans="1:21" x14ac:dyDescent="0.2">
      <c r="A3045" s="141" t="s">
        <v>110</v>
      </c>
      <c r="B3045" s="142">
        <f>VLOOKUP('Datos Monitoreo 2019'!$A3045,info!$D$3:$E$118,2,FALSE)</f>
        <v>6</v>
      </c>
      <c r="C3045" s="143">
        <v>25</v>
      </c>
      <c r="D3045" s="143" t="s">
        <v>13</v>
      </c>
      <c r="E3045" s="144">
        <v>2.6419720553254629</v>
      </c>
      <c r="F3045" s="145">
        <f t="shared" si="52"/>
        <v>5.4820920148003363E-4</v>
      </c>
      <c r="G3045" s="154"/>
      <c r="H3045" s="146"/>
      <c r="I3045" s="146"/>
      <c r="J3045" s="146"/>
      <c r="K3045" s="147">
        <f>VLOOKUP('Datos Monitoreo 2019'!$D3045,info!$A$2:$B$20,2,FALSE)</f>
        <v>0.87</v>
      </c>
      <c r="M3045" s="146">
        <v>1.1499999999999999</v>
      </c>
      <c r="N3045" s="148">
        <f>(0.193936*'Datos Monitoreo 2019'!$E3045^2.24268)/1000</f>
        <v>1.7135958969187925E-3</v>
      </c>
      <c r="O3045" s="148">
        <f>'Datos Monitoreo 2019'!$N3045*'Datos Monitoreo 2019'!$S3045</f>
        <v>3.4271917938375851E-4</v>
      </c>
      <c r="P3045" s="148">
        <f>'Datos Monitoreo 2019'!$O3045+'Datos Monitoreo 2019'!$N3045</f>
        <v>2.056315076302551E-3</v>
      </c>
      <c r="Q3045" s="146">
        <v>0.47</v>
      </c>
      <c r="R3045" s="148">
        <f>'Datos Monitoreo 2019'!$Q3045*'Datos Monitoreo 2019'!$N3045</f>
        <v>8.053900715518324E-4</v>
      </c>
      <c r="S3045" s="146">
        <v>0.2</v>
      </c>
      <c r="T3045" s="148">
        <f>'Datos Monitoreo 2019'!$R3045*'Datos Monitoreo 2019'!$S3045</f>
        <v>1.610780143103665E-4</v>
      </c>
      <c r="U3045" s="148">
        <f>'Datos Monitoreo 2019'!$T3045+'Datos Monitoreo 2019'!$R3045</f>
        <v>9.6646808586219892E-4</v>
      </c>
    </row>
    <row r="3046" spans="1:21" x14ac:dyDescent="0.2">
      <c r="A3046" s="141" t="s">
        <v>110</v>
      </c>
      <c r="B3046" s="142">
        <f>VLOOKUP('Datos Monitoreo 2019'!$A3046,info!$D$3:$E$118,2,FALSE)</f>
        <v>6</v>
      </c>
      <c r="C3046" s="143">
        <v>26</v>
      </c>
      <c r="D3046" s="143" t="s">
        <v>13</v>
      </c>
      <c r="E3046" s="144">
        <v>2.6101410667070835</v>
      </c>
      <c r="F3046" s="145">
        <f t="shared" si="52"/>
        <v>5.35078918674952E-4</v>
      </c>
      <c r="G3046" s="154"/>
      <c r="H3046" s="146"/>
      <c r="I3046" s="146"/>
      <c r="J3046" s="146"/>
      <c r="K3046" s="147">
        <f>VLOOKUP('Datos Monitoreo 2019'!$D3046,info!$A$2:$B$20,2,FALSE)</f>
        <v>0.87</v>
      </c>
      <c r="M3046" s="146">
        <v>1.1499999999999999</v>
      </c>
      <c r="N3046" s="148">
        <f>(0.193936*'Datos Monitoreo 2019'!$E3046^2.24268)/1000</f>
        <v>1.6676404004731906E-3</v>
      </c>
      <c r="O3046" s="148">
        <f>'Datos Monitoreo 2019'!$N3046*'Datos Monitoreo 2019'!$S3046</f>
        <v>3.3352808009463815E-4</v>
      </c>
      <c r="P3046" s="148">
        <f>'Datos Monitoreo 2019'!$O3046+'Datos Monitoreo 2019'!$N3046</f>
        <v>2.0011684805678288E-3</v>
      </c>
      <c r="Q3046" s="146">
        <v>0.47</v>
      </c>
      <c r="R3046" s="148">
        <f>'Datos Monitoreo 2019'!$Q3046*'Datos Monitoreo 2019'!$N3046</f>
        <v>7.8379098822239956E-4</v>
      </c>
      <c r="S3046" s="146">
        <v>0.2</v>
      </c>
      <c r="T3046" s="148">
        <f>'Datos Monitoreo 2019'!$R3046*'Datos Monitoreo 2019'!$S3046</f>
        <v>1.5675819764447992E-4</v>
      </c>
      <c r="U3046" s="148">
        <f>'Datos Monitoreo 2019'!$T3046+'Datos Monitoreo 2019'!$R3046</f>
        <v>9.4054918586687945E-4</v>
      </c>
    </row>
    <row r="3047" spans="1:21" x14ac:dyDescent="0.2">
      <c r="A3047" s="141" t="s">
        <v>110</v>
      </c>
      <c r="B3047" s="142">
        <f>VLOOKUP('Datos Monitoreo 2019'!$A3047,info!$D$3:$E$118,2,FALSE)</f>
        <v>6</v>
      </c>
      <c r="C3047" s="143">
        <v>27</v>
      </c>
      <c r="D3047" s="143" t="s">
        <v>13</v>
      </c>
      <c r="E3047" s="144">
        <v>2.6101410667070835</v>
      </c>
      <c r="F3047" s="145">
        <f t="shared" si="52"/>
        <v>5.35078918674952E-4</v>
      </c>
      <c r="G3047" s="154"/>
      <c r="H3047" s="146"/>
      <c r="I3047" s="146"/>
      <c r="J3047" s="146"/>
      <c r="K3047" s="147">
        <f>VLOOKUP('Datos Monitoreo 2019'!$D3047,info!$A$2:$B$20,2,FALSE)</f>
        <v>0.87</v>
      </c>
      <c r="M3047" s="146">
        <v>1.1499999999999999</v>
      </c>
      <c r="N3047" s="148">
        <f>(0.193936*'Datos Monitoreo 2019'!$E3047^2.24268)/1000</f>
        <v>1.6676404004731906E-3</v>
      </c>
      <c r="O3047" s="148">
        <f>'Datos Monitoreo 2019'!$N3047*'Datos Monitoreo 2019'!$S3047</f>
        <v>3.3352808009463815E-4</v>
      </c>
      <c r="P3047" s="148">
        <f>'Datos Monitoreo 2019'!$O3047+'Datos Monitoreo 2019'!$N3047</f>
        <v>2.0011684805678288E-3</v>
      </c>
      <c r="Q3047" s="146">
        <v>0.47</v>
      </c>
      <c r="R3047" s="148">
        <f>'Datos Monitoreo 2019'!$Q3047*'Datos Monitoreo 2019'!$N3047</f>
        <v>7.8379098822239956E-4</v>
      </c>
      <c r="S3047" s="146">
        <v>0.2</v>
      </c>
      <c r="T3047" s="148">
        <f>'Datos Monitoreo 2019'!$R3047*'Datos Monitoreo 2019'!$S3047</f>
        <v>1.5675819764447992E-4</v>
      </c>
      <c r="U3047" s="148">
        <f>'Datos Monitoreo 2019'!$T3047+'Datos Monitoreo 2019'!$R3047</f>
        <v>9.4054918586687945E-4</v>
      </c>
    </row>
    <row r="3048" spans="1:21" x14ac:dyDescent="0.2">
      <c r="A3048" s="141" t="s">
        <v>110</v>
      </c>
      <c r="B3048" s="142">
        <f>VLOOKUP('Datos Monitoreo 2019'!$A3048,info!$D$3:$E$118,2,FALSE)</f>
        <v>6</v>
      </c>
      <c r="C3048" s="143">
        <v>31</v>
      </c>
      <c r="D3048" s="143" t="s">
        <v>10</v>
      </c>
      <c r="E3048" s="144">
        <v>25.783100780887047</v>
      </c>
      <c r="F3048" s="145">
        <f t="shared" si="52"/>
        <v>5.2210779081296281E-2</v>
      </c>
      <c r="G3048" s="141"/>
      <c r="H3048" s="146"/>
      <c r="I3048" s="146"/>
      <c r="J3048" s="146"/>
      <c r="K3048" s="147">
        <f>VLOOKUP('Datos Monitoreo 2019'!$D3048,info!$A$2:$B$20,2,FALSE)</f>
        <v>0.54</v>
      </c>
      <c r="M3048" s="146">
        <v>1.1499999999999999</v>
      </c>
      <c r="N3048" s="148">
        <f>(0.214828*'Datos Monitoreo 2019'!$E3048^2.0402)/1000</f>
        <v>0.16274095137414996</v>
      </c>
      <c r="O3048" s="148">
        <f>'Datos Monitoreo 2019'!$N3048*'Datos Monitoreo 2019'!$S3048</f>
        <v>3.254819027482999E-2</v>
      </c>
      <c r="P3048" s="148">
        <f>'Datos Monitoreo 2019'!$O3048+'Datos Monitoreo 2019'!$N3048</f>
        <v>0.19528914164897995</v>
      </c>
      <c r="Q3048" s="146">
        <v>0.47</v>
      </c>
      <c r="R3048" s="148">
        <f>'Datos Monitoreo 2019'!$Q3048*'Datos Monitoreo 2019'!$N3048</f>
        <v>7.648824714585048E-2</v>
      </c>
      <c r="S3048" s="146">
        <v>0.2</v>
      </c>
      <c r="T3048" s="148">
        <f>'Datos Monitoreo 2019'!$R3048*'Datos Monitoreo 2019'!$S3048</f>
        <v>1.5297649429170097E-2</v>
      </c>
      <c r="U3048" s="148">
        <f>'Datos Monitoreo 2019'!$T3048+'Datos Monitoreo 2019'!$R3048</f>
        <v>9.1785896575020579E-2</v>
      </c>
    </row>
    <row r="3049" spans="1:21" x14ac:dyDescent="0.2">
      <c r="A3049" s="141" t="s">
        <v>110</v>
      </c>
      <c r="B3049" s="142">
        <f>VLOOKUP('Datos Monitoreo 2019'!$A3049,info!$D$3:$E$118,2,FALSE)</f>
        <v>6</v>
      </c>
      <c r="C3049" s="143">
        <v>33</v>
      </c>
      <c r="D3049" s="143" t="s">
        <v>13</v>
      </c>
      <c r="E3049" s="144">
        <v>3.9788735772973833</v>
      </c>
      <c r="F3049" s="145">
        <f t="shared" si="52"/>
        <v>1.2433979929054324E-3</v>
      </c>
      <c r="G3049" s="141"/>
      <c r="H3049" s="146"/>
      <c r="I3049" s="146"/>
      <c r="J3049" s="146"/>
      <c r="K3049" s="147">
        <f>VLOOKUP('Datos Monitoreo 2019'!$D3049,info!$A$2:$B$20,2,FALSE)</f>
        <v>0.87</v>
      </c>
      <c r="M3049" s="146">
        <v>1.1499999999999999</v>
      </c>
      <c r="N3049" s="148">
        <f>(0.193936*'Datos Monitoreo 2019'!$E3049^2.24268)/1000</f>
        <v>4.2926799049218395E-3</v>
      </c>
      <c r="O3049" s="148">
        <f>'Datos Monitoreo 2019'!$N3049*'Datos Monitoreo 2019'!$S3049</f>
        <v>8.5853598098436796E-4</v>
      </c>
      <c r="P3049" s="148">
        <f>'Datos Monitoreo 2019'!$O3049+'Datos Monitoreo 2019'!$N3049</f>
        <v>5.1512158859062076E-3</v>
      </c>
      <c r="Q3049" s="146">
        <v>0.47</v>
      </c>
      <c r="R3049" s="148">
        <f>'Datos Monitoreo 2019'!$Q3049*'Datos Monitoreo 2019'!$N3049</f>
        <v>2.0175595553132645E-3</v>
      </c>
      <c r="S3049" s="146">
        <v>0.2</v>
      </c>
      <c r="T3049" s="148">
        <f>'Datos Monitoreo 2019'!$R3049*'Datos Monitoreo 2019'!$S3049</f>
        <v>4.035119110626529E-4</v>
      </c>
      <c r="U3049" s="148">
        <f>'Datos Monitoreo 2019'!$T3049+'Datos Monitoreo 2019'!$R3049</f>
        <v>2.4210714663759174E-3</v>
      </c>
    </row>
    <row r="3050" spans="1:21" x14ac:dyDescent="0.2">
      <c r="A3050" s="141" t="s">
        <v>110</v>
      </c>
      <c r="B3050" s="142">
        <f>VLOOKUP('Datos Monitoreo 2019'!$A3050,info!$D$3:$E$118,2,FALSE)</f>
        <v>6</v>
      </c>
      <c r="C3050" s="143">
        <v>34</v>
      </c>
      <c r="D3050" s="143" t="s">
        <v>10</v>
      </c>
      <c r="E3050" s="144">
        <v>29.443664472000638</v>
      </c>
      <c r="F3050" s="145">
        <f t="shared" si="52"/>
        <v>6.8088474091501455E-2</v>
      </c>
      <c r="G3050" s="141"/>
      <c r="H3050" s="146"/>
      <c r="I3050" s="146"/>
      <c r="J3050" s="146"/>
      <c r="K3050" s="147">
        <f>VLOOKUP('Datos Monitoreo 2019'!$D3050,info!$A$2:$B$20,2,FALSE)</f>
        <v>0.54</v>
      </c>
      <c r="M3050" s="146">
        <v>1.1499999999999999</v>
      </c>
      <c r="N3050" s="148">
        <f>(0.214828*'Datos Monitoreo 2019'!$E3050^2.0402)/1000</f>
        <v>0.21336740639553697</v>
      </c>
      <c r="O3050" s="148">
        <f>'Datos Monitoreo 2019'!$N3050*'Datos Monitoreo 2019'!$S3050</f>
        <v>4.2673481279107396E-2</v>
      </c>
      <c r="P3050" s="148">
        <f>'Datos Monitoreo 2019'!$O3050+'Datos Monitoreo 2019'!$N3050</f>
        <v>0.25604088767464439</v>
      </c>
      <c r="Q3050" s="146">
        <v>0.47</v>
      </c>
      <c r="R3050" s="148">
        <f>'Datos Monitoreo 2019'!$Q3050*'Datos Monitoreo 2019'!$N3050</f>
        <v>0.10028268100590237</v>
      </c>
      <c r="S3050" s="146">
        <v>0.2</v>
      </c>
      <c r="T3050" s="148">
        <f>'Datos Monitoreo 2019'!$R3050*'Datos Monitoreo 2019'!$S3050</f>
        <v>2.0056536201180475E-2</v>
      </c>
      <c r="U3050" s="148">
        <f>'Datos Monitoreo 2019'!$T3050+'Datos Monitoreo 2019'!$R3050</f>
        <v>0.12033921720708285</v>
      </c>
    </row>
    <row r="3051" spans="1:21" x14ac:dyDescent="0.2">
      <c r="A3051" s="141" t="s">
        <v>110</v>
      </c>
      <c r="B3051" s="142">
        <f>VLOOKUP('Datos Monitoreo 2019'!$A3051,info!$D$3:$E$118,2,FALSE)</f>
        <v>6</v>
      </c>
      <c r="C3051" s="143">
        <v>35</v>
      </c>
      <c r="D3051" s="143" t="s">
        <v>10</v>
      </c>
      <c r="E3051" s="144">
        <v>27.883946029700063</v>
      </c>
      <c r="F3051" s="145">
        <f t="shared" si="52"/>
        <v>6.1065841805043132E-2</v>
      </c>
      <c r="G3051" s="141"/>
      <c r="H3051" s="146"/>
      <c r="I3051" s="146"/>
      <c r="J3051" s="146"/>
      <c r="K3051" s="147">
        <f>VLOOKUP('Datos Monitoreo 2019'!$D3051,info!$A$2:$B$20,2,FALSE)</f>
        <v>0.54</v>
      </c>
      <c r="M3051" s="146">
        <v>1.1499999999999999</v>
      </c>
      <c r="N3051" s="148">
        <f>(0.214828*'Datos Monitoreo 2019'!$E3051^2.0402)/1000</f>
        <v>0.19094249470408645</v>
      </c>
      <c r="O3051" s="148">
        <f>'Datos Monitoreo 2019'!$N3051*'Datos Monitoreo 2019'!$S3051</f>
        <v>3.8188498940817293E-2</v>
      </c>
      <c r="P3051" s="148">
        <f>'Datos Monitoreo 2019'!$O3051+'Datos Monitoreo 2019'!$N3051</f>
        <v>0.22913099364490375</v>
      </c>
      <c r="Q3051" s="146">
        <v>0.47</v>
      </c>
      <c r="R3051" s="148">
        <f>'Datos Monitoreo 2019'!$Q3051*'Datos Monitoreo 2019'!$N3051</f>
        <v>8.9742972510920629E-2</v>
      </c>
      <c r="S3051" s="146">
        <v>0.2</v>
      </c>
      <c r="T3051" s="148">
        <f>'Datos Monitoreo 2019'!$R3051*'Datos Monitoreo 2019'!$S3051</f>
        <v>1.7948594502184126E-2</v>
      </c>
      <c r="U3051" s="148">
        <f>'Datos Monitoreo 2019'!$T3051+'Datos Monitoreo 2019'!$R3051</f>
        <v>0.10769156701310476</v>
      </c>
    </row>
    <row r="3052" spans="1:21" x14ac:dyDescent="0.2">
      <c r="A3052" s="141" t="s">
        <v>110</v>
      </c>
      <c r="B3052" s="142">
        <f>VLOOKUP('Datos Monitoreo 2019'!$A3052,info!$D$3:$E$118,2,FALSE)</f>
        <v>6</v>
      </c>
      <c r="C3052" s="143">
        <v>38</v>
      </c>
      <c r="D3052" s="143" t="s">
        <v>13</v>
      </c>
      <c r="E3052" s="144">
        <v>3.2785918276930444</v>
      </c>
      <c r="F3052" s="145">
        <f t="shared" si="52"/>
        <v>8.4423739563095894E-4</v>
      </c>
      <c r="G3052" s="141"/>
      <c r="H3052" s="146"/>
      <c r="I3052" s="146"/>
      <c r="J3052" s="146"/>
      <c r="K3052" s="147">
        <f>VLOOKUP('Datos Monitoreo 2019'!$D3052,info!$A$2:$B$20,2,FALSE)</f>
        <v>0.87</v>
      </c>
      <c r="M3052" s="146">
        <v>1.1499999999999999</v>
      </c>
      <c r="N3052" s="148">
        <f>(0.193936*'Datos Monitoreo 2019'!$E3052^2.24268)/1000</f>
        <v>2.7808665265062491E-3</v>
      </c>
      <c r="O3052" s="148">
        <f>'Datos Monitoreo 2019'!$N3052*'Datos Monitoreo 2019'!$S3052</f>
        <v>5.5617330530124986E-4</v>
      </c>
      <c r="P3052" s="148">
        <f>'Datos Monitoreo 2019'!$O3052+'Datos Monitoreo 2019'!$N3052</f>
        <v>3.3370398318074987E-3</v>
      </c>
      <c r="Q3052" s="146">
        <v>0.47</v>
      </c>
      <c r="R3052" s="148">
        <f>'Datos Monitoreo 2019'!$Q3052*'Datos Monitoreo 2019'!$N3052</f>
        <v>1.3070072674579371E-3</v>
      </c>
      <c r="S3052" s="146">
        <v>0.2</v>
      </c>
      <c r="T3052" s="148">
        <f>'Datos Monitoreo 2019'!$R3052*'Datos Monitoreo 2019'!$S3052</f>
        <v>2.6140145349158741E-4</v>
      </c>
      <c r="U3052" s="148">
        <f>'Datos Monitoreo 2019'!$T3052+'Datos Monitoreo 2019'!$R3052</f>
        <v>1.5684087209495246E-3</v>
      </c>
    </row>
    <row r="3053" spans="1:21" x14ac:dyDescent="0.2">
      <c r="A3053" s="141" t="s">
        <v>110</v>
      </c>
      <c r="B3053" s="142">
        <f>VLOOKUP('Datos Monitoreo 2019'!$A3053,info!$D$3:$E$118,2,FALSE)</f>
        <v>6</v>
      </c>
      <c r="C3053" s="143">
        <v>38</v>
      </c>
      <c r="D3053" s="143" t="s">
        <v>13</v>
      </c>
      <c r="E3053" s="144">
        <v>2.928450952890874</v>
      </c>
      <c r="F3053" s="145">
        <f t="shared" si="52"/>
        <v>6.73543719164901E-4</v>
      </c>
      <c r="G3053" s="141"/>
      <c r="H3053" s="146"/>
      <c r="I3053" s="146"/>
      <c r="J3053" s="146"/>
      <c r="K3053" s="147">
        <f>VLOOKUP('Datos Monitoreo 2019'!$D3053,info!$A$2:$B$20,2,FALSE)</f>
        <v>0.87</v>
      </c>
      <c r="M3053" s="146">
        <v>1.1499999999999999</v>
      </c>
      <c r="N3053" s="148">
        <f>(0.193936*'Datos Monitoreo 2019'!$E3053^2.24268)/1000</f>
        <v>2.1586291727277098E-3</v>
      </c>
      <c r="O3053" s="148">
        <f>'Datos Monitoreo 2019'!$N3053*'Datos Monitoreo 2019'!$S3053</f>
        <v>4.3172583454554198E-4</v>
      </c>
      <c r="P3053" s="148">
        <f>'Datos Monitoreo 2019'!$O3053+'Datos Monitoreo 2019'!$N3053</f>
        <v>2.5903550072732518E-3</v>
      </c>
      <c r="Q3053" s="146">
        <v>0.47</v>
      </c>
      <c r="R3053" s="148">
        <f>'Datos Monitoreo 2019'!$Q3053*'Datos Monitoreo 2019'!$N3053</f>
        <v>1.0145557111820235E-3</v>
      </c>
      <c r="S3053" s="146">
        <v>0.2</v>
      </c>
      <c r="T3053" s="148">
        <f>'Datos Monitoreo 2019'!$R3053*'Datos Monitoreo 2019'!$S3053</f>
        <v>2.0291114223640471E-4</v>
      </c>
      <c r="U3053" s="148">
        <f>'Datos Monitoreo 2019'!$T3053+'Datos Monitoreo 2019'!$R3053</f>
        <v>1.2174668534184283E-3</v>
      </c>
    </row>
    <row r="3054" spans="1:21" x14ac:dyDescent="0.2">
      <c r="A3054" s="141" t="s">
        <v>110</v>
      </c>
      <c r="B3054" s="142">
        <f>VLOOKUP('Datos Monitoreo 2019'!$A3054,info!$D$3:$E$118,2,FALSE)</f>
        <v>6</v>
      </c>
      <c r="C3054" s="143">
        <v>39</v>
      </c>
      <c r="D3054" s="143" t="s">
        <v>13</v>
      </c>
      <c r="E3054" s="144">
        <v>2.9602819415092534</v>
      </c>
      <c r="F3054" s="145">
        <f t="shared" si="52"/>
        <v>6.8826555140090136E-4</v>
      </c>
      <c r="G3054" s="154"/>
      <c r="H3054" s="146"/>
      <c r="I3054" s="146"/>
      <c r="J3054" s="146"/>
      <c r="K3054" s="147">
        <f>VLOOKUP('Datos Monitoreo 2019'!$D3054,info!$A$2:$B$20,2,FALSE)</f>
        <v>0.87</v>
      </c>
      <c r="M3054" s="146">
        <v>1.1499999999999999</v>
      </c>
      <c r="N3054" s="148">
        <f>(0.193936*'Datos Monitoreo 2019'!$E3054^2.24268)/1000</f>
        <v>2.2116056789907132E-3</v>
      </c>
      <c r="O3054" s="148">
        <f>'Datos Monitoreo 2019'!$N3054*'Datos Monitoreo 2019'!$S3054</f>
        <v>4.4232113579814266E-4</v>
      </c>
      <c r="P3054" s="148">
        <f>'Datos Monitoreo 2019'!$O3054+'Datos Monitoreo 2019'!$N3054</f>
        <v>2.6539268147888558E-3</v>
      </c>
      <c r="Q3054" s="146">
        <v>0.47</v>
      </c>
      <c r="R3054" s="148">
        <f>'Datos Monitoreo 2019'!$Q3054*'Datos Monitoreo 2019'!$N3054</f>
        <v>1.0394546691256351E-3</v>
      </c>
      <c r="S3054" s="146">
        <v>0.2</v>
      </c>
      <c r="T3054" s="148">
        <f>'Datos Monitoreo 2019'!$R3054*'Datos Monitoreo 2019'!$S3054</f>
        <v>2.0789093382512702E-4</v>
      </c>
      <c r="U3054" s="148">
        <f>'Datos Monitoreo 2019'!$T3054+'Datos Monitoreo 2019'!$R3054</f>
        <v>1.2473456029507622E-3</v>
      </c>
    </row>
    <row r="3055" spans="1:21" x14ac:dyDescent="0.2">
      <c r="A3055" s="141" t="s">
        <v>110</v>
      </c>
      <c r="B3055" s="142">
        <f>VLOOKUP('Datos Monitoreo 2019'!$A3055,info!$D$3:$E$118,2,FALSE)</f>
        <v>6</v>
      </c>
      <c r="C3055" s="143">
        <v>43</v>
      </c>
      <c r="D3055" s="143" t="s">
        <v>13</v>
      </c>
      <c r="E3055" s="144">
        <v>3.183098861837907</v>
      </c>
      <c r="F3055" s="145">
        <f t="shared" si="52"/>
        <v>7.9577471545947667E-4</v>
      </c>
      <c r="G3055" s="141"/>
      <c r="H3055" s="146"/>
      <c r="I3055" s="146"/>
      <c r="J3055" s="146"/>
      <c r="K3055" s="147">
        <f>VLOOKUP('Datos Monitoreo 2019'!$D3055,info!$A$2:$B$20,2,FALSE)</f>
        <v>0.87</v>
      </c>
      <c r="M3055" s="146">
        <v>1.1499999999999999</v>
      </c>
      <c r="N3055" s="148">
        <f>(0.193936*'Datos Monitoreo 2019'!$E3055^2.24268)/1000</f>
        <v>2.6024977181242793E-3</v>
      </c>
      <c r="O3055" s="148">
        <f>'Datos Monitoreo 2019'!$N3055*'Datos Monitoreo 2019'!$S3055</f>
        <v>5.2049954362485586E-4</v>
      </c>
      <c r="P3055" s="148">
        <f>'Datos Monitoreo 2019'!$O3055+'Datos Monitoreo 2019'!$N3055</f>
        <v>3.1229972617491351E-3</v>
      </c>
      <c r="Q3055" s="146">
        <v>0.47</v>
      </c>
      <c r="R3055" s="148">
        <f>'Datos Monitoreo 2019'!$Q3055*'Datos Monitoreo 2019'!$N3055</f>
        <v>1.2231739275184112E-3</v>
      </c>
      <c r="S3055" s="146">
        <v>0.2</v>
      </c>
      <c r="T3055" s="148">
        <f>'Datos Monitoreo 2019'!$R3055*'Datos Monitoreo 2019'!$S3055</f>
        <v>2.4463478550368226E-4</v>
      </c>
      <c r="U3055" s="148">
        <f>'Datos Monitoreo 2019'!$T3055+'Datos Monitoreo 2019'!$R3055</f>
        <v>1.4678087130220933E-3</v>
      </c>
    </row>
    <row r="3056" spans="1:21" x14ac:dyDescent="0.2">
      <c r="A3056" s="141" t="s">
        <v>110</v>
      </c>
      <c r="B3056" s="142">
        <f>VLOOKUP('Datos Monitoreo 2019'!$A3056,info!$D$3:$E$118,2,FALSE)</f>
        <v>6</v>
      </c>
      <c r="C3056" s="143">
        <v>44</v>
      </c>
      <c r="D3056" s="143" t="s">
        <v>13</v>
      </c>
      <c r="E3056" s="144">
        <v>3.214929850456286</v>
      </c>
      <c r="F3056" s="145">
        <f t="shared" si="52"/>
        <v>8.1176978724021209E-4</v>
      </c>
      <c r="G3056" s="141"/>
      <c r="H3056" s="146"/>
      <c r="I3056" s="146"/>
      <c r="J3056" s="146"/>
      <c r="K3056" s="147">
        <f>VLOOKUP('Datos Monitoreo 2019'!$D3056,info!$A$2:$B$20,2,FALSE)</f>
        <v>0.87</v>
      </c>
      <c r="M3056" s="146">
        <v>1.1499999999999999</v>
      </c>
      <c r="N3056" s="148">
        <f>(0.193936*'Datos Monitoreo 2019'!$E3056^2.24268)/1000</f>
        <v>2.6612263561692729E-3</v>
      </c>
      <c r="O3056" s="148">
        <f>'Datos Monitoreo 2019'!$N3056*'Datos Monitoreo 2019'!$S3056</f>
        <v>5.3224527123385459E-4</v>
      </c>
      <c r="P3056" s="148">
        <f>'Datos Monitoreo 2019'!$O3056+'Datos Monitoreo 2019'!$N3056</f>
        <v>3.1934716274031275E-3</v>
      </c>
      <c r="Q3056" s="146">
        <v>0.47</v>
      </c>
      <c r="R3056" s="148">
        <f>'Datos Monitoreo 2019'!$Q3056*'Datos Monitoreo 2019'!$N3056</f>
        <v>1.2507763873995583E-3</v>
      </c>
      <c r="S3056" s="146">
        <v>0.2</v>
      </c>
      <c r="T3056" s="148">
        <f>'Datos Monitoreo 2019'!$R3056*'Datos Monitoreo 2019'!$S3056</f>
        <v>2.5015527747991167E-4</v>
      </c>
      <c r="U3056" s="148">
        <f>'Datos Monitoreo 2019'!$T3056+'Datos Monitoreo 2019'!$R3056</f>
        <v>1.5009316648794699E-3</v>
      </c>
    </row>
    <row r="3057" spans="1:21" x14ac:dyDescent="0.2">
      <c r="A3057" s="141" t="s">
        <v>110</v>
      </c>
      <c r="B3057" s="142">
        <f>VLOOKUP('Datos Monitoreo 2019'!$A3057,info!$D$3:$E$118,2,FALSE)</f>
        <v>6</v>
      </c>
      <c r="C3057" s="143">
        <v>47</v>
      </c>
      <c r="D3057" s="143" t="s">
        <v>10</v>
      </c>
      <c r="E3057" s="144">
        <v>29.634650403710911</v>
      </c>
      <c r="F3057" s="145">
        <f t="shared" si="52"/>
        <v>6.8974648814637135E-2</v>
      </c>
      <c r="G3057" s="141"/>
      <c r="H3057" s="146"/>
      <c r="I3057" s="146"/>
      <c r="J3057" s="146"/>
      <c r="K3057" s="147">
        <f>VLOOKUP('Datos Monitoreo 2019'!$D3057,info!$A$2:$B$20,2,FALSE)</f>
        <v>0.54</v>
      </c>
      <c r="M3057" s="146">
        <v>1.1499999999999999</v>
      </c>
      <c r="N3057" s="148">
        <f>(0.214828*'Datos Monitoreo 2019'!$E3057^2.0402)/1000</f>
        <v>0.21620057972679149</v>
      </c>
      <c r="O3057" s="148">
        <f>'Datos Monitoreo 2019'!$N3057*'Datos Monitoreo 2019'!$S3057</f>
        <v>4.3240115945358301E-2</v>
      </c>
      <c r="P3057" s="148">
        <f>'Datos Monitoreo 2019'!$O3057+'Datos Monitoreo 2019'!$N3057</f>
        <v>0.25944069567214978</v>
      </c>
      <c r="Q3057" s="146">
        <v>0.47</v>
      </c>
      <c r="R3057" s="148">
        <f>'Datos Monitoreo 2019'!$Q3057*'Datos Monitoreo 2019'!$N3057</f>
        <v>0.10161427247159199</v>
      </c>
      <c r="S3057" s="146">
        <v>0.2</v>
      </c>
      <c r="T3057" s="148">
        <f>'Datos Monitoreo 2019'!$R3057*'Datos Monitoreo 2019'!$S3057</f>
        <v>2.03228544943184E-2</v>
      </c>
      <c r="U3057" s="148">
        <f>'Datos Monitoreo 2019'!$T3057+'Datos Monitoreo 2019'!$R3057</f>
        <v>0.12193712696591039</v>
      </c>
    </row>
    <row r="3058" spans="1:21" x14ac:dyDescent="0.2">
      <c r="A3058" s="141" t="s">
        <v>110</v>
      </c>
      <c r="B3058" s="142">
        <f>VLOOKUP('Datos Monitoreo 2019'!$A3058,info!$D$3:$E$118,2,FALSE)</f>
        <v>6</v>
      </c>
      <c r="C3058" s="143">
        <v>48</v>
      </c>
      <c r="D3058" s="143" t="s">
        <v>10</v>
      </c>
      <c r="E3058" s="144">
        <v>32.626763333838547</v>
      </c>
      <c r="F3058" s="145">
        <f t="shared" si="52"/>
        <v>8.36060810429613E-2</v>
      </c>
      <c r="G3058" s="141"/>
      <c r="H3058" s="146"/>
      <c r="I3058" s="146"/>
      <c r="J3058" s="146"/>
      <c r="K3058" s="147">
        <f>VLOOKUP('Datos Monitoreo 2019'!$D3058,info!$A$2:$B$20,2,FALSE)</f>
        <v>0.54</v>
      </c>
      <c r="M3058" s="146">
        <v>1.1499999999999999</v>
      </c>
      <c r="N3058" s="148">
        <f>(0.214828*'Datos Monitoreo 2019'!$E3058^2.0402)/1000</f>
        <v>0.26307800825291577</v>
      </c>
      <c r="O3058" s="148">
        <f>'Datos Monitoreo 2019'!$N3058*'Datos Monitoreo 2019'!$S3058</f>
        <v>5.2615601650583155E-2</v>
      </c>
      <c r="P3058" s="148">
        <f>'Datos Monitoreo 2019'!$O3058+'Datos Monitoreo 2019'!$N3058</f>
        <v>0.31569360990349893</v>
      </c>
      <c r="Q3058" s="146">
        <v>0.47</v>
      </c>
      <c r="R3058" s="148">
        <f>'Datos Monitoreo 2019'!$Q3058*'Datos Monitoreo 2019'!$N3058</f>
        <v>0.12364666387887041</v>
      </c>
      <c r="S3058" s="146">
        <v>0.2</v>
      </c>
      <c r="T3058" s="148">
        <f>'Datos Monitoreo 2019'!$R3058*'Datos Monitoreo 2019'!$S3058</f>
        <v>2.4729332775774084E-2</v>
      </c>
      <c r="U3058" s="148">
        <f>'Datos Monitoreo 2019'!$T3058+'Datos Monitoreo 2019'!$R3058</f>
        <v>0.14837599665464449</v>
      </c>
    </row>
    <row r="3059" spans="1:21" x14ac:dyDescent="0.2">
      <c r="A3059" s="141" t="s">
        <v>110</v>
      </c>
      <c r="B3059" s="142">
        <f>VLOOKUP('Datos Monitoreo 2019'!$A3059,info!$D$3:$E$118,2,FALSE)</f>
        <v>6</v>
      </c>
      <c r="C3059" s="143">
        <v>49</v>
      </c>
      <c r="D3059" s="143" t="s">
        <v>13</v>
      </c>
      <c r="E3059" s="144">
        <v>2.7692960097989787</v>
      </c>
      <c r="F3059" s="145">
        <f t="shared" si="52"/>
        <v>6.023218821312777E-4</v>
      </c>
      <c r="G3059" s="141"/>
      <c r="H3059" s="146"/>
      <c r="I3059" s="146"/>
      <c r="J3059" s="146"/>
      <c r="K3059" s="147">
        <f>VLOOKUP('Datos Monitoreo 2019'!$D3059,info!$A$2:$B$20,2,FALSE)</f>
        <v>0.87</v>
      </c>
      <c r="M3059" s="146">
        <v>1.1499999999999999</v>
      </c>
      <c r="N3059" s="148">
        <f>(0.193936*'Datos Monitoreo 2019'!$E3059^2.24268)/1000</f>
        <v>1.9043702786409324E-3</v>
      </c>
      <c r="O3059" s="148">
        <f>'Datos Monitoreo 2019'!$N3059*'Datos Monitoreo 2019'!$S3059</f>
        <v>3.8087405572818651E-4</v>
      </c>
      <c r="P3059" s="148">
        <f>'Datos Monitoreo 2019'!$O3059+'Datos Monitoreo 2019'!$N3059</f>
        <v>2.2852443343691188E-3</v>
      </c>
      <c r="Q3059" s="146">
        <v>0.47</v>
      </c>
      <c r="R3059" s="148">
        <f>'Datos Monitoreo 2019'!$Q3059*'Datos Monitoreo 2019'!$N3059</f>
        <v>8.9505403096123818E-4</v>
      </c>
      <c r="S3059" s="146">
        <v>0.2</v>
      </c>
      <c r="T3059" s="148">
        <f>'Datos Monitoreo 2019'!$R3059*'Datos Monitoreo 2019'!$S3059</f>
        <v>1.7901080619224765E-4</v>
      </c>
      <c r="U3059" s="148">
        <f>'Datos Monitoreo 2019'!$T3059+'Datos Monitoreo 2019'!$R3059</f>
        <v>1.0740648371534859E-3</v>
      </c>
    </row>
    <row r="3060" spans="1:21" s="94" customFormat="1" ht="16.5" hidden="1" x14ac:dyDescent="0.3">
      <c r="A3060" s="95" t="s">
        <v>111</v>
      </c>
      <c r="B3060" s="102">
        <f>VLOOKUP('Datos Monitoreo 2019'!$A3060,info!$D$3:$E$118,2,FALSE)</f>
        <v>1</v>
      </c>
      <c r="C3060" s="96">
        <v>1</v>
      </c>
      <c r="D3060" s="95" t="s">
        <v>10</v>
      </c>
      <c r="E3060" s="97">
        <v>30.557749073643905</v>
      </c>
      <c r="F3060" s="103">
        <f t="shared" si="52"/>
        <v>7.3338597776745354E-2</v>
      </c>
      <c r="G3060" s="95"/>
      <c r="H3060" s="104"/>
      <c r="I3060" s="104"/>
      <c r="J3060" s="104"/>
      <c r="K3060" s="105">
        <f>VLOOKUP('Datos Monitoreo 2019'!$D3060,info!$A$2:$B$20,2,FALSE)</f>
        <v>0.54</v>
      </c>
      <c r="M3060" s="104">
        <v>1.1499999999999999</v>
      </c>
      <c r="N3060" s="106">
        <f>(0.214828*'Datos Monitoreo 2019'!$E3060^2.0402)/1000</f>
        <v>0.23016298677214159</v>
      </c>
      <c r="O3060" s="106">
        <f>'Datos Monitoreo 2019'!$N3060*'Datos Monitoreo 2019'!$S3060</f>
        <v>4.6032597354428322E-2</v>
      </c>
      <c r="P3060" s="106">
        <f>'Datos Monitoreo 2019'!$O3060+'Datos Monitoreo 2019'!$N3060</f>
        <v>0.27619558412656992</v>
      </c>
      <c r="Q3060" s="104">
        <v>0.47</v>
      </c>
      <c r="R3060" s="106">
        <f>'Datos Monitoreo 2019'!$Q3060*'Datos Monitoreo 2019'!$N3060</f>
        <v>0.10817660378290654</v>
      </c>
      <c r="S3060" s="104">
        <v>0.2</v>
      </c>
      <c r="T3060" s="106">
        <f>'Datos Monitoreo 2019'!$R3060*'Datos Monitoreo 2019'!$S3060</f>
        <v>2.1635320756581311E-2</v>
      </c>
      <c r="U3060" s="106">
        <f>'Datos Monitoreo 2019'!$T3060+'Datos Monitoreo 2019'!$R3060</f>
        <v>0.12981192453948787</v>
      </c>
    </row>
    <row r="3061" spans="1:21" s="94" customFormat="1" ht="16.5" hidden="1" x14ac:dyDescent="0.3">
      <c r="A3061" s="95" t="s">
        <v>111</v>
      </c>
      <c r="B3061" s="102">
        <f>VLOOKUP('Datos Monitoreo 2019'!$A3061,info!$D$3:$E$118,2,FALSE)</f>
        <v>1</v>
      </c>
      <c r="C3061" s="96">
        <v>3</v>
      </c>
      <c r="D3061" s="95" t="s">
        <v>10</v>
      </c>
      <c r="E3061" s="97">
        <v>27.533805154897895</v>
      </c>
      <c r="F3061" s="103">
        <f t="shared" si="52"/>
        <v>5.954185364746669E-2</v>
      </c>
      <c r="G3061" s="95"/>
      <c r="H3061" s="104"/>
      <c r="I3061" s="104"/>
      <c r="J3061" s="104"/>
      <c r="K3061" s="105">
        <f>VLOOKUP('Datos Monitoreo 2019'!$D3061,info!$A$2:$B$20,2,FALSE)</f>
        <v>0.54</v>
      </c>
      <c r="M3061" s="104">
        <v>1.1499999999999999</v>
      </c>
      <c r="N3061" s="106">
        <f>(0.214828*'Datos Monitoreo 2019'!$E3061^2.0402)/1000</f>
        <v>0.18608269081262685</v>
      </c>
      <c r="O3061" s="106">
        <f>'Datos Monitoreo 2019'!$N3061*'Datos Monitoreo 2019'!$S3061</f>
        <v>3.7216538162525369E-2</v>
      </c>
      <c r="P3061" s="106">
        <f>'Datos Monitoreo 2019'!$O3061+'Datos Monitoreo 2019'!$N3061</f>
        <v>0.22329922897515223</v>
      </c>
      <c r="Q3061" s="104">
        <v>0.47</v>
      </c>
      <c r="R3061" s="106">
        <f>'Datos Monitoreo 2019'!$Q3061*'Datos Monitoreo 2019'!$N3061</f>
        <v>8.7458864681934617E-2</v>
      </c>
      <c r="S3061" s="104">
        <v>0.2</v>
      </c>
      <c r="T3061" s="106">
        <f>'Datos Monitoreo 2019'!$R3061*'Datos Monitoreo 2019'!$S3061</f>
        <v>1.7491772936386926E-2</v>
      </c>
      <c r="U3061" s="106">
        <f>'Datos Monitoreo 2019'!$T3061+'Datos Monitoreo 2019'!$R3061</f>
        <v>0.10495063761832155</v>
      </c>
    </row>
    <row r="3062" spans="1:21" s="94" customFormat="1" ht="16.5" hidden="1" x14ac:dyDescent="0.3">
      <c r="A3062" s="95" t="s">
        <v>111</v>
      </c>
      <c r="B3062" s="102">
        <f>VLOOKUP('Datos Monitoreo 2019'!$A3062,info!$D$3:$E$118,2,FALSE)</f>
        <v>1</v>
      </c>
      <c r="C3062" s="96">
        <v>4</v>
      </c>
      <c r="D3062" s="96" t="s">
        <v>10</v>
      </c>
      <c r="E3062" s="97">
        <v>32.149298504562857</v>
      </c>
      <c r="F3062" s="103">
        <f t="shared" si="52"/>
        <v>8.1176978724021215E-2</v>
      </c>
      <c r="G3062" s="95"/>
      <c r="H3062" s="104"/>
      <c r="I3062" s="104"/>
      <c r="J3062" s="104"/>
      <c r="K3062" s="105">
        <f>VLOOKUP('Datos Monitoreo 2019'!$D3062,info!$A$2:$B$20,2,FALSE)</f>
        <v>0.54</v>
      </c>
      <c r="M3062" s="104">
        <v>1.1499999999999999</v>
      </c>
      <c r="N3062" s="106">
        <f>(0.214828*'Datos Monitoreo 2019'!$E3062^2.0402)/1000</f>
        <v>0.255283168645486</v>
      </c>
      <c r="O3062" s="106">
        <f>'Datos Monitoreo 2019'!$N3062*'Datos Monitoreo 2019'!$S3062</f>
        <v>5.1056633729097203E-2</v>
      </c>
      <c r="P3062" s="106">
        <f>'Datos Monitoreo 2019'!$O3062+'Datos Monitoreo 2019'!$N3062</f>
        <v>0.30633980237458319</v>
      </c>
      <c r="Q3062" s="104">
        <v>0.47</v>
      </c>
      <c r="R3062" s="106">
        <f>'Datos Monitoreo 2019'!$Q3062*'Datos Monitoreo 2019'!$N3062</f>
        <v>0.11998308926337842</v>
      </c>
      <c r="S3062" s="104">
        <v>0.2</v>
      </c>
      <c r="T3062" s="106">
        <f>'Datos Monitoreo 2019'!$R3062*'Datos Monitoreo 2019'!$S3062</f>
        <v>2.3996617852675685E-2</v>
      </c>
      <c r="U3062" s="106">
        <f>'Datos Monitoreo 2019'!$T3062+'Datos Monitoreo 2019'!$R3062</f>
        <v>0.1439797071160541</v>
      </c>
    </row>
    <row r="3063" spans="1:21" s="94" customFormat="1" ht="16.5" hidden="1" x14ac:dyDescent="0.3">
      <c r="A3063" s="95" t="s">
        <v>112</v>
      </c>
      <c r="B3063" s="102">
        <f>VLOOKUP('Datos Monitoreo 2019'!$A3063,info!$D$3:$E$118,2,FALSE)</f>
        <v>2</v>
      </c>
      <c r="C3063" s="96">
        <v>1</v>
      </c>
      <c r="D3063" s="96" t="s">
        <v>11</v>
      </c>
      <c r="E3063" s="97">
        <v>25.942255723978942</v>
      </c>
      <c r="F3063" s="103">
        <f t="shared" si="52"/>
        <v>5.2857346037607091E-2</v>
      </c>
      <c r="G3063" s="95"/>
      <c r="H3063" s="104"/>
      <c r="I3063" s="104"/>
      <c r="J3063" s="104"/>
      <c r="K3063" s="105">
        <f>VLOOKUP('Datos Monitoreo 2019'!$D3063,info!$A$2:$B$20,2,FALSE)</f>
        <v>0.34899999999999998</v>
      </c>
      <c r="M3063" s="104">
        <v>1.1499999999999999</v>
      </c>
      <c r="N3063" s="106">
        <f>(0.489461*'Datos Monitoreo 2019'!$E3063^1.79018)/1000</f>
        <v>0.16635906165561426</v>
      </c>
      <c r="O3063" s="106">
        <f>'Datos Monitoreo 2019'!$N3063*'Datos Monitoreo 2019'!$S3063</f>
        <v>3.3271812331122856E-2</v>
      </c>
      <c r="P3063" s="106">
        <f>'Datos Monitoreo 2019'!$O3063+'Datos Monitoreo 2019'!$N3063</f>
        <v>0.19963087398673712</v>
      </c>
      <c r="Q3063" s="104">
        <v>0.47</v>
      </c>
      <c r="R3063" s="106">
        <f>'Datos Monitoreo 2019'!$Q3063*'Datos Monitoreo 2019'!$N3063</f>
        <v>7.8188758978138692E-2</v>
      </c>
      <c r="S3063" s="104">
        <v>0.2</v>
      </c>
      <c r="T3063" s="106">
        <f>'Datos Monitoreo 2019'!$R3063*'Datos Monitoreo 2019'!$S3063</f>
        <v>1.5637751795627739E-2</v>
      </c>
      <c r="U3063" s="106">
        <f>'Datos Monitoreo 2019'!$T3063+'Datos Monitoreo 2019'!$R3063</f>
        <v>9.3826510773766428E-2</v>
      </c>
    </row>
    <row r="3064" spans="1:21" s="94" customFormat="1" ht="16.5" hidden="1" x14ac:dyDescent="0.3">
      <c r="A3064" s="95" t="s">
        <v>112</v>
      </c>
      <c r="B3064" s="102">
        <f>VLOOKUP('Datos Monitoreo 2019'!$A3064,info!$D$3:$E$118,2,FALSE)</f>
        <v>2</v>
      </c>
      <c r="C3064" s="96">
        <v>3</v>
      </c>
      <c r="D3064" s="96" t="s">
        <v>11</v>
      </c>
      <c r="E3064" s="97">
        <v>27.597467132134653</v>
      </c>
      <c r="F3064" s="103">
        <f t="shared" si="52"/>
        <v>5.9817510008901849E-2</v>
      </c>
      <c r="G3064" s="95"/>
      <c r="H3064" s="104"/>
      <c r="I3064" s="104"/>
      <c r="J3064" s="104"/>
      <c r="K3064" s="105">
        <f>VLOOKUP('Datos Monitoreo 2019'!$D3064,info!$A$2:$B$20,2,FALSE)</f>
        <v>0.34899999999999998</v>
      </c>
      <c r="M3064" s="104">
        <v>1.1499999999999999</v>
      </c>
      <c r="N3064" s="106">
        <f>(0.489461*'Datos Monitoreo 2019'!$E3064^1.79018)/1000</f>
        <v>0.185837503227266</v>
      </c>
      <c r="O3064" s="106">
        <f>'Datos Monitoreo 2019'!$N3064*'Datos Monitoreo 2019'!$S3064</f>
        <v>3.7167500645453204E-2</v>
      </c>
      <c r="P3064" s="106">
        <f>'Datos Monitoreo 2019'!$O3064+'Datos Monitoreo 2019'!$N3064</f>
        <v>0.22300500387271921</v>
      </c>
      <c r="Q3064" s="104">
        <v>0.47</v>
      </c>
      <c r="R3064" s="106">
        <f>'Datos Monitoreo 2019'!$Q3064*'Datos Monitoreo 2019'!$N3064</f>
        <v>8.7343626516815015E-2</v>
      </c>
      <c r="S3064" s="104">
        <v>0.2</v>
      </c>
      <c r="T3064" s="106">
        <f>'Datos Monitoreo 2019'!$R3064*'Datos Monitoreo 2019'!$S3064</f>
        <v>1.7468725303363002E-2</v>
      </c>
      <c r="U3064" s="106">
        <f>'Datos Monitoreo 2019'!$T3064+'Datos Monitoreo 2019'!$R3064</f>
        <v>0.10481235182017802</v>
      </c>
    </row>
    <row r="3065" spans="1:21" s="94" customFormat="1" ht="16.5" hidden="1" x14ac:dyDescent="0.3">
      <c r="A3065" s="95" t="s">
        <v>112</v>
      </c>
      <c r="B3065" s="102">
        <f>VLOOKUP('Datos Monitoreo 2019'!$A3065,info!$D$3:$E$118,2,FALSE)</f>
        <v>2</v>
      </c>
      <c r="C3065" s="96">
        <v>4</v>
      </c>
      <c r="D3065" s="96" t="s">
        <v>11</v>
      </c>
      <c r="E3065" s="97">
        <v>26.738030439438418</v>
      </c>
      <c r="F3065" s="103">
        <f t="shared" si="52"/>
        <v>5.6149863922820689E-2</v>
      </c>
      <c r="G3065" s="95"/>
      <c r="H3065" s="104"/>
      <c r="I3065" s="104"/>
      <c r="J3065" s="104"/>
      <c r="K3065" s="105">
        <f>VLOOKUP('Datos Monitoreo 2019'!$D3065,info!$A$2:$B$20,2,FALSE)</f>
        <v>0.34899999999999998</v>
      </c>
      <c r="M3065" s="104">
        <v>1.1499999999999999</v>
      </c>
      <c r="N3065" s="106">
        <f>(0.489461*'Datos Monitoreo 2019'!$E3065^1.79018)/1000</f>
        <v>0.17560489849721381</v>
      </c>
      <c r="O3065" s="106">
        <f>'Datos Monitoreo 2019'!$N3065*'Datos Monitoreo 2019'!$S3065</f>
        <v>3.5120979699442764E-2</v>
      </c>
      <c r="P3065" s="106">
        <f>'Datos Monitoreo 2019'!$O3065+'Datos Monitoreo 2019'!$N3065</f>
        <v>0.21072587819665656</v>
      </c>
      <c r="Q3065" s="104">
        <v>0.47</v>
      </c>
      <c r="R3065" s="106">
        <f>'Datos Monitoreo 2019'!$Q3065*'Datos Monitoreo 2019'!$N3065</f>
        <v>8.2534302293690479E-2</v>
      </c>
      <c r="S3065" s="104">
        <v>0.2</v>
      </c>
      <c r="T3065" s="106">
        <f>'Datos Monitoreo 2019'!$R3065*'Datos Monitoreo 2019'!$S3065</f>
        <v>1.6506860458738098E-2</v>
      </c>
      <c r="U3065" s="106">
        <f>'Datos Monitoreo 2019'!$T3065+'Datos Monitoreo 2019'!$R3065</f>
        <v>9.904116275242858E-2</v>
      </c>
    </row>
    <row r="3066" spans="1:21" s="94" customFormat="1" ht="16.5" hidden="1" x14ac:dyDescent="0.3">
      <c r="A3066" s="95" t="s">
        <v>112</v>
      </c>
      <c r="B3066" s="102">
        <f>VLOOKUP('Datos Monitoreo 2019'!$A3066,info!$D$3:$E$118,2,FALSE)</f>
        <v>2</v>
      </c>
      <c r="C3066" s="96">
        <v>6</v>
      </c>
      <c r="D3066" s="96" t="s">
        <v>11</v>
      </c>
      <c r="E3066" s="97">
        <v>28.297748881738993</v>
      </c>
      <c r="F3066" s="103">
        <f t="shared" si="52"/>
        <v>6.289174688966491E-2</v>
      </c>
      <c r="G3066" s="95"/>
      <c r="H3066" s="104"/>
      <c r="I3066" s="104"/>
      <c r="J3066" s="104"/>
      <c r="K3066" s="105">
        <f>VLOOKUP('Datos Monitoreo 2019'!$D3066,info!$A$2:$B$20,2,FALSE)</f>
        <v>0.34899999999999998</v>
      </c>
      <c r="M3066" s="104">
        <v>1.1499999999999999</v>
      </c>
      <c r="N3066" s="106">
        <f>(0.489461*'Datos Monitoreo 2019'!$E3066^1.79018)/1000</f>
        <v>0.19436375845090023</v>
      </c>
      <c r="O3066" s="106">
        <f>'Datos Monitoreo 2019'!$N3066*'Datos Monitoreo 2019'!$S3066</f>
        <v>3.8872751690180049E-2</v>
      </c>
      <c r="P3066" s="106">
        <f>'Datos Monitoreo 2019'!$O3066+'Datos Monitoreo 2019'!$N3066</f>
        <v>0.23323651014108027</v>
      </c>
      <c r="Q3066" s="104">
        <v>0.47</v>
      </c>
      <c r="R3066" s="106">
        <f>'Datos Monitoreo 2019'!$Q3066*'Datos Monitoreo 2019'!$N3066</f>
        <v>9.1350966471923103E-2</v>
      </c>
      <c r="S3066" s="104">
        <v>0.2</v>
      </c>
      <c r="T3066" s="106">
        <f>'Datos Monitoreo 2019'!$R3066*'Datos Monitoreo 2019'!$S3066</f>
        <v>1.8270193294384621E-2</v>
      </c>
      <c r="U3066" s="106">
        <f>'Datos Monitoreo 2019'!$T3066+'Datos Monitoreo 2019'!$R3066</f>
        <v>0.10962115976630772</v>
      </c>
    </row>
    <row r="3067" spans="1:21" s="94" customFormat="1" ht="16.5" hidden="1" x14ac:dyDescent="0.3">
      <c r="A3067" s="95" t="s">
        <v>112</v>
      </c>
      <c r="B3067" s="102">
        <f>VLOOKUP('Datos Monitoreo 2019'!$A3067,info!$D$3:$E$118,2,FALSE)</f>
        <v>2</v>
      </c>
      <c r="C3067" s="96">
        <v>8</v>
      </c>
      <c r="D3067" s="96" t="s">
        <v>11</v>
      </c>
      <c r="E3067" s="97">
        <v>22.981973782469687</v>
      </c>
      <c r="F3067" s="103">
        <f t="shared" si="52"/>
        <v>4.1482462677357779E-2</v>
      </c>
      <c r="G3067" s="95"/>
      <c r="H3067" s="104"/>
      <c r="I3067" s="104"/>
      <c r="J3067" s="104"/>
      <c r="K3067" s="105">
        <f>VLOOKUP('Datos Monitoreo 2019'!$D3067,info!$A$2:$B$20,2,FALSE)</f>
        <v>0.34899999999999998</v>
      </c>
      <c r="M3067" s="104">
        <v>1.1499999999999999</v>
      </c>
      <c r="N3067" s="106">
        <f>(0.489461*'Datos Monitoreo 2019'!$E3067^1.79018)/1000</f>
        <v>0.13392031260373247</v>
      </c>
      <c r="O3067" s="106">
        <f>'Datos Monitoreo 2019'!$N3067*'Datos Monitoreo 2019'!$S3067</f>
        <v>2.6784062520746495E-2</v>
      </c>
      <c r="P3067" s="106">
        <f>'Datos Monitoreo 2019'!$O3067+'Datos Monitoreo 2019'!$N3067</f>
        <v>0.16070437512447897</v>
      </c>
      <c r="Q3067" s="104">
        <v>0.47</v>
      </c>
      <c r="R3067" s="106">
        <f>'Datos Monitoreo 2019'!$Q3067*'Datos Monitoreo 2019'!$N3067</f>
        <v>6.2942546923754256E-2</v>
      </c>
      <c r="S3067" s="104">
        <v>0.2</v>
      </c>
      <c r="T3067" s="106">
        <f>'Datos Monitoreo 2019'!$R3067*'Datos Monitoreo 2019'!$S3067</f>
        <v>1.2588509384750852E-2</v>
      </c>
      <c r="U3067" s="106">
        <f>'Datos Monitoreo 2019'!$T3067+'Datos Monitoreo 2019'!$R3067</f>
        <v>7.553105630850511E-2</v>
      </c>
    </row>
    <row r="3068" spans="1:21" s="94" customFormat="1" ht="16.5" hidden="1" x14ac:dyDescent="0.3">
      <c r="A3068" s="95" t="s">
        <v>112</v>
      </c>
      <c r="B3068" s="102">
        <f>VLOOKUP('Datos Monitoreo 2019'!$A3068,info!$D$3:$E$118,2,FALSE)</f>
        <v>2</v>
      </c>
      <c r="C3068" s="96">
        <v>9</v>
      </c>
      <c r="D3068" s="96" t="s">
        <v>11</v>
      </c>
      <c r="E3068" s="97">
        <v>23.141128725561583</v>
      </c>
      <c r="F3068" s="103">
        <f t="shared" si="52"/>
        <v>4.2059001458708181E-2</v>
      </c>
      <c r="G3068" s="95"/>
      <c r="H3068" s="104"/>
      <c r="I3068" s="104"/>
      <c r="J3068" s="104"/>
      <c r="K3068" s="105">
        <f>VLOOKUP('Datos Monitoreo 2019'!$D3068,info!$A$2:$B$20,2,FALSE)</f>
        <v>0.34899999999999998</v>
      </c>
      <c r="M3068" s="104">
        <v>1.1499999999999999</v>
      </c>
      <c r="N3068" s="106">
        <f>(0.489461*'Datos Monitoreo 2019'!$E3068^1.79018)/1000</f>
        <v>0.13558511246577234</v>
      </c>
      <c r="O3068" s="106">
        <f>'Datos Monitoreo 2019'!$N3068*'Datos Monitoreo 2019'!$S3068</f>
        <v>2.711702249315447E-2</v>
      </c>
      <c r="P3068" s="106">
        <f>'Datos Monitoreo 2019'!$O3068+'Datos Monitoreo 2019'!$N3068</f>
        <v>0.16270213495892683</v>
      </c>
      <c r="Q3068" s="104">
        <v>0.47</v>
      </c>
      <c r="R3068" s="106">
        <f>'Datos Monitoreo 2019'!$Q3068*'Datos Monitoreo 2019'!$N3068</f>
        <v>6.3725002858912999E-2</v>
      </c>
      <c r="S3068" s="104">
        <v>0.2</v>
      </c>
      <c r="T3068" s="106">
        <f>'Datos Monitoreo 2019'!$R3068*'Datos Monitoreo 2019'!$S3068</f>
        <v>1.27450005717826E-2</v>
      </c>
      <c r="U3068" s="106">
        <f>'Datos Monitoreo 2019'!$T3068+'Datos Monitoreo 2019'!$R3068</f>
        <v>7.6470003430695599E-2</v>
      </c>
    </row>
    <row r="3069" spans="1:21" s="94" customFormat="1" ht="16.5" hidden="1" x14ac:dyDescent="0.3">
      <c r="A3069" s="95" t="s">
        <v>112</v>
      </c>
      <c r="B3069" s="102">
        <f>VLOOKUP('Datos Monitoreo 2019'!$A3069,info!$D$3:$E$118,2,FALSE)</f>
        <v>2</v>
      </c>
      <c r="C3069" s="96">
        <v>10</v>
      </c>
      <c r="D3069" s="96" t="s">
        <v>11</v>
      </c>
      <c r="E3069" s="97">
        <v>29.666481392329292</v>
      </c>
      <c r="F3069" s="103">
        <f t="shared" si="52"/>
        <v>6.9122901644127252E-2</v>
      </c>
      <c r="G3069" s="95"/>
      <c r="H3069" s="104"/>
      <c r="I3069" s="104"/>
      <c r="J3069" s="104"/>
      <c r="K3069" s="105">
        <f>VLOOKUP('Datos Monitoreo 2019'!$D3069,info!$A$2:$B$20,2,FALSE)</f>
        <v>0.34899999999999998</v>
      </c>
      <c r="M3069" s="104">
        <v>1.1499999999999999</v>
      </c>
      <c r="N3069" s="106">
        <f>(0.489461*'Datos Monitoreo 2019'!$E3069^1.79018)/1000</f>
        <v>0.21151409431355328</v>
      </c>
      <c r="O3069" s="106">
        <f>'Datos Monitoreo 2019'!$N3069*'Datos Monitoreo 2019'!$S3069</f>
        <v>4.2302818862710659E-2</v>
      </c>
      <c r="P3069" s="106">
        <f>'Datos Monitoreo 2019'!$O3069+'Datos Monitoreo 2019'!$N3069</f>
        <v>0.25381691317626393</v>
      </c>
      <c r="Q3069" s="104">
        <v>0.47</v>
      </c>
      <c r="R3069" s="106">
        <f>'Datos Monitoreo 2019'!$Q3069*'Datos Monitoreo 2019'!$N3069</f>
        <v>9.9411624327370038E-2</v>
      </c>
      <c r="S3069" s="104">
        <v>0.2</v>
      </c>
      <c r="T3069" s="106">
        <f>'Datos Monitoreo 2019'!$R3069*'Datos Monitoreo 2019'!$S3069</f>
        <v>1.9882324865474008E-2</v>
      </c>
      <c r="U3069" s="106">
        <f>'Datos Monitoreo 2019'!$T3069+'Datos Monitoreo 2019'!$R3069</f>
        <v>0.11929394919284404</v>
      </c>
    </row>
    <row r="3070" spans="1:21" s="94" customFormat="1" ht="16.5" hidden="1" x14ac:dyDescent="0.3">
      <c r="A3070" s="95" t="s">
        <v>112</v>
      </c>
      <c r="B3070" s="102">
        <f>VLOOKUP('Datos Monitoreo 2019'!$A3070,info!$D$3:$E$118,2,FALSE)</f>
        <v>2</v>
      </c>
      <c r="C3070" s="96">
        <v>11</v>
      </c>
      <c r="D3070" s="96" t="s">
        <v>11</v>
      </c>
      <c r="E3070" s="97">
        <v>13.591832140047863</v>
      </c>
      <c r="F3070" s="103">
        <f t="shared" si="52"/>
        <v>1.4509280809501096E-2</v>
      </c>
      <c r="G3070" s="95"/>
      <c r="H3070" s="104"/>
      <c r="I3070" s="104"/>
      <c r="J3070" s="104"/>
      <c r="K3070" s="105">
        <f>VLOOKUP('Datos Monitoreo 2019'!$D3070,info!$A$2:$B$20,2,FALSE)</f>
        <v>0.34899999999999998</v>
      </c>
      <c r="M3070" s="104">
        <v>1.1499999999999999</v>
      </c>
      <c r="N3070" s="106">
        <f>(0.489461*'Datos Monitoreo 2019'!$E3070^1.79018)/1000</f>
        <v>5.2298557145708947E-2</v>
      </c>
      <c r="O3070" s="106">
        <f>'Datos Monitoreo 2019'!$N3070*'Datos Monitoreo 2019'!$S3070</f>
        <v>1.045971142914179E-2</v>
      </c>
      <c r="P3070" s="106">
        <f>'Datos Monitoreo 2019'!$O3070+'Datos Monitoreo 2019'!$N3070</f>
        <v>6.2758268574850742E-2</v>
      </c>
      <c r="Q3070" s="104">
        <v>0.47</v>
      </c>
      <c r="R3070" s="106">
        <f>'Datos Monitoreo 2019'!$Q3070*'Datos Monitoreo 2019'!$N3070</f>
        <v>2.4580321858483203E-2</v>
      </c>
      <c r="S3070" s="104">
        <v>0.2</v>
      </c>
      <c r="T3070" s="106">
        <f>'Datos Monitoreo 2019'!$R3070*'Datos Monitoreo 2019'!$S3070</f>
        <v>4.9160643716966409E-3</v>
      </c>
      <c r="U3070" s="106">
        <f>'Datos Monitoreo 2019'!$T3070+'Datos Monitoreo 2019'!$R3070</f>
        <v>2.9496386230179843E-2</v>
      </c>
    </row>
    <row r="3071" spans="1:21" s="94" customFormat="1" ht="16.5" hidden="1" x14ac:dyDescent="0.3">
      <c r="A3071" s="95" t="s">
        <v>112</v>
      </c>
      <c r="B3071" s="102">
        <f>VLOOKUP('Datos Monitoreo 2019'!$A3071,info!$D$3:$E$118,2,FALSE)</f>
        <v>2</v>
      </c>
      <c r="C3071" s="96">
        <v>12</v>
      </c>
      <c r="D3071" s="96" t="s">
        <v>11</v>
      </c>
      <c r="E3071" s="97">
        <v>25.146481008519466</v>
      </c>
      <c r="F3071" s="103">
        <f t="shared" si="52"/>
        <v>4.966429999182595E-2</v>
      </c>
      <c r="G3071" s="95"/>
      <c r="H3071" s="104"/>
      <c r="I3071" s="104"/>
      <c r="J3071" s="104"/>
      <c r="K3071" s="105">
        <f>VLOOKUP('Datos Monitoreo 2019'!$D3071,info!$A$2:$B$20,2,FALSE)</f>
        <v>0.34899999999999998</v>
      </c>
      <c r="M3071" s="104">
        <v>1.1499999999999999</v>
      </c>
      <c r="N3071" s="106">
        <f>(0.489461*'Datos Monitoreo 2019'!$E3071^1.79018)/1000</f>
        <v>0.15733465796609586</v>
      </c>
      <c r="O3071" s="106">
        <f>'Datos Monitoreo 2019'!$N3071*'Datos Monitoreo 2019'!$S3071</f>
        <v>3.1466931593219172E-2</v>
      </c>
      <c r="P3071" s="106">
        <f>'Datos Monitoreo 2019'!$O3071+'Datos Monitoreo 2019'!$N3071</f>
        <v>0.18880158955931503</v>
      </c>
      <c r="Q3071" s="104">
        <v>0.47</v>
      </c>
      <c r="R3071" s="106">
        <f>'Datos Monitoreo 2019'!$Q3071*'Datos Monitoreo 2019'!$N3071</f>
        <v>7.3947289244065045E-2</v>
      </c>
      <c r="S3071" s="104">
        <v>0.2</v>
      </c>
      <c r="T3071" s="106">
        <f>'Datos Monitoreo 2019'!$R3071*'Datos Monitoreo 2019'!$S3071</f>
        <v>1.478945784881301E-2</v>
      </c>
      <c r="U3071" s="106">
        <f>'Datos Monitoreo 2019'!$T3071+'Datos Monitoreo 2019'!$R3071</f>
        <v>8.8736747092878057E-2</v>
      </c>
    </row>
    <row r="3072" spans="1:21" s="94" customFormat="1" ht="16.5" hidden="1" x14ac:dyDescent="0.3">
      <c r="A3072" s="95" t="s">
        <v>112</v>
      </c>
      <c r="B3072" s="102">
        <f>VLOOKUP('Datos Monitoreo 2019'!$A3072,info!$D$3:$E$118,2,FALSE)</f>
        <v>2</v>
      </c>
      <c r="C3072" s="96">
        <v>14</v>
      </c>
      <c r="D3072" s="96" t="s">
        <v>11</v>
      </c>
      <c r="E3072" s="97">
        <v>17.538874728726867</v>
      </c>
      <c r="F3072" s="103">
        <f t="shared" si="52"/>
        <v>2.4159799938821259E-2</v>
      </c>
      <c r="G3072" s="95"/>
      <c r="H3072" s="104"/>
      <c r="I3072" s="104"/>
      <c r="J3072" s="104"/>
      <c r="K3072" s="105">
        <f>VLOOKUP('Datos Monitoreo 2019'!$D3072,info!$A$2:$B$20,2,FALSE)</f>
        <v>0.34899999999999998</v>
      </c>
      <c r="M3072" s="104">
        <v>1.1499999999999999</v>
      </c>
      <c r="N3072" s="106">
        <f>(0.489461*'Datos Monitoreo 2019'!$E3072^1.79018)/1000</f>
        <v>8.2547723973985104E-2</v>
      </c>
      <c r="O3072" s="106">
        <f>'Datos Monitoreo 2019'!$N3072*'Datos Monitoreo 2019'!$S3072</f>
        <v>1.6509544794797021E-2</v>
      </c>
      <c r="P3072" s="106">
        <f>'Datos Monitoreo 2019'!$O3072+'Datos Monitoreo 2019'!$N3072</f>
        <v>9.9057268768782125E-2</v>
      </c>
      <c r="Q3072" s="104">
        <v>0.47</v>
      </c>
      <c r="R3072" s="106">
        <f>'Datos Monitoreo 2019'!$Q3072*'Datos Monitoreo 2019'!$N3072</f>
        <v>3.8797430267772999E-2</v>
      </c>
      <c r="S3072" s="104">
        <v>0.2</v>
      </c>
      <c r="T3072" s="106">
        <f>'Datos Monitoreo 2019'!$R3072*'Datos Monitoreo 2019'!$S3072</f>
        <v>7.7594860535546003E-3</v>
      </c>
      <c r="U3072" s="106">
        <f>'Datos Monitoreo 2019'!$T3072+'Datos Monitoreo 2019'!$R3072</f>
        <v>4.65569163213276E-2</v>
      </c>
    </row>
    <row r="3073" spans="1:21" s="94" customFormat="1" ht="16.5" hidden="1" x14ac:dyDescent="0.3">
      <c r="A3073" s="95" t="s">
        <v>112</v>
      </c>
      <c r="B3073" s="102">
        <f>VLOOKUP('Datos Monitoreo 2019'!$A3073,info!$D$3:$E$118,2,FALSE)</f>
        <v>2</v>
      </c>
      <c r="C3073" s="96">
        <v>15</v>
      </c>
      <c r="D3073" s="96" t="s">
        <v>11</v>
      </c>
      <c r="E3073" s="97">
        <v>23.300283668653478</v>
      </c>
      <c r="F3073" s="103">
        <f t="shared" si="52"/>
        <v>4.2639519113635858E-2</v>
      </c>
      <c r="G3073" s="95"/>
      <c r="H3073" s="104"/>
      <c r="I3073" s="104"/>
      <c r="J3073" s="104"/>
      <c r="K3073" s="105">
        <f>VLOOKUP('Datos Monitoreo 2019'!$D3073,info!$A$2:$B$20,2,FALSE)</f>
        <v>0.34899999999999998</v>
      </c>
      <c r="M3073" s="104">
        <v>1.1499999999999999</v>
      </c>
      <c r="N3073" s="106">
        <f>(0.489461*'Datos Monitoreo 2019'!$E3073^1.79018)/1000</f>
        <v>0.13725898439715783</v>
      </c>
      <c r="O3073" s="106">
        <f>'Datos Monitoreo 2019'!$N3073*'Datos Monitoreo 2019'!$S3073</f>
        <v>2.745179687943157E-2</v>
      </c>
      <c r="P3073" s="106">
        <f>'Datos Monitoreo 2019'!$O3073+'Datos Monitoreo 2019'!$N3073</f>
        <v>0.16471078127658939</v>
      </c>
      <c r="Q3073" s="104">
        <v>0.47</v>
      </c>
      <c r="R3073" s="106">
        <f>'Datos Monitoreo 2019'!$Q3073*'Datos Monitoreo 2019'!$N3073</f>
        <v>6.4511722666664176E-2</v>
      </c>
      <c r="S3073" s="104">
        <v>0.2</v>
      </c>
      <c r="T3073" s="106">
        <f>'Datos Monitoreo 2019'!$R3073*'Datos Monitoreo 2019'!$S3073</f>
        <v>1.2902344533332836E-2</v>
      </c>
      <c r="U3073" s="106">
        <f>'Datos Monitoreo 2019'!$T3073+'Datos Monitoreo 2019'!$R3073</f>
        <v>7.7414067199997008E-2</v>
      </c>
    </row>
    <row r="3074" spans="1:21" s="94" customFormat="1" ht="16.5" hidden="1" x14ac:dyDescent="0.3">
      <c r="A3074" s="95" t="s">
        <v>112</v>
      </c>
      <c r="B3074" s="102">
        <f>VLOOKUP('Datos Monitoreo 2019'!$A3074,info!$D$3:$E$118,2,FALSE)</f>
        <v>2</v>
      </c>
      <c r="C3074" s="96">
        <v>16</v>
      </c>
      <c r="D3074" s="96" t="s">
        <v>11</v>
      </c>
      <c r="E3074" s="97">
        <v>24.223382338586468</v>
      </c>
      <c r="F3074" s="103">
        <f t="shared" si="52"/>
        <v>4.6084984899160755E-2</v>
      </c>
      <c r="G3074" s="95"/>
      <c r="H3074" s="104"/>
      <c r="I3074" s="104"/>
      <c r="J3074" s="104"/>
      <c r="K3074" s="105">
        <f>VLOOKUP('Datos Monitoreo 2019'!$D3074,info!$A$2:$B$20,2,FALSE)</f>
        <v>0.34899999999999998</v>
      </c>
      <c r="M3074" s="104">
        <v>1.1499999999999999</v>
      </c>
      <c r="N3074" s="106">
        <f>(0.489461*'Datos Monitoreo 2019'!$E3074^1.79018)/1000</f>
        <v>0.14714568087978505</v>
      </c>
      <c r="O3074" s="106">
        <f>'Datos Monitoreo 2019'!$N3074*'Datos Monitoreo 2019'!$S3074</f>
        <v>2.9429136175957011E-2</v>
      </c>
      <c r="P3074" s="106">
        <f>'Datos Monitoreo 2019'!$O3074+'Datos Monitoreo 2019'!$N3074</f>
        <v>0.17657481705574207</v>
      </c>
      <c r="Q3074" s="104">
        <v>0.47</v>
      </c>
      <c r="R3074" s="106">
        <f>'Datos Monitoreo 2019'!$Q3074*'Datos Monitoreo 2019'!$N3074</f>
        <v>6.9158470013498966E-2</v>
      </c>
      <c r="S3074" s="104">
        <v>0.2</v>
      </c>
      <c r="T3074" s="106">
        <f>'Datos Monitoreo 2019'!$R3074*'Datos Monitoreo 2019'!$S3074</f>
        <v>1.3831694002699794E-2</v>
      </c>
      <c r="U3074" s="106">
        <f>'Datos Monitoreo 2019'!$T3074+'Datos Monitoreo 2019'!$R3074</f>
        <v>8.2990164016198756E-2</v>
      </c>
    </row>
    <row r="3075" spans="1:21" s="94" customFormat="1" ht="16.5" hidden="1" x14ac:dyDescent="0.3">
      <c r="A3075" s="95" t="s">
        <v>112</v>
      </c>
      <c r="B3075" s="102">
        <f>VLOOKUP('Datos Monitoreo 2019'!$A3075,info!$D$3:$E$118,2,FALSE)</f>
        <v>2</v>
      </c>
      <c r="C3075" s="96">
        <v>18</v>
      </c>
      <c r="D3075" s="96" t="s">
        <v>11</v>
      </c>
      <c r="E3075" s="97">
        <v>26.960847359767072</v>
      </c>
      <c r="F3075" s="103">
        <f t="shared" ref="F3075:F3138" si="53">+(PI()*(((E3075/100)^2))/4)</f>
        <v>5.7089594284306773E-2</v>
      </c>
      <c r="G3075" s="95"/>
      <c r="H3075" s="104"/>
      <c r="I3075" s="104"/>
      <c r="J3075" s="104"/>
      <c r="K3075" s="105">
        <f>VLOOKUP('Datos Monitoreo 2019'!$D3075,info!$A$2:$B$20,2,FALSE)</f>
        <v>0.34899999999999998</v>
      </c>
      <c r="M3075" s="104">
        <v>1.1499999999999999</v>
      </c>
      <c r="N3075" s="106">
        <f>(0.489461*'Datos Monitoreo 2019'!$E3075^1.79018)/1000</f>
        <v>0.17823322178036544</v>
      </c>
      <c r="O3075" s="106">
        <f>'Datos Monitoreo 2019'!$N3075*'Datos Monitoreo 2019'!$S3075</f>
        <v>3.5646644356073086E-2</v>
      </c>
      <c r="P3075" s="106">
        <f>'Datos Monitoreo 2019'!$O3075+'Datos Monitoreo 2019'!$N3075</f>
        <v>0.21387986613643853</v>
      </c>
      <c r="Q3075" s="104">
        <v>0.47</v>
      </c>
      <c r="R3075" s="106">
        <f>'Datos Monitoreo 2019'!$Q3075*'Datos Monitoreo 2019'!$N3075</f>
        <v>8.3769614236771747E-2</v>
      </c>
      <c r="S3075" s="104">
        <v>0.2</v>
      </c>
      <c r="T3075" s="106">
        <f>'Datos Monitoreo 2019'!$R3075*'Datos Monitoreo 2019'!$S3075</f>
        <v>1.6753922847354351E-2</v>
      </c>
      <c r="U3075" s="106">
        <f>'Datos Monitoreo 2019'!$T3075+'Datos Monitoreo 2019'!$R3075</f>
        <v>0.10052353708412609</v>
      </c>
    </row>
    <row r="3076" spans="1:21" s="94" customFormat="1" ht="16.5" hidden="1" x14ac:dyDescent="0.3">
      <c r="A3076" s="95" t="s">
        <v>112</v>
      </c>
      <c r="B3076" s="102">
        <f>VLOOKUP('Datos Monitoreo 2019'!$A3076,info!$D$3:$E$118,2,FALSE)</f>
        <v>2</v>
      </c>
      <c r="C3076" s="96">
        <v>19</v>
      </c>
      <c r="D3076" s="96" t="s">
        <v>11</v>
      </c>
      <c r="E3076" s="97">
        <v>31.098875880156349</v>
      </c>
      <c r="F3076" s="103">
        <f t="shared" si="53"/>
        <v>7.5959004337281893E-2</v>
      </c>
      <c r="G3076" s="95"/>
      <c r="H3076" s="104"/>
      <c r="I3076" s="104"/>
      <c r="J3076" s="104"/>
      <c r="K3076" s="105">
        <f>VLOOKUP('Datos Monitoreo 2019'!$D3076,info!$A$2:$B$20,2,FALSE)</f>
        <v>0.34899999999999998</v>
      </c>
      <c r="M3076" s="104">
        <v>1.1499999999999999</v>
      </c>
      <c r="N3076" s="106">
        <f>(0.489461*'Datos Monitoreo 2019'!$E3076^1.79018)/1000</f>
        <v>0.23014406734876208</v>
      </c>
      <c r="O3076" s="106">
        <f>'Datos Monitoreo 2019'!$N3076*'Datos Monitoreo 2019'!$S3076</f>
        <v>4.6028813469752419E-2</v>
      </c>
      <c r="P3076" s="106">
        <f>'Datos Monitoreo 2019'!$O3076+'Datos Monitoreo 2019'!$N3076</f>
        <v>0.27617288081851449</v>
      </c>
      <c r="Q3076" s="104">
        <v>0.47</v>
      </c>
      <c r="R3076" s="106">
        <f>'Datos Monitoreo 2019'!$Q3076*'Datos Monitoreo 2019'!$N3076</f>
        <v>0.10816771165391817</v>
      </c>
      <c r="S3076" s="104">
        <v>0.2</v>
      </c>
      <c r="T3076" s="106">
        <f>'Datos Monitoreo 2019'!$R3076*'Datos Monitoreo 2019'!$S3076</f>
        <v>2.1633542330783635E-2</v>
      </c>
      <c r="U3076" s="106">
        <f>'Datos Monitoreo 2019'!$T3076+'Datos Monitoreo 2019'!$R3076</f>
        <v>0.1298012539847018</v>
      </c>
    </row>
    <row r="3077" spans="1:21" s="94" customFormat="1" ht="16.5" hidden="1" x14ac:dyDescent="0.3">
      <c r="A3077" s="95" t="s">
        <v>112</v>
      </c>
      <c r="B3077" s="102">
        <f>VLOOKUP('Datos Monitoreo 2019'!$A3077,info!$D$3:$E$118,2,FALSE)</f>
        <v>2</v>
      </c>
      <c r="C3077" s="96">
        <v>21</v>
      </c>
      <c r="D3077" s="96" t="s">
        <v>11</v>
      </c>
      <c r="E3077" s="97">
        <v>28.902537665488193</v>
      </c>
      <c r="F3077" s="103">
        <f t="shared" si="53"/>
        <v>6.5608760500658184E-2</v>
      </c>
      <c r="G3077" s="95"/>
      <c r="H3077" s="104"/>
      <c r="I3077" s="104"/>
      <c r="J3077" s="104"/>
      <c r="K3077" s="105">
        <f>VLOOKUP('Datos Monitoreo 2019'!$D3077,info!$A$2:$B$20,2,FALSE)</f>
        <v>0.34899999999999998</v>
      </c>
      <c r="M3077" s="104">
        <v>1.1499999999999999</v>
      </c>
      <c r="N3077" s="106">
        <f>(0.489461*'Datos Monitoreo 2019'!$E3077^1.79018)/1000</f>
        <v>0.20186287687396964</v>
      </c>
      <c r="O3077" s="106">
        <f>'Datos Monitoreo 2019'!$N3077*'Datos Monitoreo 2019'!$S3077</f>
        <v>4.0372575374793933E-2</v>
      </c>
      <c r="P3077" s="106">
        <f>'Datos Monitoreo 2019'!$O3077+'Datos Monitoreo 2019'!$N3077</f>
        <v>0.24223545224876358</v>
      </c>
      <c r="Q3077" s="104">
        <v>0.47</v>
      </c>
      <c r="R3077" s="106">
        <f>'Datos Monitoreo 2019'!$Q3077*'Datos Monitoreo 2019'!$N3077</f>
        <v>9.4875552130765733E-2</v>
      </c>
      <c r="S3077" s="104">
        <v>0.2</v>
      </c>
      <c r="T3077" s="106">
        <f>'Datos Monitoreo 2019'!$R3077*'Datos Monitoreo 2019'!$S3077</f>
        <v>1.8975110426153147E-2</v>
      </c>
      <c r="U3077" s="106">
        <f>'Datos Monitoreo 2019'!$T3077+'Datos Monitoreo 2019'!$R3077</f>
        <v>0.11385066255691888</v>
      </c>
    </row>
    <row r="3078" spans="1:21" s="94" customFormat="1" ht="16.5" hidden="1" x14ac:dyDescent="0.3">
      <c r="A3078" s="95" t="s">
        <v>112</v>
      </c>
      <c r="B3078" s="102">
        <f>VLOOKUP('Datos Monitoreo 2019'!$A3078,info!$D$3:$E$118,2,FALSE)</f>
        <v>2</v>
      </c>
      <c r="C3078" s="96">
        <v>22</v>
      </c>
      <c r="D3078" s="96" t="s">
        <v>11</v>
      </c>
      <c r="E3078" s="97">
        <v>23.714086520692405</v>
      </c>
      <c r="F3078" s="103">
        <f t="shared" si="53"/>
        <v>4.4167486144789596E-2</v>
      </c>
      <c r="G3078" s="95"/>
      <c r="H3078" s="104"/>
      <c r="I3078" s="104"/>
      <c r="J3078" s="104"/>
      <c r="K3078" s="105">
        <f>VLOOKUP('Datos Monitoreo 2019'!$D3078,info!$A$2:$B$20,2,FALSE)</f>
        <v>0.34899999999999998</v>
      </c>
      <c r="M3078" s="104">
        <v>1.1499999999999999</v>
      </c>
      <c r="N3078" s="106">
        <f>(0.489461*'Datos Monitoreo 2019'!$E3078^1.79018)/1000</f>
        <v>0.14165341545423649</v>
      </c>
      <c r="O3078" s="106">
        <f>'Datos Monitoreo 2019'!$N3078*'Datos Monitoreo 2019'!$S3078</f>
        <v>2.8330683090847297E-2</v>
      </c>
      <c r="P3078" s="106">
        <f>'Datos Monitoreo 2019'!$O3078+'Datos Monitoreo 2019'!$N3078</f>
        <v>0.16998409854508378</v>
      </c>
      <c r="Q3078" s="104">
        <v>0.47</v>
      </c>
      <c r="R3078" s="106">
        <f>'Datos Monitoreo 2019'!$Q3078*'Datos Monitoreo 2019'!$N3078</f>
        <v>6.6577105263491143E-2</v>
      </c>
      <c r="S3078" s="104">
        <v>0.2</v>
      </c>
      <c r="T3078" s="106">
        <f>'Datos Monitoreo 2019'!$R3078*'Datos Monitoreo 2019'!$S3078</f>
        <v>1.3315421052698229E-2</v>
      </c>
      <c r="U3078" s="106">
        <f>'Datos Monitoreo 2019'!$T3078+'Datos Monitoreo 2019'!$R3078</f>
        <v>7.9892526316189372E-2</v>
      </c>
    </row>
    <row r="3079" spans="1:21" s="94" customFormat="1" ht="16.5" hidden="1" x14ac:dyDescent="0.3">
      <c r="A3079" s="95" t="s">
        <v>112</v>
      </c>
      <c r="B3079" s="102">
        <f>VLOOKUP('Datos Monitoreo 2019'!$A3079,info!$D$3:$E$118,2,FALSE)</f>
        <v>2</v>
      </c>
      <c r="C3079" s="96">
        <v>24</v>
      </c>
      <c r="D3079" s="96" t="s">
        <v>11</v>
      </c>
      <c r="E3079" s="97">
        <v>26.356058576017869</v>
      </c>
      <c r="F3079" s="103">
        <f t="shared" si="53"/>
        <v>5.4557041252356997E-2</v>
      </c>
      <c r="G3079" s="95"/>
      <c r="H3079" s="104"/>
      <c r="I3079" s="104"/>
      <c r="J3079" s="104"/>
      <c r="K3079" s="105">
        <f>VLOOKUP('Datos Monitoreo 2019'!$D3079,info!$A$2:$B$20,2,FALSE)</f>
        <v>0.34899999999999998</v>
      </c>
      <c r="M3079" s="104">
        <v>1.1499999999999999</v>
      </c>
      <c r="N3079" s="106">
        <f>(0.489461*'Datos Monitoreo 2019'!$E3079^1.79018)/1000</f>
        <v>0.17113935165103583</v>
      </c>
      <c r="O3079" s="106">
        <f>'Datos Monitoreo 2019'!$N3079*'Datos Monitoreo 2019'!$S3079</f>
        <v>3.4227870330207168E-2</v>
      </c>
      <c r="P3079" s="106">
        <f>'Datos Monitoreo 2019'!$O3079+'Datos Monitoreo 2019'!$N3079</f>
        <v>0.20536722198124299</v>
      </c>
      <c r="Q3079" s="104">
        <v>0.47</v>
      </c>
      <c r="R3079" s="106">
        <f>'Datos Monitoreo 2019'!$Q3079*'Datos Monitoreo 2019'!$N3079</f>
        <v>8.043549527598684E-2</v>
      </c>
      <c r="S3079" s="104">
        <v>0.2</v>
      </c>
      <c r="T3079" s="106">
        <f>'Datos Monitoreo 2019'!$R3079*'Datos Monitoreo 2019'!$S3079</f>
        <v>1.6087099055197368E-2</v>
      </c>
      <c r="U3079" s="106">
        <f>'Datos Monitoreo 2019'!$T3079+'Datos Monitoreo 2019'!$R3079</f>
        <v>9.6522594331184208E-2</v>
      </c>
    </row>
    <row r="3080" spans="1:21" s="94" customFormat="1" ht="16.5" hidden="1" x14ac:dyDescent="0.3">
      <c r="A3080" s="95" t="s">
        <v>112</v>
      </c>
      <c r="B3080" s="102">
        <f>VLOOKUP('Datos Monitoreo 2019'!$A3080,info!$D$3:$E$118,2,FALSE)</f>
        <v>2</v>
      </c>
      <c r="C3080" s="96">
        <v>25</v>
      </c>
      <c r="D3080" s="96" t="s">
        <v>11</v>
      </c>
      <c r="E3080" s="97">
        <v>23.8732414637843</v>
      </c>
      <c r="F3080" s="103">
        <f t="shared" si="53"/>
        <v>4.4762327744595563E-2</v>
      </c>
      <c r="G3080" s="95"/>
      <c r="H3080" s="104"/>
      <c r="I3080" s="104"/>
      <c r="J3080" s="104"/>
      <c r="K3080" s="105">
        <f>VLOOKUP('Datos Monitoreo 2019'!$D3080,info!$A$2:$B$20,2,FALSE)</f>
        <v>0.34899999999999998</v>
      </c>
      <c r="M3080" s="104">
        <v>1.1499999999999999</v>
      </c>
      <c r="N3080" s="106">
        <f>(0.489461*'Datos Monitoreo 2019'!$E3080^1.79018)/1000</f>
        <v>0.14335983965084514</v>
      </c>
      <c r="O3080" s="106">
        <f>'Datos Monitoreo 2019'!$N3080*'Datos Monitoreo 2019'!$S3080</f>
        <v>2.8671967930169032E-2</v>
      </c>
      <c r="P3080" s="106">
        <f>'Datos Monitoreo 2019'!$O3080+'Datos Monitoreo 2019'!$N3080</f>
        <v>0.17203180758101416</v>
      </c>
      <c r="Q3080" s="104">
        <v>0.47</v>
      </c>
      <c r="R3080" s="106">
        <f>'Datos Monitoreo 2019'!$Q3080*'Datos Monitoreo 2019'!$N3080</f>
        <v>6.7379124635897208E-2</v>
      </c>
      <c r="S3080" s="104">
        <v>0.2</v>
      </c>
      <c r="T3080" s="106">
        <f>'Datos Monitoreo 2019'!$R3080*'Datos Monitoreo 2019'!$S3080</f>
        <v>1.3475824927179442E-2</v>
      </c>
      <c r="U3080" s="106">
        <f>'Datos Monitoreo 2019'!$T3080+'Datos Monitoreo 2019'!$R3080</f>
        <v>8.085494956307665E-2</v>
      </c>
    </row>
    <row r="3081" spans="1:21" s="94" customFormat="1" ht="16.5" hidden="1" x14ac:dyDescent="0.3">
      <c r="A3081" s="96" t="s">
        <v>112</v>
      </c>
      <c r="B3081" s="102">
        <f>VLOOKUP('Datos Monitoreo 2019'!$A3081,info!$D$3:$E$118,2,FALSE)</f>
        <v>2</v>
      </c>
      <c r="C3081" s="96">
        <v>26</v>
      </c>
      <c r="D3081" s="96" t="s">
        <v>11</v>
      </c>
      <c r="E3081" s="97">
        <v>22.631832907667516</v>
      </c>
      <c r="F3081" s="103">
        <f t="shared" si="53"/>
        <v>4.0228082993379002E-2</v>
      </c>
      <c r="G3081" s="95"/>
      <c r="H3081" s="104"/>
      <c r="I3081" s="104"/>
      <c r="J3081" s="104"/>
      <c r="K3081" s="105">
        <f>VLOOKUP('Datos Monitoreo 2019'!$D3081,info!$A$2:$B$20,2,FALSE)</f>
        <v>0.34899999999999998</v>
      </c>
      <c r="M3081" s="104">
        <v>1.1499999999999999</v>
      </c>
      <c r="N3081" s="106">
        <f>(0.489461*'Datos Monitoreo 2019'!$E3081^1.79018)/1000</f>
        <v>0.13028975154018632</v>
      </c>
      <c r="O3081" s="106">
        <f>'Datos Monitoreo 2019'!$N3081*'Datos Monitoreo 2019'!$S3081</f>
        <v>2.6057950308037266E-2</v>
      </c>
      <c r="P3081" s="106">
        <f>'Datos Monitoreo 2019'!$O3081+'Datos Monitoreo 2019'!$N3081</f>
        <v>0.15634770184822358</v>
      </c>
      <c r="Q3081" s="104">
        <v>0.47</v>
      </c>
      <c r="R3081" s="106">
        <f>'Datos Monitoreo 2019'!$Q3081*'Datos Monitoreo 2019'!$N3081</f>
        <v>6.1236183223887568E-2</v>
      </c>
      <c r="S3081" s="104">
        <v>0.2</v>
      </c>
      <c r="T3081" s="106">
        <f>'Datos Monitoreo 2019'!$R3081*'Datos Monitoreo 2019'!$S3081</f>
        <v>1.2247236644777514E-2</v>
      </c>
      <c r="U3081" s="106">
        <f>'Datos Monitoreo 2019'!$T3081+'Datos Monitoreo 2019'!$R3081</f>
        <v>7.3483419868665079E-2</v>
      </c>
    </row>
    <row r="3082" spans="1:21" s="94" customFormat="1" ht="16.5" hidden="1" x14ac:dyDescent="0.3">
      <c r="A3082" s="95" t="s">
        <v>112</v>
      </c>
      <c r="B3082" s="102">
        <f>VLOOKUP('Datos Monitoreo 2019'!$A3082,info!$D$3:$E$118,2,FALSE)</f>
        <v>2</v>
      </c>
      <c r="C3082" s="96">
        <v>28</v>
      </c>
      <c r="D3082" s="96" t="s">
        <v>11</v>
      </c>
      <c r="E3082" s="97">
        <v>27.788453063844926</v>
      </c>
      <c r="F3082" s="103">
        <f t="shared" si="53"/>
        <v>6.0648298811841549E-2</v>
      </c>
      <c r="G3082" s="95"/>
      <c r="H3082" s="104"/>
      <c r="I3082" s="104"/>
      <c r="J3082" s="104"/>
      <c r="K3082" s="105">
        <f>VLOOKUP('Datos Monitoreo 2019'!$D3082,info!$A$2:$B$20,2,FALSE)</f>
        <v>0.34899999999999998</v>
      </c>
      <c r="M3082" s="104">
        <v>1.1499999999999999</v>
      </c>
      <c r="N3082" s="106">
        <f>(0.489461*'Datos Monitoreo 2019'!$E3082^1.79018)/1000</f>
        <v>0.18814609671182825</v>
      </c>
      <c r="O3082" s="106">
        <f>'Datos Monitoreo 2019'!$N3082*'Datos Monitoreo 2019'!$S3082</f>
        <v>3.7629219342365655E-2</v>
      </c>
      <c r="P3082" s="106">
        <f>'Datos Monitoreo 2019'!$O3082+'Datos Monitoreo 2019'!$N3082</f>
        <v>0.2257753160541939</v>
      </c>
      <c r="Q3082" s="104">
        <v>0.47</v>
      </c>
      <c r="R3082" s="106">
        <f>'Datos Monitoreo 2019'!$Q3082*'Datos Monitoreo 2019'!$N3082</f>
        <v>8.8428665454559269E-2</v>
      </c>
      <c r="S3082" s="104">
        <v>0.2</v>
      </c>
      <c r="T3082" s="106">
        <f>'Datos Monitoreo 2019'!$R3082*'Datos Monitoreo 2019'!$S3082</f>
        <v>1.7685733090911853E-2</v>
      </c>
      <c r="U3082" s="106">
        <f>'Datos Monitoreo 2019'!$T3082+'Datos Monitoreo 2019'!$R3082</f>
        <v>0.10611439854547113</v>
      </c>
    </row>
    <row r="3083" spans="1:21" s="94" customFormat="1" ht="16.5" hidden="1" x14ac:dyDescent="0.3">
      <c r="A3083" s="95" t="s">
        <v>112</v>
      </c>
      <c r="B3083" s="102">
        <f>VLOOKUP('Datos Monitoreo 2019'!$A3083,info!$D$3:$E$118,2,FALSE)</f>
        <v>2</v>
      </c>
      <c r="C3083" s="96">
        <v>29</v>
      </c>
      <c r="D3083" s="96" t="s">
        <v>11</v>
      </c>
      <c r="E3083" s="97">
        <v>26.738030439438418</v>
      </c>
      <c r="F3083" s="103">
        <f t="shared" si="53"/>
        <v>5.6149863922820689E-2</v>
      </c>
      <c r="G3083" s="95"/>
      <c r="H3083" s="104"/>
      <c r="I3083" s="104"/>
      <c r="J3083" s="104"/>
      <c r="K3083" s="105">
        <f>VLOOKUP('Datos Monitoreo 2019'!$D3083,info!$A$2:$B$20,2,FALSE)</f>
        <v>0.34899999999999998</v>
      </c>
      <c r="M3083" s="104">
        <v>1.1499999999999999</v>
      </c>
      <c r="N3083" s="106">
        <f>(0.489461*'Datos Monitoreo 2019'!$E3083^1.79018)/1000</f>
        <v>0.17560489849721381</v>
      </c>
      <c r="O3083" s="106">
        <f>'Datos Monitoreo 2019'!$N3083*'Datos Monitoreo 2019'!$S3083</f>
        <v>3.5120979699442764E-2</v>
      </c>
      <c r="P3083" s="106">
        <f>'Datos Monitoreo 2019'!$O3083+'Datos Monitoreo 2019'!$N3083</f>
        <v>0.21072587819665656</v>
      </c>
      <c r="Q3083" s="104">
        <v>0.47</v>
      </c>
      <c r="R3083" s="106">
        <f>'Datos Monitoreo 2019'!$Q3083*'Datos Monitoreo 2019'!$N3083</f>
        <v>8.2534302293690479E-2</v>
      </c>
      <c r="S3083" s="104">
        <v>0.2</v>
      </c>
      <c r="T3083" s="106">
        <f>'Datos Monitoreo 2019'!$R3083*'Datos Monitoreo 2019'!$S3083</f>
        <v>1.6506860458738098E-2</v>
      </c>
      <c r="U3083" s="106">
        <f>'Datos Monitoreo 2019'!$T3083+'Datos Monitoreo 2019'!$R3083</f>
        <v>9.904116275242858E-2</v>
      </c>
    </row>
    <row r="3084" spans="1:21" s="94" customFormat="1" ht="16.5" hidden="1" x14ac:dyDescent="0.3">
      <c r="A3084" s="95" t="s">
        <v>112</v>
      </c>
      <c r="B3084" s="102">
        <f>VLOOKUP('Datos Monitoreo 2019'!$A3084,info!$D$3:$E$118,2,FALSE)</f>
        <v>2</v>
      </c>
      <c r="C3084" s="96">
        <v>31</v>
      </c>
      <c r="D3084" s="96" t="s">
        <v>11</v>
      </c>
      <c r="E3084" s="97">
        <v>27.533805154897895</v>
      </c>
      <c r="F3084" s="103">
        <f t="shared" si="53"/>
        <v>5.954185364746669E-2</v>
      </c>
      <c r="G3084" s="95"/>
      <c r="H3084" s="104"/>
      <c r="I3084" s="104"/>
      <c r="J3084" s="104"/>
      <c r="K3084" s="105">
        <f>VLOOKUP('Datos Monitoreo 2019'!$D3084,info!$A$2:$B$20,2,FALSE)</f>
        <v>0.34899999999999998</v>
      </c>
      <c r="M3084" s="104">
        <v>1.1499999999999999</v>
      </c>
      <c r="N3084" s="106">
        <f>(0.489461*'Datos Monitoreo 2019'!$E3084^1.79018)/1000</f>
        <v>0.1850707689086315</v>
      </c>
      <c r="O3084" s="106">
        <f>'Datos Monitoreo 2019'!$N3084*'Datos Monitoreo 2019'!$S3084</f>
        <v>3.7014153781726303E-2</v>
      </c>
      <c r="P3084" s="106">
        <f>'Datos Monitoreo 2019'!$O3084+'Datos Monitoreo 2019'!$N3084</f>
        <v>0.22208492269035779</v>
      </c>
      <c r="Q3084" s="104">
        <v>0.47</v>
      </c>
      <c r="R3084" s="106">
        <f>'Datos Monitoreo 2019'!$Q3084*'Datos Monitoreo 2019'!$N3084</f>
        <v>8.6983261387056796E-2</v>
      </c>
      <c r="S3084" s="104">
        <v>0.2</v>
      </c>
      <c r="T3084" s="106">
        <f>'Datos Monitoreo 2019'!$R3084*'Datos Monitoreo 2019'!$S3084</f>
        <v>1.739665227741136E-2</v>
      </c>
      <c r="U3084" s="106">
        <f>'Datos Monitoreo 2019'!$T3084+'Datos Monitoreo 2019'!$R3084</f>
        <v>0.10437991366446815</v>
      </c>
    </row>
    <row r="3085" spans="1:21" s="94" customFormat="1" ht="16.5" hidden="1" x14ac:dyDescent="0.3">
      <c r="A3085" s="95" t="s">
        <v>112</v>
      </c>
      <c r="B3085" s="102">
        <f>VLOOKUP('Datos Monitoreo 2019'!$A3085,info!$D$3:$E$118,2,FALSE)</f>
        <v>2</v>
      </c>
      <c r="C3085" s="96">
        <v>33</v>
      </c>
      <c r="D3085" s="96" t="s">
        <v>11</v>
      </c>
      <c r="E3085" s="97">
        <v>23.777748497929164</v>
      </c>
      <c r="F3085" s="103">
        <f t="shared" si="53"/>
        <v>4.4404945319882712E-2</v>
      </c>
      <c r="G3085" s="95"/>
      <c r="H3085" s="104"/>
      <c r="I3085" s="104"/>
      <c r="J3085" s="104"/>
      <c r="K3085" s="105">
        <f>VLOOKUP('Datos Monitoreo 2019'!$D3085,info!$A$2:$B$20,2,FALSE)</f>
        <v>0.34899999999999998</v>
      </c>
      <c r="M3085" s="104">
        <v>1.1499999999999999</v>
      </c>
      <c r="N3085" s="106">
        <f>(0.489461*'Datos Monitoreo 2019'!$E3085^1.79018)/1000</f>
        <v>0.14233490276811636</v>
      </c>
      <c r="O3085" s="106">
        <f>'Datos Monitoreo 2019'!$N3085*'Datos Monitoreo 2019'!$S3085</f>
        <v>2.8466980553623275E-2</v>
      </c>
      <c r="P3085" s="106">
        <f>'Datos Monitoreo 2019'!$O3085+'Datos Monitoreo 2019'!$N3085</f>
        <v>0.17080188332173962</v>
      </c>
      <c r="Q3085" s="104">
        <v>0.47</v>
      </c>
      <c r="R3085" s="106">
        <f>'Datos Monitoreo 2019'!$Q3085*'Datos Monitoreo 2019'!$N3085</f>
        <v>6.6897404301014693E-2</v>
      </c>
      <c r="S3085" s="104">
        <v>0.2</v>
      </c>
      <c r="T3085" s="106">
        <f>'Datos Monitoreo 2019'!$R3085*'Datos Monitoreo 2019'!$S3085</f>
        <v>1.3379480860202939E-2</v>
      </c>
      <c r="U3085" s="106">
        <f>'Datos Monitoreo 2019'!$T3085+'Datos Monitoreo 2019'!$R3085</f>
        <v>8.0276885161217629E-2</v>
      </c>
    </row>
    <row r="3086" spans="1:21" s="94" customFormat="1" ht="16.5" hidden="1" x14ac:dyDescent="0.3">
      <c r="A3086" s="95" t="s">
        <v>112</v>
      </c>
      <c r="B3086" s="102">
        <f>VLOOKUP('Datos Monitoreo 2019'!$A3086,info!$D$3:$E$118,2,FALSE)</f>
        <v>2</v>
      </c>
      <c r="C3086" s="96">
        <v>34</v>
      </c>
      <c r="D3086" s="96" t="s">
        <v>11</v>
      </c>
      <c r="E3086" s="97">
        <v>20.212677772670709</v>
      </c>
      <c r="F3086" s="103">
        <f t="shared" si="53"/>
        <v>3.2087625964114755E-2</v>
      </c>
      <c r="G3086" s="95"/>
      <c r="H3086" s="104"/>
      <c r="I3086" s="104"/>
      <c r="J3086" s="104"/>
      <c r="K3086" s="105">
        <f>VLOOKUP('Datos Monitoreo 2019'!$D3086,info!$A$2:$B$20,2,FALSE)</f>
        <v>0.34899999999999998</v>
      </c>
      <c r="M3086" s="104">
        <v>1.1499999999999999</v>
      </c>
      <c r="N3086" s="106">
        <f>(0.489461*'Datos Monitoreo 2019'!$E3086^1.79018)/1000</f>
        <v>0.10641915387944456</v>
      </c>
      <c r="O3086" s="106">
        <f>'Datos Monitoreo 2019'!$N3086*'Datos Monitoreo 2019'!$S3086</f>
        <v>2.1283830775888912E-2</v>
      </c>
      <c r="P3086" s="106">
        <f>'Datos Monitoreo 2019'!$O3086+'Datos Monitoreo 2019'!$N3086</f>
        <v>0.12770298465533347</v>
      </c>
      <c r="Q3086" s="104">
        <v>0.47</v>
      </c>
      <c r="R3086" s="106">
        <f>'Datos Monitoreo 2019'!$Q3086*'Datos Monitoreo 2019'!$N3086</f>
        <v>5.0017002323338944E-2</v>
      </c>
      <c r="S3086" s="104">
        <v>0.2</v>
      </c>
      <c r="T3086" s="106">
        <f>'Datos Monitoreo 2019'!$R3086*'Datos Monitoreo 2019'!$S3086</f>
        <v>1.0003400464667789E-2</v>
      </c>
      <c r="U3086" s="106">
        <f>'Datos Monitoreo 2019'!$T3086+'Datos Monitoreo 2019'!$R3086</f>
        <v>6.002040278800673E-2</v>
      </c>
    </row>
    <row r="3087" spans="1:21" s="94" customFormat="1" ht="16.5" hidden="1" x14ac:dyDescent="0.3">
      <c r="A3087" s="95" t="s">
        <v>112</v>
      </c>
      <c r="B3087" s="102">
        <f>VLOOKUP('Datos Monitoreo 2019'!$A3087,info!$D$3:$E$118,2,FALSE)</f>
        <v>2</v>
      </c>
      <c r="C3087" s="96">
        <v>35</v>
      </c>
      <c r="D3087" s="96" t="s">
        <v>11</v>
      </c>
      <c r="E3087" s="97">
        <v>33.13605915173261</v>
      </c>
      <c r="F3087" s="103">
        <f t="shared" si="53"/>
        <v>8.6236593942384129E-2</v>
      </c>
      <c r="G3087" s="95"/>
      <c r="H3087" s="104"/>
      <c r="I3087" s="104"/>
      <c r="J3087" s="104"/>
      <c r="K3087" s="105">
        <f>VLOOKUP('Datos Monitoreo 2019'!$D3087,info!$A$2:$B$20,2,FALSE)</f>
        <v>0.34899999999999998</v>
      </c>
      <c r="M3087" s="104">
        <v>1.1499999999999999</v>
      </c>
      <c r="N3087" s="106">
        <f>(0.489461*'Datos Monitoreo 2019'!$E3087^1.79018)/1000</f>
        <v>0.25782811948055845</v>
      </c>
      <c r="O3087" s="106">
        <f>'Datos Monitoreo 2019'!$N3087*'Datos Monitoreo 2019'!$S3087</f>
        <v>5.156562389611169E-2</v>
      </c>
      <c r="P3087" s="106">
        <f>'Datos Monitoreo 2019'!$O3087+'Datos Monitoreo 2019'!$N3087</f>
        <v>0.30939374337667014</v>
      </c>
      <c r="Q3087" s="104">
        <v>0.47</v>
      </c>
      <c r="R3087" s="106">
        <f>'Datos Monitoreo 2019'!$Q3087*'Datos Monitoreo 2019'!$N3087</f>
        <v>0.12117921615586247</v>
      </c>
      <c r="S3087" s="104">
        <v>0.2</v>
      </c>
      <c r="T3087" s="106">
        <f>'Datos Monitoreo 2019'!$R3087*'Datos Monitoreo 2019'!$S3087</f>
        <v>2.4235843231172494E-2</v>
      </c>
      <c r="U3087" s="106">
        <f>'Datos Monitoreo 2019'!$T3087+'Datos Monitoreo 2019'!$R3087</f>
        <v>0.14541505938703497</v>
      </c>
    </row>
    <row r="3088" spans="1:21" s="94" customFormat="1" ht="16.5" hidden="1" x14ac:dyDescent="0.3">
      <c r="A3088" s="95" t="s">
        <v>112</v>
      </c>
      <c r="B3088" s="102">
        <f>VLOOKUP('Datos Monitoreo 2019'!$A3088,info!$D$3:$E$118,2,FALSE)</f>
        <v>2</v>
      </c>
      <c r="C3088" s="96">
        <v>37</v>
      </c>
      <c r="D3088" s="96" t="s">
        <v>11</v>
      </c>
      <c r="E3088" s="97">
        <v>30.303101164696873</v>
      </c>
      <c r="F3088" s="103">
        <f t="shared" si="53"/>
        <v>7.2121380771978549E-2</v>
      </c>
      <c r="G3088" s="95"/>
      <c r="H3088" s="104"/>
      <c r="I3088" s="104"/>
      <c r="J3088" s="104"/>
      <c r="K3088" s="105">
        <f>VLOOKUP('Datos Monitoreo 2019'!$D3088,info!$A$2:$B$20,2,FALSE)</f>
        <v>0.34899999999999998</v>
      </c>
      <c r="M3088" s="104">
        <v>1.1499999999999999</v>
      </c>
      <c r="N3088" s="106">
        <f>(0.489461*'Datos Monitoreo 2019'!$E3088^1.79018)/1000</f>
        <v>0.21970838225201994</v>
      </c>
      <c r="O3088" s="106">
        <f>'Datos Monitoreo 2019'!$N3088*'Datos Monitoreo 2019'!$S3088</f>
        <v>4.3941676450403991E-2</v>
      </c>
      <c r="P3088" s="106">
        <f>'Datos Monitoreo 2019'!$O3088+'Datos Monitoreo 2019'!$N3088</f>
        <v>0.26365005870242392</v>
      </c>
      <c r="Q3088" s="104">
        <v>0.47</v>
      </c>
      <c r="R3088" s="106">
        <f>'Datos Monitoreo 2019'!$Q3088*'Datos Monitoreo 2019'!$N3088</f>
        <v>0.10326293965844936</v>
      </c>
      <c r="S3088" s="104">
        <v>0.2</v>
      </c>
      <c r="T3088" s="106">
        <f>'Datos Monitoreo 2019'!$R3088*'Datos Monitoreo 2019'!$S3088</f>
        <v>2.0652587931689875E-2</v>
      </c>
      <c r="U3088" s="106">
        <f>'Datos Monitoreo 2019'!$T3088+'Datos Monitoreo 2019'!$R3088</f>
        <v>0.12391552759013924</v>
      </c>
    </row>
    <row r="3089" spans="1:21" s="94" customFormat="1" ht="16.5" hidden="1" x14ac:dyDescent="0.3">
      <c r="A3089" s="95" t="s">
        <v>112</v>
      </c>
      <c r="B3089" s="102">
        <f>VLOOKUP('Datos Monitoreo 2019'!$A3089,info!$D$3:$E$118,2,FALSE)</f>
        <v>2</v>
      </c>
      <c r="C3089" s="96">
        <v>39</v>
      </c>
      <c r="D3089" s="96" t="s">
        <v>11</v>
      </c>
      <c r="E3089" s="97">
        <v>28.807044699633057</v>
      </c>
      <c r="F3089" s="103">
        <f t="shared" si="53"/>
        <v>6.5175938632919789E-2</v>
      </c>
      <c r="G3089" s="95"/>
      <c r="H3089" s="104"/>
      <c r="I3089" s="104"/>
      <c r="J3089" s="104"/>
      <c r="K3089" s="105">
        <f>VLOOKUP('Datos Monitoreo 2019'!$D3089,info!$A$2:$B$20,2,FALSE)</f>
        <v>0.34899999999999998</v>
      </c>
      <c r="M3089" s="104">
        <v>1.1499999999999999</v>
      </c>
      <c r="N3089" s="106">
        <f>(0.489461*'Datos Monitoreo 2019'!$E3089^1.79018)/1000</f>
        <v>0.2006704791136118</v>
      </c>
      <c r="O3089" s="106">
        <f>'Datos Monitoreo 2019'!$N3089*'Datos Monitoreo 2019'!$S3089</f>
        <v>4.0134095822722364E-2</v>
      </c>
      <c r="P3089" s="106">
        <f>'Datos Monitoreo 2019'!$O3089+'Datos Monitoreo 2019'!$N3089</f>
        <v>0.24080457493633417</v>
      </c>
      <c r="Q3089" s="104">
        <v>0.47</v>
      </c>
      <c r="R3089" s="106">
        <f>'Datos Monitoreo 2019'!$Q3089*'Datos Monitoreo 2019'!$N3089</f>
        <v>9.4315125183397547E-2</v>
      </c>
      <c r="S3089" s="104">
        <v>0.2</v>
      </c>
      <c r="T3089" s="106">
        <f>'Datos Monitoreo 2019'!$R3089*'Datos Monitoreo 2019'!$S3089</f>
        <v>1.8863025036679512E-2</v>
      </c>
      <c r="U3089" s="106">
        <f>'Datos Monitoreo 2019'!$T3089+'Datos Monitoreo 2019'!$R3089</f>
        <v>0.11317815022007706</v>
      </c>
    </row>
    <row r="3090" spans="1:21" s="94" customFormat="1" ht="16.5" hidden="1" x14ac:dyDescent="0.3">
      <c r="A3090" s="95" t="s">
        <v>112</v>
      </c>
      <c r="B3090" s="102">
        <f>VLOOKUP('Datos Monitoreo 2019'!$A3090,info!$D$3:$E$118,2,FALSE)</f>
        <v>2</v>
      </c>
      <c r="C3090" s="96">
        <v>41</v>
      </c>
      <c r="D3090" s="96" t="s">
        <v>11</v>
      </c>
      <c r="E3090" s="97">
        <v>23.714086520692405</v>
      </c>
      <c r="F3090" s="103">
        <f t="shared" si="53"/>
        <v>4.4167486144789596E-2</v>
      </c>
      <c r="G3090" s="95"/>
      <c r="H3090" s="104"/>
      <c r="I3090" s="104"/>
      <c r="J3090" s="104"/>
      <c r="K3090" s="105">
        <f>VLOOKUP('Datos Monitoreo 2019'!$D3090,info!$A$2:$B$20,2,FALSE)</f>
        <v>0.34899999999999998</v>
      </c>
      <c r="M3090" s="104">
        <v>1.1499999999999999</v>
      </c>
      <c r="N3090" s="106">
        <f>(0.489461*'Datos Monitoreo 2019'!$E3090^1.79018)/1000</f>
        <v>0.14165341545423649</v>
      </c>
      <c r="O3090" s="106">
        <f>'Datos Monitoreo 2019'!$N3090*'Datos Monitoreo 2019'!$S3090</f>
        <v>2.8330683090847297E-2</v>
      </c>
      <c r="P3090" s="106">
        <f>'Datos Monitoreo 2019'!$O3090+'Datos Monitoreo 2019'!$N3090</f>
        <v>0.16998409854508378</v>
      </c>
      <c r="Q3090" s="104">
        <v>0.47</v>
      </c>
      <c r="R3090" s="106">
        <f>'Datos Monitoreo 2019'!$Q3090*'Datos Monitoreo 2019'!$N3090</f>
        <v>6.6577105263491143E-2</v>
      </c>
      <c r="S3090" s="104">
        <v>0.2</v>
      </c>
      <c r="T3090" s="106">
        <f>'Datos Monitoreo 2019'!$R3090*'Datos Monitoreo 2019'!$S3090</f>
        <v>1.3315421052698229E-2</v>
      </c>
      <c r="U3090" s="106">
        <f>'Datos Monitoreo 2019'!$T3090+'Datos Monitoreo 2019'!$R3090</f>
        <v>7.9892526316189372E-2</v>
      </c>
    </row>
    <row r="3091" spans="1:21" s="94" customFormat="1" ht="16.5" hidden="1" x14ac:dyDescent="0.3">
      <c r="A3091" s="95" t="s">
        <v>113</v>
      </c>
      <c r="B3091" s="102">
        <f>VLOOKUP('Datos Monitoreo 2019'!$A3091,info!$D$3:$E$118,2,FALSE)</f>
        <v>2</v>
      </c>
      <c r="C3091" s="96">
        <v>1</v>
      </c>
      <c r="D3091" s="96" t="s">
        <v>10</v>
      </c>
      <c r="E3091" s="97">
        <v>25.878593746742183</v>
      </c>
      <c r="F3091" s="103">
        <f t="shared" si="53"/>
        <v>5.2598241790253492E-2</v>
      </c>
      <c r="G3091" s="95"/>
      <c r="H3091" s="104"/>
      <c r="I3091" s="104"/>
      <c r="J3091" s="104"/>
      <c r="K3091" s="105">
        <f>VLOOKUP('Datos Monitoreo 2019'!$D3091,info!$A$2:$B$20,2,FALSE)</f>
        <v>0.54</v>
      </c>
      <c r="M3091" s="104">
        <v>1.1499999999999999</v>
      </c>
      <c r="N3091" s="106">
        <f>(0.214828*'Datos Monitoreo 2019'!$E3091^2.0402)/1000</f>
        <v>0.1639730391425952</v>
      </c>
      <c r="O3091" s="106">
        <f>'Datos Monitoreo 2019'!$N3091*'Datos Monitoreo 2019'!$S3091</f>
        <v>3.2794607828519041E-2</v>
      </c>
      <c r="P3091" s="106">
        <f>'Datos Monitoreo 2019'!$O3091+'Datos Monitoreo 2019'!$N3091</f>
        <v>0.19676764697111424</v>
      </c>
      <c r="Q3091" s="104">
        <v>0.47</v>
      </c>
      <c r="R3091" s="106">
        <f>'Datos Monitoreo 2019'!$Q3091*'Datos Monitoreo 2019'!$N3091</f>
        <v>7.7067328397019741E-2</v>
      </c>
      <c r="S3091" s="104">
        <v>0.2</v>
      </c>
      <c r="T3091" s="106">
        <f>'Datos Monitoreo 2019'!$R3091*'Datos Monitoreo 2019'!$S3091</f>
        <v>1.5413465679403949E-2</v>
      </c>
      <c r="U3091" s="106">
        <f>'Datos Monitoreo 2019'!$T3091+'Datos Monitoreo 2019'!$R3091</f>
        <v>9.2480794076423692E-2</v>
      </c>
    </row>
    <row r="3092" spans="1:21" s="94" customFormat="1" ht="16.5" hidden="1" x14ac:dyDescent="0.3">
      <c r="A3092" s="95" t="s">
        <v>113</v>
      </c>
      <c r="B3092" s="102">
        <f>VLOOKUP('Datos Monitoreo 2019'!$A3092,info!$D$3:$E$118,2,FALSE)</f>
        <v>2</v>
      </c>
      <c r="C3092" s="96">
        <v>2</v>
      </c>
      <c r="D3092" s="96" t="s">
        <v>10</v>
      </c>
      <c r="E3092" s="97">
        <v>31.862819606997444</v>
      </c>
      <c r="F3092" s="103">
        <f t="shared" si="53"/>
        <v>7.9736706066511093E-2</v>
      </c>
      <c r="G3092" s="95"/>
      <c r="H3092" s="104"/>
      <c r="I3092" s="104"/>
      <c r="J3092" s="104"/>
      <c r="K3092" s="105">
        <f>VLOOKUP('Datos Monitoreo 2019'!$D3092,info!$A$2:$B$20,2,FALSE)</f>
        <v>0.54</v>
      </c>
      <c r="M3092" s="104">
        <v>1.1499999999999999</v>
      </c>
      <c r="N3092" s="106">
        <f>(0.214828*'Datos Monitoreo 2019'!$E3092^2.0402)/1000</f>
        <v>0.25066362725538921</v>
      </c>
      <c r="O3092" s="106">
        <f>'Datos Monitoreo 2019'!$N3092*'Datos Monitoreo 2019'!$S3092</f>
        <v>5.0132725451077845E-2</v>
      </c>
      <c r="P3092" s="106">
        <f>'Datos Monitoreo 2019'!$O3092+'Datos Monitoreo 2019'!$N3092</f>
        <v>0.30079635270646704</v>
      </c>
      <c r="Q3092" s="104">
        <v>0.47</v>
      </c>
      <c r="R3092" s="106">
        <f>'Datos Monitoreo 2019'!$Q3092*'Datos Monitoreo 2019'!$N3092</f>
        <v>0.11781190481003292</v>
      </c>
      <c r="S3092" s="104">
        <v>0.2</v>
      </c>
      <c r="T3092" s="106">
        <f>'Datos Monitoreo 2019'!$R3092*'Datos Monitoreo 2019'!$S3092</f>
        <v>2.3562380962006586E-2</v>
      </c>
      <c r="U3092" s="106">
        <f>'Datos Monitoreo 2019'!$T3092+'Datos Monitoreo 2019'!$R3092</f>
        <v>0.1413742857720395</v>
      </c>
    </row>
    <row r="3093" spans="1:21" s="94" customFormat="1" ht="16.5" hidden="1" x14ac:dyDescent="0.3">
      <c r="A3093" s="95" t="s">
        <v>113</v>
      </c>
      <c r="B3093" s="102">
        <f>VLOOKUP('Datos Monitoreo 2019'!$A3093,info!$D$3:$E$118,2,FALSE)</f>
        <v>2</v>
      </c>
      <c r="C3093" s="96">
        <v>3</v>
      </c>
      <c r="D3093" s="96" t="s">
        <v>10</v>
      </c>
      <c r="E3093" s="97">
        <v>18.207325489712829</v>
      </c>
      <c r="F3093" s="103">
        <f t="shared" si="53"/>
        <v>2.6036475450289354E-2</v>
      </c>
      <c r="G3093" s="95"/>
      <c r="H3093" s="104"/>
      <c r="I3093" s="104"/>
      <c r="J3093" s="104"/>
      <c r="K3093" s="105">
        <f>VLOOKUP('Datos Monitoreo 2019'!$D3093,info!$A$2:$B$20,2,FALSE)</f>
        <v>0.54</v>
      </c>
      <c r="M3093" s="104">
        <v>1.1499999999999999</v>
      </c>
      <c r="N3093" s="106">
        <f>(0.214828*'Datos Monitoreo 2019'!$E3093^2.0402)/1000</f>
        <v>8.0028576676903523E-2</v>
      </c>
      <c r="O3093" s="106">
        <f>'Datos Monitoreo 2019'!$N3093*'Datos Monitoreo 2019'!$S3093</f>
        <v>1.6005715335380706E-2</v>
      </c>
      <c r="P3093" s="106">
        <f>'Datos Monitoreo 2019'!$O3093+'Datos Monitoreo 2019'!$N3093</f>
        <v>9.6034292012284223E-2</v>
      </c>
      <c r="Q3093" s="104">
        <v>0.47</v>
      </c>
      <c r="R3093" s="106">
        <f>'Datos Monitoreo 2019'!$Q3093*'Datos Monitoreo 2019'!$N3093</f>
        <v>3.7613431038144657E-2</v>
      </c>
      <c r="S3093" s="104">
        <v>0.2</v>
      </c>
      <c r="T3093" s="106">
        <f>'Datos Monitoreo 2019'!$R3093*'Datos Monitoreo 2019'!$S3093</f>
        <v>7.5226862076289321E-3</v>
      </c>
      <c r="U3093" s="106">
        <f>'Datos Monitoreo 2019'!$T3093+'Datos Monitoreo 2019'!$R3093</f>
        <v>4.5136117245773585E-2</v>
      </c>
    </row>
    <row r="3094" spans="1:21" s="94" customFormat="1" ht="16.5" hidden="1" x14ac:dyDescent="0.3">
      <c r="A3094" s="95" t="s">
        <v>113</v>
      </c>
      <c r="B3094" s="102">
        <f>VLOOKUP('Datos Monitoreo 2019'!$A3094,info!$D$3:$E$118,2,FALSE)</f>
        <v>2</v>
      </c>
      <c r="C3094" s="96">
        <v>4</v>
      </c>
      <c r="D3094" s="96" t="s">
        <v>10</v>
      </c>
      <c r="E3094" s="97">
        <v>28.584227779304403</v>
      </c>
      <c r="F3094" s="103">
        <f t="shared" si="53"/>
        <v>6.41715913645384E-2</v>
      </c>
      <c r="G3094" s="95"/>
      <c r="H3094" s="104"/>
      <c r="I3094" s="104"/>
      <c r="J3094" s="104"/>
      <c r="K3094" s="105">
        <f>VLOOKUP('Datos Monitoreo 2019'!$D3094,info!$A$2:$B$20,2,FALSE)</f>
        <v>0.54</v>
      </c>
      <c r="M3094" s="104">
        <v>1.1499999999999999</v>
      </c>
      <c r="N3094" s="106">
        <f>(0.214828*'Datos Monitoreo 2019'!$E3094^2.0402)/1000</f>
        <v>0.20085382054141013</v>
      </c>
      <c r="O3094" s="106">
        <f>'Datos Monitoreo 2019'!$N3094*'Datos Monitoreo 2019'!$S3094</f>
        <v>4.0170764108282027E-2</v>
      </c>
      <c r="P3094" s="106">
        <f>'Datos Monitoreo 2019'!$O3094+'Datos Monitoreo 2019'!$N3094</f>
        <v>0.24102458464969215</v>
      </c>
      <c r="Q3094" s="104">
        <v>0.47</v>
      </c>
      <c r="R3094" s="106">
        <f>'Datos Monitoreo 2019'!$Q3094*'Datos Monitoreo 2019'!$N3094</f>
        <v>9.4401295654462758E-2</v>
      </c>
      <c r="S3094" s="104">
        <v>0.2</v>
      </c>
      <c r="T3094" s="106">
        <f>'Datos Monitoreo 2019'!$R3094*'Datos Monitoreo 2019'!$S3094</f>
        <v>1.8880259130892554E-2</v>
      </c>
      <c r="U3094" s="106">
        <f>'Datos Monitoreo 2019'!$T3094+'Datos Monitoreo 2019'!$R3094</f>
        <v>0.11328155478535532</v>
      </c>
    </row>
    <row r="3095" spans="1:21" s="94" customFormat="1" ht="16.5" hidden="1" x14ac:dyDescent="0.3">
      <c r="A3095" s="95" t="s">
        <v>113</v>
      </c>
      <c r="B3095" s="102">
        <f>VLOOKUP('Datos Monitoreo 2019'!$A3095,info!$D$3:$E$118,2,FALSE)</f>
        <v>2</v>
      </c>
      <c r="C3095" s="96">
        <v>5</v>
      </c>
      <c r="D3095" s="96" t="s">
        <v>10</v>
      </c>
      <c r="E3095" s="97">
        <v>30.876058959827695</v>
      </c>
      <c r="F3095" s="103">
        <f t="shared" si="53"/>
        <v>7.4874442977582167E-2</v>
      </c>
      <c r="G3095" s="95"/>
      <c r="H3095" s="104"/>
      <c r="I3095" s="104"/>
      <c r="J3095" s="104"/>
      <c r="K3095" s="105">
        <f>VLOOKUP('Datos Monitoreo 2019'!$D3095,info!$A$2:$B$20,2,FALSE)</f>
        <v>0.54</v>
      </c>
      <c r="M3095" s="104">
        <v>1.1499999999999999</v>
      </c>
      <c r="N3095" s="106">
        <f>(0.214828*'Datos Monitoreo 2019'!$E3095^2.0402)/1000</f>
        <v>0.2350809338484478</v>
      </c>
      <c r="O3095" s="106">
        <f>'Datos Monitoreo 2019'!$N3095*'Datos Monitoreo 2019'!$S3095</f>
        <v>4.7016186769689564E-2</v>
      </c>
      <c r="P3095" s="106">
        <f>'Datos Monitoreo 2019'!$O3095+'Datos Monitoreo 2019'!$N3095</f>
        <v>0.28209712061813735</v>
      </c>
      <c r="Q3095" s="104">
        <v>0.47</v>
      </c>
      <c r="R3095" s="106">
        <f>'Datos Monitoreo 2019'!$Q3095*'Datos Monitoreo 2019'!$N3095</f>
        <v>0.11048803890877046</v>
      </c>
      <c r="S3095" s="104">
        <v>0.2</v>
      </c>
      <c r="T3095" s="106">
        <f>'Datos Monitoreo 2019'!$R3095*'Datos Monitoreo 2019'!$S3095</f>
        <v>2.2097607781754094E-2</v>
      </c>
      <c r="U3095" s="106">
        <f>'Datos Monitoreo 2019'!$T3095+'Datos Monitoreo 2019'!$R3095</f>
        <v>0.13258564669052456</v>
      </c>
    </row>
    <row r="3096" spans="1:21" s="94" customFormat="1" ht="16.5" hidden="1" x14ac:dyDescent="0.3">
      <c r="A3096" s="95" t="s">
        <v>113</v>
      </c>
      <c r="B3096" s="102">
        <f>VLOOKUP('Datos Monitoreo 2019'!$A3096,info!$D$3:$E$118,2,FALSE)</f>
        <v>2</v>
      </c>
      <c r="C3096" s="96">
        <v>6</v>
      </c>
      <c r="D3096" s="96" t="s">
        <v>10</v>
      </c>
      <c r="E3096" s="97">
        <v>24.096058384112954</v>
      </c>
      <c r="F3096" s="103">
        <f t="shared" si="53"/>
        <v>4.5601790491933761E-2</v>
      </c>
      <c r="G3096" s="95"/>
      <c r="H3096" s="104"/>
      <c r="I3096" s="104"/>
      <c r="J3096" s="104"/>
      <c r="K3096" s="105">
        <f>VLOOKUP('Datos Monitoreo 2019'!$D3096,info!$A$2:$B$20,2,FALSE)</f>
        <v>0.54</v>
      </c>
      <c r="M3096" s="104">
        <v>1.1499999999999999</v>
      </c>
      <c r="N3096" s="106">
        <f>(0.214828*'Datos Monitoreo 2019'!$E3096^2.0402)/1000</f>
        <v>0.14175458939973332</v>
      </c>
      <c r="O3096" s="106">
        <f>'Datos Monitoreo 2019'!$N3096*'Datos Monitoreo 2019'!$S3096</f>
        <v>2.8350917879946664E-2</v>
      </c>
      <c r="P3096" s="106">
        <f>'Datos Monitoreo 2019'!$O3096+'Datos Monitoreo 2019'!$N3096</f>
        <v>0.17010550727967999</v>
      </c>
      <c r="Q3096" s="104">
        <v>0.47</v>
      </c>
      <c r="R3096" s="106">
        <f>'Datos Monitoreo 2019'!$Q3096*'Datos Monitoreo 2019'!$N3096</f>
        <v>6.662465701787465E-2</v>
      </c>
      <c r="S3096" s="104">
        <v>0.2</v>
      </c>
      <c r="T3096" s="106">
        <f>'Datos Monitoreo 2019'!$R3096*'Datos Monitoreo 2019'!$S3096</f>
        <v>1.332493140357493E-2</v>
      </c>
      <c r="U3096" s="106">
        <f>'Datos Monitoreo 2019'!$T3096+'Datos Monitoreo 2019'!$R3096</f>
        <v>7.9949588421449586E-2</v>
      </c>
    </row>
    <row r="3097" spans="1:21" s="94" customFormat="1" ht="16.5" hidden="1" x14ac:dyDescent="0.3">
      <c r="A3097" s="95" t="s">
        <v>113</v>
      </c>
      <c r="B3097" s="102">
        <f>VLOOKUP('Datos Monitoreo 2019'!$A3097,info!$D$3:$E$118,2,FALSE)</f>
        <v>2</v>
      </c>
      <c r="C3097" s="96">
        <v>7</v>
      </c>
      <c r="D3097" s="96" t="s">
        <v>10</v>
      </c>
      <c r="E3097" s="97">
        <v>25.97408671259732</v>
      </c>
      <c r="F3097" s="103">
        <f t="shared" si="53"/>
        <v>5.2987136893698536E-2</v>
      </c>
      <c r="G3097" s="95"/>
      <c r="H3097" s="104"/>
      <c r="I3097" s="104"/>
      <c r="J3097" s="104"/>
      <c r="K3097" s="105">
        <f>VLOOKUP('Datos Monitoreo 2019'!$D3097,info!$A$2:$B$20,2,FALSE)</f>
        <v>0.54</v>
      </c>
      <c r="M3097" s="104">
        <v>1.1499999999999999</v>
      </c>
      <c r="N3097" s="106">
        <f>(0.214828*'Datos Monitoreo 2019'!$E3097^2.0402)/1000</f>
        <v>0.16520986522068445</v>
      </c>
      <c r="O3097" s="106">
        <f>'Datos Monitoreo 2019'!$N3097*'Datos Monitoreo 2019'!$S3097</f>
        <v>3.3041973044136891E-2</v>
      </c>
      <c r="P3097" s="106">
        <f>'Datos Monitoreo 2019'!$O3097+'Datos Monitoreo 2019'!$N3097</f>
        <v>0.19825183826482135</v>
      </c>
      <c r="Q3097" s="104">
        <v>0.47</v>
      </c>
      <c r="R3097" s="106">
        <f>'Datos Monitoreo 2019'!$Q3097*'Datos Monitoreo 2019'!$N3097</f>
        <v>7.7648636653721695E-2</v>
      </c>
      <c r="S3097" s="104">
        <v>0.2</v>
      </c>
      <c r="T3097" s="106">
        <f>'Datos Monitoreo 2019'!$R3097*'Datos Monitoreo 2019'!$S3097</f>
        <v>1.552972733074434E-2</v>
      </c>
      <c r="U3097" s="106">
        <f>'Datos Monitoreo 2019'!$T3097+'Datos Monitoreo 2019'!$R3097</f>
        <v>9.3178363984466037E-2</v>
      </c>
    </row>
    <row r="3098" spans="1:21" s="94" customFormat="1" ht="16.5" hidden="1" x14ac:dyDescent="0.3">
      <c r="A3098" s="95" t="s">
        <v>113</v>
      </c>
      <c r="B3098" s="102">
        <f>VLOOKUP('Datos Monitoreo 2019'!$A3098,info!$D$3:$E$118,2,FALSE)</f>
        <v>2</v>
      </c>
      <c r="C3098" s="96">
        <v>8</v>
      </c>
      <c r="D3098" s="96" t="s">
        <v>10</v>
      </c>
      <c r="E3098" s="97">
        <v>22.377184998720484</v>
      </c>
      <c r="F3098" s="103">
        <f t="shared" si="53"/>
        <v>3.9327902635251252E-2</v>
      </c>
      <c r="G3098" s="95"/>
      <c r="H3098" s="104"/>
      <c r="I3098" s="104"/>
      <c r="J3098" s="104"/>
      <c r="K3098" s="105">
        <f>VLOOKUP('Datos Monitoreo 2019'!$D3098,info!$A$2:$B$20,2,FALSE)</f>
        <v>0.54</v>
      </c>
      <c r="M3098" s="104">
        <v>1.1499999999999999</v>
      </c>
      <c r="N3098" s="106">
        <f>(0.214828*'Datos Monitoreo 2019'!$E3098^2.0402)/1000</f>
        <v>0.12188884706534034</v>
      </c>
      <c r="O3098" s="106">
        <f>'Datos Monitoreo 2019'!$N3098*'Datos Monitoreo 2019'!$S3098</f>
        <v>2.437776941306807E-2</v>
      </c>
      <c r="P3098" s="106">
        <f>'Datos Monitoreo 2019'!$O3098+'Datos Monitoreo 2019'!$N3098</f>
        <v>0.14626661647840841</v>
      </c>
      <c r="Q3098" s="104">
        <v>0.47</v>
      </c>
      <c r="R3098" s="106">
        <f>'Datos Monitoreo 2019'!$Q3098*'Datos Monitoreo 2019'!$N3098</f>
        <v>5.7287758120709957E-2</v>
      </c>
      <c r="S3098" s="104">
        <v>0.2</v>
      </c>
      <c r="T3098" s="106">
        <f>'Datos Monitoreo 2019'!$R3098*'Datos Monitoreo 2019'!$S3098</f>
        <v>1.1457551624141991E-2</v>
      </c>
      <c r="U3098" s="106">
        <f>'Datos Monitoreo 2019'!$T3098+'Datos Monitoreo 2019'!$R3098</f>
        <v>6.8745309744851948E-2</v>
      </c>
    </row>
    <row r="3099" spans="1:21" s="94" customFormat="1" ht="16.5" hidden="1" x14ac:dyDescent="0.3">
      <c r="A3099" s="95" t="s">
        <v>113</v>
      </c>
      <c r="B3099" s="102">
        <f>VLOOKUP('Datos Monitoreo 2019'!$A3099,info!$D$3:$E$118,2,FALSE)</f>
        <v>2</v>
      </c>
      <c r="C3099" s="96">
        <v>10</v>
      </c>
      <c r="D3099" s="96" t="s">
        <v>10</v>
      </c>
      <c r="E3099" s="97">
        <v>26.06957967845246</v>
      </c>
      <c r="F3099" s="103">
        <f t="shared" si="53"/>
        <v>5.3377464391631421E-2</v>
      </c>
      <c r="G3099" s="95"/>
      <c r="H3099" s="104"/>
      <c r="I3099" s="104"/>
      <c r="J3099" s="104"/>
      <c r="K3099" s="105">
        <f>VLOOKUP('Datos Monitoreo 2019'!$D3099,info!$A$2:$B$20,2,FALSE)</f>
        <v>0.54</v>
      </c>
      <c r="M3099" s="104">
        <v>1.1499999999999999</v>
      </c>
      <c r="N3099" s="106">
        <f>(0.214828*'Datos Monitoreo 2019'!$E3099^2.0402)/1000</f>
        <v>0.16645143031005613</v>
      </c>
      <c r="O3099" s="106">
        <f>'Datos Monitoreo 2019'!$N3099*'Datos Monitoreo 2019'!$S3099</f>
        <v>3.3290286062011225E-2</v>
      </c>
      <c r="P3099" s="106">
        <f>'Datos Monitoreo 2019'!$O3099+'Datos Monitoreo 2019'!$N3099</f>
        <v>0.19974171637206736</v>
      </c>
      <c r="Q3099" s="104">
        <v>0.47</v>
      </c>
      <c r="R3099" s="106">
        <f>'Datos Monitoreo 2019'!$Q3099*'Datos Monitoreo 2019'!$N3099</f>
        <v>7.8232172245726372E-2</v>
      </c>
      <c r="S3099" s="104">
        <v>0.2</v>
      </c>
      <c r="T3099" s="106">
        <f>'Datos Monitoreo 2019'!$R3099*'Datos Monitoreo 2019'!$S3099</f>
        <v>1.5646434449145274E-2</v>
      </c>
      <c r="U3099" s="106">
        <f>'Datos Monitoreo 2019'!$T3099+'Datos Monitoreo 2019'!$R3099</f>
        <v>9.387860669487165E-2</v>
      </c>
    </row>
    <row r="3100" spans="1:21" s="94" customFormat="1" ht="16.5" hidden="1" x14ac:dyDescent="0.3">
      <c r="A3100" s="95" t="s">
        <v>113</v>
      </c>
      <c r="B3100" s="102">
        <f>VLOOKUP('Datos Monitoreo 2019'!$A3100,info!$D$3:$E$118,2,FALSE)</f>
        <v>2</v>
      </c>
      <c r="C3100" s="96">
        <v>11</v>
      </c>
      <c r="D3100" s="96" t="s">
        <v>10</v>
      </c>
      <c r="E3100" s="97">
        <v>20.117184806815573</v>
      </c>
      <c r="F3100" s="103">
        <f t="shared" si="53"/>
        <v>3.1785151994768605E-2</v>
      </c>
      <c r="G3100" s="95"/>
      <c r="H3100" s="104"/>
      <c r="I3100" s="104"/>
      <c r="J3100" s="104"/>
      <c r="K3100" s="105">
        <f>VLOOKUP('Datos Monitoreo 2019'!$D3100,info!$A$2:$B$20,2,FALSE)</f>
        <v>0.54</v>
      </c>
      <c r="M3100" s="104">
        <v>1.1499999999999999</v>
      </c>
      <c r="N3100" s="106">
        <f>(0.214828*'Datos Monitoreo 2019'!$E3100^2.0402)/1000</f>
        <v>9.8090895222524399E-2</v>
      </c>
      <c r="O3100" s="106">
        <f>'Datos Monitoreo 2019'!$N3100*'Datos Monitoreo 2019'!$S3100</f>
        <v>1.9618179044504882E-2</v>
      </c>
      <c r="P3100" s="106">
        <f>'Datos Monitoreo 2019'!$O3100+'Datos Monitoreo 2019'!$N3100</f>
        <v>0.11770907426702928</v>
      </c>
      <c r="Q3100" s="104">
        <v>0.47</v>
      </c>
      <c r="R3100" s="106">
        <f>'Datos Monitoreo 2019'!$Q3100*'Datos Monitoreo 2019'!$N3100</f>
        <v>4.6102720754586463E-2</v>
      </c>
      <c r="S3100" s="104">
        <v>0.2</v>
      </c>
      <c r="T3100" s="106">
        <f>'Datos Monitoreo 2019'!$R3100*'Datos Monitoreo 2019'!$S3100</f>
        <v>9.2205441509172932E-3</v>
      </c>
      <c r="U3100" s="106">
        <f>'Datos Monitoreo 2019'!$T3100+'Datos Monitoreo 2019'!$R3100</f>
        <v>5.5323264905503752E-2</v>
      </c>
    </row>
    <row r="3101" spans="1:21" s="94" customFormat="1" ht="16.5" hidden="1" x14ac:dyDescent="0.3">
      <c r="A3101" s="95" t="s">
        <v>113</v>
      </c>
      <c r="B3101" s="102">
        <f>VLOOKUP('Datos Monitoreo 2019'!$A3101,info!$D$3:$E$118,2,FALSE)</f>
        <v>2</v>
      </c>
      <c r="C3101" s="96">
        <v>12</v>
      </c>
      <c r="D3101" s="96" t="s">
        <v>10</v>
      </c>
      <c r="E3101" s="97">
        <v>26.483382530491387</v>
      </c>
      <c r="F3101" s="103">
        <f t="shared" si="53"/>
        <v>5.5085435663422076E-2</v>
      </c>
      <c r="G3101" s="95"/>
      <c r="H3101" s="104"/>
      <c r="I3101" s="104"/>
      <c r="J3101" s="104"/>
      <c r="K3101" s="105">
        <f>VLOOKUP('Datos Monitoreo 2019'!$D3101,info!$A$2:$B$20,2,FALSE)</f>
        <v>0.54</v>
      </c>
      <c r="M3101" s="104">
        <v>1.1499999999999999</v>
      </c>
      <c r="N3101" s="106">
        <f>(0.214828*'Datos Monitoreo 2019'!$E3101^2.0402)/1000</f>
        <v>0.17188632461197911</v>
      </c>
      <c r="O3101" s="106">
        <f>'Datos Monitoreo 2019'!$N3101*'Datos Monitoreo 2019'!$S3101</f>
        <v>3.4377264922395824E-2</v>
      </c>
      <c r="P3101" s="106">
        <f>'Datos Monitoreo 2019'!$O3101+'Datos Monitoreo 2019'!$N3101</f>
        <v>0.20626358953437493</v>
      </c>
      <c r="Q3101" s="104">
        <v>0.47</v>
      </c>
      <c r="R3101" s="106">
        <f>'Datos Monitoreo 2019'!$Q3101*'Datos Monitoreo 2019'!$N3101</f>
        <v>8.078657256763018E-2</v>
      </c>
      <c r="S3101" s="104">
        <v>0.2</v>
      </c>
      <c r="T3101" s="106">
        <f>'Datos Monitoreo 2019'!$R3101*'Datos Monitoreo 2019'!$S3101</f>
        <v>1.6157314513526037E-2</v>
      </c>
      <c r="U3101" s="106">
        <f>'Datos Monitoreo 2019'!$T3101+'Datos Monitoreo 2019'!$R3101</f>
        <v>9.6943887081156213E-2</v>
      </c>
    </row>
    <row r="3102" spans="1:21" s="94" customFormat="1" ht="16.5" hidden="1" x14ac:dyDescent="0.3">
      <c r="A3102" s="95" t="s">
        <v>113</v>
      </c>
      <c r="B3102" s="102">
        <f>VLOOKUP('Datos Monitoreo 2019'!$A3102,info!$D$3:$E$118,2,FALSE)</f>
        <v>2</v>
      </c>
      <c r="C3102" s="96">
        <v>14</v>
      </c>
      <c r="D3102" s="96" t="s">
        <v>10</v>
      </c>
      <c r="E3102" s="97">
        <v>32.945073220022337</v>
      </c>
      <c r="F3102" s="103">
        <f t="shared" si="53"/>
        <v>8.5245376956807797E-2</v>
      </c>
      <c r="G3102" s="95"/>
      <c r="H3102" s="104"/>
      <c r="I3102" s="104"/>
      <c r="J3102" s="104"/>
      <c r="K3102" s="105">
        <f>VLOOKUP('Datos Monitoreo 2019'!$D3102,info!$A$2:$B$20,2,FALSE)</f>
        <v>0.54</v>
      </c>
      <c r="M3102" s="104">
        <v>1.1499999999999999</v>
      </c>
      <c r="N3102" s="106">
        <f>(0.214828*'Datos Monitoreo 2019'!$E3102^2.0402)/1000</f>
        <v>0.26834098935640099</v>
      </c>
      <c r="O3102" s="106">
        <f>'Datos Monitoreo 2019'!$N3102*'Datos Monitoreo 2019'!$S3102</f>
        <v>5.3668197871280202E-2</v>
      </c>
      <c r="P3102" s="106">
        <f>'Datos Monitoreo 2019'!$O3102+'Datos Monitoreo 2019'!$N3102</f>
        <v>0.32200918722768118</v>
      </c>
      <c r="Q3102" s="104">
        <v>0.47</v>
      </c>
      <c r="R3102" s="106">
        <f>'Datos Monitoreo 2019'!$Q3102*'Datos Monitoreo 2019'!$N3102</f>
        <v>0.12612026499750845</v>
      </c>
      <c r="S3102" s="104">
        <v>0.2</v>
      </c>
      <c r="T3102" s="106">
        <f>'Datos Monitoreo 2019'!$R3102*'Datos Monitoreo 2019'!$S3102</f>
        <v>2.522405299950169E-2</v>
      </c>
      <c r="U3102" s="106">
        <f>'Datos Monitoreo 2019'!$T3102+'Datos Monitoreo 2019'!$R3102</f>
        <v>0.15134431799701015</v>
      </c>
    </row>
    <row r="3103" spans="1:21" s="94" customFormat="1" ht="16.5" hidden="1" x14ac:dyDescent="0.3">
      <c r="A3103" s="95" t="s">
        <v>113</v>
      </c>
      <c r="B3103" s="102">
        <f>VLOOKUP('Datos Monitoreo 2019'!$A3103,info!$D$3:$E$118,2,FALSE)</f>
        <v>2</v>
      </c>
      <c r="C3103" s="96">
        <v>16</v>
      </c>
      <c r="D3103" s="96" t="s">
        <v>10</v>
      </c>
      <c r="E3103" s="97">
        <v>23.077466748324824</v>
      </c>
      <c r="F3103" s="103">
        <f t="shared" si="53"/>
        <v>4.1827908481338744E-2</v>
      </c>
      <c r="G3103" s="95"/>
      <c r="H3103" s="104"/>
      <c r="I3103" s="104"/>
      <c r="J3103" s="104"/>
      <c r="K3103" s="105">
        <f>VLOOKUP('Datos Monitoreo 2019'!$D3103,info!$A$2:$B$20,2,FALSE)</f>
        <v>0.54</v>
      </c>
      <c r="M3103" s="104">
        <v>1.1499999999999999</v>
      </c>
      <c r="N3103" s="106">
        <f>(0.214828*'Datos Monitoreo 2019'!$E3103^2.0402)/1000</f>
        <v>0.12979779537907596</v>
      </c>
      <c r="O3103" s="106">
        <f>'Datos Monitoreo 2019'!$N3103*'Datos Monitoreo 2019'!$S3103</f>
        <v>2.5959559075815195E-2</v>
      </c>
      <c r="P3103" s="106">
        <f>'Datos Monitoreo 2019'!$O3103+'Datos Monitoreo 2019'!$N3103</f>
        <v>0.15575735445489114</v>
      </c>
      <c r="Q3103" s="104">
        <v>0.47</v>
      </c>
      <c r="R3103" s="106">
        <f>'Datos Monitoreo 2019'!$Q3103*'Datos Monitoreo 2019'!$N3103</f>
        <v>6.1004963828165698E-2</v>
      </c>
      <c r="S3103" s="104">
        <v>0.2</v>
      </c>
      <c r="T3103" s="106">
        <f>'Datos Monitoreo 2019'!$R3103*'Datos Monitoreo 2019'!$S3103</f>
        <v>1.2200992765633141E-2</v>
      </c>
      <c r="U3103" s="106">
        <f>'Datos Monitoreo 2019'!$T3103+'Datos Monitoreo 2019'!$R3103</f>
        <v>7.3205956593798832E-2</v>
      </c>
    </row>
    <row r="3104" spans="1:21" s="94" customFormat="1" ht="16.5" hidden="1" x14ac:dyDescent="0.3">
      <c r="A3104" s="95" t="s">
        <v>113</v>
      </c>
      <c r="B3104" s="102">
        <f>VLOOKUP('Datos Monitoreo 2019'!$A3104,info!$D$3:$E$118,2,FALSE)</f>
        <v>2</v>
      </c>
      <c r="C3104" s="96">
        <v>18</v>
      </c>
      <c r="D3104" s="96" t="s">
        <v>10</v>
      </c>
      <c r="E3104" s="97">
        <v>33.581692992389918</v>
      </c>
      <c r="F3104" s="103">
        <f t="shared" si="53"/>
        <v>8.8571715267428408E-2</v>
      </c>
      <c r="G3104" s="95"/>
      <c r="H3104" s="104"/>
      <c r="I3104" s="104"/>
      <c r="J3104" s="104"/>
      <c r="K3104" s="105">
        <f>VLOOKUP('Datos Monitoreo 2019'!$D3104,info!$A$2:$B$20,2,FALSE)</f>
        <v>0.54</v>
      </c>
      <c r="M3104" s="104">
        <v>1.1499999999999999</v>
      </c>
      <c r="N3104" s="106">
        <f>(0.214828*'Datos Monitoreo 2019'!$E3104^2.0402)/1000</f>
        <v>0.27902645608529886</v>
      </c>
      <c r="O3104" s="106">
        <f>'Datos Monitoreo 2019'!$N3104*'Datos Monitoreo 2019'!$S3104</f>
        <v>5.5805291217059773E-2</v>
      </c>
      <c r="P3104" s="106">
        <f>'Datos Monitoreo 2019'!$O3104+'Datos Monitoreo 2019'!$N3104</f>
        <v>0.33483174730235865</v>
      </c>
      <c r="Q3104" s="104">
        <v>0.47</v>
      </c>
      <c r="R3104" s="106">
        <f>'Datos Monitoreo 2019'!$Q3104*'Datos Monitoreo 2019'!$N3104</f>
        <v>0.13114243436009046</v>
      </c>
      <c r="S3104" s="104">
        <v>0.2</v>
      </c>
      <c r="T3104" s="106">
        <f>'Datos Monitoreo 2019'!$R3104*'Datos Monitoreo 2019'!$S3104</f>
        <v>2.6228486872018092E-2</v>
      </c>
      <c r="U3104" s="106">
        <f>'Datos Monitoreo 2019'!$T3104+'Datos Monitoreo 2019'!$R3104</f>
        <v>0.15737092123210855</v>
      </c>
    </row>
    <row r="3105" spans="1:21" s="94" customFormat="1" ht="16.5" hidden="1" x14ac:dyDescent="0.3">
      <c r="A3105" s="95" t="s">
        <v>113</v>
      </c>
      <c r="B3105" s="102">
        <f>VLOOKUP('Datos Monitoreo 2019'!$A3105,info!$D$3:$E$118,2,FALSE)</f>
        <v>2</v>
      </c>
      <c r="C3105" s="96">
        <v>19</v>
      </c>
      <c r="D3105" s="96" t="s">
        <v>10</v>
      </c>
      <c r="E3105" s="97">
        <v>23.554931577600509</v>
      </c>
      <c r="F3105" s="103">
        <f t="shared" si="53"/>
        <v>4.3576623418560945E-2</v>
      </c>
      <c r="G3105" s="95"/>
      <c r="H3105" s="104"/>
      <c r="I3105" s="104"/>
      <c r="J3105" s="104"/>
      <c r="K3105" s="105">
        <f>VLOOKUP('Datos Monitoreo 2019'!$D3105,info!$A$2:$B$20,2,FALSE)</f>
        <v>0.54</v>
      </c>
      <c r="M3105" s="104">
        <v>1.1499999999999999</v>
      </c>
      <c r="N3105" s="106">
        <f>(0.214828*'Datos Monitoreo 2019'!$E3105^2.0402)/1000</f>
        <v>0.13533566759448121</v>
      </c>
      <c r="O3105" s="106">
        <f>'Datos Monitoreo 2019'!$N3105*'Datos Monitoreo 2019'!$S3105</f>
        <v>2.7067133518896242E-2</v>
      </c>
      <c r="P3105" s="106">
        <f>'Datos Monitoreo 2019'!$O3105+'Datos Monitoreo 2019'!$N3105</f>
        <v>0.16240280111337746</v>
      </c>
      <c r="Q3105" s="104">
        <v>0.47</v>
      </c>
      <c r="R3105" s="106">
        <f>'Datos Monitoreo 2019'!$Q3105*'Datos Monitoreo 2019'!$N3105</f>
        <v>6.3607763769406162E-2</v>
      </c>
      <c r="S3105" s="104">
        <v>0.2</v>
      </c>
      <c r="T3105" s="106">
        <f>'Datos Monitoreo 2019'!$R3105*'Datos Monitoreo 2019'!$S3105</f>
        <v>1.2721552753881232E-2</v>
      </c>
      <c r="U3105" s="106">
        <f>'Datos Monitoreo 2019'!$T3105+'Datos Monitoreo 2019'!$R3105</f>
        <v>7.6329316523287394E-2</v>
      </c>
    </row>
    <row r="3106" spans="1:21" s="94" customFormat="1" ht="16.5" hidden="1" x14ac:dyDescent="0.3">
      <c r="A3106" s="95" t="s">
        <v>113</v>
      </c>
      <c r="B3106" s="102">
        <f>VLOOKUP('Datos Monitoreo 2019'!$A3106,info!$D$3:$E$118,2,FALSE)</f>
        <v>2</v>
      </c>
      <c r="C3106" s="96">
        <v>20</v>
      </c>
      <c r="D3106" s="96" t="s">
        <v>10</v>
      </c>
      <c r="E3106" s="97">
        <v>27.056340325622209</v>
      </c>
      <c r="F3106" s="103">
        <f t="shared" si="53"/>
        <v>5.7494723191947185E-2</v>
      </c>
      <c r="G3106" s="95"/>
      <c r="H3106" s="104"/>
      <c r="I3106" s="104"/>
      <c r="J3106" s="104"/>
      <c r="K3106" s="105">
        <f>VLOOKUP('Datos Monitoreo 2019'!$D3106,info!$A$2:$B$20,2,FALSE)</f>
        <v>0.54</v>
      </c>
      <c r="M3106" s="104">
        <v>1.1499999999999999</v>
      </c>
      <c r="N3106" s="106">
        <f>(0.214828*'Datos Monitoreo 2019'!$E3106^2.0402)/1000</f>
        <v>0.17955859861914589</v>
      </c>
      <c r="O3106" s="106">
        <f>'Datos Monitoreo 2019'!$N3106*'Datos Monitoreo 2019'!$S3106</f>
        <v>3.5911719723829179E-2</v>
      </c>
      <c r="P3106" s="106">
        <f>'Datos Monitoreo 2019'!$O3106+'Datos Monitoreo 2019'!$N3106</f>
        <v>0.21547031834297506</v>
      </c>
      <c r="Q3106" s="104">
        <v>0.47</v>
      </c>
      <c r="R3106" s="106">
        <f>'Datos Monitoreo 2019'!$Q3106*'Datos Monitoreo 2019'!$N3106</f>
        <v>8.4392541350998565E-2</v>
      </c>
      <c r="S3106" s="104">
        <v>0.2</v>
      </c>
      <c r="T3106" s="106">
        <f>'Datos Monitoreo 2019'!$R3106*'Datos Monitoreo 2019'!$S3106</f>
        <v>1.6878508270199714E-2</v>
      </c>
      <c r="U3106" s="106">
        <f>'Datos Monitoreo 2019'!$T3106+'Datos Monitoreo 2019'!$R3106</f>
        <v>0.10127104962119828</v>
      </c>
    </row>
    <row r="3107" spans="1:21" s="94" customFormat="1" ht="16.5" hidden="1" x14ac:dyDescent="0.3">
      <c r="A3107" s="95" t="s">
        <v>113</v>
      </c>
      <c r="B3107" s="102">
        <f>VLOOKUP('Datos Monitoreo 2019'!$A3107,info!$D$3:$E$118,2,FALSE)</f>
        <v>2</v>
      </c>
      <c r="C3107" s="96">
        <v>22</v>
      </c>
      <c r="D3107" s="96" t="s">
        <v>10</v>
      </c>
      <c r="E3107" s="97">
        <v>25.17831199713784</v>
      </c>
      <c r="F3107" s="103">
        <f t="shared" si="53"/>
        <v>4.9790111974340086E-2</v>
      </c>
      <c r="G3107" s="95"/>
      <c r="H3107" s="104"/>
      <c r="I3107" s="104"/>
      <c r="J3107" s="104"/>
      <c r="K3107" s="105">
        <f>VLOOKUP('Datos Monitoreo 2019'!$D3107,info!$A$2:$B$20,2,FALSE)</f>
        <v>0.54</v>
      </c>
      <c r="M3107" s="104">
        <v>1.1499999999999999</v>
      </c>
      <c r="N3107" s="106">
        <f>(0.214828*'Datos Monitoreo 2019'!$E3107^2.0402)/1000</f>
        <v>0.15504771728255279</v>
      </c>
      <c r="O3107" s="106">
        <f>'Datos Monitoreo 2019'!$N3107*'Datos Monitoreo 2019'!$S3107</f>
        <v>3.1009543456510559E-2</v>
      </c>
      <c r="P3107" s="106">
        <f>'Datos Monitoreo 2019'!$O3107+'Datos Monitoreo 2019'!$N3107</f>
        <v>0.18605726073906334</v>
      </c>
      <c r="Q3107" s="104">
        <v>0.47</v>
      </c>
      <c r="R3107" s="106">
        <f>'Datos Monitoreo 2019'!$Q3107*'Datos Monitoreo 2019'!$N3107</f>
        <v>7.2872427122799802E-2</v>
      </c>
      <c r="S3107" s="104">
        <v>0.2</v>
      </c>
      <c r="T3107" s="106">
        <f>'Datos Monitoreo 2019'!$R3107*'Datos Monitoreo 2019'!$S3107</f>
        <v>1.4574485424559962E-2</v>
      </c>
      <c r="U3107" s="106">
        <f>'Datos Monitoreo 2019'!$T3107+'Datos Monitoreo 2019'!$R3107</f>
        <v>8.7446912547359756E-2</v>
      </c>
    </row>
    <row r="3108" spans="1:21" s="94" customFormat="1" ht="16.5" hidden="1" x14ac:dyDescent="0.3">
      <c r="A3108" s="95" t="s">
        <v>113</v>
      </c>
      <c r="B3108" s="102">
        <f>VLOOKUP('Datos Monitoreo 2019'!$A3108,info!$D$3:$E$118,2,FALSE)</f>
        <v>2</v>
      </c>
      <c r="C3108" s="96">
        <v>24</v>
      </c>
      <c r="D3108" s="96" t="s">
        <v>10</v>
      </c>
      <c r="E3108" s="97">
        <v>25.814931769505424</v>
      </c>
      <c r="F3108" s="103">
        <f t="shared" si="53"/>
        <v>5.2339774162672235E-2</v>
      </c>
      <c r="G3108" s="95"/>
      <c r="H3108" s="104"/>
      <c r="I3108" s="104"/>
      <c r="J3108" s="104"/>
      <c r="K3108" s="105">
        <f>VLOOKUP('Datos Monitoreo 2019'!$D3108,info!$A$2:$B$20,2,FALSE)</f>
        <v>0.54</v>
      </c>
      <c r="M3108" s="104">
        <v>1.1499999999999999</v>
      </c>
      <c r="N3108" s="106">
        <f>(0.214828*'Datos Monitoreo 2019'!$E3108^2.0402)/1000</f>
        <v>0.16315112086152908</v>
      </c>
      <c r="O3108" s="106">
        <f>'Datos Monitoreo 2019'!$N3108*'Datos Monitoreo 2019'!$S3108</f>
        <v>3.2630224172305815E-2</v>
      </c>
      <c r="P3108" s="106">
        <f>'Datos Monitoreo 2019'!$O3108+'Datos Monitoreo 2019'!$N3108</f>
        <v>0.1957813450338349</v>
      </c>
      <c r="Q3108" s="104">
        <v>0.47</v>
      </c>
      <c r="R3108" s="106">
        <f>'Datos Monitoreo 2019'!$Q3108*'Datos Monitoreo 2019'!$N3108</f>
        <v>7.6681026804918659E-2</v>
      </c>
      <c r="S3108" s="104">
        <v>0.2</v>
      </c>
      <c r="T3108" s="106">
        <f>'Datos Monitoreo 2019'!$R3108*'Datos Monitoreo 2019'!$S3108</f>
        <v>1.5336205360983733E-2</v>
      </c>
      <c r="U3108" s="106">
        <f>'Datos Monitoreo 2019'!$T3108+'Datos Monitoreo 2019'!$R3108</f>
        <v>9.2017232165902393E-2</v>
      </c>
    </row>
    <row r="3109" spans="1:21" s="94" customFormat="1" ht="16.5" hidden="1" x14ac:dyDescent="0.3">
      <c r="A3109" s="95" t="s">
        <v>113</v>
      </c>
      <c r="B3109" s="102">
        <f>VLOOKUP('Datos Monitoreo 2019'!$A3109,info!$D$3:$E$118,2,FALSE)</f>
        <v>2</v>
      </c>
      <c r="C3109" s="96">
        <v>25</v>
      </c>
      <c r="D3109" s="96" t="s">
        <v>10</v>
      </c>
      <c r="E3109" s="97">
        <v>33.327045083442883</v>
      </c>
      <c r="F3109" s="103">
        <f t="shared" si="53"/>
        <v>8.7233540505911755E-2</v>
      </c>
      <c r="G3109" s="95"/>
      <c r="H3109" s="104"/>
      <c r="I3109" s="104"/>
      <c r="J3109" s="104"/>
      <c r="K3109" s="105">
        <f>VLOOKUP('Datos Monitoreo 2019'!$D3109,info!$A$2:$B$20,2,FALSE)</f>
        <v>0.54</v>
      </c>
      <c r="M3109" s="104">
        <v>1.1499999999999999</v>
      </c>
      <c r="N3109" s="106">
        <f>(0.214828*'Datos Monitoreo 2019'!$E3109^2.0402)/1000</f>
        <v>0.27472674143878895</v>
      </c>
      <c r="O3109" s="106">
        <f>'Datos Monitoreo 2019'!$N3109*'Datos Monitoreo 2019'!$S3109</f>
        <v>5.4945348287757795E-2</v>
      </c>
      <c r="P3109" s="106">
        <f>'Datos Monitoreo 2019'!$O3109+'Datos Monitoreo 2019'!$N3109</f>
        <v>0.32967208972654671</v>
      </c>
      <c r="Q3109" s="104">
        <v>0.47</v>
      </c>
      <c r="R3109" s="106">
        <f>'Datos Monitoreo 2019'!$Q3109*'Datos Monitoreo 2019'!$N3109</f>
        <v>0.1291215684762308</v>
      </c>
      <c r="S3109" s="104">
        <v>0.2</v>
      </c>
      <c r="T3109" s="106">
        <f>'Datos Monitoreo 2019'!$R3109*'Datos Monitoreo 2019'!$S3109</f>
        <v>2.5824313695246161E-2</v>
      </c>
      <c r="U3109" s="106">
        <f>'Datos Monitoreo 2019'!$T3109+'Datos Monitoreo 2019'!$R3109</f>
        <v>0.15494588217147695</v>
      </c>
    </row>
    <row r="3110" spans="1:21" s="94" customFormat="1" ht="16.5" hidden="1" x14ac:dyDescent="0.3">
      <c r="A3110" s="95" t="s">
        <v>113</v>
      </c>
      <c r="B3110" s="102">
        <f>VLOOKUP('Datos Monitoreo 2019'!$A3110,info!$D$3:$E$118,2,FALSE)</f>
        <v>2</v>
      </c>
      <c r="C3110" s="96">
        <v>26</v>
      </c>
      <c r="D3110" s="96" t="s">
        <v>10</v>
      </c>
      <c r="E3110" s="97">
        <v>21.358593362932353</v>
      </c>
      <c r="F3110" s="103">
        <f t="shared" si="53"/>
        <v>3.5829040366319023E-2</v>
      </c>
      <c r="G3110" s="95"/>
      <c r="H3110" s="104"/>
      <c r="I3110" s="104"/>
      <c r="J3110" s="104"/>
      <c r="K3110" s="105">
        <f>VLOOKUP('Datos Monitoreo 2019'!$D3110,info!$A$2:$B$20,2,FALSE)</f>
        <v>0.54</v>
      </c>
      <c r="M3110" s="104">
        <v>1.1499999999999999</v>
      </c>
      <c r="N3110" s="106">
        <f>(0.214828*'Datos Monitoreo 2019'!$E3110^2.0402)/1000</f>
        <v>0.11083706082743301</v>
      </c>
      <c r="O3110" s="106">
        <f>'Datos Monitoreo 2019'!$N3110*'Datos Monitoreo 2019'!$S3110</f>
        <v>2.2167412165486605E-2</v>
      </c>
      <c r="P3110" s="106">
        <f>'Datos Monitoreo 2019'!$O3110+'Datos Monitoreo 2019'!$N3110</f>
        <v>0.13300447299291962</v>
      </c>
      <c r="Q3110" s="104">
        <v>0.47</v>
      </c>
      <c r="R3110" s="106">
        <f>'Datos Monitoreo 2019'!$Q3110*'Datos Monitoreo 2019'!$N3110</f>
        <v>5.2093418588893513E-2</v>
      </c>
      <c r="S3110" s="104">
        <v>0.2</v>
      </c>
      <c r="T3110" s="106">
        <f>'Datos Monitoreo 2019'!$R3110*'Datos Monitoreo 2019'!$S3110</f>
        <v>1.0418683717778703E-2</v>
      </c>
      <c r="U3110" s="106">
        <f>'Datos Monitoreo 2019'!$T3110+'Datos Monitoreo 2019'!$R3110</f>
        <v>6.2512102306672215E-2</v>
      </c>
    </row>
    <row r="3111" spans="1:21" s="94" customFormat="1" ht="16.5" hidden="1" x14ac:dyDescent="0.3">
      <c r="A3111" s="95" t="s">
        <v>113</v>
      </c>
      <c r="B3111" s="102">
        <f>VLOOKUP('Datos Monitoreo 2019'!$A3111,info!$D$3:$E$118,2,FALSE)</f>
        <v>2</v>
      </c>
      <c r="C3111" s="96">
        <v>27</v>
      </c>
      <c r="D3111" s="96" t="s">
        <v>10</v>
      </c>
      <c r="E3111" s="97">
        <v>19.862536897868537</v>
      </c>
      <c r="F3111" s="103">
        <f t="shared" si="53"/>
        <v>3.098555756067492E-2</v>
      </c>
      <c r="G3111" s="95"/>
      <c r="H3111" s="104"/>
      <c r="I3111" s="104"/>
      <c r="J3111" s="104"/>
      <c r="K3111" s="105">
        <f>VLOOKUP('Datos Monitoreo 2019'!$D3111,info!$A$2:$B$20,2,FALSE)</f>
        <v>0.54</v>
      </c>
      <c r="M3111" s="104">
        <v>1.1499999999999999</v>
      </c>
      <c r="N3111" s="106">
        <f>(0.214828*'Datos Monitoreo 2019'!$E3111^2.0402)/1000</f>
        <v>9.5574341595955029E-2</v>
      </c>
      <c r="O3111" s="106">
        <f>'Datos Monitoreo 2019'!$N3111*'Datos Monitoreo 2019'!$S3111</f>
        <v>1.9114868319191007E-2</v>
      </c>
      <c r="P3111" s="106">
        <f>'Datos Monitoreo 2019'!$O3111+'Datos Monitoreo 2019'!$N3111</f>
        <v>0.11468920991514603</v>
      </c>
      <c r="Q3111" s="104">
        <v>0.47</v>
      </c>
      <c r="R3111" s="106">
        <f>'Datos Monitoreo 2019'!$Q3111*'Datos Monitoreo 2019'!$N3111</f>
        <v>4.4919940550098861E-2</v>
      </c>
      <c r="S3111" s="104">
        <v>0.2</v>
      </c>
      <c r="T3111" s="106">
        <f>'Datos Monitoreo 2019'!$R3111*'Datos Monitoreo 2019'!$S3111</f>
        <v>8.9839881100197728E-3</v>
      </c>
      <c r="U3111" s="106">
        <f>'Datos Monitoreo 2019'!$T3111+'Datos Monitoreo 2019'!$R3111</f>
        <v>5.390392866011863E-2</v>
      </c>
    </row>
    <row r="3112" spans="1:21" s="94" customFormat="1" ht="16.5" hidden="1" x14ac:dyDescent="0.3">
      <c r="A3112" s="95" t="s">
        <v>113</v>
      </c>
      <c r="B3112" s="102">
        <f>VLOOKUP('Datos Monitoreo 2019'!$A3112,info!$D$3:$E$118,2,FALSE)</f>
        <v>2</v>
      </c>
      <c r="C3112" s="96">
        <v>28</v>
      </c>
      <c r="D3112" s="96" t="s">
        <v>10</v>
      </c>
      <c r="E3112" s="97">
        <v>32.849580254167201</v>
      </c>
      <c r="F3112" s="103">
        <f t="shared" si="53"/>
        <v>8.4751917055751372E-2</v>
      </c>
      <c r="G3112" s="95"/>
      <c r="H3112" s="104"/>
      <c r="I3112" s="104"/>
      <c r="J3112" s="104"/>
      <c r="K3112" s="105">
        <f>VLOOKUP('Datos Monitoreo 2019'!$D3112,info!$A$2:$B$20,2,FALSE)</f>
        <v>0.54</v>
      </c>
      <c r="M3112" s="104">
        <v>1.1499999999999999</v>
      </c>
      <c r="N3112" s="106">
        <f>(0.214828*'Datos Monitoreo 2019'!$E3112^2.0402)/1000</f>
        <v>0.26675651402660894</v>
      </c>
      <c r="O3112" s="106">
        <f>'Datos Monitoreo 2019'!$N3112*'Datos Monitoreo 2019'!$S3112</f>
        <v>5.3351302805321792E-2</v>
      </c>
      <c r="P3112" s="106">
        <f>'Datos Monitoreo 2019'!$O3112+'Datos Monitoreo 2019'!$N3112</f>
        <v>0.32010781683193074</v>
      </c>
      <c r="Q3112" s="104">
        <v>0.47</v>
      </c>
      <c r="R3112" s="106">
        <f>'Datos Monitoreo 2019'!$Q3112*'Datos Monitoreo 2019'!$N3112</f>
        <v>0.12537556159250621</v>
      </c>
      <c r="S3112" s="104">
        <v>0.2</v>
      </c>
      <c r="T3112" s="106">
        <f>'Datos Monitoreo 2019'!$R3112*'Datos Monitoreo 2019'!$S3112</f>
        <v>2.5075112318501243E-2</v>
      </c>
      <c r="U3112" s="106">
        <f>'Datos Monitoreo 2019'!$T3112+'Datos Monitoreo 2019'!$R3112</f>
        <v>0.15045067391100744</v>
      </c>
    </row>
    <row r="3113" spans="1:21" s="94" customFormat="1" ht="16.5" hidden="1" x14ac:dyDescent="0.3">
      <c r="A3113" s="95" t="s">
        <v>113</v>
      </c>
      <c r="B3113" s="102">
        <f>VLOOKUP('Datos Monitoreo 2019'!$A3113,info!$D$3:$E$118,2,FALSE)</f>
        <v>2</v>
      </c>
      <c r="C3113" s="96">
        <v>30</v>
      </c>
      <c r="D3113" s="96" t="s">
        <v>10</v>
      </c>
      <c r="E3113" s="97">
        <v>27.915777018318444</v>
      </c>
      <c r="F3113" s="103">
        <f t="shared" si="53"/>
        <v>6.1205341112663188E-2</v>
      </c>
      <c r="G3113" s="95"/>
      <c r="H3113" s="104"/>
      <c r="I3113" s="104"/>
      <c r="J3113" s="104"/>
      <c r="K3113" s="105">
        <f>VLOOKUP('Datos Monitoreo 2019'!$D3113,info!$A$2:$B$20,2,FALSE)</f>
        <v>0.54</v>
      </c>
      <c r="M3113" s="104">
        <v>1.1499999999999999</v>
      </c>
      <c r="N3113" s="106">
        <f>(0.214828*'Datos Monitoreo 2019'!$E3113^2.0402)/1000</f>
        <v>0.1913874629368329</v>
      </c>
      <c r="O3113" s="106">
        <f>'Datos Monitoreo 2019'!$N3113*'Datos Monitoreo 2019'!$S3113</f>
        <v>3.8277492587366582E-2</v>
      </c>
      <c r="P3113" s="106">
        <f>'Datos Monitoreo 2019'!$O3113+'Datos Monitoreo 2019'!$N3113</f>
        <v>0.22966495552419947</v>
      </c>
      <c r="Q3113" s="104">
        <v>0.47</v>
      </c>
      <c r="R3113" s="106">
        <f>'Datos Monitoreo 2019'!$Q3113*'Datos Monitoreo 2019'!$N3113</f>
        <v>8.9952107580311455E-2</v>
      </c>
      <c r="S3113" s="104">
        <v>0.2</v>
      </c>
      <c r="T3113" s="106">
        <f>'Datos Monitoreo 2019'!$R3113*'Datos Monitoreo 2019'!$S3113</f>
        <v>1.7990421516062293E-2</v>
      </c>
      <c r="U3113" s="106">
        <f>'Datos Monitoreo 2019'!$T3113+'Datos Monitoreo 2019'!$R3113</f>
        <v>0.10794252909637375</v>
      </c>
    </row>
    <row r="3114" spans="1:21" s="94" customFormat="1" ht="16.5" hidden="1" x14ac:dyDescent="0.3">
      <c r="A3114" s="95" t="s">
        <v>113</v>
      </c>
      <c r="B3114" s="102">
        <f>VLOOKUP('Datos Monitoreo 2019'!$A3114,info!$D$3:$E$118,2,FALSE)</f>
        <v>2</v>
      </c>
      <c r="C3114" s="96">
        <v>31</v>
      </c>
      <c r="D3114" s="96" t="s">
        <v>10</v>
      </c>
      <c r="E3114" s="97">
        <v>28.361410858975749</v>
      </c>
      <c r="F3114" s="103">
        <f t="shared" si="53"/>
        <v>6.3175042688368488E-2</v>
      </c>
      <c r="G3114" s="95"/>
      <c r="H3114" s="104"/>
      <c r="I3114" s="104"/>
      <c r="J3114" s="104"/>
      <c r="K3114" s="105">
        <f>VLOOKUP('Datos Monitoreo 2019'!$D3114,info!$A$2:$B$20,2,FALSE)</f>
        <v>0.54</v>
      </c>
      <c r="M3114" s="104">
        <v>1.1499999999999999</v>
      </c>
      <c r="N3114" s="106">
        <f>(0.214828*'Datos Monitoreo 2019'!$E3114^2.0402)/1000</f>
        <v>0.19767247809965011</v>
      </c>
      <c r="O3114" s="106">
        <f>'Datos Monitoreo 2019'!$N3114*'Datos Monitoreo 2019'!$S3114</f>
        <v>3.9534495619930027E-2</v>
      </c>
      <c r="P3114" s="106">
        <f>'Datos Monitoreo 2019'!$O3114+'Datos Monitoreo 2019'!$N3114</f>
        <v>0.23720697371958013</v>
      </c>
      <c r="Q3114" s="104">
        <v>0.47</v>
      </c>
      <c r="R3114" s="106">
        <f>'Datos Monitoreo 2019'!$Q3114*'Datos Monitoreo 2019'!$N3114</f>
        <v>9.2906064706835545E-2</v>
      </c>
      <c r="S3114" s="104">
        <v>0.2</v>
      </c>
      <c r="T3114" s="106">
        <f>'Datos Monitoreo 2019'!$R3114*'Datos Monitoreo 2019'!$S3114</f>
        <v>1.8581212941367109E-2</v>
      </c>
      <c r="U3114" s="106">
        <f>'Datos Monitoreo 2019'!$T3114+'Datos Monitoreo 2019'!$R3114</f>
        <v>0.11148727764820265</v>
      </c>
    </row>
    <row r="3115" spans="1:21" s="94" customFormat="1" ht="16.5" hidden="1" x14ac:dyDescent="0.3">
      <c r="A3115" s="95" t="s">
        <v>113</v>
      </c>
      <c r="B3115" s="102">
        <f>VLOOKUP('Datos Monitoreo 2019'!$A3115,info!$D$3:$E$118,2,FALSE)</f>
        <v>2</v>
      </c>
      <c r="C3115" s="96">
        <v>33</v>
      </c>
      <c r="D3115" s="96" t="s">
        <v>10</v>
      </c>
      <c r="E3115" s="97">
        <v>24.860002110954049</v>
      </c>
      <c r="F3115" s="103">
        <f t="shared" si="53"/>
        <v>4.8539154121637777E-2</v>
      </c>
      <c r="G3115" s="95"/>
      <c r="H3115" s="104"/>
      <c r="I3115" s="104"/>
      <c r="J3115" s="104"/>
      <c r="K3115" s="105">
        <f>VLOOKUP('Datos Monitoreo 2019'!$D3115,info!$A$2:$B$20,2,FALSE)</f>
        <v>0.54</v>
      </c>
      <c r="M3115" s="104">
        <v>1.1499999999999999</v>
      </c>
      <c r="N3115" s="106">
        <f>(0.214828*'Datos Monitoreo 2019'!$E3115^2.0402)/1000</f>
        <v>0.15107491352373731</v>
      </c>
      <c r="O3115" s="106">
        <f>'Datos Monitoreo 2019'!$N3115*'Datos Monitoreo 2019'!$S3115</f>
        <v>3.0214982704747463E-2</v>
      </c>
      <c r="P3115" s="106">
        <f>'Datos Monitoreo 2019'!$O3115+'Datos Monitoreo 2019'!$N3115</f>
        <v>0.18128989622848476</v>
      </c>
      <c r="Q3115" s="104">
        <v>0.47</v>
      </c>
      <c r="R3115" s="106">
        <f>'Datos Monitoreo 2019'!$Q3115*'Datos Monitoreo 2019'!$N3115</f>
        <v>7.1005209356156535E-2</v>
      </c>
      <c r="S3115" s="104">
        <v>0.2</v>
      </c>
      <c r="T3115" s="106">
        <f>'Datos Monitoreo 2019'!$R3115*'Datos Monitoreo 2019'!$S3115</f>
        <v>1.4201041871231307E-2</v>
      </c>
      <c r="U3115" s="106">
        <f>'Datos Monitoreo 2019'!$T3115+'Datos Monitoreo 2019'!$R3115</f>
        <v>8.5206251227387841E-2</v>
      </c>
    </row>
    <row r="3116" spans="1:21" s="94" customFormat="1" ht="16.5" hidden="1" x14ac:dyDescent="0.3">
      <c r="A3116" s="95" t="s">
        <v>113</v>
      </c>
      <c r="B3116" s="102">
        <f>VLOOKUP('Datos Monitoreo 2019'!$A3116,info!$D$3:$E$118,2,FALSE)</f>
        <v>2</v>
      </c>
      <c r="C3116" s="96">
        <v>34</v>
      </c>
      <c r="D3116" s="96" t="s">
        <v>10</v>
      </c>
      <c r="E3116" s="97">
        <v>24.478030247533507</v>
      </c>
      <c r="F3116" s="103">
        <f t="shared" si="53"/>
        <v>4.7059013150883178E-2</v>
      </c>
      <c r="G3116" s="95"/>
      <c r="H3116" s="104"/>
      <c r="I3116" s="104"/>
      <c r="J3116" s="104"/>
      <c r="K3116" s="105">
        <f>VLOOKUP('Datos Monitoreo 2019'!$D3116,info!$A$2:$B$20,2,FALSE)</f>
        <v>0.54</v>
      </c>
      <c r="M3116" s="104">
        <v>1.1499999999999999</v>
      </c>
      <c r="N3116" s="106">
        <f>(0.214828*'Datos Monitoreo 2019'!$E3116^2.0402)/1000</f>
        <v>0.14637692970448221</v>
      </c>
      <c r="O3116" s="106">
        <f>'Datos Monitoreo 2019'!$N3116*'Datos Monitoreo 2019'!$S3116</f>
        <v>2.9275385940896445E-2</v>
      </c>
      <c r="P3116" s="106">
        <f>'Datos Monitoreo 2019'!$O3116+'Datos Monitoreo 2019'!$N3116</f>
        <v>0.17565231564537864</v>
      </c>
      <c r="Q3116" s="104">
        <v>0.47</v>
      </c>
      <c r="R3116" s="106">
        <f>'Datos Monitoreo 2019'!$Q3116*'Datos Monitoreo 2019'!$N3116</f>
        <v>6.8797156961106637E-2</v>
      </c>
      <c r="S3116" s="104">
        <v>0.2</v>
      </c>
      <c r="T3116" s="106">
        <f>'Datos Monitoreo 2019'!$R3116*'Datos Monitoreo 2019'!$S3116</f>
        <v>1.3759431392221327E-2</v>
      </c>
      <c r="U3116" s="106">
        <f>'Datos Monitoreo 2019'!$T3116+'Datos Monitoreo 2019'!$R3116</f>
        <v>8.2556588353327964E-2</v>
      </c>
    </row>
    <row r="3117" spans="1:21" s="94" customFormat="1" ht="16.5" hidden="1" x14ac:dyDescent="0.3">
      <c r="A3117" s="95" t="s">
        <v>113</v>
      </c>
      <c r="B3117" s="102">
        <f>VLOOKUP('Datos Monitoreo 2019'!$A3117,info!$D$3:$E$118,2,FALSE)</f>
        <v>2</v>
      </c>
      <c r="C3117" s="96">
        <v>35</v>
      </c>
      <c r="D3117" s="96" t="s">
        <v>10</v>
      </c>
      <c r="E3117" s="97">
        <v>30.876058959827695</v>
      </c>
      <c r="F3117" s="103">
        <f t="shared" si="53"/>
        <v>7.4874442977582167E-2</v>
      </c>
      <c r="G3117" s="95"/>
      <c r="H3117" s="104"/>
      <c r="I3117" s="104"/>
      <c r="J3117" s="104"/>
      <c r="K3117" s="105">
        <f>VLOOKUP('Datos Monitoreo 2019'!$D3117,info!$A$2:$B$20,2,FALSE)</f>
        <v>0.54</v>
      </c>
      <c r="M3117" s="104">
        <v>1.1499999999999999</v>
      </c>
      <c r="N3117" s="106">
        <f>(0.214828*'Datos Monitoreo 2019'!$E3117^2.0402)/1000</f>
        <v>0.2350809338484478</v>
      </c>
      <c r="O3117" s="106">
        <f>'Datos Monitoreo 2019'!$N3117*'Datos Monitoreo 2019'!$S3117</f>
        <v>4.7016186769689564E-2</v>
      </c>
      <c r="P3117" s="106">
        <f>'Datos Monitoreo 2019'!$O3117+'Datos Monitoreo 2019'!$N3117</f>
        <v>0.28209712061813735</v>
      </c>
      <c r="Q3117" s="104">
        <v>0.47</v>
      </c>
      <c r="R3117" s="106">
        <f>'Datos Monitoreo 2019'!$Q3117*'Datos Monitoreo 2019'!$N3117</f>
        <v>0.11048803890877046</v>
      </c>
      <c r="S3117" s="104">
        <v>0.2</v>
      </c>
      <c r="T3117" s="106">
        <f>'Datos Monitoreo 2019'!$R3117*'Datos Monitoreo 2019'!$S3117</f>
        <v>2.2097607781754094E-2</v>
      </c>
      <c r="U3117" s="106">
        <f>'Datos Monitoreo 2019'!$T3117+'Datos Monitoreo 2019'!$R3117</f>
        <v>0.13258564669052456</v>
      </c>
    </row>
    <row r="3118" spans="1:21" s="94" customFormat="1" ht="16.5" hidden="1" x14ac:dyDescent="0.3">
      <c r="A3118" s="95" t="s">
        <v>113</v>
      </c>
      <c r="B3118" s="102">
        <f>VLOOKUP('Datos Monitoreo 2019'!$A3118,info!$D$3:$E$118,2,FALSE)</f>
        <v>2</v>
      </c>
      <c r="C3118" s="96">
        <v>36</v>
      </c>
      <c r="D3118" s="96" t="s">
        <v>10</v>
      </c>
      <c r="E3118" s="97">
        <v>19.416903057211233</v>
      </c>
      <c r="F3118" s="103">
        <f t="shared" si="53"/>
        <v>2.9610777162247127E-2</v>
      </c>
      <c r="G3118" s="95"/>
      <c r="H3118" s="104"/>
      <c r="I3118" s="104"/>
      <c r="J3118" s="104"/>
      <c r="K3118" s="105">
        <f>VLOOKUP('Datos Monitoreo 2019'!$D3118,info!$A$2:$B$20,2,FALSE)</f>
        <v>0.54</v>
      </c>
      <c r="M3118" s="104">
        <v>1.1499999999999999</v>
      </c>
      <c r="N3118" s="106">
        <f>(0.214828*'Datos Monitoreo 2019'!$E3118^2.0402)/1000</f>
        <v>9.1250582276192385E-2</v>
      </c>
      <c r="O3118" s="106">
        <f>'Datos Monitoreo 2019'!$N3118*'Datos Monitoreo 2019'!$S3118</f>
        <v>1.8250116455238479E-2</v>
      </c>
      <c r="P3118" s="106">
        <f>'Datos Monitoreo 2019'!$O3118+'Datos Monitoreo 2019'!$N3118</f>
        <v>0.10950069873143087</v>
      </c>
      <c r="Q3118" s="104">
        <v>0.47</v>
      </c>
      <c r="R3118" s="106">
        <f>'Datos Monitoreo 2019'!$Q3118*'Datos Monitoreo 2019'!$N3118</f>
        <v>4.2887773669810419E-2</v>
      </c>
      <c r="S3118" s="104">
        <v>0.2</v>
      </c>
      <c r="T3118" s="106">
        <f>'Datos Monitoreo 2019'!$R3118*'Datos Monitoreo 2019'!$S3118</f>
        <v>8.5775547339620849E-3</v>
      </c>
      <c r="U3118" s="106">
        <f>'Datos Monitoreo 2019'!$T3118+'Datos Monitoreo 2019'!$R3118</f>
        <v>5.1465328403772506E-2</v>
      </c>
    </row>
    <row r="3119" spans="1:21" s="94" customFormat="1" ht="16.5" hidden="1" x14ac:dyDescent="0.3">
      <c r="A3119" s="95" t="s">
        <v>113</v>
      </c>
      <c r="B3119" s="102">
        <f>VLOOKUP('Datos Monitoreo 2019'!$A3119,info!$D$3:$E$118,2,FALSE)</f>
        <v>2</v>
      </c>
      <c r="C3119" s="96">
        <v>37</v>
      </c>
      <c r="D3119" s="96" t="s">
        <v>10</v>
      </c>
      <c r="E3119" s="97">
        <v>24.637185190625402</v>
      </c>
      <c r="F3119" s="103">
        <f t="shared" si="53"/>
        <v>4.767295334386016E-2</v>
      </c>
      <c r="G3119" s="95"/>
      <c r="H3119" s="104"/>
      <c r="I3119" s="104"/>
      <c r="J3119" s="104"/>
      <c r="K3119" s="105">
        <f>VLOOKUP('Datos Monitoreo 2019'!$D3119,info!$A$2:$B$20,2,FALSE)</f>
        <v>0.54</v>
      </c>
      <c r="M3119" s="104">
        <v>1.1499999999999999</v>
      </c>
      <c r="N3119" s="106">
        <f>(0.214828*'Datos Monitoreo 2019'!$E3119^2.0402)/1000</f>
        <v>0.14832522745528826</v>
      </c>
      <c r="O3119" s="106">
        <f>'Datos Monitoreo 2019'!$N3119*'Datos Monitoreo 2019'!$S3119</f>
        <v>2.9665045491057654E-2</v>
      </c>
      <c r="P3119" s="106">
        <f>'Datos Monitoreo 2019'!$O3119+'Datos Monitoreo 2019'!$N3119</f>
        <v>0.1779902729463459</v>
      </c>
      <c r="Q3119" s="104">
        <v>0.47</v>
      </c>
      <c r="R3119" s="106">
        <f>'Datos Monitoreo 2019'!$Q3119*'Datos Monitoreo 2019'!$N3119</f>
        <v>6.9712856903985473E-2</v>
      </c>
      <c r="S3119" s="104">
        <v>0.2</v>
      </c>
      <c r="T3119" s="106">
        <f>'Datos Monitoreo 2019'!$R3119*'Datos Monitoreo 2019'!$S3119</f>
        <v>1.3942571380797096E-2</v>
      </c>
      <c r="U3119" s="106">
        <f>'Datos Monitoreo 2019'!$T3119+'Datos Monitoreo 2019'!$R3119</f>
        <v>8.3655428284782563E-2</v>
      </c>
    </row>
    <row r="3120" spans="1:21" s="94" customFormat="1" ht="16.5" hidden="1" x14ac:dyDescent="0.3">
      <c r="A3120" s="95" t="s">
        <v>113</v>
      </c>
      <c r="B3120" s="102">
        <f>VLOOKUP('Datos Monitoreo 2019'!$A3120,info!$D$3:$E$118,2,FALSE)</f>
        <v>2</v>
      </c>
      <c r="C3120" s="96">
        <v>39</v>
      </c>
      <c r="D3120" s="96" t="s">
        <v>10</v>
      </c>
      <c r="E3120" s="97">
        <v>27.374650211805999</v>
      </c>
      <c r="F3120" s="103">
        <f t="shared" si="53"/>
        <v>5.8855497955382904E-2</v>
      </c>
      <c r="G3120" s="95"/>
      <c r="H3120" s="104"/>
      <c r="I3120" s="104"/>
      <c r="J3120" s="104"/>
      <c r="K3120" s="105">
        <f>VLOOKUP('Datos Monitoreo 2019'!$D3120,info!$A$2:$B$20,2,FALSE)</f>
        <v>0.54</v>
      </c>
      <c r="M3120" s="104">
        <v>1.1499999999999999</v>
      </c>
      <c r="N3120" s="106">
        <f>(0.214828*'Datos Monitoreo 2019'!$E3120^2.0402)/1000</f>
        <v>0.18389480270468919</v>
      </c>
      <c r="O3120" s="106">
        <f>'Datos Monitoreo 2019'!$N3120*'Datos Monitoreo 2019'!$S3120</f>
        <v>3.6778960540937843E-2</v>
      </c>
      <c r="P3120" s="106">
        <f>'Datos Monitoreo 2019'!$O3120+'Datos Monitoreo 2019'!$N3120</f>
        <v>0.22067376324562704</v>
      </c>
      <c r="Q3120" s="104">
        <v>0.47</v>
      </c>
      <c r="R3120" s="106">
        <f>'Datos Monitoreo 2019'!$Q3120*'Datos Monitoreo 2019'!$N3120</f>
        <v>8.6430557271203912E-2</v>
      </c>
      <c r="S3120" s="104">
        <v>0.2</v>
      </c>
      <c r="T3120" s="106">
        <f>'Datos Monitoreo 2019'!$R3120*'Datos Monitoreo 2019'!$S3120</f>
        <v>1.7286111454240784E-2</v>
      </c>
      <c r="U3120" s="106">
        <f>'Datos Monitoreo 2019'!$T3120+'Datos Monitoreo 2019'!$R3120</f>
        <v>0.10371666872544469</v>
      </c>
    </row>
    <row r="3121" spans="1:21" s="94" customFormat="1" ht="16.5" hidden="1" x14ac:dyDescent="0.3">
      <c r="A3121" s="95" t="s">
        <v>113</v>
      </c>
      <c r="B3121" s="102">
        <f>VLOOKUP('Datos Monitoreo 2019'!$A3121,info!$D$3:$E$118,2,FALSE)</f>
        <v>2</v>
      </c>
      <c r="C3121" s="96">
        <v>40</v>
      </c>
      <c r="D3121" s="96" t="s">
        <v>10</v>
      </c>
      <c r="E3121" s="97">
        <v>24.478030247533507</v>
      </c>
      <c r="F3121" s="103">
        <f t="shared" si="53"/>
        <v>4.7059013150883178E-2</v>
      </c>
      <c r="G3121" s="95"/>
      <c r="H3121" s="104"/>
      <c r="I3121" s="104"/>
      <c r="J3121" s="104"/>
      <c r="K3121" s="105">
        <f>VLOOKUP('Datos Monitoreo 2019'!$D3121,info!$A$2:$B$20,2,FALSE)</f>
        <v>0.54</v>
      </c>
      <c r="M3121" s="104">
        <v>1.1499999999999999</v>
      </c>
      <c r="N3121" s="106">
        <f>(0.214828*'Datos Monitoreo 2019'!$E3121^2.0402)/1000</f>
        <v>0.14637692970448221</v>
      </c>
      <c r="O3121" s="106">
        <f>'Datos Monitoreo 2019'!$N3121*'Datos Monitoreo 2019'!$S3121</f>
        <v>2.9275385940896445E-2</v>
      </c>
      <c r="P3121" s="106">
        <f>'Datos Monitoreo 2019'!$O3121+'Datos Monitoreo 2019'!$N3121</f>
        <v>0.17565231564537864</v>
      </c>
      <c r="Q3121" s="104">
        <v>0.47</v>
      </c>
      <c r="R3121" s="106">
        <f>'Datos Monitoreo 2019'!$Q3121*'Datos Monitoreo 2019'!$N3121</f>
        <v>6.8797156961106637E-2</v>
      </c>
      <c r="S3121" s="104">
        <v>0.2</v>
      </c>
      <c r="T3121" s="106">
        <f>'Datos Monitoreo 2019'!$R3121*'Datos Monitoreo 2019'!$S3121</f>
        <v>1.3759431392221327E-2</v>
      </c>
      <c r="U3121" s="106">
        <f>'Datos Monitoreo 2019'!$T3121+'Datos Monitoreo 2019'!$R3121</f>
        <v>8.2556588353327964E-2</v>
      </c>
    </row>
    <row r="3122" spans="1:21" s="94" customFormat="1" ht="16.5" hidden="1" x14ac:dyDescent="0.3">
      <c r="A3122" s="95" t="s">
        <v>113</v>
      </c>
      <c r="B3122" s="102">
        <f>VLOOKUP('Datos Monitoreo 2019'!$A3122,info!$D$3:$E$118,2,FALSE)</f>
        <v>2</v>
      </c>
      <c r="C3122" s="96">
        <v>41</v>
      </c>
      <c r="D3122" s="96" t="s">
        <v>10</v>
      </c>
      <c r="E3122" s="97">
        <v>25.401128917466497</v>
      </c>
      <c r="F3122" s="103">
        <f t="shared" si="53"/>
        <v>5.0675252190345667E-2</v>
      </c>
      <c r="G3122" s="95"/>
      <c r="H3122" s="104"/>
      <c r="I3122" s="104"/>
      <c r="J3122" s="104"/>
      <c r="K3122" s="105">
        <f>VLOOKUP('Datos Monitoreo 2019'!$D3122,info!$A$2:$B$20,2,FALSE)</f>
        <v>0.54</v>
      </c>
      <c r="M3122" s="104">
        <v>1.1499999999999999</v>
      </c>
      <c r="N3122" s="106">
        <f>(0.214828*'Datos Monitoreo 2019'!$E3122^2.0402)/1000</f>
        <v>0.15785996927653237</v>
      </c>
      <c r="O3122" s="106">
        <f>'Datos Monitoreo 2019'!$N3122*'Datos Monitoreo 2019'!$S3122</f>
        <v>3.1571993855306478E-2</v>
      </c>
      <c r="P3122" s="106">
        <f>'Datos Monitoreo 2019'!$O3122+'Datos Monitoreo 2019'!$N3122</f>
        <v>0.18943196313183885</v>
      </c>
      <c r="Q3122" s="104">
        <v>0.47</v>
      </c>
      <c r="R3122" s="106">
        <f>'Datos Monitoreo 2019'!$Q3122*'Datos Monitoreo 2019'!$N3122</f>
        <v>7.4194185559970205E-2</v>
      </c>
      <c r="S3122" s="104">
        <v>0.2</v>
      </c>
      <c r="T3122" s="106">
        <f>'Datos Monitoreo 2019'!$R3122*'Datos Monitoreo 2019'!$S3122</f>
        <v>1.4838837111994041E-2</v>
      </c>
      <c r="U3122" s="106">
        <f>'Datos Monitoreo 2019'!$T3122+'Datos Monitoreo 2019'!$R3122</f>
        <v>8.9033022671964251E-2</v>
      </c>
    </row>
    <row r="3123" spans="1:21" s="94" customFormat="1" ht="16.5" hidden="1" x14ac:dyDescent="0.3">
      <c r="A3123" s="95" t="s">
        <v>113</v>
      </c>
      <c r="B3123" s="102">
        <f>VLOOKUP('Datos Monitoreo 2019'!$A3123,info!$D$3:$E$118,2,FALSE)</f>
        <v>2</v>
      </c>
      <c r="C3123" s="96">
        <v>42</v>
      </c>
      <c r="D3123" s="96" t="s">
        <v>10</v>
      </c>
      <c r="E3123" s="97">
        <v>20.085353818197191</v>
      </c>
      <c r="F3123" s="103">
        <f t="shared" si="53"/>
        <v>3.168464564820607E-2</v>
      </c>
      <c r="G3123" s="95"/>
      <c r="H3123" s="104"/>
      <c r="I3123" s="104"/>
      <c r="J3123" s="104"/>
      <c r="K3123" s="105">
        <f>VLOOKUP('Datos Monitoreo 2019'!$D3123,info!$A$2:$B$20,2,FALSE)</f>
        <v>0.54</v>
      </c>
      <c r="M3123" s="104">
        <v>1.1499999999999999</v>
      </c>
      <c r="N3123" s="106">
        <f>(0.214828*'Datos Monitoreo 2019'!$E3123^2.0402)/1000</f>
        <v>9.7774502253514556E-2</v>
      </c>
      <c r="O3123" s="106">
        <f>'Datos Monitoreo 2019'!$N3123*'Datos Monitoreo 2019'!$S3123</f>
        <v>1.9554900450702913E-2</v>
      </c>
      <c r="P3123" s="106">
        <f>'Datos Monitoreo 2019'!$O3123+'Datos Monitoreo 2019'!$N3123</f>
        <v>0.11732940270421746</v>
      </c>
      <c r="Q3123" s="104">
        <v>0.47</v>
      </c>
      <c r="R3123" s="106">
        <f>'Datos Monitoreo 2019'!$Q3123*'Datos Monitoreo 2019'!$N3123</f>
        <v>4.5954016059151837E-2</v>
      </c>
      <c r="S3123" s="104">
        <v>0.2</v>
      </c>
      <c r="T3123" s="106">
        <f>'Datos Monitoreo 2019'!$R3123*'Datos Monitoreo 2019'!$S3123</f>
        <v>9.1908032118303683E-3</v>
      </c>
      <c r="U3123" s="106">
        <f>'Datos Monitoreo 2019'!$T3123+'Datos Monitoreo 2019'!$R3123</f>
        <v>5.5144819270982207E-2</v>
      </c>
    </row>
    <row r="3124" spans="1:21" s="94" customFormat="1" ht="16.5" hidden="1" x14ac:dyDescent="0.3">
      <c r="A3124" s="95" t="s">
        <v>113</v>
      </c>
      <c r="B3124" s="102">
        <f>VLOOKUP('Datos Monitoreo 2019'!$A3124,info!$D$3:$E$118,2,FALSE)</f>
        <v>2</v>
      </c>
      <c r="C3124" s="96">
        <v>43</v>
      </c>
      <c r="D3124" s="96" t="s">
        <v>10</v>
      </c>
      <c r="E3124" s="97">
        <v>24.350706293059986</v>
      </c>
      <c r="F3124" s="103">
        <f t="shared" si="53"/>
        <v>4.6570725785477225E-2</v>
      </c>
      <c r="G3124" s="95"/>
      <c r="H3124" s="104"/>
      <c r="I3124" s="104"/>
      <c r="J3124" s="104"/>
      <c r="K3124" s="105">
        <f>VLOOKUP('Datos Monitoreo 2019'!$D3124,info!$A$2:$B$20,2,FALSE)</f>
        <v>0.54</v>
      </c>
      <c r="M3124" s="104">
        <v>1.1499999999999999</v>
      </c>
      <c r="N3124" s="106">
        <f>(0.214828*'Datos Monitoreo 2019'!$E3124^2.0402)/1000</f>
        <v>0.14482774711423901</v>
      </c>
      <c r="O3124" s="106">
        <f>'Datos Monitoreo 2019'!$N3124*'Datos Monitoreo 2019'!$S3124</f>
        <v>2.8965549422847806E-2</v>
      </c>
      <c r="P3124" s="106">
        <f>'Datos Monitoreo 2019'!$O3124+'Datos Monitoreo 2019'!$N3124</f>
        <v>0.17379329653708681</v>
      </c>
      <c r="Q3124" s="104">
        <v>0.47</v>
      </c>
      <c r="R3124" s="106">
        <f>'Datos Monitoreo 2019'!$Q3124*'Datos Monitoreo 2019'!$N3124</f>
        <v>6.8069041143692333E-2</v>
      </c>
      <c r="S3124" s="104">
        <v>0.2</v>
      </c>
      <c r="T3124" s="106">
        <f>'Datos Monitoreo 2019'!$R3124*'Datos Monitoreo 2019'!$S3124</f>
        <v>1.3613808228738467E-2</v>
      </c>
      <c r="U3124" s="106">
        <f>'Datos Monitoreo 2019'!$T3124+'Datos Monitoreo 2019'!$R3124</f>
        <v>8.1682849372430796E-2</v>
      </c>
    </row>
    <row r="3125" spans="1:21" s="94" customFormat="1" ht="16.5" hidden="1" x14ac:dyDescent="0.3">
      <c r="A3125" s="96" t="s">
        <v>114</v>
      </c>
      <c r="B3125" s="102">
        <f>VLOOKUP('Datos Monitoreo 2019'!$A3125,info!$D$3:$E$118,2,FALSE)</f>
        <v>2</v>
      </c>
      <c r="C3125" s="96">
        <v>1</v>
      </c>
      <c r="D3125" s="96" t="s">
        <v>11</v>
      </c>
      <c r="E3125" s="97">
        <v>35.205073411927245</v>
      </c>
      <c r="F3125" s="103">
        <f t="shared" si="53"/>
        <v>9.7342027983978827E-2</v>
      </c>
      <c r="G3125" s="98"/>
      <c r="H3125" s="104"/>
      <c r="I3125" s="104"/>
      <c r="J3125" s="104"/>
      <c r="K3125" s="105">
        <f>VLOOKUP('Datos Monitoreo 2019'!$D3125,info!$A$2:$B$20,2,FALSE)</f>
        <v>0.34899999999999998</v>
      </c>
      <c r="M3125" s="104">
        <v>1.1499999999999999</v>
      </c>
      <c r="N3125" s="106">
        <f>(0.489461*'Datos Monitoreo 2019'!$E3125^1.79018)/1000</f>
        <v>0.28735574698817407</v>
      </c>
      <c r="O3125" s="106">
        <f>'Datos Monitoreo 2019'!$N3125*'Datos Monitoreo 2019'!$S3125</f>
        <v>5.7471149397634813E-2</v>
      </c>
      <c r="P3125" s="106">
        <f>'Datos Monitoreo 2019'!$O3125+'Datos Monitoreo 2019'!$N3125</f>
        <v>0.34482689638580888</v>
      </c>
      <c r="Q3125" s="104">
        <v>0.47</v>
      </c>
      <c r="R3125" s="106">
        <f>'Datos Monitoreo 2019'!$Q3125*'Datos Monitoreo 2019'!$N3125</f>
        <v>0.1350572010844418</v>
      </c>
      <c r="S3125" s="104">
        <v>0.2</v>
      </c>
      <c r="T3125" s="106">
        <f>'Datos Monitoreo 2019'!$R3125*'Datos Monitoreo 2019'!$S3125</f>
        <v>2.7011440216888363E-2</v>
      </c>
      <c r="U3125" s="106">
        <f>'Datos Monitoreo 2019'!$T3125+'Datos Monitoreo 2019'!$R3125</f>
        <v>0.16206864130133017</v>
      </c>
    </row>
    <row r="3126" spans="1:21" s="94" customFormat="1" ht="16.5" hidden="1" x14ac:dyDescent="0.3">
      <c r="A3126" s="95" t="s">
        <v>114</v>
      </c>
      <c r="B3126" s="102">
        <f>VLOOKUP('Datos Monitoreo 2019'!$A3126,info!$D$3:$E$118,2,FALSE)</f>
        <v>2</v>
      </c>
      <c r="C3126" s="96">
        <v>2</v>
      </c>
      <c r="D3126" s="96" t="s">
        <v>11</v>
      </c>
      <c r="E3126" s="97">
        <v>10.981691073340778</v>
      </c>
      <c r="F3126" s="103">
        <f t="shared" si="53"/>
        <v>9.4717085507564202E-3</v>
      </c>
      <c r="G3126" s="98"/>
      <c r="H3126" s="104"/>
      <c r="I3126" s="104"/>
      <c r="J3126" s="104"/>
      <c r="K3126" s="105">
        <f>VLOOKUP('Datos Monitoreo 2019'!$D3126,info!$A$2:$B$20,2,FALSE)</f>
        <v>0.34899999999999998</v>
      </c>
      <c r="M3126" s="104">
        <v>1.1499999999999999</v>
      </c>
      <c r="N3126" s="106">
        <f>(0.489461*'Datos Monitoreo 2019'!$E3126^1.79018)/1000</f>
        <v>3.5702885874305063E-2</v>
      </c>
      <c r="O3126" s="106">
        <f>'Datos Monitoreo 2019'!$N3126*'Datos Monitoreo 2019'!$S3126</f>
        <v>7.1405771748610132E-3</v>
      </c>
      <c r="P3126" s="106">
        <f>'Datos Monitoreo 2019'!$O3126+'Datos Monitoreo 2019'!$N3126</f>
        <v>4.2843463049166072E-2</v>
      </c>
      <c r="Q3126" s="104">
        <v>0.47</v>
      </c>
      <c r="R3126" s="106">
        <f>'Datos Monitoreo 2019'!$Q3126*'Datos Monitoreo 2019'!$N3126</f>
        <v>1.6780356360923378E-2</v>
      </c>
      <c r="S3126" s="104">
        <v>0.2</v>
      </c>
      <c r="T3126" s="106">
        <f>'Datos Monitoreo 2019'!$R3126*'Datos Monitoreo 2019'!$S3126</f>
        <v>3.3560712721846758E-3</v>
      </c>
      <c r="U3126" s="106">
        <f>'Datos Monitoreo 2019'!$T3126+'Datos Monitoreo 2019'!$R3126</f>
        <v>2.0136427633108054E-2</v>
      </c>
    </row>
    <row r="3127" spans="1:21" s="94" customFormat="1" ht="16.5" hidden="1" x14ac:dyDescent="0.3">
      <c r="A3127" s="95" t="s">
        <v>114</v>
      </c>
      <c r="B3127" s="102">
        <f>VLOOKUP('Datos Monitoreo 2019'!$A3127,info!$D$3:$E$118,2,FALSE)</f>
        <v>2</v>
      </c>
      <c r="C3127" s="96">
        <v>5</v>
      </c>
      <c r="D3127" s="95" t="s">
        <v>11</v>
      </c>
      <c r="E3127" s="97">
        <v>23.905072452402678</v>
      </c>
      <c r="F3127" s="103">
        <f t="shared" si="53"/>
        <v>4.4881773529386028E-2</v>
      </c>
      <c r="G3127" s="98"/>
      <c r="H3127" s="104"/>
      <c r="I3127" s="104"/>
      <c r="J3127" s="104"/>
      <c r="K3127" s="105">
        <f>VLOOKUP('Datos Monitoreo 2019'!$D3127,info!$A$2:$B$20,2,FALSE)</f>
        <v>0.34899999999999998</v>
      </c>
      <c r="M3127" s="104">
        <v>1.1499999999999999</v>
      </c>
      <c r="N3127" s="106">
        <f>(0.489461*'Datos Monitoreo 2019'!$E3127^1.79018)/1000</f>
        <v>0.14370220645035281</v>
      </c>
      <c r="O3127" s="106">
        <f>'Datos Monitoreo 2019'!$N3127*'Datos Monitoreo 2019'!$S3127</f>
        <v>2.8740441290070563E-2</v>
      </c>
      <c r="P3127" s="106">
        <f>'Datos Monitoreo 2019'!$O3127+'Datos Monitoreo 2019'!$N3127</f>
        <v>0.17244264774042337</v>
      </c>
      <c r="Q3127" s="104">
        <v>0.47</v>
      </c>
      <c r="R3127" s="106">
        <f>'Datos Monitoreo 2019'!$Q3127*'Datos Monitoreo 2019'!$N3127</f>
        <v>6.754003703166582E-2</v>
      </c>
      <c r="S3127" s="104">
        <v>0.2</v>
      </c>
      <c r="T3127" s="106">
        <f>'Datos Monitoreo 2019'!$R3127*'Datos Monitoreo 2019'!$S3127</f>
        <v>1.3508007406333164E-2</v>
      </c>
      <c r="U3127" s="106">
        <f>'Datos Monitoreo 2019'!$T3127+'Datos Monitoreo 2019'!$R3127</f>
        <v>8.1048044437998984E-2</v>
      </c>
    </row>
    <row r="3128" spans="1:21" s="94" customFormat="1" ht="16.5" hidden="1" x14ac:dyDescent="0.3">
      <c r="A3128" s="95" t="s">
        <v>114</v>
      </c>
      <c r="B3128" s="102">
        <f>VLOOKUP('Datos Monitoreo 2019'!$A3128,info!$D$3:$E$118,2,FALSE)</f>
        <v>2</v>
      </c>
      <c r="C3128" s="96">
        <v>7</v>
      </c>
      <c r="D3128" s="96" t="s">
        <v>11</v>
      </c>
      <c r="E3128" s="97">
        <v>30.685073028117422</v>
      </c>
      <c r="F3128" s="103">
        <f t="shared" si="53"/>
        <v>7.3951025997762987E-2</v>
      </c>
      <c r="G3128" s="98"/>
      <c r="H3128" s="104"/>
      <c r="I3128" s="104"/>
      <c r="J3128" s="104"/>
      <c r="K3128" s="105">
        <f>VLOOKUP('Datos Monitoreo 2019'!$D3128,info!$A$2:$B$20,2,FALSE)</f>
        <v>0.34899999999999998</v>
      </c>
      <c r="M3128" s="104">
        <v>1.1499999999999999</v>
      </c>
      <c r="N3128" s="106">
        <f>(0.489461*'Datos Monitoreo 2019'!$E3128^1.79018)/1000</f>
        <v>0.22469083522378383</v>
      </c>
      <c r="O3128" s="106">
        <f>'Datos Monitoreo 2019'!$N3128*'Datos Monitoreo 2019'!$S3128</f>
        <v>4.4938167044756769E-2</v>
      </c>
      <c r="P3128" s="106">
        <f>'Datos Monitoreo 2019'!$O3128+'Datos Monitoreo 2019'!$N3128</f>
        <v>0.26962900226854059</v>
      </c>
      <c r="Q3128" s="104">
        <v>0.47</v>
      </c>
      <c r="R3128" s="106">
        <f>'Datos Monitoreo 2019'!$Q3128*'Datos Monitoreo 2019'!$N3128</f>
        <v>0.10560469255517839</v>
      </c>
      <c r="S3128" s="104">
        <v>0.2</v>
      </c>
      <c r="T3128" s="106">
        <f>'Datos Monitoreo 2019'!$R3128*'Datos Monitoreo 2019'!$S3128</f>
        <v>2.1120938511035678E-2</v>
      </c>
      <c r="U3128" s="106">
        <f>'Datos Monitoreo 2019'!$T3128+'Datos Monitoreo 2019'!$R3128</f>
        <v>0.12672563106621407</v>
      </c>
    </row>
    <row r="3129" spans="1:21" s="94" customFormat="1" ht="16.5" hidden="1" x14ac:dyDescent="0.3">
      <c r="A3129" s="95" t="s">
        <v>114</v>
      </c>
      <c r="B3129" s="102">
        <f>VLOOKUP('Datos Monitoreo 2019'!$A3129,info!$D$3:$E$118,2,FALSE)</f>
        <v>2</v>
      </c>
      <c r="C3129" s="96">
        <v>8</v>
      </c>
      <c r="D3129" s="95" t="s">
        <v>11</v>
      </c>
      <c r="E3129" s="97">
        <v>26.99267834838545</v>
      </c>
      <c r="F3129" s="103">
        <f t="shared" si="53"/>
        <v>5.7224478098577163E-2</v>
      </c>
      <c r="G3129" s="98"/>
      <c r="H3129" s="104"/>
      <c r="I3129" s="104"/>
      <c r="J3129" s="104"/>
      <c r="K3129" s="105">
        <f>VLOOKUP('Datos Monitoreo 2019'!$D3129,info!$A$2:$B$20,2,FALSE)</f>
        <v>0.34899999999999998</v>
      </c>
      <c r="M3129" s="104">
        <v>1.1499999999999999</v>
      </c>
      <c r="N3129" s="106">
        <f>(0.489461*'Datos Monitoreo 2019'!$E3129^1.79018)/1000</f>
        <v>0.17861010297192748</v>
      </c>
      <c r="O3129" s="106">
        <f>'Datos Monitoreo 2019'!$N3129*'Datos Monitoreo 2019'!$S3129</f>
        <v>3.5722020594385499E-2</v>
      </c>
      <c r="P3129" s="106">
        <f>'Datos Monitoreo 2019'!$O3129+'Datos Monitoreo 2019'!$N3129</f>
        <v>0.21433212356631298</v>
      </c>
      <c r="Q3129" s="104">
        <v>0.47</v>
      </c>
      <c r="R3129" s="106">
        <f>'Datos Monitoreo 2019'!$Q3129*'Datos Monitoreo 2019'!$N3129</f>
        <v>8.3946748396805909E-2</v>
      </c>
      <c r="S3129" s="104">
        <v>0.2</v>
      </c>
      <c r="T3129" s="106">
        <f>'Datos Monitoreo 2019'!$R3129*'Datos Monitoreo 2019'!$S3129</f>
        <v>1.6789349679361184E-2</v>
      </c>
      <c r="U3129" s="106">
        <f>'Datos Monitoreo 2019'!$T3129+'Datos Monitoreo 2019'!$R3129</f>
        <v>0.1007360980761671</v>
      </c>
    </row>
    <row r="3130" spans="1:21" s="94" customFormat="1" ht="16.5" hidden="1" x14ac:dyDescent="0.3">
      <c r="A3130" s="95" t="s">
        <v>114</v>
      </c>
      <c r="B3130" s="102">
        <f>VLOOKUP('Datos Monitoreo 2019'!$A3130,info!$D$3:$E$118,2,FALSE)</f>
        <v>2</v>
      </c>
      <c r="C3130" s="96">
        <v>9</v>
      </c>
      <c r="D3130" s="95" t="s">
        <v>11</v>
      </c>
      <c r="E3130" s="97">
        <v>31.353523789103381</v>
      </c>
      <c r="F3130" s="103">
        <f t="shared" si="53"/>
        <v>7.720805233066709E-2</v>
      </c>
      <c r="G3130" s="98"/>
      <c r="H3130" s="104"/>
      <c r="I3130" s="104"/>
      <c r="J3130" s="104"/>
      <c r="K3130" s="105">
        <f>VLOOKUP('Datos Monitoreo 2019'!$D3130,info!$A$2:$B$20,2,FALSE)</f>
        <v>0.34899999999999998</v>
      </c>
      <c r="M3130" s="104">
        <v>1.1499999999999999</v>
      </c>
      <c r="N3130" s="106">
        <f>(0.489461*'Datos Monitoreo 2019'!$E3130^1.79018)/1000</f>
        <v>0.23352856205103192</v>
      </c>
      <c r="O3130" s="106">
        <f>'Datos Monitoreo 2019'!$N3130*'Datos Monitoreo 2019'!$S3130</f>
        <v>4.6705712410206386E-2</v>
      </c>
      <c r="P3130" s="106">
        <f>'Datos Monitoreo 2019'!$O3130+'Datos Monitoreo 2019'!$N3130</f>
        <v>0.28023427446123833</v>
      </c>
      <c r="Q3130" s="104">
        <v>0.47</v>
      </c>
      <c r="R3130" s="106">
        <f>'Datos Monitoreo 2019'!$Q3130*'Datos Monitoreo 2019'!$N3130</f>
        <v>0.109758424163985</v>
      </c>
      <c r="S3130" s="104">
        <v>0.2</v>
      </c>
      <c r="T3130" s="106">
        <f>'Datos Monitoreo 2019'!$R3130*'Datos Monitoreo 2019'!$S3130</f>
        <v>2.1951684832797001E-2</v>
      </c>
      <c r="U3130" s="106">
        <f>'Datos Monitoreo 2019'!$T3130+'Datos Monitoreo 2019'!$R3130</f>
        <v>0.13171010899678201</v>
      </c>
    </row>
    <row r="3131" spans="1:21" s="94" customFormat="1" ht="16.5" hidden="1" x14ac:dyDescent="0.3">
      <c r="A3131" s="95" t="s">
        <v>114</v>
      </c>
      <c r="B3131" s="102">
        <f>VLOOKUP('Datos Monitoreo 2019'!$A3131,info!$D$3:$E$118,2,FALSE)</f>
        <v>2</v>
      </c>
      <c r="C3131" s="96">
        <v>9</v>
      </c>
      <c r="D3131" s="95" t="s">
        <v>11</v>
      </c>
      <c r="E3131" s="97">
        <v>13.814649060376516</v>
      </c>
      <c r="F3131" s="103">
        <f t="shared" si="53"/>
        <v>1.4988894230508519E-2</v>
      </c>
      <c r="G3131" s="98"/>
      <c r="H3131" s="104"/>
      <c r="I3131" s="104"/>
      <c r="J3131" s="104"/>
      <c r="K3131" s="105">
        <f>VLOOKUP('Datos Monitoreo 2019'!$D3131,info!$A$2:$B$20,2,FALSE)</f>
        <v>0.34899999999999998</v>
      </c>
      <c r="M3131" s="104">
        <v>1.1499999999999999</v>
      </c>
      <c r="N3131" s="106">
        <f>(0.489461*'Datos Monitoreo 2019'!$E3131^1.79018)/1000</f>
        <v>5.3843303539178711E-2</v>
      </c>
      <c r="O3131" s="106">
        <f>'Datos Monitoreo 2019'!$N3131*'Datos Monitoreo 2019'!$S3131</f>
        <v>1.0768660707835742E-2</v>
      </c>
      <c r="P3131" s="106">
        <f>'Datos Monitoreo 2019'!$O3131+'Datos Monitoreo 2019'!$N3131</f>
        <v>6.4611964247014458E-2</v>
      </c>
      <c r="Q3131" s="104">
        <v>0.47</v>
      </c>
      <c r="R3131" s="106">
        <f>'Datos Monitoreo 2019'!$Q3131*'Datos Monitoreo 2019'!$N3131</f>
        <v>2.5306352663413991E-2</v>
      </c>
      <c r="S3131" s="104">
        <v>0.2</v>
      </c>
      <c r="T3131" s="106">
        <f>'Datos Monitoreo 2019'!$R3131*'Datos Monitoreo 2019'!$S3131</f>
        <v>5.0612705326827986E-3</v>
      </c>
      <c r="U3131" s="106">
        <f>'Datos Monitoreo 2019'!$T3131+'Datos Monitoreo 2019'!$R3131</f>
        <v>3.0367623196096788E-2</v>
      </c>
    </row>
    <row r="3132" spans="1:21" s="94" customFormat="1" ht="16.5" hidden="1" x14ac:dyDescent="0.3">
      <c r="A3132" s="95" t="s">
        <v>114</v>
      </c>
      <c r="B3132" s="102">
        <f>VLOOKUP('Datos Monitoreo 2019'!$A3132,info!$D$3:$E$118,2,FALSE)</f>
        <v>2</v>
      </c>
      <c r="C3132" s="96">
        <v>12</v>
      </c>
      <c r="D3132" s="96" t="s">
        <v>11</v>
      </c>
      <c r="E3132" s="97">
        <v>24.000565418257818</v>
      </c>
      <c r="F3132" s="103">
        <f t="shared" si="53"/>
        <v>4.5241065813415991E-2</v>
      </c>
      <c r="G3132" s="98"/>
      <c r="H3132" s="104"/>
      <c r="I3132" s="104"/>
      <c r="J3132" s="104"/>
      <c r="K3132" s="105">
        <f>VLOOKUP('Datos Monitoreo 2019'!$D3132,info!$A$2:$B$20,2,FALSE)</f>
        <v>0.34899999999999998</v>
      </c>
      <c r="M3132" s="104">
        <v>1.1499999999999999</v>
      </c>
      <c r="N3132" s="106">
        <f>(0.489461*'Datos Monitoreo 2019'!$E3132^1.79018)/1000</f>
        <v>0.14473146895378178</v>
      </c>
      <c r="O3132" s="106">
        <f>'Datos Monitoreo 2019'!$N3132*'Datos Monitoreo 2019'!$S3132</f>
        <v>2.8946293790756358E-2</v>
      </c>
      <c r="P3132" s="106">
        <f>'Datos Monitoreo 2019'!$O3132+'Datos Monitoreo 2019'!$N3132</f>
        <v>0.17367776274453814</v>
      </c>
      <c r="Q3132" s="104">
        <v>0.47</v>
      </c>
      <c r="R3132" s="106">
        <f>'Datos Monitoreo 2019'!$Q3132*'Datos Monitoreo 2019'!$N3132</f>
        <v>6.8023790408277426E-2</v>
      </c>
      <c r="S3132" s="104">
        <v>0.2</v>
      </c>
      <c r="T3132" s="106">
        <f>'Datos Monitoreo 2019'!$R3132*'Datos Monitoreo 2019'!$S3132</f>
        <v>1.3604758081655486E-2</v>
      </c>
      <c r="U3132" s="106">
        <f>'Datos Monitoreo 2019'!$T3132+'Datos Monitoreo 2019'!$R3132</f>
        <v>8.1628548489932909E-2</v>
      </c>
    </row>
    <row r="3133" spans="1:21" s="94" customFormat="1" ht="16.5" hidden="1" x14ac:dyDescent="0.3">
      <c r="A3133" s="95" t="s">
        <v>114</v>
      </c>
      <c r="B3133" s="102">
        <f>VLOOKUP('Datos Monitoreo 2019'!$A3133,info!$D$3:$E$118,2,FALSE)</f>
        <v>2</v>
      </c>
      <c r="C3133" s="96">
        <v>13</v>
      </c>
      <c r="D3133" s="95" t="s">
        <v>11</v>
      </c>
      <c r="E3133" s="97">
        <v>21.294931385695598</v>
      </c>
      <c r="F3133" s="103">
        <f t="shared" si="53"/>
        <v>3.5615772742575887E-2</v>
      </c>
      <c r="G3133" s="95"/>
      <c r="H3133" s="104"/>
      <c r="I3133" s="104"/>
      <c r="J3133" s="104"/>
      <c r="K3133" s="105">
        <f>VLOOKUP('Datos Monitoreo 2019'!$D3133,info!$A$2:$B$20,2,FALSE)</f>
        <v>0.34899999999999998</v>
      </c>
      <c r="M3133" s="104">
        <v>1.1499999999999999</v>
      </c>
      <c r="N3133" s="106">
        <f>(0.489461*'Datos Monitoreo 2019'!$E3133^1.79018)/1000</f>
        <v>0.11683464991296112</v>
      </c>
      <c r="O3133" s="106">
        <f>'Datos Monitoreo 2019'!$N3133*'Datos Monitoreo 2019'!$S3133</f>
        <v>2.3366929982592224E-2</v>
      </c>
      <c r="P3133" s="106">
        <f>'Datos Monitoreo 2019'!$O3133+'Datos Monitoreo 2019'!$N3133</f>
        <v>0.14020157989555335</v>
      </c>
      <c r="Q3133" s="104">
        <v>0.47</v>
      </c>
      <c r="R3133" s="106">
        <f>'Datos Monitoreo 2019'!$Q3133*'Datos Monitoreo 2019'!$N3133</f>
        <v>5.4912285459091721E-2</v>
      </c>
      <c r="S3133" s="104">
        <v>0.2</v>
      </c>
      <c r="T3133" s="106">
        <f>'Datos Monitoreo 2019'!$R3133*'Datos Monitoreo 2019'!$S3133</f>
        <v>1.0982457091818346E-2</v>
      </c>
      <c r="U3133" s="106">
        <f>'Datos Monitoreo 2019'!$T3133+'Datos Monitoreo 2019'!$R3133</f>
        <v>6.5894742550910074E-2</v>
      </c>
    </row>
    <row r="3134" spans="1:21" s="94" customFormat="1" ht="16.5" hidden="1" x14ac:dyDescent="0.3">
      <c r="A3134" s="95" t="s">
        <v>114</v>
      </c>
      <c r="B3134" s="102">
        <f>VLOOKUP('Datos Monitoreo 2019'!$A3134,info!$D$3:$E$118,2,FALSE)</f>
        <v>2</v>
      </c>
      <c r="C3134" s="96">
        <v>14</v>
      </c>
      <c r="D3134" s="95" t="s">
        <v>11</v>
      </c>
      <c r="E3134" s="97">
        <v>27.629298120753031</v>
      </c>
      <c r="F3134" s="103">
        <f t="shared" si="53"/>
        <v>5.9955576922034078E-2</v>
      </c>
      <c r="G3134" s="95"/>
      <c r="H3134" s="104"/>
      <c r="I3134" s="104"/>
      <c r="J3134" s="104"/>
      <c r="K3134" s="105">
        <f>VLOOKUP('Datos Monitoreo 2019'!$D3134,info!$A$2:$B$20,2,FALSE)</f>
        <v>0.34899999999999998</v>
      </c>
      <c r="M3134" s="104">
        <v>1.1499999999999999</v>
      </c>
      <c r="N3134" s="106">
        <f>(0.489461*'Datos Monitoreo 2019'!$E3134^1.79018)/1000</f>
        <v>0.18622139500584195</v>
      </c>
      <c r="O3134" s="106">
        <f>'Datos Monitoreo 2019'!$N3134*'Datos Monitoreo 2019'!$S3134</f>
        <v>3.724427900116839E-2</v>
      </c>
      <c r="P3134" s="106">
        <f>'Datos Monitoreo 2019'!$O3134+'Datos Monitoreo 2019'!$N3134</f>
        <v>0.22346567400701034</v>
      </c>
      <c r="Q3134" s="104">
        <v>0.47</v>
      </c>
      <c r="R3134" s="106">
        <f>'Datos Monitoreo 2019'!$Q3134*'Datos Monitoreo 2019'!$N3134</f>
        <v>8.7524055652745708E-2</v>
      </c>
      <c r="S3134" s="104">
        <v>0.2</v>
      </c>
      <c r="T3134" s="106">
        <f>'Datos Monitoreo 2019'!$R3134*'Datos Monitoreo 2019'!$S3134</f>
        <v>1.7504811130549143E-2</v>
      </c>
      <c r="U3134" s="106">
        <f>'Datos Monitoreo 2019'!$T3134+'Datos Monitoreo 2019'!$R3134</f>
        <v>0.10502886678329484</v>
      </c>
    </row>
    <row r="3135" spans="1:21" s="94" customFormat="1" ht="16.5" hidden="1" x14ac:dyDescent="0.3">
      <c r="A3135" s="95" t="s">
        <v>114</v>
      </c>
      <c r="B3135" s="102">
        <f>VLOOKUP('Datos Monitoreo 2019'!$A3135,info!$D$3:$E$118,2,FALSE)</f>
        <v>2</v>
      </c>
      <c r="C3135" s="96">
        <v>15</v>
      </c>
      <c r="D3135" s="96" t="s">
        <v>11</v>
      </c>
      <c r="E3135" s="97">
        <v>27.183664280095726</v>
      </c>
      <c r="F3135" s="103">
        <f t="shared" si="53"/>
        <v>5.8037123238004383E-2</v>
      </c>
      <c r="G3135" s="98"/>
      <c r="H3135" s="104"/>
      <c r="I3135" s="104"/>
      <c r="J3135" s="104"/>
      <c r="K3135" s="105">
        <f>VLOOKUP('Datos Monitoreo 2019'!$D3135,info!$A$2:$B$20,2,FALSE)</f>
        <v>0.34899999999999998</v>
      </c>
      <c r="M3135" s="104">
        <v>1.1499999999999999</v>
      </c>
      <c r="N3135" s="106">
        <f>(0.489461*'Datos Monitoreo 2019'!$E3135^1.79018)/1000</f>
        <v>0.18087876538593226</v>
      </c>
      <c r="O3135" s="106">
        <f>'Datos Monitoreo 2019'!$N3135*'Datos Monitoreo 2019'!$S3135</f>
        <v>3.617575307718645E-2</v>
      </c>
      <c r="P3135" s="106">
        <f>'Datos Monitoreo 2019'!$O3135+'Datos Monitoreo 2019'!$N3135</f>
        <v>0.21705451846311871</v>
      </c>
      <c r="Q3135" s="104">
        <v>0.47</v>
      </c>
      <c r="R3135" s="106">
        <f>'Datos Monitoreo 2019'!$Q3135*'Datos Monitoreo 2019'!$N3135</f>
        <v>8.5013019731388154E-2</v>
      </c>
      <c r="S3135" s="104">
        <v>0.2</v>
      </c>
      <c r="T3135" s="106">
        <f>'Datos Monitoreo 2019'!$R3135*'Datos Monitoreo 2019'!$S3135</f>
        <v>1.7002603946277631E-2</v>
      </c>
      <c r="U3135" s="106">
        <f>'Datos Monitoreo 2019'!$T3135+'Datos Monitoreo 2019'!$R3135</f>
        <v>0.10201562367766578</v>
      </c>
    </row>
    <row r="3136" spans="1:21" s="94" customFormat="1" ht="16.5" hidden="1" x14ac:dyDescent="0.3">
      <c r="A3136" s="95" t="s">
        <v>114</v>
      </c>
      <c r="B3136" s="102">
        <f>VLOOKUP('Datos Monitoreo 2019'!$A3136,info!$D$3:$E$118,2,FALSE)</f>
        <v>2</v>
      </c>
      <c r="C3136" s="96">
        <v>17</v>
      </c>
      <c r="D3136" s="95" t="s">
        <v>11</v>
      </c>
      <c r="E3136" s="97">
        <v>19.544227011684747</v>
      </c>
      <c r="F3136" s="103">
        <f t="shared" si="53"/>
        <v>3.0000388462936088E-2</v>
      </c>
      <c r="G3136" s="95"/>
      <c r="H3136" s="104"/>
      <c r="I3136" s="104"/>
      <c r="J3136" s="104"/>
      <c r="K3136" s="105">
        <f>VLOOKUP('Datos Monitoreo 2019'!$D3136,info!$A$2:$B$20,2,FALSE)</f>
        <v>0.34899999999999998</v>
      </c>
      <c r="M3136" s="104">
        <v>1.1499999999999999</v>
      </c>
      <c r="N3136" s="106">
        <f>(0.489461*'Datos Monitoreo 2019'!$E3136^1.79018)/1000</f>
        <v>0.10020135367830123</v>
      </c>
      <c r="O3136" s="106">
        <f>'Datos Monitoreo 2019'!$N3136*'Datos Monitoreo 2019'!$S3136</f>
        <v>2.0040270735660247E-2</v>
      </c>
      <c r="P3136" s="106">
        <f>'Datos Monitoreo 2019'!$O3136+'Datos Monitoreo 2019'!$N3136</f>
        <v>0.12024162441396147</v>
      </c>
      <c r="Q3136" s="104">
        <v>0.47</v>
      </c>
      <c r="R3136" s="106">
        <f>'Datos Monitoreo 2019'!$Q3136*'Datos Monitoreo 2019'!$N3136</f>
        <v>4.7094636228801577E-2</v>
      </c>
      <c r="S3136" s="104">
        <v>0.2</v>
      </c>
      <c r="T3136" s="106">
        <f>'Datos Monitoreo 2019'!$R3136*'Datos Monitoreo 2019'!$S3136</f>
        <v>9.4189272457603154E-3</v>
      </c>
      <c r="U3136" s="106">
        <f>'Datos Monitoreo 2019'!$T3136+'Datos Monitoreo 2019'!$R3136</f>
        <v>5.6513563474561893E-2</v>
      </c>
    </row>
    <row r="3137" spans="1:21" s="94" customFormat="1" ht="16.5" hidden="1" x14ac:dyDescent="0.3">
      <c r="A3137" s="95" t="s">
        <v>114</v>
      </c>
      <c r="B3137" s="102">
        <f>VLOOKUP('Datos Monitoreo 2019'!$A3137,info!$D$3:$E$118,2,FALSE)</f>
        <v>2</v>
      </c>
      <c r="C3137" s="96">
        <v>18</v>
      </c>
      <c r="D3137" s="96" t="s">
        <v>11</v>
      </c>
      <c r="E3137" s="97">
        <v>25.401128917466497</v>
      </c>
      <c r="F3137" s="103">
        <f t="shared" si="53"/>
        <v>5.0675252190345667E-2</v>
      </c>
      <c r="G3137" s="98"/>
      <c r="H3137" s="104"/>
      <c r="I3137" s="104"/>
      <c r="J3137" s="104"/>
      <c r="K3137" s="105">
        <f>VLOOKUP('Datos Monitoreo 2019'!$D3137,info!$A$2:$B$20,2,FALSE)</f>
        <v>0.34899999999999998</v>
      </c>
      <c r="M3137" s="104">
        <v>1.1499999999999999</v>
      </c>
      <c r="N3137" s="106">
        <f>(0.489461*'Datos Monitoreo 2019'!$E3137^1.79018)/1000</f>
        <v>0.16019828782374698</v>
      </c>
      <c r="O3137" s="106">
        <f>'Datos Monitoreo 2019'!$N3137*'Datos Monitoreo 2019'!$S3137</f>
        <v>3.2039657564749399E-2</v>
      </c>
      <c r="P3137" s="106">
        <f>'Datos Monitoreo 2019'!$O3137+'Datos Monitoreo 2019'!$N3137</f>
        <v>0.19223794538849637</v>
      </c>
      <c r="Q3137" s="104">
        <v>0.47</v>
      </c>
      <c r="R3137" s="106">
        <f>'Datos Monitoreo 2019'!$Q3137*'Datos Monitoreo 2019'!$N3137</f>
        <v>7.5293195277161079E-2</v>
      </c>
      <c r="S3137" s="104">
        <v>0.2</v>
      </c>
      <c r="T3137" s="106">
        <f>'Datos Monitoreo 2019'!$R3137*'Datos Monitoreo 2019'!$S3137</f>
        <v>1.5058639055432217E-2</v>
      </c>
      <c r="U3137" s="106">
        <f>'Datos Monitoreo 2019'!$T3137+'Datos Monitoreo 2019'!$R3137</f>
        <v>9.0351834332593292E-2</v>
      </c>
    </row>
    <row r="3138" spans="1:21" s="94" customFormat="1" ht="16.5" hidden="1" x14ac:dyDescent="0.3">
      <c r="A3138" s="95" t="s">
        <v>114</v>
      </c>
      <c r="B3138" s="102">
        <f>VLOOKUP('Datos Monitoreo 2019'!$A3138,info!$D$3:$E$118,2,FALSE)</f>
        <v>2</v>
      </c>
      <c r="C3138" s="96">
        <v>19</v>
      </c>
      <c r="D3138" s="96" t="s">
        <v>11</v>
      </c>
      <c r="E3138" s="97">
        <v>26.769861428056796</v>
      </c>
      <c r="F3138" s="103">
        <f t="shared" si="53"/>
        <v>5.6283633652489409E-2</v>
      </c>
      <c r="G3138" s="98"/>
      <c r="H3138" s="104"/>
      <c r="I3138" s="104"/>
      <c r="J3138" s="104"/>
      <c r="K3138" s="105">
        <f>VLOOKUP('Datos Monitoreo 2019'!$D3138,info!$A$2:$B$20,2,FALSE)</f>
        <v>0.34899999999999998</v>
      </c>
      <c r="M3138" s="104">
        <v>1.1499999999999999</v>
      </c>
      <c r="N3138" s="106">
        <f>(0.489461*'Datos Monitoreo 2019'!$E3138^1.79018)/1000</f>
        <v>0.17597931781230056</v>
      </c>
      <c r="O3138" s="106">
        <f>'Datos Monitoreo 2019'!$N3138*'Datos Monitoreo 2019'!$S3138</f>
        <v>3.5195863562460114E-2</v>
      </c>
      <c r="P3138" s="106">
        <f>'Datos Monitoreo 2019'!$O3138+'Datos Monitoreo 2019'!$N3138</f>
        <v>0.21117518137476066</v>
      </c>
      <c r="Q3138" s="104">
        <v>0.47</v>
      </c>
      <c r="R3138" s="106">
        <f>'Datos Monitoreo 2019'!$Q3138*'Datos Monitoreo 2019'!$N3138</f>
        <v>8.2710279371781256E-2</v>
      </c>
      <c r="S3138" s="104">
        <v>0.2</v>
      </c>
      <c r="T3138" s="106">
        <f>'Datos Monitoreo 2019'!$R3138*'Datos Monitoreo 2019'!$S3138</f>
        <v>1.6542055874356251E-2</v>
      </c>
      <c r="U3138" s="106">
        <f>'Datos Monitoreo 2019'!$T3138+'Datos Monitoreo 2019'!$R3138</f>
        <v>9.925233524613751E-2</v>
      </c>
    </row>
    <row r="3139" spans="1:21" s="94" customFormat="1" ht="16.5" hidden="1" x14ac:dyDescent="0.3">
      <c r="A3139" s="95" t="s">
        <v>114</v>
      </c>
      <c r="B3139" s="102">
        <f>VLOOKUP('Datos Monitoreo 2019'!$A3139,info!$D$3:$E$118,2,FALSE)</f>
        <v>2</v>
      </c>
      <c r="C3139" s="96">
        <v>19</v>
      </c>
      <c r="D3139" s="96" t="s">
        <v>11</v>
      </c>
      <c r="E3139" s="97">
        <v>17.188733853924695</v>
      </c>
      <c r="F3139" s="103">
        <f t="shared" ref="F3139:F3202" si="54">+(PI()*(((E3139/100)^2))/4)</f>
        <v>2.3204790702798336E-2</v>
      </c>
      <c r="G3139" s="98"/>
      <c r="H3139" s="104"/>
      <c r="I3139" s="104"/>
      <c r="J3139" s="104"/>
      <c r="K3139" s="105">
        <f>VLOOKUP('Datos Monitoreo 2019'!$D3139,info!$A$2:$B$20,2,FALSE)</f>
        <v>0.34899999999999998</v>
      </c>
      <c r="M3139" s="104">
        <v>1.1499999999999999</v>
      </c>
      <c r="N3139" s="106">
        <f>(0.489461*'Datos Monitoreo 2019'!$E3139^1.79018)/1000</f>
        <v>7.9620883988734778E-2</v>
      </c>
      <c r="O3139" s="106">
        <f>'Datos Monitoreo 2019'!$N3139*'Datos Monitoreo 2019'!$S3139</f>
        <v>1.5924176797746957E-2</v>
      </c>
      <c r="P3139" s="106">
        <f>'Datos Monitoreo 2019'!$O3139+'Datos Monitoreo 2019'!$N3139</f>
        <v>9.5545060786481728E-2</v>
      </c>
      <c r="Q3139" s="104">
        <v>0.47</v>
      </c>
      <c r="R3139" s="106">
        <f>'Datos Monitoreo 2019'!$Q3139*'Datos Monitoreo 2019'!$N3139</f>
        <v>3.7421815474705342E-2</v>
      </c>
      <c r="S3139" s="104">
        <v>0.2</v>
      </c>
      <c r="T3139" s="106">
        <f>'Datos Monitoreo 2019'!$R3139*'Datos Monitoreo 2019'!$S3139</f>
        <v>7.4843630949410688E-3</v>
      </c>
      <c r="U3139" s="106">
        <f>'Datos Monitoreo 2019'!$T3139+'Datos Monitoreo 2019'!$R3139</f>
        <v>4.4906178569646411E-2</v>
      </c>
    </row>
    <row r="3140" spans="1:21" s="94" customFormat="1" ht="16.5" hidden="1" x14ac:dyDescent="0.3">
      <c r="A3140" s="95" t="s">
        <v>114</v>
      </c>
      <c r="B3140" s="102">
        <f>VLOOKUP('Datos Monitoreo 2019'!$A3140,info!$D$3:$E$118,2,FALSE)</f>
        <v>2</v>
      </c>
      <c r="C3140" s="96">
        <v>19</v>
      </c>
      <c r="D3140" s="95" t="s">
        <v>11</v>
      </c>
      <c r="E3140" s="97">
        <v>10.599719209920229</v>
      </c>
      <c r="F3140" s="103">
        <f t="shared" si="54"/>
        <v>8.8242662422585907E-3</v>
      </c>
      <c r="G3140" s="95"/>
      <c r="H3140" s="104"/>
      <c r="I3140" s="104"/>
      <c r="J3140" s="104"/>
      <c r="K3140" s="105">
        <f>VLOOKUP('Datos Monitoreo 2019'!$D3140,info!$A$2:$B$20,2,FALSE)</f>
        <v>0.34899999999999998</v>
      </c>
      <c r="M3140" s="104">
        <v>1.1499999999999999</v>
      </c>
      <c r="N3140" s="106">
        <f>(0.489461*'Datos Monitoreo 2019'!$E3140^1.79018)/1000</f>
        <v>3.3510395380673921E-2</v>
      </c>
      <c r="O3140" s="106">
        <f>'Datos Monitoreo 2019'!$N3140*'Datos Monitoreo 2019'!$S3140</f>
        <v>6.7020790761347848E-3</v>
      </c>
      <c r="P3140" s="106">
        <f>'Datos Monitoreo 2019'!$O3140+'Datos Monitoreo 2019'!$N3140</f>
        <v>4.0212474456808707E-2</v>
      </c>
      <c r="Q3140" s="104">
        <v>0.47</v>
      </c>
      <c r="R3140" s="106">
        <f>'Datos Monitoreo 2019'!$Q3140*'Datos Monitoreo 2019'!$N3140</f>
        <v>1.5749885828916742E-2</v>
      </c>
      <c r="S3140" s="104">
        <v>0.2</v>
      </c>
      <c r="T3140" s="106">
        <f>'Datos Monitoreo 2019'!$R3140*'Datos Monitoreo 2019'!$S3140</f>
        <v>3.1499771657833488E-3</v>
      </c>
      <c r="U3140" s="106">
        <f>'Datos Monitoreo 2019'!$T3140+'Datos Monitoreo 2019'!$R3140</f>
        <v>1.889986299470009E-2</v>
      </c>
    </row>
    <row r="3141" spans="1:21" s="94" customFormat="1" ht="16.5" hidden="1" x14ac:dyDescent="0.3">
      <c r="A3141" s="95" t="s">
        <v>114</v>
      </c>
      <c r="B3141" s="102">
        <f>VLOOKUP('Datos Monitoreo 2019'!$A3141,info!$D$3:$E$118,2,FALSE)</f>
        <v>2</v>
      </c>
      <c r="C3141" s="96">
        <v>22</v>
      </c>
      <c r="D3141" s="96" t="s">
        <v>11</v>
      </c>
      <c r="E3141" s="97">
        <v>28.456903824830889</v>
      </c>
      <c r="F3141" s="103">
        <f t="shared" si="54"/>
        <v>6.3601180048497033E-2</v>
      </c>
      <c r="G3141" s="98"/>
      <c r="H3141" s="104"/>
      <c r="I3141" s="104"/>
      <c r="J3141" s="104"/>
      <c r="K3141" s="105">
        <f>VLOOKUP('Datos Monitoreo 2019'!$D3141,info!$A$2:$B$20,2,FALSE)</f>
        <v>0.34899999999999998</v>
      </c>
      <c r="M3141" s="104">
        <v>1.1499999999999999</v>
      </c>
      <c r="N3141" s="106">
        <f>(0.489461*'Datos Monitoreo 2019'!$E3141^1.79018)/1000</f>
        <v>0.19632505756087398</v>
      </c>
      <c r="O3141" s="106">
        <f>'Datos Monitoreo 2019'!$N3141*'Datos Monitoreo 2019'!$S3141</f>
        <v>3.9265011512174798E-2</v>
      </c>
      <c r="P3141" s="106">
        <f>'Datos Monitoreo 2019'!$O3141+'Datos Monitoreo 2019'!$N3141</f>
        <v>0.23559006907304877</v>
      </c>
      <c r="Q3141" s="104">
        <v>0.47</v>
      </c>
      <c r="R3141" s="106">
        <f>'Datos Monitoreo 2019'!$Q3141*'Datos Monitoreo 2019'!$N3141</f>
        <v>9.2272777053610769E-2</v>
      </c>
      <c r="S3141" s="104">
        <v>0.2</v>
      </c>
      <c r="T3141" s="106">
        <f>'Datos Monitoreo 2019'!$R3141*'Datos Monitoreo 2019'!$S3141</f>
        <v>1.8454555410722155E-2</v>
      </c>
      <c r="U3141" s="106">
        <f>'Datos Monitoreo 2019'!$T3141+'Datos Monitoreo 2019'!$R3141</f>
        <v>0.11072733246433292</v>
      </c>
    </row>
    <row r="3142" spans="1:21" s="94" customFormat="1" ht="16.5" hidden="1" x14ac:dyDescent="0.3">
      <c r="A3142" s="95" t="s">
        <v>114</v>
      </c>
      <c r="B3142" s="102">
        <f>VLOOKUP('Datos Monitoreo 2019'!$A3142,info!$D$3:$E$118,2,FALSE)</f>
        <v>2</v>
      </c>
      <c r="C3142" s="96">
        <v>23</v>
      </c>
      <c r="D3142" s="96" t="s">
        <v>11</v>
      </c>
      <c r="E3142" s="97">
        <v>27.279157245950863</v>
      </c>
      <c r="F3142" s="103">
        <f t="shared" si="54"/>
        <v>5.8445594399449734E-2</v>
      </c>
      <c r="G3142" s="98"/>
      <c r="H3142" s="104"/>
      <c r="I3142" s="104"/>
      <c r="J3142" s="104"/>
      <c r="K3142" s="105">
        <f>VLOOKUP('Datos Monitoreo 2019'!$D3142,info!$A$2:$B$20,2,FALSE)</f>
        <v>0.34899999999999998</v>
      </c>
      <c r="M3142" s="104">
        <v>1.1499999999999999</v>
      </c>
      <c r="N3142" s="106">
        <f>(0.489461*'Datos Monitoreo 2019'!$E3142^1.79018)/1000</f>
        <v>0.18201783394188933</v>
      </c>
      <c r="O3142" s="106">
        <f>'Datos Monitoreo 2019'!$N3142*'Datos Monitoreo 2019'!$S3142</f>
        <v>3.6403566788377868E-2</v>
      </c>
      <c r="P3142" s="106">
        <f>'Datos Monitoreo 2019'!$O3142+'Datos Monitoreo 2019'!$N3142</f>
        <v>0.2184214007302672</v>
      </c>
      <c r="Q3142" s="104">
        <v>0.47</v>
      </c>
      <c r="R3142" s="106">
        <f>'Datos Monitoreo 2019'!$Q3142*'Datos Monitoreo 2019'!$N3142</f>
        <v>8.5548381952687977E-2</v>
      </c>
      <c r="S3142" s="104">
        <v>0.2</v>
      </c>
      <c r="T3142" s="106">
        <f>'Datos Monitoreo 2019'!$R3142*'Datos Monitoreo 2019'!$S3142</f>
        <v>1.7109676390537596E-2</v>
      </c>
      <c r="U3142" s="106">
        <f>'Datos Monitoreo 2019'!$T3142+'Datos Monitoreo 2019'!$R3142</f>
        <v>0.10265805834322557</v>
      </c>
    </row>
    <row r="3143" spans="1:21" s="94" customFormat="1" ht="16.5" hidden="1" x14ac:dyDescent="0.3">
      <c r="A3143" s="95" t="s">
        <v>114</v>
      </c>
      <c r="B3143" s="102">
        <f>VLOOKUP('Datos Monitoreo 2019'!$A3143,info!$D$3:$E$118,2,FALSE)</f>
        <v>2</v>
      </c>
      <c r="C3143" s="96">
        <v>24</v>
      </c>
      <c r="D3143" s="96" t="s">
        <v>11</v>
      </c>
      <c r="E3143" s="97">
        <v>22.759156862141033</v>
      </c>
      <c r="F3143" s="103">
        <f t="shared" si="54"/>
        <v>4.0681992891077094E-2</v>
      </c>
      <c r="G3143" s="98"/>
      <c r="H3143" s="104"/>
      <c r="I3143" s="104"/>
      <c r="J3143" s="104"/>
      <c r="K3143" s="105">
        <f>VLOOKUP('Datos Monitoreo 2019'!$D3143,info!$A$2:$B$20,2,FALSE)</f>
        <v>0.34899999999999998</v>
      </c>
      <c r="M3143" s="104">
        <v>1.1499999999999999</v>
      </c>
      <c r="N3143" s="106">
        <f>(0.489461*'Datos Monitoreo 2019'!$E3143^1.79018)/1000</f>
        <v>0.13160485892505117</v>
      </c>
      <c r="O3143" s="106">
        <f>'Datos Monitoreo 2019'!$N3143*'Datos Monitoreo 2019'!$S3143</f>
        <v>2.6320971785010236E-2</v>
      </c>
      <c r="P3143" s="106">
        <f>'Datos Monitoreo 2019'!$O3143+'Datos Monitoreo 2019'!$N3143</f>
        <v>0.15792583071006139</v>
      </c>
      <c r="Q3143" s="104">
        <v>0.47</v>
      </c>
      <c r="R3143" s="106">
        <f>'Datos Monitoreo 2019'!$Q3143*'Datos Monitoreo 2019'!$N3143</f>
        <v>6.1854283694774047E-2</v>
      </c>
      <c r="S3143" s="104">
        <v>0.2</v>
      </c>
      <c r="T3143" s="106">
        <f>'Datos Monitoreo 2019'!$R3143*'Datos Monitoreo 2019'!$S3143</f>
        <v>1.237085673895481E-2</v>
      </c>
      <c r="U3143" s="106">
        <f>'Datos Monitoreo 2019'!$T3143+'Datos Monitoreo 2019'!$R3143</f>
        <v>7.4225140433728853E-2</v>
      </c>
    </row>
    <row r="3144" spans="1:21" s="94" customFormat="1" ht="16.5" hidden="1" x14ac:dyDescent="0.3">
      <c r="A3144" s="95" t="s">
        <v>114</v>
      </c>
      <c r="B3144" s="102">
        <f>VLOOKUP('Datos Monitoreo 2019'!$A3144,info!$D$3:$E$118,2,FALSE)</f>
        <v>2</v>
      </c>
      <c r="C3144" s="96">
        <v>26</v>
      </c>
      <c r="D3144" s="95" t="s">
        <v>11</v>
      </c>
      <c r="E3144" s="97">
        <v>27.979438995555203</v>
      </c>
      <c r="F3144" s="103">
        <f t="shared" si="54"/>
        <v>6.1484817192732549E-2</v>
      </c>
      <c r="G3144" s="95"/>
      <c r="H3144" s="104"/>
      <c r="I3144" s="104"/>
      <c r="J3144" s="104"/>
      <c r="K3144" s="105">
        <f>VLOOKUP('Datos Monitoreo 2019'!$D3144,info!$A$2:$B$20,2,FALSE)</f>
        <v>0.34899999999999998</v>
      </c>
      <c r="M3144" s="104">
        <v>1.1499999999999999</v>
      </c>
      <c r="N3144" s="106">
        <f>(0.489461*'Datos Monitoreo 2019'!$E3144^1.79018)/1000</f>
        <v>0.19046726184965138</v>
      </c>
      <c r="O3144" s="106">
        <f>'Datos Monitoreo 2019'!$N3144*'Datos Monitoreo 2019'!$S3144</f>
        <v>3.8093452369930281E-2</v>
      </c>
      <c r="P3144" s="106">
        <f>'Datos Monitoreo 2019'!$O3144+'Datos Monitoreo 2019'!$N3144</f>
        <v>0.22856071421958166</v>
      </c>
      <c r="Q3144" s="104">
        <v>0.47</v>
      </c>
      <c r="R3144" s="106">
        <f>'Datos Monitoreo 2019'!$Q3144*'Datos Monitoreo 2019'!$N3144</f>
        <v>8.9519613069336146E-2</v>
      </c>
      <c r="S3144" s="104">
        <v>0.2</v>
      </c>
      <c r="T3144" s="106">
        <f>'Datos Monitoreo 2019'!$R3144*'Datos Monitoreo 2019'!$S3144</f>
        <v>1.7903922613867231E-2</v>
      </c>
      <c r="U3144" s="106">
        <f>'Datos Monitoreo 2019'!$T3144+'Datos Monitoreo 2019'!$R3144</f>
        <v>0.10742353568320337</v>
      </c>
    </row>
    <row r="3145" spans="1:21" s="94" customFormat="1" ht="16.5" hidden="1" x14ac:dyDescent="0.3">
      <c r="A3145" s="95" t="s">
        <v>114</v>
      </c>
      <c r="B3145" s="102">
        <f>VLOOKUP('Datos Monitoreo 2019'!$A3145,info!$D$3:$E$118,2,FALSE)</f>
        <v>2</v>
      </c>
      <c r="C3145" s="96">
        <v>27</v>
      </c>
      <c r="D3145" s="95" t="s">
        <v>11</v>
      </c>
      <c r="E3145" s="97">
        <v>20.308170738525845</v>
      </c>
      <c r="F3145" s="103">
        <f t="shared" si="54"/>
        <v>3.2391532327948731E-2</v>
      </c>
      <c r="G3145" s="95"/>
      <c r="H3145" s="104"/>
      <c r="I3145" s="104"/>
      <c r="J3145" s="104"/>
      <c r="K3145" s="105">
        <f>VLOOKUP('Datos Monitoreo 2019'!$D3145,info!$A$2:$B$20,2,FALSE)</f>
        <v>0.34899999999999998</v>
      </c>
      <c r="M3145" s="104">
        <v>1.1499999999999999</v>
      </c>
      <c r="N3145" s="106">
        <f>(0.489461*'Datos Monitoreo 2019'!$E3145^1.79018)/1000</f>
        <v>0.10732087792125283</v>
      </c>
      <c r="O3145" s="106">
        <f>'Datos Monitoreo 2019'!$N3145*'Datos Monitoreo 2019'!$S3145</f>
        <v>2.1464175584250567E-2</v>
      </c>
      <c r="P3145" s="106">
        <f>'Datos Monitoreo 2019'!$O3145+'Datos Monitoreo 2019'!$N3145</f>
        <v>0.1287850535055034</v>
      </c>
      <c r="Q3145" s="104">
        <v>0.47</v>
      </c>
      <c r="R3145" s="106">
        <f>'Datos Monitoreo 2019'!$Q3145*'Datos Monitoreo 2019'!$N3145</f>
        <v>5.0440812622988829E-2</v>
      </c>
      <c r="S3145" s="104">
        <v>0.2</v>
      </c>
      <c r="T3145" s="106">
        <f>'Datos Monitoreo 2019'!$R3145*'Datos Monitoreo 2019'!$S3145</f>
        <v>1.0088162524597766E-2</v>
      </c>
      <c r="U3145" s="106">
        <f>'Datos Monitoreo 2019'!$T3145+'Datos Monitoreo 2019'!$R3145</f>
        <v>6.0528975147586594E-2</v>
      </c>
    </row>
    <row r="3146" spans="1:21" s="94" customFormat="1" ht="16.5" hidden="1" x14ac:dyDescent="0.3">
      <c r="A3146" s="95" t="s">
        <v>114</v>
      </c>
      <c r="B3146" s="102">
        <f>VLOOKUP('Datos Monitoreo 2019'!$A3146,info!$D$3:$E$118,2,FALSE)</f>
        <v>2</v>
      </c>
      <c r="C3146" s="96">
        <v>27</v>
      </c>
      <c r="D3146" s="96" t="s">
        <v>11</v>
      </c>
      <c r="E3146" s="97">
        <v>12.445916549786217</v>
      </c>
      <c r="F3146" s="103">
        <f t="shared" si="54"/>
        <v>1.2165883427416027E-2</v>
      </c>
      <c r="G3146" s="95"/>
      <c r="H3146" s="104"/>
      <c r="I3146" s="104"/>
      <c r="J3146" s="104"/>
      <c r="K3146" s="105">
        <f>VLOOKUP('Datos Monitoreo 2019'!$D3146,info!$A$2:$B$20,2,FALSE)</f>
        <v>0.34899999999999998</v>
      </c>
      <c r="M3146" s="104">
        <v>1.1499999999999999</v>
      </c>
      <c r="N3146" s="106">
        <f>(0.489461*'Datos Monitoreo 2019'!$E3146^1.79018)/1000</f>
        <v>4.4669729399926264E-2</v>
      </c>
      <c r="O3146" s="106">
        <f>'Datos Monitoreo 2019'!$N3146*'Datos Monitoreo 2019'!$S3146</f>
        <v>8.9339458799852535E-3</v>
      </c>
      <c r="P3146" s="106">
        <f>'Datos Monitoreo 2019'!$O3146+'Datos Monitoreo 2019'!$N3146</f>
        <v>5.3603675279911514E-2</v>
      </c>
      <c r="Q3146" s="104">
        <v>0.47</v>
      </c>
      <c r="R3146" s="106">
        <f>'Datos Monitoreo 2019'!$Q3146*'Datos Monitoreo 2019'!$N3146</f>
        <v>2.0994772817965343E-2</v>
      </c>
      <c r="S3146" s="104">
        <v>0.2</v>
      </c>
      <c r="T3146" s="106">
        <f>'Datos Monitoreo 2019'!$R3146*'Datos Monitoreo 2019'!$S3146</f>
        <v>4.1989545635930684E-3</v>
      </c>
      <c r="U3146" s="106">
        <f>'Datos Monitoreo 2019'!$T3146+'Datos Monitoreo 2019'!$R3146</f>
        <v>2.5193727381558412E-2</v>
      </c>
    </row>
    <row r="3147" spans="1:21" s="94" customFormat="1" ht="16.5" hidden="1" x14ac:dyDescent="0.3">
      <c r="A3147" s="95" t="s">
        <v>114</v>
      </c>
      <c r="B3147" s="102">
        <f>VLOOKUP('Datos Monitoreo 2019'!$A3147,info!$D$3:$E$118,2,FALSE)</f>
        <v>2</v>
      </c>
      <c r="C3147" s="96">
        <v>28</v>
      </c>
      <c r="D3147" s="95" t="s">
        <v>11</v>
      </c>
      <c r="E3147" s="97">
        <v>28.202255915883853</v>
      </c>
      <c r="F3147" s="103">
        <f t="shared" si="54"/>
        <v>6.2467996853682747E-2</v>
      </c>
      <c r="G3147" s="95"/>
      <c r="H3147" s="104"/>
      <c r="I3147" s="104"/>
      <c r="J3147" s="104"/>
      <c r="K3147" s="105">
        <f>VLOOKUP('Datos Monitoreo 2019'!$D3147,info!$A$2:$B$20,2,FALSE)</f>
        <v>0.34899999999999998</v>
      </c>
      <c r="M3147" s="104">
        <v>1.1499999999999999</v>
      </c>
      <c r="N3147" s="106">
        <f>(0.489461*'Datos Monitoreo 2019'!$E3147^1.79018)/1000</f>
        <v>0.19319115293861866</v>
      </c>
      <c r="O3147" s="106">
        <f>'Datos Monitoreo 2019'!$N3147*'Datos Monitoreo 2019'!$S3147</f>
        <v>3.8638230587723733E-2</v>
      </c>
      <c r="P3147" s="106">
        <f>'Datos Monitoreo 2019'!$O3147+'Datos Monitoreo 2019'!$N3147</f>
        <v>0.23182938352634239</v>
      </c>
      <c r="Q3147" s="104">
        <v>0.47</v>
      </c>
      <c r="R3147" s="106">
        <f>'Datos Monitoreo 2019'!$Q3147*'Datos Monitoreo 2019'!$N3147</f>
        <v>9.079984188115077E-2</v>
      </c>
      <c r="S3147" s="104">
        <v>0.2</v>
      </c>
      <c r="T3147" s="106">
        <f>'Datos Monitoreo 2019'!$R3147*'Datos Monitoreo 2019'!$S3147</f>
        <v>1.8159968376230153E-2</v>
      </c>
      <c r="U3147" s="106">
        <f>'Datos Monitoreo 2019'!$T3147+'Datos Monitoreo 2019'!$R3147</f>
        <v>0.10895981025738093</v>
      </c>
    </row>
    <row r="3148" spans="1:21" s="94" customFormat="1" ht="16.5" hidden="1" x14ac:dyDescent="0.3">
      <c r="A3148" s="95" t="s">
        <v>114</v>
      </c>
      <c r="B3148" s="102">
        <f>VLOOKUP('Datos Monitoreo 2019'!$A3148,info!$D$3:$E$118,2,FALSE)</f>
        <v>2</v>
      </c>
      <c r="C3148" s="96">
        <v>30</v>
      </c>
      <c r="D3148" s="96" t="s">
        <v>11</v>
      </c>
      <c r="E3148" s="97">
        <v>30.239439187460114</v>
      </c>
      <c r="F3148" s="103">
        <f t="shared" si="54"/>
        <v>7.1818668070217778E-2</v>
      </c>
      <c r="G3148" s="95"/>
      <c r="H3148" s="104"/>
      <c r="I3148" s="104"/>
      <c r="J3148" s="104"/>
      <c r="K3148" s="105">
        <f>VLOOKUP('Datos Monitoreo 2019'!$D3148,info!$A$2:$B$20,2,FALSE)</f>
        <v>0.34899999999999998</v>
      </c>
      <c r="M3148" s="104">
        <v>1.1499999999999999</v>
      </c>
      <c r="N3148" s="106">
        <f>(0.489461*'Datos Monitoreo 2019'!$E3148^1.79018)/1000</f>
        <v>0.21888277081943472</v>
      </c>
      <c r="O3148" s="106">
        <f>'Datos Monitoreo 2019'!$N3148*'Datos Monitoreo 2019'!$S3148</f>
        <v>4.3776554163886948E-2</v>
      </c>
      <c r="P3148" s="106">
        <f>'Datos Monitoreo 2019'!$O3148+'Datos Monitoreo 2019'!$N3148</f>
        <v>0.26265932498332167</v>
      </c>
      <c r="Q3148" s="104">
        <v>0.47</v>
      </c>
      <c r="R3148" s="106">
        <f>'Datos Monitoreo 2019'!$Q3148*'Datos Monitoreo 2019'!$N3148</f>
        <v>0.10287490228513431</v>
      </c>
      <c r="S3148" s="104">
        <v>0.2</v>
      </c>
      <c r="T3148" s="106">
        <f>'Datos Monitoreo 2019'!$R3148*'Datos Monitoreo 2019'!$S3148</f>
        <v>2.0574980457026864E-2</v>
      </c>
      <c r="U3148" s="106">
        <f>'Datos Monitoreo 2019'!$T3148+'Datos Monitoreo 2019'!$R3148</f>
        <v>0.12344988274216118</v>
      </c>
    </row>
    <row r="3149" spans="1:21" s="94" customFormat="1" ht="16.5" hidden="1" x14ac:dyDescent="0.3">
      <c r="A3149" s="95" t="s">
        <v>114</v>
      </c>
      <c r="B3149" s="102">
        <f>VLOOKUP('Datos Monitoreo 2019'!$A3149,info!$D$3:$E$118,2,FALSE)</f>
        <v>2</v>
      </c>
      <c r="C3149" s="96">
        <v>33</v>
      </c>
      <c r="D3149" s="95" t="s">
        <v>11</v>
      </c>
      <c r="E3149" s="97">
        <v>24.891833099572434</v>
      </c>
      <c r="F3149" s="103">
        <f t="shared" si="54"/>
        <v>4.8663533709664107E-2</v>
      </c>
      <c r="G3149" s="95"/>
      <c r="H3149" s="104"/>
      <c r="I3149" s="104"/>
      <c r="J3149" s="104"/>
      <c r="K3149" s="105">
        <f>VLOOKUP('Datos Monitoreo 2019'!$D3149,info!$A$2:$B$20,2,FALSE)</f>
        <v>0.34899999999999998</v>
      </c>
      <c r="M3149" s="104">
        <v>1.1499999999999999</v>
      </c>
      <c r="N3149" s="106">
        <f>(0.489461*'Datos Monitoreo 2019'!$E3149^1.79018)/1000</f>
        <v>0.15449385116823047</v>
      </c>
      <c r="O3149" s="106">
        <f>'Datos Monitoreo 2019'!$N3149*'Datos Monitoreo 2019'!$S3149</f>
        <v>3.0898770233646095E-2</v>
      </c>
      <c r="P3149" s="106">
        <f>'Datos Monitoreo 2019'!$O3149+'Datos Monitoreo 2019'!$N3149</f>
        <v>0.18539262140187657</v>
      </c>
      <c r="Q3149" s="104">
        <v>0.47</v>
      </c>
      <c r="R3149" s="106">
        <f>'Datos Monitoreo 2019'!$Q3149*'Datos Monitoreo 2019'!$N3149</f>
        <v>7.2612110049068312E-2</v>
      </c>
      <c r="S3149" s="104">
        <v>0.2</v>
      </c>
      <c r="T3149" s="106">
        <f>'Datos Monitoreo 2019'!$R3149*'Datos Monitoreo 2019'!$S3149</f>
        <v>1.4522422009813664E-2</v>
      </c>
      <c r="U3149" s="106">
        <f>'Datos Monitoreo 2019'!$T3149+'Datos Monitoreo 2019'!$R3149</f>
        <v>8.7134532058881969E-2</v>
      </c>
    </row>
    <row r="3150" spans="1:21" s="94" customFormat="1" ht="16.5" hidden="1" x14ac:dyDescent="0.3">
      <c r="A3150" s="95" t="s">
        <v>114</v>
      </c>
      <c r="B3150" s="102">
        <f>VLOOKUP('Datos Monitoreo 2019'!$A3150,info!$D$3:$E$118,2,FALSE)</f>
        <v>2</v>
      </c>
      <c r="C3150" s="96">
        <v>34</v>
      </c>
      <c r="D3150" s="96" t="s">
        <v>11</v>
      </c>
      <c r="E3150" s="97">
        <v>33.549862003771537</v>
      </c>
      <c r="F3150" s="103">
        <f t="shared" si="54"/>
        <v>8.8403886379937999E-2</v>
      </c>
      <c r="G3150" s="98"/>
      <c r="H3150" s="104"/>
      <c r="I3150" s="104"/>
      <c r="J3150" s="104"/>
      <c r="K3150" s="105">
        <f>VLOOKUP('Datos Monitoreo 2019'!$D3150,info!$A$2:$B$20,2,FALSE)</f>
        <v>0.34899999999999998</v>
      </c>
      <c r="M3150" s="104">
        <v>1.1499999999999999</v>
      </c>
      <c r="N3150" s="106">
        <f>(0.489461*'Datos Monitoreo 2019'!$E3150^1.79018)/1000</f>
        <v>0.26362047537340522</v>
      </c>
      <c r="O3150" s="106">
        <f>'Datos Monitoreo 2019'!$N3150*'Datos Monitoreo 2019'!$S3150</f>
        <v>5.2724095074681045E-2</v>
      </c>
      <c r="P3150" s="106">
        <f>'Datos Monitoreo 2019'!$O3150+'Datos Monitoreo 2019'!$N3150</f>
        <v>0.31634457044808628</v>
      </c>
      <c r="Q3150" s="104">
        <v>0.47</v>
      </c>
      <c r="R3150" s="106">
        <f>'Datos Monitoreo 2019'!$Q3150*'Datos Monitoreo 2019'!$N3150</f>
        <v>0.12390162342550044</v>
      </c>
      <c r="S3150" s="104">
        <v>0.2</v>
      </c>
      <c r="T3150" s="106">
        <f>'Datos Monitoreo 2019'!$R3150*'Datos Monitoreo 2019'!$S3150</f>
        <v>2.4780324685100091E-2</v>
      </c>
      <c r="U3150" s="106">
        <f>'Datos Monitoreo 2019'!$T3150+'Datos Monitoreo 2019'!$R3150</f>
        <v>0.14868194811060054</v>
      </c>
    </row>
    <row r="3151" spans="1:21" s="94" customFormat="1" ht="16.5" hidden="1" x14ac:dyDescent="0.3">
      <c r="A3151" s="95" t="s">
        <v>114</v>
      </c>
      <c r="B3151" s="102">
        <f>VLOOKUP('Datos Monitoreo 2019'!$A3151,info!$D$3:$E$118,2,FALSE)</f>
        <v>2</v>
      </c>
      <c r="C3151" s="96">
        <v>35</v>
      </c>
      <c r="D3151" s="95" t="s">
        <v>11</v>
      </c>
      <c r="E3151" s="97">
        <v>33.868171889955327</v>
      </c>
      <c r="F3151" s="103">
        <f t="shared" si="54"/>
        <v>9.0089337227281172E-2</v>
      </c>
      <c r="G3151" s="95"/>
      <c r="H3151" s="104"/>
      <c r="I3151" s="104"/>
      <c r="J3151" s="104"/>
      <c r="K3151" s="105">
        <f>VLOOKUP('Datos Monitoreo 2019'!$D3151,info!$A$2:$B$20,2,FALSE)</f>
        <v>0.34899999999999998</v>
      </c>
      <c r="M3151" s="104">
        <v>1.1499999999999999</v>
      </c>
      <c r="N3151" s="106">
        <f>(0.489461*'Datos Monitoreo 2019'!$E3151^1.79018)/1000</f>
        <v>0.26811474431158178</v>
      </c>
      <c r="O3151" s="106">
        <f>'Datos Monitoreo 2019'!$N3151*'Datos Monitoreo 2019'!$S3151</f>
        <v>5.3622948862316361E-2</v>
      </c>
      <c r="P3151" s="106">
        <f>'Datos Monitoreo 2019'!$O3151+'Datos Monitoreo 2019'!$N3151</f>
        <v>0.32173769317389811</v>
      </c>
      <c r="Q3151" s="104">
        <v>0.47</v>
      </c>
      <c r="R3151" s="106">
        <f>'Datos Monitoreo 2019'!$Q3151*'Datos Monitoreo 2019'!$N3151</f>
        <v>0.12601392982644344</v>
      </c>
      <c r="S3151" s="104">
        <v>0.2</v>
      </c>
      <c r="T3151" s="106">
        <f>'Datos Monitoreo 2019'!$R3151*'Datos Monitoreo 2019'!$S3151</f>
        <v>2.5202785965288688E-2</v>
      </c>
      <c r="U3151" s="106">
        <f>'Datos Monitoreo 2019'!$T3151+'Datos Monitoreo 2019'!$R3151</f>
        <v>0.15121671579173213</v>
      </c>
    </row>
    <row r="3152" spans="1:21" s="94" customFormat="1" ht="16.5" hidden="1" x14ac:dyDescent="0.3">
      <c r="A3152" s="95" t="s">
        <v>114</v>
      </c>
      <c r="B3152" s="102">
        <f>VLOOKUP('Datos Monitoreo 2019'!$A3152,info!$D$3:$E$118,2,FALSE)</f>
        <v>2</v>
      </c>
      <c r="C3152" s="96">
        <v>36</v>
      </c>
      <c r="D3152" s="96" t="s">
        <v>11</v>
      </c>
      <c r="E3152" s="97">
        <v>23.968734429639436</v>
      </c>
      <c r="F3152" s="103">
        <f t="shared" si="54"/>
        <v>4.5121142563796242E-2</v>
      </c>
      <c r="G3152" s="98"/>
      <c r="H3152" s="104"/>
      <c r="I3152" s="104"/>
      <c r="J3152" s="104"/>
      <c r="K3152" s="105">
        <f>VLOOKUP('Datos Monitoreo 2019'!$D3152,info!$A$2:$B$20,2,FALSE)</f>
        <v>0.34899999999999998</v>
      </c>
      <c r="M3152" s="104">
        <v>1.1499999999999999</v>
      </c>
      <c r="N3152" s="106">
        <f>(0.489461*'Datos Monitoreo 2019'!$E3152^1.79018)/1000</f>
        <v>0.14438802120235547</v>
      </c>
      <c r="O3152" s="106">
        <f>'Datos Monitoreo 2019'!$N3152*'Datos Monitoreo 2019'!$S3152</f>
        <v>2.8877604240471096E-2</v>
      </c>
      <c r="P3152" s="106">
        <f>'Datos Monitoreo 2019'!$O3152+'Datos Monitoreo 2019'!$N3152</f>
        <v>0.17326562544282656</v>
      </c>
      <c r="Q3152" s="104">
        <v>0.47</v>
      </c>
      <c r="R3152" s="106">
        <f>'Datos Monitoreo 2019'!$Q3152*'Datos Monitoreo 2019'!$N3152</f>
        <v>6.7862369965107069E-2</v>
      </c>
      <c r="S3152" s="104">
        <v>0.2</v>
      </c>
      <c r="T3152" s="106">
        <f>'Datos Monitoreo 2019'!$R3152*'Datos Monitoreo 2019'!$S3152</f>
        <v>1.3572473993021415E-2</v>
      </c>
      <c r="U3152" s="106">
        <f>'Datos Monitoreo 2019'!$T3152+'Datos Monitoreo 2019'!$R3152</f>
        <v>8.1434843958128486E-2</v>
      </c>
    </row>
    <row r="3153" spans="1:21" s="94" customFormat="1" ht="16.5" hidden="1" x14ac:dyDescent="0.3">
      <c r="A3153" s="95" t="s">
        <v>114</v>
      </c>
      <c r="B3153" s="102">
        <f>VLOOKUP('Datos Monitoreo 2019'!$A3153,info!$D$3:$E$118,2,FALSE)</f>
        <v>2</v>
      </c>
      <c r="C3153" s="96">
        <v>38</v>
      </c>
      <c r="D3153" s="95" t="s">
        <v>11</v>
      </c>
      <c r="E3153" s="97">
        <v>21.613241271879389</v>
      </c>
      <c r="F3153" s="103">
        <f t="shared" si="54"/>
        <v>3.6688477059015262E-2</v>
      </c>
      <c r="G3153" s="95"/>
      <c r="H3153" s="104"/>
      <c r="I3153" s="104"/>
      <c r="J3153" s="104"/>
      <c r="K3153" s="105">
        <f>VLOOKUP('Datos Monitoreo 2019'!$D3153,info!$A$2:$B$20,2,FALSE)</f>
        <v>0.34899999999999998</v>
      </c>
      <c r="M3153" s="104">
        <v>1.1499999999999999</v>
      </c>
      <c r="N3153" s="106">
        <f>(0.489461*'Datos Monitoreo 2019'!$E3153^1.79018)/1000</f>
        <v>0.1199794775794969</v>
      </c>
      <c r="O3153" s="106">
        <f>'Datos Monitoreo 2019'!$N3153*'Datos Monitoreo 2019'!$S3153</f>
        <v>2.3995895515899382E-2</v>
      </c>
      <c r="P3153" s="106">
        <f>'Datos Monitoreo 2019'!$O3153+'Datos Monitoreo 2019'!$N3153</f>
        <v>0.14397537309539626</v>
      </c>
      <c r="Q3153" s="104">
        <v>0.47</v>
      </c>
      <c r="R3153" s="106">
        <f>'Datos Monitoreo 2019'!$Q3153*'Datos Monitoreo 2019'!$N3153</f>
        <v>5.639035446236354E-2</v>
      </c>
      <c r="S3153" s="104">
        <v>0.2</v>
      </c>
      <c r="T3153" s="106">
        <f>'Datos Monitoreo 2019'!$R3153*'Datos Monitoreo 2019'!$S3153</f>
        <v>1.1278070892472708E-2</v>
      </c>
      <c r="U3153" s="106">
        <f>'Datos Monitoreo 2019'!$T3153+'Datos Monitoreo 2019'!$R3153</f>
        <v>6.7668425354836248E-2</v>
      </c>
    </row>
    <row r="3154" spans="1:21" s="94" customFormat="1" ht="16.5" hidden="1" x14ac:dyDescent="0.3">
      <c r="A3154" s="95" t="s">
        <v>114</v>
      </c>
      <c r="B3154" s="102">
        <f>VLOOKUP('Datos Monitoreo 2019'!$A3154,info!$D$3:$E$118,2,FALSE)</f>
        <v>2</v>
      </c>
      <c r="C3154" s="96">
        <v>39</v>
      </c>
      <c r="D3154" s="96" t="s">
        <v>11</v>
      </c>
      <c r="E3154" s="97">
        <v>22.24986104424697</v>
      </c>
      <c r="F3154" s="103">
        <f t="shared" si="54"/>
        <v>3.888163217482158E-2</v>
      </c>
      <c r="G3154" s="98"/>
      <c r="H3154" s="104"/>
      <c r="I3154" s="104"/>
      <c r="J3154" s="104"/>
      <c r="K3154" s="105">
        <f>VLOOKUP('Datos Monitoreo 2019'!$D3154,info!$A$2:$B$20,2,FALSE)</f>
        <v>0.34899999999999998</v>
      </c>
      <c r="M3154" s="104">
        <v>1.1499999999999999</v>
      </c>
      <c r="N3154" s="106">
        <f>(0.489461*'Datos Monitoreo 2019'!$E3154^1.79018)/1000</f>
        <v>0.12637945685017699</v>
      </c>
      <c r="O3154" s="106">
        <f>'Datos Monitoreo 2019'!$N3154*'Datos Monitoreo 2019'!$S3154</f>
        <v>2.52758913700354E-2</v>
      </c>
      <c r="P3154" s="106">
        <f>'Datos Monitoreo 2019'!$O3154+'Datos Monitoreo 2019'!$N3154</f>
        <v>0.15165534822021237</v>
      </c>
      <c r="Q3154" s="104">
        <v>0.47</v>
      </c>
      <c r="R3154" s="106">
        <f>'Datos Monitoreo 2019'!$Q3154*'Datos Monitoreo 2019'!$N3154</f>
        <v>5.9398344719583177E-2</v>
      </c>
      <c r="S3154" s="104">
        <v>0.2</v>
      </c>
      <c r="T3154" s="106">
        <f>'Datos Monitoreo 2019'!$R3154*'Datos Monitoreo 2019'!$S3154</f>
        <v>1.1879668943916635E-2</v>
      </c>
      <c r="U3154" s="106">
        <f>'Datos Monitoreo 2019'!$T3154+'Datos Monitoreo 2019'!$R3154</f>
        <v>7.1278013663499812E-2</v>
      </c>
    </row>
    <row r="3155" spans="1:21" s="94" customFormat="1" ht="16.5" hidden="1" x14ac:dyDescent="0.3">
      <c r="A3155" s="95" t="s">
        <v>114</v>
      </c>
      <c r="B3155" s="102">
        <f>VLOOKUP('Datos Monitoreo 2019'!$A3155,info!$D$3:$E$118,2,FALSE)</f>
        <v>2</v>
      </c>
      <c r="C3155" s="96">
        <v>40</v>
      </c>
      <c r="D3155" s="95" t="s">
        <v>11</v>
      </c>
      <c r="E3155" s="97">
        <v>35.045918468835353</v>
      </c>
      <c r="F3155" s="103">
        <f t="shared" si="54"/>
        <v>9.6463890585469295E-2</v>
      </c>
      <c r="G3155" s="95"/>
      <c r="H3155" s="104"/>
      <c r="I3155" s="104"/>
      <c r="J3155" s="104"/>
      <c r="K3155" s="105">
        <f>VLOOKUP('Datos Monitoreo 2019'!$D3155,info!$A$2:$B$20,2,FALSE)</f>
        <v>0.34899999999999998</v>
      </c>
      <c r="M3155" s="104">
        <v>1.1499999999999999</v>
      </c>
      <c r="N3155" s="106">
        <f>(0.489461*'Datos Monitoreo 2019'!$E3155^1.79018)/1000</f>
        <v>0.28503432110008997</v>
      </c>
      <c r="O3155" s="106">
        <f>'Datos Monitoreo 2019'!$N3155*'Datos Monitoreo 2019'!$S3155</f>
        <v>5.7006864220017994E-2</v>
      </c>
      <c r="P3155" s="106">
        <f>'Datos Monitoreo 2019'!$O3155+'Datos Monitoreo 2019'!$N3155</f>
        <v>0.34204118532010797</v>
      </c>
      <c r="Q3155" s="104">
        <v>0.47</v>
      </c>
      <c r="R3155" s="106">
        <f>'Datos Monitoreo 2019'!$Q3155*'Datos Monitoreo 2019'!$N3155</f>
        <v>0.13396613091704229</v>
      </c>
      <c r="S3155" s="104">
        <v>0.2</v>
      </c>
      <c r="T3155" s="106">
        <f>'Datos Monitoreo 2019'!$R3155*'Datos Monitoreo 2019'!$S3155</f>
        <v>2.6793226183408458E-2</v>
      </c>
      <c r="U3155" s="106">
        <f>'Datos Monitoreo 2019'!$T3155+'Datos Monitoreo 2019'!$R3155</f>
        <v>0.16075935710045075</v>
      </c>
    </row>
    <row r="3156" spans="1:21" s="94" customFormat="1" ht="16.5" hidden="1" x14ac:dyDescent="0.3">
      <c r="A3156" s="95" t="s">
        <v>115</v>
      </c>
      <c r="B3156" s="102">
        <f>VLOOKUP('Datos Monitoreo 2019'!$A3156,info!$D$3:$E$118,2,FALSE)</f>
        <v>2</v>
      </c>
      <c r="C3156" s="96">
        <v>1</v>
      </c>
      <c r="D3156" s="95" t="s">
        <v>11</v>
      </c>
      <c r="E3156" s="97">
        <v>19.353241079974474</v>
      </c>
      <c r="F3156" s="103">
        <f t="shared" si="54"/>
        <v>2.9416926441561197E-2</v>
      </c>
      <c r="G3156" s="95"/>
      <c r="H3156" s="104"/>
      <c r="I3156" s="104"/>
      <c r="J3156" s="104"/>
      <c r="K3156" s="105">
        <f>VLOOKUP('Datos Monitoreo 2019'!$D3156,info!$A$2:$B$20,2,FALSE)</f>
        <v>0.34899999999999998</v>
      </c>
      <c r="M3156" s="104">
        <v>1.1499999999999999</v>
      </c>
      <c r="N3156" s="106">
        <f>(0.489461*'Datos Monitoreo 2019'!$E3156^1.79018)/1000</f>
        <v>9.8455241909509605E-2</v>
      </c>
      <c r="O3156" s="106">
        <f>'Datos Monitoreo 2019'!$N3156*'Datos Monitoreo 2019'!$S3156</f>
        <v>1.9691048381901922E-2</v>
      </c>
      <c r="P3156" s="106">
        <f>'Datos Monitoreo 2019'!$O3156+'Datos Monitoreo 2019'!$N3156</f>
        <v>0.11814629029141152</v>
      </c>
      <c r="Q3156" s="104">
        <v>0.47</v>
      </c>
      <c r="R3156" s="106">
        <f>'Datos Monitoreo 2019'!$Q3156*'Datos Monitoreo 2019'!$N3156</f>
        <v>4.6273963697469514E-2</v>
      </c>
      <c r="S3156" s="104">
        <v>0.2</v>
      </c>
      <c r="T3156" s="106">
        <f>'Datos Monitoreo 2019'!$R3156*'Datos Monitoreo 2019'!$S3156</f>
        <v>9.2547927394939031E-3</v>
      </c>
      <c r="U3156" s="106">
        <f>'Datos Monitoreo 2019'!$T3156+'Datos Monitoreo 2019'!$R3156</f>
        <v>5.5528756436963415E-2</v>
      </c>
    </row>
    <row r="3157" spans="1:21" s="94" customFormat="1" ht="16.5" hidden="1" x14ac:dyDescent="0.3">
      <c r="A3157" s="95" t="s">
        <v>115</v>
      </c>
      <c r="B3157" s="102">
        <f>VLOOKUP('Datos Monitoreo 2019'!$A3157,info!$D$3:$E$118,2,FALSE)</f>
        <v>2</v>
      </c>
      <c r="C3157" s="96">
        <v>2</v>
      </c>
      <c r="D3157" s="96" t="s">
        <v>11</v>
      </c>
      <c r="E3157" s="97">
        <v>22.759156862141033</v>
      </c>
      <c r="F3157" s="103">
        <f t="shared" si="54"/>
        <v>4.0681992891077094E-2</v>
      </c>
      <c r="G3157" s="98"/>
      <c r="H3157" s="104"/>
      <c r="I3157" s="104"/>
      <c r="J3157" s="104"/>
      <c r="K3157" s="105">
        <f>VLOOKUP('Datos Monitoreo 2019'!$D3157,info!$A$2:$B$20,2,FALSE)</f>
        <v>0.34899999999999998</v>
      </c>
      <c r="M3157" s="104">
        <v>1.1499999999999999</v>
      </c>
      <c r="N3157" s="106">
        <f>(0.489461*'Datos Monitoreo 2019'!$E3157^1.79018)/1000</f>
        <v>0.13160485892505117</v>
      </c>
      <c r="O3157" s="106">
        <f>'Datos Monitoreo 2019'!$N3157*'Datos Monitoreo 2019'!$S3157</f>
        <v>2.6320971785010236E-2</v>
      </c>
      <c r="P3157" s="106">
        <f>'Datos Monitoreo 2019'!$O3157+'Datos Monitoreo 2019'!$N3157</f>
        <v>0.15792583071006139</v>
      </c>
      <c r="Q3157" s="104">
        <v>0.47</v>
      </c>
      <c r="R3157" s="106">
        <f>'Datos Monitoreo 2019'!$Q3157*'Datos Monitoreo 2019'!$N3157</f>
        <v>6.1854283694774047E-2</v>
      </c>
      <c r="S3157" s="104">
        <v>0.2</v>
      </c>
      <c r="T3157" s="106">
        <f>'Datos Monitoreo 2019'!$R3157*'Datos Monitoreo 2019'!$S3157</f>
        <v>1.237085673895481E-2</v>
      </c>
      <c r="U3157" s="106">
        <f>'Datos Monitoreo 2019'!$T3157+'Datos Monitoreo 2019'!$R3157</f>
        <v>7.4225140433728853E-2</v>
      </c>
    </row>
    <row r="3158" spans="1:21" s="94" customFormat="1" ht="16.5" hidden="1" x14ac:dyDescent="0.3">
      <c r="A3158" s="95" t="s">
        <v>115</v>
      </c>
      <c r="B3158" s="102">
        <f>VLOOKUP('Datos Monitoreo 2019'!$A3158,info!$D$3:$E$118,2,FALSE)</f>
        <v>2</v>
      </c>
      <c r="C3158" s="96">
        <v>4</v>
      </c>
      <c r="D3158" s="96" t="s">
        <v>11</v>
      </c>
      <c r="E3158" s="97">
        <v>27.661129109371412</v>
      </c>
      <c r="F3158" s="103">
        <f t="shared" si="54"/>
        <v>6.0093802990109399E-2</v>
      </c>
      <c r="G3158" s="98"/>
      <c r="H3158" s="104"/>
      <c r="I3158" s="104"/>
      <c r="J3158" s="104"/>
      <c r="K3158" s="105">
        <f>VLOOKUP('Datos Monitoreo 2019'!$D3158,info!$A$2:$B$20,2,FALSE)</f>
        <v>0.34899999999999998</v>
      </c>
      <c r="M3158" s="104">
        <v>1.1499999999999999</v>
      </c>
      <c r="N3158" s="106">
        <f>(0.489461*'Datos Monitoreo 2019'!$E3158^1.79018)/1000</f>
        <v>0.18660563641778416</v>
      </c>
      <c r="O3158" s="106">
        <f>'Datos Monitoreo 2019'!$N3158*'Datos Monitoreo 2019'!$S3158</f>
        <v>3.7321127283556833E-2</v>
      </c>
      <c r="P3158" s="106">
        <f>'Datos Monitoreo 2019'!$O3158+'Datos Monitoreo 2019'!$N3158</f>
        <v>0.22392676370134099</v>
      </c>
      <c r="Q3158" s="104">
        <v>0.47</v>
      </c>
      <c r="R3158" s="106">
        <f>'Datos Monitoreo 2019'!$Q3158*'Datos Monitoreo 2019'!$N3158</f>
        <v>8.7704649116358543E-2</v>
      </c>
      <c r="S3158" s="104">
        <v>0.2</v>
      </c>
      <c r="T3158" s="106">
        <f>'Datos Monitoreo 2019'!$R3158*'Datos Monitoreo 2019'!$S3158</f>
        <v>1.7540929823271708E-2</v>
      </c>
      <c r="U3158" s="106">
        <f>'Datos Monitoreo 2019'!$T3158+'Datos Monitoreo 2019'!$R3158</f>
        <v>0.10524557893963025</v>
      </c>
    </row>
    <row r="3159" spans="1:21" s="94" customFormat="1" ht="16.5" hidden="1" x14ac:dyDescent="0.3">
      <c r="A3159" s="95" t="s">
        <v>115</v>
      </c>
      <c r="B3159" s="102">
        <f>VLOOKUP('Datos Monitoreo 2019'!$A3159,info!$D$3:$E$118,2,FALSE)</f>
        <v>2</v>
      </c>
      <c r="C3159" s="96">
        <v>5</v>
      </c>
      <c r="D3159" s="95" t="s">
        <v>11</v>
      </c>
      <c r="E3159" s="97">
        <v>21.54957929464263</v>
      </c>
      <c r="F3159" s="103">
        <f t="shared" si="54"/>
        <v>3.647266295618265E-2</v>
      </c>
      <c r="G3159" s="95"/>
      <c r="H3159" s="104"/>
      <c r="I3159" s="104"/>
      <c r="J3159" s="104"/>
      <c r="K3159" s="105">
        <f>VLOOKUP('Datos Monitoreo 2019'!$D3159,info!$A$2:$B$20,2,FALSE)</f>
        <v>0.34899999999999998</v>
      </c>
      <c r="M3159" s="104">
        <v>1.1499999999999999</v>
      </c>
      <c r="N3159" s="106">
        <f>(0.489461*'Datos Monitoreo 2019'!$E3159^1.79018)/1000</f>
        <v>0.1193475634241818</v>
      </c>
      <c r="O3159" s="106">
        <f>'Datos Monitoreo 2019'!$N3159*'Datos Monitoreo 2019'!$S3159</f>
        <v>2.3869512684836364E-2</v>
      </c>
      <c r="P3159" s="106">
        <f>'Datos Monitoreo 2019'!$O3159+'Datos Monitoreo 2019'!$N3159</f>
        <v>0.14321707610901818</v>
      </c>
      <c r="Q3159" s="104">
        <v>0.47</v>
      </c>
      <c r="R3159" s="106">
        <f>'Datos Monitoreo 2019'!$Q3159*'Datos Monitoreo 2019'!$N3159</f>
        <v>5.6093354809365448E-2</v>
      </c>
      <c r="S3159" s="104">
        <v>0.2</v>
      </c>
      <c r="T3159" s="106">
        <f>'Datos Monitoreo 2019'!$R3159*'Datos Monitoreo 2019'!$S3159</f>
        <v>1.121867096187309E-2</v>
      </c>
      <c r="U3159" s="106">
        <f>'Datos Monitoreo 2019'!$T3159+'Datos Monitoreo 2019'!$R3159</f>
        <v>6.7312025771238543E-2</v>
      </c>
    </row>
    <row r="3160" spans="1:21" s="94" customFormat="1" ht="16.5" hidden="1" x14ac:dyDescent="0.3">
      <c r="A3160" s="95" t="s">
        <v>115</v>
      </c>
      <c r="B3160" s="102">
        <f>VLOOKUP('Datos Monitoreo 2019'!$A3160,info!$D$3:$E$118,2,FALSE)</f>
        <v>2</v>
      </c>
      <c r="C3160" s="96">
        <v>7</v>
      </c>
      <c r="D3160" s="95" t="s">
        <v>11</v>
      </c>
      <c r="E3160" s="97">
        <v>22.727325873522656</v>
      </c>
      <c r="F3160" s="103">
        <f t="shared" si="54"/>
        <v>4.0568276684237937E-2</v>
      </c>
      <c r="G3160" s="95"/>
      <c r="H3160" s="104"/>
      <c r="I3160" s="104"/>
      <c r="J3160" s="104"/>
      <c r="K3160" s="105">
        <f>VLOOKUP('Datos Monitoreo 2019'!$D3160,info!$A$2:$B$20,2,FALSE)</f>
        <v>0.34899999999999998</v>
      </c>
      <c r="M3160" s="104">
        <v>1.1499999999999999</v>
      </c>
      <c r="N3160" s="106">
        <f>(0.489461*'Datos Monitoreo 2019'!$E3160^1.79018)/1000</f>
        <v>0.1312755355833615</v>
      </c>
      <c r="O3160" s="106">
        <f>'Datos Monitoreo 2019'!$N3160*'Datos Monitoreo 2019'!$S3160</f>
        <v>2.62551071166723E-2</v>
      </c>
      <c r="P3160" s="106">
        <f>'Datos Monitoreo 2019'!$O3160+'Datos Monitoreo 2019'!$N3160</f>
        <v>0.15753064270003381</v>
      </c>
      <c r="Q3160" s="104">
        <v>0.47</v>
      </c>
      <c r="R3160" s="106">
        <f>'Datos Monitoreo 2019'!$Q3160*'Datos Monitoreo 2019'!$N3160</f>
        <v>6.16995017241799E-2</v>
      </c>
      <c r="S3160" s="104">
        <v>0.2</v>
      </c>
      <c r="T3160" s="106">
        <f>'Datos Monitoreo 2019'!$R3160*'Datos Monitoreo 2019'!$S3160</f>
        <v>1.233990034483598E-2</v>
      </c>
      <c r="U3160" s="106">
        <f>'Datos Monitoreo 2019'!$T3160+'Datos Monitoreo 2019'!$R3160</f>
        <v>7.4039402069015881E-2</v>
      </c>
    </row>
    <row r="3161" spans="1:21" s="94" customFormat="1" ht="16.5" hidden="1" x14ac:dyDescent="0.3">
      <c r="A3161" s="95" t="s">
        <v>115</v>
      </c>
      <c r="B3161" s="102">
        <f>VLOOKUP('Datos Monitoreo 2019'!$A3161,info!$D$3:$E$118,2,FALSE)</f>
        <v>2</v>
      </c>
      <c r="C3161" s="96">
        <v>8</v>
      </c>
      <c r="D3161" s="96" t="s">
        <v>11</v>
      </c>
      <c r="E3161" s="97">
        <v>21.040283476748563</v>
      </c>
      <c r="F3161" s="103">
        <f t="shared" si="54"/>
        <v>3.4769068445326998E-2</v>
      </c>
      <c r="G3161" s="98"/>
      <c r="H3161" s="104"/>
      <c r="I3161" s="104"/>
      <c r="J3161" s="104"/>
      <c r="K3161" s="105">
        <f>VLOOKUP('Datos Monitoreo 2019'!$D3161,info!$A$2:$B$20,2,FALSE)</f>
        <v>0.34899999999999998</v>
      </c>
      <c r="M3161" s="104">
        <v>1.1499999999999999</v>
      </c>
      <c r="N3161" s="106">
        <f>(0.489461*'Datos Monitoreo 2019'!$E3161^1.79018)/1000</f>
        <v>0.11434536965167036</v>
      </c>
      <c r="O3161" s="106">
        <f>'Datos Monitoreo 2019'!$N3161*'Datos Monitoreo 2019'!$S3161</f>
        <v>2.2869073930334074E-2</v>
      </c>
      <c r="P3161" s="106">
        <f>'Datos Monitoreo 2019'!$O3161+'Datos Monitoreo 2019'!$N3161</f>
        <v>0.13721444358200444</v>
      </c>
      <c r="Q3161" s="104">
        <v>0.47</v>
      </c>
      <c r="R3161" s="106">
        <f>'Datos Monitoreo 2019'!$Q3161*'Datos Monitoreo 2019'!$N3161</f>
        <v>5.3742323736285062E-2</v>
      </c>
      <c r="S3161" s="104">
        <v>0.2</v>
      </c>
      <c r="T3161" s="106">
        <f>'Datos Monitoreo 2019'!$R3161*'Datos Monitoreo 2019'!$S3161</f>
        <v>1.0748464747257012E-2</v>
      </c>
      <c r="U3161" s="106">
        <f>'Datos Monitoreo 2019'!$T3161+'Datos Monitoreo 2019'!$R3161</f>
        <v>6.4490788483542075E-2</v>
      </c>
    </row>
    <row r="3162" spans="1:21" s="94" customFormat="1" ht="16.5" hidden="1" x14ac:dyDescent="0.3">
      <c r="A3162" s="95" t="s">
        <v>115</v>
      </c>
      <c r="B3162" s="102">
        <f>VLOOKUP('Datos Monitoreo 2019'!$A3162,info!$D$3:$E$118,2,FALSE)</f>
        <v>2</v>
      </c>
      <c r="C3162" s="96">
        <v>9</v>
      </c>
      <c r="D3162" s="95" t="s">
        <v>11</v>
      </c>
      <c r="E3162" s="97">
        <v>29.984791278513082</v>
      </c>
      <c r="F3162" s="103">
        <f t="shared" si="54"/>
        <v>7.0614183460898317E-2</v>
      </c>
      <c r="G3162" s="95"/>
      <c r="H3162" s="104"/>
      <c r="I3162" s="104"/>
      <c r="J3162" s="104"/>
      <c r="K3162" s="105">
        <f>VLOOKUP('Datos Monitoreo 2019'!$D3162,info!$A$2:$B$20,2,FALSE)</f>
        <v>0.34899999999999998</v>
      </c>
      <c r="M3162" s="104">
        <v>1.1499999999999999</v>
      </c>
      <c r="N3162" s="106">
        <f>(0.489461*'Datos Monitoreo 2019'!$E3162^1.79018)/1000</f>
        <v>0.2155940541053909</v>
      </c>
      <c r="O3162" s="106">
        <f>'Datos Monitoreo 2019'!$N3162*'Datos Monitoreo 2019'!$S3162</f>
        <v>4.3118810821078185E-2</v>
      </c>
      <c r="P3162" s="106">
        <f>'Datos Monitoreo 2019'!$O3162+'Datos Monitoreo 2019'!$N3162</f>
        <v>0.25871286492646905</v>
      </c>
      <c r="Q3162" s="104">
        <v>0.47</v>
      </c>
      <c r="R3162" s="106">
        <f>'Datos Monitoreo 2019'!$Q3162*'Datos Monitoreo 2019'!$N3162</f>
        <v>0.10132920542953372</v>
      </c>
      <c r="S3162" s="104">
        <v>0.2</v>
      </c>
      <c r="T3162" s="106">
        <f>'Datos Monitoreo 2019'!$R3162*'Datos Monitoreo 2019'!$S3162</f>
        <v>2.0265841085906747E-2</v>
      </c>
      <c r="U3162" s="106">
        <f>'Datos Monitoreo 2019'!$T3162+'Datos Monitoreo 2019'!$R3162</f>
        <v>0.12159504651544047</v>
      </c>
    </row>
    <row r="3163" spans="1:21" s="94" customFormat="1" ht="16.5" hidden="1" x14ac:dyDescent="0.3">
      <c r="A3163" s="95" t="s">
        <v>115</v>
      </c>
      <c r="B3163" s="102">
        <f>VLOOKUP('Datos Monitoreo 2019'!$A3163,info!$D$3:$E$118,2,FALSE)</f>
        <v>2</v>
      </c>
      <c r="C3163" s="96">
        <v>12</v>
      </c>
      <c r="D3163" s="95" t="s">
        <v>11</v>
      </c>
      <c r="E3163" s="97">
        <v>21.422255340169112</v>
      </c>
      <c r="F3163" s="103">
        <f t="shared" si="54"/>
        <v>3.6042944609834537E-2</v>
      </c>
      <c r="G3163" s="95"/>
      <c r="H3163" s="104"/>
      <c r="I3163" s="104"/>
      <c r="J3163" s="104"/>
      <c r="K3163" s="105">
        <f>VLOOKUP('Datos Monitoreo 2019'!$D3163,info!$A$2:$B$20,2,FALSE)</f>
        <v>0.34899999999999998</v>
      </c>
      <c r="M3163" s="104">
        <v>1.1499999999999999</v>
      </c>
      <c r="N3163" s="106">
        <f>(0.489461*'Datos Monitoreo 2019'!$E3163^1.79018)/1000</f>
        <v>0.11808815621178038</v>
      </c>
      <c r="O3163" s="106">
        <f>'Datos Monitoreo 2019'!$N3163*'Datos Monitoreo 2019'!$S3163</f>
        <v>2.361763124235608E-2</v>
      </c>
      <c r="P3163" s="106">
        <f>'Datos Monitoreo 2019'!$O3163+'Datos Monitoreo 2019'!$N3163</f>
        <v>0.14170578745413648</v>
      </c>
      <c r="Q3163" s="104">
        <v>0.47</v>
      </c>
      <c r="R3163" s="106">
        <f>'Datos Monitoreo 2019'!$Q3163*'Datos Monitoreo 2019'!$N3163</f>
        <v>5.5501433419536776E-2</v>
      </c>
      <c r="S3163" s="104">
        <v>0.2</v>
      </c>
      <c r="T3163" s="106">
        <f>'Datos Monitoreo 2019'!$R3163*'Datos Monitoreo 2019'!$S3163</f>
        <v>1.1100286683907355E-2</v>
      </c>
      <c r="U3163" s="106">
        <f>'Datos Monitoreo 2019'!$T3163+'Datos Monitoreo 2019'!$R3163</f>
        <v>6.6601720103444131E-2</v>
      </c>
    </row>
    <row r="3164" spans="1:21" s="94" customFormat="1" ht="16.5" hidden="1" x14ac:dyDescent="0.3">
      <c r="A3164" s="95" t="s">
        <v>115</v>
      </c>
      <c r="B3164" s="102">
        <f>VLOOKUP('Datos Monitoreo 2019'!$A3164,info!$D$3:$E$118,2,FALSE)</f>
        <v>2</v>
      </c>
      <c r="C3164" s="96">
        <v>13</v>
      </c>
      <c r="D3164" s="96" t="s">
        <v>11</v>
      </c>
      <c r="E3164" s="97">
        <v>26.451551541873005</v>
      </c>
      <c r="F3164" s="103">
        <f t="shared" si="54"/>
        <v>5.4953098328241162E-2</v>
      </c>
      <c r="G3164" s="98"/>
      <c r="H3164" s="104"/>
      <c r="I3164" s="104"/>
      <c r="J3164" s="104"/>
      <c r="K3164" s="105">
        <f>VLOOKUP('Datos Monitoreo 2019'!$D3164,info!$A$2:$B$20,2,FALSE)</f>
        <v>0.34899999999999998</v>
      </c>
      <c r="M3164" s="104">
        <v>1.1499999999999999</v>
      </c>
      <c r="N3164" s="106">
        <f>(0.489461*'Datos Monitoreo 2019'!$E3164^1.79018)/1000</f>
        <v>0.1722509773687545</v>
      </c>
      <c r="O3164" s="106">
        <f>'Datos Monitoreo 2019'!$N3164*'Datos Monitoreo 2019'!$S3164</f>
        <v>3.4450195473750903E-2</v>
      </c>
      <c r="P3164" s="106">
        <f>'Datos Monitoreo 2019'!$O3164+'Datos Monitoreo 2019'!$N3164</f>
        <v>0.20670117284250539</v>
      </c>
      <c r="Q3164" s="104">
        <v>0.47</v>
      </c>
      <c r="R3164" s="106">
        <f>'Datos Monitoreo 2019'!$Q3164*'Datos Monitoreo 2019'!$N3164</f>
        <v>8.0957959363314611E-2</v>
      </c>
      <c r="S3164" s="104">
        <v>0.2</v>
      </c>
      <c r="T3164" s="106">
        <f>'Datos Monitoreo 2019'!$R3164*'Datos Monitoreo 2019'!$S3164</f>
        <v>1.6191591872662923E-2</v>
      </c>
      <c r="U3164" s="106">
        <f>'Datos Monitoreo 2019'!$T3164+'Datos Monitoreo 2019'!$R3164</f>
        <v>9.714955123597753E-2</v>
      </c>
    </row>
    <row r="3165" spans="1:21" s="94" customFormat="1" ht="16.5" hidden="1" x14ac:dyDescent="0.3">
      <c r="A3165" s="95" t="s">
        <v>115</v>
      </c>
      <c r="B3165" s="102">
        <f>VLOOKUP('Datos Monitoreo 2019'!$A3165,info!$D$3:$E$118,2,FALSE)</f>
        <v>2</v>
      </c>
      <c r="C3165" s="96">
        <v>15</v>
      </c>
      <c r="D3165" s="96" t="s">
        <v>11</v>
      </c>
      <c r="E3165" s="97">
        <v>25.432959906084879</v>
      </c>
      <c r="F3165" s="103">
        <f t="shared" si="54"/>
        <v>5.0802337412404544E-2</v>
      </c>
      <c r="G3165" s="98"/>
      <c r="H3165" s="104"/>
      <c r="I3165" s="104"/>
      <c r="J3165" s="104"/>
      <c r="K3165" s="105">
        <f>VLOOKUP('Datos Monitoreo 2019'!$D3165,info!$A$2:$B$20,2,FALSE)</f>
        <v>0.34899999999999998</v>
      </c>
      <c r="M3165" s="104">
        <v>1.1499999999999999</v>
      </c>
      <c r="N3165" s="106">
        <f>(0.489461*'Datos Monitoreo 2019'!$E3165^1.79018)/1000</f>
        <v>0.16055784389539321</v>
      </c>
      <c r="O3165" s="106">
        <f>'Datos Monitoreo 2019'!$N3165*'Datos Monitoreo 2019'!$S3165</f>
        <v>3.2111568779078642E-2</v>
      </c>
      <c r="P3165" s="106">
        <f>'Datos Monitoreo 2019'!$O3165+'Datos Monitoreo 2019'!$N3165</f>
        <v>0.19266941267447185</v>
      </c>
      <c r="Q3165" s="104">
        <v>0.47</v>
      </c>
      <c r="R3165" s="106">
        <f>'Datos Monitoreo 2019'!$Q3165*'Datos Monitoreo 2019'!$N3165</f>
        <v>7.5462186630834802E-2</v>
      </c>
      <c r="S3165" s="104">
        <v>0.2</v>
      </c>
      <c r="T3165" s="106">
        <f>'Datos Monitoreo 2019'!$R3165*'Datos Monitoreo 2019'!$S3165</f>
        <v>1.5092437326166962E-2</v>
      </c>
      <c r="U3165" s="106">
        <f>'Datos Monitoreo 2019'!$T3165+'Datos Monitoreo 2019'!$R3165</f>
        <v>9.0554623957001756E-2</v>
      </c>
    </row>
    <row r="3166" spans="1:21" s="94" customFormat="1" ht="16.5" hidden="1" x14ac:dyDescent="0.3">
      <c r="A3166" s="95" t="s">
        <v>115</v>
      </c>
      <c r="B3166" s="102">
        <f>VLOOKUP('Datos Monitoreo 2019'!$A3166,info!$D$3:$E$118,2,FALSE)</f>
        <v>2</v>
      </c>
      <c r="C3166" s="96">
        <v>16</v>
      </c>
      <c r="D3166" s="95" t="s">
        <v>11</v>
      </c>
      <c r="E3166" s="97">
        <v>23.236621691416719</v>
      </c>
      <c r="F3166" s="103">
        <f t="shared" si="54"/>
        <v>4.2406834586835515E-2</v>
      </c>
      <c r="G3166" s="95"/>
      <c r="H3166" s="104"/>
      <c r="I3166" s="104"/>
      <c r="J3166" s="104"/>
      <c r="K3166" s="105">
        <f>VLOOKUP('Datos Monitoreo 2019'!$D3166,info!$A$2:$B$20,2,FALSE)</f>
        <v>0.34899999999999998</v>
      </c>
      <c r="M3166" s="104">
        <v>1.1499999999999999</v>
      </c>
      <c r="N3166" s="106">
        <f>(0.489461*'Datos Monitoreo 2019'!$E3166^1.79018)/1000</f>
        <v>0.13658834781309767</v>
      </c>
      <c r="O3166" s="106">
        <f>'Datos Monitoreo 2019'!$N3166*'Datos Monitoreo 2019'!$S3166</f>
        <v>2.7317669562619537E-2</v>
      </c>
      <c r="P3166" s="106">
        <f>'Datos Monitoreo 2019'!$O3166+'Datos Monitoreo 2019'!$N3166</f>
        <v>0.16390601737571719</v>
      </c>
      <c r="Q3166" s="104">
        <v>0.47</v>
      </c>
      <c r="R3166" s="106">
        <f>'Datos Monitoreo 2019'!$Q3166*'Datos Monitoreo 2019'!$N3166</f>
        <v>6.4196523472155903E-2</v>
      </c>
      <c r="S3166" s="104">
        <v>0.2</v>
      </c>
      <c r="T3166" s="106">
        <f>'Datos Monitoreo 2019'!$R3166*'Datos Monitoreo 2019'!$S3166</f>
        <v>1.2839304694431182E-2</v>
      </c>
      <c r="U3166" s="106">
        <f>'Datos Monitoreo 2019'!$T3166+'Datos Monitoreo 2019'!$R3166</f>
        <v>7.7035828166587078E-2</v>
      </c>
    </row>
    <row r="3167" spans="1:21" s="94" customFormat="1" ht="16.5" hidden="1" x14ac:dyDescent="0.3">
      <c r="A3167" s="95" t="s">
        <v>115</v>
      </c>
      <c r="B3167" s="102">
        <f>VLOOKUP('Datos Monitoreo 2019'!$A3167,info!$D$3:$E$118,2,FALSE)</f>
        <v>2</v>
      </c>
      <c r="C3167" s="96">
        <v>17</v>
      </c>
      <c r="D3167" s="96" t="s">
        <v>11</v>
      </c>
      <c r="E3167" s="97">
        <v>22.090706101155074</v>
      </c>
      <c r="F3167" s="103">
        <f t="shared" si="54"/>
        <v>3.8327375085504059E-2</v>
      </c>
      <c r="G3167" s="98"/>
      <c r="H3167" s="104"/>
      <c r="I3167" s="104"/>
      <c r="J3167" s="104"/>
      <c r="K3167" s="105">
        <f>VLOOKUP('Datos Monitoreo 2019'!$D3167,info!$A$2:$B$20,2,FALSE)</f>
        <v>0.34899999999999998</v>
      </c>
      <c r="M3167" s="104">
        <v>1.1499999999999999</v>
      </c>
      <c r="N3167" s="106">
        <f>(0.489461*'Datos Monitoreo 2019'!$E3167^1.79018)/1000</f>
        <v>0.1247657066994492</v>
      </c>
      <c r="O3167" s="106">
        <f>'Datos Monitoreo 2019'!$N3167*'Datos Monitoreo 2019'!$S3167</f>
        <v>2.495314133988984E-2</v>
      </c>
      <c r="P3167" s="106">
        <f>'Datos Monitoreo 2019'!$O3167+'Datos Monitoreo 2019'!$N3167</f>
        <v>0.14971884803933905</v>
      </c>
      <c r="Q3167" s="104">
        <v>0.47</v>
      </c>
      <c r="R3167" s="106">
        <f>'Datos Monitoreo 2019'!$Q3167*'Datos Monitoreo 2019'!$N3167</f>
        <v>5.8639882148741121E-2</v>
      </c>
      <c r="S3167" s="104">
        <v>0.2</v>
      </c>
      <c r="T3167" s="106">
        <f>'Datos Monitoreo 2019'!$R3167*'Datos Monitoreo 2019'!$S3167</f>
        <v>1.1727976429748224E-2</v>
      </c>
      <c r="U3167" s="106">
        <f>'Datos Monitoreo 2019'!$T3167+'Datos Monitoreo 2019'!$R3167</f>
        <v>7.0367858578489345E-2</v>
      </c>
    </row>
    <row r="3168" spans="1:21" s="94" customFormat="1" ht="16.5" hidden="1" x14ac:dyDescent="0.3">
      <c r="A3168" s="95" t="s">
        <v>115</v>
      </c>
      <c r="B3168" s="102">
        <f>VLOOKUP('Datos Monitoreo 2019'!$A3168,info!$D$3:$E$118,2,FALSE)</f>
        <v>2</v>
      </c>
      <c r="C3168" s="96">
        <v>18</v>
      </c>
      <c r="D3168" s="95" t="s">
        <v>11</v>
      </c>
      <c r="E3168" s="97">
        <v>18.143663512476071</v>
      </c>
      <c r="F3168" s="103">
        <f t="shared" si="54"/>
        <v>2.5854720505278404E-2</v>
      </c>
      <c r="G3168" s="95"/>
      <c r="H3168" s="104"/>
      <c r="I3168" s="104"/>
      <c r="J3168" s="104"/>
      <c r="K3168" s="105">
        <f>VLOOKUP('Datos Monitoreo 2019'!$D3168,info!$A$2:$B$20,2,FALSE)</f>
        <v>0.34899999999999998</v>
      </c>
      <c r="M3168" s="104">
        <v>1.1499999999999999</v>
      </c>
      <c r="N3168" s="106">
        <f>(0.489461*'Datos Monitoreo 2019'!$E3168^1.79018)/1000</f>
        <v>8.7712680486396175E-2</v>
      </c>
      <c r="O3168" s="106">
        <f>'Datos Monitoreo 2019'!$N3168*'Datos Monitoreo 2019'!$S3168</f>
        <v>1.7542536097279234E-2</v>
      </c>
      <c r="P3168" s="106">
        <f>'Datos Monitoreo 2019'!$O3168+'Datos Monitoreo 2019'!$N3168</f>
        <v>0.10525521658367541</v>
      </c>
      <c r="Q3168" s="104">
        <v>0.47</v>
      </c>
      <c r="R3168" s="106">
        <f>'Datos Monitoreo 2019'!$Q3168*'Datos Monitoreo 2019'!$N3168</f>
        <v>4.1224959828606203E-2</v>
      </c>
      <c r="S3168" s="104">
        <v>0.2</v>
      </c>
      <c r="T3168" s="106">
        <f>'Datos Monitoreo 2019'!$R3168*'Datos Monitoreo 2019'!$S3168</f>
        <v>8.2449919657212409E-3</v>
      </c>
      <c r="U3168" s="106">
        <f>'Datos Monitoreo 2019'!$T3168+'Datos Monitoreo 2019'!$R3168</f>
        <v>4.9469951794327442E-2</v>
      </c>
    </row>
    <row r="3169" spans="1:21" s="94" customFormat="1" ht="16.5" hidden="1" x14ac:dyDescent="0.3">
      <c r="A3169" s="95" t="s">
        <v>115</v>
      </c>
      <c r="B3169" s="102">
        <f>VLOOKUP('Datos Monitoreo 2019'!$A3169,info!$D$3:$E$118,2,FALSE)</f>
        <v>2</v>
      </c>
      <c r="C3169" s="96">
        <v>20</v>
      </c>
      <c r="D3169" s="95" t="s">
        <v>11</v>
      </c>
      <c r="E3169" s="97">
        <v>12.859719401825144</v>
      </c>
      <c r="F3169" s="103">
        <f t="shared" si="54"/>
        <v>1.2988316595843393E-2</v>
      </c>
      <c r="G3169" s="95"/>
      <c r="H3169" s="104"/>
      <c r="I3169" s="104"/>
      <c r="J3169" s="104"/>
      <c r="K3169" s="105">
        <f>VLOOKUP('Datos Monitoreo 2019'!$D3169,info!$A$2:$B$20,2,FALSE)</f>
        <v>0.34899999999999998</v>
      </c>
      <c r="M3169" s="104">
        <v>1.1499999999999999</v>
      </c>
      <c r="N3169" s="106">
        <f>(0.489461*'Datos Monitoreo 2019'!$E3169^1.79018)/1000</f>
        <v>4.7363318797488778E-2</v>
      </c>
      <c r="O3169" s="106">
        <f>'Datos Monitoreo 2019'!$N3169*'Datos Monitoreo 2019'!$S3169</f>
        <v>9.4726637594977556E-3</v>
      </c>
      <c r="P3169" s="106">
        <f>'Datos Monitoreo 2019'!$O3169+'Datos Monitoreo 2019'!$N3169</f>
        <v>5.6835982556986533E-2</v>
      </c>
      <c r="Q3169" s="104">
        <v>0.47</v>
      </c>
      <c r="R3169" s="106">
        <f>'Datos Monitoreo 2019'!$Q3169*'Datos Monitoreo 2019'!$N3169</f>
        <v>2.2260759834819725E-2</v>
      </c>
      <c r="S3169" s="104">
        <v>0.2</v>
      </c>
      <c r="T3169" s="106">
        <f>'Datos Monitoreo 2019'!$R3169*'Datos Monitoreo 2019'!$S3169</f>
        <v>4.4521519669639452E-3</v>
      </c>
      <c r="U3169" s="106">
        <f>'Datos Monitoreo 2019'!$T3169+'Datos Monitoreo 2019'!$R3169</f>
        <v>2.671291180178367E-2</v>
      </c>
    </row>
    <row r="3170" spans="1:21" s="94" customFormat="1" ht="16.5" hidden="1" x14ac:dyDescent="0.3">
      <c r="A3170" s="95" t="s">
        <v>115</v>
      </c>
      <c r="B3170" s="102">
        <f>VLOOKUP('Datos Monitoreo 2019'!$A3170,info!$D$3:$E$118,2,FALSE)</f>
        <v>2</v>
      </c>
      <c r="C3170" s="96">
        <v>21</v>
      </c>
      <c r="D3170" s="95" t="s">
        <v>11</v>
      </c>
      <c r="E3170" s="97">
        <v>20.976621499511808</v>
      </c>
      <c r="F3170" s="103">
        <f t="shared" si="54"/>
        <v>3.4558983920445707E-2</v>
      </c>
      <c r="G3170" s="95"/>
      <c r="H3170" s="104"/>
      <c r="I3170" s="104"/>
      <c r="J3170" s="104"/>
      <c r="K3170" s="105">
        <f>VLOOKUP('Datos Monitoreo 2019'!$D3170,info!$A$2:$B$20,2,FALSE)</f>
        <v>0.34899999999999998</v>
      </c>
      <c r="M3170" s="104">
        <v>1.1499999999999999</v>
      </c>
      <c r="N3170" s="106">
        <f>(0.489461*'Datos Monitoreo 2019'!$E3170^1.79018)/1000</f>
        <v>0.11372674926227788</v>
      </c>
      <c r="O3170" s="106">
        <f>'Datos Monitoreo 2019'!$N3170*'Datos Monitoreo 2019'!$S3170</f>
        <v>2.2745349852455576E-2</v>
      </c>
      <c r="P3170" s="106">
        <f>'Datos Monitoreo 2019'!$O3170+'Datos Monitoreo 2019'!$N3170</f>
        <v>0.13647209911473346</v>
      </c>
      <c r="Q3170" s="104">
        <v>0.47</v>
      </c>
      <c r="R3170" s="106">
        <f>'Datos Monitoreo 2019'!$Q3170*'Datos Monitoreo 2019'!$N3170</f>
        <v>5.34515721532706E-2</v>
      </c>
      <c r="S3170" s="104">
        <v>0.2</v>
      </c>
      <c r="T3170" s="106">
        <f>'Datos Monitoreo 2019'!$R3170*'Datos Monitoreo 2019'!$S3170</f>
        <v>1.0690314430654121E-2</v>
      </c>
      <c r="U3170" s="106">
        <f>'Datos Monitoreo 2019'!$T3170+'Datos Monitoreo 2019'!$R3170</f>
        <v>6.4141886583924723E-2</v>
      </c>
    </row>
    <row r="3171" spans="1:21" s="94" customFormat="1" ht="16.5" hidden="1" x14ac:dyDescent="0.3">
      <c r="A3171" s="95" t="s">
        <v>115</v>
      </c>
      <c r="B3171" s="102">
        <f>VLOOKUP('Datos Monitoreo 2019'!$A3171,info!$D$3:$E$118,2,FALSE)</f>
        <v>2</v>
      </c>
      <c r="C3171" s="96">
        <v>22</v>
      </c>
      <c r="D3171" s="96" t="s">
        <v>11</v>
      </c>
      <c r="E3171" s="97">
        <v>22.058875112536693</v>
      </c>
      <c r="F3171" s="103">
        <f t="shared" si="54"/>
        <v>3.821700113246982E-2</v>
      </c>
      <c r="G3171" s="98"/>
      <c r="H3171" s="104"/>
      <c r="I3171" s="104"/>
      <c r="J3171" s="104"/>
      <c r="K3171" s="105">
        <f>VLOOKUP('Datos Monitoreo 2019'!$D3171,info!$A$2:$B$20,2,FALSE)</f>
        <v>0.34899999999999998</v>
      </c>
      <c r="M3171" s="104">
        <v>1.1499999999999999</v>
      </c>
      <c r="N3171" s="106">
        <f>(0.489461*'Datos Monitoreo 2019'!$E3171^1.79018)/1000</f>
        <v>0.12444405553742229</v>
      </c>
      <c r="O3171" s="106">
        <f>'Datos Monitoreo 2019'!$N3171*'Datos Monitoreo 2019'!$S3171</f>
        <v>2.4888811107484459E-2</v>
      </c>
      <c r="P3171" s="106">
        <f>'Datos Monitoreo 2019'!$O3171+'Datos Monitoreo 2019'!$N3171</f>
        <v>0.14933286664490675</v>
      </c>
      <c r="Q3171" s="104">
        <v>0.47</v>
      </c>
      <c r="R3171" s="106">
        <f>'Datos Monitoreo 2019'!$Q3171*'Datos Monitoreo 2019'!$N3171</f>
        <v>5.8488706102588474E-2</v>
      </c>
      <c r="S3171" s="104">
        <v>0.2</v>
      </c>
      <c r="T3171" s="106">
        <f>'Datos Monitoreo 2019'!$R3171*'Datos Monitoreo 2019'!$S3171</f>
        <v>1.1697741220517695E-2</v>
      </c>
      <c r="U3171" s="106">
        <f>'Datos Monitoreo 2019'!$T3171+'Datos Monitoreo 2019'!$R3171</f>
        <v>7.0186447323106166E-2</v>
      </c>
    </row>
    <row r="3172" spans="1:21" s="94" customFormat="1" ht="16.5" hidden="1" x14ac:dyDescent="0.3">
      <c r="A3172" s="95" t="s">
        <v>115</v>
      </c>
      <c r="B3172" s="102">
        <f>VLOOKUP('Datos Monitoreo 2019'!$A3172,info!$D$3:$E$118,2,FALSE)</f>
        <v>2</v>
      </c>
      <c r="C3172" s="96">
        <v>24</v>
      </c>
      <c r="D3172" s="96" t="s">
        <v>11</v>
      </c>
      <c r="E3172" s="97">
        <v>12.605071492878112</v>
      </c>
      <c r="F3172" s="103">
        <f t="shared" si="54"/>
        <v>1.2479020777949332E-2</v>
      </c>
      <c r="G3172" s="98"/>
      <c r="H3172" s="104"/>
      <c r="I3172" s="104"/>
      <c r="J3172" s="104"/>
      <c r="K3172" s="105">
        <f>VLOOKUP('Datos Monitoreo 2019'!$D3172,info!$A$2:$B$20,2,FALSE)</f>
        <v>0.34899999999999998</v>
      </c>
      <c r="M3172" s="104">
        <v>1.1499999999999999</v>
      </c>
      <c r="N3172" s="106">
        <f>(0.489461*'Datos Monitoreo 2019'!$E3172^1.79018)/1000</f>
        <v>4.5697485319564704E-2</v>
      </c>
      <c r="O3172" s="106">
        <f>'Datos Monitoreo 2019'!$N3172*'Datos Monitoreo 2019'!$S3172</f>
        <v>9.1394970639129408E-3</v>
      </c>
      <c r="P3172" s="106">
        <f>'Datos Monitoreo 2019'!$O3172+'Datos Monitoreo 2019'!$N3172</f>
        <v>5.4836982383477645E-2</v>
      </c>
      <c r="Q3172" s="104">
        <v>0.47</v>
      </c>
      <c r="R3172" s="106">
        <f>'Datos Monitoreo 2019'!$Q3172*'Datos Monitoreo 2019'!$N3172</f>
        <v>2.147781810019541E-2</v>
      </c>
      <c r="S3172" s="104">
        <v>0.2</v>
      </c>
      <c r="T3172" s="106">
        <f>'Datos Monitoreo 2019'!$R3172*'Datos Monitoreo 2019'!$S3172</f>
        <v>4.2955636200390822E-3</v>
      </c>
      <c r="U3172" s="106">
        <f>'Datos Monitoreo 2019'!$T3172+'Datos Monitoreo 2019'!$R3172</f>
        <v>2.5773381720234492E-2</v>
      </c>
    </row>
    <row r="3173" spans="1:21" s="94" customFormat="1" ht="16.5" hidden="1" x14ac:dyDescent="0.3">
      <c r="A3173" s="95" t="s">
        <v>115</v>
      </c>
      <c r="B3173" s="102">
        <f>VLOOKUP('Datos Monitoreo 2019'!$A3173,info!$D$3:$E$118,2,FALSE)</f>
        <v>2</v>
      </c>
      <c r="C3173" s="96">
        <v>25</v>
      </c>
      <c r="D3173" s="95" t="s">
        <v>11</v>
      </c>
      <c r="E3173" s="97">
        <v>18.239156478331207</v>
      </c>
      <c r="F3173" s="103">
        <f t="shared" si="54"/>
        <v>2.6127591655209455E-2</v>
      </c>
      <c r="G3173" s="95"/>
      <c r="H3173" s="104"/>
      <c r="I3173" s="104"/>
      <c r="J3173" s="104"/>
      <c r="K3173" s="105">
        <f>VLOOKUP('Datos Monitoreo 2019'!$D3173,info!$A$2:$B$20,2,FALSE)</f>
        <v>0.34899999999999998</v>
      </c>
      <c r="M3173" s="104">
        <v>1.1499999999999999</v>
      </c>
      <c r="N3173" s="106">
        <f>(0.489461*'Datos Monitoreo 2019'!$E3173^1.79018)/1000</f>
        <v>8.8540827223959423E-2</v>
      </c>
      <c r="O3173" s="106">
        <f>'Datos Monitoreo 2019'!$N3173*'Datos Monitoreo 2019'!$S3173</f>
        <v>1.7708165444791885E-2</v>
      </c>
      <c r="P3173" s="106">
        <f>'Datos Monitoreo 2019'!$O3173+'Datos Monitoreo 2019'!$N3173</f>
        <v>0.1062489926687513</v>
      </c>
      <c r="Q3173" s="104">
        <v>0.47</v>
      </c>
      <c r="R3173" s="106">
        <f>'Datos Monitoreo 2019'!$Q3173*'Datos Monitoreo 2019'!$N3173</f>
        <v>4.1614188795260923E-2</v>
      </c>
      <c r="S3173" s="104">
        <v>0.2</v>
      </c>
      <c r="T3173" s="106">
        <f>'Datos Monitoreo 2019'!$R3173*'Datos Monitoreo 2019'!$S3173</f>
        <v>8.3228377590521853E-3</v>
      </c>
      <c r="U3173" s="106">
        <f>'Datos Monitoreo 2019'!$T3173+'Datos Monitoreo 2019'!$R3173</f>
        <v>4.9937026554313105E-2</v>
      </c>
    </row>
    <row r="3174" spans="1:21" s="94" customFormat="1" ht="16.5" hidden="1" x14ac:dyDescent="0.3">
      <c r="A3174" s="95" t="s">
        <v>115</v>
      </c>
      <c r="B3174" s="102">
        <f>VLOOKUP('Datos Monitoreo 2019'!$A3174,info!$D$3:$E$118,2,FALSE)</f>
        <v>2</v>
      </c>
      <c r="C3174" s="96">
        <v>26</v>
      </c>
      <c r="D3174" s="96" t="s">
        <v>11</v>
      </c>
      <c r="E3174" s="97">
        <v>23.204790702798341</v>
      </c>
      <c r="F3174" s="103">
        <f t="shared" si="54"/>
        <v>4.2290731055849982E-2</v>
      </c>
      <c r="G3174" s="98"/>
      <c r="H3174" s="104"/>
      <c r="I3174" s="104"/>
      <c r="J3174" s="104"/>
      <c r="K3174" s="105">
        <f>VLOOKUP('Datos Monitoreo 2019'!$D3174,info!$A$2:$B$20,2,FALSE)</f>
        <v>0.34899999999999998</v>
      </c>
      <c r="M3174" s="104">
        <v>1.1499999999999999</v>
      </c>
      <c r="N3174" s="106">
        <f>(0.489461*'Datos Monitoreo 2019'!$E3174^1.79018)/1000</f>
        <v>0.13625357332252269</v>
      </c>
      <c r="O3174" s="106">
        <f>'Datos Monitoreo 2019'!$N3174*'Datos Monitoreo 2019'!$S3174</f>
        <v>2.725071466450454E-2</v>
      </c>
      <c r="P3174" s="106">
        <f>'Datos Monitoreo 2019'!$O3174+'Datos Monitoreo 2019'!$N3174</f>
        <v>0.16350428798702724</v>
      </c>
      <c r="Q3174" s="104">
        <v>0.47</v>
      </c>
      <c r="R3174" s="106">
        <f>'Datos Monitoreo 2019'!$Q3174*'Datos Monitoreo 2019'!$N3174</f>
        <v>6.403917946158566E-2</v>
      </c>
      <c r="S3174" s="104">
        <v>0.2</v>
      </c>
      <c r="T3174" s="106">
        <f>'Datos Monitoreo 2019'!$R3174*'Datos Monitoreo 2019'!$S3174</f>
        <v>1.2807835892317133E-2</v>
      </c>
      <c r="U3174" s="106">
        <f>'Datos Monitoreo 2019'!$T3174+'Datos Monitoreo 2019'!$R3174</f>
        <v>7.6847015353902787E-2</v>
      </c>
    </row>
    <row r="3175" spans="1:21" s="94" customFormat="1" ht="16.5" hidden="1" x14ac:dyDescent="0.3">
      <c r="A3175" s="95" t="s">
        <v>115</v>
      </c>
      <c r="B3175" s="102">
        <f>VLOOKUP('Datos Monitoreo 2019'!$A3175,info!$D$3:$E$118,2,FALSE)</f>
        <v>2</v>
      </c>
      <c r="C3175" s="96">
        <v>28</v>
      </c>
      <c r="D3175" s="96" t="s">
        <v>11</v>
      </c>
      <c r="E3175" s="97">
        <v>29.348171506145501</v>
      </c>
      <c r="F3175" s="103">
        <f t="shared" si="54"/>
        <v>6.7647535321665397E-2</v>
      </c>
      <c r="G3175" s="98"/>
      <c r="H3175" s="104"/>
      <c r="I3175" s="104"/>
      <c r="J3175" s="104"/>
      <c r="K3175" s="105">
        <f>VLOOKUP('Datos Monitoreo 2019'!$D3175,info!$A$2:$B$20,2,FALSE)</f>
        <v>0.34899999999999998</v>
      </c>
      <c r="M3175" s="104">
        <v>1.1499999999999999</v>
      </c>
      <c r="N3175" s="106">
        <f>(0.489461*'Datos Monitoreo 2019'!$E3175^1.79018)/1000</f>
        <v>0.20746857992541523</v>
      </c>
      <c r="O3175" s="106">
        <f>'Datos Monitoreo 2019'!$N3175*'Datos Monitoreo 2019'!$S3175</f>
        <v>4.149371598508305E-2</v>
      </c>
      <c r="P3175" s="106">
        <f>'Datos Monitoreo 2019'!$O3175+'Datos Monitoreo 2019'!$N3175</f>
        <v>0.24896229591049829</v>
      </c>
      <c r="Q3175" s="104">
        <v>0.47</v>
      </c>
      <c r="R3175" s="106">
        <f>'Datos Monitoreo 2019'!$Q3175*'Datos Monitoreo 2019'!$N3175</f>
        <v>9.7510232564945148E-2</v>
      </c>
      <c r="S3175" s="104">
        <v>0.2</v>
      </c>
      <c r="T3175" s="106">
        <f>'Datos Monitoreo 2019'!$R3175*'Datos Monitoreo 2019'!$S3175</f>
        <v>1.9502046512989032E-2</v>
      </c>
      <c r="U3175" s="106">
        <f>'Datos Monitoreo 2019'!$T3175+'Datos Monitoreo 2019'!$R3175</f>
        <v>0.11701227907793418</v>
      </c>
    </row>
    <row r="3176" spans="1:21" s="94" customFormat="1" ht="16.5" hidden="1" x14ac:dyDescent="0.3">
      <c r="A3176" s="95" t="s">
        <v>115</v>
      </c>
      <c r="B3176" s="102">
        <f>VLOOKUP('Datos Monitoreo 2019'!$A3176,info!$D$3:$E$118,2,FALSE)</f>
        <v>2</v>
      </c>
      <c r="C3176" s="96">
        <v>29</v>
      </c>
      <c r="D3176" s="95" t="s">
        <v>11</v>
      </c>
      <c r="E3176" s="97">
        <v>10.695212175775367</v>
      </c>
      <c r="F3176" s="103">
        <f t="shared" si="54"/>
        <v>8.9839782276513094E-3</v>
      </c>
      <c r="G3176" s="95"/>
      <c r="H3176" s="104"/>
      <c r="I3176" s="104"/>
      <c r="J3176" s="104"/>
      <c r="K3176" s="105">
        <f>VLOOKUP('Datos Monitoreo 2019'!$D3176,info!$A$2:$B$20,2,FALSE)</f>
        <v>0.34899999999999998</v>
      </c>
      <c r="M3176" s="104">
        <v>1.1499999999999999</v>
      </c>
      <c r="N3176" s="106">
        <f>(0.489461*'Datos Monitoreo 2019'!$E3176^1.79018)/1000</f>
        <v>3.4052765026739075E-2</v>
      </c>
      <c r="O3176" s="106">
        <f>'Datos Monitoreo 2019'!$N3176*'Datos Monitoreo 2019'!$S3176</f>
        <v>6.8105530053478155E-3</v>
      </c>
      <c r="P3176" s="106">
        <f>'Datos Monitoreo 2019'!$O3176+'Datos Monitoreo 2019'!$N3176</f>
        <v>4.0863318032086891E-2</v>
      </c>
      <c r="Q3176" s="104">
        <v>0.47</v>
      </c>
      <c r="R3176" s="106">
        <f>'Datos Monitoreo 2019'!$Q3176*'Datos Monitoreo 2019'!$N3176</f>
        <v>1.6004799562567364E-2</v>
      </c>
      <c r="S3176" s="104">
        <v>0.2</v>
      </c>
      <c r="T3176" s="106">
        <f>'Datos Monitoreo 2019'!$R3176*'Datos Monitoreo 2019'!$S3176</f>
        <v>3.200959912513473E-3</v>
      </c>
      <c r="U3176" s="106">
        <f>'Datos Monitoreo 2019'!$T3176+'Datos Monitoreo 2019'!$R3176</f>
        <v>1.9205759475080839E-2</v>
      </c>
    </row>
    <row r="3177" spans="1:21" s="94" customFormat="1" ht="16.5" hidden="1" x14ac:dyDescent="0.3">
      <c r="A3177" s="95" t="s">
        <v>115</v>
      </c>
      <c r="B3177" s="102">
        <f>VLOOKUP('Datos Monitoreo 2019'!$A3177,info!$D$3:$E$118,2,FALSE)</f>
        <v>2</v>
      </c>
      <c r="C3177" s="96">
        <v>31</v>
      </c>
      <c r="D3177" s="95" t="s">
        <v>11</v>
      </c>
      <c r="E3177" s="97">
        <v>26.260565610162732</v>
      </c>
      <c r="F3177" s="103">
        <f t="shared" si="54"/>
        <v>5.4162416570960638E-2</v>
      </c>
      <c r="G3177" s="95"/>
      <c r="H3177" s="104"/>
      <c r="I3177" s="104"/>
      <c r="J3177" s="104"/>
      <c r="K3177" s="105">
        <f>VLOOKUP('Datos Monitoreo 2019'!$D3177,info!$A$2:$B$20,2,FALSE)</f>
        <v>0.34899999999999998</v>
      </c>
      <c r="M3177" s="104">
        <v>1.1499999999999999</v>
      </c>
      <c r="N3177" s="106">
        <f>(0.489461*'Datos Monitoreo 2019'!$E3177^1.79018)/1000</f>
        <v>0.17003090393829326</v>
      </c>
      <c r="O3177" s="106">
        <f>'Datos Monitoreo 2019'!$N3177*'Datos Monitoreo 2019'!$S3177</f>
        <v>3.4006180787658651E-2</v>
      </c>
      <c r="P3177" s="106">
        <f>'Datos Monitoreo 2019'!$O3177+'Datos Monitoreo 2019'!$N3177</f>
        <v>0.20403708472595192</v>
      </c>
      <c r="Q3177" s="104">
        <v>0.47</v>
      </c>
      <c r="R3177" s="106">
        <f>'Datos Monitoreo 2019'!$Q3177*'Datos Monitoreo 2019'!$N3177</f>
        <v>7.9914524850997828E-2</v>
      </c>
      <c r="S3177" s="104">
        <v>0.2</v>
      </c>
      <c r="T3177" s="106">
        <f>'Datos Monitoreo 2019'!$R3177*'Datos Monitoreo 2019'!$S3177</f>
        <v>1.5982904970199566E-2</v>
      </c>
      <c r="U3177" s="106">
        <f>'Datos Monitoreo 2019'!$T3177+'Datos Monitoreo 2019'!$R3177</f>
        <v>9.5897429821197394E-2</v>
      </c>
    </row>
    <row r="3178" spans="1:21" s="94" customFormat="1" ht="16.5" hidden="1" x14ac:dyDescent="0.3">
      <c r="A3178" s="95" t="s">
        <v>115</v>
      </c>
      <c r="B3178" s="102">
        <f>VLOOKUP('Datos Monitoreo 2019'!$A3178,info!$D$3:$E$118,2,FALSE)</f>
        <v>2</v>
      </c>
      <c r="C3178" s="96">
        <v>32</v>
      </c>
      <c r="D3178" s="95" t="s">
        <v>11</v>
      </c>
      <c r="E3178" s="97">
        <v>18.461973398659861</v>
      </c>
      <c r="F3178" s="103">
        <f t="shared" si="54"/>
        <v>2.6769861428056801E-2</v>
      </c>
      <c r="G3178" s="95"/>
      <c r="H3178" s="104"/>
      <c r="I3178" s="104"/>
      <c r="J3178" s="104"/>
      <c r="K3178" s="105">
        <f>VLOOKUP('Datos Monitoreo 2019'!$D3178,info!$A$2:$B$20,2,FALSE)</f>
        <v>0.34899999999999998</v>
      </c>
      <c r="M3178" s="104">
        <v>1.1499999999999999</v>
      </c>
      <c r="N3178" s="106">
        <f>(0.489461*'Datos Monitoreo 2019'!$E3178^1.79018)/1000</f>
        <v>9.048651447246539E-2</v>
      </c>
      <c r="O3178" s="106">
        <f>'Datos Monitoreo 2019'!$N3178*'Datos Monitoreo 2019'!$S3178</f>
        <v>1.8097302894493079E-2</v>
      </c>
      <c r="P3178" s="106">
        <f>'Datos Monitoreo 2019'!$O3178+'Datos Monitoreo 2019'!$N3178</f>
        <v>0.10858381736695846</v>
      </c>
      <c r="Q3178" s="104">
        <v>0.47</v>
      </c>
      <c r="R3178" s="106">
        <f>'Datos Monitoreo 2019'!$Q3178*'Datos Monitoreo 2019'!$N3178</f>
        <v>4.2528661802058734E-2</v>
      </c>
      <c r="S3178" s="104">
        <v>0.2</v>
      </c>
      <c r="T3178" s="106">
        <f>'Datos Monitoreo 2019'!$R3178*'Datos Monitoreo 2019'!$S3178</f>
        <v>8.5057323604117475E-3</v>
      </c>
      <c r="U3178" s="106">
        <f>'Datos Monitoreo 2019'!$T3178+'Datos Monitoreo 2019'!$R3178</f>
        <v>5.1034394162470478E-2</v>
      </c>
    </row>
    <row r="3179" spans="1:21" s="94" customFormat="1" ht="16.5" hidden="1" x14ac:dyDescent="0.3">
      <c r="A3179" s="95" t="s">
        <v>115</v>
      </c>
      <c r="B3179" s="102">
        <f>VLOOKUP('Datos Monitoreo 2019'!$A3179,info!$D$3:$E$118,2,FALSE)</f>
        <v>2</v>
      </c>
      <c r="C3179" s="96">
        <v>34</v>
      </c>
      <c r="D3179" s="95" t="s">
        <v>11</v>
      </c>
      <c r="E3179" s="97">
        <v>22.759156862141033</v>
      </c>
      <c r="F3179" s="103">
        <f t="shared" si="54"/>
        <v>4.0681992891077094E-2</v>
      </c>
      <c r="G3179" s="95"/>
      <c r="H3179" s="104"/>
      <c r="I3179" s="104"/>
      <c r="J3179" s="104"/>
      <c r="K3179" s="105">
        <f>VLOOKUP('Datos Monitoreo 2019'!$D3179,info!$A$2:$B$20,2,FALSE)</f>
        <v>0.34899999999999998</v>
      </c>
      <c r="M3179" s="104">
        <v>1.1499999999999999</v>
      </c>
      <c r="N3179" s="106">
        <f>(0.489461*'Datos Monitoreo 2019'!$E3179^1.79018)/1000</f>
        <v>0.13160485892505117</v>
      </c>
      <c r="O3179" s="106">
        <f>'Datos Monitoreo 2019'!$N3179*'Datos Monitoreo 2019'!$S3179</f>
        <v>2.6320971785010236E-2</v>
      </c>
      <c r="P3179" s="106">
        <f>'Datos Monitoreo 2019'!$O3179+'Datos Monitoreo 2019'!$N3179</f>
        <v>0.15792583071006139</v>
      </c>
      <c r="Q3179" s="104">
        <v>0.47</v>
      </c>
      <c r="R3179" s="106">
        <f>'Datos Monitoreo 2019'!$Q3179*'Datos Monitoreo 2019'!$N3179</f>
        <v>6.1854283694774047E-2</v>
      </c>
      <c r="S3179" s="104">
        <v>0.2</v>
      </c>
      <c r="T3179" s="106">
        <f>'Datos Monitoreo 2019'!$R3179*'Datos Monitoreo 2019'!$S3179</f>
        <v>1.237085673895481E-2</v>
      </c>
      <c r="U3179" s="106">
        <f>'Datos Monitoreo 2019'!$T3179+'Datos Monitoreo 2019'!$R3179</f>
        <v>7.4225140433728853E-2</v>
      </c>
    </row>
    <row r="3180" spans="1:21" s="94" customFormat="1" ht="16.5" hidden="1" x14ac:dyDescent="0.3">
      <c r="A3180" s="95" t="s">
        <v>115</v>
      </c>
      <c r="B3180" s="102">
        <f>VLOOKUP('Datos Monitoreo 2019'!$A3180,info!$D$3:$E$118,2,FALSE)</f>
        <v>2</v>
      </c>
      <c r="C3180" s="96">
        <v>35</v>
      </c>
      <c r="D3180" s="96" t="s">
        <v>11</v>
      </c>
      <c r="E3180" s="97">
        <v>25.464790894703256</v>
      </c>
      <c r="F3180" s="103">
        <f t="shared" si="54"/>
        <v>5.0929581789406507E-2</v>
      </c>
      <c r="G3180" s="98"/>
      <c r="H3180" s="104"/>
      <c r="I3180" s="104"/>
      <c r="J3180" s="104"/>
      <c r="K3180" s="105">
        <f>VLOOKUP('Datos Monitoreo 2019'!$D3180,info!$A$2:$B$20,2,FALSE)</f>
        <v>0.34899999999999998</v>
      </c>
      <c r="M3180" s="104">
        <v>1.1499999999999999</v>
      </c>
      <c r="N3180" s="106">
        <f>(0.489461*'Datos Monitoreo 2019'!$E3180^1.79018)/1000</f>
        <v>0.16091775572998906</v>
      </c>
      <c r="O3180" s="106">
        <f>'Datos Monitoreo 2019'!$N3180*'Datos Monitoreo 2019'!$S3180</f>
        <v>3.2183551145997816E-2</v>
      </c>
      <c r="P3180" s="106">
        <f>'Datos Monitoreo 2019'!$O3180+'Datos Monitoreo 2019'!$N3180</f>
        <v>0.19310130687598687</v>
      </c>
      <c r="Q3180" s="104">
        <v>0.47</v>
      </c>
      <c r="R3180" s="106">
        <f>'Datos Monitoreo 2019'!$Q3180*'Datos Monitoreo 2019'!$N3180</f>
        <v>7.5631345193094862E-2</v>
      </c>
      <c r="S3180" s="104">
        <v>0.2</v>
      </c>
      <c r="T3180" s="106">
        <f>'Datos Monitoreo 2019'!$R3180*'Datos Monitoreo 2019'!$S3180</f>
        <v>1.5126269038618974E-2</v>
      </c>
      <c r="U3180" s="106">
        <f>'Datos Monitoreo 2019'!$T3180+'Datos Monitoreo 2019'!$R3180</f>
        <v>9.0757614231713829E-2</v>
      </c>
    </row>
    <row r="3181" spans="1:21" s="94" customFormat="1" ht="16.5" hidden="1" x14ac:dyDescent="0.3">
      <c r="A3181" s="95" t="s">
        <v>115</v>
      </c>
      <c r="B3181" s="102">
        <f>VLOOKUP('Datos Monitoreo 2019'!$A3181,info!$D$3:$E$118,2,FALSE)</f>
        <v>2</v>
      </c>
      <c r="C3181" s="96">
        <v>38</v>
      </c>
      <c r="D3181" s="95" t="s">
        <v>11</v>
      </c>
      <c r="E3181" s="97">
        <v>24.541692224770259</v>
      </c>
      <c r="F3181" s="103">
        <f t="shared" si="54"/>
        <v>4.7304111763244672E-2</v>
      </c>
      <c r="G3181" s="95"/>
      <c r="H3181" s="104"/>
      <c r="I3181" s="104"/>
      <c r="J3181" s="104"/>
      <c r="K3181" s="105">
        <f>VLOOKUP('Datos Monitoreo 2019'!$D3181,info!$A$2:$B$20,2,FALSE)</f>
        <v>0.34899999999999998</v>
      </c>
      <c r="M3181" s="104">
        <v>1.1499999999999999</v>
      </c>
      <c r="N3181" s="106">
        <f>(0.489461*'Datos Monitoreo 2019'!$E3181^1.79018)/1000</f>
        <v>0.15062509733288576</v>
      </c>
      <c r="O3181" s="106">
        <f>'Datos Monitoreo 2019'!$N3181*'Datos Monitoreo 2019'!$S3181</f>
        <v>3.0125019466577155E-2</v>
      </c>
      <c r="P3181" s="106">
        <f>'Datos Monitoreo 2019'!$O3181+'Datos Monitoreo 2019'!$N3181</f>
        <v>0.1807501167994629</v>
      </c>
      <c r="Q3181" s="104">
        <v>0.47</v>
      </c>
      <c r="R3181" s="106">
        <f>'Datos Monitoreo 2019'!$Q3181*'Datos Monitoreo 2019'!$N3181</f>
        <v>7.0793795746456306E-2</v>
      </c>
      <c r="S3181" s="104">
        <v>0.2</v>
      </c>
      <c r="T3181" s="106">
        <f>'Datos Monitoreo 2019'!$R3181*'Datos Monitoreo 2019'!$S3181</f>
        <v>1.4158759149291262E-2</v>
      </c>
      <c r="U3181" s="106">
        <f>'Datos Monitoreo 2019'!$T3181+'Datos Monitoreo 2019'!$R3181</f>
        <v>8.4952554895747573E-2</v>
      </c>
    </row>
    <row r="3182" spans="1:21" s="94" customFormat="1" ht="16.5" hidden="1" x14ac:dyDescent="0.3">
      <c r="A3182" s="95" t="s">
        <v>115</v>
      </c>
      <c r="B3182" s="102">
        <f>VLOOKUP('Datos Monitoreo 2019'!$A3182,info!$D$3:$E$118,2,FALSE)</f>
        <v>2</v>
      </c>
      <c r="C3182" s="96">
        <v>39</v>
      </c>
      <c r="D3182" s="96" t="s">
        <v>11</v>
      </c>
      <c r="E3182" s="97">
        <v>26.865354393911936</v>
      </c>
      <c r="F3182" s="103">
        <f t="shared" si="54"/>
        <v>5.6685897771154181E-2</v>
      </c>
      <c r="G3182" s="98"/>
      <c r="H3182" s="104"/>
      <c r="I3182" s="104"/>
      <c r="J3182" s="104"/>
      <c r="K3182" s="105">
        <f>VLOOKUP('Datos Monitoreo 2019'!$D3182,info!$A$2:$B$20,2,FALSE)</f>
        <v>0.34899999999999998</v>
      </c>
      <c r="M3182" s="104">
        <v>1.1499999999999999</v>
      </c>
      <c r="N3182" s="106">
        <f>(0.489461*'Datos Monitoreo 2019'!$E3182^1.79018)/1000</f>
        <v>0.17710468716220792</v>
      </c>
      <c r="O3182" s="106">
        <f>'Datos Monitoreo 2019'!$N3182*'Datos Monitoreo 2019'!$S3182</f>
        <v>3.5420937432441589E-2</v>
      </c>
      <c r="P3182" s="106">
        <f>'Datos Monitoreo 2019'!$O3182+'Datos Monitoreo 2019'!$N3182</f>
        <v>0.21252562459464952</v>
      </c>
      <c r="Q3182" s="104">
        <v>0.47</v>
      </c>
      <c r="R3182" s="106">
        <f>'Datos Monitoreo 2019'!$Q3182*'Datos Monitoreo 2019'!$N3182</f>
        <v>8.3239202966237713E-2</v>
      </c>
      <c r="S3182" s="104">
        <v>0.2</v>
      </c>
      <c r="T3182" s="106">
        <f>'Datos Monitoreo 2019'!$R3182*'Datos Monitoreo 2019'!$S3182</f>
        <v>1.6647840593247542E-2</v>
      </c>
      <c r="U3182" s="106">
        <f>'Datos Monitoreo 2019'!$T3182+'Datos Monitoreo 2019'!$R3182</f>
        <v>9.9887043559485258E-2</v>
      </c>
    </row>
    <row r="3183" spans="1:21" s="94" customFormat="1" ht="16.5" hidden="1" x14ac:dyDescent="0.3">
      <c r="A3183" s="95" t="s">
        <v>115</v>
      </c>
      <c r="B3183" s="102">
        <f>VLOOKUP('Datos Monitoreo 2019'!$A3183,info!$D$3:$E$118,2,FALSE)</f>
        <v>2</v>
      </c>
      <c r="C3183" s="96">
        <v>40</v>
      </c>
      <c r="D3183" s="95" t="s">
        <v>11</v>
      </c>
      <c r="E3183" s="97">
        <v>26.260565610162732</v>
      </c>
      <c r="F3183" s="103">
        <f t="shared" si="54"/>
        <v>5.4162416570960638E-2</v>
      </c>
      <c r="G3183" s="95"/>
      <c r="H3183" s="104"/>
      <c r="I3183" s="104"/>
      <c r="J3183" s="104"/>
      <c r="K3183" s="105">
        <f>VLOOKUP('Datos Monitoreo 2019'!$D3183,info!$A$2:$B$20,2,FALSE)</f>
        <v>0.34899999999999998</v>
      </c>
      <c r="M3183" s="104">
        <v>1.1499999999999999</v>
      </c>
      <c r="N3183" s="106">
        <f>(0.489461*'Datos Monitoreo 2019'!$E3183^1.79018)/1000</f>
        <v>0.17003090393829326</v>
      </c>
      <c r="O3183" s="106">
        <f>'Datos Monitoreo 2019'!$N3183*'Datos Monitoreo 2019'!$S3183</f>
        <v>3.4006180787658651E-2</v>
      </c>
      <c r="P3183" s="106">
        <f>'Datos Monitoreo 2019'!$O3183+'Datos Monitoreo 2019'!$N3183</f>
        <v>0.20403708472595192</v>
      </c>
      <c r="Q3183" s="104">
        <v>0.47</v>
      </c>
      <c r="R3183" s="106">
        <f>'Datos Monitoreo 2019'!$Q3183*'Datos Monitoreo 2019'!$N3183</f>
        <v>7.9914524850997828E-2</v>
      </c>
      <c r="S3183" s="104">
        <v>0.2</v>
      </c>
      <c r="T3183" s="106">
        <f>'Datos Monitoreo 2019'!$R3183*'Datos Monitoreo 2019'!$S3183</f>
        <v>1.5982904970199566E-2</v>
      </c>
      <c r="U3183" s="106">
        <f>'Datos Monitoreo 2019'!$T3183+'Datos Monitoreo 2019'!$R3183</f>
        <v>9.5897429821197394E-2</v>
      </c>
    </row>
    <row r="3184" spans="1:21" s="94" customFormat="1" ht="16.5" hidden="1" x14ac:dyDescent="0.3">
      <c r="A3184" s="95" t="s">
        <v>115</v>
      </c>
      <c r="B3184" s="102">
        <f>VLOOKUP('Datos Monitoreo 2019'!$A3184,info!$D$3:$E$118,2,FALSE)</f>
        <v>2</v>
      </c>
      <c r="C3184" s="96">
        <v>42</v>
      </c>
      <c r="D3184" s="95" t="s">
        <v>11</v>
      </c>
      <c r="E3184" s="97">
        <v>22.440846975957243</v>
      </c>
      <c r="F3184" s="103">
        <f t="shared" si="54"/>
        <v>3.9551992795124641E-2</v>
      </c>
      <c r="G3184" s="95"/>
      <c r="H3184" s="104"/>
      <c r="I3184" s="104"/>
      <c r="J3184" s="104"/>
      <c r="K3184" s="105">
        <f>VLOOKUP('Datos Monitoreo 2019'!$D3184,info!$A$2:$B$20,2,FALSE)</f>
        <v>0.34899999999999998</v>
      </c>
      <c r="M3184" s="104">
        <v>1.1499999999999999</v>
      </c>
      <c r="N3184" s="106">
        <f>(0.489461*'Datos Monitoreo 2019'!$E3184^1.79018)/1000</f>
        <v>0.1283280300514015</v>
      </c>
      <c r="O3184" s="106">
        <f>'Datos Monitoreo 2019'!$N3184*'Datos Monitoreo 2019'!$S3184</f>
        <v>2.5665606010280301E-2</v>
      </c>
      <c r="P3184" s="106">
        <f>'Datos Monitoreo 2019'!$O3184+'Datos Monitoreo 2019'!$N3184</f>
        <v>0.15399363606168182</v>
      </c>
      <c r="Q3184" s="104">
        <v>0.47</v>
      </c>
      <c r="R3184" s="106">
        <f>'Datos Monitoreo 2019'!$Q3184*'Datos Monitoreo 2019'!$N3184</f>
        <v>6.0314174124158702E-2</v>
      </c>
      <c r="S3184" s="104">
        <v>0.2</v>
      </c>
      <c r="T3184" s="106">
        <f>'Datos Monitoreo 2019'!$R3184*'Datos Monitoreo 2019'!$S3184</f>
        <v>1.2062834824831741E-2</v>
      </c>
      <c r="U3184" s="106">
        <f>'Datos Monitoreo 2019'!$T3184+'Datos Monitoreo 2019'!$R3184</f>
        <v>7.2377008948990448E-2</v>
      </c>
    </row>
    <row r="3185" spans="1:21" s="94" customFormat="1" ht="16.5" hidden="1" x14ac:dyDescent="0.3">
      <c r="A3185" s="95" t="s">
        <v>115</v>
      </c>
      <c r="B3185" s="102">
        <f>VLOOKUP('Datos Monitoreo 2019'!$A3185,info!$D$3:$E$118,2,FALSE)</f>
        <v>2</v>
      </c>
      <c r="C3185" s="96">
        <v>43</v>
      </c>
      <c r="D3185" s="95" t="s">
        <v>11</v>
      </c>
      <c r="E3185" s="97">
        <v>16.774931001885768</v>
      </c>
      <c r="F3185" s="103">
        <f t="shared" si="54"/>
        <v>2.21009715949845E-2</v>
      </c>
      <c r="G3185" s="95"/>
      <c r="H3185" s="104"/>
      <c r="I3185" s="104"/>
      <c r="J3185" s="104"/>
      <c r="K3185" s="105">
        <f>VLOOKUP('Datos Monitoreo 2019'!$D3185,info!$A$2:$B$20,2,FALSE)</f>
        <v>0.34899999999999998</v>
      </c>
      <c r="M3185" s="104">
        <v>1.1499999999999999</v>
      </c>
      <c r="N3185" s="106">
        <f>(0.489461*'Datos Monitoreo 2019'!$E3185^1.79018)/1000</f>
        <v>7.6222161659929358E-2</v>
      </c>
      <c r="O3185" s="106">
        <f>'Datos Monitoreo 2019'!$N3185*'Datos Monitoreo 2019'!$S3185</f>
        <v>1.5244432331985872E-2</v>
      </c>
      <c r="P3185" s="106">
        <f>'Datos Monitoreo 2019'!$O3185+'Datos Monitoreo 2019'!$N3185</f>
        <v>9.1466593991915229E-2</v>
      </c>
      <c r="Q3185" s="104">
        <v>0.47</v>
      </c>
      <c r="R3185" s="106">
        <f>'Datos Monitoreo 2019'!$Q3185*'Datos Monitoreo 2019'!$N3185</f>
        <v>3.5824415980166793E-2</v>
      </c>
      <c r="S3185" s="104">
        <v>0.2</v>
      </c>
      <c r="T3185" s="106">
        <f>'Datos Monitoreo 2019'!$R3185*'Datos Monitoreo 2019'!$S3185</f>
        <v>7.1648831960333592E-3</v>
      </c>
      <c r="U3185" s="106">
        <f>'Datos Monitoreo 2019'!$T3185+'Datos Monitoreo 2019'!$R3185</f>
        <v>4.2989299176200153E-2</v>
      </c>
    </row>
    <row r="3186" spans="1:21" s="94" customFormat="1" ht="16.5" hidden="1" x14ac:dyDescent="0.3">
      <c r="A3186" s="95" t="s">
        <v>115</v>
      </c>
      <c r="B3186" s="102">
        <f>VLOOKUP('Datos Monitoreo 2019'!$A3186,info!$D$3:$E$118,2,FALSE)</f>
        <v>2</v>
      </c>
      <c r="C3186" s="96">
        <v>44</v>
      </c>
      <c r="D3186" s="96" t="s">
        <v>11</v>
      </c>
      <c r="E3186" s="97">
        <v>24.509861236151881</v>
      </c>
      <c r="F3186" s="103">
        <f t="shared" si="54"/>
        <v>4.7181482879592368E-2</v>
      </c>
      <c r="G3186" s="98"/>
      <c r="H3186" s="104"/>
      <c r="I3186" s="104"/>
      <c r="J3186" s="104"/>
      <c r="K3186" s="105">
        <f>VLOOKUP('Datos Monitoreo 2019'!$D3186,info!$A$2:$B$20,2,FALSE)</f>
        <v>0.34899999999999998</v>
      </c>
      <c r="M3186" s="104">
        <v>1.1499999999999999</v>
      </c>
      <c r="N3186" s="106">
        <f>(0.489461*'Datos Monitoreo 2019'!$E3186^1.79018)/1000</f>
        <v>0.15027554111080726</v>
      </c>
      <c r="O3186" s="106">
        <f>'Datos Monitoreo 2019'!$N3186*'Datos Monitoreo 2019'!$S3186</f>
        <v>3.0055108222161453E-2</v>
      </c>
      <c r="P3186" s="106">
        <f>'Datos Monitoreo 2019'!$O3186+'Datos Monitoreo 2019'!$N3186</f>
        <v>0.18033064933296872</v>
      </c>
      <c r="Q3186" s="104">
        <v>0.47</v>
      </c>
      <c r="R3186" s="106">
        <f>'Datos Monitoreo 2019'!$Q3186*'Datos Monitoreo 2019'!$N3186</f>
        <v>7.0629504322079414E-2</v>
      </c>
      <c r="S3186" s="104">
        <v>0.2</v>
      </c>
      <c r="T3186" s="106">
        <f>'Datos Monitoreo 2019'!$R3186*'Datos Monitoreo 2019'!$S3186</f>
        <v>1.4125900864415883E-2</v>
      </c>
      <c r="U3186" s="106">
        <f>'Datos Monitoreo 2019'!$T3186+'Datos Monitoreo 2019'!$R3186</f>
        <v>8.4755405186495297E-2</v>
      </c>
    </row>
    <row r="3187" spans="1:21" s="94" customFormat="1" ht="16.5" hidden="1" x14ac:dyDescent="0.3">
      <c r="A3187" s="95" t="s">
        <v>115</v>
      </c>
      <c r="B3187" s="102">
        <f>VLOOKUP('Datos Monitoreo 2019'!$A3187,info!$D$3:$E$118,2,FALSE)</f>
        <v>2</v>
      </c>
      <c r="C3187" s="96">
        <v>45</v>
      </c>
      <c r="D3187" s="95" t="s">
        <v>11</v>
      </c>
      <c r="E3187" s="97">
        <v>12.159437652220806</v>
      </c>
      <c r="F3187" s="103">
        <f t="shared" si="54"/>
        <v>1.1612262957870871E-2</v>
      </c>
      <c r="G3187" s="95"/>
      <c r="H3187" s="104"/>
      <c r="I3187" s="104"/>
      <c r="J3187" s="104"/>
      <c r="K3187" s="105">
        <f>VLOOKUP('Datos Monitoreo 2019'!$D3187,info!$A$2:$B$20,2,FALSE)</f>
        <v>0.34899999999999998</v>
      </c>
      <c r="M3187" s="104">
        <v>1.1499999999999999</v>
      </c>
      <c r="N3187" s="106">
        <f>(0.489461*'Datos Monitoreo 2019'!$E3187^1.79018)/1000</f>
        <v>4.2845826524302397E-2</v>
      </c>
      <c r="O3187" s="106">
        <f>'Datos Monitoreo 2019'!$N3187*'Datos Monitoreo 2019'!$S3187</f>
        <v>8.569165304860479E-3</v>
      </c>
      <c r="P3187" s="106">
        <f>'Datos Monitoreo 2019'!$O3187+'Datos Monitoreo 2019'!$N3187</f>
        <v>5.1414991829162877E-2</v>
      </c>
      <c r="Q3187" s="104">
        <v>0.47</v>
      </c>
      <c r="R3187" s="106">
        <f>'Datos Monitoreo 2019'!$Q3187*'Datos Monitoreo 2019'!$N3187</f>
        <v>2.0137538466422127E-2</v>
      </c>
      <c r="S3187" s="104">
        <v>0.2</v>
      </c>
      <c r="T3187" s="106">
        <f>'Datos Monitoreo 2019'!$R3187*'Datos Monitoreo 2019'!$S3187</f>
        <v>4.0275076932844251E-3</v>
      </c>
      <c r="U3187" s="106">
        <f>'Datos Monitoreo 2019'!$T3187+'Datos Monitoreo 2019'!$R3187</f>
        <v>2.4165046159706553E-2</v>
      </c>
    </row>
    <row r="3188" spans="1:21" s="94" customFormat="1" ht="16.5" hidden="1" x14ac:dyDescent="0.3">
      <c r="A3188" s="95" t="s">
        <v>115</v>
      </c>
      <c r="B3188" s="102">
        <f>VLOOKUP('Datos Monitoreo 2019'!$A3188,info!$D$3:$E$118,2,FALSE)</f>
        <v>2</v>
      </c>
      <c r="C3188" s="96">
        <v>47</v>
      </c>
      <c r="D3188" s="96" t="s">
        <v>11</v>
      </c>
      <c r="E3188" s="97">
        <v>19.416903057211233</v>
      </c>
      <c r="F3188" s="103">
        <f t="shared" si="54"/>
        <v>2.9610777162247127E-2</v>
      </c>
      <c r="G3188" s="95"/>
      <c r="H3188" s="104"/>
      <c r="I3188" s="104"/>
      <c r="J3188" s="104"/>
      <c r="K3188" s="105">
        <f>VLOOKUP('Datos Monitoreo 2019'!$D3188,info!$A$2:$B$20,2,FALSE)</f>
        <v>0.34899999999999998</v>
      </c>
      <c r="M3188" s="104">
        <v>1.1499999999999999</v>
      </c>
      <c r="N3188" s="106">
        <f>(0.489461*'Datos Monitoreo 2019'!$E3188^1.79018)/1000</f>
        <v>9.903577354413072E-2</v>
      </c>
      <c r="O3188" s="106">
        <f>'Datos Monitoreo 2019'!$N3188*'Datos Monitoreo 2019'!$S3188</f>
        <v>1.9807154708826144E-2</v>
      </c>
      <c r="P3188" s="106">
        <f>'Datos Monitoreo 2019'!$O3188+'Datos Monitoreo 2019'!$N3188</f>
        <v>0.11884292825295686</v>
      </c>
      <c r="Q3188" s="104">
        <v>0.47</v>
      </c>
      <c r="R3188" s="106">
        <f>'Datos Monitoreo 2019'!$Q3188*'Datos Monitoreo 2019'!$N3188</f>
        <v>4.6546813565741439E-2</v>
      </c>
      <c r="S3188" s="104">
        <v>0.2</v>
      </c>
      <c r="T3188" s="106">
        <f>'Datos Monitoreo 2019'!$R3188*'Datos Monitoreo 2019'!$S3188</f>
        <v>9.3093627131482885E-3</v>
      </c>
      <c r="U3188" s="106">
        <f>'Datos Monitoreo 2019'!$T3188+'Datos Monitoreo 2019'!$R3188</f>
        <v>5.5856176278889724E-2</v>
      </c>
    </row>
    <row r="3189" spans="1:21" s="94" customFormat="1" ht="16.5" hidden="1" x14ac:dyDescent="0.3">
      <c r="A3189" s="96" t="s">
        <v>116</v>
      </c>
      <c r="B3189" s="102">
        <f>VLOOKUP('Datos Monitoreo 2019'!$A3189,info!$D$3:$E$118,2,FALSE)</f>
        <v>2</v>
      </c>
      <c r="C3189" s="96">
        <v>1</v>
      </c>
      <c r="D3189" s="96" t="s">
        <v>11</v>
      </c>
      <c r="E3189" s="97">
        <v>17.347888797016591</v>
      </c>
      <c r="F3189" s="103">
        <f t="shared" si="54"/>
        <v>2.3636498485935107E-2</v>
      </c>
      <c r="G3189" s="98"/>
      <c r="H3189" s="104"/>
      <c r="I3189" s="104"/>
      <c r="J3189" s="104"/>
      <c r="K3189" s="105">
        <f>VLOOKUP('Datos Monitoreo 2019'!$D3189,info!$A$2:$B$20,2,FALSE)</f>
        <v>0.34899999999999998</v>
      </c>
      <c r="M3189" s="104">
        <v>1.1499999999999999</v>
      </c>
      <c r="N3189" s="106">
        <f>(0.489461*'Datos Monitoreo 2019'!$E3189^1.79018)/1000</f>
        <v>8.0945484056539493E-2</v>
      </c>
      <c r="O3189" s="106">
        <f>'Datos Monitoreo 2019'!$N3189*'Datos Monitoreo 2019'!$S3189</f>
        <v>1.6189096811307899E-2</v>
      </c>
      <c r="P3189" s="106">
        <f>'Datos Monitoreo 2019'!$O3189+'Datos Monitoreo 2019'!$N3189</f>
        <v>9.7134580867847389E-2</v>
      </c>
      <c r="Q3189" s="104">
        <v>0.47</v>
      </c>
      <c r="R3189" s="106">
        <f>'Datos Monitoreo 2019'!$Q3189*'Datos Monitoreo 2019'!$N3189</f>
        <v>3.8044377506573558E-2</v>
      </c>
      <c r="S3189" s="104">
        <v>0.2</v>
      </c>
      <c r="T3189" s="106">
        <f>'Datos Monitoreo 2019'!$R3189*'Datos Monitoreo 2019'!$S3189</f>
        <v>7.6088755013147122E-3</v>
      </c>
      <c r="U3189" s="106">
        <f>'Datos Monitoreo 2019'!$T3189+'Datos Monitoreo 2019'!$R3189</f>
        <v>4.5653253007888271E-2</v>
      </c>
    </row>
    <row r="3190" spans="1:21" s="94" customFormat="1" ht="16.5" hidden="1" x14ac:dyDescent="0.3">
      <c r="A3190" s="95" t="s">
        <v>116</v>
      </c>
      <c r="B3190" s="102">
        <f>VLOOKUP('Datos Monitoreo 2019'!$A3190,info!$D$3:$E$118,2,FALSE)</f>
        <v>2</v>
      </c>
      <c r="C3190" s="96">
        <v>4</v>
      </c>
      <c r="D3190" s="95" t="s">
        <v>11</v>
      </c>
      <c r="E3190" s="97">
        <v>31.544509720813654</v>
      </c>
      <c r="F3190" s="103">
        <f t="shared" si="54"/>
        <v>7.8151522833315806E-2</v>
      </c>
      <c r="G3190" s="95"/>
      <c r="H3190" s="104"/>
      <c r="I3190" s="104"/>
      <c r="J3190" s="104"/>
      <c r="K3190" s="105">
        <f>VLOOKUP('Datos Monitoreo 2019'!$D3190,info!$A$2:$B$20,2,FALSE)</f>
        <v>0.34899999999999998</v>
      </c>
      <c r="M3190" s="104">
        <v>1.1499999999999999</v>
      </c>
      <c r="N3190" s="106">
        <f>(0.489461*'Datos Monitoreo 2019'!$E3190^1.79018)/1000</f>
        <v>0.23608123524100733</v>
      </c>
      <c r="O3190" s="106">
        <f>'Datos Monitoreo 2019'!$N3190*'Datos Monitoreo 2019'!$S3190</f>
        <v>4.7216247048201467E-2</v>
      </c>
      <c r="P3190" s="106">
        <f>'Datos Monitoreo 2019'!$O3190+'Datos Monitoreo 2019'!$N3190</f>
        <v>0.28329748228920881</v>
      </c>
      <c r="Q3190" s="104">
        <v>0.47</v>
      </c>
      <c r="R3190" s="106">
        <f>'Datos Monitoreo 2019'!$Q3190*'Datos Monitoreo 2019'!$N3190</f>
        <v>0.11095818056327343</v>
      </c>
      <c r="S3190" s="104">
        <v>0.2</v>
      </c>
      <c r="T3190" s="106">
        <f>'Datos Monitoreo 2019'!$R3190*'Datos Monitoreo 2019'!$S3190</f>
        <v>2.2191636112654688E-2</v>
      </c>
      <c r="U3190" s="106">
        <f>'Datos Monitoreo 2019'!$T3190+'Datos Monitoreo 2019'!$R3190</f>
        <v>0.13314981667592812</v>
      </c>
    </row>
    <row r="3191" spans="1:21" s="94" customFormat="1" ht="16.5" hidden="1" x14ac:dyDescent="0.3">
      <c r="A3191" s="95" t="s">
        <v>116</v>
      </c>
      <c r="B3191" s="102">
        <f>VLOOKUP('Datos Monitoreo 2019'!$A3191,info!$D$3:$E$118,2,FALSE)</f>
        <v>2</v>
      </c>
      <c r="C3191" s="96">
        <v>5</v>
      </c>
      <c r="D3191" s="96" t="s">
        <v>11</v>
      </c>
      <c r="E3191" s="97">
        <v>30.494087096407146</v>
      </c>
      <c r="F3191" s="103">
        <f t="shared" si="54"/>
        <v>7.3033338595895114E-2</v>
      </c>
      <c r="G3191" s="98"/>
      <c r="H3191" s="104"/>
      <c r="I3191" s="104"/>
      <c r="J3191" s="104"/>
      <c r="K3191" s="105">
        <f>VLOOKUP('Datos Monitoreo 2019'!$D3191,info!$A$2:$B$20,2,FALSE)</f>
        <v>0.34899999999999998</v>
      </c>
      <c r="M3191" s="104">
        <v>1.1499999999999999</v>
      </c>
      <c r="N3191" s="106">
        <f>(0.489461*'Datos Monitoreo 2019'!$E3191^1.79018)/1000</f>
        <v>0.22219344426677942</v>
      </c>
      <c r="O3191" s="106">
        <f>'Datos Monitoreo 2019'!$N3191*'Datos Monitoreo 2019'!$S3191</f>
        <v>4.443868885335589E-2</v>
      </c>
      <c r="P3191" s="106">
        <f>'Datos Monitoreo 2019'!$O3191+'Datos Monitoreo 2019'!$N3191</f>
        <v>0.26663213312013534</v>
      </c>
      <c r="Q3191" s="104">
        <v>0.47</v>
      </c>
      <c r="R3191" s="106">
        <f>'Datos Monitoreo 2019'!$Q3191*'Datos Monitoreo 2019'!$N3191</f>
        <v>0.10443091880538632</v>
      </c>
      <c r="S3191" s="104">
        <v>0.2</v>
      </c>
      <c r="T3191" s="106">
        <f>'Datos Monitoreo 2019'!$R3191*'Datos Monitoreo 2019'!$S3191</f>
        <v>2.0886183761077266E-2</v>
      </c>
      <c r="U3191" s="106">
        <f>'Datos Monitoreo 2019'!$T3191+'Datos Monitoreo 2019'!$R3191</f>
        <v>0.12531710256646358</v>
      </c>
    </row>
    <row r="3192" spans="1:21" s="94" customFormat="1" ht="16.5" hidden="1" x14ac:dyDescent="0.3">
      <c r="A3192" s="95" t="s">
        <v>116</v>
      </c>
      <c r="B3192" s="102">
        <f>VLOOKUP('Datos Monitoreo 2019'!$A3192,info!$D$3:$E$118,2,FALSE)</f>
        <v>2</v>
      </c>
      <c r="C3192" s="96">
        <v>8</v>
      </c>
      <c r="D3192" s="96" t="s">
        <v>11</v>
      </c>
      <c r="E3192" s="97">
        <v>31.640002686668797</v>
      </c>
      <c r="F3192" s="103">
        <f t="shared" si="54"/>
        <v>7.8625406676371981E-2</v>
      </c>
      <c r="G3192" s="98"/>
      <c r="H3192" s="104"/>
      <c r="I3192" s="104"/>
      <c r="J3192" s="104"/>
      <c r="K3192" s="105">
        <f>VLOOKUP('Datos Monitoreo 2019'!$D3192,info!$A$2:$B$20,2,FALSE)</f>
        <v>0.34899999999999998</v>
      </c>
      <c r="M3192" s="104">
        <v>1.1499999999999999</v>
      </c>
      <c r="N3192" s="106">
        <f>(0.489461*'Datos Monitoreo 2019'!$E3192^1.79018)/1000</f>
        <v>0.23736216342341168</v>
      </c>
      <c r="O3192" s="106">
        <f>'Datos Monitoreo 2019'!$N3192*'Datos Monitoreo 2019'!$S3192</f>
        <v>4.7472432684682341E-2</v>
      </c>
      <c r="P3192" s="106">
        <f>'Datos Monitoreo 2019'!$O3192+'Datos Monitoreo 2019'!$N3192</f>
        <v>0.28483459610809403</v>
      </c>
      <c r="Q3192" s="104">
        <v>0.47</v>
      </c>
      <c r="R3192" s="106">
        <f>'Datos Monitoreo 2019'!$Q3192*'Datos Monitoreo 2019'!$N3192</f>
        <v>0.11156021680900348</v>
      </c>
      <c r="S3192" s="104">
        <v>0.2</v>
      </c>
      <c r="T3192" s="106">
        <f>'Datos Monitoreo 2019'!$R3192*'Datos Monitoreo 2019'!$S3192</f>
        <v>2.2312043361800697E-2</v>
      </c>
      <c r="U3192" s="106">
        <f>'Datos Monitoreo 2019'!$T3192+'Datos Monitoreo 2019'!$R3192</f>
        <v>0.13387226017080417</v>
      </c>
    </row>
    <row r="3193" spans="1:21" s="94" customFormat="1" ht="16.5" hidden="1" x14ac:dyDescent="0.3">
      <c r="A3193" s="95" t="s">
        <v>116</v>
      </c>
      <c r="B3193" s="102">
        <f>VLOOKUP('Datos Monitoreo 2019'!$A3193,info!$D$3:$E$118,2,FALSE)</f>
        <v>2</v>
      </c>
      <c r="C3193" s="96">
        <v>10</v>
      </c>
      <c r="D3193" s="96" t="s">
        <v>11</v>
      </c>
      <c r="E3193" s="97">
        <v>27.852115041081685</v>
      </c>
      <c r="F3193" s="103">
        <f t="shared" si="54"/>
        <v>6.0926501652366197E-2</v>
      </c>
      <c r="G3193" s="98"/>
      <c r="H3193" s="104"/>
      <c r="I3193" s="104"/>
      <c r="J3193" s="104"/>
      <c r="K3193" s="105">
        <f>VLOOKUP('Datos Monitoreo 2019'!$D3193,info!$A$2:$B$20,2,FALSE)</f>
        <v>0.34899999999999998</v>
      </c>
      <c r="M3193" s="104">
        <v>1.1499999999999999</v>
      </c>
      <c r="N3193" s="106">
        <f>(0.489461*'Datos Monitoreo 2019'!$E3193^1.79018)/1000</f>
        <v>0.18891842246872298</v>
      </c>
      <c r="O3193" s="106">
        <f>'Datos Monitoreo 2019'!$N3193*'Datos Monitoreo 2019'!$S3193</f>
        <v>3.7783684493744599E-2</v>
      </c>
      <c r="P3193" s="106">
        <f>'Datos Monitoreo 2019'!$O3193+'Datos Monitoreo 2019'!$N3193</f>
        <v>0.22670210696246756</v>
      </c>
      <c r="Q3193" s="104">
        <v>0.47</v>
      </c>
      <c r="R3193" s="106">
        <f>'Datos Monitoreo 2019'!$Q3193*'Datos Monitoreo 2019'!$N3193</f>
        <v>8.8791658560299802E-2</v>
      </c>
      <c r="S3193" s="104">
        <v>0.2</v>
      </c>
      <c r="T3193" s="106">
        <f>'Datos Monitoreo 2019'!$R3193*'Datos Monitoreo 2019'!$S3193</f>
        <v>1.7758331712059962E-2</v>
      </c>
      <c r="U3193" s="106">
        <f>'Datos Monitoreo 2019'!$T3193+'Datos Monitoreo 2019'!$R3193</f>
        <v>0.10654999027235976</v>
      </c>
    </row>
    <row r="3194" spans="1:21" s="94" customFormat="1" ht="16.5" hidden="1" x14ac:dyDescent="0.3">
      <c r="A3194" s="95" t="s">
        <v>116</v>
      </c>
      <c r="B3194" s="102">
        <f>VLOOKUP('Datos Monitoreo 2019'!$A3194,info!$D$3:$E$118,2,FALSE)</f>
        <v>2</v>
      </c>
      <c r="C3194" s="96">
        <v>12</v>
      </c>
      <c r="D3194" s="96" t="s">
        <v>11</v>
      </c>
      <c r="E3194" s="97">
        <v>28.297748881738993</v>
      </c>
      <c r="F3194" s="103">
        <f t="shared" si="54"/>
        <v>6.289174688966491E-2</v>
      </c>
      <c r="G3194" s="98"/>
      <c r="H3194" s="104"/>
      <c r="I3194" s="104"/>
      <c r="J3194" s="104"/>
      <c r="K3194" s="105">
        <f>VLOOKUP('Datos Monitoreo 2019'!$D3194,info!$A$2:$B$20,2,FALSE)</f>
        <v>0.34899999999999998</v>
      </c>
      <c r="M3194" s="104">
        <v>1.1499999999999999</v>
      </c>
      <c r="N3194" s="106">
        <f>(0.489461*'Datos Monitoreo 2019'!$E3194^1.79018)/1000</f>
        <v>0.19436375845090023</v>
      </c>
      <c r="O3194" s="106">
        <f>'Datos Monitoreo 2019'!$N3194*'Datos Monitoreo 2019'!$S3194</f>
        <v>3.8872751690180049E-2</v>
      </c>
      <c r="P3194" s="106">
        <f>'Datos Monitoreo 2019'!$O3194+'Datos Monitoreo 2019'!$N3194</f>
        <v>0.23323651014108027</v>
      </c>
      <c r="Q3194" s="104">
        <v>0.47</v>
      </c>
      <c r="R3194" s="106">
        <f>'Datos Monitoreo 2019'!$Q3194*'Datos Monitoreo 2019'!$N3194</f>
        <v>9.1350966471923103E-2</v>
      </c>
      <c r="S3194" s="104">
        <v>0.2</v>
      </c>
      <c r="T3194" s="106">
        <f>'Datos Monitoreo 2019'!$R3194*'Datos Monitoreo 2019'!$S3194</f>
        <v>1.8270193294384621E-2</v>
      </c>
      <c r="U3194" s="106">
        <f>'Datos Monitoreo 2019'!$T3194+'Datos Monitoreo 2019'!$R3194</f>
        <v>0.10962115976630772</v>
      </c>
    </row>
    <row r="3195" spans="1:21" s="94" customFormat="1" ht="16.5" hidden="1" x14ac:dyDescent="0.3">
      <c r="A3195" s="95" t="s">
        <v>116</v>
      </c>
      <c r="B3195" s="102">
        <f>VLOOKUP('Datos Monitoreo 2019'!$A3195,info!$D$3:$E$118,2,FALSE)</f>
        <v>2</v>
      </c>
      <c r="C3195" s="96">
        <v>14</v>
      </c>
      <c r="D3195" s="96" t="s">
        <v>11</v>
      </c>
      <c r="E3195" s="97">
        <v>31.862819606997444</v>
      </c>
      <c r="F3195" s="103">
        <f t="shared" si="54"/>
        <v>7.9736706066511093E-2</v>
      </c>
      <c r="G3195" s="98"/>
      <c r="H3195" s="104"/>
      <c r="I3195" s="104"/>
      <c r="J3195" s="104"/>
      <c r="K3195" s="105">
        <f>VLOOKUP('Datos Monitoreo 2019'!$D3195,info!$A$2:$B$20,2,FALSE)</f>
        <v>0.34899999999999998</v>
      </c>
      <c r="M3195" s="104">
        <v>1.1499999999999999</v>
      </c>
      <c r="N3195" s="106">
        <f>(0.489461*'Datos Monitoreo 2019'!$E3195^1.79018)/1000</f>
        <v>0.24036288655377303</v>
      </c>
      <c r="O3195" s="106">
        <f>'Datos Monitoreo 2019'!$N3195*'Datos Monitoreo 2019'!$S3195</f>
        <v>4.8072577310754608E-2</v>
      </c>
      <c r="P3195" s="106">
        <f>'Datos Monitoreo 2019'!$O3195+'Datos Monitoreo 2019'!$N3195</f>
        <v>0.28843546386452762</v>
      </c>
      <c r="Q3195" s="104">
        <v>0.47</v>
      </c>
      <c r="R3195" s="106">
        <f>'Datos Monitoreo 2019'!$Q3195*'Datos Monitoreo 2019'!$N3195</f>
        <v>0.11297055668027331</v>
      </c>
      <c r="S3195" s="104">
        <v>0.2</v>
      </c>
      <c r="T3195" s="106">
        <f>'Datos Monitoreo 2019'!$R3195*'Datos Monitoreo 2019'!$S3195</f>
        <v>2.2594111336054663E-2</v>
      </c>
      <c r="U3195" s="106">
        <f>'Datos Monitoreo 2019'!$T3195+'Datos Monitoreo 2019'!$R3195</f>
        <v>0.13556466801632797</v>
      </c>
    </row>
    <row r="3196" spans="1:21" s="94" customFormat="1" ht="16.5" hidden="1" x14ac:dyDescent="0.3">
      <c r="A3196" s="95" t="s">
        <v>116</v>
      </c>
      <c r="B3196" s="102">
        <f>VLOOKUP('Datos Monitoreo 2019'!$A3196,info!$D$3:$E$118,2,FALSE)</f>
        <v>2</v>
      </c>
      <c r="C3196" s="96">
        <v>16</v>
      </c>
      <c r="D3196" s="96" t="s">
        <v>11</v>
      </c>
      <c r="E3196" s="97">
        <v>29.220847551671984</v>
      </c>
      <c r="F3196" s="103">
        <f t="shared" si="54"/>
        <v>6.7061845131087205E-2</v>
      </c>
      <c r="G3196" s="98"/>
      <c r="H3196" s="104"/>
      <c r="I3196" s="104"/>
      <c r="J3196" s="104"/>
      <c r="K3196" s="105">
        <f>VLOOKUP('Datos Monitoreo 2019'!$D3196,info!$A$2:$B$20,2,FALSE)</f>
        <v>0.34899999999999998</v>
      </c>
      <c r="M3196" s="104">
        <v>1.1499999999999999</v>
      </c>
      <c r="N3196" s="106">
        <f>(0.489461*'Datos Monitoreo 2019'!$E3196^1.79018)/1000</f>
        <v>0.20586003633328828</v>
      </c>
      <c r="O3196" s="106">
        <f>'Datos Monitoreo 2019'!$N3196*'Datos Monitoreo 2019'!$S3196</f>
        <v>4.1172007266657658E-2</v>
      </c>
      <c r="P3196" s="106">
        <f>'Datos Monitoreo 2019'!$O3196+'Datos Monitoreo 2019'!$N3196</f>
        <v>0.24703204359994593</v>
      </c>
      <c r="Q3196" s="104">
        <v>0.47</v>
      </c>
      <c r="R3196" s="106">
        <f>'Datos Monitoreo 2019'!$Q3196*'Datos Monitoreo 2019'!$N3196</f>
        <v>9.6754217076645485E-2</v>
      </c>
      <c r="S3196" s="104">
        <v>0.2</v>
      </c>
      <c r="T3196" s="106">
        <f>'Datos Monitoreo 2019'!$R3196*'Datos Monitoreo 2019'!$S3196</f>
        <v>1.9350843415329097E-2</v>
      </c>
      <c r="U3196" s="106">
        <f>'Datos Monitoreo 2019'!$T3196+'Datos Monitoreo 2019'!$R3196</f>
        <v>0.11610506049197458</v>
      </c>
    </row>
    <row r="3197" spans="1:21" s="94" customFormat="1" ht="16.5" hidden="1" x14ac:dyDescent="0.3">
      <c r="A3197" s="95" t="s">
        <v>116</v>
      </c>
      <c r="B3197" s="102">
        <f>VLOOKUP('Datos Monitoreo 2019'!$A3197,info!$D$3:$E$118,2,FALSE)</f>
        <v>2</v>
      </c>
      <c r="C3197" s="96">
        <v>17</v>
      </c>
      <c r="D3197" s="95" t="s">
        <v>11</v>
      </c>
      <c r="E3197" s="97">
        <v>26.769861428056796</v>
      </c>
      <c r="F3197" s="103">
        <f t="shared" si="54"/>
        <v>5.6283633652489409E-2</v>
      </c>
      <c r="G3197" s="95"/>
      <c r="H3197" s="104"/>
      <c r="I3197" s="104"/>
      <c r="J3197" s="104"/>
      <c r="K3197" s="105">
        <f>VLOOKUP('Datos Monitoreo 2019'!$D3197,info!$A$2:$B$20,2,FALSE)</f>
        <v>0.34899999999999998</v>
      </c>
      <c r="M3197" s="104">
        <v>1.1499999999999999</v>
      </c>
      <c r="N3197" s="106">
        <f>(0.489461*'Datos Monitoreo 2019'!$E3197^1.79018)/1000</f>
        <v>0.17597931781230056</v>
      </c>
      <c r="O3197" s="106">
        <f>'Datos Monitoreo 2019'!$N3197*'Datos Monitoreo 2019'!$S3197</f>
        <v>3.5195863562460114E-2</v>
      </c>
      <c r="P3197" s="106">
        <f>'Datos Monitoreo 2019'!$O3197+'Datos Monitoreo 2019'!$N3197</f>
        <v>0.21117518137476066</v>
      </c>
      <c r="Q3197" s="104">
        <v>0.47</v>
      </c>
      <c r="R3197" s="106">
        <f>'Datos Monitoreo 2019'!$Q3197*'Datos Monitoreo 2019'!$N3197</f>
        <v>8.2710279371781256E-2</v>
      </c>
      <c r="S3197" s="104">
        <v>0.2</v>
      </c>
      <c r="T3197" s="106">
        <f>'Datos Monitoreo 2019'!$R3197*'Datos Monitoreo 2019'!$S3197</f>
        <v>1.6542055874356251E-2</v>
      </c>
      <c r="U3197" s="106">
        <f>'Datos Monitoreo 2019'!$T3197+'Datos Monitoreo 2019'!$R3197</f>
        <v>9.925233524613751E-2</v>
      </c>
    </row>
    <row r="3198" spans="1:21" s="94" customFormat="1" ht="16.5" hidden="1" x14ac:dyDescent="0.3">
      <c r="A3198" s="95" t="s">
        <v>116</v>
      </c>
      <c r="B3198" s="102">
        <f>VLOOKUP('Datos Monitoreo 2019'!$A3198,info!$D$3:$E$118,2,FALSE)</f>
        <v>2</v>
      </c>
      <c r="C3198" s="96">
        <v>18</v>
      </c>
      <c r="D3198" s="95" t="s">
        <v>11</v>
      </c>
      <c r="E3198" s="97">
        <v>28.074931961410339</v>
      </c>
      <c r="F3198" s="103">
        <f t="shared" si="54"/>
        <v>6.1905224974909794E-2</v>
      </c>
      <c r="G3198" s="95"/>
      <c r="H3198" s="104"/>
      <c r="I3198" s="104"/>
      <c r="J3198" s="104"/>
      <c r="K3198" s="105">
        <f>VLOOKUP('Datos Monitoreo 2019'!$D3198,info!$A$2:$B$20,2,FALSE)</f>
        <v>0.34899999999999998</v>
      </c>
      <c r="M3198" s="104">
        <v>1.1499999999999999</v>
      </c>
      <c r="N3198" s="106">
        <f>(0.489461*'Datos Monitoreo 2019'!$E3198^1.79018)/1000</f>
        <v>0.19163255314074626</v>
      </c>
      <c r="O3198" s="106">
        <f>'Datos Monitoreo 2019'!$N3198*'Datos Monitoreo 2019'!$S3198</f>
        <v>3.8326510628149256E-2</v>
      </c>
      <c r="P3198" s="106">
        <f>'Datos Monitoreo 2019'!$O3198+'Datos Monitoreo 2019'!$N3198</f>
        <v>0.22995906376889552</v>
      </c>
      <c r="Q3198" s="104">
        <v>0.47</v>
      </c>
      <c r="R3198" s="106">
        <f>'Datos Monitoreo 2019'!$Q3198*'Datos Monitoreo 2019'!$N3198</f>
        <v>9.0067299976150733E-2</v>
      </c>
      <c r="S3198" s="104">
        <v>0.2</v>
      </c>
      <c r="T3198" s="106">
        <f>'Datos Monitoreo 2019'!$R3198*'Datos Monitoreo 2019'!$S3198</f>
        <v>1.8013459995230147E-2</v>
      </c>
      <c r="U3198" s="106">
        <f>'Datos Monitoreo 2019'!$T3198+'Datos Monitoreo 2019'!$R3198</f>
        <v>0.10808075997138088</v>
      </c>
    </row>
    <row r="3199" spans="1:21" s="94" customFormat="1" ht="16.5" hidden="1" x14ac:dyDescent="0.3">
      <c r="A3199" s="95" t="s">
        <v>116</v>
      </c>
      <c r="B3199" s="102">
        <f>VLOOKUP('Datos Monitoreo 2019'!$A3199,info!$D$3:$E$118,2,FALSE)</f>
        <v>2</v>
      </c>
      <c r="C3199" s="96">
        <v>19</v>
      </c>
      <c r="D3199" s="96" t="s">
        <v>11</v>
      </c>
      <c r="E3199" s="97">
        <v>23.395776634508614</v>
      </c>
      <c r="F3199" s="103">
        <f t="shared" si="54"/>
        <v>4.2989739565909575E-2</v>
      </c>
      <c r="G3199" s="98"/>
      <c r="H3199" s="104"/>
      <c r="I3199" s="104"/>
      <c r="J3199" s="104"/>
      <c r="K3199" s="105">
        <f>VLOOKUP('Datos Monitoreo 2019'!$D3199,info!$A$2:$B$20,2,FALSE)</f>
        <v>0.34899999999999998</v>
      </c>
      <c r="M3199" s="104">
        <v>1.1499999999999999</v>
      </c>
      <c r="N3199" s="106">
        <f>(0.489461*'Datos Monitoreo 2019'!$E3199^1.79018)/1000</f>
        <v>0.13826765672122757</v>
      </c>
      <c r="O3199" s="106">
        <f>'Datos Monitoreo 2019'!$N3199*'Datos Monitoreo 2019'!$S3199</f>
        <v>2.7653531344245516E-2</v>
      </c>
      <c r="P3199" s="106">
        <f>'Datos Monitoreo 2019'!$O3199+'Datos Monitoreo 2019'!$N3199</f>
        <v>0.16592118806547307</v>
      </c>
      <c r="Q3199" s="104">
        <v>0.47</v>
      </c>
      <c r="R3199" s="106">
        <f>'Datos Monitoreo 2019'!$Q3199*'Datos Monitoreo 2019'!$N3199</f>
        <v>6.4985798658976954E-2</v>
      </c>
      <c r="S3199" s="104">
        <v>0.2</v>
      </c>
      <c r="T3199" s="106">
        <f>'Datos Monitoreo 2019'!$R3199*'Datos Monitoreo 2019'!$S3199</f>
        <v>1.2997159731795391E-2</v>
      </c>
      <c r="U3199" s="106">
        <f>'Datos Monitoreo 2019'!$T3199+'Datos Monitoreo 2019'!$R3199</f>
        <v>7.798295839077235E-2</v>
      </c>
    </row>
    <row r="3200" spans="1:21" s="94" customFormat="1" ht="16.5" hidden="1" x14ac:dyDescent="0.3">
      <c r="A3200" s="95" t="s">
        <v>116</v>
      </c>
      <c r="B3200" s="102">
        <f>VLOOKUP('Datos Monitoreo 2019'!$A3200,info!$D$3:$E$118,2,FALSE)</f>
        <v>2</v>
      </c>
      <c r="C3200" s="96">
        <v>21</v>
      </c>
      <c r="D3200" s="96" t="s">
        <v>11</v>
      </c>
      <c r="E3200" s="97">
        <v>31.321692800485007</v>
      </c>
      <c r="F3200" s="103">
        <f t="shared" si="54"/>
        <v>7.7051364289193125E-2</v>
      </c>
      <c r="G3200" s="98"/>
      <c r="H3200" s="104"/>
      <c r="I3200" s="104"/>
      <c r="J3200" s="104"/>
      <c r="K3200" s="105">
        <f>VLOOKUP('Datos Monitoreo 2019'!$D3200,info!$A$2:$B$20,2,FALSE)</f>
        <v>0.34899999999999998</v>
      </c>
      <c r="M3200" s="104">
        <v>1.1499999999999999</v>
      </c>
      <c r="N3200" s="106">
        <f>(0.489461*'Datos Monitoreo 2019'!$E3200^1.79018)/1000</f>
        <v>0.23310430777345323</v>
      </c>
      <c r="O3200" s="106">
        <f>'Datos Monitoreo 2019'!$N3200*'Datos Monitoreo 2019'!$S3200</f>
        <v>4.6620861554690647E-2</v>
      </c>
      <c r="P3200" s="106">
        <f>'Datos Monitoreo 2019'!$O3200+'Datos Monitoreo 2019'!$N3200</f>
        <v>0.2797251693281439</v>
      </c>
      <c r="Q3200" s="104">
        <v>0.47</v>
      </c>
      <c r="R3200" s="106">
        <f>'Datos Monitoreo 2019'!$Q3200*'Datos Monitoreo 2019'!$N3200</f>
        <v>0.109559024653523</v>
      </c>
      <c r="S3200" s="104">
        <v>0.2</v>
      </c>
      <c r="T3200" s="106">
        <f>'Datos Monitoreo 2019'!$R3200*'Datos Monitoreo 2019'!$S3200</f>
        <v>2.1911804930704604E-2</v>
      </c>
      <c r="U3200" s="106">
        <f>'Datos Monitoreo 2019'!$T3200+'Datos Monitoreo 2019'!$R3200</f>
        <v>0.13147082958422762</v>
      </c>
    </row>
    <row r="3201" spans="1:21" s="94" customFormat="1" ht="16.5" hidden="1" x14ac:dyDescent="0.3">
      <c r="A3201" s="95" t="s">
        <v>116</v>
      </c>
      <c r="B3201" s="102">
        <f>VLOOKUP('Datos Monitoreo 2019'!$A3201,info!$D$3:$E$118,2,FALSE)</f>
        <v>2</v>
      </c>
      <c r="C3201" s="96">
        <v>23</v>
      </c>
      <c r="D3201" s="96" t="s">
        <v>11</v>
      </c>
      <c r="E3201" s="97">
        <v>21.740565226352903</v>
      </c>
      <c r="F3201" s="103">
        <f t="shared" si="54"/>
        <v>3.7122015123997584E-2</v>
      </c>
      <c r="G3201" s="98"/>
      <c r="H3201" s="104"/>
      <c r="I3201" s="104"/>
      <c r="J3201" s="104"/>
      <c r="K3201" s="105">
        <f>VLOOKUP('Datos Monitoreo 2019'!$D3201,info!$A$2:$B$20,2,FALSE)</f>
        <v>0.34899999999999998</v>
      </c>
      <c r="M3201" s="104">
        <v>1.1499999999999999</v>
      </c>
      <c r="N3201" s="106">
        <f>(0.489461*'Datos Monitoreo 2019'!$E3201^1.79018)/1000</f>
        <v>0.1212477224300345</v>
      </c>
      <c r="O3201" s="106">
        <f>'Datos Monitoreo 2019'!$N3201*'Datos Monitoreo 2019'!$S3201</f>
        <v>2.4249544486006899E-2</v>
      </c>
      <c r="P3201" s="106">
        <f>'Datos Monitoreo 2019'!$O3201+'Datos Monitoreo 2019'!$N3201</f>
        <v>0.1454972669160414</v>
      </c>
      <c r="Q3201" s="104">
        <v>0.47</v>
      </c>
      <c r="R3201" s="106">
        <f>'Datos Monitoreo 2019'!$Q3201*'Datos Monitoreo 2019'!$N3201</f>
        <v>5.6986429542116211E-2</v>
      </c>
      <c r="S3201" s="104">
        <v>0.2</v>
      </c>
      <c r="T3201" s="106">
        <f>'Datos Monitoreo 2019'!$R3201*'Datos Monitoreo 2019'!$S3201</f>
        <v>1.1397285908423243E-2</v>
      </c>
      <c r="U3201" s="106">
        <f>'Datos Monitoreo 2019'!$T3201+'Datos Monitoreo 2019'!$R3201</f>
        <v>6.8383715450539451E-2</v>
      </c>
    </row>
    <row r="3202" spans="1:21" s="94" customFormat="1" ht="16.5" hidden="1" x14ac:dyDescent="0.3">
      <c r="A3202" s="95" t="s">
        <v>116</v>
      </c>
      <c r="B3202" s="102">
        <f>VLOOKUP('Datos Monitoreo 2019'!$A3202,info!$D$3:$E$118,2,FALSE)</f>
        <v>2</v>
      </c>
      <c r="C3202" s="96">
        <v>26</v>
      </c>
      <c r="D3202" s="95" t="s">
        <v>11</v>
      </c>
      <c r="E3202" s="97">
        <v>28.743382722396298</v>
      </c>
      <c r="F3202" s="103">
        <f t="shared" si="54"/>
        <v>6.4888186495809644E-2</v>
      </c>
      <c r="G3202" s="95"/>
      <c r="H3202" s="104"/>
      <c r="I3202" s="104"/>
      <c r="J3202" s="104"/>
      <c r="K3202" s="105">
        <f>VLOOKUP('Datos Monitoreo 2019'!$D3202,info!$A$2:$B$20,2,FALSE)</f>
        <v>0.34899999999999998</v>
      </c>
      <c r="M3202" s="104">
        <v>1.1499999999999999</v>
      </c>
      <c r="N3202" s="106">
        <f>(0.489461*'Datos Monitoreo 2019'!$E3202^1.79018)/1000</f>
        <v>0.19987728006197153</v>
      </c>
      <c r="O3202" s="106">
        <f>'Datos Monitoreo 2019'!$N3202*'Datos Monitoreo 2019'!$S3202</f>
        <v>3.9975456012394307E-2</v>
      </c>
      <c r="P3202" s="106">
        <f>'Datos Monitoreo 2019'!$O3202+'Datos Monitoreo 2019'!$N3202</f>
        <v>0.23985273607436583</v>
      </c>
      <c r="Q3202" s="104">
        <v>0.47</v>
      </c>
      <c r="R3202" s="106">
        <f>'Datos Monitoreo 2019'!$Q3202*'Datos Monitoreo 2019'!$N3202</f>
        <v>9.3942321629126607E-2</v>
      </c>
      <c r="S3202" s="104">
        <v>0.2</v>
      </c>
      <c r="T3202" s="106">
        <f>'Datos Monitoreo 2019'!$R3202*'Datos Monitoreo 2019'!$S3202</f>
        <v>1.8788464325825323E-2</v>
      </c>
      <c r="U3202" s="106">
        <f>'Datos Monitoreo 2019'!$T3202+'Datos Monitoreo 2019'!$R3202</f>
        <v>0.11273078595495192</v>
      </c>
    </row>
    <row r="3203" spans="1:21" s="94" customFormat="1" ht="16.5" hidden="1" x14ac:dyDescent="0.3">
      <c r="A3203" s="95" t="s">
        <v>116</v>
      </c>
      <c r="B3203" s="102">
        <f>VLOOKUP('Datos Monitoreo 2019'!$A3203,info!$D$3:$E$118,2,FALSE)</f>
        <v>2</v>
      </c>
      <c r="C3203" s="96">
        <v>27</v>
      </c>
      <c r="D3203" s="96" t="s">
        <v>11</v>
      </c>
      <c r="E3203" s="97">
        <v>28.361410858975749</v>
      </c>
      <c r="F3203" s="103">
        <f t="shared" ref="F3203:F3266" si="55">+(PI()*(((E3203/100)^2))/4)</f>
        <v>6.3175042688368488E-2</v>
      </c>
      <c r="G3203" s="98"/>
      <c r="H3203" s="104"/>
      <c r="I3203" s="104"/>
      <c r="J3203" s="104"/>
      <c r="K3203" s="105">
        <f>VLOOKUP('Datos Monitoreo 2019'!$D3203,info!$A$2:$B$20,2,FALSE)</f>
        <v>0.34899999999999998</v>
      </c>
      <c r="M3203" s="104">
        <v>1.1499999999999999</v>
      </c>
      <c r="N3203" s="106">
        <f>(0.489461*'Datos Monitoreo 2019'!$E3203^1.79018)/1000</f>
        <v>0.19514723501644171</v>
      </c>
      <c r="O3203" s="106">
        <f>'Datos Monitoreo 2019'!$N3203*'Datos Monitoreo 2019'!$S3203</f>
        <v>3.9029447003288344E-2</v>
      </c>
      <c r="P3203" s="106">
        <f>'Datos Monitoreo 2019'!$O3203+'Datos Monitoreo 2019'!$N3203</f>
        <v>0.23417668201973005</v>
      </c>
      <c r="Q3203" s="104">
        <v>0.47</v>
      </c>
      <c r="R3203" s="106">
        <f>'Datos Monitoreo 2019'!$Q3203*'Datos Monitoreo 2019'!$N3203</f>
        <v>9.1719200457727593E-2</v>
      </c>
      <c r="S3203" s="104">
        <v>0.2</v>
      </c>
      <c r="T3203" s="106">
        <f>'Datos Monitoreo 2019'!$R3203*'Datos Monitoreo 2019'!$S3203</f>
        <v>1.8343840091545518E-2</v>
      </c>
      <c r="U3203" s="106">
        <f>'Datos Monitoreo 2019'!$T3203+'Datos Monitoreo 2019'!$R3203</f>
        <v>0.11006304054927311</v>
      </c>
    </row>
    <row r="3204" spans="1:21" s="94" customFormat="1" ht="16.5" hidden="1" x14ac:dyDescent="0.3">
      <c r="A3204" s="95" t="s">
        <v>116</v>
      </c>
      <c r="B3204" s="102">
        <f>VLOOKUP('Datos Monitoreo 2019'!$A3204,info!$D$3:$E$118,2,FALSE)</f>
        <v>2</v>
      </c>
      <c r="C3204" s="96">
        <v>29</v>
      </c>
      <c r="D3204" s="95" t="s">
        <v>11</v>
      </c>
      <c r="E3204" s="97">
        <v>28.934368654106574</v>
      </c>
      <c r="F3204" s="103">
        <f t="shared" si="55"/>
        <v>6.575335276645719E-2</v>
      </c>
      <c r="G3204" s="95"/>
      <c r="H3204" s="104"/>
      <c r="I3204" s="104"/>
      <c r="J3204" s="104"/>
      <c r="K3204" s="105">
        <f>VLOOKUP('Datos Monitoreo 2019'!$D3204,info!$A$2:$B$20,2,FALSE)</f>
        <v>0.34899999999999998</v>
      </c>
      <c r="M3204" s="104">
        <v>1.1499999999999999</v>
      </c>
      <c r="N3204" s="106">
        <f>(0.489461*'Datos Monitoreo 2019'!$E3204^1.79018)/1000</f>
        <v>0.20226103558864797</v>
      </c>
      <c r="O3204" s="106">
        <f>'Datos Monitoreo 2019'!$N3204*'Datos Monitoreo 2019'!$S3204</f>
        <v>4.0452207117729594E-2</v>
      </c>
      <c r="P3204" s="106">
        <f>'Datos Monitoreo 2019'!$O3204+'Datos Monitoreo 2019'!$N3204</f>
        <v>0.24271324270637756</v>
      </c>
      <c r="Q3204" s="104">
        <v>0.47</v>
      </c>
      <c r="R3204" s="106">
        <f>'Datos Monitoreo 2019'!$Q3204*'Datos Monitoreo 2019'!$N3204</f>
        <v>9.5062686726664541E-2</v>
      </c>
      <c r="S3204" s="104">
        <v>0.2</v>
      </c>
      <c r="T3204" s="106">
        <f>'Datos Monitoreo 2019'!$R3204*'Datos Monitoreo 2019'!$S3204</f>
        <v>1.9012537345332911E-2</v>
      </c>
      <c r="U3204" s="106">
        <f>'Datos Monitoreo 2019'!$T3204+'Datos Monitoreo 2019'!$R3204</f>
        <v>0.11407522407199745</v>
      </c>
    </row>
    <row r="3205" spans="1:21" s="94" customFormat="1" ht="16.5" hidden="1" x14ac:dyDescent="0.3">
      <c r="A3205" s="95" t="s">
        <v>116</v>
      </c>
      <c r="B3205" s="102">
        <f>VLOOKUP('Datos Monitoreo 2019'!$A3205,info!$D$3:$E$118,2,FALSE)</f>
        <v>2</v>
      </c>
      <c r="C3205" s="96">
        <v>31</v>
      </c>
      <c r="D3205" s="95" t="s">
        <v>11</v>
      </c>
      <c r="E3205" s="97">
        <v>23.300283668653478</v>
      </c>
      <c r="F3205" s="103">
        <f t="shared" si="55"/>
        <v>4.2639519113635858E-2</v>
      </c>
      <c r="G3205" s="95"/>
      <c r="H3205" s="104"/>
      <c r="I3205" s="104"/>
      <c r="J3205" s="104"/>
      <c r="K3205" s="105">
        <f>VLOOKUP('Datos Monitoreo 2019'!$D3205,info!$A$2:$B$20,2,FALSE)</f>
        <v>0.34899999999999998</v>
      </c>
      <c r="M3205" s="104">
        <v>1.1499999999999999</v>
      </c>
      <c r="N3205" s="106">
        <f>(0.489461*'Datos Monitoreo 2019'!$E3205^1.79018)/1000</f>
        <v>0.13725898439715783</v>
      </c>
      <c r="O3205" s="106">
        <f>'Datos Monitoreo 2019'!$N3205*'Datos Monitoreo 2019'!$S3205</f>
        <v>2.745179687943157E-2</v>
      </c>
      <c r="P3205" s="106">
        <f>'Datos Monitoreo 2019'!$O3205+'Datos Monitoreo 2019'!$N3205</f>
        <v>0.16471078127658939</v>
      </c>
      <c r="Q3205" s="104">
        <v>0.47</v>
      </c>
      <c r="R3205" s="106">
        <f>'Datos Monitoreo 2019'!$Q3205*'Datos Monitoreo 2019'!$N3205</f>
        <v>6.4511722666664176E-2</v>
      </c>
      <c r="S3205" s="104">
        <v>0.2</v>
      </c>
      <c r="T3205" s="106">
        <f>'Datos Monitoreo 2019'!$R3205*'Datos Monitoreo 2019'!$S3205</f>
        <v>1.2902344533332836E-2</v>
      </c>
      <c r="U3205" s="106">
        <f>'Datos Monitoreo 2019'!$T3205+'Datos Monitoreo 2019'!$R3205</f>
        <v>7.7414067199997008E-2</v>
      </c>
    </row>
    <row r="3206" spans="1:21" s="94" customFormat="1" ht="16.5" hidden="1" x14ac:dyDescent="0.3">
      <c r="A3206" s="95" t="s">
        <v>116</v>
      </c>
      <c r="B3206" s="102">
        <f>VLOOKUP('Datos Monitoreo 2019'!$A3206,info!$D$3:$E$118,2,FALSE)</f>
        <v>2</v>
      </c>
      <c r="C3206" s="96">
        <v>33</v>
      </c>
      <c r="D3206" s="95" t="s">
        <v>11</v>
      </c>
      <c r="E3206" s="97">
        <v>34.218312764757499</v>
      </c>
      <c r="F3206" s="103">
        <f t="shared" si="55"/>
        <v>9.1961715555285775E-2</v>
      </c>
      <c r="G3206" s="95"/>
      <c r="H3206" s="104"/>
      <c r="I3206" s="104"/>
      <c r="J3206" s="104"/>
      <c r="K3206" s="105">
        <f>VLOOKUP('Datos Monitoreo 2019'!$D3206,info!$A$2:$B$20,2,FALSE)</f>
        <v>0.34899999999999998</v>
      </c>
      <c r="M3206" s="104">
        <v>1.1499999999999999</v>
      </c>
      <c r="N3206" s="106">
        <f>(0.489461*'Datos Monitoreo 2019'!$E3206^1.79018)/1000</f>
        <v>0.27309713154956222</v>
      </c>
      <c r="O3206" s="106">
        <f>'Datos Monitoreo 2019'!$N3206*'Datos Monitoreo 2019'!$S3206</f>
        <v>5.4619426309912449E-2</v>
      </c>
      <c r="P3206" s="106">
        <f>'Datos Monitoreo 2019'!$O3206+'Datos Monitoreo 2019'!$N3206</f>
        <v>0.32771655785947468</v>
      </c>
      <c r="Q3206" s="104">
        <v>0.47</v>
      </c>
      <c r="R3206" s="106">
        <f>'Datos Monitoreo 2019'!$Q3206*'Datos Monitoreo 2019'!$N3206</f>
        <v>0.12835565182829423</v>
      </c>
      <c r="S3206" s="104">
        <v>0.2</v>
      </c>
      <c r="T3206" s="106">
        <f>'Datos Monitoreo 2019'!$R3206*'Datos Monitoreo 2019'!$S3206</f>
        <v>2.5671130365658847E-2</v>
      </c>
      <c r="U3206" s="106">
        <f>'Datos Monitoreo 2019'!$T3206+'Datos Monitoreo 2019'!$R3206</f>
        <v>0.15402678219395308</v>
      </c>
    </row>
    <row r="3207" spans="1:21" s="94" customFormat="1" ht="16.5" hidden="1" x14ac:dyDescent="0.3">
      <c r="A3207" s="95" t="s">
        <v>116</v>
      </c>
      <c r="B3207" s="102">
        <f>VLOOKUP('Datos Monitoreo 2019'!$A3207,info!$D$3:$E$118,2,FALSE)</f>
        <v>2</v>
      </c>
      <c r="C3207" s="96">
        <v>38</v>
      </c>
      <c r="D3207" s="96" t="s">
        <v>11</v>
      </c>
      <c r="E3207" s="97">
        <v>32.945073220022337</v>
      </c>
      <c r="F3207" s="103">
        <f t="shared" si="55"/>
        <v>8.5245376956807797E-2</v>
      </c>
      <c r="G3207" s="98"/>
      <c r="H3207" s="104"/>
      <c r="I3207" s="104"/>
      <c r="J3207" s="104"/>
      <c r="K3207" s="105">
        <f>VLOOKUP('Datos Monitoreo 2019'!$D3207,info!$A$2:$B$20,2,FALSE)</f>
        <v>0.34899999999999998</v>
      </c>
      <c r="M3207" s="104">
        <v>1.1499999999999999</v>
      </c>
      <c r="N3207" s="106">
        <f>(0.489461*'Datos Monitoreo 2019'!$E3207^1.79018)/1000</f>
        <v>0.2551738989151201</v>
      </c>
      <c r="O3207" s="106">
        <f>'Datos Monitoreo 2019'!$N3207*'Datos Monitoreo 2019'!$S3207</f>
        <v>5.1034779783024023E-2</v>
      </c>
      <c r="P3207" s="106">
        <f>'Datos Monitoreo 2019'!$O3207+'Datos Monitoreo 2019'!$N3207</f>
        <v>0.30620867869814411</v>
      </c>
      <c r="Q3207" s="104">
        <v>0.47</v>
      </c>
      <c r="R3207" s="106">
        <f>'Datos Monitoreo 2019'!$Q3207*'Datos Monitoreo 2019'!$N3207</f>
        <v>0.11993173249010644</v>
      </c>
      <c r="S3207" s="104">
        <v>0.2</v>
      </c>
      <c r="T3207" s="106">
        <f>'Datos Monitoreo 2019'!$R3207*'Datos Monitoreo 2019'!$S3207</f>
        <v>2.398634649802129E-2</v>
      </c>
      <c r="U3207" s="106">
        <f>'Datos Monitoreo 2019'!$T3207+'Datos Monitoreo 2019'!$R3207</f>
        <v>0.14391807898812772</v>
      </c>
    </row>
    <row r="3208" spans="1:21" s="94" customFormat="1" ht="16.5" hidden="1" x14ac:dyDescent="0.3">
      <c r="A3208" s="95" t="s">
        <v>116</v>
      </c>
      <c r="B3208" s="102">
        <f>VLOOKUP('Datos Monitoreo 2019'!$A3208,info!$D$3:$E$118,2,FALSE)</f>
        <v>2</v>
      </c>
      <c r="C3208" s="96">
        <v>39</v>
      </c>
      <c r="D3208" s="96" t="s">
        <v>11</v>
      </c>
      <c r="E3208" s="97">
        <v>27.183664280095726</v>
      </c>
      <c r="F3208" s="103">
        <f t="shared" si="55"/>
        <v>5.8037123238004383E-2</v>
      </c>
      <c r="G3208" s="98"/>
      <c r="H3208" s="104"/>
      <c r="I3208" s="104"/>
      <c r="J3208" s="104"/>
      <c r="K3208" s="105">
        <f>VLOOKUP('Datos Monitoreo 2019'!$D3208,info!$A$2:$B$20,2,FALSE)</f>
        <v>0.34899999999999998</v>
      </c>
      <c r="M3208" s="104">
        <v>1.1499999999999999</v>
      </c>
      <c r="N3208" s="106">
        <f>(0.489461*'Datos Monitoreo 2019'!$E3208^1.79018)/1000</f>
        <v>0.18087876538593226</v>
      </c>
      <c r="O3208" s="106">
        <f>'Datos Monitoreo 2019'!$N3208*'Datos Monitoreo 2019'!$S3208</f>
        <v>3.617575307718645E-2</v>
      </c>
      <c r="P3208" s="106">
        <f>'Datos Monitoreo 2019'!$O3208+'Datos Monitoreo 2019'!$N3208</f>
        <v>0.21705451846311871</v>
      </c>
      <c r="Q3208" s="104">
        <v>0.47</v>
      </c>
      <c r="R3208" s="106">
        <f>'Datos Monitoreo 2019'!$Q3208*'Datos Monitoreo 2019'!$N3208</f>
        <v>8.5013019731388154E-2</v>
      </c>
      <c r="S3208" s="104">
        <v>0.2</v>
      </c>
      <c r="T3208" s="106">
        <f>'Datos Monitoreo 2019'!$R3208*'Datos Monitoreo 2019'!$S3208</f>
        <v>1.7002603946277631E-2</v>
      </c>
      <c r="U3208" s="106">
        <f>'Datos Monitoreo 2019'!$T3208+'Datos Monitoreo 2019'!$R3208</f>
        <v>0.10201562367766578</v>
      </c>
    </row>
    <row r="3209" spans="1:21" s="94" customFormat="1" ht="16.5" hidden="1" x14ac:dyDescent="0.3">
      <c r="A3209" s="95" t="s">
        <v>116</v>
      </c>
      <c r="B3209" s="102">
        <f>VLOOKUP('Datos Monitoreo 2019'!$A3209,info!$D$3:$E$118,2,FALSE)</f>
        <v>2</v>
      </c>
      <c r="C3209" s="96">
        <v>40</v>
      </c>
      <c r="D3209" s="95" t="s">
        <v>11</v>
      </c>
      <c r="E3209" s="97">
        <v>32.626763333838547</v>
      </c>
      <c r="F3209" s="103">
        <f t="shared" si="55"/>
        <v>8.36060810429613E-2</v>
      </c>
      <c r="G3209" s="95"/>
      <c r="H3209" s="104"/>
      <c r="I3209" s="104"/>
      <c r="J3209" s="104"/>
      <c r="K3209" s="105">
        <f>VLOOKUP('Datos Monitoreo 2019'!$D3209,info!$A$2:$B$20,2,FALSE)</f>
        <v>0.34899999999999998</v>
      </c>
      <c r="M3209" s="104">
        <v>1.1499999999999999</v>
      </c>
      <c r="N3209" s="106">
        <f>(0.489461*'Datos Monitoreo 2019'!$E3209^1.79018)/1000</f>
        <v>0.25077716209564133</v>
      </c>
      <c r="O3209" s="106">
        <f>'Datos Monitoreo 2019'!$N3209*'Datos Monitoreo 2019'!$S3209</f>
        <v>5.0155432419128267E-2</v>
      </c>
      <c r="P3209" s="106">
        <f>'Datos Monitoreo 2019'!$O3209+'Datos Monitoreo 2019'!$N3209</f>
        <v>0.30093259451476961</v>
      </c>
      <c r="Q3209" s="104">
        <v>0.47</v>
      </c>
      <c r="R3209" s="106">
        <f>'Datos Monitoreo 2019'!$Q3209*'Datos Monitoreo 2019'!$N3209</f>
        <v>0.11786526618495141</v>
      </c>
      <c r="S3209" s="104">
        <v>0.2</v>
      </c>
      <c r="T3209" s="106">
        <f>'Datos Monitoreo 2019'!$R3209*'Datos Monitoreo 2019'!$S3209</f>
        <v>2.3573053236990285E-2</v>
      </c>
      <c r="U3209" s="106">
        <f>'Datos Monitoreo 2019'!$T3209+'Datos Monitoreo 2019'!$R3209</f>
        <v>0.14143831942194168</v>
      </c>
    </row>
    <row r="3210" spans="1:21" s="94" customFormat="1" ht="16.5" hidden="1" x14ac:dyDescent="0.3">
      <c r="A3210" s="95" t="s">
        <v>116</v>
      </c>
      <c r="B3210" s="102">
        <f>VLOOKUP('Datos Monitoreo 2019'!$A3210,info!$D$3:$E$118,2,FALSE)</f>
        <v>2</v>
      </c>
      <c r="C3210" s="96">
        <v>43</v>
      </c>
      <c r="D3210" s="96" t="s">
        <v>11</v>
      </c>
      <c r="E3210" s="97">
        <v>27.438312189042758</v>
      </c>
      <c r="F3210" s="103">
        <f t="shared" si="55"/>
        <v>5.9129562767387144E-2</v>
      </c>
      <c r="G3210" s="98"/>
      <c r="H3210" s="104"/>
      <c r="I3210" s="104"/>
      <c r="J3210" s="104"/>
      <c r="K3210" s="105">
        <f>VLOOKUP('Datos Monitoreo 2019'!$D3210,info!$A$2:$B$20,2,FALSE)</f>
        <v>0.34899999999999998</v>
      </c>
      <c r="M3210" s="104">
        <v>1.1499999999999999</v>
      </c>
      <c r="N3210" s="106">
        <f>(0.489461*'Datos Monitoreo 2019'!$E3210^1.79018)/1000</f>
        <v>0.18392329179915104</v>
      </c>
      <c r="O3210" s="106">
        <f>'Datos Monitoreo 2019'!$N3210*'Datos Monitoreo 2019'!$S3210</f>
        <v>3.6784658359830212E-2</v>
      </c>
      <c r="P3210" s="106">
        <f>'Datos Monitoreo 2019'!$O3210+'Datos Monitoreo 2019'!$N3210</f>
        <v>0.22070795015898126</v>
      </c>
      <c r="Q3210" s="104">
        <v>0.47</v>
      </c>
      <c r="R3210" s="106">
        <f>'Datos Monitoreo 2019'!$Q3210*'Datos Monitoreo 2019'!$N3210</f>
        <v>8.6443947145600983E-2</v>
      </c>
      <c r="S3210" s="104">
        <v>0.2</v>
      </c>
      <c r="T3210" s="106">
        <f>'Datos Monitoreo 2019'!$R3210*'Datos Monitoreo 2019'!$S3210</f>
        <v>1.7288789429120197E-2</v>
      </c>
      <c r="U3210" s="106">
        <f>'Datos Monitoreo 2019'!$T3210+'Datos Monitoreo 2019'!$R3210</f>
        <v>0.10373273657472118</v>
      </c>
    </row>
    <row r="3211" spans="1:21" s="94" customFormat="1" ht="16.5" hidden="1" x14ac:dyDescent="0.3">
      <c r="A3211" s="95" t="s">
        <v>116</v>
      </c>
      <c r="B3211" s="102">
        <f>VLOOKUP('Datos Monitoreo 2019'!$A3211,info!$D$3:$E$118,2,FALSE)</f>
        <v>2</v>
      </c>
      <c r="C3211" s="96">
        <v>44</v>
      </c>
      <c r="D3211" s="95" t="s">
        <v>11</v>
      </c>
      <c r="E3211" s="97">
        <v>24.541692224770259</v>
      </c>
      <c r="F3211" s="103">
        <f t="shared" si="55"/>
        <v>4.7304111763244672E-2</v>
      </c>
      <c r="G3211" s="95"/>
      <c r="H3211" s="104"/>
      <c r="I3211" s="104"/>
      <c r="J3211" s="104"/>
      <c r="K3211" s="105">
        <f>VLOOKUP('Datos Monitoreo 2019'!$D3211,info!$A$2:$B$20,2,FALSE)</f>
        <v>0.34899999999999998</v>
      </c>
      <c r="M3211" s="104">
        <v>1.1499999999999999</v>
      </c>
      <c r="N3211" s="106">
        <f>(0.489461*'Datos Monitoreo 2019'!$E3211^1.79018)/1000</f>
        <v>0.15062509733288576</v>
      </c>
      <c r="O3211" s="106">
        <f>'Datos Monitoreo 2019'!$N3211*'Datos Monitoreo 2019'!$S3211</f>
        <v>3.0125019466577155E-2</v>
      </c>
      <c r="P3211" s="106">
        <f>'Datos Monitoreo 2019'!$O3211+'Datos Monitoreo 2019'!$N3211</f>
        <v>0.1807501167994629</v>
      </c>
      <c r="Q3211" s="104">
        <v>0.47</v>
      </c>
      <c r="R3211" s="106">
        <f>'Datos Monitoreo 2019'!$Q3211*'Datos Monitoreo 2019'!$N3211</f>
        <v>7.0793795746456306E-2</v>
      </c>
      <c r="S3211" s="104">
        <v>0.2</v>
      </c>
      <c r="T3211" s="106">
        <f>'Datos Monitoreo 2019'!$R3211*'Datos Monitoreo 2019'!$S3211</f>
        <v>1.4158759149291262E-2</v>
      </c>
      <c r="U3211" s="106">
        <f>'Datos Monitoreo 2019'!$T3211+'Datos Monitoreo 2019'!$R3211</f>
        <v>8.4952554895747573E-2</v>
      </c>
    </row>
    <row r="3212" spans="1:21" s="94" customFormat="1" ht="16.5" hidden="1" x14ac:dyDescent="0.3">
      <c r="A3212" s="95" t="s">
        <v>116</v>
      </c>
      <c r="B3212" s="102">
        <f>VLOOKUP('Datos Monitoreo 2019'!$A3212,info!$D$3:$E$118,2,FALSE)</f>
        <v>2</v>
      </c>
      <c r="C3212" s="96">
        <v>48</v>
      </c>
      <c r="D3212" s="95" t="s">
        <v>11</v>
      </c>
      <c r="E3212" s="97">
        <v>34.759439571269944</v>
      </c>
      <c r="F3212" s="103">
        <f t="shared" si="55"/>
        <v>9.4893270029566962E-2</v>
      </c>
      <c r="G3212" s="95"/>
      <c r="H3212" s="104"/>
      <c r="I3212" s="104"/>
      <c r="J3212" s="104"/>
      <c r="K3212" s="105">
        <f>VLOOKUP('Datos Monitoreo 2019'!$D3212,info!$A$2:$B$20,2,FALSE)</f>
        <v>0.34899999999999998</v>
      </c>
      <c r="M3212" s="104">
        <v>1.1499999999999999</v>
      </c>
      <c r="N3212" s="106">
        <f>(0.489461*'Datos Monitoreo 2019'!$E3212^1.79018)/1000</f>
        <v>0.28087671475858794</v>
      </c>
      <c r="O3212" s="106">
        <f>'Datos Monitoreo 2019'!$N3212*'Datos Monitoreo 2019'!$S3212</f>
        <v>5.617534295171759E-2</v>
      </c>
      <c r="P3212" s="106">
        <f>'Datos Monitoreo 2019'!$O3212+'Datos Monitoreo 2019'!$N3212</f>
        <v>0.33705205771030555</v>
      </c>
      <c r="Q3212" s="104">
        <v>0.47</v>
      </c>
      <c r="R3212" s="106">
        <f>'Datos Monitoreo 2019'!$Q3212*'Datos Monitoreo 2019'!$N3212</f>
        <v>0.13201205593653634</v>
      </c>
      <c r="S3212" s="104">
        <v>0.2</v>
      </c>
      <c r="T3212" s="106">
        <f>'Datos Monitoreo 2019'!$R3212*'Datos Monitoreo 2019'!$S3212</f>
        <v>2.6402411187307268E-2</v>
      </c>
      <c r="U3212" s="106">
        <f>'Datos Monitoreo 2019'!$T3212+'Datos Monitoreo 2019'!$R3212</f>
        <v>0.15841446712384361</v>
      </c>
    </row>
    <row r="3213" spans="1:21" s="94" customFormat="1" ht="16.5" hidden="1" x14ac:dyDescent="0.3">
      <c r="A3213" s="95" t="s">
        <v>116</v>
      </c>
      <c r="B3213" s="102">
        <f>VLOOKUP('Datos Monitoreo 2019'!$A3213,info!$D$3:$E$118,2,FALSE)</f>
        <v>2</v>
      </c>
      <c r="C3213" s="96">
        <v>50</v>
      </c>
      <c r="D3213" s="95" t="s">
        <v>11</v>
      </c>
      <c r="E3213" s="97">
        <v>25.560283860558393</v>
      </c>
      <c r="F3213" s="103">
        <f t="shared" si="55"/>
        <v>5.1312269850070966E-2</v>
      </c>
      <c r="G3213" s="95"/>
      <c r="H3213" s="104"/>
      <c r="I3213" s="104"/>
      <c r="J3213" s="104"/>
      <c r="K3213" s="105">
        <f>VLOOKUP('Datos Monitoreo 2019'!$D3213,info!$A$2:$B$20,2,FALSE)</f>
        <v>0.34899999999999998</v>
      </c>
      <c r="M3213" s="104">
        <v>1.1499999999999999</v>
      </c>
      <c r="N3213" s="106">
        <f>(0.489461*'Datos Monitoreo 2019'!$E3213^1.79018)/1000</f>
        <v>0.16199962487864059</v>
      </c>
      <c r="O3213" s="106">
        <f>'Datos Monitoreo 2019'!$N3213*'Datos Monitoreo 2019'!$S3213</f>
        <v>3.239992497572812E-2</v>
      </c>
      <c r="P3213" s="106">
        <f>'Datos Monitoreo 2019'!$O3213+'Datos Monitoreo 2019'!$N3213</f>
        <v>0.19439954985436869</v>
      </c>
      <c r="Q3213" s="104">
        <v>0.47</v>
      </c>
      <c r="R3213" s="106">
        <f>'Datos Monitoreo 2019'!$Q3213*'Datos Monitoreo 2019'!$N3213</f>
        <v>7.6139823692961073E-2</v>
      </c>
      <c r="S3213" s="104">
        <v>0.2</v>
      </c>
      <c r="T3213" s="106">
        <f>'Datos Monitoreo 2019'!$R3213*'Datos Monitoreo 2019'!$S3213</f>
        <v>1.5227964738592215E-2</v>
      </c>
      <c r="U3213" s="106">
        <f>'Datos Monitoreo 2019'!$T3213+'Datos Monitoreo 2019'!$R3213</f>
        <v>9.1367788431553285E-2</v>
      </c>
    </row>
    <row r="3214" spans="1:21" s="94" customFormat="1" ht="16.5" hidden="1" x14ac:dyDescent="0.3">
      <c r="A3214" s="95" t="s">
        <v>122</v>
      </c>
      <c r="B3214" s="102">
        <f>VLOOKUP('Datos Monitoreo 2019'!$A3214,info!$D$3:$E$118,2,FALSE)</f>
        <v>4</v>
      </c>
      <c r="C3214" s="96">
        <v>1</v>
      </c>
      <c r="D3214" s="96" t="s">
        <v>17</v>
      </c>
      <c r="E3214" s="97">
        <v>4.7746482927568605</v>
      </c>
      <c r="F3214" s="103">
        <f t="shared" si="55"/>
        <v>1.7904931097838226E-3</v>
      </c>
      <c r="G3214" s="95">
        <v>5.0999999999999996</v>
      </c>
      <c r="H3214" s="104">
        <f>0.000107384*E3214^1.88222*G3214^0.67717</f>
        <v>6.1376473210819097E-3</v>
      </c>
      <c r="I3214" s="104">
        <f>0.0000949251*E3214^1.21565*G3214^1.5574</f>
        <v>8.0298226228949238E-3</v>
      </c>
      <c r="J3214" s="104">
        <f>IF(H3214&lt;I3214,H3214,I3214)</f>
        <v>6.1376473210819097E-3</v>
      </c>
      <c r="K3214" s="105">
        <f>VLOOKUP('Datos Monitoreo 2019'!$D3214,info!$A$2:$B$20,2,FALSE)</f>
        <v>0.72</v>
      </c>
      <c r="L3214" s="94">
        <f>K3214*J3214</f>
        <v>4.4191060711789749E-3</v>
      </c>
      <c r="M3214" s="104">
        <v>1.1499999999999999</v>
      </c>
      <c r="N3214" s="106">
        <f>M3214*L3214</f>
        <v>5.0819719818558208E-3</v>
      </c>
      <c r="O3214" s="106">
        <f>'Datos Monitoreo 2019'!$N3214*'Datos Monitoreo 2019'!$S3214</f>
        <v>1.0163943963711643E-3</v>
      </c>
      <c r="P3214" s="106">
        <f>'Datos Monitoreo 2019'!$O3214+'Datos Monitoreo 2019'!$N3214</f>
        <v>6.0983663782269854E-3</v>
      </c>
      <c r="Q3214" s="104">
        <v>0.47</v>
      </c>
      <c r="R3214" s="106">
        <f>'Datos Monitoreo 2019'!$Q3214*'Datos Monitoreo 2019'!$N3214</f>
        <v>2.3885268314722359E-3</v>
      </c>
      <c r="S3214" s="104">
        <v>0.2</v>
      </c>
      <c r="T3214" s="106">
        <f>'Datos Monitoreo 2019'!$R3214*'Datos Monitoreo 2019'!$S3214</f>
        <v>4.7770536629444717E-4</v>
      </c>
      <c r="U3214" s="106">
        <f>'Datos Monitoreo 2019'!$T3214+'Datos Monitoreo 2019'!$R3214</f>
        <v>2.866232197766683E-3</v>
      </c>
    </row>
    <row r="3215" spans="1:21" s="94" customFormat="1" ht="16.5" hidden="1" x14ac:dyDescent="0.3">
      <c r="A3215" s="95" t="s">
        <v>122</v>
      </c>
      <c r="B3215" s="102">
        <f>VLOOKUP('Datos Monitoreo 2019'!$A3215,info!$D$3:$E$118,2,FALSE)</f>
        <v>4</v>
      </c>
      <c r="C3215" s="96">
        <v>3</v>
      </c>
      <c r="D3215" s="96" t="s">
        <v>10</v>
      </c>
      <c r="E3215" s="97">
        <v>16.870423967740905</v>
      </c>
      <c r="F3215" s="103">
        <f t="shared" si="55"/>
        <v>2.2353311757256699E-2</v>
      </c>
      <c r="G3215" s="95"/>
      <c r="H3215" s="104"/>
      <c r="I3215" s="104"/>
      <c r="J3215" s="104"/>
      <c r="K3215" s="105">
        <f>VLOOKUP('Datos Monitoreo 2019'!$D3215,info!$A$2:$B$20,2,FALSE)</f>
        <v>0.54</v>
      </c>
      <c r="M3215" s="104">
        <v>1.1499999999999999</v>
      </c>
      <c r="N3215" s="106">
        <f>(0.214828*'Datos Monitoreo 2019'!$E3215^2.0402)/1000</f>
        <v>6.8497282838750048E-2</v>
      </c>
      <c r="O3215" s="106">
        <f>'Datos Monitoreo 2019'!$N3215*'Datos Monitoreo 2019'!$S3215</f>
        <v>1.3699456567750011E-2</v>
      </c>
      <c r="P3215" s="106">
        <f>'Datos Monitoreo 2019'!$O3215+'Datos Monitoreo 2019'!$N3215</f>
        <v>8.2196739406500061E-2</v>
      </c>
      <c r="Q3215" s="104">
        <v>0.47</v>
      </c>
      <c r="R3215" s="106">
        <f>'Datos Monitoreo 2019'!$Q3215*'Datos Monitoreo 2019'!$N3215</f>
        <v>3.2193722934212521E-2</v>
      </c>
      <c r="S3215" s="104">
        <v>0.2</v>
      </c>
      <c r="T3215" s="106">
        <f>'Datos Monitoreo 2019'!$R3215*'Datos Monitoreo 2019'!$S3215</f>
        <v>6.4387445868425049E-3</v>
      </c>
      <c r="U3215" s="106">
        <f>'Datos Monitoreo 2019'!$T3215+'Datos Monitoreo 2019'!$R3215</f>
        <v>3.8632467521055022E-2</v>
      </c>
    </row>
    <row r="3216" spans="1:21" s="94" customFormat="1" ht="16.5" hidden="1" x14ac:dyDescent="0.3">
      <c r="A3216" s="95" t="s">
        <v>122</v>
      </c>
      <c r="B3216" s="102">
        <f>VLOOKUP('Datos Monitoreo 2019'!$A3216,info!$D$3:$E$118,2,FALSE)</f>
        <v>4</v>
      </c>
      <c r="C3216" s="96">
        <v>5</v>
      </c>
      <c r="D3216" s="96" t="s">
        <v>10</v>
      </c>
      <c r="E3216" s="97">
        <v>19.257748114119337</v>
      </c>
      <c r="F3216" s="103">
        <f t="shared" si="55"/>
        <v>2.9127344022605504E-2</v>
      </c>
      <c r="G3216" s="95"/>
      <c r="H3216" s="104"/>
      <c r="I3216" s="104"/>
      <c r="J3216" s="104"/>
      <c r="K3216" s="105">
        <f>VLOOKUP('Datos Monitoreo 2019'!$D3216,info!$A$2:$B$20,2,FALSE)</f>
        <v>0.54</v>
      </c>
      <c r="M3216" s="104">
        <v>1.1499999999999999</v>
      </c>
      <c r="N3216" s="106">
        <f>(0.214828*'Datos Monitoreo 2019'!$E3216^2.0402)/1000</f>
        <v>8.9731107984169126E-2</v>
      </c>
      <c r="O3216" s="106">
        <f>'Datos Monitoreo 2019'!$N3216*'Datos Monitoreo 2019'!$S3216</f>
        <v>1.7946221596833827E-2</v>
      </c>
      <c r="P3216" s="106">
        <f>'Datos Monitoreo 2019'!$O3216+'Datos Monitoreo 2019'!$N3216</f>
        <v>0.10767732958100296</v>
      </c>
      <c r="Q3216" s="104">
        <v>0.47</v>
      </c>
      <c r="R3216" s="106">
        <f>'Datos Monitoreo 2019'!$Q3216*'Datos Monitoreo 2019'!$N3216</f>
        <v>4.2173620752559489E-2</v>
      </c>
      <c r="S3216" s="104">
        <v>0.2</v>
      </c>
      <c r="T3216" s="106">
        <f>'Datos Monitoreo 2019'!$R3216*'Datos Monitoreo 2019'!$S3216</f>
        <v>8.4347241505118974E-3</v>
      </c>
      <c r="U3216" s="106">
        <f>'Datos Monitoreo 2019'!$T3216+'Datos Monitoreo 2019'!$R3216</f>
        <v>5.0608344903071388E-2</v>
      </c>
    </row>
    <row r="3217" spans="1:21" s="94" customFormat="1" ht="16.5" hidden="1" x14ac:dyDescent="0.3">
      <c r="A3217" s="95" t="s">
        <v>122</v>
      </c>
      <c r="B3217" s="102">
        <f>VLOOKUP('Datos Monitoreo 2019'!$A3217,info!$D$3:$E$118,2,FALSE)</f>
        <v>4</v>
      </c>
      <c r="C3217" s="96">
        <v>6</v>
      </c>
      <c r="D3217" s="96" t="s">
        <v>10</v>
      </c>
      <c r="E3217" s="97">
        <v>18.461973398659861</v>
      </c>
      <c r="F3217" s="103">
        <f t="shared" si="55"/>
        <v>2.6769861428056801E-2</v>
      </c>
      <c r="G3217" s="95"/>
      <c r="H3217" s="104"/>
      <c r="I3217" s="104"/>
      <c r="J3217" s="104"/>
      <c r="K3217" s="105">
        <f>VLOOKUP('Datos Monitoreo 2019'!$D3217,info!$A$2:$B$20,2,FALSE)</f>
        <v>0.54</v>
      </c>
      <c r="M3217" s="104">
        <v>1.1499999999999999</v>
      </c>
      <c r="N3217" s="106">
        <f>(0.214828*'Datos Monitoreo 2019'!$E3217^2.0402)/1000</f>
        <v>8.2328747331516433E-2</v>
      </c>
      <c r="O3217" s="106">
        <f>'Datos Monitoreo 2019'!$N3217*'Datos Monitoreo 2019'!$S3217</f>
        <v>1.6465749466303286E-2</v>
      </c>
      <c r="P3217" s="106">
        <f>'Datos Monitoreo 2019'!$O3217+'Datos Monitoreo 2019'!$N3217</f>
        <v>9.8794496797819722E-2</v>
      </c>
      <c r="Q3217" s="104">
        <v>0.47</v>
      </c>
      <c r="R3217" s="106">
        <f>'Datos Monitoreo 2019'!$Q3217*'Datos Monitoreo 2019'!$N3217</f>
        <v>3.8694511245812718E-2</v>
      </c>
      <c r="S3217" s="104">
        <v>0.2</v>
      </c>
      <c r="T3217" s="106">
        <f>'Datos Monitoreo 2019'!$R3217*'Datos Monitoreo 2019'!$S3217</f>
        <v>7.7389022491625437E-3</v>
      </c>
      <c r="U3217" s="106">
        <f>'Datos Monitoreo 2019'!$T3217+'Datos Monitoreo 2019'!$R3217</f>
        <v>4.6433413494975262E-2</v>
      </c>
    </row>
    <row r="3218" spans="1:21" s="94" customFormat="1" ht="16.5" hidden="1" x14ac:dyDescent="0.3">
      <c r="A3218" s="95" t="s">
        <v>122</v>
      </c>
      <c r="B3218" s="102">
        <f>VLOOKUP('Datos Monitoreo 2019'!$A3218,info!$D$3:$E$118,2,FALSE)</f>
        <v>4</v>
      </c>
      <c r="C3218" s="96">
        <v>7</v>
      </c>
      <c r="D3218" s="96" t="s">
        <v>17</v>
      </c>
      <c r="E3218" s="97">
        <v>3.9788735772973833</v>
      </c>
      <c r="F3218" s="103">
        <f t="shared" si="55"/>
        <v>1.2433979929054324E-3</v>
      </c>
      <c r="G3218" s="95">
        <v>4.2</v>
      </c>
      <c r="H3218" s="104">
        <f>0.000107384*E3218^1.88222*G3218^0.67717</f>
        <v>3.8182629243070101E-3</v>
      </c>
      <c r="I3218" s="104">
        <f>0.0000949251*E3218^1.21565*G3218^1.5574</f>
        <v>4.7547525800464407E-3</v>
      </c>
      <c r="J3218" s="104">
        <f>IF(H3218&lt;I3218,H3218,I3218)</f>
        <v>3.8182629243070101E-3</v>
      </c>
      <c r="K3218" s="105">
        <f>VLOOKUP('Datos Monitoreo 2019'!$D3218,info!$A$2:$B$20,2,FALSE)</f>
        <v>0.72</v>
      </c>
      <c r="L3218" s="94">
        <f>K3218*J3218</f>
        <v>2.749149305501047E-3</v>
      </c>
      <c r="M3218" s="104">
        <v>1.1499999999999999</v>
      </c>
      <c r="N3218" s="106">
        <f>M3218*L3218</f>
        <v>3.1615217013262037E-3</v>
      </c>
      <c r="O3218" s="106">
        <f>'Datos Monitoreo 2019'!$N3218*'Datos Monitoreo 2019'!$S3218</f>
        <v>6.3230434026524077E-4</v>
      </c>
      <c r="P3218" s="106">
        <f>'Datos Monitoreo 2019'!$O3218+'Datos Monitoreo 2019'!$N3218</f>
        <v>3.7938260415914444E-3</v>
      </c>
      <c r="Q3218" s="104">
        <v>0.47</v>
      </c>
      <c r="R3218" s="106">
        <f>'Datos Monitoreo 2019'!$Q3218*'Datos Monitoreo 2019'!$N3218</f>
        <v>1.4859151996233157E-3</v>
      </c>
      <c r="S3218" s="104">
        <v>0.2</v>
      </c>
      <c r="T3218" s="106">
        <f>'Datos Monitoreo 2019'!$R3218*'Datos Monitoreo 2019'!$S3218</f>
        <v>2.9718303992466315E-4</v>
      </c>
      <c r="U3218" s="106">
        <f>'Datos Monitoreo 2019'!$T3218+'Datos Monitoreo 2019'!$R3218</f>
        <v>1.7830982395479788E-3</v>
      </c>
    </row>
    <row r="3219" spans="1:21" s="94" customFormat="1" ht="16.5" hidden="1" x14ac:dyDescent="0.3">
      <c r="A3219" s="95" t="s">
        <v>122</v>
      </c>
      <c r="B3219" s="102">
        <f>VLOOKUP('Datos Monitoreo 2019'!$A3219,info!$D$3:$E$118,2,FALSE)</f>
        <v>4</v>
      </c>
      <c r="C3219" s="96">
        <v>9</v>
      </c>
      <c r="D3219" s="96" t="s">
        <v>10</v>
      </c>
      <c r="E3219" s="97">
        <v>27.69296009798979</v>
      </c>
      <c r="F3219" s="103">
        <f t="shared" si="55"/>
        <v>6.0232188213127785E-2</v>
      </c>
      <c r="G3219" s="95"/>
      <c r="H3219" s="104"/>
      <c r="I3219" s="104"/>
      <c r="J3219" s="104"/>
      <c r="K3219" s="105">
        <f>VLOOKUP('Datos Monitoreo 2019'!$D3219,info!$A$2:$B$20,2,FALSE)</f>
        <v>0.54</v>
      </c>
      <c r="M3219" s="104">
        <v>1.1499999999999999</v>
      </c>
      <c r="N3219" s="106">
        <f>(0.214828*'Datos Monitoreo 2019'!$E3219^2.0402)/1000</f>
        <v>0.18828377373592026</v>
      </c>
      <c r="O3219" s="106">
        <f>'Datos Monitoreo 2019'!$N3219*'Datos Monitoreo 2019'!$S3219</f>
        <v>3.7656754747184051E-2</v>
      </c>
      <c r="P3219" s="106">
        <f>'Datos Monitoreo 2019'!$O3219+'Datos Monitoreo 2019'!$N3219</f>
        <v>0.22594052848310431</v>
      </c>
      <c r="Q3219" s="104">
        <v>0.47</v>
      </c>
      <c r="R3219" s="106">
        <f>'Datos Monitoreo 2019'!$Q3219*'Datos Monitoreo 2019'!$N3219</f>
        <v>8.8493373655882515E-2</v>
      </c>
      <c r="S3219" s="104">
        <v>0.2</v>
      </c>
      <c r="T3219" s="106">
        <f>'Datos Monitoreo 2019'!$R3219*'Datos Monitoreo 2019'!$S3219</f>
        <v>1.7698674731176502E-2</v>
      </c>
      <c r="U3219" s="106">
        <f>'Datos Monitoreo 2019'!$T3219+'Datos Monitoreo 2019'!$R3219</f>
        <v>0.10619204838705902</v>
      </c>
    </row>
    <row r="3220" spans="1:21" s="94" customFormat="1" ht="16.5" hidden="1" x14ac:dyDescent="0.3">
      <c r="A3220" s="95" t="s">
        <v>122</v>
      </c>
      <c r="B3220" s="102">
        <f>VLOOKUP('Datos Monitoreo 2019'!$A3220,info!$D$3:$E$118,2,FALSE)</f>
        <v>4</v>
      </c>
      <c r="C3220" s="96">
        <v>10</v>
      </c>
      <c r="D3220" s="96" t="s">
        <v>10</v>
      </c>
      <c r="E3220" s="97">
        <v>15.119719593730057</v>
      </c>
      <c r="F3220" s="103">
        <f t="shared" si="55"/>
        <v>1.7954667017554445E-2</v>
      </c>
      <c r="G3220" s="95"/>
      <c r="H3220" s="104"/>
      <c r="I3220" s="104"/>
      <c r="J3220" s="104"/>
      <c r="K3220" s="105">
        <f>VLOOKUP('Datos Monitoreo 2019'!$D3220,info!$A$2:$B$20,2,FALSE)</f>
        <v>0.54</v>
      </c>
      <c r="M3220" s="104">
        <v>1.1499999999999999</v>
      </c>
      <c r="N3220" s="106">
        <f>(0.214828*'Datos Monitoreo 2019'!$E3220^2.0402)/1000</f>
        <v>5.477671924159648E-2</v>
      </c>
      <c r="O3220" s="106">
        <f>'Datos Monitoreo 2019'!$N3220*'Datos Monitoreo 2019'!$S3220</f>
        <v>1.0955343848319296E-2</v>
      </c>
      <c r="P3220" s="106">
        <f>'Datos Monitoreo 2019'!$O3220+'Datos Monitoreo 2019'!$N3220</f>
        <v>6.5732063089915777E-2</v>
      </c>
      <c r="Q3220" s="104">
        <v>0.47</v>
      </c>
      <c r="R3220" s="106">
        <f>'Datos Monitoreo 2019'!$Q3220*'Datos Monitoreo 2019'!$N3220</f>
        <v>2.5745058043550345E-2</v>
      </c>
      <c r="S3220" s="104">
        <v>0.2</v>
      </c>
      <c r="T3220" s="106">
        <f>'Datos Monitoreo 2019'!$R3220*'Datos Monitoreo 2019'!$S3220</f>
        <v>5.1490116087100695E-3</v>
      </c>
      <c r="U3220" s="106">
        <f>'Datos Monitoreo 2019'!$T3220+'Datos Monitoreo 2019'!$R3220</f>
        <v>3.0894069652260416E-2</v>
      </c>
    </row>
    <row r="3221" spans="1:21" s="94" customFormat="1" ht="16.5" hidden="1" x14ac:dyDescent="0.3">
      <c r="A3221" s="95" t="s">
        <v>122</v>
      </c>
      <c r="B3221" s="102">
        <f>VLOOKUP('Datos Monitoreo 2019'!$A3221,info!$D$3:$E$118,2,FALSE)</f>
        <v>4</v>
      </c>
      <c r="C3221" s="96">
        <v>11</v>
      </c>
      <c r="D3221" s="96" t="s">
        <v>11</v>
      </c>
      <c r="E3221" s="97">
        <v>27.215495268714104</v>
      </c>
      <c r="F3221" s="103">
        <f t="shared" si="55"/>
        <v>5.8173121136876393E-2</v>
      </c>
      <c r="G3221" s="95"/>
      <c r="H3221" s="104"/>
      <c r="I3221" s="104"/>
      <c r="J3221" s="104"/>
      <c r="K3221" s="105">
        <f>VLOOKUP('Datos Monitoreo 2019'!$D3221,info!$A$2:$B$20,2,FALSE)</f>
        <v>0.34899999999999998</v>
      </c>
      <c r="M3221" s="104">
        <v>1.1499999999999999</v>
      </c>
      <c r="N3221" s="106">
        <f>(0.489461*'Datos Monitoreo 2019'!$E3221^1.79018)/1000</f>
        <v>0.18125810419111296</v>
      </c>
      <c r="O3221" s="106">
        <f>'Datos Monitoreo 2019'!$N3221*'Datos Monitoreo 2019'!$S3221</f>
        <v>3.6251620838222594E-2</v>
      </c>
      <c r="P3221" s="106">
        <f>'Datos Monitoreo 2019'!$O3221+'Datos Monitoreo 2019'!$N3221</f>
        <v>0.21750972502933555</v>
      </c>
      <c r="Q3221" s="104">
        <v>0.47</v>
      </c>
      <c r="R3221" s="106">
        <f>'Datos Monitoreo 2019'!$Q3221*'Datos Monitoreo 2019'!$N3221</f>
        <v>8.519130896982309E-2</v>
      </c>
      <c r="S3221" s="104">
        <v>0.2</v>
      </c>
      <c r="T3221" s="106">
        <f>'Datos Monitoreo 2019'!$R3221*'Datos Monitoreo 2019'!$S3221</f>
        <v>1.7038261793964619E-2</v>
      </c>
      <c r="U3221" s="106">
        <f>'Datos Monitoreo 2019'!$T3221+'Datos Monitoreo 2019'!$R3221</f>
        <v>0.10222957076378771</v>
      </c>
    </row>
    <row r="3222" spans="1:21" s="94" customFormat="1" ht="16.5" hidden="1" x14ac:dyDescent="0.3">
      <c r="A3222" s="96" t="s">
        <v>122</v>
      </c>
      <c r="B3222" s="102">
        <f>VLOOKUP('Datos Monitoreo 2019'!$A3222,info!$D$3:$E$118,2,FALSE)</f>
        <v>4</v>
      </c>
      <c r="C3222" s="96">
        <v>12</v>
      </c>
      <c r="D3222" s="96" t="s">
        <v>10</v>
      </c>
      <c r="E3222" s="97">
        <v>23.459438611745373</v>
      </c>
      <c r="F3222" s="103">
        <f t="shared" si="55"/>
        <v>4.3224015642140852E-2</v>
      </c>
      <c r="G3222" s="95"/>
      <c r="H3222" s="104"/>
      <c r="I3222" s="104"/>
      <c r="J3222" s="104"/>
      <c r="K3222" s="105">
        <f>VLOOKUP('Datos Monitoreo 2019'!$D3222,info!$A$2:$B$20,2,FALSE)</f>
        <v>0.54</v>
      </c>
      <c r="M3222" s="104">
        <v>1.1499999999999999</v>
      </c>
      <c r="N3222" s="106">
        <f>(0.214828*'Datos Monitoreo 2019'!$E3222^2.0402)/1000</f>
        <v>0.134218655397882</v>
      </c>
      <c r="O3222" s="106">
        <f>'Datos Monitoreo 2019'!$N3222*'Datos Monitoreo 2019'!$S3222</f>
        <v>2.68437310795764E-2</v>
      </c>
      <c r="P3222" s="106">
        <f>'Datos Monitoreo 2019'!$O3222+'Datos Monitoreo 2019'!$N3222</f>
        <v>0.16106238647745841</v>
      </c>
      <c r="Q3222" s="104">
        <v>0.47</v>
      </c>
      <c r="R3222" s="106">
        <f>'Datos Monitoreo 2019'!$Q3222*'Datos Monitoreo 2019'!$N3222</f>
        <v>6.3082768037004536E-2</v>
      </c>
      <c r="S3222" s="104">
        <v>0.2</v>
      </c>
      <c r="T3222" s="106">
        <f>'Datos Monitoreo 2019'!$R3222*'Datos Monitoreo 2019'!$S3222</f>
        <v>1.2616553607400908E-2</v>
      </c>
      <c r="U3222" s="106">
        <f>'Datos Monitoreo 2019'!$T3222+'Datos Monitoreo 2019'!$R3222</f>
        <v>7.5699321644405446E-2</v>
      </c>
    </row>
    <row r="3223" spans="1:21" s="94" customFormat="1" ht="16.5" hidden="1" x14ac:dyDescent="0.3">
      <c r="A3223" s="95" t="s">
        <v>122</v>
      </c>
      <c r="B3223" s="102">
        <f>VLOOKUP('Datos Monitoreo 2019'!$A3223,info!$D$3:$E$118,2,FALSE)</f>
        <v>4</v>
      </c>
      <c r="C3223" s="96">
        <v>16</v>
      </c>
      <c r="D3223" s="96" t="s">
        <v>10</v>
      </c>
      <c r="E3223" s="97">
        <v>23.714086520692405</v>
      </c>
      <c r="F3223" s="103">
        <f t="shared" si="55"/>
        <v>4.4167486144789596E-2</v>
      </c>
      <c r="G3223" s="95"/>
      <c r="H3223" s="104"/>
      <c r="I3223" s="104"/>
      <c r="J3223" s="104"/>
      <c r="K3223" s="105">
        <f>VLOOKUP('Datos Monitoreo 2019'!$D3223,info!$A$2:$B$20,2,FALSE)</f>
        <v>0.54</v>
      </c>
      <c r="M3223" s="104">
        <v>1.1499999999999999</v>
      </c>
      <c r="N3223" s="106">
        <f>(0.214828*'Datos Monitoreo 2019'!$E3223^2.0402)/1000</f>
        <v>0.13720784479678613</v>
      </c>
      <c r="O3223" s="106">
        <f>'Datos Monitoreo 2019'!$N3223*'Datos Monitoreo 2019'!$S3223</f>
        <v>2.7441568959357229E-2</v>
      </c>
      <c r="P3223" s="106">
        <f>'Datos Monitoreo 2019'!$O3223+'Datos Monitoreo 2019'!$N3223</f>
        <v>0.16464941375614336</v>
      </c>
      <c r="Q3223" s="104">
        <v>0.47</v>
      </c>
      <c r="R3223" s="106">
        <f>'Datos Monitoreo 2019'!$Q3223*'Datos Monitoreo 2019'!$N3223</f>
        <v>6.4487687054489484E-2</v>
      </c>
      <c r="S3223" s="104">
        <v>0.2</v>
      </c>
      <c r="T3223" s="106">
        <f>'Datos Monitoreo 2019'!$R3223*'Datos Monitoreo 2019'!$S3223</f>
        <v>1.2897537410897898E-2</v>
      </c>
      <c r="U3223" s="106">
        <f>'Datos Monitoreo 2019'!$T3223+'Datos Monitoreo 2019'!$R3223</f>
        <v>7.7385224465387384E-2</v>
      </c>
    </row>
    <row r="3224" spans="1:21" s="94" customFormat="1" ht="16.5" hidden="1" x14ac:dyDescent="0.3">
      <c r="A3224" s="95" t="s">
        <v>122</v>
      </c>
      <c r="B3224" s="102">
        <f>VLOOKUP('Datos Monitoreo 2019'!$A3224,info!$D$3:$E$118,2,FALSE)</f>
        <v>4</v>
      </c>
      <c r="C3224" s="96">
        <v>17</v>
      </c>
      <c r="D3224" s="96" t="s">
        <v>11</v>
      </c>
      <c r="E3224" s="97">
        <v>26.578875496346523</v>
      </c>
      <c r="F3224" s="103">
        <f t="shared" si="55"/>
        <v>5.548340259862336E-2</v>
      </c>
      <c r="G3224" s="95"/>
      <c r="H3224" s="104"/>
      <c r="I3224" s="104"/>
      <c r="J3224" s="104"/>
      <c r="K3224" s="105">
        <f>VLOOKUP('Datos Monitoreo 2019'!$D3224,info!$A$2:$B$20,2,FALSE)</f>
        <v>0.34899999999999998</v>
      </c>
      <c r="M3224" s="104">
        <v>1.1499999999999999</v>
      </c>
      <c r="N3224" s="106">
        <f>(0.489461*'Datos Monitoreo 2019'!$E3224^1.79018)/1000</f>
        <v>0.17373808439054828</v>
      </c>
      <c r="O3224" s="106">
        <f>'Datos Monitoreo 2019'!$N3224*'Datos Monitoreo 2019'!$S3224</f>
        <v>3.4747616878109656E-2</v>
      </c>
      <c r="P3224" s="106">
        <f>'Datos Monitoreo 2019'!$O3224+'Datos Monitoreo 2019'!$N3224</f>
        <v>0.20848570126865792</v>
      </c>
      <c r="Q3224" s="104">
        <v>0.47</v>
      </c>
      <c r="R3224" s="106">
        <f>'Datos Monitoreo 2019'!$Q3224*'Datos Monitoreo 2019'!$N3224</f>
        <v>8.1656899663557686E-2</v>
      </c>
      <c r="S3224" s="104">
        <v>0.2</v>
      </c>
      <c r="T3224" s="106">
        <f>'Datos Monitoreo 2019'!$R3224*'Datos Monitoreo 2019'!$S3224</f>
        <v>1.6331379932711537E-2</v>
      </c>
      <c r="U3224" s="106">
        <f>'Datos Monitoreo 2019'!$T3224+'Datos Monitoreo 2019'!$R3224</f>
        <v>9.7988279596269226E-2</v>
      </c>
    </row>
    <row r="3225" spans="1:21" s="94" customFormat="1" ht="16.5" hidden="1" x14ac:dyDescent="0.3">
      <c r="A3225" s="95" t="s">
        <v>122</v>
      </c>
      <c r="B3225" s="102">
        <f>VLOOKUP('Datos Monitoreo 2019'!$A3225,info!$D$3:$E$118,2,FALSE)</f>
        <v>4</v>
      </c>
      <c r="C3225" s="96">
        <v>19</v>
      </c>
      <c r="D3225" s="96" t="s">
        <v>11</v>
      </c>
      <c r="E3225" s="97">
        <v>10.345071300973197</v>
      </c>
      <c r="F3225" s="103">
        <f t="shared" si="55"/>
        <v>8.4053704320407232E-3</v>
      </c>
      <c r="G3225" s="95"/>
      <c r="H3225" s="104"/>
      <c r="I3225" s="104"/>
      <c r="J3225" s="104"/>
      <c r="K3225" s="105">
        <f>VLOOKUP('Datos Monitoreo 2019'!$D3225,info!$A$2:$B$20,2,FALSE)</f>
        <v>0.34899999999999998</v>
      </c>
      <c r="M3225" s="104">
        <v>1.1499999999999999</v>
      </c>
      <c r="N3225" s="106">
        <f>(0.489461*'Datos Monitoreo 2019'!$E3225^1.79018)/1000</f>
        <v>3.2082905288562599E-2</v>
      </c>
      <c r="O3225" s="106">
        <f>'Datos Monitoreo 2019'!$N3225*'Datos Monitoreo 2019'!$S3225</f>
        <v>6.4165810577125199E-3</v>
      </c>
      <c r="P3225" s="106">
        <f>'Datos Monitoreo 2019'!$O3225+'Datos Monitoreo 2019'!$N3225</f>
        <v>3.8499486346275119E-2</v>
      </c>
      <c r="Q3225" s="104">
        <v>0.47</v>
      </c>
      <c r="R3225" s="106">
        <f>'Datos Monitoreo 2019'!$Q3225*'Datos Monitoreo 2019'!$N3225</f>
        <v>1.5078965485624421E-2</v>
      </c>
      <c r="S3225" s="104">
        <v>0.2</v>
      </c>
      <c r="T3225" s="106">
        <f>'Datos Monitoreo 2019'!$R3225*'Datos Monitoreo 2019'!$S3225</f>
        <v>3.0157930971248842E-3</v>
      </c>
      <c r="U3225" s="106">
        <f>'Datos Monitoreo 2019'!$T3225+'Datos Monitoreo 2019'!$R3225</f>
        <v>1.8094758582749306E-2</v>
      </c>
    </row>
    <row r="3226" spans="1:21" s="94" customFormat="1" ht="16.5" hidden="1" x14ac:dyDescent="0.3">
      <c r="A3226" s="95" t="s">
        <v>122</v>
      </c>
      <c r="B3226" s="102">
        <f>VLOOKUP('Datos Monitoreo 2019'!$A3226,info!$D$3:$E$118,2,FALSE)</f>
        <v>4</v>
      </c>
      <c r="C3226" s="96">
        <v>20</v>
      </c>
      <c r="D3226" s="96" t="s">
        <v>10</v>
      </c>
      <c r="E3226" s="97">
        <v>19.735212943395023</v>
      </c>
      <c r="F3226" s="103">
        <f t="shared" si="55"/>
        <v>3.0589580062262284E-2</v>
      </c>
      <c r="G3226" s="95"/>
      <c r="H3226" s="104"/>
      <c r="I3226" s="104"/>
      <c r="J3226" s="104"/>
      <c r="K3226" s="105">
        <f>VLOOKUP('Datos Monitoreo 2019'!$D3226,info!$A$2:$B$20,2,FALSE)</f>
        <v>0.54</v>
      </c>
      <c r="M3226" s="104">
        <v>1.1499999999999999</v>
      </c>
      <c r="N3226" s="106">
        <f>(0.214828*'Datos Monitoreo 2019'!$E3226^2.0402)/1000</f>
        <v>9.4328567663785515E-2</v>
      </c>
      <c r="O3226" s="106">
        <f>'Datos Monitoreo 2019'!$N3226*'Datos Monitoreo 2019'!$S3226</f>
        <v>1.8865713532757105E-2</v>
      </c>
      <c r="P3226" s="106">
        <f>'Datos Monitoreo 2019'!$O3226+'Datos Monitoreo 2019'!$N3226</f>
        <v>0.11319428119654262</v>
      </c>
      <c r="Q3226" s="104">
        <v>0.47</v>
      </c>
      <c r="R3226" s="106">
        <f>'Datos Monitoreo 2019'!$Q3226*'Datos Monitoreo 2019'!$N3226</f>
        <v>4.4334426801979188E-2</v>
      </c>
      <c r="S3226" s="104">
        <v>0.2</v>
      </c>
      <c r="T3226" s="106">
        <f>'Datos Monitoreo 2019'!$R3226*'Datos Monitoreo 2019'!$S3226</f>
        <v>8.8668853603958379E-3</v>
      </c>
      <c r="U3226" s="106">
        <f>'Datos Monitoreo 2019'!$T3226+'Datos Monitoreo 2019'!$R3226</f>
        <v>5.3201312162375024E-2</v>
      </c>
    </row>
    <row r="3227" spans="1:21" s="94" customFormat="1" ht="16.5" hidden="1" x14ac:dyDescent="0.3">
      <c r="A3227" s="95" t="s">
        <v>122</v>
      </c>
      <c r="B3227" s="102">
        <f>VLOOKUP('Datos Monitoreo 2019'!$A3227,info!$D$3:$E$118,2,FALSE)</f>
        <v>4</v>
      </c>
      <c r="C3227" s="96">
        <v>21</v>
      </c>
      <c r="D3227" s="96" t="s">
        <v>10</v>
      </c>
      <c r="E3227" s="97">
        <v>27.279157245950863</v>
      </c>
      <c r="F3227" s="103">
        <f t="shared" si="55"/>
        <v>5.8445594399449734E-2</v>
      </c>
      <c r="G3227" s="95"/>
      <c r="H3227" s="104"/>
      <c r="I3227" s="104"/>
      <c r="J3227" s="104"/>
      <c r="K3227" s="105">
        <f>VLOOKUP('Datos Monitoreo 2019'!$D3227,info!$A$2:$B$20,2,FALSE)</f>
        <v>0.54</v>
      </c>
      <c r="M3227" s="104">
        <v>1.1499999999999999</v>
      </c>
      <c r="N3227" s="106">
        <f>(0.214828*'Datos Monitoreo 2019'!$E3227^2.0402)/1000</f>
        <v>0.18258840207296398</v>
      </c>
      <c r="O3227" s="106">
        <f>'Datos Monitoreo 2019'!$N3227*'Datos Monitoreo 2019'!$S3227</f>
        <v>3.6517680414592794E-2</v>
      </c>
      <c r="P3227" s="106">
        <f>'Datos Monitoreo 2019'!$O3227+'Datos Monitoreo 2019'!$N3227</f>
        <v>0.21910608248755678</v>
      </c>
      <c r="Q3227" s="104">
        <v>0.47</v>
      </c>
      <c r="R3227" s="106">
        <f>'Datos Monitoreo 2019'!$Q3227*'Datos Monitoreo 2019'!$N3227</f>
        <v>8.5816548974293069E-2</v>
      </c>
      <c r="S3227" s="104">
        <v>0.2</v>
      </c>
      <c r="T3227" s="106">
        <f>'Datos Monitoreo 2019'!$R3227*'Datos Monitoreo 2019'!$S3227</f>
        <v>1.7163309794858615E-2</v>
      </c>
      <c r="U3227" s="106">
        <f>'Datos Monitoreo 2019'!$T3227+'Datos Monitoreo 2019'!$R3227</f>
        <v>0.10297985876915168</v>
      </c>
    </row>
    <row r="3228" spans="1:21" s="94" customFormat="1" ht="16.5" hidden="1" x14ac:dyDescent="0.3">
      <c r="A3228" s="95" t="s">
        <v>122</v>
      </c>
      <c r="B3228" s="102">
        <f>VLOOKUP('Datos Monitoreo 2019'!$A3228,info!$D$3:$E$118,2,FALSE)</f>
        <v>4</v>
      </c>
      <c r="C3228" s="96">
        <v>23</v>
      </c>
      <c r="D3228" s="96" t="s">
        <v>10</v>
      </c>
      <c r="E3228" s="97">
        <v>22.122537089773452</v>
      </c>
      <c r="F3228" s="103">
        <f t="shared" si="55"/>
        <v>3.8437908193481377E-2</v>
      </c>
      <c r="G3228" s="95"/>
      <c r="H3228" s="104"/>
      <c r="I3228" s="104"/>
      <c r="J3228" s="104"/>
      <c r="K3228" s="105">
        <f>VLOOKUP('Datos Monitoreo 2019'!$D3228,info!$A$2:$B$20,2,FALSE)</f>
        <v>0.54</v>
      </c>
      <c r="M3228" s="104">
        <v>1.1499999999999999</v>
      </c>
      <c r="N3228" s="106">
        <f>(0.214828*'Datos Monitoreo 2019'!$E3228^2.0402)/1000</f>
        <v>0.11907569180069658</v>
      </c>
      <c r="O3228" s="106">
        <f>'Datos Monitoreo 2019'!$N3228*'Datos Monitoreo 2019'!$S3228</f>
        <v>2.3815138360139317E-2</v>
      </c>
      <c r="P3228" s="106">
        <f>'Datos Monitoreo 2019'!$O3228+'Datos Monitoreo 2019'!$N3228</f>
        <v>0.1428908301608359</v>
      </c>
      <c r="Q3228" s="104">
        <v>0.47</v>
      </c>
      <c r="R3228" s="106">
        <f>'Datos Monitoreo 2019'!$Q3228*'Datos Monitoreo 2019'!$N3228</f>
        <v>5.5965575146327384E-2</v>
      </c>
      <c r="S3228" s="104">
        <v>0.2</v>
      </c>
      <c r="T3228" s="106">
        <f>'Datos Monitoreo 2019'!$R3228*'Datos Monitoreo 2019'!$S3228</f>
        <v>1.1193115029265477E-2</v>
      </c>
      <c r="U3228" s="106">
        <f>'Datos Monitoreo 2019'!$T3228+'Datos Monitoreo 2019'!$R3228</f>
        <v>6.7158690175592867E-2</v>
      </c>
    </row>
    <row r="3229" spans="1:21" s="94" customFormat="1" ht="16.5" hidden="1" x14ac:dyDescent="0.3">
      <c r="A3229" s="95" t="s">
        <v>122</v>
      </c>
      <c r="B3229" s="102">
        <f>VLOOKUP('Datos Monitoreo 2019'!$A3229,info!$D$3:$E$118,2,FALSE)</f>
        <v>4</v>
      </c>
      <c r="C3229" s="96">
        <v>25</v>
      </c>
      <c r="D3229" s="96" t="s">
        <v>11</v>
      </c>
      <c r="E3229" s="97">
        <v>20.690142601946395</v>
      </c>
      <c r="F3229" s="103">
        <f t="shared" si="55"/>
        <v>3.3621481728162893E-2</v>
      </c>
      <c r="G3229" s="95"/>
      <c r="H3229" s="104"/>
      <c r="I3229" s="104"/>
      <c r="J3229" s="104"/>
      <c r="K3229" s="105">
        <f>VLOOKUP('Datos Monitoreo 2019'!$D3229,info!$A$2:$B$20,2,FALSE)</f>
        <v>0.34899999999999998</v>
      </c>
      <c r="M3229" s="104">
        <v>1.1499999999999999</v>
      </c>
      <c r="N3229" s="106">
        <f>(0.489461*'Datos Monitoreo 2019'!$E3229^1.79018)/1000</f>
        <v>0.11096130783151342</v>
      </c>
      <c r="O3229" s="106">
        <f>'Datos Monitoreo 2019'!$N3229*'Datos Monitoreo 2019'!$S3229</f>
        <v>2.2192261566302687E-2</v>
      </c>
      <c r="P3229" s="106">
        <f>'Datos Monitoreo 2019'!$O3229+'Datos Monitoreo 2019'!$N3229</f>
        <v>0.13315356939781611</v>
      </c>
      <c r="Q3229" s="104">
        <v>0.47</v>
      </c>
      <c r="R3229" s="106">
        <f>'Datos Monitoreo 2019'!$Q3229*'Datos Monitoreo 2019'!$N3229</f>
        <v>5.2151814680811308E-2</v>
      </c>
      <c r="S3229" s="104">
        <v>0.2</v>
      </c>
      <c r="T3229" s="106">
        <f>'Datos Monitoreo 2019'!$R3229*'Datos Monitoreo 2019'!$S3229</f>
        <v>1.0430362936162263E-2</v>
      </c>
      <c r="U3229" s="106">
        <f>'Datos Monitoreo 2019'!$T3229+'Datos Monitoreo 2019'!$R3229</f>
        <v>6.2582177616973572E-2</v>
      </c>
    </row>
    <row r="3230" spans="1:21" s="94" customFormat="1" ht="16.5" hidden="1" x14ac:dyDescent="0.3">
      <c r="A3230" s="95" t="s">
        <v>122</v>
      </c>
      <c r="B3230" s="102">
        <f>VLOOKUP('Datos Monitoreo 2019'!$A3230,info!$D$3:$E$118,2,FALSE)</f>
        <v>4</v>
      </c>
      <c r="C3230" s="96">
        <v>27</v>
      </c>
      <c r="D3230" s="96" t="s">
        <v>11</v>
      </c>
      <c r="E3230" s="97">
        <v>25.942255723978942</v>
      </c>
      <c r="F3230" s="103">
        <f t="shared" si="55"/>
        <v>5.2857346037607091E-2</v>
      </c>
      <c r="G3230" s="95"/>
      <c r="H3230" s="104"/>
      <c r="I3230" s="104"/>
      <c r="J3230" s="104"/>
      <c r="K3230" s="105">
        <f>VLOOKUP('Datos Monitoreo 2019'!$D3230,info!$A$2:$B$20,2,FALSE)</f>
        <v>0.34899999999999998</v>
      </c>
      <c r="M3230" s="104">
        <v>1.1499999999999999</v>
      </c>
      <c r="N3230" s="106">
        <f>(0.489461*'Datos Monitoreo 2019'!$E3230^1.79018)/1000</f>
        <v>0.16635906165561426</v>
      </c>
      <c r="O3230" s="106">
        <f>'Datos Monitoreo 2019'!$N3230*'Datos Monitoreo 2019'!$S3230</f>
        <v>3.3271812331122856E-2</v>
      </c>
      <c r="P3230" s="106">
        <f>'Datos Monitoreo 2019'!$O3230+'Datos Monitoreo 2019'!$N3230</f>
        <v>0.19963087398673712</v>
      </c>
      <c r="Q3230" s="104">
        <v>0.47</v>
      </c>
      <c r="R3230" s="106">
        <f>'Datos Monitoreo 2019'!$Q3230*'Datos Monitoreo 2019'!$N3230</f>
        <v>7.8188758978138692E-2</v>
      </c>
      <c r="S3230" s="104">
        <v>0.2</v>
      </c>
      <c r="T3230" s="106">
        <f>'Datos Monitoreo 2019'!$R3230*'Datos Monitoreo 2019'!$S3230</f>
        <v>1.5637751795627739E-2</v>
      </c>
      <c r="U3230" s="106">
        <f>'Datos Monitoreo 2019'!$T3230+'Datos Monitoreo 2019'!$R3230</f>
        <v>9.3826510773766428E-2</v>
      </c>
    </row>
    <row r="3231" spans="1:21" s="94" customFormat="1" ht="16.5" hidden="1" x14ac:dyDescent="0.3">
      <c r="A3231" s="95" t="s">
        <v>122</v>
      </c>
      <c r="B3231" s="102">
        <f>VLOOKUP('Datos Monitoreo 2019'!$A3231,info!$D$3:$E$118,2,FALSE)</f>
        <v>4</v>
      </c>
      <c r="C3231" s="96">
        <v>28</v>
      </c>
      <c r="D3231" s="96" t="s">
        <v>11</v>
      </c>
      <c r="E3231" s="97">
        <v>26.101410667070837</v>
      </c>
      <c r="F3231" s="103">
        <f t="shared" si="55"/>
        <v>5.3507891867495209E-2</v>
      </c>
      <c r="G3231" s="95"/>
      <c r="H3231" s="104"/>
      <c r="I3231" s="104"/>
      <c r="J3231" s="104"/>
      <c r="K3231" s="105">
        <f>VLOOKUP('Datos Monitoreo 2019'!$D3231,info!$A$2:$B$20,2,FALSE)</f>
        <v>0.34899999999999998</v>
      </c>
      <c r="M3231" s="104">
        <v>1.1499999999999999</v>
      </c>
      <c r="N3231" s="106">
        <f>(0.489461*'Datos Monitoreo 2019'!$E3231^1.79018)/1000</f>
        <v>0.16819055989817647</v>
      </c>
      <c r="O3231" s="106">
        <f>'Datos Monitoreo 2019'!$N3231*'Datos Monitoreo 2019'!$S3231</f>
        <v>3.3638111979635295E-2</v>
      </c>
      <c r="P3231" s="106">
        <f>'Datos Monitoreo 2019'!$O3231+'Datos Monitoreo 2019'!$N3231</f>
        <v>0.20182867187781175</v>
      </c>
      <c r="Q3231" s="104">
        <v>0.47</v>
      </c>
      <c r="R3231" s="106">
        <f>'Datos Monitoreo 2019'!$Q3231*'Datos Monitoreo 2019'!$N3231</f>
        <v>7.904956315214294E-2</v>
      </c>
      <c r="S3231" s="104">
        <v>0.2</v>
      </c>
      <c r="T3231" s="106">
        <f>'Datos Monitoreo 2019'!$R3231*'Datos Monitoreo 2019'!$S3231</f>
        <v>1.580991263042859E-2</v>
      </c>
      <c r="U3231" s="106">
        <f>'Datos Monitoreo 2019'!$T3231+'Datos Monitoreo 2019'!$R3231</f>
        <v>9.4859475782571534E-2</v>
      </c>
    </row>
    <row r="3232" spans="1:21" s="94" customFormat="1" ht="16.5" hidden="1" x14ac:dyDescent="0.3">
      <c r="A3232" s="95" t="s">
        <v>122</v>
      </c>
      <c r="B3232" s="102">
        <f>VLOOKUP('Datos Monitoreo 2019'!$A3232,info!$D$3:$E$118,2,FALSE)</f>
        <v>4</v>
      </c>
      <c r="C3232" s="96">
        <v>31</v>
      </c>
      <c r="D3232" s="96" t="s">
        <v>11</v>
      </c>
      <c r="E3232" s="97">
        <v>15.278874536821952</v>
      </c>
      <c r="F3232" s="103">
        <f t="shared" si="55"/>
        <v>1.8334649444186338E-2</v>
      </c>
      <c r="G3232" s="95"/>
      <c r="H3232" s="104"/>
      <c r="I3232" s="104"/>
      <c r="J3232" s="104"/>
      <c r="K3232" s="105">
        <f>VLOOKUP('Datos Monitoreo 2019'!$D3232,info!$A$2:$B$20,2,FALSE)</f>
        <v>0.34899999999999998</v>
      </c>
      <c r="M3232" s="104">
        <v>1.1499999999999999</v>
      </c>
      <c r="N3232" s="106">
        <f>(0.489461*'Datos Monitoreo 2019'!$E3232^1.79018)/1000</f>
        <v>6.4484416201840367E-2</v>
      </c>
      <c r="O3232" s="106">
        <f>'Datos Monitoreo 2019'!$N3232*'Datos Monitoreo 2019'!$S3232</f>
        <v>1.2896883240368074E-2</v>
      </c>
      <c r="P3232" s="106">
        <f>'Datos Monitoreo 2019'!$O3232+'Datos Monitoreo 2019'!$N3232</f>
        <v>7.7381299442208437E-2</v>
      </c>
      <c r="Q3232" s="104">
        <v>0.47</v>
      </c>
      <c r="R3232" s="106">
        <f>'Datos Monitoreo 2019'!$Q3232*'Datos Monitoreo 2019'!$N3232</f>
        <v>3.0307675614864971E-2</v>
      </c>
      <c r="S3232" s="104">
        <v>0.2</v>
      </c>
      <c r="T3232" s="106">
        <f>'Datos Monitoreo 2019'!$R3232*'Datos Monitoreo 2019'!$S3232</f>
        <v>6.0615351229729945E-3</v>
      </c>
      <c r="U3232" s="106">
        <f>'Datos Monitoreo 2019'!$T3232+'Datos Monitoreo 2019'!$R3232</f>
        <v>3.6369210737837963E-2</v>
      </c>
    </row>
    <row r="3233" spans="1:21" s="94" customFormat="1" ht="16.5" hidden="1" x14ac:dyDescent="0.3">
      <c r="A3233" s="95" t="s">
        <v>122</v>
      </c>
      <c r="B3233" s="102">
        <f>VLOOKUP('Datos Monitoreo 2019'!$A3233,info!$D$3:$E$118,2,FALSE)</f>
        <v>4</v>
      </c>
      <c r="C3233" s="96">
        <v>32</v>
      </c>
      <c r="D3233" s="96" t="s">
        <v>10</v>
      </c>
      <c r="E3233" s="97">
        <v>23.8732414637843</v>
      </c>
      <c r="F3233" s="103">
        <f t="shared" si="55"/>
        <v>4.4762327744595563E-2</v>
      </c>
      <c r="G3233" s="95"/>
      <c r="H3233" s="104"/>
      <c r="I3233" s="104"/>
      <c r="J3233" s="104"/>
      <c r="K3233" s="105">
        <f>VLOOKUP('Datos Monitoreo 2019'!$D3233,info!$A$2:$B$20,2,FALSE)</f>
        <v>0.54</v>
      </c>
      <c r="M3233" s="104">
        <v>1.1499999999999999</v>
      </c>
      <c r="N3233" s="106">
        <f>(0.214828*'Datos Monitoreo 2019'!$E3233^2.0402)/1000</f>
        <v>0.13909313783382199</v>
      </c>
      <c r="O3233" s="106">
        <f>'Datos Monitoreo 2019'!$N3233*'Datos Monitoreo 2019'!$S3233</f>
        <v>2.7818627566764398E-2</v>
      </c>
      <c r="P3233" s="106">
        <f>'Datos Monitoreo 2019'!$O3233+'Datos Monitoreo 2019'!$N3233</f>
        <v>0.16691176540058639</v>
      </c>
      <c r="Q3233" s="104">
        <v>0.47</v>
      </c>
      <c r="R3233" s="106">
        <f>'Datos Monitoreo 2019'!$Q3233*'Datos Monitoreo 2019'!$N3233</f>
        <v>6.5373774781896335E-2</v>
      </c>
      <c r="S3233" s="104">
        <v>0.2</v>
      </c>
      <c r="T3233" s="106">
        <f>'Datos Monitoreo 2019'!$R3233*'Datos Monitoreo 2019'!$S3233</f>
        <v>1.3074754956379268E-2</v>
      </c>
      <c r="U3233" s="106">
        <f>'Datos Monitoreo 2019'!$T3233+'Datos Monitoreo 2019'!$R3233</f>
        <v>7.8448529738275596E-2</v>
      </c>
    </row>
    <row r="3234" spans="1:21" s="94" customFormat="1" ht="16.5" hidden="1" x14ac:dyDescent="0.3">
      <c r="A3234" s="95" t="s">
        <v>122</v>
      </c>
      <c r="B3234" s="102">
        <f>VLOOKUP('Datos Monitoreo 2019'!$A3234,info!$D$3:$E$118,2,FALSE)</f>
        <v>4</v>
      </c>
      <c r="C3234" s="96">
        <v>34</v>
      </c>
      <c r="D3234" s="96" t="s">
        <v>10</v>
      </c>
      <c r="E3234" s="97">
        <v>21.963382146681557</v>
      </c>
      <c r="F3234" s="103">
        <f t="shared" si="55"/>
        <v>3.7886834203025681E-2</v>
      </c>
      <c r="G3234" s="95"/>
      <c r="H3234" s="104"/>
      <c r="I3234" s="104"/>
      <c r="J3234" s="104"/>
      <c r="K3234" s="105">
        <f>VLOOKUP('Datos Monitoreo 2019'!$D3234,info!$A$2:$B$20,2,FALSE)</f>
        <v>0.54</v>
      </c>
      <c r="M3234" s="104">
        <v>1.1499999999999999</v>
      </c>
      <c r="N3234" s="106">
        <f>(0.214828*'Datos Monitoreo 2019'!$E3234^2.0402)/1000</f>
        <v>0.11733447377360282</v>
      </c>
      <c r="O3234" s="106">
        <f>'Datos Monitoreo 2019'!$N3234*'Datos Monitoreo 2019'!$S3234</f>
        <v>2.3466894754720566E-2</v>
      </c>
      <c r="P3234" s="106">
        <f>'Datos Monitoreo 2019'!$O3234+'Datos Monitoreo 2019'!$N3234</f>
        <v>0.14080136852832337</v>
      </c>
      <c r="Q3234" s="104">
        <v>0.47</v>
      </c>
      <c r="R3234" s="106">
        <f>'Datos Monitoreo 2019'!$Q3234*'Datos Monitoreo 2019'!$N3234</f>
        <v>5.5147202673593319E-2</v>
      </c>
      <c r="S3234" s="104">
        <v>0.2</v>
      </c>
      <c r="T3234" s="106">
        <f>'Datos Monitoreo 2019'!$R3234*'Datos Monitoreo 2019'!$S3234</f>
        <v>1.1029440534718665E-2</v>
      </c>
      <c r="U3234" s="106">
        <f>'Datos Monitoreo 2019'!$T3234+'Datos Monitoreo 2019'!$R3234</f>
        <v>6.6176643208311986E-2</v>
      </c>
    </row>
    <row r="3235" spans="1:21" s="94" customFormat="1" ht="16.5" hidden="1" x14ac:dyDescent="0.3">
      <c r="A3235" s="95" t="s">
        <v>122</v>
      </c>
      <c r="B3235" s="102">
        <f>VLOOKUP('Datos Monitoreo 2019'!$A3235,info!$D$3:$E$118,2,FALSE)</f>
        <v>4</v>
      </c>
      <c r="C3235" s="96">
        <v>37</v>
      </c>
      <c r="D3235" s="96" t="s">
        <v>11</v>
      </c>
      <c r="E3235" s="97">
        <v>12.414085561167836</v>
      </c>
      <c r="F3235" s="103">
        <f t="shared" si="55"/>
        <v>1.2103733422138638E-2</v>
      </c>
      <c r="G3235" s="95"/>
      <c r="H3235" s="110"/>
      <c r="I3235" s="110"/>
      <c r="J3235" s="110"/>
      <c r="K3235" s="105">
        <f>VLOOKUP('Datos Monitoreo 2019'!$D3235,info!$A$2:$B$20,2,FALSE)</f>
        <v>0.34899999999999998</v>
      </c>
      <c r="M3235" s="104">
        <v>1.1499999999999999</v>
      </c>
      <c r="N3235" s="106">
        <f>(0.489461*'Datos Monitoreo 2019'!$E3235^1.79018)/1000</f>
        <v>4.4465417281322243E-2</v>
      </c>
      <c r="O3235" s="106">
        <f>'Datos Monitoreo 2019'!$N3235*'Datos Monitoreo 2019'!$S3235</f>
        <v>8.8930834562644494E-3</v>
      </c>
      <c r="P3235" s="106">
        <f>'Datos Monitoreo 2019'!$O3235+'Datos Monitoreo 2019'!$N3235</f>
        <v>5.3358500737586689E-2</v>
      </c>
      <c r="Q3235" s="104">
        <v>0.47</v>
      </c>
      <c r="R3235" s="106">
        <f>'Datos Monitoreo 2019'!$Q3235*'Datos Monitoreo 2019'!$N3235</f>
        <v>2.0898746122221454E-2</v>
      </c>
      <c r="S3235" s="104">
        <v>0.2</v>
      </c>
      <c r="T3235" s="106">
        <f>'Datos Monitoreo 2019'!$R3235*'Datos Monitoreo 2019'!$S3235</f>
        <v>4.1797492244442912E-3</v>
      </c>
      <c r="U3235" s="106">
        <f>'Datos Monitoreo 2019'!$T3235+'Datos Monitoreo 2019'!$R3235</f>
        <v>2.5078495346665744E-2</v>
      </c>
    </row>
    <row r="3236" spans="1:21" s="94" customFormat="1" ht="16.5" hidden="1" x14ac:dyDescent="0.3">
      <c r="A3236" s="95" t="s">
        <v>122</v>
      </c>
      <c r="B3236" s="102">
        <f>VLOOKUP('Datos Monitoreo 2019'!$A3236,info!$D$3:$E$118,2,FALSE)</f>
        <v>4</v>
      </c>
      <c r="C3236" s="96">
        <v>40</v>
      </c>
      <c r="D3236" s="96" t="s">
        <v>11</v>
      </c>
      <c r="E3236" s="97">
        <v>23.236621691416719</v>
      </c>
      <c r="F3236" s="103">
        <f t="shared" si="55"/>
        <v>4.2406834586835515E-2</v>
      </c>
      <c r="G3236" s="95"/>
      <c r="H3236" s="104"/>
      <c r="I3236" s="104"/>
      <c r="J3236" s="104"/>
      <c r="K3236" s="105">
        <f>VLOOKUP('Datos Monitoreo 2019'!$D3236,info!$A$2:$B$20,2,FALSE)</f>
        <v>0.34899999999999998</v>
      </c>
      <c r="M3236" s="104">
        <v>1.1499999999999999</v>
      </c>
      <c r="N3236" s="106">
        <f>(0.489461*'Datos Monitoreo 2019'!$E3236^1.79018)/1000</f>
        <v>0.13658834781309767</v>
      </c>
      <c r="O3236" s="106">
        <f>'Datos Monitoreo 2019'!$N3236*'Datos Monitoreo 2019'!$S3236</f>
        <v>2.7317669562619537E-2</v>
      </c>
      <c r="P3236" s="106">
        <f>'Datos Monitoreo 2019'!$O3236+'Datos Monitoreo 2019'!$N3236</f>
        <v>0.16390601737571719</v>
      </c>
      <c r="Q3236" s="104">
        <v>0.47</v>
      </c>
      <c r="R3236" s="106">
        <f>'Datos Monitoreo 2019'!$Q3236*'Datos Monitoreo 2019'!$N3236</f>
        <v>6.4196523472155903E-2</v>
      </c>
      <c r="S3236" s="104">
        <v>0.2</v>
      </c>
      <c r="T3236" s="106">
        <f>'Datos Monitoreo 2019'!$R3236*'Datos Monitoreo 2019'!$S3236</f>
        <v>1.2839304694431182E-2</v>
      </c>
      <c r="U3236" s="106">
        <f>'Datos Monitoreo 2019'!$T3236+'Datos Monitoreo 2019'!$R3236</f>
        <v>7.7035828166587078E-2</v>
      </c>
    </row>
    <row r="3237" spans="1:21" s="94" customFormat="1" ht="16.5" hidden="1" x14ac:dyDescent="0.3">
      <c r="A3237" s="95" t="s">
        <v>122</v>
      </c>
      <c r="B3237" s="102">
        <f>VLOOKUP('Datos Monitoreo 2019'!$A3237,info!$D$3:$E$118,2,FALSE)</f>
        <v>4</v>
      </c>
      <c r="C3237" s="96">
        <v>42</v>
      </c>
      <c r="D3237" s="96" t="s">
        <v>11</v>
      </c>
      <c r="E3237" s="97">
        <v>36.128172081860242</v>
      </c>
      <c r="F3237" s="103">
        <f t="shared" si="55"/>
        <v>0.10251368828227844</v>
      </c>
      <c r="G3237" s="95"/>
      <c r="H3237" s="104"/>
      <c r="I3237" s="104"/>
      <c r="J3237" s="104"/>
      <c r="K3237" s="105">
        <f>VLOOKUP('Datos Monitoreo 2019'!$D3237,info!$A$2:$B$20,2,FALSE)</f>
        <v>0.34899999999999998</v>
      </c>
      <c r="M3237" s="104">
        <v>1.1499999999999999</v>
      </c>
      <c r="N3237" s="106">
        <f>(0.489461*'Datos Monitoreo 2019'!$E3237^1.79018)/1000</f>
        <v>0.30098359518847628</v>
      </c>
      <c r="O3237" s="106">
        <f>'Datos Monitoreo 2019'!$N3237*'Datos Monitoreo 2019'!$S3237</f>
        <v>6.0196719037695259E-2</v>
      </c>
      <c r="P3237" s="106">
        <f>'Datos Monitoreo 2019'!$O3237+'Datos Monitoreo 2019'!$N3237</f>
        <v>0.36118031422617153</v>
      </c>
      <c r="Q3237" s="104">
        <v>0.47</v>
      </c>
      <c r="R3237" s="106">
        <f>'Datos Monitoreo 2019'!$Q3237*'Datos Monitoreo 2019'!$N3237</f>
        <v>0.14146228973858385</v>
      </c>
      <c r="S3237" s="104">
        <v>0.2</v>
      </c>
      <c r="T3237" s="106">
        <f>'Datos Monitoreo 2019'!$R3237*'Datos Monitoreo 2019'!$S3237</f>
        <v>2.8292457947716773E-2</v>
      </c>
      <c r="U3237" s="106">
        <f>'Datos Monitoreo 2019'!$T3237+'Datos Monitoreo 2019'!$R3237</f>
        <v>0.16975474768630061</v>
      </c>
    </row>
    <row r="3238" spans="1:21" s="94" customFormat="1" ht="16.5" hidden="1" x14ac:dyDescent="0.3">
      <c r="A3238" s="95" t="s">
        <v>122</v>
      </c>
      <c r="B3238" s="102">
        <f>VLOOKUP('Datos Monitoreo 2019'!$A3238,info!$D$3:$E$118,2,FALSE)</f>
        <v>4</v>
      </c>
      <c r="C3238" s="96">
        <v>43</v>
      </c>
      <c r="D3238" s="96" t="s">
        <v>10</v>
      </c>
      <c r="E3238" s="97">
        <v>19.098593171027442</v>
      </c>
      <c r="F3238" s="103">
        <f t="shared" si="55"/>
        <v>2.8647889756541162E-2</v>
      </c>
      <c r="G3238" s="95"/>
      <c r="H3238" s="110"/>
      <c r="I3238" s="110"/>
      <c r="J3238" s="110"/>
      <c r="K3238" s="105">
        <f>VLOOKUP('Datos Monitoreo 2019'!$D3238,info!$A$2:$B$20,2,FALSE)</f>
        <v>0.54</v>
      </c>
      <c r="M3238" s="104">
        <v>1.1499999999999999</v>
      </c>
      <c r="N3238" s="106">
        <f>(0.214828*'Datos Monitoreo 2019'!$E3238^2.0402)/1000</f>
        <v>8.8224640232329593E-2</v>
      </c>
      <c r="O3238" s="106">
        <f>'Datos Monitoreo 2019'!$N3238*'Datos Monitoreo 2019'!$S3238</f>
        <v>1.7644928046465919E-2</v>
      </c>
      <c r="P3238" s="106">
        <f>'Datos Monitoreo 2019'!$O3238+'Datos Monitoreo 2019'!$N3238</f>
        <v>0.10586956827879551</v>
      </c>
      <c r="Q3238" s="104">
        <v>0.47</v>
      </c>
      <c r="R3238" s="106">
        <f>'Datos Monitoreo 2019'!$Q3238*'Datos Monitoreo 2019'!$N3238</f>
        <v>4.1465580909194909E-2</v>
      </c>
      <c r="S3238" s="104">
        <v>0.2</v>
      </c>
      <c r="T3238" s="106">
        <f>'Datos Monitoreo 2019'!$R3238*'Datos Monitoreo 2019'!$S3238</f>
        <v>8.2931161818389828E-3</v>
      </c>
      <c r="U3238" s="106">
        <f>'Datos Monitoreo 2019'!$T3238+'Datos Monitoreo 2019'!$R3238</f>
        <v>4.9758697091033893E-2</v>
      </c>
    </row>
    <row r="3239" spans="1:21" s="94" customFormat="1" ht="16.5" hidden="1" x14ac:dyDescent="0.3">
      <c r="A3239" s="95" t="s">
        <v>122</v>
      </c>
      <c r="B3239" s="102">
        <f>VLOOKUP('Datos Monitoreo 2019'!$A3239,info!$D$3:$E$118,2,FALSE)</f>
        <v>4</v>
      </c>
      <c r="C3239" s="96">
        <v>44</v>
      </c>
      <c r="D3239" s="96" t="s">
        <v>11</v>
      </c>
      <c r="E3239" s="97">
        <v>25.942255723978942</v>
      </c>
      <c r="F3239" s="103">
        <f t="shared" si="55"/>
        <v>5.2857346037607091E-2</v>
      </c>
      <c r="G3239" s="95"/>
      <c r="H3239" s="104"/>
      <c r="I3239" s="104"/>
      <c r="J3239" s="104"/>
      <c r="K3239" s="105">
        <f>VLOOKUP('Datos Monitoreo 2019'!$D3239,info!$A$2:$B$20,2,FALSE)</f>
        <v>0.34899999999999998</v>
      </c>
      <c r="M3239" s="104">
        <v>1.1499999999999999</v>
      </c>
      <c r="N3239" s="106">
        <f>(0.489461*'Datos Monitoreo 2019'!$E3239^1.79018)/1000</f>
        <v>0.16635906165561426</v>
      </c>
      <c r="O3239" s="106">
        <f>'Datos Monitoreo 2019'!$N3239*'Datos Monitoreo 2019'!$S3239</f>
        <v>3.3271812331122856E-2</v>
      </c>
      <c r="P3239" s="106">
        <f>'Datos Monitoreo 2019'!$O3239+'Datos Monitoreo 2019'!$N3239</f>
        <v>0.19963087398673712</v>
      </c>
      <c r="Q3239" s="104">
        <v>0.47</v>
      </c>
      <c r="R3239" s="106">
        <f>'Datos Monitoreo 2019'!$Q3239*'Datos Monitoreo 2019'!$N3239</f>
        <v>7.8188758978138692E-2</v>
      </c>
      <c r="S3239" s="104">
        <v>0.2</v>
      </c>
      <c r="T3239" s="106">
        <f>'Datos Monitoreo 2019'!$R3239*'Datos Monitoreo 2019'!$S3239</f>
        <v>1.5637751795627739E-2</v>
      </c>
      <c r="U3239" s="106">
        <f>'Datos Monitoreo 2019'!$T3239+'Datos Monitoreo 2019'!$R3239</f>
        <v>9.3826510773766428E-2</v>
      </c>
    </row>
    <row r="3240" spans="1:21" s="94" customFormat="1" ht="16.5" hidden="1" x14ac:dyDescent="0.3">
      <c r="A3240" s="95" t="s">
        <v>122</v>
      </c>
      <c r="B3240" s="102">
        <f>VLOOKUP('Datos Monitoreo 2019'!$A3240,info!$D$3:$E$118,2,FALSE)</f>
        <v>4</v>
      </c>
      <c r="C3240" s="96">
        <v>47</v>
      </c>
      <c r="D3240" s="96" t="s">
        <v>10</v>
      </c>
      <c r="E3240" s="97">
        <v>27.915777018318444</v>
      </c>
      <c r="F3240" s="103">
        <f t="shared" si="55"/>
        <v>6.1205341112663188E-2</v>
      </c>
      <c r="G3240" s="95"/>
      <c r="H3240" s="104"/>
      <c r="I3240" s="104"/>
      <c r="J3240" s="104"/>
      <c r="K3240" s="105">
        <f>VLOOKUP('Datos Monitoreo 2019'!$D3240,info!$A$2:$B$20,2,FALSE)</f>
        <v>0.54</v>
      </c>
      <c r="M3240" s="104">
        <v>1.1499999999999999</v>
      </c>
      <c r="N3240" s="106">
        <f>(0.214828*'Datos Monitoreo 2019'!$E3240^2.0402)/1000</f>
        <v>0.1913874629368329</v>
      </c>
      <c r="O3240" s="106">
        <f>'Datos Monitoreo 2019'!$N3240*'Datos Monitoreo 2019'!$S3240</f>
        <v>3.8277492587366582E-2</v>
      </c>
      <c r="P3240" s="106">
        <f>'Datos Monitoreo 2019'!$O3240+'Datos Monitoreo 2019'!$N3240</f>
        <v>0.22966495552419947</v>
      </c>
      <c r="Q3240" s="104">
        <v>0.47</v>
      </c>
      <c r="R3240" s="106">
        <f>'Datos Monitoreo 2019'!$Q3240*'Datos Monitoreo 2019'!$N3240</f>
        <v>8.9952107580311455E-2</v>
      </c>
      <c r="S3240" s="104">
        <v>0.2</v>
      </c>
      <c r="T3240" s="106">
        <f>'Datos Monitoreo 2019'!$R3240*'Datos Monitoreo 2019'!$S3240</f>
        <v>1.7990421516062293E-2</v>
      </c>
      <c r="U3240" s="106">
        <f>'Datos Monitoreo 2019'!$T3240+'Datos Monitoreo 2019'!$R3240</f>
        <v>0.10794252909637375</v>
      </c>
    </row>
    <row r="3241" spans="1:21" s="94" customFormat="1" ht="16.5" hidden="1" x14ac:dyDescent="0.3">
      <c r="A3241" s="95" t="s">
        <v>122</v>
      </c>
      <c r="B3241" s="102">
        <f>VLOOKUP('Datos Monitoreo 2019'!$A3241,info!$D$3:$E$118,2,FALSE)</f>
        <v>4</v>
      </c>
      <c r="C3241" s="96">
        <v>48</v>
      </c>
      <c r="D3241" s="96" t="s">
        <v>11</v>
      </c>
      <c r="E3241" s="97">
        <v>16.71126902464901</v>
      </c>
      <c r="F3241" s="103">
        <f t="shared" si="55"/>
        <v>2.1933540594851822E-2</v>
      </c>
      <c r="G3241" s="95"/>
      <c r="H3241" s="104"/>
      <c r="I3241" s="104"/>
      <c r="J3241" s="104"/>
      <c r="K3241" s="105">
        <f>VLOOKUP('Datos Monitoreo 2019'!$D3241,info!$A$2:$B$20,2,FALSE)</f>
        <v>0.34899999999999998</v>
      </c>
      <c r="M3241" s="104">
        <v>1.1499999999999999</v>
      </c>
      <c r="N3241" s="106">
        <f>(0.489461*'Datos Monitoreo 2019'!$E3241^1.79018)/1000</f>
        <v>7.5705096230085686E-2</v>
      </c>
      <c r="O3241" s="106">
        <f>'Datos Monitoreo 2019'!$N3241*'Datos Monitoreo 2019'!$S3241</f>
        <v>1.5141019246017138E-2</v>
      </c>
      <c r="P3241" s="106">
        <f>'Datos Monitoreo 2019'!$O3241+'Datos Monitoreo 2019'!$N3241</f>
        <v>9.0846115476102829E-2</v>
      </c>
      <c r="Q3241" s="104">
        <v>0.47</v>
      </c>
      <c r="R3241" s="106">
        <f>'Datos Monitoreo 2019'!$Q3241*'Datos Monitoreo 2019'!$N3241</f>
        <v>3.5581395228140272E-2</v>
      </c>
      <c r="S3241" s="104">
        <v>0.2</v>
      </c>
      <c r="T3241" s="106">
        <f>'Datos Monitoreo 2019'!$R3241*'Datos Monitoreo 2019'!$S3241</f>
        <v>7.1162790456280548E-3</v>
      </c>
      <c r="U3241" s="106">
        <f>'Datos Monitoreo 2019'!$T3241+'Datos Monitoreo 2019'!$R3241</f>
        <v>4.2697674273768325E-2</v>
      </c>
    </row>
    <row r="3242" spans="1:21" s="94" customFormat="1" ht="16.5" hidden="1" x14ac:dyDescent="0.3">
      <c r="A3242" s="95" t="s">
        <v>122</v>
      </c>
      <c r="B3242" s="102">
        <f>VLOOKUP('Datos Monitoreo 2019'!$A3242,info!$D$3:$E$118,2,FALSE)</f>
        <v>4</v>
      </c>
      <c r="C3242" s="96">
        <v>50</v>
      </c>
      <c r="D3242" s="96" t="s">
        <v>10</v>
      </c>
      <c r="E3242" s="97">
        <v>20.5309876588545</v>
      </c>
      <c r="F3242" s="103">
        <f t="shared" si="55"/>
        <v>3.3106217599902878E-2</v>
      </c>
      <c r="G3242" s="95"/>
      <c r="H3242" s="104"/>
      <c r="I3242" s="104"/>
      <c r="J3242" s="104"/>
      <c r="K3242" s="105">
        <f>VLOOKUP('Datos Monitoreo 2019'!$D3242,info!$A$2:$B$20,2,FALSE)</f>
        <v>0.54</v>
      </c>
      <c r="M3242" s="104">
        <v>1.1499999999999999</v>
      </c>
      <c r="N3242" s="106">
        <f>(0.214828*'Datos Monitoreo 2019'!$E3242^2.0402)/1000</f>
        <v>0.1022514428131175</v>
      </c>
      <c r="O3242" s="106">
        <f>'Datos Monitoreo 2019'!$N3242*'Datos Monitoreo 2019'!$S3242</f>
        <v>2.04502885626235E-2</v>
      </c>
      <c r="P3242" s="106">
        <f>'Datos Monitoreo 2019'!$O3242+'Datos Monitoreo 2019'!$N3242</f>
        <v>0.122701731375741</v>
      </c>
      <c r="Q3242" s="104">
        <v>0.47</v>
      </c>
      <c r="R3242" s="106">
        <f>'Datos Monitoreo 2019'!$Q3242*'Datos Monitoreo 2019'!$N3242</f>
        <v>4.8058178122165222E-2</v>
      </c>
      <c r="S3242" s="104">
        <v>0.2</v>
      </c>
      <c r="T3242" s="106">
        <f>'Datos Monitoreo 2019'!$R3242*'Datos Monitoreo 2019'!$S3242</f>
        <v>9.6116356244330455E-3</v>
      </c>
      <c r="U3242" s="106">
        <f>'Datos Monitoreo 2019'!$T3242+'Datos Monitoreo 2019'!$R3242</f>
        <v>5.766981374659827E-2</v>
      </c>
    </row>
    <row r="3243" spans="1:21" s="94" customFormat="1" ht="16.5" hidden="1" x14ac:dyDescent="0.3">
      <c r="A3243" s="95" t="s">
        <v>122</v>
      </c>
      <c r="B3243" s="102">
        <f>VLOOKUP('Datos Monitoreo 2019'!$A3243,info!$D$3:$E$118,2,FALSE)</f>
        <v>4</v>
      </c>
      <c r="C3243" s="96">
        <v>53</v>
      </c>
      <c r="D3243" s="96" t="s">
        <v>11</v>
      </c>
      <c r="E3243" s="97">
        <v>31.03521390291959</v>
      </c>
      <c r="F3243" s="103">
        <f t="shared" si="55"/>
        <v>7.564833388836649E-2</v>
      </c>
      <c r="G3243" s="95"/>
      <c r="H3243" s="104"/>
      <c r="I3243" s="104"/>
      <c r="J3243" s="104"/>
      <c r="K3243" s="105">
        <f>VLOOKUP('Datos Monitoreo 2019'!$D3243,info!$A$2:$B$20,2,FALSE)</f>
        <v>0.34899999999999998</v>
      </c>
      <c r="M3243" s="104">
        <v>1.1499999999999999</v>
      </c>
      <c r="N3243" s="106">
        <f>(0.489461*'Datos Monitoreo 2019'!$E3243^1.79018)/1000</f>
        <v>0.22930135283262731</v>
      </c>
      <c r="O3243" s="106">
        <f>'Datos Monitoreo 2019'!$N3243*'Datos Monitoreo 2019'!$S3243</f>
        <v>4.5860270566525467E-2</v>
      </c>
      <c r="P3243" s="106">
        <f>'Datos Monitoreo 2019'!$O3243+'Datos Monitoreo 2019'!$N3243</f>
        <v>0.27516162339915279</v>
      </c>
      <c r="Q3243" s="104">
        <v>0.47</v>
      </c>
      <c r="R3243" s="106">
        <f>'Datos Monitoreo 2019'!$Q3243*'Datos Monitoreo 2019'!$N3243</f>
        <v>0.10777163583133482</v>
      </c>
      <c r="S3243" s="104">
        <v>0.2</v>
      </c>
      <c r="T3243" s="106">
        <f>'Datos Monitoreo 2019'!$R3243*'Datos Monitoreo 2019'!$S3243</f>
        <v>2.1554327166266967E-2</v>
      </c>
      <c r="U3243" s="106">
        <f>'Datos Monitoreo 2019'!$T3243+'Datos Monitoreo 2019'!$R3243</f>
        <v>0.1293259629976018</v>
      </c>
    </row>
    <row r="3244" spans="1:21" s="94" customFormat="1" ht="16.5" hidden="1" x14ac:dyDescent="0.3">
      <c r="A3244" s="95" t="s">
        <v>122</v>
      </c>
      <c r="B3244" s="102">
        <f>VLOOKUP('Datos Monitoreo 2019'!$A3244,info!$D$3:$E$118,2,FALSE)</f>
        <v>4</v>
      </c>
      <c r="C3244" s="96">
        <v>54</v>
      </c>
      <c r="D3244" s="96" t="s">
        <v>10</v>
      </c>
      <c r="E3244" s="97">
        <v>21.326762374313976</v>
      </c>
      <c r="F3244" s="103">
        <f t="shared" si="55"/>
        <v>3.5722326976975909E-2</v>
      </c>
      <c r="G3244" s="95"/>
      <c r="H3244" s="104"/>
      <c r="I3244" s="104"/>
      <c r="J3244" s="104"/>
      <c r="K3244" s="105">
        <f>VLOOKUP('Datos Monitoreo 2019'!$D3244,info!$A$2:$B$20,2,FALSE)</f>
        <v>0.54</v>
      </c>
      <c r="M3244" s="104">
        <v>1.1499999999999999</v>
      </c>
      <c r="N3244" s="106">
        <f>(0.214828*'Datos Monitoreo 2019'!$E3244^2.0402)/1000</f>
        <v>0.11050031790768119</v>
      </c>
      <c r="O3244" s="106">
        <f>'Datos Monitoreo 2019'!$N3244*'Datos Monitoreo 2019'!$S3244</f>
        <v>2.2100063581536239E-2</v>
      </c>
      <c r="P3244" s="106">
        <f>'Datos Monitoreo 2019'!$O3244+'Datos Monitoreo 2019'!$N3244</f>
        <v>0.13260038148921743</v>
      </c>
      <c r="Q3244" s="104">
        <v>0.47</v>
      </c>
      <c r="R3244" s="106">
        <f>'Datos Monitoreo 2019'!$Q3244*'Datos Monitoreo 2019'!$N3244</f>
        <v>5.1935149416610156E-2</v>
      </c>
      <c r="S3244" s="104">
        <v>0.2</v>
      </c>
      <c r="T3244" s="106">
        <f>'Datos Monitoreo 2019'!$R3244*'Datos Monitoreo 2019'!$S3244</f>
        <v>1.0387029883322033E-2</v>
      </c>
      <c r="U3244" s="106">
        <f>'Datos Monitoreo 2019'!$T3244+'Datos Monitoreo 2019'!$R3244</f>
        <v>6.2322179299932189E-2</v>
      </c>
    </row>
    <row r="3245" spans="1:21" s="94" customFormat="1" ht="16.5" hidden="1" x14ac:dyDescent="0.3">
      <c r="A3245" s="95" t="s">
        <v>122</v>
      </c>
      <c r="B3245" s="102">
        <f>VLOOKUP('Datos Monitoreo 2019'!$A3245,info!$D$3:$E$118,2,FALSE)</f>
        <v>4</v>
      </c>
      <c r="C3245" s="96">
        <v>57</v>
      </c>
      <c r="D3245" s="96" t="s">
        <v>10</v>
      </c>
      <c r="E3245" s="97">
        <v>13.910142026231654</v>
      </c>
      <c r="F3245" s="103">
        <f t="shared" si="55"/>
        <v>1.5196830163658082E-2</v>
      </c>
      <c r="G3245" s="95"/>
      <c r="H3245" s="104"/>
      <c r="I3245" s="104"/>
      <c r="J3245" s="104"/>
      <c r="K3245" s="105">
        <f>VLOOKUP('Datos Monitoreo 2019'!$D3245,info!$A$2:$B$20,2,FALSE)</f>
        <v>0.54</v>
      </c>
      <c r="M3245" s="104">
        <v>1.1499999999999999</v>
      </c>
      <c r="N3245" s="106">
        <f>(0.214828*'Datos Monitoreo 2019'!$E3245^2.0402)/1000</f>
        <v>4.6207869254742372E-2</v>
      </c>
      <c r="O3245" s="106">
        <f>'Datos Monitoreo 2019'!$N3245*'Datos Monitoreo 2019'!$S3245</f>
        <v>9.2415738509484743E-3</v>
      </c>
      <c r="P3245" s="106">
        <f>'Datos Monitoreo 2019'!$O3245+'Datos Monitoreo 2019'!$N3245</f>
        <v>5.5449443105690846E-2</v>
      </c>
      <c r="Q3245" s="104">
        <v>0.47</v>
      </c>
      <c r="R3245" s="106">
        <f>'Datos Monitoreo 2019'!$Q3245*'Datos Monitoreo 2019'!$N3245</f>
        <v>2.1717698549728912E-2</v>
      </c>
      <c r="S3245" s="104">
        <v>0.2</v>
      </c>
      <c r="T3245" s="106">
        <f>'Datos Monitoreo 2019'!$R3245*'Datos Monitoreo 2019'!$S3245</f>
        <v>4.3435397099457823E-3</v>
      </c>
      <c r="U3245" s="106">
        <f>'Datos Monitoreo 2019'!$T3245+'Datos Monitoreo 2019'!$R3245</f>
        <v>2.6061238259674695E-2</v>
      </c>
    </row>
    <row r="3246" spans="1:21" s="94" customFormat="1" ht="16.5" hidden="1" x14ac:dyDescent="0.3">
      <c r="A3246" s="95" t="s">
        <v>122</v>
      </c>
      <c r="B3246" s="102">
        <f>VLOOKUP('Datos Monitoreo 2019'!$A3246,info!$D$3:$E$118,2,FALSE)</f>
        <v>4</v>
      </c>
      <c r="C3246" s="96">
        <v>59</v>
      </c>
      <c r="D3246" s="96" t="s">
        <v>10</v>
      </c>
      <c r="E3246" s="97">
        <v>21.008452488130185</v>
      </c>
      <c r="F3246" s="103">
        <f t="shared" si="55"/>
        <v>3.4663946605414803E-2</v>
      </c>
      <c r="G3246" s="95"/>
      <c r="H3246" s="104"/>
      <c r="I3246" s="104"/>
      <c r="J3246" s="104"/>
      <c r="K3246" s="105">
        <f>VLOOKUP('Datos Monitoreo 2019'!$D3246,info!$A$2:$B$20,2,FALSE)</f>
        <v>0.54</v>
      </c>
      <c r="M3246" s="104">
        <v>1.1499999999999999</v>
      </c>
      <c r="N3246" s="106">
        <f>(0.214828*'Datos Monitoreo 2019'!$E3246^2.0402)/1000</f>
        <v>0.10716161554248373</v>
      </c>
      <c r="O3246" s="106">
        <f>'Datos Monitoreo 2019'!$N3246*'Datos Monitoreo 2019'!$S3246</f>
        <v>2.1432323108496746E-2</v>
      </c>
      <c r="P3246" s="106">
        <f>'Datos Monitoreo 2019'!$O3246+'Datos Monitoreo 2019'!$N3246</f>
        <v>0.12859393865098048</v>
      </c>
      <c r="Q3246" s="104">
        <v>0.47</v>
      </c>
      <c r="R3246" s="106">
        <f>'Datos Monitoreo 2019'!$Q3246*'Datos Monitoreo 2019'!$N3246</f>
        <v>5.0365959304967352E-2</v>
      </c>
      <c r="S3246" s="104">
        <v>0.2</v>
      </c>
      <c r="T3246" s="106">
        <f>'Datos Monitoreo 2019'!$R3246*'Datos Monitoreo 2019'!$S3246</f>
        <v>1.0073191860993471E-2</v>
      </c>
      <c r="U3246" s="106">
        <f>'Datos Monitoreo 2019'!$T3246+'Datos Monitoreo 2019'!$R3246</f>
        <v>6.0439151165960825E-2</v>
      </c>
    </row>
    <row r="3247" spans="1:21" s="94" customFormat="1" ht="16.5" hidden="1" x14ac:dyDescent="0.3">
      <c r="A3247" s="95" t="s">
        <v>122</v>
      </c>
      <c r="B3247" s="102">
        <f>VLOOKUP('Datos Monitoreo 2019'!$A3247,info!$D$3:$E$118,2,FALSE)</f>
        <v>4</v>
      </c>
      <c r="C3247" s="96">
        <v>62</v>
      </c>
      <c r="D3247" s="96" t="s">
        <v>10</v>
      </c>
      <c r="E3247" s="97">
        <v>24.98732606542757</v>
      </c>
      <c r="F3247" s="103">
        <f t="shared" si="55"/>
        <v>4.9037627403401611E-2</v>
      </c>
      <c r="G3247" s="95"/>
      <c r="H3247" s="104"/>
      <c r="I3247" s="104"/>
      <c r="J3247" s="104"/>
      <c r="K3247" s="105">
        <f>VLOOKUP('Datos Monitoreo 2019'!$D3247,info!$A$2:$B$20,2,FALSE)</f>
        <v>0.54</v>
      </c>
      <c r="M3247" s="104">
        <v>1.1499999999999999</v>
      </c>
      <c r="N3247" s="106">
        <f>(0.214828*'Datos Monitoreo 2019'!$E3247^2.0402)/1000</f>
        <v>0.15265772596116825</v>
      </c>
      <c r="O3247" s="106">
        <f>'Datos Monitoreo 2019'!$N3247*'Datos Monitoreo 2019'!$S3247</f>
        <v>3.0531545192233653E-2</v>
      </c>
      <c r="P3247" s="106">
        <f>'Datos Monitoreo 2019'!$O3247+'Datos Monitoreo 2019'!$N3247</f>
        <v>0.18318927115340189</v>
      </c>
      <c r="Q3247" s="104">
        <v>0.47</v>
      </c>
      <c r="R3247" s="106">
        <f>'Datos Monitoreo 2019'!$Q3247*'Datos Monitoreo 2019'!$N3247</f>
        <v>7.174913120174907E-2</v>
      </c>
      <c r="S3247" s="104">
        <v>0.2</v>
      </c>
      <c r="T3247" s="106">
        <f>'Datos Monitoreo 2019'!$R3247*'Datos Monitoreo 2019'!$S3247</f>
        <v>1.4349826240349814E-2</v>
      </c>
      <c r="U3247" s="106">
        <f>'Datos Monitoreo 2019'!$T3247+'Datos Monitoreo 2019'!$R3247</f>
        <v>8.6098957442098889E-2</v>
      </c>
    </row>
    <row r="3248" spans="1:21" s="94" customFormat="1" ht="16.5" hidden="1" x14ac:dyDescent="0.3">
      <c r="A3248" s="95" t="s">
        <v>122</v>
      </c>
      <c r="B3248" s="102">
        <f>VLOOKUP('Datos Monitoreo 2019'!$A3248,info!$D$3:$E$118,2,FALSE)</f>
        <v>4</v>
      </c>
      <c r="C3248" s="96">
        <v>63</v>
      </c>
      <c r="D3248" s="96" t="s">
        <v>10</v>
      </c>
      <c r="E3248" s="97">
        <v>17.984508569384175</v>
      </c>
      <c r="F3248" s="103">
        <f t="shared" si="55"/>
        <v>2.5403118354255152E-2</v>
      </c>
      <c r="G3248" s="95"/>
      <c r="H3248" s="104"/>
      <c r="I3248" s="104"/>
      <c r="J3248" s="104"/>
      <c r="K3248" s="105">
        <f>VLOOKUP('Datos Monitoreo 2019'!$D3248,info!$A$2:$B$20,2,FALSE)</f>
        <v>0.54</v>
      </c>
      <c r="M3248" s="104">
        <v>1.1499999999999999</v>
      </c>
      <c r="N3248" s="106">
        <f>(0.214828*'Datos Monitoreo 2019'!$E3248^2.0402)/1000</f>
        <v>7.8043180200135495E-2</v>
      </c>
      <c r="O3248" s="106">
        <f>'Datos Monitoreo 2019'!$N3248*'Datos Monitoreo 2019'!$S3248</f>
        <v>1.56086360400271E-2</v>
      </c>
      <c r="P3248" s="106">
        <f>'Datos Monitoreo 2019'!$O3248+'Datos Monitoreo 2019'!$N3248</f>
        <v>9.3651816240162597E-2</v>
      </c>
      <c r="Q3248" s="104">
        <v>0.47</v>
      </c>
      <c r="R3248" s="106">
        <f>'Datos Monitoreo 2019'!$Q3248*'Datos Monitoreo 2019'!$N3248</f>
        <v>3.6680294694063684E-2</v>
      </c>
      <c r="S3248" s="104">
        <v>0.2</v>
      </c>
      <c r="T3248" s="106">
        <f>'Datos Monitoreo 2019'!$R3248*'Datos Monitoreo 2019'!$S3248</f>
        <v>7.3360589388127371E-3</v>
      </c>
      <c r="U3248" s="106">
        <f>'Datos Monitoreo 2019'!$T3248+'Datos Monitoreo 2019'!$R3248</f>
        <v>4.4016353632876419E-2</v>
      </c>
    </row>
    <row r="3249" spans="1:21" x14ac:dyDescent="0.2">
      <c r="A3249" s="141" t="s">
        <v>117</v>
      </c>
      <c r="B3249" s="142">
        <f>VLOOKUP('Datos Monitoreo 2019'!$A3249,info!$D$3:$E$118,2,FALSE)</f>
        <v>6</v>
      </c>
      <c r="C3249" s="143">
        <v>4</v>
      </c>
      <c r="D3249" s="143" t="s">
        <v>9</v>
      </c>
      <c r="E3249" s="144">
        <v>2.6738030439438418</v>
      </c>
      <c r="F3249" s="145">
        <f t="shared" si="55"/>
        <v>5.6149863922820684E-4</v>
      </c>
      <c r="G3249" s="155"/>
      <c r="H3249" s="146"/>
      <c r="I3249" s="146"/>
      <c r="J3249" s="146"/>
      <c r="K3249" s="147">
        <f>VLOOKUP('Datos Monitoreo 2019'!$D3249,info!$A$2:$B$20,2,FALSE)</f>
        <v>0.74</v>
      </c>
      <c r="M3249" s="146">
        <v>1.1499999999999999</v>
      </c>
      <c r="N3249" s="148">
        <f>(1.8894+0.00853085*'Datos Monitoreo 2019'!$E3249^3.32222)/1000</f>
        <v>2.1132773643335752E-3</v>
      </c>
      <c r="O3249" s="148">
        <f>'Datos Monitoreo 2019'!$N3249*'Datos Monitoreo 2019'!$S3249</f>
        <v>4.2265547286671505E-4</v>
      </c>
      <c r="P3249" s="148">
        <f>'Datos Monitoreo 2019'!$O3249+'Datos Monitoreo 2019'!$N3249</f>
        <v>2.5359328372002903E-3</v>
      </c>
      <c r="Q3249" s="146">
        <v>0.47</v>
      </c>
      <c r="R3249" s="148">
        <f>'Datos Monitoreo 2019'!$Q3249*'Datos Monitoreo 2019'!$N3249</f>
        <v>9.9324036123678034E-4</v>
      </c>
      <c r="S3249" s="146">
        <v>0.2</v>
      </c>
      <c r="T3249" s="148">
        <f>'Datos Monitoreo 2019'!$R3249*'Datos Monitoreo 2019'!$S3249</f>
        <v>1.9864807224735607E-4</v>
      </c>
      <c r="U3249" s="148">
        <f>'Datos Monitoreo 2019'!$T3249+'Datos Monitoreo 2019'!$R3249</f>
        <v>1.1918884334841365E-3</v>
      </c>
    </row>
    <row r="3250" spans="1:21" x14ac:dyDescent="0.2">
      <c r="A3250" s="141" t="s">
        <v>117</v>
      </c>
      <c r="B3250" s="142">
        <f>VLOOKUP('Datos Monitoreo 2019'!$A3250,info!$D$3:$E$118,2,FALSE)</f>
        <v>6</v>
      </c>
      <c r="C3250" s="143">
        <v>6</v>
      </c>
      <c r="D3250" s="143" t="s">
        <v>9</v>
      </c>
      <c r="E3250" s="144">
        <v>3.183098861837907</v>
      </c>
      <c r="F3250" s="145">
        <f t="shared" si="55"/>
        <v>7.9577471545947667E-4</v>
      </c>
      <c r="G3250" s="155"/>
      <c r="H3250" s="146"/>
      <c r="I3250" s="146"/>
      <c r="J3250" s="146"/>
      <c r="K3250" s="147">
        <f>VLOOKUP('Datos Monitoreo 2019'!$D3250,info!$A$2:$B$20,2,FALSE)</f>
        <v>0.74</v>
      </c>
      <c r="M3250" s="146">
        <v>1.1499999999999999</v>
      </c>
      <c r="N3250" s="148">
        <f>(1.8894+0.00853085*'Datos Monitoreo 2019'!$E3250^3.32222)/1000</f>
        <v>2.2889499270017243E-3</v>
      </c>
      <c r="O3250" s="148">
        <f>'Datos Monitoreo 2019'!$N3250*'Datos Monitoreo 2019'!$S3250</f>
        <v>4.5778998540034488E-4</v>
      </c>
      <c r="P3250" s="148">
        <f>'Datos Monitoreo 2019'!$O3250+'Datos Monitoreo 2019'!$N3250</f>
        <v>2.746739912402069E-3</v>
      </c>
      <c r="Q3250" s="146">
        <v>0.47</v>
      </c>
      <c r="R3250" s="148">
        <f>'Datos Monitoreo 2019'!$Q3250*'Datos Monitoreo 2019'!$N3250</f>
        <v>1.0758064656908102E-3</v>
      </c>
      <c r="S3250" s="146">
        <v>0.2</v>
      </c>
      <c r="T3250" s="148">
        <f>'Datos Monitoreo 2019'!$R3250*'Datos Monitoreo 2019'!$S3250</f>
        <v>2.1516129313816205E-4</v>
      </c>
      <c r="U3250" s="148">
        <f>'Datos Monitoreo 2019'!$T3250+'Datos Monitoreo 2019'!$R3250</f>
        <v>1.2909677588289724E-3</v>
      </c>
    </row>
    <row r="3251" spans="1:21" x14ac:dyDescent="0.2">
      <c r="A3251" s="141" t="s">
        <v>117</v>
      </c>
      <c r="B3251" s="142">
        <f>VLOOKUP('Datos Monitoreo 2019'!$A3251,info!$D$3:$E$118,2,FALSE)</f>
        <v>6</v>
      </c>
      <c r="C3251" s="143">
        <v>7</v>
      </c>
      <c r="D3251" s="143" t="s">
        <v>10</v>
      </c>
      <c r="E3251" s="144">
        <v>27.947608006936822</v>
      </c>
      <c r="F3251" s="145">
        <f t="shared" si="55"/>
        <v>6.1344999575226315E-2</v>
      </c>
      <c r="G3251" s="155"/>
      <c r="H3251" s="146"/>
      <c r="I3251" s="146"/>
      <c r="J3251" s="146"/>
      <c r="K3251" s="147">
        <f>VLOOKUP('Datos Monitoreo 2019'!$D3251,info!$A$2:$B$20,2,FALSE)</f>
        <v>0.54</v>
      </c>
      <c r="M3251" s="146">
        <v>1.1499999999999999</v>
      </c>
      <c r="N3251" s="148">
        <f>(0.214828*'Datos Monitoreo 2019'!$E3251^2.0402)/1000</f>
        <v>0.19183295925464944</v>
      </c>
      <c r="O3251" s="148">
        <f>'Datos Monitoreo 2019'!$N3251*'Datos Monitoreo 2019'!$S3251</f>
        <v>3.8366591850929888E-2</v>
      </c>
      <c r="P3251" s="148">
        <f>'Datos Monitoreo 2019'!$O3251+'Datos Monitoreo 2019'!$N3251</f>
        <v>0.23019955110557933</v>
      </c>
      <c r="Q3251" s="146">
        <v>0.47</v>
      </c>
      <c r="R3251" s="148">
        <f>'Datos Monitoreo 2019'!$Q3251*'Datos Monitoreo 2019'!$N3251</f>
        <v>9.0161490849685236E-2</v>
      </c>
      <c r="S3251" s="146">
        <v>0.2</v>
      </c>
      <c r="T3251" s="148">
        <f>'Datos Monitoreo 2019'!$R3251*'Datos Monitoreo 2019'!$S3251</f>
        <v>1.8032298169937049E-2</v>
      </c>
      <c r="U3251" s="148">
        <f>'Datos Monitoreo 2019'!$T3251+'Datos Monitoreo 2019'!$R3251</f>
        <v>0.10819378901962229</v>
      </c>
    </row>
    <row r="3252" spans="1:21" x14ac:dyDescent="0.2">
      <c r="A3252" s="141" t="s">
        <v>117</v>
      </c>
      <c r="B3252" s="142">
        <f>VLOOKUP('Datos Monitoreo 2019'!$A3252,info!$D$3:$E$118,2,FALSE)</f>
        <v>6</v>
      </c>
      <c r="C3252" s="143">
        <v>8</v>
      </c>
      <c r="D3252" s="143" t="s">
        <v>10</v>
      </c>
      <c r="E3252" s="144">
        <v>28.01126998417358</v>
      </c>
      <c r="F3252" s="145">
        <f t="shared" si="55"/>
        <v>6.162479396518189E-2</v>
      </c>
      <c r="G3252" s="155"/>
      <c r="H3252" s="146"/>
      <c r="I3252" s="146"/>
      <c r="J3252" s="146"/>
      <c r="K3252" s="147">
        <f>VLOOKUP('Datos Monitoreo 2019'!$D3252,info!$A$2:$B$20,2,FALSE)</f>
        <v>0.54</v>
      </c>
      <c r="M3252" s="146">
        <v>1.1499999999999999</v>
      </c>
      <c r="N3252" s="148">
        <f>(0.214828*'Datos Monitoreo 2019'!$E3252^2.0402)/1000</f>
        <v>0.19272553624224006</v>
      </c>
      <c r="O3252" s="148">
        <f>'Datos Monitoreo 2019'!$N3252*'Datos Monitoreo 2019'!$S3252</f>
        <v>3.8545107248448014E-2</v>
      </c>
      <c r="P3252" s="148">
        <f>'Datos Monitoreo 2019'!$O3252+'Datos Monitoreo 2019'!$N3252</f>
        <v>0.23127064349068807</v>
      </c>
      <c r="Q3252" s="146">
        <v>0.47</v>
      </c>
      <c r="R3252" s="148">
        <f>'Datos Monitoreo 2019'!$Q3252*'Datos Monitoreo 2019'!$N3252</f>
        <v>9.0581002033852831E-2</v>
      </c>
      <c r="S3252" s="146">
        <v>0.2</v>
      </c>
      <c r="T3252" s="148">
        <f>'Datos Monitoreo 2019'!$R3252*'Datos Monitoreo 2019'!$S3252</f>
        <v>1.8116200406770568E-2</v>
      </c>
      <c r="U3252" s="148">
        <f>'Datos Monitoreo 2019'!$T3252+'Datos Monitoreo 2019'!$R3252</f>
        <v>0.10869720244062339</v>
      </c>
    </row>
    <row r="3253" spans="1:21" x14ac:dyDescent="0.2">
      <c r="A3253" s="141" t="s">
        <v>117</v>
      </c>
      <c r="B3253" s="142">
        <f>VLOOKUP('Datos Monitoreo 2019'!$A3253,info!$D$3:$E$118,2,FALSE)</f>
        <v>6</v>
      </c>
      <c r="C3253" s="143">
        <v>11</v>
      </c>
      <c r="D3253" s="143" t="s">
        <v>10</v>
      </c>
      <c r="E3253" s="144">
        <v>24.764509145098913</v>
      </c>
      <c r="F3253" s="145">
        <f t="shared" si="55"/>
        <v>4.8166970287217378E-2</v>
      </c>
      <c r="G3253" s="155"/>
      <c r="H3253" s="146"/>
      <c r="I3253" s="146"/>
      <c r="J3253" s="146"/>
      <c r="K3253" s="147">
        <f>VLOOKUP('Datos Monitoreo 2019'!$D3253,info!$A$2:$B$20,2,FALSE)</f>
        <v>0.54</v>
      </c>
      <c r="M3253" s="146">
        <v>1.1499999999999999</v>
      </c>
      <c r="N3253" s="148">
        <f>(0.214828*'Datos Monitoreo 2019'!$E3253^2.0402)/1000</f>
        <v>0.14989332340161179</v>
      </c>
      <c r="O3253" s="148">
        <f>'Datos Monitoreo 2019'!$N3253*'Datos Monitoreo 2019'!$S3253</f>
        <v>2.997866468032236E-2</v>
      </c>
      <c r="P3253" s="148">
        <f>'Datos Monitoreo 2019'!$O3253+'Datos Monitoreo 2019'!$N3253</f>
        <v>0.17987198808193416</v>
      </c>
      <c r="Q3253" s="146">
        <v>0.47</v>
      </c>
      <c r="R3253" s="148">
        <f>'Datos Monitoreo 2019'!$Q3253*'Datos Monitoreo 2019'!$N3253</f>
        <v>7.0449861998757538E-2</v>
      </c>
      <c r="S3253" s="146">
        <v>0.2</v>
      </c>
      <c r="T3253" s="148">
        <f>'Datos Monitoreo 2019'!$R3253*'Datos Monitoreo 2019'!$S3253</f>
        <v>1.4089972399751509E-2</v>
      </c>
      <c r="U3253" s="148">
        <f>'Datos Monitoreo 2019'!$T3253+'Datos Monitoreo 2019'!$R3253</f>
        <v>8.4539834398509039E-2</v>
      </c>
    </row>
    <row r="3254" spans="1:21" x14ac:dyDescent="0.2">
      <c r="A3254" s="141" t="s">
        <v>117</v>
      </c>
      <c r="B3254" s="142">
        <f>VLOOKUP('Datos Monitoreo 2019'!$A3254,info!$D$3:$E$118,2,FALSE)</f>
        <v>6</v>
      </c>
      <c r="C3254" s="143">
        <v>13</v>
      </c>
      <c r="D3254" s="143" t="s">
        <v>10</v>
      </c>
      <c r="E3254" s="144">
        <v>28.966199642724952</v>
      </c>
      <c r="F3254" s="145">
        <f t="shared" si="55"/>
        <v>6.5898104187199269E-2</v>
      </c>
      <c r="G3254" s="155"/>
      <c r="H3254" s="146"/>
      <c r="I3254" s="146"/>
      <c r="J3254" s="146"/>
      <c r="K3254" s="147">
        <f>VLOOKUP('Datos Monitoreo 2019'!$D3254,info!$A$2:$B$20,2,FALSE)</f>
        <v>0.54</v>
      </c>
      <c r="M3254" s="146">
        <v>1.1499999999999999</v>
      </c>
      <c r="N3254" s="148">
        <f>(0.214828*'Datos Monitoreo 2019'!$E3254^2.0402)/1000</f>
        <v>0.20636781390413272</v>
      </c>
      <c r="O3254" s="148">
        <f>'Datos Monitoreo 2019'!$N3254*'Datos Monitoreo 2019'!$S3254</f>
        <v>4.1273562780826549E-2</v>
      </c>
      <c r="P3254" s="148">
        <f>'Datos Monitoreo 2019'!$O3254+'Datos Monitoreo 2019'!$N3254</f>
        <v>0.24764137668495928</v>
      </c>
      <c r="Q3254" s="146">
        <v>0.47</v>
      </c>
      <c r="R3254" s="148">
        <f>'Datos Monitoreo 2019'!$Q3254*'Datos Monitoreo 2019'!$N3254</f>
        <v>9.6992872534942376E-2</v>
      </c>
      <c r="S3254" s="146">
        <v>0.2</v>
      </c>
      <c r="T3254" s="148">
        <f>'Datos Monitoreo 2019'!$R3254*'Datos Monitoreo 2019'!$S3254</f>
        <v>1.9398574506988477E-2</v>
      </c>
      <c r="U3254" s="148">
        <f>'Datos Monitoreo 2019'!$T3254+'Datos Monitoreo 2019'!$R3254</f>
        <v>0.11639144704193086</v>
      </c>
    </row>
    <row r="3255" spans="1:21" x14ac:dyDescent="0.2">
      <c r="A3255" s="141" t="s">
        <v>117</v>
      </c>
      <c r="B3255" s="142">
        <f>VLOOKUP('Datos Monitoreo 2019'!$A3255,info!$D$3:$E$118,2,FALSE)</f>
        <v>6</v>
      </c>
      <c r="C3255" s="143">
        <v>16</v>
      </c>
      <c r="D3255" s="143" t="s">
        <v>9</v>
      </c>
      <c r="E3255" s="144">
        <v>2.4828171122335672</v>
      </c>
      <c r="F3255" s="145">
        <f t="shared" si="55"/>
        <v>4.8414933688554563E-4</v>
      </c>
      <c r="G3255" s="156"/>
      <c r="H3255" s="146"/>
      <c r="I3255" s="146"/>
      <c r="J3255" s="146"/>
      <c r="K3255" s="147">
        <f>VLOOKUP('Datos Monitoreo 2019'!$D3255,info!$A$2:$B$20,2,FALSE)</f>
        <v>0.74</v>
      </c>
      <c r="M3255" s="146">
        <v>1.1499999999999999</v>
      </c>
      <c r="N3255" s="148">
        <f>(1.8894+0.00853085*'Datos Monitoreo 2019'!$E3255^3.32222)/1000</f>
        <v>2.0644191565671547E-3</v>
      </c>
      <c r="O3255" s="148">
        <f>'Datos Monitoreo 2019'!$N3255*'Datos Monitoreo 2019'!$S3255</f>
        <v>4.1288383131343097E-4</v>
      </c>
      <c r="P3255" s="148">
        <f>'Datos Monitoreo 2019'!$O3255+'Datos Monitoreo 2019'!$N3255</f>
        <v>2.4773029878805857E-3</v>
      </c>
      <c r="Q3255" s="146">
        <v>0.47</v>
      </c>
      <c r="R3255" s="148">
        <f>'Datos Monitoreo 2019'!$Q3255*'Datos Monitoreo 2019'!$N3255</f>
        <v>9.7027700358656265E-4</v>
      </c>
      <c r="S3255" s="146">
        <v>0.2</v>
      </c>
      <c r="T3255" s="148">
        <f>'Datos Monitoreo 2019'!$R3255*'Datos Monitoreo 2019'!$S3255</f>
        <v>1.9405540071731255E-4</v>
      </c>
      <c r="U3255" s="148">
        <f>'Datos Monitoreo 2019'!$T3255+'Datos Monitoreo 2019'!$R3255</f>
        <v>1.1643324043038752E-3</v>
      </c>
    </row>
    <row r="3256" spans="1:21" x14ac:dyDescent="0.2">
      <c r="A3256" s="141" t="s">
        <v>117</v>
      </c>
      <c r="B3256" s="142">
        <f>VLOOKUP('Datos Monitoreo 2019'!$A3256,info!$D$3:$E$118,2,FALSE)</f>
        <v>6</v>
      </c>
      <c r="C3256" s="143">
        <v>18</v>
      </c>
      <c r="D3256" s="143" t="s">
        <v>9</v>
      </c>
      <c r="E3256" s="144">
        <v>2.2600001919049135</v>
      </c>
      <c r="F3256" s="145">
        <f t="shared" si="55"/>
        <v>4.0115003406312219E-4</v>
      </c>
      <c r="G3256" s="156"/>
      <c r="H3256" s="146"/>
      <c r="I3256" s="146"/>
      <c r="J3256" s="146"/>
      <c r="K3256" s="147">
        <f>VLOOKUP('Datos Monitoreo 2019'!$D3256,info!$A$2:$B$20,2,FALSE)</f>
        <v>0.74</v>
      </c>
      <c r="M3256" s="146">
        <v>1.1499999999999999</v>
      </c>
      <c r="N3256" s="148">
        <f>(1.8894+0.00853085*'Datos Monitoreo 2019'!$E3256^3.32222)/1000</f>
        <v>2.0174614948325399E-3</v>
      </c>
      <c r="O3256" s="148">
        <f>'Datos Monitoreo 2019'!$N3256*'Datos Monitoreo 2019'!$S3256</f>
        <v>4.03492298966508E-4</v>
      </c>
      <c r="P3256" s="148">
        <f>'Datos Monitoreo 2019'!$O3256+'Datos Monitoreo 2019'!$N3256</f>
        <v>2.4209537937990478E-3</v>
      </c>
      <c r="Q3256" s="146">
        <v>0.47</v>
      </c>
      <c r="R3256" s="148">
        <f>'Datos Monitoreo 2019'!$Q3256*'Datos Monitoreo 2019'!$N3256</f>
        <v>9.4820690257129369E-4</v>
      </c>
      <c r="S3256" s="146">
        <v>0.2</v>
      </c>
      <c r="T3256" s="148">
        <f>'Datos Monitoreo 2019'!$R3256*'Datos Monitoreo 2019'!$S3256</f>
        <v>1.8964138051425874E-4</v>
      </c>
      <c r="U3256" s="148">
        <f>'Datos Monitoreo 2019'!$T3256+'Datos Monitoreo 2019'!$R3256</f>
        <v>1.1378482830855525E-3</v>
      </c>
    </row>
    <row r="3257" spans="1:21" x14ac:dyDescent="0.2">
      <c r="A3257" s="141" t="s">
        <v>117</v>
      </c>
      <c r="B3257" s="142">
        <f>VLOOKUP('Datos Monitoreo 2019'!$A3257,info!$D$3:$E$118,2,FALSE)</f>
        <v>6</v>
      </c>
      <c r="C3257" s="143">
        <v>19</v>
      </c>
      <c r="D3257" s="143" t="s">
        <v>9</v>
      </c>
      <c r="E3257" s="144">
        <v>2.0690142601946393</v>
      </c>
      <c r="F3257" s="145">
        <f t="shared" si="55"/>
        <v>3.3621481728162886E-4</v>
      </c>
      <c r="G3257" s="156"/>
      <c r="H3257" s="146"/>
      <c r="I3257" s="146"/>
      <c r="J3257" s="146"/>
      <c r="K3257" s="147">
        <f>VLOOKUP('Datos Monitoreo 2019'!$D3257,info!$A$2:$B$20,2,FALSE)</f>
        <v>0.74</v>
      </c>
      <c r="M3257" s="146">
        <v>1.1499999999999999</v>
      </c>
      <c r="N3257" s="148">
        <f>(1.8894+0.00853085*'Datos Monitoreo 2019'!$E3257^3.32222)/1000</f>
        <v>1.9849054306789976E-3</v>
      </c>
      <c r="O3257" s="148">
        <f>'Datos Monitoreo 2019'!$N3257*'Datos Monitoreo 2019'!$S3257</f>
        <v>3.9698108613579953E-4</v>
      </c>
      <c r="P3257" s="148">
        <f>'Datos Monitoreo 2019'!$O3257+'Datos Monitoreo 2019'!$N3257</f>
        <v>2.3818865168147973E-3</v>
      </c>
      <c r="Q3257" s="146">
        <v>0.47</v>
      </c>
      <c r="R3257" s="148">
        <f>'Datos Monitoreo 2019'!$Q3257*'Datos Monitoreo 2019'!$N3257</f>
        <v>9.3290555241912882E-4</v>
      </c>
      <c r="S3257" s="146">
        <v>0.2</v>
      </c>
      <c r="T3257" s="148">
        <f>'Datos Monitoreo 2019'!$R3257*'Datos Monitoreo 2019'!$S3257</f>
        <v>1.8658111048382576E-4</v>
      </c>
      <c r="U3257" s="148">
        <f>'Datos Monitoreo 2019'!$T3257+'Datos Monitoreo 2019'!$R3257</f>
        <v>1.1194866629029546E-3</v>
      </c>
    </row>
    <row r="3258" spans="1:21" x14ac:dyDescent="0.2">
      <c r="A3258" s="141" t="s">
        <v>117</v>
      </c>
      <c r="B3258" s="142">
        <f>VLOOKUP('Datos Monitoreo 2019'!$A3258,info!$D$3:$E$118,2,FALSE)</f>
        <v>6</v>
      </c>
      <c r="C3258" s="143">
        <v>23</v>
      </c>
      <c r="D3258" s="143" t="s">
        <v>10</v>
      </c>
      <c r="E3258" s="144">
        <v>30.398594130552009</v>
      </c>
      <c r="F3258" s="145">
        <f t="shared" si="55"/>
        <v>7.2576643486692918E-2</v>
      </c>
      <c r="G3258" s="155"/>
      <c r="H3258" s="146"/>
      <c r="I3258" s="146"/>
      <c r="J3258" s="146"/>
      <c r="K3258" s="147">
        <f>VLOOKUP('Datos Monitoreo 2019'!$D3258,info!$A$2:$B$20,2,FALSE)</f>
        <v>0.54</v>
      </c>
      <c r="M3258" s="146">
        <v>1.1499999999999999</v>
      </c>
      <c r="N3258" s="148">
        <f>(0.214828*'Datos Monitoreo 2019'!$E3258^2.0402)/1000</f>
        <v>0.22772388992446246</v>
      </c>
      <c r="O3258" s="148">
        <f>'Datos Monitoreo 2019'!$N3258*'Datos Monitoreo 2019'!$S3258</f>
        <v>4.5544777984892496E-2</v>
      </c>
      <c r="P3258" s="148">
        <f>'Datos Monitoreo 2019'!$O3258+'Datos Monitoreo 2019'!$N3258</f>
        <v>0.27326866790935495</v>
      </c>
      <c r="Q3258" s="146">
        <v>0.47</v>
      </c>
      <c r="R3258" s="148">
        <f>'Datos Monitoreo 2019'!$Q3258*'Datos Monitoreo 2019'!$N3258</f>
        <v>0.10703022826449735</v>
      </c>
      <c r="S3258" s="146">
        <v>0.2</v>
      </c>
      <c r="T3258" s="148">
        <f>'Datos Monitoreo 2019'!$R3258*'Datos Monitoreo 2019'!$S3258</f>
        <v>2.1406045652899469E-2</v>
      </c>
      <c r="U3258" s="148">
        <f>'Datos Monitoreo 2019'!$T3258+'Datos Monitoreo 2019'!$R3258</f>
        <v>0.12843627391739681</v>
      </c>
    </row>
    <row r="3259" spans="1:21" x14ac:dyDescent="0.2">
      <c r="A3259" s="141" t="s">
        <v>117</v>
      </c>
      <c r="B3259" s="142">
        <f>VLOOKUP('Datos Monitoreo 2019'!$A3259,info!$D$3:$E$118,2,FALSE)</f>
        <v>6</v>
      </c>
      <c r="C3259" s="143">
        <v>24</v>
      </c>
      <c r="D3259" s="143" t="s">
        <v>10</v>
      </c>
      <c r="E3259" s="144">
        <v>26.356058576017869</v>
      </c>
      <c r="F3259" s="145">
        <f t="shared" si="55"/>
        <v>5.4557041252356997E-2</v>
      </c>
      <c r="G3259" s="155"/>
      <c r="H3259" s="146"/>
      <c r="I3259" s="146"/>
      <c r="J3259" s="146"/>
      <c r="K3259" s="147">
        <f>VLOOKUP('Datos Monitoreo 2019'!$D3259,info!$A$2:$B$20,2,FALSE)</f>
        <v>0.54</v>
      </c>
      <c r="M3259" s="146">
        <v>1.1499999999999999</v>
      </c>
      <c r="N3259" s="148">
        <f>(0.214828*'Datos Monitoreo 2019'!$E3259^2.0402)/1000</f>
        <v>0.17020456662527894</v>
      </c>
      <c r="O3259" s="148">
        <f>'Datos Monitoreo 2019'!$N3259*'Datos Monitoreo 2019'!$S3259</f>
        <v>3.4040913325055787E-2</v>
      </c>
      <c r="P3259" s="148">
        <f>'Datos Monitoreo 2019'!$O3259+'Datos Monitoreo 2019'!$N3259</f>
        <v>0.20424547995033474</v>
      </c>
      <c r="Q3259" s="146">
        <v>0.47</v>
      </c>
      <c r="R3259" s="148">
        <f>'Datos Monitoreo 2019'!$Q3259*'Datos Monitoreo 2019'!$N3259</f>
        <v>7.9996146313881092E-2</v>
      </c>
      <c r="S3259" s="146">
        <v>0.2</v>
      </c>
      <c r="T3259" s="148">
        <f>'Datos Monitoreo 2019'!$R3259*'Datos Monitoreo 2019'!$S3259</f>
        <v>1.5999229262776218E-2</v>
      </c>
      <c r="U3259" s="148">
        <f>'Datos Monitoreo 2019'!$T3259+'Datos Monitoreo 2019'!$R3259</f>
        <v>9.5995375576657313E-2</v>
      </c>
    </row>
    <row r="3260" spans="1:21" x14ac:dyDescent="0.2">
      <c r="A3260" s="141" t="s">
        <v>117</v>
      </c>
      <c r="B3260" s="142">
        <f>VLOOKUP('Datos Monitoreo 2019'!$A3260,info!$D$3:$E$118,2,FALSE)</f>
        <v>6</v>
      </c>
      <c r="C3260" s="143">
        <v>27</v>
      </c>
      <c r="D3260" s="143" t="s">
        <v>10</v>
      </c>
      <c r="E3260" s="144">
        <v>24.955495076809193</v>
      </c>
      <c r="F3260" s="145">
        <f t="shared" si="55"/>
        <v>4.8912770350546017E-2</v>
      </c>
      <c r="G3260" s="155"/>
      <c r="H3260" s="146"/>
      <c r="I3260" s="146"/>
      <c r="J3260" s="146"/>
      <c r="K3260" s="147">
        <f>VLOOKUP('Datos Monitoreo 2019'!$D3260,info!$A$2:$B$20,2,FALSE)</f>
        <v>0.54</v>
      </c>
      <c r="M3260" s="146">
        <v>1.1499999999999999</v>
      </c>
      <c r="N3260" s="148">
        <f>(0.214828*'Datos Monitoreo 2019'!$E3260^2.0402)/1000</f>
        <v>0.1522612343127511</v>
      </c>
      <c r="O3260" s="148">
        <f>'Datos Monitoreo 2019'!$N3260*'Datos Monitoreo 2019'!$S3260</f>
        <v>3.0452246862550221E-2</v>
      </c>
      <c r="P3260" s="148">
        <f>'Datos Monitoreo 2019'!$O3260+'Datos Monitoreo 2019'!$N3260</f>
        <v>0.18271348117530131</v>
      </c>
      <c r="Q3260" s="146">
        <v>0.47</v>
      </c>
      <c r="R3260" s="148">
        <f>'Datos Monitoreo 2019'!$Q3260*'Datos Monitoreo 2019'!$N3260</f>
        <v>7.1562780126993006E-2</v>
      </c>
      <c r="S3260" s="146">
        <v>0.2</v>
      </c>
      <c r="T3260" s="148">
        <f>'Datos Monitoreo 2019'!$R3260*'Datos Monitoreo 2019'!$S3260</f>
        <v>1.4312556025398602E-2</v>
      </c>
      <c r="U3260" s="148">
        <f>'Datos Monitoreo 2019'!$T3260+'Datos Monitoreo 2019'!$R3260</f>
        <v>8.587533615239161E-2</v>
      </c>
    </row>
    <row r="3261" spans="1:21" x14ac:dyDescent="0.2">
      <c r="A3261" s="141" t="s">
        <v>117</v>
      </c>
      <c r="B3261" s="142">
        <f>VLOOKUP('Datos Monitoreo 2019'!$A3261,info!$D$3:$E$118,2,FALSE)</f>
        <v>6</v>
      </c>
      <c r="C3261" s="143">
        <v>28</v>
      </c>
      <c r="D3261" s="143" t="s">
        <v>10</v>
      </c>
      <c r="E3261" s="144">
        <v>24.159720361349716</v>
      </c>
      <c r="F3261" s="145">
        <f t="shared" si="55"/>
        <v>4.5843069385661087E-2</v>
      </c>
      <c r="G3261" s="155"/>
      <c r="H3261" s="146"/>
      <c r="I3261" s="146"/>
      <c r="J3261" s="146"/>
      <c r="K3261" s="147">
        <f>VLOOKUP('Datos Monitoreo 2019'!$D3261,info!$A$2:$B$20,2,FALSE)</f>
        <v>0.54</v>
      </c>
      <c r="M3261" s="146">
        <v>1.1499999999999999</v>
      </c>
      <c r="N3261" s="148">
        <f>(0.214828*'Datos Monitoreo 2019'!$E3261^2.0402)/1000</f>
        <v>0.14251972844881999</v>
      </c>
      <c r="O3261" s="148">
        <f>'Datos Monitoreo 2019'!$N3261*'Datos Monitoreo 2019'!$S3261</f>
        <v>2.8503945689763999E-2</v>
      </c>
      <c r="P3261" s="148">
        <f>'Datos Monitoreo 2019'!$O3261+'Datos Monitoreo 2019'!$N3261</f>
        <v>0.17102367413858399</v>
      </c>
      <c r="Q3261" s="146">
        <v>0.47</v>
      </c>
      <c r="R3261" s="148">
        <f>'Datos Monitoreo 2019'!$Q3261*'Datos Monitoreo 2019'!$N3261</f>
        <v>6.6984272370945397E-2</v>
      </c>
      <c r="S3261" s="146">
        <v>0.2</v>
      </c>
      <c r="T3261" s="148">
        <f>'Datos Monitoreo 2019'!$R3261*'Datos Monitoreo 2019'!$S3261</f>
        <v>1.339685447418908E-2</v>
      </c>
      <c r="U3261" s="148">
        <f>'Datos Monitoreo 2019'!$T3261+'Datos Monitoreo 2019'!$R3261</f>
        <v>8.0381126845134473E-2</v>
      </c>
    </row>
    <row r="3262" spans="1:21" x14ac:dyDescent="0.2">
      <c r="A3262" s="141" t="s">
        <v>117</v>
      </c>
      <c r="B3262" s="142">
        <f>VLOOKUP('Datos Monitoreo 2019'!$A3262,info!$D$3:$E$118,2,FALSE)</f>
        <v>6</v>
      </c>
      <c r="C3262" s="143">
        <v>31</v>
      </c>
      <c r="D3262" s="143" t="s">
        <v>10</v>
      </c>
      <c r="E3262" s="144">
        <v>24.541692224770259</v>
      </c>
      <c r="F3262" s="145">
        <f t="shared" si="55"/>
        <v>4.7304111763244672E-2</v>
      </c>
      <c r="G3262" s="155"/>
      <c r="H3262" s="146"/>
      <c r="I3262" s="146"/>
      <c r="J3262" s="146"/>
      <c r="K3262" s="147">
        <f>VLOOKUP('Datos Monitoreo 2019'!$D3262,info!$A$2:$B$20,2,FALSE)</f>
        <v>0.54</v>
      </c>
      <c r="M3262" s="146">
        <v>1.1499999999999999</v>
      </c>
      <c r="N3262" s="148">
        <f>(0.214828*'Datos Monitoreo 2019'!$E3262^2.0402)/1000</f>
        <v>0.14715467270512789</v>
      </c>
      <c r="O3262" s="148">
        <f>'Datos Monitoreo 2019'!$N3262*'Datos Monitoreo 2019'!$S3262</f>
        <v>2.9430934541025577E-2</v>
      </c>
      <c r="P3262" s="148">
        <f>'Datos Monitoreo 2019'!$O3262+'Datos Monitoreo 2019'!$N3262</f>
        <v>0.17658560724615346</v>
      </c>
      <c r="Q3262" s="146">
        <v>0.47</v>
      </c>
      <c r="R3262" s="148">
        <f>'Datos Monitoreo 2019'!$Q3262*'Datos Monitoreo 2019'!$N3262</f>
        <v>6.9162696171410104E-2</v>
      </c>
      <c r="S3262" s="146">
        <v>0.2</v>
      </c>
      <c r="T3262" s="148">
        <f>'Datos Monitoreo 2019'!$R3262*'Datos Monitoreo 2019'!$S3262</f>
        <v>1.3832539234282022E-2</v>
      </c>
      <c r="U3262" s="148">
        <f>'Datos Monitoreo 2019'!$T3262+'Datos Monitoreo 2019'!$R3262</f>
        <v>8.2995235405692119E-2</v>
      </c>
    </row>
    <row r="3263" spans="1:21" x14ac:dyDescent="0.2">
      <c r="A3263" s="141" t="s">
        <v>117</v>
      </c>
      <c r="B3263" s="142">
        <f>VLOOKUP('Datos Monitoreo 2019'!$A3263,info!$D$3:$E$118,2,FALSE)</f>
        <v>6</v>
      </c>
      <c r="C3263" s="143">
        <v>32</v>
      </c>
      <c r="D3263" s="143" t="s">
        <v>10</v>
      </c>
      <c r="E3263" s="144">
        <v>25.655776826413529</v>
      </c>
      <c r="F3263" s="145">
        <f t="shared" si="55"/>
        <v>5.1696390305223265E-2</v>
      </c>
      <c r="G3263" s="155"/>
      <c r="H3263" s="146"/>
      <c r="I3263" s="146"/>
      <c r="J3263" s="146"/>
      <c r="K3263" s="147">
        <f>VLOOKUP('Datos Monitoreo 2019'!$D3263,info!$A$2:$B$20,2,FALSE)</f>
        <v>0.54</v>
      </c>
      <c r="M3263" s="146">
        <v>1.1499999999999999</v>
      </c>
      <c r="N3263" s="148">
        <f>(0.214828*'Datos Monitoreo 2019'!$E3263^2.0402)/1000</f>
        <v>0.16110553716940851</v>
      </c>
      <c r="O3263" s="148">
        <f>'Datos Monitoreo 2019'!$N3263*'Datos Monitoreo 2019'!$S3263</f>
        <v>3.22211074338817E-2</v>
      </c>
      <c r="P3263" s="148">
        <f>'Datos Monitoreo 2019'!$O3263+'Datos Monitoreo 2019'!$N3263</f>
        <v>0.19332664460329022</v>
      </c>
      <c r="Q3263" s="146">
        <v>0.47</v>
      </c>
      <c r="R3263" s="148">
        <f>'Datos Monitoreo 2019'!$Q3263*'Datos Monitoreo 2019'!$N3263</f>
        <v>7.5719602469621991E-2</v>
      </c>
      <c r="S3263" s="146">
        <v>0.2</v>
      </c>
      <c r="T3263" s="148">
        <f>'Datos Monitoreo 2019'!$R3263*'Datos Monitoreo 2019'!$S3263</f>
        <v>1.51439204939244E-2</v>
      </c>
      <c r="U3263" s="148">
        <f>'Datos Monitoreo 2019'!$T3263+'Datos Monitoreo 2019'!$R3263</f>
        <v>9.0863522963546384E-2</v>
      </c>
    </row>
    <row r="3264" spans="1:21" x14ac:dyDescent="0.2">
      <c r="A3264" s="141" t="s">
        <v>117</v>
      </c>
      <c r="B3264" s="142">
        <f>VLOOKUP('Datos Monitoreo 2019'!$A3264,info!$D$3:$E$118,2,FALSE)</f>
        <v>6</v>
      </c>
      <c r="C3264" s="143">
        <v>40</v>
      </c>
      <c r="D3264" s="143" t="s">
        <v>9</v>
      </c>
      <c r="E3264" s="144">
        <v>2.0690142601946393</v>
      </c>
      <c r="F3264" s="145">
        <f t="shared" si="55"/>
        <v>3.3621481728162886E-4</v>
      </c>
      <c r="G3264" s="156"/>
      <c r="H3264" s="146"/>
      <c r="I3264" s="146"/>
      <c r="J3264" s="146"/>
      <c r="K3264" s="147">
        <f>VLOOKUP('Datos Monitoreo 2019'!$D3264,info!$A$2:$B$20,2,FALSE)</f>
        <v>0.74</v>
      </c>
      <c r="M3264" s="146">
        <v>1.1499999999999999</v>
      </c>
      <c r="N3264" s="148">
        <f>(1.8894+0.00853085*'Datos Monitoreo 2019'!$E3264^3.32222)/1000</f>
        <v>1.9849054306789976E-3</v>
      </c>
      <c r="O3264" s="148">
        <f>'Datos Monitoreo 2019'!$N3264*'Datos Monitoreo 2019'!$S3264</f>
        <v>3.9698108613579953E-4</v>
      </c>
      <c r="P3264" s="148">
        <f>'Datos Monitoreo 2019'!$O3264+'Datos Monitoreo 2019'!$N3264</f>
        <v>2.3818865168147973E-3</v>
      </c>
      <c r="Q3264" s="146">
        <v>0.47</v>
      </c>
      <c r="R3264" s="148">
        <f>'Datos Monitoreo 2019'!$Q3264*'Datos Monitoreo 2019'!$N3264</f>
        <v>9.3290555241912882E-4</v>
      </c>
      <c r="S3264" s="146">
        <v>0.2</v>
      </c>
      <c r="T3264" s="148">
        <f>'Datos Monitoreo 2019'!$R3264*'Datos Monitoreo 2019'!$S3264</f>
        <v>1.8658111048382576E-4</v>
      </c>
      <c r="U3264" s="148">
        <f>'Datos Monitoreo 2019'!$T3264+'Datos Monitoreo 2019'!$R3264</f>
        <v>1.1194866629029546E-3</v>
      </c>
    </row>
    <row r="3265" spans="1:21" x14ac:dyDescent="0.2">
      <c r="A3265" s="141" t="s">
        <v>117</v>
      </c>
      <c r="B3265" s="142">
        <f>VLOOKUP('Datos Monitoreo 2019'!$A3265,info!$D$3:$E$118,2,FALSE)</f>
        <v>6</v>
      </c>
      <c r="C3265" s="143">
        <v>45</v>
      </c>
      <c r="D3265" s="143" t="s">
        <v>10</v>
      </c>
      <c r="E3265" s="144">
        <v>29.761974358184428</v>
      </c>
      <c r="F3265" s="145">
        <f t="shared" si="55"/>
        <v>6.9568615062256103E-2</v>
      </c>
      <c r="G3265" s="155"/>
      <c r="H3265" s="146"/>
      <c r="I3265" s="146"/>
      <c r="J3265" s="146"/>
      <c r="K3265" s="147">
        <f>VLOOKUP('Datos Monitoreo 2019'!$D3265,info!$A$2:$B$20,2,FALSE)</f>
        <v>0.54</v>
      </c>
      <c r="M3265" s="146">
        <v>1.1499999999999999</v>
      </c>
      <c r="N3265" s="148">
        <f>(0.214828*'Datos Monitoreo 2019'!$E3265^2.0402)/1000</f>
        <v>0.21809994874335528</v>
      </c>
      <c r="O3265" s="148">
        <f>'Datos Monitoreo 2019'!$N3265*'Datos Monitoreo 2019'!$S3265</f>
        <v>4.3619989748671061E-2</v>
      </c>
      <c r="P3265" s="148">
        <f>'Datos Monitoreo 2019'!$O3265+'Datos Monitoreo 2019'!$N3265</f>
        <v>0.26171993849202635</v>
      </c>
      <c r="Q3265" s="146">
        <v>0.47</v>
      </c>
      <c r="R3265" s="148">
        <f>'Datos Monitoreo 2019'!$Q3265*'Datos Monitoreo 2019'!$N3265</f>
        <v>0.10250697590937698</v>
      </c>
      <c r="S3265" s="146">
        <v>0.2</v>
      </c>
      <c r="T3265" s="148">
        <f>'Datos Monitoreo 2019'!$R3265*'Datos Monitoreo 2019'!$S3265</f>
        <v>2.0501395181875395E-2</v>
      </c>
      <c r="U3265" s="148">
        <f>'Datos Monitoreo 2019'!$T3265+'Datos Monitoreo 2019'!$R3265</f>
        <v>0.12300837109125237</v>
      </c>
    </row>
    <row r="3266" spans="1:21" x14ac:dyDescent="0.2">
      <c r="A3266" s="141" t="s">
        <v>117</v>
      </c>
      <c r="B3266" s="142">
        <f>VLOOKUP('Datos Monitoreo 2019'!$A3266,info!$D$3:$E$118,2,FALSE)</f>
        <v>6</v>
      </c>
      <c r="C3266" s="143">
        <v>46</v>
      </c>
      <c r="D3266" s="143" t="s">
        <v>10</v>
      </c>
      <c r="E3266" s="144">
        <v>23.109297736943201</v>
      </c>
      <c r="F3266" s="145">
        <f t="shared" si="55"/>
        <v>4.1943375392551913E-2</v>
      </c>
      <c r="G3266" s="155"/>
      <c r="H3266" s="146"/>
      <c r="I3266" s="146"/>
      <c r="J3266" s="146"/>
      <c r="K3266" s="147">
        <f>VLOOKUP('Datos Monitoreo 2019'!$D3266,info!$A$2:$B$20,2,FALSE)</f>
        <v>0.54</v>
      </c>
      <c r="M3266" s="146">
        <v>1.1499999999999999</v>
      </c>
      <c r="N3266" s="148">
        <f>(0.214828*'Datos Monitoreo 2019'!$E3266^2.0402)/1000</f>
        <v>0.13016331736161563</v>
      </c>
      <c r="O3266" s="148">
        <f>'Datos Monitoreo 2019'!$N3266*'Datos Monitoreo 2019'!$S3266</f>
        <v>2.6032663472323126E-2</v>
      </c>
      <c r="P3266" s="148">
        <f>'Datos Monitoreo 2019'!$O3266+'Datos Monitoreo 2019'!$N3266</f>
        <v>0.15619598083393876</v>
      </c>
      <c r="Q3266" s="146">
        <v>0.47</v>
      </c>
      <c r="R3266" s="148">
        <f>'Datos Monitoreo 2019'!$Q3266*'Datos Monitoreo 2019'!$N3266</f>
        <v>6.1176759159959342E-2</v>
      </c>
      <c r="S3266" s="146">
        <v>0.2</v>
      </c>
      <c r="T3266" s="148">
        <f>'Datos Monitoreo 2019'!$R3266*'Datos Monitoreo 2019'!$S3266</f>
        <v>1.223535183199187E-2</v>
      </c>
      <c r="U3266" s="148">
        <f>'Datos Monitoreo 2019'!$T3266+'Datos Monitoreo 2019'!$R3266</f>
        <v>7.3412110991951218E-2</v>
      </c>
    </row>
    <row r="3267" spans="1:21" x14ac:dyDescent="0.2">
      <c r="A3267" s="141" t="s">
        <v>117</v>
      </c>
      <c r="B3267" s="142">
        <f>VLOOKUP('Datos Monitoreo 2019'!$A3267,info!$D$3:$E$118,2,FALSE)</f>
        <v>6</v>
      </c>
      <c r="C3267" s="143">
        <v>48</v>
      </c>
      <c r="D3267" s="143" t="s">
        <v>9</v>
      </c>
      <c r="E3267" s="144">
        <v>5.6022539968347163</v>
      </c>
      <c r="F3267" s="145">
        <f t="shared" ref="F3267:F3330" si="56">+(PI()*(((E3267/100)^2))/4)</f>
        <v>2.4649917586072752E-3</v>
      </c>
      <c r="G3267" s="155"/>
      <c r="H3267" s="146"/>
      <c r="I3267" s="146"/>
      <c r="J3267" s="146"/>
      <c r="K3267" s="147">
        <f>VLOOKUP('Datos Monitoreo 2019'!$D3267,info!$A$2:$B$20,2,FALSE)</f>
        <v>0.74</v>
      </c>
      <c r="M3267" s="146">
        <v>1.1499999999999999</v>
      </c>
      <c r="N3267" s="148">
        <f>(1.8894+0.00853085*'Datos Monitoreo 2019'!$E3267^3.32222)/1000</f>
        <v>4.5028738015410481E-3</v>
      </c>
      <c r="O3267" s="148">
        <f>'Datos Monitoreo 2019'!$N3267*'Datos Monitoreo 2019'!$S3267</f>
        <v>9.0057476030820963E-4</v>
      </c>
      <c r="P3267" s="148">
        <f>'Datos Monitoreo 2019'!$O3267+'Datos Monitoreo 2019'!$N3267</f>
        <v>5.403448561849258E-3</v>
      </c>
      <c r="Q3267" s="146">
        <v>0.47</v>
      </c>
      <c r="R3267" s="148">
        <f>'Datos Monitoreo 2019'!$Q3267*'Datos Monitoreo 2019'!$N3267</f>
        <v>2.1163506867242924E-3</v>
      </c>
      <c r="S3267" s="146">
        <v>0.2</v>
      </c>
      <c r="T3267" s="148">
        <f>'Datos Monitoreo 2019'!$R3267*'Datos Monitoreo 2019'!$S3267</f>
        <v>4.2327013734485847E-4</v>
      </c>
      <c r="U3267" s="148">
        <f>'Datos Monitoreo 2019'!$T3267+'Datos Monitoreo 2019'!$R3267</f>
        <v>2.5396208240691508E-3</v>
      </c>
    </row>
    <row r="3268" spans="1:21" x14ac:dyDescent="0.2">
      <c r="A3268" s="141" t="s">
        <v>117</v>
      </c>
      <c r="B3268" s="142">
        <f>VLOOKUP('Datos Monitoreo 2019'!$A3268,info!$D$3:$E$118,2,FALSE)</f>
        <v>6</v>
      </c>
      <c r="C3268" s="143">
        <v>48</v>
      </c>
      <c r="D3268" s="143" t="s">
        <v>9</v>
      </c>
      <c r="E3268" s="144">
        <v>5.4749300423611995</v>
      </c>
      <c r="F3268" s="145">
        <f t="shared" si="56"/>
        <v>2.3542199182153157E-3</v>
      </c>
      <c r="G3268" s="155"/>
      <c r="H3268" s="146"/>
      <c r="I3268" s="146"/>
      <c r="J3268" s="146"/>
      <c r="K3268" s="147">
        <f>VLOOKUP('Datos Monitoreo 2019'!$D3268,info!$A$2:$B$20,2,FALSE)</f>
        <v>0.74</v>
      </c>
      <c r="M3268" s="146">
        <v>1.1499999999999999</v>
      </c>
      <c r="N3268" s="148">
        <f>(1.8894+0.00853085*'Datos Monitoreo 2019'!$E3268^3.32222)/1000</f>
        <v>4.3106987205530313E-3</v>
      </c>
      <c r="O3268" s="148">
        <f>'Datos Monitoreo 2019'!$N3268*'Datos Monitoreo 2019'!$S3268</f>
        <v>8.621397441106063E-4</v>
      </c>
      <c r="P3268" s="148">
        <f>'Datos Monitoreo 2019'!$O3268+'Datos Monitoreo 2019'!$N3268</f>
        <v>5.1728384646636373E-3</v>
      </c>
      <c r="Q3268" s="146">
        <v>0.47</v>
      </c>
      <c r="R3268" s="148">
        <f>'Datos Monitoreo 2019'!$Q3268*'Datos Monitoreo 2019'!$N3268</f>
        <v>2.0260283986599245E-3</v>
      </c>
      <c r="S3268" s="146">
        <v>0.2</v>
      </c>
      <c r="T3268" s="148">
        <f>'Datos Monitoreo 2019'!$R3268*'Datos Monitoreo 2019'!$S3268</f>
        <v>4.0520567973198495E-4</v>
      </c>
      <c r="U3268" s="148">
        <f>'Datos Monitoreo 2019'!$T3268+'Datos Monitoreo 2019'!$R3268</f>
        <v>2.4312340783919093E-3</v>
      </c>
    </row>
    <row r="3269" spans="1:21" x14ac:dyDescent="0.2">
      <c r="A3269" s="141" t="s">
        <v>117</v>
      </c>
      <c r="B3269" s="142">
        <f>VLOOKUP('Datos Monitoreo 2019'!$A3269,info!$D$3:$E$118,2,FALSE)</f>
        <v>6</v>
      </c>
      <c r="C3269" s="143">
        <v>48</v>
      </c>
      <c r="D3269" s="143" t="s">
        <v>9</v>
      </c>
      <c r="E3269" s="144">
        <v>2.8647889756541161</v>
      </c>
      <c r="F3269" s="145">
        <f t="shared" si="56"/>
        <v>6.4457751952217606E-4</v>
      </c>
      <c r="G3269" s="155"/>
      <c r="H3269" s="146"/>
      <c r="I3269" s="146"/>
      <c r="J3269" s="146"/>
      <c r="K3269" s="147">
        <f>VLOOKUP('Datos Monitoreo 2019'!$D3269,info!$A$2:$B$20,2,FALSE)</f>
        <v>0.74</v>
      </c>
      <c r="M3269" s="146">
        <v>1.1499999999999999</v>
      </c>
      <c r="N3269" s="148">
        <f>(1.8894+0.00853085*'Datos Monitoreo 2019'!$E3269^3.32222)/1000</f>
        <v>2.1709493994797897E-3</v>
      </c>
      <c r="O3269" s="148">
        <f>'Datos Monitoreo 2019'!$N3269*'Datos Monitoreo 2019'!$S3269</f>
        <v>4.3418987989595793E-4</v>
      </c>
      <c r="P3269" s="148">
        <f>'Datos Monitoreo 2019'!$O3269+'Datos Monitoreo 2019'!$N3269</f>
        <v>2.6051392793757476E-3</v>
      </c>
      <c r="Q3269" s="146">
        <v>0.47</v>
      </c>
      <c r="R3269" s="148">
        <f>'Datos Monitoreo 2019'!$Q3269*'Datos Monitoreo 2019'!$N3269</f>
        <v>1.020346217755501E-3</v>
      </c>
      <c r="S3269" s="146">
        <v>0.2</v>
      </c>
      <c r="T3269" s="148">
        <f>'Datos Monitoreo 2019'!$R3269*'Datos Monitoreo 2019'!$S3269</f>
        <v>2.0406924355110021E-4</v>
      </c>
      <c r="U3269" s="148">
        <f>'Datos Monitoreo 2019'!$T3269+'Datos Monitoreo 2019'!$R3269</f>
        <v>1.2244154613066012E-3</v>
      </c>
    </row>
    <row r="3270" spans="1:21" x14ac:dyDescent="0.2">
      <c r="A3270" s="141" t="s">
        <v>117</v>
      </c>
      <c r="B3270" s="142">
        <f>VLOOKUP('Datos Monitoreo 2019'!$A3270,info!$D$3:$E$118,2,FALSE)</f>
        <v>6</v>
      </c>
      <c r="C3270" s="143">
        <v>50</v>
      </c>
      <c r="D3270" s="143" t="s">
        <v>10</v>
      </c>
      <c r="E3270" s="144">
        <v>23.077466748324824</v>
      </c>
      <c r="F3270" s="145">
        <f t="shared" si="56"/>
        <v>4.1827908481338744E-2</v>
      </c>
      <c r="G3270" s="155"/>
      <c r="H3270" s="146"/>
      <c r="I3270" s="146"/>
      <c r="J3270" s="146"/>
      <c r="K3270" s="147">
        <f>VLOOKUP('Datos Monitoreo 2019'!$D3270,info!$A$2:$B$20,2,FALSE)</f>
        <v>0.54</v>
      </c>
      <c r="M3270" s="146">
        <v>1.1499999999999999</v>
      </c>
      <c r="N3270" s="148">
        <f>(0.214828*'Datos Monitoreo 2019'!$E3270^2.0402)/1000</f>
        <v>0.12979779537907596</v>
      </c>
      <c r="O3270" s="148">
        <f>'Datos Monitoreo 2019'!$N3270*'Datos Monitoreo 2019'!$S3270</f>
        <v>2.5959559075815195E-2</v>
      </c>
      <c r="P3270" s="148">
        <f>'Datos Monitoreo 2019'!$O3270+'Datos Monitoreo 2019'!$N3270</f>
        <v>0.15575735445489114</v>
      </c>
      <c r="Q3270" s="146">
        <v>0.47</v>
      </c>
      <c r="R3270" s="148">
        <f>'Datos Monitoreo 2019'!$Q3270*'Datos Monitoreo 2019'!$N3270</f>
        <v>6.1004963828165698E-2</v>
      </c>
      <c r="S3270" s="146">
        <v>0.2</v>
      </c>
      <c r="T3270" s="148">
        <f>'Datos Monitoreo 2019'!$R3270*'Datos Monitoreo 2019'!$S3270</f>
        <v>1.2200992765633141E-2</v>
      </c>
      <c r="U3270" s="148">
        <f>'Datos Monitoreo 2019'!$T3270+'Datos Monitoreo 2019'!$R3270</f>
        <v>7.3205956593798832E-2</v>
      </c>
    </row>
    <row r="3271" spans="1:21" x14ac:dyDescent="0.2">
      <c r="A3271" s="141" t="s">
        <v>117</v>
      </c>
      <c r="B3271" s="142">
        <f>VLOOKUP('Datos Monitoreo 2019'!$A3271,info!$D$3:$E$118,2,FALSE)</f>
        <v>6</v>
      </c>
      <c r="C3271" s="143">
        <v>51</v>
      </c>
      <c r="D3271" s="143" t="s">
        <v>10</v>
      </c>
      <c r="E3271" s="144">
        <v>26.738030439438418</v>
      </c>
      <c r="F3271" s="145">
        <f t="shared" si="56"/>
        <v>5.6149863922820689E-2</v>
      </c>
      <c r="G3271" s="156"/>
      <c r="H3271" s="146"/>
      <c r="I3271" s="146"/>
      <c r="J3271" s="146"/>
      <c r="K3271" s="147">
        <f>VLOOKUP('Datos Monitoreo 2019'!$D3271,info!$A$2:$B$20,2,FALSE)</f>
        <v>0.54</v>
      </c>
      <c r="M3271" s="146">
        <v>1.1499999999999999</v>
      </c>
      <c r="N3271" s="148">
        <f>(0.214828*'Datos Monitoreo 2019'!$E3271^2.0402)/1000</f>
        <v>0.17527513667457439</v>
      </c>
      <c r="O3271" s="148">
        <f>'Datos Monitoreo 2019'!$N3271*'Datos Monitoreo 2019'!$S3271</f>
        <v>3.5055027334914883E-2</v>
      </c>
      <c r="P3271" s="148">
        <f>'Datos Monitoreo 2019'!$O3271+'Datos Monitoreo 2019'!$N3271</f>
        <v>0.21033016400948928</v>
      </c>
      <c r="Q3271" s="146">
        <v>0.47</v>
      </c>
      <c r="R3271" s="148">
        <f>'Datos Monitoreo 2019'!$Q3271*'Datos Monitoreo 2019'!$N3271</f>
        <v>8.2379314237049958E-2</v>
      </c>
      <c r="S3271" s="146">
        <v>0.2</v>
      </c>
      <c r="T3271" s="148">
        <f>'Datos Monitoreo 2019'!$R3271*'Datos Monitoreo 2019'!$S3271</f>
        <v>1.6475862847409994E-2</v>
      </c>
      <c r="U3271" s="148">
        <f>'Datos Monitoreo 2019'!$T3271+'Datos Monitoreo 2019'!$R3271</f>
        <v>9.8855177084459955E-2</v>
      </c>
    </row>
    <row r="3272" spans="1:21" x14ac:dyDescent="0.2">
      <c r="A3272" s="141" t="s">
        <v>117</v>
      </c>
      <c r="B3272" s="142">
        <f>VLOOKUP('Datos Monitoreo 2019'!$A3272,info!$D$3:$E$118,2,FALSE)</f>
        <v>6</v>
      </c>
      <c r="C3272" s="143">
        <v>58</v>
      </c>
      <c r="D3272" s="143" t="s">
        <v>9</v>
      </c>
      <c r="E3272" s="144">
        <v>2.1008452488130183</v>
      </c>
      <c r="F3272" s="145">
        <f t="shared" si="56"/>
        <v>3.46639466054148E-4</v>
      </c>
      <c r="G3272" s="156"/>
      <c r="H3272" s="146"/>
      <c r="I3272" s="146"/>
      <c r="J3272" s="146"/>
      <c r="K3272" s="147">
        <f>VLOOKUP('Datos Monitoreo 2019'!$D3272,info!$A$2:$B$20,2,FALSE)</f>
        <v>0.74</v>
      </c>
      <c r="M3272" s="146">
        <v>1.1499999999999999</v>
      </c>
      <c r="N3272" s="148">
        <f>(1.8894+0.00853085*'Datos Monitoreo 2019'!$E3272^3.32222)/1000</f>
        <v>1.9898746053897977E-3</v>
      </c>
      <c r="O3272" s="148">
        <f>'Datos Monitoreo 2019'!$N3272*'Datos Monitoreo 2019'!$S3272</f>
        <v>3.9797492107795956E-4</v>
      </c>
      <c r="P3272" s="148">
        <f>'Datos Monitoreo 2019'!$O3272+'Datos Monitoreo 2019'!$N3272</f>
        <v>2.3878495264677575E-3</v>
      </c>
      <c r="Q3272" s="146">
        <v>0.47</v>
      </c>
      <c r="R3272" s="148">
        <f>'Datos Monitoreo 2019'!$Q3272*'Datos Monitoreo 2019'!$N3272</f>
        <v>9.3524106453320491E-4</v>
      </c>
      <c r="S3272" s="146">
        <v>0.2</v>
      </c>
      <c r="T3272" s="148">
        <f>'Datos Monitoreo 2019'!$R3272*'Datos Monitoreo 2019'!$S3272</f>
        <v>1.8704821290664098E-4</v>
      </c>
      <c r="U3272" s="148">
        <f>'Datos Monitoreo 2019'!$T3272+'Datos Monitoreo 2019'!$R3272</f>
        <v>1.1222892774398459E-3</v>
      </c>
    </row>
    <row r="3273" spans="1:21" x14ac:dyDescent="0.2">
      <c r="A3273" s="141" t="s">
        <v>117</v>
      </c>
      <c r="B3273" s="142">
        <f>VLOOKUP('Datos Monitoreo 2019'!$A3273,info!$D$3:$E$118,2,FALSE)</f>
        <v>6</v>
      </c>
      <c r="C3273" s="143">
        <v>61</v>
      </c>
      <c r="D3273" s="143" t="s">
        <v>10</v>
      </c>
      <c r="E3273" s="144">
        <v>29.666481392329292</v>
      </c>
      <c r="F3273" s="145">
        <f t="shared" si="56"/>
        <v>6.9122901644127252E-2</v>
      </c>
      <c r="G3273" s="155"/>
      <c r="H3273" s="146"/>
      <c r="I3273" s="146"/>
      <c r="J3273" s="146"/>
      <c r="K3273" s="147">
        <f>VLOOKUP('Datos Monitoreo 2019'!$D3273,info!$A$2:$B$20,2,FALSE)</f>
        <v>0.54</v>
      </c>
      <c r="M3273" s="146">
        <v>1.1499999999999999</v>
      </c>
      <c r="N3273" s="148">
        <f>(0.214828*'Datos Monitoreo 2019'!$E3273^2.0402)/1000</f>
        <v>0.21667462789123168</v>
      </c>
      <c r="O3273" s="148">
        <f>'Datos Monitoreo 2019'!$N3273*'Datos Monitoreo 2019'!$S3273</f>
        <v>4.3334925578246336E-2</v>
      </c>
      <c r="P3273" s="148">
        <f>'Datos Monitoreo 2019'!$O3273+'Datos Monitoreo 2019'!$N3273</f>
        <v>0.26000955346947802</v>
      </c>
      <c r="Q3273" s="146">
        <v>0.47</v>
      </c>
      <c r="R3273" s="148">
        <f>'Datos Monitoreo 2019'!$Q3273*'Datos Monitoreo 2019'!$N3273</f>
        <v>0.10183707510887888</v>
      </c>
      <c r="S3273" s="146">
        <v>0.2</v>
      </c>
      <c r="T3273" s="148">
        <f>'Datos Monitoreo 2019'!$R3273*'Datos Monitoreo 2019'!$S3273</f>
        <v>2.0367415021775775E-2</v>
      </c>
      <c r="U3273" s="148">
        <f>'Datos Monitoreo 2019'!$T3273+'Datos Monitoreo 2019'!$R3273</f>
        <v>0.12220449013065465</v>
      </c>
    </row>
    <row r="3274" spans="1:21" x14ac:dyDescent="0.2">
      <c r="A3274" s="141" t="s">
        <v>117</v>
      </c>
      <c r="B3274" s="142">
        <f>VLOOKUP('Datos Monitoreo 2019'!$A3274,info!$D$3:$E$118,2,FALSE)</f>
        <v>6</v>
      </c>
      <c r="C3274" s="143">
        <v>63</v>
      </c>
      <c r="D3274" s="143" t="s">
        <v>10</v>
      </c>
      <c r="E3274" s="144">
        <v>24.98732606542757</v>
      </c>
      <c r="F3274" s="145">
        <f t="shared" si="56"/>
        <v>4.9037627403401611E-2</v>
      </c>
      <c r="G3274" s="155"/>
      <c r="H3274" s="146"/>
      <c r="I3274" s="146"/>
      <c r="J3274" s="146"/>
      <c r="K3274" s="147">
        <f>VLOOKUP('Datos Monitoreo 2019'!$D3274,info!$A$2:$B$20,2,FALSE)</f>
        <v>0.54</v>
      </c>
      <c r="M3274" s="146">
        <v>1.1499999999999999</v>
      </c>
      <c r="N3274" s="148">
        <f>(0.214828*'Datos Monitoreo 2019'!$E3274^2.0402)/1000</f>
        <v>0.15265772596116825</v>
      </c>
      <c r="O3274" s="148">
        <f>'Datos Monitoreo 2019'!$N3274*'Datos Monitoreo 2019'!$S3274</f>
        <v>3.0531545192233653E-2</v>
      </c>
      <c r="P3274" s="148">
        <f>'Datos Monitoreo 2019'!$O3274+'Datos Monitoreo 2019'!$N3274</f>
        <v>0.18318927115340189</v>
      </c>
      <c r="Q3274" s="146">
        <v>0.47</v>
      </c>
      <c r="R3274" s="148">
        <f>'Datos Monitoreo 2019'!$Q3274*'Datos Monitoreo 2019'!$N3274</f>
        <v>7.174913120174907E-2</v>
      </c>
      <c r="S3274" s="146">
        <v>0.2</v>
      </c>
      <c r="T3274" s="148">
        <f>'Datos Monitoreo 2019'!$R3274*'Datos Monitoreo 2019'!$S3274</f>
        <v>1.4349826240349814E-2</v>
      </c>
      <c r="U3274" s="148">
        <f>'Datos Monitoreo 2019'!$T3274+'Datos Monitoreo 2019'!$R3274</f>
        <v>8.6098957442098889E-2</v>
      </c>
    </row>
    <row r="3275" spans="1:21" x14ac:dyDescent="0.2">
      <c r="A3275" s="141" t="s">
        <v>117</v>
      </c>
      <c r="B3275" s="142">
        <f>VLOOKUP('Datos Monitoreo 2019'!$A3275,info!$D$3:$E$118,2,FALSE)</f>
        <v>6</v>
      </c>
      <c r="C3275" s="143">
        <v>66</v>
      </c>
      <c r="D3275" s="143" t="s">
        <v>10</v>
      </c>
      <c r="E3275" s="144">
        <v>26.06957967845246</v>
      </c>
      <c r="F3275" s="145">
        <f t="shared" si="56"/>
        <v>5.3377464391631421E-2</v>
      </c>
      <c r="G3275" s="141"/>
      <c r="H3275" s="146"/>
      <c r="I3275" s="146"/>
      <c r="J3275" s="146"/>
      <c r="K3275" s="147">
        <f>VLOOKUP('Datos Monitoreo 2019'!$D3275,info!$A$2:$B$20,2,FALSE)</f>
        <v>0.54</v>
      </c>
      <c r="M3275" s="146">
        <v>1.1499999999999999</v>
      </c>
      <c r="N3275" s="148">
        <f>(0.214828*'Datos Monitoreo 2019'!$E3275^2.0402)/1000</f>
        <v>0.16645143031005613</v>
      </c>
      <c r="O3275" s="148">
        <f>'Datos Monitoreo 2019'!$N3275*'Datos Monitoreo 2019'!$S3275</f>
        <v>3.3290286062011225E-2</v>
      </c>
      <c r="P3275" s="148">
        <f>'Datos Monitoreo 2019'!$O3275+'Datos Monitoreo 2019'!$N3275</f>
        <v>0.19974171637206736</v>
      </c>
      <c r="Q3275" s="146">
        <v>0.47</v>
      </c>
      <c r="R3275" s="148">
        <f>'Datos Monitoreo 2019'!$Q3275*'Datos Monitoreo 2019'!$N3275</f>
        <v>7.8232172245726372E-2</v>
      </c>
      <c r="S3275" s="146">
        <v>0.2</v>
      </c>
      <c r="T3275" s="148">
        <f>'Datos Monitoreo 2019'!$R3275*'Datos Monitoreo 2019'!$S3275</f>
        <v>1.5646434449145274E-2</v>
      </c>
      <c r="U3275" s="148">
        <f>'Datos Monitoreo 2019'!$T3275+'Datos Monitoreo 2019'!$R3275</f>
        <v>9.387860669487165E-2</v>
      </c>
    </row>
    <row r="3276" spans="1:21" s="94" customFormat="1" ht="16.5" hidden="1" x14ac:dyDescent="0.3">
      <c r="A3276" s="95" t="s">
        <v>118</v>
      </c>
      <c r="B3276" s="102">
        <f>VLOOKUP('Datos Monitoreo 2019'!$A3276,info!$D$3:$E$118,2,FALSE)</f>
        <v>3</v>
      </c>
      <c r="C3276" s="96">
        <v>1</v>
      </c>
      <c r="D3276" s="96" t="s">
        <v>10</v>
      </c>
      <c r="E3276" s="97">
        <v>27.310988234569241</v>
      </c>
      <c r="F3276" s="103">
        <f t="shared" si="56"/>
        <v>5.8582069763151015E-2</v>
      </c>
      <c r="G3276" s="95"/>
      <c r="H3276" s="104"/>
      <c r="I3276" s="104"/>
      <c r="J3276" s="104"/>
      <c r="K3276" s="105">
        <f>VLOOKUP('Datos Monitoreo 2019'!$D3276,info!$A$2:$B$20,2,FALSE)</f>
        <v>0.54</v>
      </c>
      <c r="M3276" s="104">
        <v>1.1499999999999999</v>
      </c>
      <c r="N3276" s="106">
        <f>(0.214828*'Datos Monitoreo 2019'!$E3276^2.0402)/1000</f>
        <v>0.18302334132167228</v>
      </c>
      <c r="O3276" s="106">
        <f>'Datos Monitoreo 2019'!$N3276*'Datos Monitoreo 2019'!$S3276</f>
        <v>3.6604668264334457E-2</v>
      </c>
      <c r="P3276" s="106">
        <f>'Datos Monitoreo 2019'!$O3276+'Datos Monitoreo 2019'!$N3276</f>
        <v>0.21962800958600673</v>
      </c>
      <c r="Q3276" s="104">
        <v>0.47</v>
      </c>
      <c r="R3276" s="106">
        <f>'Datos Monitoreo 2019'!$Q3276*'Datos Monitoreo 2019'!$N3276</f>
        <v>8.6020970421185963E-2</v>
      </c>
      <c r="S3276" s="104">
        <v>0.2</v>
      </c>
      <c r="T3276" s="106">
        <f>'Datos Monitoreo 2019'!$R3276*'Datos Monitoreo 2019'!$S3276</f>
        <v>1.7204194084237193E-2</v>
      </c>
      <c r="U3276" s="106">
        <f>'Datos Monitoreo 2019'!$T3276+'Datos Monitoreo 2019'!$R3276</f>
        <v>0.10322516450542316</v>
      </c>
    </row>
    <row r="3277" spans="1:21" s="94" customFormat="1" ht="16.5" hidden="1" x14ac:dyDescent="0.3">
      <c r="A3277" s="96" t="s">
        <v>118</v>
      </c>
      <c r="B3277" s="102">
        <f>VLOOKUP('Datos Monitoreo 2019'!$A3277,info!$D$3:$E$118,2,FALSE)</f>
        <v>3</v>
      </c>
      <c r="C3277" s="96">
        <v>3</v>
      </c>
      <c r="D3277" s="96" t="s">
        <v>10</v>
      </c>
      <c r="E3277" s="97">
        <v>28.361410858975749</v>
      </c>
      <c r="F3277" s="103">
        <f t="shared" si="56"/>
        <v>6.3175042688368488E-2</v>
      </c>
      <c r="G3277" s="95"/>
      <c r="H3277" s="104"/>
      <c r="I3277" s="104"/>
      <c r="J3277" s="104"/>
      <c r="K3277" s="105">
        <f>VLOOKUP('Datos Monitoreo 2019'!$D3277,info!$A$2:$B$20,2,FALSE)</f>
        <v>0.54</v>
      </c>
      <c r="M3277" s="104">
        <v>1.1499999999999999</v>
      </c>
      <c r="N3277" s="106">
        <f>(0.214828*'Datos Monitoreo 2019'!$E3277^2.0402)/1000</f>
        <v>0.19767247809965011</v>
      </c>
      <c r="O3277" s="106">
        <f>'Datos Monitoreo 2019'!$N3277*'Datos Monitoreo 2019'!$S3277</f>
        <v>3.9534495619930027E-2</v>
      </c>
      <c r="P3277" s="106">
        <f>'Datos Monitoreo 2019'!$O3277+'Datos Monitoreo 2019'!$N3277</f>
        <v>0.23720697371958013</v>
      </c>
      <c r="Q3277" s="104">
        <v>0.47</v>
      </c>
      <c r="R3277" s="106">
        <f>'Datos Monitoreo 2019'!$Q3277*'Datos Monitoreo 2019'!$N3277</f>
        <v>9.2906064706835545E-2</v>
      </c>
      <c r="S3277" s="104">
        <v>0.2</v>
      </c>
      <c r="T3277" s="106">
        <f>'Datos Monitoreo 2019'!$R3277*'Datos Monitoreo 2019'!$S3277</f>
        <v>1.8581212941367109E-2</v>
      </c>
      <c r="U3277" s="106">
        <f>'Datos Monitoreo 2019'!$T3277+'Datos Monitoreo 2019'!$R3277</f>
        <v>0.11148727764820265</v>
      </c>
    </row>
    <row r="3278" spans="1:21" s="94" customFormat="1" ht="16.5" hidden="1" x14ac:dyDescent="0.3">
      <c r="A3278" s="95" t="s">
        <v>118</v>
      </c>
      <c r="B3278" s="102">
        <f>VLOOKUP('Datos Monitoreo 2019'!$A3278,info!$D$3:$E$118,2,FALSE)</f>
        <v>3</v>
      </c>
      <c r="C3278" s="96">
        <v>4</v>
      </c>
      <c r="D3278" s="96" t="s">
        <v>10</v>
      </c>
      <c r="E3278" s="97">
        <v>25.528452871940015</v>
      </c>
      <c r="F3278" s="103">
        <f t="shared" si="56"/>
        <v>5.1184548008239746E-2</v>
      </c>
      <c r="G3278" s="95"/>
      <c r="H3278" s="104"/>
      <c r="I3278" s="104"/>
      <c r="J3278" s="104"/>
      <c r="K3278" s="105">
        <f>VLOOKUP('Datos Monitoreo 2019'!$D3278,info!$A$2:$B$20,2,FALSE)</f>
        <v>0.54</v>
      </c>
      <c r="M3278" s="104">
        <v>1.1499999999999999</v>
      </c>
      <c r="N3278" s="106">
        <f>(0.214828*'Datos Monitoreo 2019'!$E3278^2.0402)/1000</f>
        <v>0.15947854369819883</v>
      </c>
      <c r="O3278" s="106">
        <f>'Datos Monitoreo 2019'!$N3278*'Datos Monitoreo 2019'!$S3278</f>
        <v>3.1895708739639768E-2</v>
      </c>
      <c r="P3278" s="106">
        <f>'Datos Monitoreo 2019'!$O3278+'Datos Monitoreo 2019'!$N3278</f>
        <v>0.19137425243783859</v>
      </c>
      <c r="Q3278" s="104">
        <v>0.47</v>
      </c>
      <c r="R3278" s="106">
        <f>'Datos Monitoreo 2019'!$Q3278*'Datos Monitoreo 2019'!$N3278</f>
        <v>7.4954915538153449E-2</v>
      </c>
      <c r="S3278" s="104">
        <v>0.2</v>
      </c>
      <c r="T3278" s="106">
        <f>'Datos Monitoreo 2019'!$R3278*'Datos Monitoreo 2019'!$S3278</f>
        <v>1.499098310763069E-2</v>
      </c>
      <c r="U3278" s="106">
        <f>'Datos Monitoreo 2019'!$T3278+'Datos Monitoreo 2019'!$R3278</f>
        <v>8.9945898645784145E-2</v>
      </c>
    </row>
    <row r="3279" spans="1:21" s="94" customFormat="1" ht="16.5" hidden="1" x14ac:dyDescent="0.3">
      <c r="A3279" s="95" t="s">
        <v>118</v>
      </c>
      <c r="B3279" s="102">
        <f>VLOOKUP('Datos Monitoreo 2019'!$A3279,info!$D$3:$E$118,2,FALSE)</f>
        <v>3</v>
      </c>
      <c r="C3279" s="96">
        <v>6</v>
      </c>
      <c r="D3279" s="96" t="s">
        <v>10</v>
      </c>
      <c r="E3279" s="97">
        <v>23.650424543455646</v>
      </c>
      <c r="F3279" s="103">
        <f t="shared" si="56"/>
        <v>4.393066358946885E-2</v>
      </c>
      <c r="G3279" s="95"/>
      <c r="H3279" s="104"/>
      <c r="I3279" s="104"/>
      <c r="J3279" s="104"/>
      <c r="K3279" s="105">
        <f>VLOOKUP('Datos Monitoreo 2019'!$D3279,info!$A$2:$B$20,2,FALSE)</f>
        <v>0.54</v>
      </c>
      <c r="M3279" s="104">
        <v>1.1499999999999999</v>
      </c>
      <c r="N3279" s="106">
        <f>(0.214828*'Datos Monitoreo 2019'!$E3279^2.0402)/1000</f>
        <v>0.13645740021398861</v>
      </c>
      <c r="O3279" s="106">
        <f>'Datos Monitoreo 2019'!$N3279*'Datos Monitoreo 2019'!$S3279</f>
        <v>2.7291480042797724E-2</v>
      </c>
      <c r="P3279" s="106">
        <f>'Datos Monitoreo 2019'!$O3279+'Datos Monitoreo 2019'!$N3279</f>
        <v>0.16374888025678633</v>
      </c>
      <c r="Q3279" s="104">
        <v>0.47</v>
      </c>
      <c r="R3279" s="106">
        <f>'Datos Monitoreo 2019'!$Q3279*'Datos Monitoreo 2019'!$N3279</f>
        <v>6.4134978100574641E-2</v>
      </c>
      <c r="S3279" s="104">
        <v>0.2</v>
      </c>
      <c r="T3279" s="106">
        <f>'Datos Monitoreo 2019'!$R3279*'Datos Monitoreo 2019'!$S3279</f>
        <v>1.2826995620114929E-2</v>
      </c>
      <c r="U3279" s="106">
        <f>'Datos Monitoreo 2019'!$T3279+'Datos Monitoreo 2019'!$R3279</f>
        <v>7.6961973720689567E-2</v>
      </c>
    </row>
    <row r="3280" spans="1:21" s="94" customFormat="1" ht="16.5" hidden="1" x14ac:dyDescent="0.3">
      <c r="A3280" s="95" t="s">
        <v>118</v>
      </c>
      <c r="B3280" s="102">
        <f>VLOOKUP('Datos Monitoreo 2019'!$A3280,info!$D$3:$E$118,2,FALSE)</f>
        <v>3</v>
      </c>
      <c r="C3280" s="96">
        <v>7</v>
      </c>
      <c r="D3280" s="96" t="s">
        <v>10</v>
      </c>
      <c r="E3280" s="97">
        <v>25.846762758123806</v>
      </c>
      <c r="F3280" s="103">
        <f t="shared" si="56"/>
        <v>5.2468928398991317E-2</v>
      </c>
      <c r="G3280" s="95"/>
      <c r="H3280" s="104"/>
      <c r="I3280" s="104"/>
      <c r="J3280" s="104"/>
      <c r="K3280" s="105">
        <f>VLOOKUP('Datos Monitoreo 2019'!$D3280,info!$A$2:$B$20,2,FALSE)</f>
        <v>0.54</v>
      </c>
      <c r="M3280" s="104">
        <v>1.1499999999999999</v>
      </c>
      <c r="N3280" s="106">
        <f>(0.214828*'Datos Monitoreo 2019'!$E3280^2.0402)/1000</f>
        <v>0.1635618167756511</v>
      </c>
      <c r="O3280" s="106">
        <f>'Datos Monitoreo 2019'!$N3280*'Datos Monitoreo 2019'!$S3280</f>
        <v>3.2712363355130218E-2</v>
      </c>
      <c r="P3280" s="106">
        <f>'Datos Monitoreo 2019'!$O3280+'Datos Monitoreo 2019'!$N3280</f>
        <v>0.19627418013078132</v>
      </c>
      <c r="Q3280" s="104">
        <v>0.47</v>
      </c>
      <c r="R3280" s="106">
        <f>'Datos Monitoreo 2019'!$Q3280*'Datos Monitoreo 2019'!$N3280</f>
        <v>7.687405388455601E-2</v>
      </c>
      <c r="S3280" s="104">
        <v>0.2</v>
      </c>
      <c r="T3280" s="106">
        <f>'Datos Monitoreo 2019'!$R3280*'Datos Monitoreo 2019'!$S3280</f>
        <v>1.5374810776911203E-2</v>
      </c>
      <c r="U3280" s="106">
        <f>'Datos Monitoreo 2019'!$T3280+'Datos Monitoreo 2019'!$R3280</f>
        <v>9.2248864661467214E-2</v>
      </c>
    </row>
    <row r="3281" spans="1:21" s="94" customFormat="1" ht="16.5" hidden="1" x14ac:dyDescent="0.3">
      <c r="A3281" s="95" t="s">
        <v>118</v>
      </c>
      <c r="B3281" s="102">
        <f>VLOOKUP('Datos Monitoreo 2019'!$A3281,info!$D$3:$E$118,2,FALSE)</f>
        <v>3</v>
      </c>
      <c r="C3281" s="96">
        <v>8</v>
      </c>
      <c r="D3281" s="96" t="s">
        <v>10</v>
      </c>
      <c r="E3281" s="97">
        <v>19.416903057211233</v>
      </c>
      <c r="F3281" s="103">
        <f t="shared" si="56"/>
        <v>2.9610777162247127E-2</v>
      </c>
      <c r="G3281" s="95"/>
      <c r="H3281" s="104"/>
      <c r="I3281" s="104"/>
      <c r="J3281" s="104"/>
      <c r="K3281" s="105">
        <f>VLOOKUP('Datos Monitoreo 2019'!$D3281,info!$A$2:$B$20,2,FALSE)</f>
        <v>0.54</v>
      </c>
      <c r="M3281" s="104">
        <v>1.1499999999999999</v>
      </c>
      <c r="N3281" s="106">
        <f>(0.214828*'Datos Monitoreo 2019'!$E3281^2.0402)/1000</f>
        <v>9.1250582276192385E-2</v>
      </c>
      <c r="O3281" s="106">
        <f>'Datos Monitoreo 2019'!$N3281*'Datos Monitoreo 2019'!$S3281</f>
        <v>1.8250116455238479E-2</v>
      </c>
      <c r="P3281" s="106">
        <f>'Datos Monitoreo 2019'!$O3281+'Datos Monitoreo 2019'!$N3281</f>
        <v>0.10950069873143087</v>
      </c>
      <c r="Q3281" s="104">
        <v>0.47</v>
      </c>
      <c r="R3281" s="106">
        <f>'Datos Monitoreo 2019'!$Q3281*'Datos Monitoreo 2019'!$N3281</f>
        <v>4.2887773669810419E-2</v>
      </c>
      <c r="S3281" s="104">
        <v>0.2</v>
      </c>
      <c r="T3281" s="106">
        <f>'Datos Monitoreo 2019'!$R3281*'Datos Monitoreo 2019'!$S3281</f>
        <v>8.5775547339620849E-3</v>
      </c>
      <c r="U3281" s="106">
        <f>'Datos Monitoreo 2019'!$T3281+'Datos Monitoreo 2019'!$R3281</f>
        <v>5.1465328403772506E-2</v>
      </c>
    </row>
    <row r="3282" spans="1:21" s="94" customFormat="1" ht="16.5" hidden="1" x14ac:dyDescent="0.3">
      <c r="A3282" s="95" t="s">
        <v>118</v>
      </c>
      <c r="B3282" s="102">
        <f>VLOOKUP('Datos Monitoreo 2019'!$A3282,info!$D$3:$E$118,2,FALSE)</f>
        <v>3</v>
      </c>
      <c r="C3282" s="96">
        <v>9</v>
      </c>
      <c r="D3282" s="96" t="s">
        <v>10</v>
      </c>
      <c r="E3282" s="97">
        <v>23.650424543455646</v>
      </c>
      <c r="F3282" s="103">
        <f t="shared" si="56"/>
        <v>4.393066358946885E-2</v>
      </c>
      <c r="G3282" s="95"/>
      <c r="H3282" s="104"/>
      <c r="I3282" s="104"/>
      <c r="J3282" s="104"/>
      <c r="K3282" s="105">
        <f>VLOOKUP('Datos Monitoreo 2019'!$D3282,info!$A$2:$B$20,2,FALSE)</f>
        <v>0.54</v>
      </c>
      <c r="M3282" s="104">
        <v>1.1499999999999999</v>
      </c>
      <c r="N3282" s="106">
        <f>(0.214828*'Datos Monitoreo 2019'!$E3282^2.0402)/1000</f>
        <v>0.13645740021398861</v>
      </c>
      <c r="O3282" s="106">
        <f>'Datos Monitoreo 2019'!$N3282*'Datos Monitoreo 2019'!$S3282</f>
        <v>2.7291480042797724E-2</v>
      </c>
      <c r="P3282" s="106">
        <f>'Datos Monitoreo 2019'!$O3282+'Datos Monitoreo 2019'!$N3282</f>
        <v>0.16374888025678633</v>
      </c>
      <c r="Q3282" s="104">
        <v>0.47</v>
      </c>
      <c r="R3282" s="106">
        <f>'Datos Monitoreo 2019'!$Q3282*'Datos Monitoreo 2019'!$N3282</f>
        <v>6.4134978100574641E-2</v>
      </c>
      <c r="S3282" s="104">
        <v>0.2</v>
      </c>
      <c r="T3282" s="106">
        <f>'Datos Monitoreo 2019'!$R3282*'Datos Monitoreo 2019'!$S3282</f>
        <v>1.2826995620114929E-2</v>
      </c>
      <c r="U3282" s="106">
        <f>'Datos Monitoreo 2019'!$T3282+'Datos Monitoreo 2019'!$R3282</f>
        <v>7.6961973720689567E-2</v>
      </c>
    </row>
    <row r="3283" spans="1:21" s="94" customFormat="1" ht="16.5" hidden="1" x14ac:dyDescent="0.3">
      <c r="A3283" s="95" t="s">
        <v>118</v>
      </c>
      <c r="B3283" s="102">
        <f>VLOOKUP('Datos Monitoreo 2019'!$A3283,info!$D$3:$E$118,2,FALSE)</f>
        <v>3</v>
      </c>
      <c r="C3283" s="96">
        <v>11</v>
      </c>
      <c r="D3283" s="96" t="s">
        <v>10</v>
      </c>
      <c r="E3283" s="97">
        <v>27.310988234569241</v>
      </c>
      <c r="F3283" s="103">
        <f t="shared" si="56"/>
        <v>5.8582069763151015E-2</v>
      </c>
      <c r="G3283" s="95"/>
      <c r="H3283" s="104"/>
      <c r="I3283" s="104"/>
      <c r="J3283" s="104"/>
      <c r="K3283" s="105">
        <f>VLOOKUP('Datos Monitoreo 2019'!$D3283,info!$A$2:$B$20,2,FALSE)</f>
        <v>0.54</v>
      </c>
      <c r="M3283" s="104">
        <v>1.1499999999999999</v>
      </c>
      <c r="N3283" s="106">
        <f>(0.214828*'Datos Monitoreo 2019'!$E3283^2.0402)/1000</f>
        <v>0.18302334132167228</v>
      </c>
      <c r="O3283" s="106">
        <f>'Datos Monitoreo 2019'!$N3283*'Datos Monitoreo 2019'!$S3283</f>
        <v>3.6604668264334457E-2</v>
      </c>
      <c r="P3283" s="106">
        <f>'Datos Monitoreo 2019'!$O3283+'Datos Monitoreo 2019'!$N3283</f>
        <v>0.21962800958600673</v>
      </c>
      <c r="Q3283" s="104">
        <v>0.47</v>
      </c>
      <c r="R3283" s="106">
        <f>'Datos Monitoreo 2019'!$Q3283*'Datos Monitoreo 2019'!$N3283</f>
        <v>8.6020970421185963E-2</v>
      </c>
      <c r="S3283" s="104">
        <v>0.2</v>
      </c>
      <c r="T3283" s="106">
        <f>'Datos Monitoreo 2019'!$R3283*'Datos Monitoreo 2019'!$S3283</f>
        <v>1.7204194084237193E-2</v>
      </c>
      <c r="U3283" s="106">
        <f>'Datos Monitoreo 2019'!$T3283+'Datos Monitoreo 2019'!$R3283</f>
        <v>0.10322516450542316</v>
      </c>
    </row>
    <row r="3284" spans="1:21" s="94" customFormat="1" ht="16.5" hidden="1" x14ac:dyDescent="0.3">
      <c r="A3284" s="95" t="s">
        <v>118</v>
      </c>
      <c r="B3284" s="102">
        <f>VLOOKUP('Datos Monitoreo 2019'!$A3284,info!$D$3:$E$118,2,FALSE)</f>
        <v>3</v>
      </c>
      <c r="C3284" s="96">
        <v>12</v>
      </c>
      <c r="D3284" s="96" t="s">
        <v>10</v>
      </c>
      <c r="E3284" s="97">
        <v>24.318875304441612</v>
      </c>
      <c r="F3284" s="103">
        <f t="shared" si="56"/>
        <v>4.6449051831483484E-2</v>
      </c>
      <c r="G3284" s="95"/>
      <c r="H3284" s="104"/>
      <c r="I3284" s="104"/>
      <c r="J3284" s="104"/>
      <c r="K3284" s="105">
        <f>VLOOKUP('Datos Monitoreo 2019'!$D3284,info!$A$2:$B$20,2,FALSE)</f>
        <v>0.54</v>
      </c>
      <c r="M3284" s="104">
        <v>1.1499999999999999</v>
      </c>
      <c r="N3284" s="106">
        <f>(0.214828*'Datos Monitoreo 2019'!$E3284^2.0402)/1000</f>
        <v>0.14444176451677559</v>
      </c>
      <c r="O3284" s="106">
        <f>'Datos Monitoreo 2019'!$N3284*'Datos Monitoreo 2019'!$S3284</f>
        <v>2.8888352903355119E-2</v>
      </c>
      <c r="P3284" s="106">
        <f>'Datos Monitoreo 2019'!$O3284+'Datos Monitoreo 2019'!$N3284</f>
        <v>0.17333011742013071</v>
      </c>
      <c r="Q3284" s="104">
        <v>0.47</v>
      </c>
      <c r="R3284" s="106">
        <f>'Datos Monitoreo 2019'!$Q3284*'Datos Monitoreo 2019'!$N3284</f>
        <v>6.788762932288453E-2</v>
      </c>
      <c r="S3284" s="104">
        <v>0.2</v>
      </c>
      <c r="T3284" s="106">
        <f>'Datos Monitoreo 2019'!$R3284*'Datos Monitoreo 2019'!$S3284</f>
        <v>1.3577525864576907E-2</v>
      </c>
      <c r="U3284" s="106">
        <f>'Datos Monitoreo 2019'!$T3284+'Datos Monitoreo 2019'!$R3284</f>
        <v>8.1465155187461433E-2</v>
      </c>
    </row>
    <row r="3285" spans="1:21" s="94" customFormat="1" ht="16.5" hidden="1" x14ac:dyDescent="0.3">
      <c r="A3285" s="95" t="s">
        <v>118</v>
      </c>
      <c r="B3285" s="102">
        <f>VLOOKUP('Datos Monitoreo 2019'!$A3285,info!$D$3:$E$118,2,FALSE)</f>
        <v>3</v>
      </c>
      <c r="C3285" s="96">
        <v>13</v>
      </c>
      <c r="D3285" s="96" t="s">
        <v>10</v>
      </c>
      <c r="E3285" s="97">
        <v>26.228734621544355</v>
      </c>
      <c r="F3285" s="103">
        <f t="shared" si="56"/>
        <v>5.4031193320381372E-2</v>
      </c>
      <c r="G3285" s="95"/>
      <c r="H3285" s="104"/>
      <c r="I3285" s="104"/>
      <c r="J3285" s="104"/>
      <c r="K3285" s="105">
        <f>VLOOKUP('Datos Monitoreo 2019'!$D3285,info!$A$2:$B$20,2,FALSE)</f>
        <v>0.54</v>
      </c>
      <c r="M3285" s="104">
        <v>1.1499999999999999</v>
      </c>
      <c r="N3285" s="106">
        <f>(0.214828*'Datos Monitoreo 2019'!$E3285^2.0402)/1000</f>
        <v>0.16853123849305104</v>
      </c>
      <c r="O3285" s="106">
        <f>'Datos Monitoreo 2019'!$N3285*'Datos Monitoreo 2019'!$S3285</f>
        <v>3.3706247698610213E-2</v>
      </c>
      <c r="P3285" s="106">
        <f>'Datos Monitoreo 2019'!$O3285+'Datos Monitoreo 2019'!$N3285</f>
        <v>0.20223748619166126</v>
      </c>
      <c r="Q3285" s="104">
        <v>0.47</v>
      </c>
      <c r="R3285" s="106">
        <f>'Datos Monitoreo 2019'!$Q3285*'Datos Monitoreo 2019'!$N3285</f>
        <v>7.9209682091733985E-2</v>
      </c>
      <c r="S3285" s="104">
        <v>0.2</v>
      </c>
      <c r="T3285" s="106">
        <f>'Datos Monitoreo 2019'!$R3285*'Datos Monitoreo 2019'!$S3285</f>
        <v>1.5841936418346799E-2</v>
      </c>
      <c r="U3285" s="106">
        <f>'Datos Monitoreo 2019'!$T3285+'Datos Monitoreo 2019'!$R3285</f>
        <v>9.5051618510080788E-2</v>
      </c>
    </row>
    <row r="3286" spans="1:21" s="94" customFormat="1" ht="16.5" hidden="1" x14ac:dyDescent="0.3">
      <c r="A3286" s="95" t="s">
        <v>118</v>
      </c>
      <c r="B3286" s="102">
        <f>VLOOKUP('Datos Monitoreo 2019'!$A3286,info!$D$3:$E$118,2,FALSE)</f>
        <v>3</v>
      </c>
      <c r="C3286" s="96">
        <v>15</v>
      </c>
      <c r="D3286" s="96" t="s">
        <v>10</v>
      </c>
      <c r="E3286" s="97">
        <v>25.337466940229735</v>
      </c>
      <c r="F3286" s="103">
        <f t="shared" si="56"/>
        <v>5.0421559211057169E-2</v>
      </c>
      <c r="G3286" s="95"/>
      <c r="H3286" s="104"/>
      <c r="I3286" s="104"/>
      <c r="J3286" s="104"/>
      <c r="K3286" s="105">
        <f>VLOOKUP('Datos Monitoreo 2019'!$D3286,info!$A$2:$B$20,2,FALSE)</f>
        <v>0.54</v>
      </c>
      <c r="M3286" s="104">
        <v>1.1499999999999999</v>
      </c>
      <c r="N3286" s="106">
        <f>(0.214828*'Datos Monitoreo 2019'!$E3286^2.0402)/1000</f>
        <v>0.15705383868082409</v>
      </c>
      <c r="O3286" s="106">
        <f>'Datos Monitoreo 2019'!$N3286*'Datos Monitoreo 2019'!$S3286</f>
        <v>3.1410767736164823E-2</v>
      </c>
      <c r="P3286" s="106">
        <f>'Datos Monitoreo 2019'!$O3286+'Datos Monitoreo 2019'!$N3286</f>
        <v>0.18846460641698892</v>
      </c>
      <c r="Q3286" s="104">
        <v>0.47</v>
      </c>
      <c r="R3286" s="106">
        <f>'Datos Monitoreo 2019'!$Q3286*'Datos Monitoreo 2019'!$N3286</f>
        <v>7.3815304179987315E-2</v>
      </c>
      <c r="S3286" s="104">
        <v>0.2</v>
      </c>
      <c r="T3286" s="106">
        <f>'Datos Monitoreo 2019'!$R3286*'Datos Monitoreo 2019'!$S3286</f>
        <v>1.4763060835997464E-2</v>
      </c>
      <c r="U3286" s="106">
        <f>'Datos Monitoreo 2019'!$T3286+'Datos Monitoreo 2019'!$R3286</f>
        <v>8.8578365015984775E-2</v>
      </c>
    </row>
    <row r="3287" spans="1:21" s="94" customFormat="1" ht="16.5" hidden="1" x14ac:dyDescent="0.3">
      <c r="A3287" s="95" t="s">
        <v>118</v>
      </c>
      <c r="B3287" s="102">
        <f>VLOOKUP('Datos Monitoreo 2019'!$A3287,info!$D$3:$E$118,2,FALSE)</f>
        <v>3</v>
      </c>
      <c r="C3287" s="96">
        <v>16</v>
      </c>
      <c r="D3287" s="96" t="s">
        <v>10</v>
      </c>
      <c r="E3287" s="97">
        <v>24.732678156480539</v>
      </c>
      <c r="F3287" s="103">
        <f t="shared" si="56"/>
        <v>4.8043227318963454E-2</v>
      </c>
      <c r="G3287" s="95"/>
      <c r="H3287" s="104"/>
      <c r="I3287" s="104"/>
      <c r="J3287" s="104"/>
      <c r="K3287" s="105">
        <f>VLOOKUP('Datos Monitoreo 2019'!$D3287,info!$A$2:$B$20,2,FALSE)</f>
        <v>0.54</v>
      </c>
      <c r="M3287" s="104">
        <v>1.1499999999999999</v>
      </c>
      <c r="N3287" s="106">
        <f>(0.214828*'Datos Monitoreo 2019'!$E3287^2.0402)/1000</f>
        <v>0.14950051116046373</v>
      </c>
      <c r="O3287" s="106">
        <f>'Datos Monitoreo 2019'!$N3287*'Datos Monitoreo 2019'!$S3287</f>
        <v>2.9900102232092746E-2</v>
      </c>
      <c r="P3287" s="106">
        <f>'Datos Monitoreo 2019'!$O3287+'Datos Monitoreo 2019'!$N3287</f>
        <v>0.17940061339255647</v>
      </c>
      <c r="Q3287" s="104">
        <v>0.47</v>
      </c>
      <c r="R3287" s="106">
        <f>'Datos Monitoreo 2019'!$Q3287*'Datos Monitoreo 2019'!$N3287</f>
        <v>7.0265240245417943E-2</v>
      </c>
      <c r="S3287" s="104">
        <v>0.2</v>
      </c>
      <c r="T3287" s="106">
        <f>'Datos Monitoreo 2019'!$R3287*'Datos Monitoreo 2019'!$S3287</f>
        <v>1.405304804908359E-2</v>
      </c>
      <c r="U3287" s="106">
        <f>'Datos Monitoreo 2019'!$T3287+'Datos Monitoreo 2019'!$R3287</f>
        <v>8.4318288294501526E-2</v>
      </c>
    </row>
    <row r="3288" spans="1:21" s="94" customFormat="1" ht="16.5" hidden="1" x14ac:dyDescent="0.3">
      <c r="A3288" s="95" t="s">
        <v>118</v>
      </c>
      <c r="B3288" s="102">
        <f>VLOOKUP('Datos Monitoreo 2019'!$A3288,info!$D$3:$E$118,2,FALSE)</f>
        <v>3</v>
      </c>
      <c r="C3288" s="96">
        <v>17</v>
      </c>
      <c r="D3288" s="96" t="s">
        <v>9</v>
      </c>
      <c r="E3288" s="97">
        <v>2.5783100780887045</v>
      </c>
      <c r="F3288" s="103">
        <f t="shared" si="56"/>
        <v>5.221077908129627E-4</v>
      </c>
      <c r="G3288" s="95"/>
      <c r="H3288" s="104"/>
      <c r="I3288" s="104"/>
      <c r="J3288" s="104"/>
      <c r="K3288" s="105">
        <f>VLOOKUP('Datos Monitoreo 2019'!$D3288,info!$A$2:$B$20,2,FALSE)</f>
        <v>0.74</v>
      </c>
      <c r="M3288" s="104">
        <v>1.1499999999999999</v>
      </c>
      <c r="N3288" s="106">
        <f>(1.8894+0.00853085*'Datos Monitoreo 2019'!$E3288^3.32222)/1000</f>
        <v>2.0877983952701058E-3</v>
      </c>
      <c r="O3288" s="106">
        <f>'Datos Monitoreo 2019'!$N3288*'Datos Monitoreo 2019'!$S3288</f>
        <v>4.175596790540212E-4</v>
      </c>
      <c r="P3288" s="106">
        <f>'Datos Monitoreo 2019'!$O3288+'Datos Monitoreo 2019'!$N3288</f>
        <v>2.5053580743241268E-3</v>
      </c>
      <c r="Q3288" s="104">
        <v>0.47</v>
      </c>
      <c r="R3288" s="106">
        <f>'Datos Monitoreo 2019'!$Q3288*'Datos Monitoreo 2019'!$N3288</f>
        <v>9.8126524577694962E-4</v>
      </c>
      <c r="S3288" s="104">
        <v>0.2</v>
      </c>
      <c r="T3288" s="106">
        <f>'Datos Monitoreo 2019'!$R3288*'Datos Monitoreo 2019'!$S3288</f>
        <v>1.9625304915538993E-4</v>
      </c>
      <c r="U3288" s="106">
        <f>'Datos Monitoreo 2019'!$T3288+'Datos Monitoreo 2019'!$R3288</f>
        <v>1.1775182949323396E-3</v>
      </c>
    </row>
    <row r="3289" spans="1:21" s="94" customFormat="1" ht="16.5" hidden="1" x14ac:dyDescent="0.3">
      <c r="A3289" s="95" t="s">
        <v>118</v>
      </c>
      <c r="B3289" s="102">
        <f>VLOOKUP('Datos Monitoreo 2019'!$A3289,info!$D$3:$E$118,2,FALSE)</f>
        <v>3</v>
      </c>
      <c r="C3289" s="96">
        <v>19</v>
      </c>
      <c r="D3289" s="96" t="s">
        <v>10</v>
      </c>
      <c r="E3289" s="97">
        <v>25.36929792884812</v>
      </c>
      <c r="F3289" s="103">
        <f t="shared" si="56"/>
        <v>5.0548326123229896E-2</v>
      </c>
      <c r="G3289" s="95"/>
      <c r="H3289" s="104"/>
      <c r="I3289" s="104"/>
      <c r="J3289" s="104"/>
      <c r="K3289" s="105">
        <f>VLOOKUP('Datos Monitoreo 2019'!$D3289,info!$A$2:$B$20,2,FALSE)</f>
        <v>0.54</v>
      </c>
      <c r="M3289" s="104">
        <v>1.1499999999999999</v>
      </c>
      <c r="N3289" s="106">
        <f>(0.214828*'Datos Monitoreo 2019'!$E3289^2.0402)/1000</f>
        <v>0.15745664094949624</v>
      </c>
      <c r="O3289" s="106">
        <f>'Datos Monitoreo 2019'!$N3289*'Datos Monitoreo 2019'!$S3289</f>
        <v>3.1491328189899248E-2</v>
      </c>
      <c r="P3289" s="106">
        <f>'Datos Monitoreo 2019'!$O3289+'Datos Monitoreo 2019'!$N3289</f>
        <v>0.18894796913939549</v>
      </c>
      <c r="Q3289" s="104">
        <v>0.47</v>
      </c>
      <c r="R3289" s="106">
        <f>'Datos Monitoreo 2019'!$Q3289*'Datos Monitoreo 2019'!$N3289</f>
        <v>7.4004621246263225E-2</v>
      </c>
      <c r="S3289" s="104">
        <v>0.2</v>
      </c>
      <c r="T3289" s="106">
        <f>'Datos Monitoreo 2019'!$R3289*'Datos Monitoreo 2019'!$S3289</f>
        <v>1.4800924249252646E-2</v>
      </c>
      <c r="U3289" s="106">
        <f>'Datos Monitoreo 2019'!$T3289+'Datos Monitoreo 2019'!$R3289</f>
        <v>8.8805545495515864E-2</v>
      </c>
    </row>
    <row r="3290" spans="1:21" s="94" customFormat="1" ht="16.5" hidden="1" x14ac:dyDescent="0.3">
      <c r="A3290" s="95" t="s">
        <v>118</v>
      </c>
      <c r="B3290" s="102">
        <f>VLOOKUP('Datos Monitoreo 2019'!$A3290,info!$D$3:$E$118,2,FALSE)</f>
        <v>3</v>
      </c>
      <c r="C3290" s="96">
        <v>21</v>
      </c>
      <c r="D3290" s="96" t="s">
        <v>15</v>
      </c>
      <c r="E3290" s="97">
        <v>2.896619964272495</v>
      </c>
      <c r="F3290" s="103">
        <f t="shared" si="56"/>
        <v>6.5898104187199263E-4</v>
      </c>
      <c r="G3290" s="95"/>
      <c r="H3290" s="104"/>
      <c r="I3290" s="104"/>
      <c r="J3290" s="104"/>
      <c r="K3290" s="105">
        <f>VLOOKUP('Datos Monitoreo 2019'!$D3290,info!$A$2:$B$20,2,FALSE)</f>
        <v>0.89</v>
      </c>
      <c r="M3290" s="104">
        <v>1.1499999999999999</v>
      </c>
      <c r="N3290" s="106">
        <f>(0.193936*'Datos Monitoreo 2019'!$E3290^2.24268)/1000</f>
        <v>2.1063634350430857E-3</v>
      </c>
      <c r="O3290" s="106">
        <f>'Datos Monitoreo 2019'!$N3290*'Datos Monitoreo 2019'!$S3290</f>
        <v>4.2127268700861719E-4</v>
      </c>
      <c r="P3290" s="106">
        <f>'Datos Monitoreo 2019'!$O3290+'Datos Monitoreo 2019'!$N3290</f>
        <v>2.5276361220517027E-3</v>
      </c>
      <c r="Q3290" s="104">
        <v>0.47</v>
      </c>
      <c r="R3290" s="106">
        <f>'Datos Monitoreo 2019'!$Q3290*'Datos Monitoreo 2019'!$N3290</f>
        <v>9.8999081447025019E-4</v>
      </c>
      <c r="S3290" s="104">
        <v>0.2</v>
      </c>
      <c r="T3290" s="106">
        <f>'Datos Monitoreo 2019'!$R3290*'Datos Monitoreo 2019'!$S3290</f>
        <v>1.9799816289405004E-4</v>
      </c>
      <c r="U3290" s="106">
        <f>'Datos Monitoreo 2019'!$T3290+'Datos Monitoreo 2019'!$R3290</f>
        <v>1.1879889773643002E-3</v>
      </c>
    </row>
    <row r="3291" spans="1:21" s="94" customFormat="1" ht="16.5" hidden="1" x14ac:dyDescent="0.3">
      <c r="A3291" s="95" t="s">
        <v>118</v>
      </c>
      <c r="B3291" s="102">
        <f>VLOOKUP('Datos Monitoreo 2019'!$A3291,info!$D$3:$E$118,2,FALSE)</f>
        <v>3</v>
      </c>
      <c r="C3291" s="96">
        <v>21</v>
      </c>
      <c r="D3291" s="96" t="s">
        <v>15</v>
      </c>
      <c r="E3291" s="97">
        <v>2.0690142601946393</v>
      </c>
      <c r="F3291" s="103">
        <f t="shared" si="56"/>
        <v>3.3621481728162886E-4</v>
      </c>
      <c r="G3291" s="95"/>
      <c r="H3291" s="104"/>
      <c r="I3291" s="104"/>
      <c r="J3291" s="104"/>
      <c r="K3291" s="105">
        <f>VLOOKUP('Datos Monitoreo 2019'!$D3291,info!$A$2:$B$20,2,FALSE)</f>
        <v>0.89</v>
      </c>
      <c r="M3291" s="104">
        <v>1.1499999999999999</v>
      </c>
      <c r="N3291" s="106">
        <f>(0.193936*'Datos Monitoreo 2019'!$E3291^2.24268)/1000</f>
        <v>9.9040969754387968E-4</v>
      </c>
      <c r="O3291" s="106">
        <f>'Datos Monitoreo 2019'!$N3291*'Datos Monitoreo 2019'!$S3291</f>
        <v>1.9808193950877594E-4</v>
      </c>
      <c r="P3291" s="106">
        <f>'Datos Monitoreo 2019'!$O3291+'Datos Monitoreo 2019'!$N3291</f>
        <v>1.1884916370526557E-3</v>
      </c>
      <c r="Q3291" s="104">
        <v>0.47</v>
      </c>
      <c r="R3291" s="106">
        <f>'Datos Monitoreo 2019'!$Q3291*'Datos Monitoreo 2019'!$N3291</f>
        <v>4.6549255784562345E-4</v>
      </c>
      <c r="S3291" s="104">
        <v>0.2</v>
      </c>
      <c r="T3291" s="106">
        <f>'Datos Monitoreo 2019'!$R3291*'Datos Monitoreo 2019'!$S3291</f>
        <v>9.309851156912469E-5</v>
      </c>
      <c r="U3291" s="106">
        <f>'Datos Monitoreo 2019'!$T3291+'Datos Monitoreo 2019'!$R3291</f>
        <v>5.5859106941474814E-4</v>
      </c>
    </row>
    <row r="3292" spans="1:21" s="94" customFormat="1" ht="16.5" hidden="1" x14ac:dyDescent="0.3">
      <c r="A3292" s="95" t="s">
        <v>118</v>
      </c>
      <c r="B3292" s="102">
        <f>VLOOKUP('Datos Monitoreo 2019'!$A3292,info!$D$3:$E$118,2,FALSE)</f>
        <v>3</v>
      </c>
      <c r="C3292" s="96">
        <v>25</v>
      </c>
      <c r="D3292" s="96" t="s">
        <v>10</v>
      </c>
      <c r="E3292" s="97">
        <v>33.422538049298019</v>
      </c>
      <c r="F3292" s="103">
        <f t="shared" si="56"/>
        <v>8.7734162379407288E-2</v>
      </c>
      <c r="G3292" s="95"/>
      <c r="H3292" s="104"/>
      <c r="I3292" s="104"/>
      <c r="J3292" s="104"/>
      <c r="K3292" s="105">
        <f>VLOOKUP('Datos Monitoreo 2019'!$D3292,info!$A$2:$B$20,2,FALSE)</f>
        <v>0.54</v>
      </c>
      <c r="M3292" s="104">
        <v>1.1499999999999999</v>
      </c>
      <c r="N3292" s="106">
        <f>(0.214828*'Datos Monitoreo 2019'!$E3292^2.0402)/1000</f>
        <v>0.2763351449222996</v>
      </c>
      <c r="O3292" s="106">
        <f>'Datos Monitoreo 2019'!$N3292*'Datos Monitoreo 2019'!$S3292</f>
        <v>5.5267028984459926E-2</v>
      </c>
      <c r="P3292" s="106">
        <f>'Datos Monitoreo 2019'!$O3292+'Datos Monitoreo 2019'!$N3292</f>
        <v>0.3316021739067595</v>
      </c>
      <c r="Q3292" s="104">
        <v>0.47</v>
      </c>
      <c r="R3292" s="106">
        <f>'Datos Monitoreo 2019'!$Q3292*'Datos Monitoreo 2019'!$N3292</f>
        <v>0.12987751811348081</v>
      </c>
      <c r="S3292" s="104">
        <v>0.2</v>
      </c>
      <c r="T3292" s="106">
        <f>'Datos Monitoreo 2019'!$R3292*'Datos Monitoreo 2019'!$S3292</f>
        <v>2.5975503622696162E-2</v>
      </c>
      <c r="U3292" s="106">
        <f>'Datos Monitoreo 2019'!$T3292+'Datos Monitoreo 2019'!$R3292</f>
        <v>0.15585302173617696</v>
      </c>
    </row>
    <row r="3293" spans="1:21" s="94" customFormat="1" ht="16.5" hidden="1" x14ac:dyDescent="0.3">
      <c r="A3293" s="95" t="s">
        <v>118</v>
      </c>
      <c r="B3293" s="102">
        <f>VLOOKUP('Datos Monitoreo 2019'!$A3293,info!$D$3:$E$118,2,FALSE)</f>
        <v>3</v>
      </c>
      <c r="C3293" s="96">
        <v>26</v>
      </c>
      <c r="D3293" s="96" t="s">
        <v>10</v>
      </c>
      <c r="E3293" s="97">
        <v>27.310988234569241</v>
      </c>
      <c r="F3293" s="103">
        <f t="shared" si="56"/>
        <v>5.8582069763151015E-2</v>
      </c>
      <c r="G3293" s="95"/>
      <c r="H3293" s="104"/>
      <c r="I3293" s="104"/>
      <c r="J3293" s="104"/>
      <c r="K3293" s="105">
        <f>VLOOKUP('Datos Monitoreo 2019'!$D3293,info!$A$2:$B$20,2,FALSE)</f>
        <v>0.54</v>
      </c>
      <c r="M3293" s="104">
        <v>1.1499999999999999</v>
      </c>
      <c r="N3293" s="106">
        <f>(0.214828*'Datos Monitoreo 2019'!$E3293^2.0402)/1000</f>
        <v>0.18302334132167228</v>
      </c>
      <c r="O3293" s="106">
        <f>'Datos Monitoreo 2019'!$N3293*'Datos Monitoreo 2019'!$S3293</f>
        <v>3.6604668264334457E-2</v>
      </c>
      <c r="P3293" s="106">
        <f>'Datos Monitoreo 2019'!$O3293+'Datos Monitoreo 2019'!$N3293</f>
        <v>0.21962800958600673</v>
      </c>
      <c r="Q3293" s="104">
        <v>0.47</v>
      </c>
      <c r="R3293" s="106">
        <f>'Datos Monitoreo 2019'!$Q3293*'Datos Monitoreo 2019'!$N3293</f>
        <v>8.6020970421185963E-2</v>
      </c>
      <c r="S3293" s="104">
        <v>0.2</v>
      </c>
      <c r="T3293" s="106">
        <f>'Datos Monitoreo 2019'!$R3293*'Datos Monitoreo 2019'!$S3293</f>
        <v>1.7204194084237193E-2</v>
      </c>
      <c r="U3293" s="106">
        <f>'Datos Monitoreo 2019'!$T3293+'Datos Monitoreo 2019'!$R3293</f>
        <v>0.10322516450542316</v>
      </c>
    </row>
    <row r="3294" spans="1:21" s="94" customFormat="1" ht="16.5" hidden="1" x14ac:dyDescent="0.3">
      <c r="A3294" s="95" t="s">
        <v>118</v>
      </c>
      <c r="B3294" s="102">
        <f>VLOOKUP('Datos Monitoreo 2019'!$A3294,info!$D$3:$E$118,2,FALSE)</f>
        <v>3</v>
      </c>
      <c r="C3294" s="96">
        <v>27</v>
      </c>
      <c r="D3294" s="96" t="s">
        <v>10</v>
      </c>
      <c r="E3294" s="97">
        <v>28.488734813449266</v>
      </c>
      <c r="F3294" s="103">
        <f t="shared" si="56"/>
        <v>6.3743544145092743E-2</v>
      </c>
      <c r="G3294" s="95"/>
      <c r="H3294" s="104"/>
      <c r="I3294" s="104"/>
      <c r="J3294" s="104"/>
      <c r="K3294" s="105">
        <f>VLOOKUP('Datos Monitoreo 2019'!$D3294,info!$A$2:$B$20,2,FALSE)</f>
        <v>0.54</v>
      </c>
      <c r="M3294" s="104">
        <v>1.1499999999999999</v>
      </c>
      <c r="N3294" s="106">
        <f>(0.214828*'Datos Monitoreo 2019'!$E3294^2.0402)/1000</f>
        <v>0.19948721701469677</v>
      </c>
      <c r="O3294" s="106">
        <f>'Datos Monitoreo 2019'!$N3294*'Datos Monitoreo 2019'!$S3294</f>
        <v>3.9897443402939353E-2</v>
      </c>
      <c r="P3294" s="106">
        <f>'Datos Monitoreo 2019'!$O3294+'Datos Monitoreo 2019'!$N3294</f>
        <v>0.23938466041763612</v>
      </c>
      <c r="Q3294" s="104">
        <v>0.47</v>
      </c>
      <c r="R3294" s="106">
        <f>'Datos Monitoreo 2019'!$Q3294*'Datos Monitoreo 2019'!$N3294</f>
        <v>9.3758991996907473E-2</v>
      </c>
      <c r="S3294" s="104">
        <v>0.2</v>
      </c>
      <c r="T3294" s="106">
        <f>'Datos Monitoreo 2019'!$R3294*'Datos Monitoreo 2019'!$S3294</f>
        <v>1.8751798399381497E-2</v>
      </c>
      <c r="U3294" s="106">
        <f>'Datos Monitoreo 2019'!$T3294+'Datos Monitoreo 2019'!$R3294</f>
        <v>0.11251079039628897</v>
      </c>
    </row>
    <row r="3295" spans="1:21" s="94" customFormat="1" ht="16.5" hidden="1" x14ac:dyDescent="0.3">
      <c r="A3295" s="95" t="s">
        <v>119</v>
      </c>
      <c r="B3295" s="102">
        <f>VLOOKUP('Datos Monitoreo 2019'!$A3295,info!$D$3:$E$118,2,FALSE)</f>
        <v>1</v>
      </c>
      <c r="C3295" s="96">
        <v>3</v>
      </c>
      <c r="D3295" s="96" t="s">
        <v>10</v>
      </c>
      <c r="E3295" s="97">
        <v>24.573523213388643</v>
      </c>
      <c r="F3295" s="103">
        <f t="shared" si="56"/>
        <v>4.7426899801840082E-2</v>
      </c>
      <c r="G3295" s="95"/>
      <c r="H3295" s="104"/>
      <c r="I3295" s="104"/>
      <c r="J3295" s="104"/>
      <c r="K3295" s="105">
        <f>VLOOKUP('Datos Monitoreo 2019'!$D3295,info!$A$2:$B$20,2,FALSE)</f>
        <v>0.54</v>
      </c>
      <c r="M3295" s="104">
        <v>1.1499999999999999</v>
      </c>
      <c r="N3295" s="106">
        <f>(0.214828*'Datos Monitoreo 2019'!$E3295^2.0402)/1000</f>
        <v>0.14754433222791402</v>
      </c>
      <c r="O3295" s="106">
        <f>'Datos Monitoreo 2019'!$N3295*'Datos Monitoreo 2019'!$S3295</f>
        <v>2.9508866445582805E-2</v>
      </c>
      <c r="P3295" s="106">
        <f>'Datos Monitoreo 2019'!$O3295+'Datos Monitoreo 2019'!$N3295</f>
        <v>0.17705319867349684</v>
      </c>
      <c r="Q3295" s="104">
        <v>0.47</v>
      </c>
      <c r="R3295" s="106">
        <f>'Datos Monitoreo 2019'!$Q3295*'Datos Monitoreo 2019'!$N3295</f>
        <v>6.9345836147119588E-2</v>
      </c>
      <c r="S3295" s="104">
        <v>0.2</v>
      </c>
      <c r="T3295" s="106">
        <f>'Datos Monitoreo 2019'!$R3295*'Datos Monitoreo 2019'!$S3295</f>
        <v>1.3869167229423919E-2</v>
      </c>
      <c r="U3295" s="106">
        <f>'Datos Monitoreo 2019'!$T3295+'Datos Monitoreo 2019'!$R3295</f>
        <v>8.32150033765435E-2</v>
      </c>
    </row>
    <row r="3296" spans="1:21" s="94" customFormat="1" ht="16.5" hidden="1" x14ac:dyDescent="0.3">
      <c r="A3296" s="95" t="s">
        <v>119</v>
      </c>
      <c r="B3296" s="102">
        <f>VLOOKUP('Datos Monitoreo 2019'!$A3296,info!$D$3:$E$118,2,FALSE)</f>
        <v>1</v>
      </c>
      <c r="C3296" s="96">
        <v>5</v>
      </c>
      <c r="D3296" s="96" t="s">
        <v>10</v>
      </c>
      <c r="E3296" s="97">
        <v>27.533805154897895</v>
      </c>
      <c r="F3296" s="103">
        <f t="shared" si="56"/>
        <v>5.954185364746669E-2</v>
      </c>
      <c r="G3296" s="95"/>
      <c r="H3296" s="104"/>
      <c r="I3296" s="104"/>
      <c r="J3296" s="104"/>
      <c r="K3296" s="105">
        <f>VLOOKUP('Datos Monitoreo 2019'!$D3296,info!$A$2:$B$20,2,FALSE)</f>
        <v>0.54</v>
      </c>
      <c r="M3296" s="104">
        <v>1.1499999999999999</v>
      </c>
      <c r="N3296" s="106">
        <f>(0.214828*'Datos Monitoreo 2019'!$E3296^2.0402)/1000</f>
        <v>0.18608269081262685</v>
      </c>
      <c r="O3296" s="106">
        <f>'Datos Monitoreo 2019'!$N3296*'Datos Monitoreo 2019'!$S3296</f>
        <v>3.7216538162525369E-2</v>
      </c>
      <c r="P3296" s="106">
        <f>'Datos Monitoreo 2019'!$O3296+'Datos Monitoreo 2019'!$N3296</f>
        <v>0.22329922897515223</v>
      </c>
      <c r="Q3296" s="104">
        <v>0.47</v>
      </c>
      <c r="R3296" s="106">
        <f>'Datos Monitoreo 2019'!$Q3296*'Datos Monitoreo 2019'!$N3296</f>
        <v>8.7458864681934617E-2</v>
      </c>
      <c r="S3296" s="104">
        <v>0.2</v>
      </c>
      <c r="T3296" s="106">
        <f>'Datos Monitoreo 2019'!$R3296*'Datos Monitoreo 2019'!$S3296</f>
        <v>1.7491772936386926E-2</v>
      </c>
      <c r="U3296" s="106">
        <f>'Datos Monitoreo 2019'!$T3296+'Datos Monitoreo 2019'!$R3296</f>
        <v>0.10495063761832155</v>
      </c>
    </row>
    <row r="3297" spans="1:21" s="94" customFormat="1" ht="16.5" hidden="1" x14ac:dyDescent="0.3">
      <c r="A3297" s="95" t="s">
        <v>119</v>
      </c>
      <c r="B3297" s="102">
        <f>VLOOKUP('Datos Monitoreo 2019'!$A3297,info!$D$3:$E$118,2,FALSE)</f>
        <v>1</v>
      </c>
      <c r="C3297" s="96">
        <v>7</v>
      </c>
      <c r="D3297" s="96" t="s">
        <v>10</v>
      </c>
      <c r="E3297" s="97">
        <v>28.106762950028717</v>
      </c>
      <c r="F3297" s="103">
        <f t="shared" si="56"/>
        <v>6.2045679212188398E-2</v>
      </c>
      <c r="G3297" s="95"/>
      <c r="H3297" s="104"/>
      <c r="I3297" s="104"/>
      <c r="J3297" s="104"/>
      <c r="K3297" s="105">
        <f>VLOOKUP('Datos Monitoreo 2019'!$D3297,info!$A$2:$B$20,2,FALSE)</f>
        <v>0.54</v>
      </c>
      <c r="M3297" s="104">
        <v>1.1499999999999999</v>
      </c>
      <c r="N3297" s="106">
        <f>(0.214828*'Datos Monitoreo 2019'!$E3297^2.0402)/1000</f>
        <v>0.19406836296562394</v>
      </c>
      <c r="O3297" s="106">
        <f>'Datos Monitoreo 2019'!$N3297*'Datos Monitoreo 2019'!$S3297</f>
        <v>3.8813672593124793E-2</v>
      </c>
      <c r="P3297" s="106">
        <f>'Datos Monitoreo 2019'!$O3297+'Datos Monitoreo 2019'!$N3297</f>
        <v>0.23288203555874873</v>
      </c>
      <c r="Q3297" s="104">
        <v>0.47</v>
      </c>
      <c r="R3297" s="106">
        <f>'Datos Monitoreo 2019'!$Q3297*'Datos Monitoreo 2019'!$N3297</f>
        <v>9.1212130593843241E-2</v>
      </c>
      <c r="S3297" s="104">
        <v>0.2</v>
      </c>
      <c r="T3297" s="106">
        <f>'Datos Monitoreo 2019'!$R3297*'Datos Monitoreo 2019'!$S3297</f>
        <v>1.824242611876865E-2</v>
      </c>
      <c r="U3297" s="106">
        <f>'Datos Monitoreo 2019'!$T3297+'Datos Monitoreo 2019'!$R3297</f>
        <v>0.10945455671261189</v>
      </c>
    </row>
    <row r="3298" spans="1:21" s="94" customFormat="1" ht="16.5" hidden="1" x14ac:dyDescent="0.3">
      <c r="A3298" s="95" t="s">
        <v>119</v>
      </c>
      <c r="B3298" s="102">
        <f>VLOOKUP('Datos Monitoreo 2019'!$A3298,info!$D$3:$E$118,2,FALSE)</f>
        <v>1</v>
      </c>
      <c r="C3298" s="96">
        <v>8</v>
      </c>
      <c r="D3298" s="96" t="s">
        <v>10</v>
      </c>
      <c r="E3298" s="97">
        <v>20.117184806815573</v>
      </c>
      <c r="F3298" s="103">
        <f t="shared" si="56"/>
        <v>3.1785151994768605E-2</v>
      </c>
      <c r="G3298" s="95"/>
      <c r="H3298" s="104"/>
      <c r="I3298" s="104"/>
      <c r="J3298" s="104"/>
      <c r="K3298" s="105">
        <f>VLOOKUP('Datos Monitoreo 2019'!$D3298,info!$A$2:$B$20,2,FALSE)</f>
        <v>0.54</v>
      </c>
      <c r="M3298" s="104">
        <v>1.1499999999999999</v>
      </c>
      <c r="N3298" s="106">
        <f>(0.214828*'Datos Monitoreo 2019'!$E3298^2.0402)/1000</f>
        <v>9.8090895222524399E-2</v>
      </c>
      <c r="O3298" s="106">
        <f>'Datos Monitoreo 2019'!$N3298*'Datos Monitoreo 2019'!$S3298</f>
        <v>1.9618179044504882E-2</v>
      </c>
      <c r="P3298" s="106">
        <f>'Datos Monitoreo 2019'!$O3298+'Datos Monitoreo 2019'!$N3298</f>
        <v>0.11770907426702928</v>
      </c>
      <c r="Q3298" s="104">
        <v>0.47</v>
      </c>
      <c r="R3298" s="106">
        <f>'Datos Monitoreo 2019'!$Q3298*'Datos Monitoreo 2019'!$N3298</f>
        <v>4.6102720754586463E-2</v>
      </c>
      <c r="S3298" s="104">
        <v>0.2</v>
      </c>
      <c r="T3298" s="106">
        <f>'Datos Monitoreo 2019'!$R3298*'Datos Monitoreo 2019'!$S3298</f>
        <v>9.2205441509172932E-3</v>
      </c>
      <c r="U3298" s="106">
        <f>'Datos Monitoreo 2019'!$T3298+'Datos Monitoreo 2019'!$R3298</f>
        <v>5.5323264905503752E-2</v>
      </c>
    </row>
    <row r="3299" spans="1:21" s="94" customFormat="1" ht="16.5" hidden="1" x14ac:dyDescent="0.3">
      <c r="A3299" s="95" t="s">
        <v>119</v>
      </c>
      <c r="B3299" s="102">
        <f>VLOOKUP('Datos Monitoreo 2019'!$A3299,info!$D$3:$E$118,2,FALSE)</f>
        <v>1</v>
      </c>
      <c r="C3299" s="96">
        <v>10</v>
      </c>
      <c r="D3299" s="96" t="s">
        <v>10</v>
      </c>
      <c r="E3299" s="97">
        <v>22.600001919049138</v>
      </c>
      <c r="F3299" s="103">
        <f t="shared" si="56"/>
        <v>4.0115003406312216E-2</v>
      </c>
      <c r="G3299" s="95"/>
      <c r="H3299" s="104"/>
      <c r="I3299" s="104"/>
      <c r="J3299" s="104"/>
      <c r="K3299" s="105">
        <f>VLOOKUP('Datos Monitoreo 2019'!$D3299,info!$A$2:$B$20,2,FALSE)</f>
        <v>0.54</v>
      </c>
      <c r="M3299" s="104">
        <v>1.1499999999999999</v>
      </c>
      <c r="N3299" s="106">
        <f>(0.214828*'Datos Monitoreo 2019'!$E3299^2.0402)/1000</f>
        <v>0.12437783646960797</v>
      </c>
      <c r="O3299" s="106">
        <f>'Datos Monitoreo 2019'!$N3299*'Datos Monitoreo 2019'!$S3299</f>
        <v>2.4875567293921597E-2</v>
      </c>
      <c r="P3299" s="106">
        <f>'Datos Monitoreo 2019'!$O3299+'Datos Monitoreo 2019'!$N3299</f>
        <v>0.14925340376352958</v>
      </c>
      <c r="Q3299" s="104">
        <v>0.47</v>
      </c>
      <c r="R3299" s="106">
        <f>'Datos Monitoreo 2019'!$Q3299*'Datos Monitoreo 2019'!$N3299</f>
        <v>5.8457583140715745E-2</v>
      </c>
      <c r="S3299" s="104">
        <v>0.2</v>
      </c>
      <c r="T3299" s="106">
        <f>'Datos Monitoreo 2019'!$R3299*'Datos Monitoreo 2019'!$S3299</f>
        <v>1.1691516628143149E-2</v>
      </c>
      <c r="U3299" s="106">
        <f>'Datos Monitoreo 2019'!$T3299+'Datos Monitoreo 2019'!$R3299</f>
        <v>7.01490997688589E-2</v>
      </c>
    </row>
    <row r="3300" spans="1:21" s="94" customFormat="1" ht="16.5" hidden="1" x14ac:dyDescent="0.3">
      <c r="A3300" s="95" t="s">
        <v>119</v>
      </c>
      <c r="B3300" s="102">
        <f>VLOOKUP('Datos Monitoreo 2019'!$A3300,info!$D$3:$E$118,2,FALSE)</f>
        <v>1</v>
      </c>
      <c r="C3300" s="96">
        <v>13</v>
      </c>
      <c r="D3300" s="96" t="s">
        <v>10</v>
      </c>
      <c r="E3300" s="97">
        <v>29.666481392329292</v>
      </c>
      <c r="F3300" s="103">
        <f t="shared" si="56"/>
        <v>6.9122901644127252E-2</v>
      </c>
      <c r="G3300" s="95"/>
      <c r="H3300" s="104"/>
      <c r="I3300" s="104"/>
      <c r="J3300" s="104"/>
      <c r="K3300" s="105">
        <f>VLOOKUP('Datos Monitoreo 2019'!$D3300,info!$A$2:$B$20,2,FALSE)</f>
        <v>0.54</v>
      </c>
      <c r="M3300" s="104">
        <v>1.1499999999999999</v>
      </c>
      <c r="N3300" s="106">
        <f>(0.214828*'Datos Monitoreo 2019'!$E3300^2.0402)/1000</f>
        <v>0.21667462789123168</v>
      </c>
      <c r="O3300" s="106">
        <f>'Datos Monitoreo 2019'!$N3300*'Datos Monitoreo 2019'!$S3300</f>
        <v>4.3334925578246336E-2</v>
      </c>
      <c r="P3300" s="106">
        <f>'Datos Monitoreo 2019'!$O3300+'Datos Monitoreo 2019'!$N3300</f>
        <v>0.26000955346947802</v>
      </c>
      <c r="Q3300" s="104">
        <v>0.47</v>
      </c>
      <c r="R3300" s="106">
        <f>'Datos Monitoreo 2019'!$Q3300*'Datos Monitoreo 2019'!$N3300</f>
        <v>0.10183707510887888</v>
      </c>
      <c r="S3300" s="104">
        <v>0.2</v>
      </c>
      <c r="T3300" s="106">
        <f>'Datos Monitoreo 2019'!$R3300*'Datos Monitoreo 2019'!$S3300</f>
        <v>2.0367415021775775E-2</v>
      </c>
      <c r="U3300" s="106">
        <f>'Datos Monitoreo 2019'!$T3300+'Datos Monitoreo 2019'!$R3300</f>
        <v>0.12220449013065465</v>
      </c>
    </row>
    <row r="3301" spans="1:21" s="94" customFormat="1" ht="16.5" hidden="1" x14ac:dyDescent="0.3">
      <c r="A3301" s="95" t="s">
        <v>119</v>
      </c>
      <c r="B3301" s="102">
        <f>VLOOKUP('Datos Monitoreo 2019'!$A3301,info!$D$3:$E$118,2,FALSE)</f>
        <v>1</v>
      </c>
      <c r="C3301" s="96">
        <v>15</v>
      </c>
      <c r="D3301" s="96" t="s">
        <v>10</v>
      </c>
      <c r="E3301" s="97">
        <v>34.027326833047226</v>
      </c>
      <c r="F3301" s="103">
        <f t="shared" si="56"/>
        <v>9.0938030961318722E-2</v>
      </c>
      <c r="G3301" s="95"/>
      <c r="H3301" s="104"/>
      <c r="I3301" s="104"/>
      <c r="J3301" s="104"/>
      <c r="K3301" s="105">
        <f>VLOOKUP('Datos Monitoreo 2019'!$D3301,info!$A$2:$B$20,2,FALSE)</f>
        <v>0.54</v>
      </c>
      <c r="M3301" s="104">
        <v>1.1499999999999999</v>
      </c>
      <c r="N3301" s="106">
        <f>(0.214828*'Datos Monitoreo 2019'!$E3301^2.0402)/1000</f>
        <v>0.28663289440141598</v>
      </c>
      <c r="O3301" s="106">
        <f>'Datos Monitoreo 2019'!$N3301*'Datos Monitoreo 2019'!$S3301</f>
        <v>5.7326578880283197E-2</v>
      </c>
      <c r="P3301" s="106">
        <f>'Datos Monitoreo 2019'!$O3301+'Datos Monitoreo 2019'!$N3301</f>
        <v>0.34395947328169918</v>
      </c>
      <c r="Q3301" s="104">
        <v>0.47</v>
      </c>
      <c r="R3301" s="106">
        <f>'Datos Monitoreo 2019'!$Q3301*'Datos Monitoreo 2019'!$N3301</f>
        <v>0.1347174603686655</v>
      </c>
      <c r="S3301" s="104">
        <v>0.2</v>
      </c>
      <c r="T3301" s="106">
        <f>'Datos Monitoreo 2019'!$R3301*'Datos Monitoreo 2019'!$S3301</f>
        <v>2.6943492073733102E-2</v>
      </c>
      <c r="U3301" s="106">
        <f>'Datos Monitoreo 2019'!$T3301+'Datos Monitoreo 2019'!$R3301</f>
        <v>0.16166095244239859</v>
      </c>
    </row>
    <row r="3302" spans="1:21" s="94" customFormat="1" ht="16.5" hidden="1" x14ac:dyDescent="0.3">
      <c r="A3302" s="95" t="s">
        <v>119</v>
      </c>
      <c r="B3302" s="102">
        <f>VLOOKUP('Datos Monitoreo 2019'!$A3302,info!$D$3:$E$118,2,FALSE)</f>
        <v>1</v>
      </c>
      <c r="C3302" s="96">
        <v>17</v>
      </c>
      <c r="D3302" s="96" t="s">
        <v>10</v>
      </c>
      <c r="E3302" s="97">
        <v>28.743382722396298</v>
      </c>
      <c r="F3302" s="103">
        <f t="shared" si="56"/>
        <v>6.4888186495809644E-2</v>
      </c>
      <c r="G3302" s="95"/>
      <c r="H3302" s="104"/>
      <c r="I3302" s="104"/>
      <c r="J3302" s="104"/>
      <c r="K3302" s="105">
        <f>VLOOKUP('Datos Monitoreo 2019'!$D3302,info!$A$2:$B$20,2,FALSE)</f>
        <v>0.54</v>
      </c>
      <c r="M3302" s="104">
        <v>1.1499999999999999</v>
      </c>
      <c r="N3302" s="106">
        <f>(0.214828*'Datos Monitoreo 2019'!$E3302^2.0402)/1000</f>
        <v>0.20314206515374486</v>
      </c>
      <c r="O3302" s="106">
        <f>'Datos Monitoreo 2019'!$N3302*'Datos Monitoreo 2019'!$S3302</f>
        <v>4.0628413030748975E-2</v>
      </c>
      <c r="P3302" s="106">
        <f>'Datos Monitoreo 2019'!$O3302+'Datos Monitoreo 2019'!$N3302</f>
        <v>0.24377047818449382</v>
      </c>
      <c r="Q3302" s="104">
        <v>0.47</v>
      </c>
      <c r="R3302" s="106">
        <f>'Datos Monitoreo 2019'!$Q3302*'Datos Monitoreo 2019'!$N3302</f>
        <v>9.5476770622260079E-2</v>
      </c>
      <c r="S3302" s="104">
        <v>0.2</v>
      </c>
      <c r="T3302" s="106">
        <f>'Datos Monitoreo 2019'!$R3302*'Datos Monitoreo 2019'!$S3302</f>
        <v>1.9095354124452017E-2</v>
      </c>
      <c r="U3302" s="106">
        <f>'Datos Monitoreo 2019'!$T3302+'Datos Monitoreo 2019'!$R3302</f>
        <v>0.11457212474671209</v>
      </c>
    </row>
    <row r="3303" spans="1:21" s="94" customFormat="1" ht="16.5" hidden="1" x14ac:dyDescent="0.3">
      <c r="A3303" s="95" t="s">
        <v>119</v>
      </c>
      <c r="B3303" s="102">
        <f>VLOOKUP('Datos Monitoreo 2019'!$A3303,info!$D$3:$E$118,2,FALSE)</f>
        <v>1</v>
      </c>
      <c r="C3303" s="96">
        <v>18</v>
      </c>
      <c r="D3303" s="96" t="s">
        <v>10</v>
      </c>
      <c r="E3303" s="97">
        <v>28.043100972791958</v>
      </c>
      <c r="F3303" s="103">
        <f t="shared" si="56"/>
        <v>6.1764929892574275E-2</v>
      </c>
      <c r="G3303" s="95"/>
      <c r="H3303" s="104"/>
      <c r="I3303" s="104"/>
      <c r="J3303" s="104"/>
      <c r="K3303" s="105">
        <f>VLOOKUP('Datos Monitoreo 2019'!$D3303,info!$A$2:$B$20,2,FALSE)</f>
        <v>0.54</v>
      </c>
      <c r="M3303" s="104">
        <v>1.1499999999999999</v>
      </c>
      <c r="N3303" s="106">
        <f>(0.214828*'Datos Monitoreo 2019'!$E3303^2.0402)/1000</f>
        <v>0.19317261696032079</v>
      </c>
      <c r="O3303" s="106">
        <f>'Datos Monitoreo 2019'!$N3303*'Datos Monitoreo 2019'!$S3303</f>
        <v>3.8634523392064163E-2</v>
      </c>
      <c r="P3303" s="106">
        <f>'Datos Monitoreo 2019'!$O3303+'Datos Monitoreo 2019'!$N3303</f>
        <v>0.23180714035238495</v>
      </c>
      <c r="Q3303" s="104">
        <v>0.47</v>
      </c>
      <c r="R3303" s="106">
        <f>'Datos Monitoreo 2019'!$Q3303*'Datos Monitoreo 2019'!$N3303</f>
        <v>9.0791129971350762E-2</v>
      </c>
      <c r="S3303" s="104">
        <v>0.2</v>
      </c>
      <c r="T3303" s="106">
        <f>'Datos Monitoreo 2019'!$R3303*'Datos Monitoreo 2019'!$S3303</f>
        <v>1.8158225994270152E-2</v>
      </c>
      <c r="U3303" s="106">
        <f>'Datos Monitoreo 2019'!$T3303+'Datos Monitoreo 2019'!$R3303</f>
        <v>0.10894935596562091</v>
      </c>
    </row>
    <row r="3304" spans="1:21" s="94" customFormat="1" ht="16.5" hidden="1" x14ac:dyDescent="0.3">
      <c r="A3304" s="95" t="s">
        <v>119</v>
      </c>
      <c r="B3304" s="102">
        <f>VLOOKUP('Datos Monitoreo 2019'!$A3304,info!$D$3:$E$118,2,FALSE)</f>
        <v>1</v>
      </c>
      <c r="C3304" s="96">
        <v>20</v>
      </c>
      <c r="D3304" s="96" t="s">
        <v>10</v>
      </c>
      <c r="E3304" s="97">
        <v>26.037748689834078</v>
      </c>
      <c r="F3304" s="103">
        <f t="shared" si="56"/>
        <v>5.3247196070710691E-2</v>
      </c>
      <c r="G3304" s="95"/>
      <c r="H3304" s="104"/>
      <c r="I3304" s="104"/>
      <c r="J3304" s="104"/>
      <c r="K3304" s="105">
        <f>VLOOKUP('Datos Monitoreo 2019'!$D3304,info!$A$2:$B$20,2,FALSE)</f>
        <v>0.54</v>
      </c>
      <c r="M3304" s="104">
        <v>1.1499999999999999</v>
      </c>
      <c r="N3304" s="106">
        <f>(0.214828*'Datos Monitoreo 2019'!$E3304^2.0402)/1000</f>
        <v>0.16603704868024732</v>
      </c>
      <c r="O3304" s="106">
        <f>'Datos Monitoreo 2019'!$N3304*'Datos Monitoreo 2019'!$S3304</f>
        <v>3.3207409736049465E-2</v>
      </c>
      <c r="P3304" s="106">
        <f>'Datos Monitoreo 2019'!$O3304+'Datos Monitoreo 2019'!$N3304</f>
        <v>0.19924445841629679</v>
      </c>
      <c r="Q3304" s="104">
        <v>0.47</v>
      </c>
      <c r="R3304" s="106">
        <f>'Datos Monitoreo 2019'!$Q3304*'Datos Monitoreo 2019'!$N3304</f>
        <v>7.8037412879716231E-2</v>
      </c>
      <c r="S3304" s="104">
        <v>0.2</v>
      </c>
      <c r="T3304" s="106">
        <f>'Datos Monitoreo 2019'!$R3304*'Datos Monitoreo 2019'!$S3304</f>
        <v>1.5607482575943247E-2</v>
      </c>
      <c r="U3304" s="106">
        <f>'Datos Monitoreo 2019'!$T3304+'Datos Monitoreo 2019'!$R3304</f>
        <v>9.3644895455659474E-2</v>
      </c>
    </row>
    <row r="3305" spans="1:21" s="94" customFormat="1" ht="16.5" hidden="1" x14ac:dyDescent="0.3">
      <c r="A3305" s="95" t="s">
        <v>119</v>
      </c>
      <c r="B3305" s="102">
        <f>VLOOKUP('Datos Monitoreo 2019'!$A3305,info!$D$3:$E$118,2,FALSE)</f>
        <v>1</v>
      </c>
      <c r="C3305" s="96">
        <v>22</v>
      </c>
      <c r="D3305" s="96" t="s">
        <v>10</v>
      </c>
      <c r="E3305" s="97">
        <v>22.631832907667516</v>
      </c>
      <c r="F3305" s="103">
        <f t="shared" si="56"/>
        <v>4.0228082993379002E-2</v>
      </c>
      <c r="G3305" s="95"/>
      <c r="H3305" s="104"/>
      <c r="I3305" s="104"/>
      <c r="J3305" s="104"/>
      <c r="K3305" s="105">
        <f>VLOOKUP('Datos Monitoreo 2019'!$D3305,info!$A$2:$B$20,2,FALSE)</f>
        <v>0.54</v>
      </c>
      <c r="M3305" s="104">
        <v>1.1499999999999999</v>
      </c>
      <c r="N3305" s="106">
        <f>(0.214828*'Datos Monitoreo 2019'!$E3305^2.0402)/1000</f>
        <v>0.12473550062514291</v>
      </c>
      <c r="O3305" s="106">
        <f>'Datos Monitoreo 2019'!$N3305*'Datos Monitoreo 2019'!$S3305</f>
        <v>2.4947100125028585E-2</v>
      </c>
      <c r="P3305" s="106">
        <f>'Datos Monitoreo 2019'!$O3305+'Datos Monitoreo 2019'!$N3305</f>
        <v>0.14968260075017148</v>
      </c>
      <c r="Q3305" s="104">
        <v>0.47</v>
      </c>
      <c r="R3305" s="106">
        <f>'Datos Monitoreo 2019'!$Q3305*'Datos Monitoreo 2019'!$N3305</f>
        <v>5.8625685293817162E-2</v>
      </c>
      <c r="S3305" s="104">
        <v>0.2</v>
      </c>
      <c r="T3305" s="106">
        <f>'Datos Monitoreo 2019'!$R3305*'Datos Monitoreo 2019'!$S3305</f>
        <v>1.1725137058763433E-2</v>
      </c>
      <c r="U3305" s="106">
        <f>'Datos Monitoreo 2019'!$T3305+'Datos Monitoreo 2019'!$R3305</f>
        <v>7.0350822352580597E-2</v>
      </c>
    </row>
    <row r="3306" spans="1:21" s="94" customFormat="1" ht="16.5" hidden="1" x14ac:dyDescent="0.3">
      <c r="A3306" s="95" t="s">
        <v>119</v>
      </c>
      <c r="B3306" s="102">
        <f>VLOOKUP('Datos Monitoreo 2019'!$A3306,info!$D$3:$E$118,2,FALSE)</f>
        <v>1</v>
      </c>
      <c r="C3306" s="96">
        <v>23</v>
      </c>
      <c r="D3306" s="96" t="s">
        <v>10</v>
      </c>
      <c r="E3306" s="97">
        <v>25.528452871940015</v>
      </c>
      <c r="F3306" s="103">
        <f t="shared" si="56"/>
        <v>5.1184548008239746E-2</v>
      </c>
      <c r="G3306" s="95"/>
      <c r="H3306" s="104"/>
      <c r="I3306" s="104"/>
      <c r="J3306" s="104"/>
      <c r="K3306" s="105">
        <f>VLOOKUP('Datos Monitoreo 2019'!$D3306,info!$A$2:$B$20,2,FALSE)</f>
        <v>0.54</v>
      </c>
      <c r="M3306" s="104">
        <v>1.1499999999999999</v>
      </c>
      <c r="N3306" s="106">
        <f>(0.214828*'Datos Monitoreo 2019'!$E3306^2.0402)/1000</f>
        <v>0.15947854369819883</v>
      </c>
      <c r="O3306" s="106">
        <f>'Datos Monitoreo 2019'!$N3306*'Datos Monitoreo 2019'!$S3306</f>
        <v>3.1895708739639768E-2</v>
      </c>
      <c r="P3306" s="106">
        <f>'Datos Monitoreo 2019'!$O3306+'Datos Monitoreo 2019'!$N3306</f>
        <v>0.19137425243783859</v>
      </c>
      <c r="Q3306" s="104">
        <v>0.47</v>
      </c>
      <c r="R3306" s="106">
        <f>'Datos Monitoreo 2019'!$Q3306*'Datos Monitoreo 2019'!$N3306</f>
        <v>7.4954915538153449E-2</v>
      </c>
      <c r="S3306" s="104">
        <v>0.2</v>
      </c>
      <c r="T3306" s="106">
        <f>'Datos Monitoreo 2019'!$R3306*'Datos Monitoreo 2019'!$S3306</f>
        <v>1.499098310763069E-2</v>
      </c>
      <c r="U3306" s="106">
        <f>'Datos Monitoreo 2019'!$T3306+'Datos Monitoreo 2019'!$R3306</f>
        <v>8.9945898645784145E-2</v>
      </c>
    </row>
    <row r="3307" spans="1:21" s="94" customFormat="1" ht="16.5" hidden="1" x14ac:dyDescent="0.3">
      <c r="A3307" s="95" t="s">
        <v>119</v>
      </c>
      <c r="B3307" s="102">
        <f>VLOOKUP('Datos Monitoreo 2019'!$A3307,info!$D$3:$E$118,2,FALSE)</f>
        <v>1</v>
      </c>
      <c r="C3307" s="96">
        <v>25</v>
      </c>
      <c r="D3307" s="96" t="s">
        <v>10</v>
      </c>
      <c r="E3307" s="97">
        <v>26.897185382530314</v>
      </c>
      <c r="F3307" s="103">
        <f t="shared" si="56"/>
        <v>5.6820304120595293E-2</v>
      </c>
      <c r="G3307" s="95"/>
      <c r="H3307" s="104"/>
      <c r="I3307" s="104"/>
      <c r="J3307" s="104"/>
      <c r="K3307" s="105">
        <f>VLOOKUP('Datos Monitoreo 2019'!$D3307,info!$A$2:$B$20,2,FALSE)</f>
        <v>0.54</v>
      </c>
      <c r="M3307" s="104">
        <v>1.1499999999999999</v>
      </c>
      <c r="N3307" s="106">
        <f>(0.214828*'Datos Monitoreo 2019'!$E3307^2.0402)/1000</f>
        <v>0.1774102764404609</v>
      </c>
      <c r="O3307" s="106">
        <f>'Datos Monitoreo 2019'!$N3307*'Datos Monitoreo 2019'!$S3307</f>
        <v>3.5482055288092181E-2</v>
      </c>
      <c r="P3307" s="106">
        <f>'Datos Monitoreo 2019'!$O3307+'Datos Monitoreo 2019'!$N3307</f>
        <v>0.21289233172855307</v>
      </c>
      <c r="Q3307" s="104">
        <v>0.47</v>
      </c>
      <c r="R3307" s="106">
        <f>'Datos Monitoreo 2019'!$Q3307*'Datos Monitoreo 2019'!$N3307</f>
        <v>8.3382829927016622E-2</v>
      </c>
      <c r="S3307" s="104">
        <v>0.2</v>
      </c>
      <c r="T3307" s="106">
        <f>'Datos Monitoreo 2019'!$R3307*'Datos Monitoreo 2019'!$S3307</f>
        <v>1.6676565985403326E-2</v>
      </c>
      <c r="U3307" s="106">
        <f>'Datos Monitoreo 2019'!$T3307+'Datos Monitoreo 2019'!$R3307</f>
        <v>0.10005939591241994</v>
      </c>
    </row>
    <row r="3308" spans="1:21" s="94" customFormat="1" ht="16.5" hidden="1" x14ac:dyDescent="0.3">
      <c r="A3308" s="95" t="s">
        <v>120</v>
      </c>
      <c r="B3308" s="102">
        <f>VLOOKUP('Datos Monitoreo 2019'!$A3308,info!$D$3:$E$118,2,FALSE)</f>
        <v>2</v>
      </c>
      <c r="C3308" s="96">
        <v>1</v>
      </c>
      <c r="D3308" s="96" t="s">
        <v>10</v>
      </c>
      <c r="E3308" s="97">
        <v>23.459438611745373</v>
      </c>
      <c r="F3308" s="103">
        <f t="shared" si="56"/>
        <v>4.3224015642140852E-2</v>
      </c>
      <c r="G3308" s="98"/>
      <c r="H3308" s="104"/>
      <c r="I3308" s="104"/>
      <c r="J3308" s="104"/>
      <c r="K3308" s="105">
        <f>VLOOKUP('Datos Monitoreo 2019'!$D3308,info!$A$2:$B$20,2,FALSE)</f>
        <v>0.54</v>
      </c>
      <c r="M3308" s="104">
        <v>1.1499999999999999</v>
      </c>
      <c r="N3308" s="106">
        <f>(0.214828*'Datos Monitoreo 2019'!$E3308^2.0402)/1000</f>
        <v>0.134218655397882</v>
      </c>
      <c r="O3308" s="106">
        <f>'Datos Monitoreo 2019'!$N3308*'Datos Monitoreo 2019'!$S3308</f>
        <v>2.68437310795764E-2</v>
      </c>
      <c r="P3308" s="106">
        <f>'Datos Monitoreo 2019'!$O3308+'Datos Monitoreo 2019'!$N3308</f>
        <v>0.16106238647745841</v>
      </c>
      <c r="Q3308" s="104">
        <v>0.47</v>
      </c>
      <c r="R3308" s="106">
        <f>'Datos Monitoreo 2019'!$Q3308*'Datos Monitoreo 2019'!$N3308</f>
        <v>6.3082768037004536E-2</v>
      </c>
      <c r="S3308" s="104">
        <v>0.2</v>
      </c>
      <c r="T3308" s="106">
        <f>'Datos Monitoreo 2019'!$R3308*'Datos Monitoreo 2019'!$S3308</f>
        <v>1.2616553607400908E-2</v>
      </c>
      <c r="U3308" s="106">
        <f>'Datos Monitoreo 2019'!$T3308+'Datos Monitoreo 2019'!$R3308</f>
        <v>7.5699321644405446E-2</v>
      </c>
    </row>
    <row r="3309" spans="1:21" s="94" customFormat="1" ht="16.5" hidden="1" x14ac:dyDescent="0.3">
      <c r="A3309" s="95" t="s">
        <v>120</v>
      </c>
      <c r="B3309" s="102">
        <f>VLOOKUP('Datos Monitoreo 2019'!$A3309,info!$D$3:$E$118,2,FALSE)</f>
        <v>2</v>
      </c>
      <c r="C3309" s="96">
        <v>2</v>
      </c>
      <c r="D3309" s="96" t="s">
        <v>10</v>
      </c>
      <c r="E3309" s="97">
        <v>13.273522253864073</v>
      </c>
      <c r="F3309" s="103">
        <f t="shared" si="56"/>
        <v>1.3837646949653297E-2</v>
      </c>
      <c r="G3309" s="98"/>
      <c r="H3309" s="104"/>
      <c r="I3309" s="104"/>
      <c r="J3309" s="104"/>
      <c r="K3309" s="105">
        <f>VLOOKUP('Datos Monitoreo 2019'!$D3309,info!$A$2:$B$20,2,FALSE)</f>
        <v>0.54</v>
      </c>
      <c r="M3309" s="104">
        <v>1.1499999999999999</v>
      </c>
      <c r="N3309" s="106">
        <f>(0.214828*'Datos Monitoreo 2019'!$E3309^2.0402)/1000</f>
        <v>4.199593882025407E-2</v>
      </c>
      <c r="O3309" s="106">
        <f>'Datos Monitoreo 2019'!$N3309*'Datos Monitoreo 2019'!$S3309</f>
        <v>8.3991877640508146E-3</v>
      </c>
      <c r="P3309" s="106">
        <f>'Datos Monitoreo 2019'!$O3309+'Datos Monitoreo 2019'!$N3309</f>
        <v>5.0395126584304881E-2</v>
      </c>
      <c r="Q3309" s="104">
        <v>0.47</v>
      </c>
      <c r="R3309" s="106">
        <f>'Datos Monitoreo 2019'!$Q3309*'Datos Monitoreo 2019'!$N3309</f>
        <v>1.9738091245519413E-2</v>
      </c>
      <c r="S3309" s="104">
        <v>0.2</v>
      </c>
      <c r="T3309" s="106">
        <f>'Datos Monitoreo 2019'!$R3309*'Datos Monitoreo 2019'!$S3309</f>
        <v>3.9476182491038824E-3</v>
      </c>
      <c r="U3309" s="106">
        <f>'Datos Monitoreo 2019'!$T3309+'Datos Monitoreo 2019'!$R3309</f>
        <v>2.3685709494623296E-2</v>
      </c>
    </row>
    <row r="3310" spans="1:21" s="94" customFormat="1" ht="16.5" hidden="1" x14ac:dyDescent="0.3">
      <c r="A3310" s="95" t="s">
        <v>120</v>
      </c>
      <c r="B3310" s="102">
        <f>VLOOKUP('Datos Monitoreo 2019'!$A3310,info!$D$3:$E$118,2,FALSE)</f>
        <v>2</v>
      </c>
      <c r="C3310" s="96">
        <v>5</v>
      </c>
      <c r="D3310" s="96" t="s">
        <v>10</v>
      </c>
      <c r="E3310" s="97">
        <v>28.616058767922784</v>
      </c>
      <c r="F3310" s="103">
        <f t="shared" si="56"/>
        <v>6.4314592080906466E-2</v>
      </c>
      <c r="G3310" s="98"/>
      <c r="H3310" s="104"/>
      <c r="I3310" s="104"/>
      <c r="J3310" s="104"/>
      <c r="K3310" s="105">
        <f>VLOOKUP('Datos Monitoreo 2019'!$D3310,info!$A$2:$B$20,2,FALSE)</f>
        <v>0.54</v>
      </c>
      <c r="M3310" s="104">
        <v>1.1499999999999999</v>
      </c>
      <c r="N3310" s="106">
        <f>(0.214828*'Datos Monitoreo 2019'!$E3310^2.0402)/1000</f>
        <v>0.20131041219404547</v>
      </c>
      <c r="O3310" s="106">
        <f>'Datos Monitoreo 2019'!$N3310*'Datos Monitoreo 2019'!$S3310</f>
        <v>4.0262082438809098E-2</v>
      </c>
      <c r="P3310" s="106">
        <f>'Datos Monitoreo 2019'!$O3310+'Datos Monitoreo 2019'!$N3310</f>
        <v>0.24157249463285457</v>
      </c>
      <c r="Q3310" s="104">
        <v>0.47</v>
      </c>
      <c r="R3310" s="106">
        <f>'Datos Monitoreo 2019'!$Q3310*'Datos Monitoreo 2019'!$N3310</f>
        <v>9.461589373120137E-2</v>
      </c>
      <c r="S3310" s="104">
        <v>0.2</v>
      </c>
      <c r="T3310" s="106">
        <f>'Datos Monitoreo 2019'!$R3310*'Datos Monitoreo 2019'!$S3310</f>
        <v>1.8923178746240277E-2</v>
      </c>
      <c r="U3310" s="106">
        <f>'Datos Monitoreo 2019'!$T3310+'Datos Monitoreo 2019'!$R3310</f>
        <v>0.11353907247744165</v>
      </c>
    </row>
    <row r="3311" spans="1:21" s="94" customFormat="1" ht="16.5" hidden="1" x14ac:dyDescent="0.3">
      <c r="A3311" s="95" t="s">
        <v>120</v>
      </c>
      <c r="B3311" s="102">
        <f>VLOOKUP('Datos Monitoreo 2019'!$A3311,info!$D$3:$E$118,2,FALSE)</f>
        <v>2</v>
      </c>
      <c r="C3311" s="96">
        <v>6</v>
      </c>
      <c r="D3311" s="96" t="s">
        <v>10</v>
      </c>
      <c r="E3311" s="97">
        <v>17.411550774253353</v>
      </c>
      <c r="F3311" s="103">
        <f t="shared" si="56"/>
        <v>2.3810295683791467E-2</v>
      </c>
      <c r="G3311" s="98"/>
      <c r="H3311" s="104"/>
      <c r="I3311" s="104"/>
      <c r="J3311" s="104"/>
      <c r="K3311" s="105">
        <f>VLOOKUP('Datos Monitoreo 2019'!$D3311,info!$A$2:$B$20,2,FALSE)</f>
        <v>0.54</v>
      </c>
      <c r="M3311" s="104">
        <v>1.1499999999999999</v>
      </c>
      <c r="N3311" s="106">
        <f>(0.214828*'Datos Monitoreo 2019'!$E3311^2.0402)/1000</f>
        <v>7.3054581667493623E-2</v>
      </c>
      <c r="O3311" s="106">
        <f>'Datos Monitoreo 2019'!$N3311*'Datos Monitoreo 2019'!$S3311</f>
        <v>1.4610916333498725E-2</v>
      </c>
      <c r="P3311" s="106">
        <f>'Datos Monitoreo 2019'!$O3311+'Datos Monitoreo 2019'!$N3311</f>
        <v>8.7665498000992353E-2</v>
      </c>
      <c r="Q3311" s="104">
        <v>0.47</v>
      </c>
      <c r="R3311" s="106">
        <f>'Datos Monitoreo 2019'!$Q3311*'Datos Monitoreo 2019'!$N3311</f>
        <v>3.4335653383721999E-2</v>
      </c>
      <c r="S3311" s="104">
        <v>0.2</v>
      </c>
      <c r="T3311" s="106">
        <f>'Datos Monitoreo 2019'!$R3311*'Datos Monitoreo 2019'!$S3311</f>
        <v>6.8671306767444E-3</v>
      </c>
      <c r="U3311" s="106">
        <f>'Datos Monitoreo 2019'!$T3311+'Datos Monitoreo 2019'!$R3311</f>
        <v>4.1202784060466402E-2</v>
      </c>
    </row>
    <row r="3312" spans="1:21" s="94" customFormat="1" ht="16.5" hidden="1" x14ac:dyDescent="0.3">
      <c r="A3312" s="95" t="s">
        <v>120</v>
      </c>
      <c r="B3312" s="102">
        <f>VLOOKUP('Datos Monitoreo 2019'!$A3312,info!$D$3:$E$118,2,FALSE)</f>
        <v>2</v>
      </c>
      <c r="C3312" s="96">
        <v>7</v>
      </c>
      <c r="D3312" s="96" t="s">
        <v>10</v>
      </c>
      <c r="E3312" s="97">
        <v>24.764509145098913</v>
      </c>
      <c r="F3312" s="103">
        <f t="shared" si="56"/>
        <v>4.8166970287217378E-2</v>
      </c>
      <c r="G3312" s="98"/>
      <c r="H3312" s="104"/>
      <c r="I3312" s="104"/>
      <c r="J3312" s="104"/>
      <c r="K3312" s="105">
        <f>VLOOKUP('Datos Monitoreo 2019'!$D3312,info!$A$2:$B$20,2,FALSE)</f>
        <v>0.54</v>
      </c>
      <c r="M3312" s="104">
        <v>1.1499999999999999</v>
      </c>
      <c r="N3312" s="106">
        <f>(0.214828*'Datos Monitoreo 2019'!$E3312^2.0402)/1000</f>
        <v>0.14989332340161179</v>
      </c>
      <c r="O3312" s="106">
        <f>'Datos Monitoreo 2019'!$N3312*'Datos Monitoreo 2019'!$S3312</f>
        <v>2.997866468032236E-2</v>
      </c>
      <c r="P3312" s="106">
        <f>'Datos Monitoreo 2019'!$O3312+'Datos Monitoreo 2019'!$N3312</f>
        <v>0.17987198808193416</v>
      </c>
      <c r="Q3312" s="104">
        <v>0.47</v>
      </c>
      <c r="R3312" s="106">
        <f>'Datos Monitoreo 2019'!$Q3312*'Datos Monitoreo 2019'!$N3312</f>
        <v>7.0449861998757538E-2</v>
      </c>
      <c r="S3312" s="104">
        <v>0.2</v>
      </c>
      <c r="T3312" s="106">
        <f>'Datos Monitoreo 2019'!$R3312*'Datos Monitoreo 2019'!$S3312</f>
        <v>1.4089972399751509E-2</v>
      </c>
      <c r="U3312" s="106">
        <f>'Datos Monitoreo 2019'!$T3312+'Datos Monitoreo 2019'!$R3312</f>
        <v>8.4539834398509039E-2</v>
      </c>
    </row>
    <row r="3313" spans="1:21" s="94" customFormat="1" ht="16.5" hidden="1" x14ac:dyDescent="0.3">
      <c r="A3313" s="95" t="s">
        <v>120</v>
      </c>
      <c r="B3313" s="102">
        <f>VLOOKUP('Datos Monitoreo 2019'!$A3313,info!$D$3:$E$118,2,FALSE)</f>
        <v>2</v>
      </c>
      <c r="C3313" s="96">
        <v>9</v>
      </c>
      <c r="D3313" s="96" t="s">
        <v>10</v>
      </c>
      <c r="E3313" s="97">
        <v>20.244508761289087</v>
      </c>
      <c r="F3313" s="103">
        <f t="shared" si="56"/>
        <v>3.2188768930449647E-2</v>
      </c>
      <c r="G3313" s="98"/>
      <c r="H3313" s="104"/>
      <c r="I3313" s="104"/>
      <c r="J3313" s="104"/>
      <c r="K3313" s="105">
        <f>VLOOKUP('Datos Monitoreo 2019'!$D3313,info!$A$2:$B$20,2,FALSE)</f>
        <v>0.54</v>
      </c>
      <c r="M3313" s="104">
        <v>1.1499999999999999</v>
      </c>
      <c r="N3313" s="106">
        <f>(0.214828*'Datos Monitoreo 2019'!$E3313^2.0402)/1000</f>
        <v>9.9361679186236673E-2</v>
      </c>
      <c r="O3313" s="106">
        <f>'Datos Monitoreo 2019'!$N3313*'Datos Monitoreo 2019'!$S3313</f>
        <v>1.9872335837247335E-2</v>
      </c>
      <c r="P3313" s="106">
        <f>'Datos Monitoreo 2019'!$O3313+'Datos Monitoreo 2019'!$N3313</f>
        <v>0.11923401502348401</v>
      </c>
      <c r="Q3313" s="104">
        <v>0.47</v>
      </c>
      <c r="R3313" s="106">
        <f>'Datos Monitoreo 2019'!$Q3313*'Datos Monitoreo 2019'!$N3313</f>
        <v>4.6699989217531233E-2</v>
      </c>
      <c r="S3313" s="104">
        <v>0.2</v>
      </c>
      <c r="T3313" s="106">
        <f>'Datos Monitoreo 2019'!$R3313*'Datos Monitoreo 2019'!$S3313</f>
        <v>9.3399978435062467E-3</v>
      </c>
      <c r="U3313" s="106">
        <f>'Datos Monitoreo 2019'!$T3313+'Datos Monitoreo 2019'!$R3313</f>
        <v>5.603998706103748E-2</v>
      </c>
    </row>
    <row r="3314" spans="1:21" s="94" customFormat="1" ht="16.5" hidden="1" x14ac:dyDescent="0.3">
      <c r="A3314" s="95" t="s">
        <v>120</v>
      </c>
      <c r="B3314" s="102">
        <f>VLOOKUP('Datos Monitoreo 2019'!$A3314,info!$D$3:$E$118,2,FALSE)</f>
        <v>2</v>
      </c>
      <c r="C3314" s="96">
        <v>9</v>
      </c>
      <c r="D3314" s="96" t="s">
        <v>10</v>
      </c>
      <c r="E3314" s="97">
        <v>16.074649252281429</v>
      </c>
      <c r="F3314" s="103">
        <f t="shared" si="56"/>
        <v>2.0294244681005304E-2</v>
      </c>
      <c r="G3314" s="98"/>
      <c r="H3314" s="104"/>
      <c r="I3314" s="104"/>
      <c r="J3314" s="104"/>
      <c r="K3314" s="105">
        <f>VLOOKUP('Datos Monitoreo 2019'!$D3314,info!$A$2:$B$20,2,FALSE)</f>
        <v>0.54</v>
      </c>
      <c r="M3314" s="104">
        <v>1.1499999999999999</v>
      </c>
      <c r="N3314" s="106">
        <f>(0.214828*'Datos Monitoreo 2019'!$E3314^2.0402)/1000</f>
        <v>6.2067004333284166E-2</v>
      </c>
      <c r="O3314" s="106">
        <f>'Datos Monitoreo 2019'!$N3314*'Datos Monitoreo 2019'!$S3314</f>
        <v>1.2413400866656835E-2</v>
      </c>
      <c r="P3314" s="106">
        <f>'Datos Monitoreo 2019'!$O3314+'Datos Monitoreo 2019'!$N3314</f>
        <v>7.4480405199941008E-2</v>
      </c>
      <c r="Q3314" s="104">
        <v>0.47</v>
      </c>
      <c r="R3314" s="106">
        <f>'Datos Monitoreo 2019'!$Q3314*'Datos Monitoreo 2019'!$N3314</f>
        <v>2.9171492036643557E-2</v>
      </c>
      <c r="S3314" s="104">
        <v>0.2</v>
      </c>
      <c r="T3314" s="106">
        <f>'Datos Monitoreo 2019'!$R3314*'Datos Monitoreo 2019'!$S3314</f>
        <v>5.8342984073287115E-3</v>
      </c>
      <c r="U3314" s="106">
        <f>'Datos Monitoreo 2019'!$T3314+'Datos Monitoreo 2019'!$R3314</f>
        <v>3.5005790443972271E-2</v>
      </c>
    </row>
    <row r="3315" spans="1:21" s="94" customFormat="1" ht="16.5" hidden="1" x14ac:dyDescent="0.3">
      <c r="A3315" s="95" t="s">
        <v>120</v>
      </c>
      <c r="B3315" s="102">
        <f>VLOOKUP('Datos Monitoreo 2019'!$A3315,info!$D$3:$E$118,2,FALSE)</f>
        <v>2</v>
      </c>
      <c r="C3315" s="96">
        <v>10</v>
      </c>
      <c r="D3315" s="96" t="s">
        <v>10</v>
      </c>
      <c r="E3315" s="97">
        <v>24.350706293059986</v>
      </c>
      <c r="F3315" s="103">
        <f t="shared" si="56"/>
        <v>4.6570725785477225E-2</v>
      </c>
      <c r="G3315" s="98"/>
      <c r="H3315" s="104"/>
      <c r="I3315" s="104"/>
      <c r="J3315" s="104"/>
      <c r="K3315" s="105">
        <f>VLOOKUP('Datos Monitoreo 2019'!$D3315,info!$A$2:$B$20,2,FALSE)</f>
        <v>0.54</v>
      </c>
      <c r="M3315" s="104">
        <v>1.1499999999999999</v>
      </c>
      <c r="N3315" s="106">
        <f>(0.214828*'Datos Monitoreo 2019'!$E3315^2.0402)/1000</f>
        <v>0.14482774711423901</v>
      </c>
      <c r="O3315" s="106">
        <f>'Datos Monitoreo 2019'!$N3315*'Datos Monitoreo 2019'!$S3315</f>
        <v>2.8965549422847806E-2</v>
      </c>
      <c r="P3315" s="106">
        <f>'Datos Monitoreo 2019'!$O3315+'Datos Monitoreo 2019'!$N3315</f>
        <v>0.17379329653708681</v>
      </c>
      <c r="Q3315" s="104">
        <v>0.47</v>
      </c>
      <c r="R3315" s="106">
        <f>'Datos Monitoreo 2019'!$Q3315*'Datos Monitoreo 2019'!$N3315</f>
        <v>6.8069041143692333E-2</v>
      </c>
      <c r="S3315" s="104">
        <v>0.2</v>
      </c>
      <c r="T3315" s="106">
        <f>'Datos Monitoreo 2019'!$R3315*'Datos Monitoreo 2019'!$S3315</f>
        <v>1.3613808228738467E-2</v>
      </c>
      <c r="U3315" s="106">
        <f>'Datos Monitoreo 2019'!$T3315+'Datos Monitoreo 2019'!$R3315</f>
        <v>8.1682849372430796E-2</v>
      </c>
    </row>
    <row r="3316" spans="1:21" s="94" customFormat="1" ht="16.5" hidden="1" x14ac:dyDescent="0.3">
      <c r="A3316" s="95" t="s">
        <v>120</v>
      </c>
      <c r="B3316" s="102">
        <f>VLOOKUP('Datos Monitoreo 2019'!$A3316,info!$D$3:$E$118,2,FALSE)</f>
        <v>2</v>
      </c>
      <c r="C3316" s="96">
        <v>11</v>
      </c>
      <c r="D3316" s="96" t="s">
        <v>10</v>
      </c>
      <c r="E3316" s="97">
        <v>16.361128149846841</v>
      </c>
      <c r="F3316" s="103">
        <f t="shared" si="56"/>
        <v>2.102404967255319E-2</v>
      </c>
      <c r="G3316" s="98"/>
      <c r="H3316" s="104"/>
      <c r="I3316" s="104"/>
      <c r="J3316" s="104"/>
      <c r="K3316" s="105">
        <f>VLOOKUP('Datos Monitoreo 2019'!$D3316,info!$A$2:$B$20,2,FALSE)</f>
        <v>0.54</v>
      </c>
      <c r="M3316" s="104">
        <v>1.1499999999999999</v>
      </c>
      <c r="N3316" s="106">
        <f>(0.214828*'Datos Monitoreo 2019'!$E3316^2.0402)/1000</f>
        <v>6.4344683704845473E-2</v>
      </c>
      <c r="O3316" s="106">
        <f>'Datos Monitoreo 2019'!$N3316*'Datos Monitoreo 2019'!$S3316</f>
        <v>1.2868936740969096E-2</v>
      </c>
      <c r="P3316" s="106">
        <f>'Datos Monitoreo 2019'!$O3316+'Datos Monitoreo 2019'!$N3316</f>
        <v>7.7213620445814563E-2</v>
      </c>
      <c r="Q3316" s="104">
        <v>0.47</v>
      </c>
      <c r="R3316" s="106">
        <f>'Datos Monitoreo 2019'!$Q3316*'Datos Monitoreo 2019'!$N3316</f>
        <v>3.0242001341277372E-2</v>
      </c>
      <c r="S3316" s="104">
        <v>0.2</v>
      </c>
      <c r="T3316" s="106">
        <f>'Datos Monitoreo 2019'!$R3316*'Datos Monitoreo 2019'!$S3316</f>
        <v>6.0484002682554749E-3</v>
      </c>
      <c r="U3316" s="106">
        <f>'Datos Monitoreo 2019'!$T3316+'Datos Monitoreo 2019'!$R3316</f>
        <v>3.6290401609532848E-2</v>
      </c>
    </row>
    <row r="3317" spans="1:21" s="94" customFormat="1" ht="16.5" hidden="1" x14ac:dyDescent="0.3">
      <c r="A3317" s="95" t="s">
        <v>120</v>
      </c>
      <c r="B3317" s="102">
        <f>VLOOKUP('Datos Monitoreo 2019'!$A3317,info!$D$3:$E$118,2,FALSE)</f>
        <v>2</v>
      </c>
      <c r="C3317" s="96">
        <v>13</v>
      </c>
      <c r="D3317" s="96" t="s">
        <v>10</v>
      </c>
      <c r="E3317" s="97">
        <v>23.077466748324824</v>
      </c>
      <c r="F3317" s="103">
        <f t="shared" si="56"/>
        <v>4.1827908481338744E-2</v>
      </c>
      <c r="G3317" s="98"/>
      <c r="H3317" s="104"/>
      <c r="I3317" s="104"/>
      <c r="J3317" s="104"/>
      <c r="K3317" s="105">
        <f>VLOOKUP('Datos Monitoreo 2019'!$D3317,info!$A$2:$B$20,2,FALSE)</f>
        <v>0.54</v>
      </c>
      <c r="M3317" s="104">
        <v>1.1499999999999999</v>
      </c>
      <c r="N3317" s="106">
        <f>(0.214828*'Datos Monitoreo 2019'!$E3317^2.0402)/1000</f>
        <v>0.12979779537907596</v>
      </c>
      <c r="O3317" s="106">
        <f>'Datos Monitoreo 2019'!$N3317*'Datos Monitoreo 2019'!$S3317</f>
        <v>2.5959559075815195E-2</v>
      </c>
      <c r="P3317" s="106">
        <f>'Datos Monitoreo 2019'!$O3317+'Datos Monitoreo 2019'!$N3317</f>
        <v>0.15575735445489114</v>
      </c>
      <c r="Q3317" s="104">
        <v>0.47</v>
      </c>
      <c r="R3317" s="106">
        <f>'Datos Monitoreo 2019'!$Q3317*'Datos Monitoreo 2019'!$N3317</f>
        <v>6.1004963828165698E-2</v>
      </c>
      <c r="S3317" s="104">
        <v>0.2</v>
      </c>
      <c r="T3317" s="106">
        <f>'Datos Monitoreo 2019'!$R3317*'Datos Monitoreo 2019'!$S3317</f>
        <v>1.2200992765633141E-2</v>
      </c>
      <c r="U3317" s="106">
        <f>'Datos Monitoreo 2019'!$T3317+'Datos Monitoreo 2019'!$R3317</f>
        <v>7.3205956593798832E-2</v>
      </c>
    </row>
    <row r="3318" spans="1:21" s="94" customFormat="1" ht="16.5" hidden="1" x14ac:dyDescent="0.3">
      <c r="A3318" s="95" t="s">
        <v>120</v>
      </c>
      <c r="B3318" s="102">
        <f>VLOOKUP('Datos Monitoreo 2019'!$A3318,info!$D$3:$E$118,2,FALSE)</f>
        <v>2</v>
      </c>
      <c r="C3318" s="96">
        <v>15</v>
      </c>
      <c r="D3318" s="96" t="s">
        <v>10</v>
      </c>
      <c r="E3318" s="97">
        <v>27.120002302858968</v>
      </c>
      <c r="F3318" s="103">
        <f t="shared" si="56"/>
        <v>5.7765604905089619E-2</v>
      </c>
      <c r="G3318" s="98"/>
      <c r="H3318" s="104"/>
      <c r="I3318" s="104"/>
      <c r="J3318" s="104"/>
      <c r="K3318" s="105">
        <f>VLOOKUP('Datos Monitoreo 2019'!$D3318,info!$A$2:$B$20,2,FALSE)</f>
        <v>0.54</v>
      </c>
      <c r="M3318" s="104">
        <v>1.1499999999999999</v>
      </c>
      <c r="N3318" s="106">
        <f>(0.214828*'Datos Monitoreo 2019'!$E3318^2.0402)/1000</f>
        <v>0.18042161926721068</v>
      </c>
      <c r="O3318" s="106">
        <f>'Datos Monitoreo 2019'!$N3318*'Datos Monitoreo 2019'!$S3318</f>
        <v>3.6084323853442138E-2</v>
      </c>
      <c r="P3318" s="106">
        <f>'Datos Monitoreo 2019'!$O3318+'Datos Monitoreo 2019'!$N3318</f>
        <v>0.2165059431206528</v>
      </c>
      <c r="Q3318" s="104">
        <v>0.47</v>
      </c>
      <c r="R3318" s="106">
        <f>'Datos Monitoreo 2019'!$Q3318*'Datos Monitoreo 2019'!$N3318</f>
        <v>8.4798161055589016E-2</v>
      </c>
      <c r="S3318" s="104">
        <v>0.2</v>
      </c>
      <c r="T3318" s="106">
        <f>'Datos Monitoreo 2019'!$R3318*'Datos Monitoreo 2019'!$S3318</f>
        <v>1.6959632211117803E-2</v>
      </c>
      <c r="U3318" s="106">
        <f>'Datos Monitoreo 2019'!$T3318+'Datos Monitoreo 2019'!$R3318</f>
        <v>0.10175779326670682</v>
      </c>
    </row>
    <row r="3319" spans="1:21" s="94" customFormat="1" ht="16.5" hidden="1" x14ac:dyDescent="0.3">
      <c r="A3319" s="95" t="s">
        <v>120</v>
      </c>
      <c r="B3319" s="102">
        <f>VLOOKUP('Datos Monitoreo 2019'!$A3319,info!$D$3:$E$118,2,FALSE)</f>
        <v>2</v>
      </c>
      <c r="C3319" s="96">
        <v>16</v>
      </c>
      <c r="D3319" s="96" t="s">
        <v>10</v>
      </c>
      <c r="E3319" s="97">
        <v>23.141128725561583</v>
      </c>
      <c r="F3319" s="103">
        <f t="shared" si="56"/>
        <v>4.2059001458708181E-2</v>
      </c>
      <c r="G3319" s="98"/>
      <c r="H3319" s="104"/>
      <c r="I3319" s="104"/>
      <c r="J3319" s="104"/>
      <c r="K3319" s="105">
        <f>VLOOKUP('Datos Monitoreo 2019'!$D3319,info!$A$2:$B$20,2,FALSE)</f>
        <v>0.54</v>
      </c>
      <c r="M3319" s="104">
        <v>1.1499999999999999</v>
      </c>
      <c r="N3319" s="106">
        <f>(0.214828*'Datos Monitoreo 2019'!$E3319^2.0402)/1000</f>
        <v>0.13052936343304997</v>
      </c>
      <c r="O3319" s="106">
        <f>'Datos Monitoreo 2019'!$N3319*'Datos Monitoreo 2019'!$S3319</f>
        <v>2.6105872686609993E-2</v>
      </c>
      <c r="P3319" s="106">
        <f>'Datos Monitoreo 2019'!$O3319+'Datos Monitoreo 2019'!$N3319</f>
        <v>0.15663523611965996</v>
      </c>
      <c r="Q3319" s="104">
        <v>0.47</v>
      </c>
      <c r="R3319" s="106">
        <f>'Datos Monitoreo 2019'!$Q3319*'Datos Monitoreo 2019'!$N3319</f>
        <v>6.1348800813533479E-2</v>
      </c>
      <c r="S3319" s="104">
        <v>0.2</v>
      </c>
      <c r="T3319" s="106">
        <f>'Datos Monitoreo 2019'!$R3319*'Datos Monitoreo 2019'!$S3319</f>
        <v>1.2269760162706696E-2</v>
      </c>
      <c r="U3319" s="106">
        <f>'Datos Monitoreo 2019'!$T3319+'Datos Monitoreo 2019'!$R3319</f>
        <v>7.3618560976240172E-2</v>
      </c>
    </row>
    <row r="3320" spans="1:21" s="94" customFormat="1" ht="16.5" hidden="1" x14ac:dyDescent="0.3">
      <c r="A3320" s="95" t="s">
        <v>120</v>
      </c>
      <c r="B3320" s="102">
        <f>VLOOKUP('Datos Monitoreo 2019'!$A3320,info!$D$3:$E$118,2,FALSE)</f>
        <v>2</v>
      </c>
      <c r="C3320" s="96">
        <v>18</v>
      </c>
      <c r="D3320" s="96" t="s">
        <v>10</v>
      </c>
      <c r="E3320" s="97">
        <v>25.273804962992983</v>
      </c>
      <c r="F3320" s="103">
        <f t="shared" si="56"/>
        <v>5.0168502851541091E-2</v>
      </c>
      <c r="G3320" s="98"/>
      <c r="H3320" s="104"/>
      <c r="I3320" s="104"/>
      <c r="J3320" s="104"/>
      <c r="K3320" s="105">
        <f>VLOOKUP('Datos Monitoreo 2019'!$D3320,info!$A$2:$B$20,2,FALSE)</f>
        <v>0.54</v>
      </c>
      <c r="M3320" s="104">
        <v>1.1499999999999999</v>
      </c>
      <c r="N3320" s="106">
        <f>(0.214828*'Datos Monitoreo 2019'!$E3320^2.0402)/1000</f>
        <v>0.15624981221234002</v>
      </c>
      <c r="O3320" s="106">
        <f>'Datos Monitoreo 2019'!$N3320*'Datos Monitoreo 2019'!$S3320</f>
        <v>3.1249962442468006E-2</v>
      </c>
      <c r="P3320" s="106">
        <f>'Datos Monitoreo 2019'!$O3320+'Datos Monitoreo 2019'!$N3320</f>
        <v>0.18749977465480802</v>
      </c>
      <c r="Q3320" s="104">
        <v>0.47</v>
      </c>
      <c r="R3320" s="106">
        <f>'Datos Monitoreo 2019'!$Q3320*'Datos Monitoreo 2019'!$N3320</f>
        <v>7.3437411739799813E-2</v>
      </c>
      <c r="S3320" s="104">
        <v>0.2</v>
      </c>
      <c r="T3320" s="106">
        <f>'Datos Monitoreo 2019'!$R3320*'Datos Monitoreo 2019'!$S3320</f>
        <v>1.4687482347959963E-2</v>
      </c>
      <c r="U3320" s="106">
        <f>'Datos Monitoreo 2019'!$T3320+'Datos Monitoreo 2019'!$R3320</f>
        <v>8.8124894087759781E-2</v>
      </c>
    </row>
    <row r="3321" spans="1:21" s="94" customFormat="1" ht="16.5" hidden="1" x14ac:dyDescent="0.3">
      <c r="A3321" s="95" t="s">
        <v>120</v>
      </c>
      <c r="B3321" s="102">
        <f>VLOOKUP('Datos Monitoreo 2019'!$A3321,info!$D$3:$E$118,2,FALSE)</f>
        <v>2</v>
      </c>
      <c r="C3321" s="96">
        <v>21</v>
      </c>
      <c r="D3321" s="96" t="s">
        <v>10</v>
      </c>
      <c r="E3321" s="97">
        <v>24.478030247533507</v>
      </c>
      <c r="F3321" s="103">
        <f t="shared" si="56"/>
        <v>4.7059013150883178E-2</v>
      </c>
      <c r="G3321" s="98"/>
      <c r="H3321" s="104"/>
      <c r="I3321" s="104"/>
      <c r="J3321" s="104"/>
      <c r="K3321" s="105">
        <f>VLOOKUP('Datos Monitoreo 2019'!$D3321,info!$A$2:$B$20,2,FALSE)</f>
        <v>0.54</v>
      </c>
      <c r="M3321" s="104">
        <v>1.1499999999999999</v>
      </c>
      <c r="N3321" s="106">
        <f>(0.214828*'Datos Monitoreo 2019'!$E3321^2.0402)/1000</f>
        <v>0.14637692970448221</v>
      </c>
      <c r="O3321" s="106">
        <f>'Datos Monitoreo 2019'!$N3321*'Datos Monitoreo 2019'!$S3321</f>
        <v>2.9275385940896445E-2</v>
      </c>
      <c r="P3321" s="106">
        <f>'Datos Monitoreo 2019'!$O3321+'Datos Monitoreo 2019'!$N3321</f>
        <v>0.17565231564537864</v>
      </c>
      <c r="Q3321" s="104">
        <v>0.47</v>
      </c>
      <c r="R3321" s="106">
        <f>'Datos Monitoreo 2019'!$Q3321*'Datos Monitoreo 2019'!$N3321</f>
        <v>6.8797156961106637E-2</v>
      </c>
      <c r="S3321" s="104">
        <v>0.2</v>
      </c>
      <c r="T3321" s="106">
        <f>'Datos Monitoreo 2019'!$R3321*'Datos Monitoreo 2019'!$S3321</f>
        <v>1.3759431392221327E-2</v>
      </c>
      <c r="U3321" s="106">
        <f>'Datos Monitoreo 2019'!$T3321+'Datos Monitoreo 2019'!$R3321</f>
        <v>8.2556588353327964E-2</v>
      </c>
    </row>
    <row r="3322" spans="1:21" s="94" customFormat="1" ht="16.5" hidden="1" x14ac:dyDescent="0.3">
      <c r="A3322" s="95" t="s">
        <v>120</v>
      </c>
      <c r="B3322" s="102">
        <f>VLOOKUP('Datos Monitoreo 2019'!$A3322,info!$D$3:$E$118,2,FALSE)</f>
        <v>2</v>
      </c>
      <c r="C3322" s="96">
        <v>22</v>
      </c>
      <c r="D3322" s="96" t="s">
        <v>10</v>
      </c>
      <c r="E3322" s="97">
        <v>24.923664088190808</v>
      </c>
      <c r="F3322" s="103">
        <f t="shared" si="56"/>
        <v>4.8788072452633509E-2</v>
      </c>
      <c r="G3322" s="98"/>
      <c r="H3322" s="104"/>
      <c r="I3322" s="104"/>
      <c r="J3322" s="104"/>
      <c r="K3322" s="105">
        <f>VLOOKUP('Datos Monitoreo 2019'!$D3322,info!$A$2:$B$20,2,FALSE)</f>
        <v>0.54</v>
      </c>
      <c r="M3322" s="104">
        <v>1.1499999999999999</v>
      </c>
      <c r="N3322" s="106">
        <f>(0.214828*'Datos Monitoreo 2019'!$E3322^2.0402)/1000</f>
        <v>0.15186526837502748</v>
      </c>
      <c r="O3322" s="106">
        <f>'Datos Monitoreo 2019'!$N3322*'Datos Monitoreo 2019'!$S3322</f>
        <v>3.0373053675005496E-2</v>
      </c>
      <c r="P3322" s="106">
        <f>'Datos Monitoreo 2019'!$O3322+'Datos Monitoreo 2019'!$N3322</f>
        <v>0.18223832205003299</v>
      </c>
      <c r="Q3322" s="104">
        <v>0.47</v>
      </c>
      <c r="R3322" s="106">
        <f>'Datos Monitoreo 2019'!$Q3322*'Datos Monitoreo 2019'!$N3322</f>
        <v>7.1376676136262918E-2</v>
      </c>
      <c r="S3322" s="104">
        <v>0.2</v>
      </c>
      <c r="T3322" s="106">
        <f>'Datos Monitoreo 2019'!$R3322*'Datos Monitoreo 2019'!$S3322</f>
        <v>1.4275335227252585E-2</v>
      </c>
      <c r="U3322" s="106">
        <f>'Datos Monitoreo 2019'!$T3322+'Datos Monitoreo 2019'!$R3322</f>
        <v>8.5652011363515496E-2</v>
      </c>
    </row>
    <row r="3323" spans="1:21" s="94" customFormat="1" ht="16.5" hidden="1" x14ac:dyDescent="0.3">
      <c r="A3323" s="95" t="s">
        <v>120</v>
      </c>
      <c r="B3323" s="102">
        <f>VLOOKUP('Datos Monitoreo 2019'!$A3323,info!$D$3:$E$118,2,FALSE)</f>
        <v>2</v>
      </c>
      <c r="C3323" s="96">
        <v>25</v>
      </c>
      <c r="D3323" s="96" t="s">
        <v>10</v>
      </c>
      <c r="E3323" s="97">
        <v>26.037748689834078</v>
      </c>
      <c r="F3323" s="103">
        <f t="shared" si="56"/>
        <v>5.3247196070710691E-2</v>
      </c>
      <c r="G3323" s="98"/>
      <c r="H3323" s="104"/>
      <c r="I3323" s="104"/>
      <c r="J3323" s="104"/>
      <c r="K3323" s="105">
        <f>VLOOKUP('Datos Monitoreo 2019'!$D3323,info!$A$2:$B$20,2,FALSE)</f>
        <v>0.54</v>
      </c>
      <c r="M3323" s="104">
        <v>1.1499999999999999</v>
      </c>
      <c r="N3323" s="106">
        <f>(0.214828*'Datos Monitoreo 2019'!$E3323^2.0402)/1000</f>
        <v>0.16603704868024732</v>
      </c>
      <c r="O3323" s="106">
        <f>'Datos Monitoreo 2019'!$N3323*'Datos Monitoreo 2019'!$S3323</f>
        <v>3.3207409736049465E-2</v>
      </c>
      <c r="P3323" s="106">
        <f>'Datos Monitoreo 2019'!$O3323+'Datos Monitoreo 2019'!$N3323</f>
        <v>0.19924445841629679</v>
      </c>
      <c r="Q3323" s="104">
        <v>0.47</v>
      </c>
      <c r="R3323" s="106">
        <f>'Datos Monitoreo 2019'!$Q3323*'Datos Monitoreo 2019'!$N3323</f>
        <v>7.8037412879716231E-2</v>
      </c>
      <c r="S3323" s="104">
        <v>0.2</v>
      </c>
      <c r="T3323" s="106">
        <f>'Datos Monitoreo 2019'!$R3323*'Datos Monitoreo 2019'!$S3323</f>
        <v>1.5607482575943247E-2</v>
      </c>
      <c r="U3323" s="106">
        <f>'Datos Monitoreo 2019'!$T3323+'Datos Monitoreo 2019'!$R3323</f>
        <v>9.3644895455659474E-2</v>
      </c>
    </row>
    <row r="3324" spans="1:21" s="94" customFormat="1" ht="16.5" hidden="1" x14ac:dyDescent="0.3">
      <c r="A3324" s="95" t="s">
        <v>120</v>
      </c>
      <c r="B3324" s="102">
        <f>VLOOKUP('Datos Monitoreo 2019'!$A3324,info!$D$3:$E$118,2,FALSE)</f>
        <v>2</v>
      </c>
      <c r="C3324" s="96">
        <v>26</v>
      </c>
      <c r="D3324" s="96" t="s">
        <v>10</v>
      </c>
      <c r="E3324" s="97">
        <v>21.645072260497766</v>
      </c>
      <c r="F3324" s="103">
        <f t="shared" si="56"/>
        <v>3.6796622842846204E-2</v>
      </c>
      <c r="G3324" s="98"/>
      <c r="H3324" s="104"/>
      <c r="I3324" s="104"/>
      <c r="J3324" s="104"/>
      <c r="K3324" s="105">
        <f>VLOOKUP('Datos Monitoreo 2019'!$D3324,info!$A$2:$B$20,2,FALSE)</f>
        <v>0.54</v>
      </c>
      <c r="M3324" s="104">
        <v>1.1499999999999999</v>
      </c>
      <c r="N3324" s="106">
        <f>(0.214828*'Datos Monitoreo 2019'!$E3324^2.0402)/1000</f>
        <v>0.11389126027713642</v>
      </c>
      <c r="O3324" s="106">
        <f>'Datos Monitoreo 2019'!$N3324*'Datos Monitoreo 2019'!$S3324</f>
        <v>2.2778252055427287E-2</v>
      </c>
      <c r="P3324" s="106">
        <f>'Datos Monitoreo 2019'!$O3324+'Datos Monitoreo 2019'!$N3324</f>
        <v>0.13666951233256369</v>
      </c>
      <c r="Q3324" s="104">
        <v>0.47</v>
      </c>
      <c r="R3324" s="106">
        <f>'Datos Monitoreo 2019'!$Q3324*'Datos Monitoreo 2019'!$N3324</f>
        <v>5.3528892330254117E-2</v>
      </c>
      <c r="S3324" s="104">
        <v>0.2</v>
      </c>
      <c r="T3324" s="106">
        <f>'Datos Monitoreo 2019'!$R3324*'Datos Monitoreo 2019'!$S3324</f>
        <v>1.0705778466050824E-2</v>
      </c>
      <c r="U3324" s="106">
        <f>'Datos Monitoreo 2019'!$T3324+'Datos Monitoreo 2019'!$R3324</f>
        <v>6.4234670796304946E-2</v>
      </c>
    </row>
    <row r="3325" spans="1:21" s="94" customFormat="1" ht="16.5" hidden="1" x14ac:dyDescent="0.3">
      <c r="A3325" s="95" t="s">
        <v>120</v>
      </c>
      <c r="B3325" s="102">
        <f>VLOOKUP('Datos Monitoreo 2019'!$A3325,info!$D$3:$E$118,2,FALSE)</f>
        <v>2</v>
      </c>
      <c r="C3325" s="96">
        <v>27</v>
      </c>
      <c r="D3325" s="96" t="s">
        <v>10</v>
      </c>
      <c r="E3325" s="97">
        <v>24.732678156480539</v>
      </c>
      <c r="F3325" s="103">
        <f t="shared" si="56"/>
        <v>4.8043227318963454E-2</v>
      </c>
      <c r="G3325" s="98"/>
      <c r="H3325" s="104"/>
      <c r="I3325" s="104"/>
      <c r="J3325" s="104"/>
      <c r="K3325" s="105">
        <f>VLOOKUP('Datos Monitoreo 2019'!$D3325,info!$A$2:$B$20,2,FALSE)</f>
        <v>0.54</v>
      </c>
      <c r="M3325" s="104">
        <v>1.1499999999999999</v>
      </c>
      <c r="N3325" s="106">
        <f>(0.214828*'Datos Monitoreo 2019'!$E3325^2.0402)/1000</f>
        <v>0.14950051116046373</v>
      </c>
      <c r="O3325" s="106">
        <f>'Datos Monitoreo 2019'!$N3325*'Datos Monitoreo 2019'!$S3325</f>
        <v>2.9900102232092746E-2</v>
      </c>
      <c r="P3325" s="106">
        <f>'Datos Monitoreo 2019'!$O3325+'Datos Monitoreo 2019'!$N3325</f>
        <v>0.17940061339255647</v>
      </c>
      <c r="Q3325" s="104">
        <v>0.47</v>
      </c>
      <c r="R3325" s="106">
        <f>'Datos Monitoreo 2019'!$Q3325*'Datos Monitoreo 2019'!$N3325</f>
        <v>7.0265240245417943E-2</v>
      </c>
      <c r="S3325" s="104">
        <v>0.2</v>
      </c>
      <c r="T3325" s="106">
        <f>'Datos Monitoreo 2019'!$R3325*'Datos Monitoreo 2019'!$S3325</f>
        <v>1.405304804908359E-2</v>
      </c>
      <c r="U3325" s="106">
        <f>'Datos Monitoreo 2019'!$T3325+'Datos Monitoreo 2019'!$R3325</f>
        <v>8.4318288294501526E-2</v>
      </c>
    </row>
    <row r="3326" spans="1:21" s="94" customFormat="1" ht="16.5" hidden="1" x14ac:dyDescent="0.3">
      <c r="A3326" s="95" t="s">
        <v>120</v>
      </c>
      <c r="B3326" s="102">
        <f>VLOOKUP('Datos Monitoreo 2019'!$A3326,info!$D$3:$E$118,2,FALSE)</f>
        <v>2</v>
      </c>
      <c r="C3326" s="96">
        <v>28</v>
      </c>
      <c r="D3326" s="96" t="s">
        <v>10</v>
      </c>
      <c r="E3326" s="97">
        <v>22.504508953194001</v>
      </c>
      <c r="F3326" s="103">
        <f t="shared" si="56"/>
        <v>3.97767195747704E-2</v>
      </c>
      <c r="G3326" s="98"/>
      <c r="H3326" s="104"/>
      <c r="I3326" s="104"/>
      <c r="J3326" s="104"/>
      <c r="K3326" s="105">
        <f>VLOOKUP('Datos Monitoreo 2019'!$D3326,info!$A$2:$B$20,2,FALSE)</f>
        <v>0.54</v>
      </c>
      <c r="M3326" s="104">
        <v>1.1499999999999999</v>
      </c>
      <c r="N3326" s="106">
        <f>(0.214828*'Datos Monitoreo 2019'!$E3326^2.0402)/1000</f>
        <v>0.12330798560186461</v>
      </c>
      <c r="O3326" s="106">
        <f>'Datos Monitoreo 2019'!$N3326*'Datos Monitoreo 2019'!$S3326</f>
        <v>2.4661597120372924E-2</v>
      </c>
      <c r="P3326" s="106">
        <f>'Datos Monitoreo 2019'!$O3326+'Datos Monitoreo 2019'!$N3326</f>
        <v>0.14796958272223754</v>
      </c>
      <c r="Q3326" s="104">
        <v>0.47</v>
      </c>
      <c r="R3326" s="106">
        <f>'Datos Monitoreo 2019'!$Q3326*'Datos Monitoreo 2019'!$N3326</f>
        <v>5.7954753232876362E-2</v>
      </c>
      <c r="S3326" s="104">
        <v>0.2</v>
      </c>
      <c r="T3326" s="106">
        <f>'Datos Monitoreo 2019'!$R3326*'Datos Monitoreo 2019'!$S3326</f>
        <v>1.1590950646575273E-2</v>
      </c>
      <c r="U3326" s="106">
        <f>'Datos Monitoreo 2019'!$T3326+'Datos Monitoreo 2019'!$R3326</f>
        <v>6.9545703879451637E-2</v>
      </c>
    </row>
    <row r="3327" spans="1:21" s="94" customFormat="1" ht="16.5" hidden="1" x14ac:dyDescent="0.3">
      <c r="A3327" s="95" t="s">
        <v>120</v>
      </c>
      <c r="B3327" s="102">
        <f>VLOOKUP('Datos Monitoreo 2019'!$A3327,info!$D$3:$E$118,2,FALSE)</f>
        <v>2</v>
      </c>
      <c r="C3327" s="96">
        <v>33</v>
      </c>
      <c r="D3327" s="96" t="s">
        <v>10</v>
      </c>
      <c r="E3327" s="97">
        <v>19.926198875105296</v>
      </c>
      <c r="F3327" s="103">
        <f t="shared" si="56"/>
        <v>3.1184501239539791E-2</v>
      </c>
      <c r="G3327" s="98"/>
      <c r="H3327" s="104"/>
      <c r="I3327" s="104"/>
      <c r="J3327" s="104"/>
      <c r="K3327" s="105">
        <f>VLOOKUP('Datos Monitoreo 2019'!$D3327,info!$A$2:$B$20,2,FALSE)</f>
        <v>0.54</v>
      </c>
      <c r="M3327" s="104">
        <v>1.1499999999999999</v>
      </c>
      <c r="N3327" s="106">
        <f>(0.214828*'Datos Monitoreo 2019'!$E3327^2.0402)/1000</f>
        <v>9.6200353880539241E-2</v>
      </c>
      <c r="O3327" s="106">
        <f>'Datos Monitoreo 2019'!$N3327*'Datos Monitoreo 2019'!$S3327</f>
        <v>1.924007077610785E-2</v>
      </c>
      <c r="P3327" s="106">
        <f>'Datos Monitoreo 2019'!$O3327+'Datos Monitoreo 2019'!$N3327</f>
        <v>0.11544042465664708</v>
      </c>
      <c r="Q3327" s="104">
        <v>0.47</v>
      </c>
      <c r="R3327" s="106">
        <f>'Datos Monitoreo 2019'!$Q3327*'Datos Monitoreo 2019'!$N3327</f>
        <v>4.5214166323853444E-2</v>
      </c>
      <c r="S3327" s="104">
        <v>0.2</v>
      </c>
      <c r="T3327" s="106">
        <f>'Datos Monitoreo 2019'!$R3327*'Datos Monitoreo 2019'!$S3327</f>
        <v>9.0428332647706899E-3</v>
      </c>
      <c r="U3327" s="106">
        <f>'Datos Monitoreo 2019'!$T3327+'Datos Monitoreo 2019'!$R3327</f>
        <v>5.4256999588624136E-2</v>
      </c>
    </row>
    <row r="3328" spans="1:21" s="94" customFormat="1" ht="16.5" hidden="1" x14ac:dyDescent="0.3">
      <c r="A3328" s="95" t="s">
        <v>120</v>
      </c>
      <c r="B3328" s="102">
        <f>VLOOKUP('Datos Monitoreo 2019'!$A3328,info!$D$3:$E$118,2,FALSE)</f>
        <v>2</v>
      </c>
      <c r="C3328" s="96">
        <v>33</v>
      </c>
      <c r="D3328" s="96" t="s">
        <v>10</v>
      </c>
      <c r="E3328" s="97">
        <v>14.642254764454371</v>
      </c>
      <c r="F3328" s="103">
        <f t="shared" si="56"/>
        <v>1.6838592979122526E-2</v>
      </c>
      <c r="G3328" s="98"/>
      <c r="H3328" s="104"/>
      <c r="I3328" s="104"/>
      <c r="J3328" s="104"/>
      <c r="K3328" s="105">
        <f>VLOOKUP('Datos Monitoreo 2019'!$D3328,info!$A$2:$B$20,2,FALSE)</f>
        <v>0.54</v>
      </c>
      <c r="M3328" s="104">
        <v>1.1499999999999999</v>
      </c>
      <c r="N3328" s="106">
        <f>(0.214828*'Datos Monitoreo 2019'!$E3328^2.0402)/1000</f>
        <v>5.1305537662168055E-2</v>
      </c>
      <c r="O3328" s="106">
        <f>'Datos Monitoreo 2019'!$N3328*'Datos Monitoreo 2019'!$S3328</f>
        <v>1.0261107532433611E-2</v>
      </c>
      <c r="P3328" s="106">
        <f>'Datos Monitoreo 2019'!$O3328+'Datos Monitoreo 2019'!$N3328</f>
        <v>6.1566645194601664E-2</v>
      </c>
      <c r="Q3328" s="104">
        <v>0.47</v>
      </c>
      <c r="R3328" s="106">
        <f>'Datos Monitoreo 2019'!$Q3328*'Datos Monitoreo 2019'!$N3328</f>
        <v>2.4113602701218984E-2</v>
      </c>
      <c r="S3328" s="104">
        <v>0.2</v>
      </c>
      <c r="T3328" s="106">
        <f>'Datos Monitoreo 2019'!$R3328*'Datos Monitoreo 2019'!$S3328</f>
        <v>4.8227205402437967E-3</v>
      </c>
      <c r="U3328" s="106">
        <f>'Datos Monitoreo 2019'!$T3328+'Datos Monitoreo 2019'!$R3328</f>
        <v>2.893632324146278E-2</v>
      </c>
    </row>
    <row r="3329" spans="1:21" s="94" customFormat="1" ht="16.5" hidden="1" x14ac:dyDescent="0.3">
      <c r="A3329" s="95" t="s">
        <v>120</v>
      </c>
      <c r="B3329" s="102">
        <f>VLOOKUP('Datos Monitoreo 2019'!$A3329,info!$D$3:$E$118,2,FALSE)</f>
        <v>2</v>
      </c>
      <c r="C3329" s="96">
        <v>35</v>
      </c>
      <c r="D3329" s="96" t="s">
        <v>10</v>
      </c>
      <c r="E3329" s="97">
        <v>20.690142601946395</v>
      </c>
      <c r="F3329" s="103">
        <f t="shared" si="56"/>
        <v>3.3621481728162893E-2</v>
      </c>
      <c r="G3329" s="98"/>
      <c r="H3329" s="104"/>
      <c r="I3329" s="104"/>
      <c r="J3329" s="104"/>
      <c r="K3329" s="105">
        <f>VLOOKUP('Datos Monitoreo 2019'!$D3329,info!$A$2:$B$20,2,FALSE)</f>
        <v>0.54</v>
      </c>
      <c r="M3329" s="104">
        <v>1.1499999999999999</v>
      </c>
      <c r="N3329" s="106">
        <f>(0.214828*'Datos Monitoreo 2019'!$E3329^2.0402)/1000</f>
        <v>0.10387512160967872</v>
      </c>
      <c r="O3329" s="106">
        <f>'Datos Monitoreo 2019'!$N3329*'Datos Monitoreo 2019'!$S3329</f>
        <v>2.0775024321935745E-2</v>
      </c>
      <c r="P3329" s="106">
        <f>'Datos Monitoreo 2019'!$O3329+'Datos Monitoreo 2019'!$N3329</f>
        <v>0.12465014593161447</v>
      </c>
      <c r="Q3329" s="104">
        <v>0.47</v>
      </c>
      <c r="R3329" s="106">
        <f>'Datos Monitoreo 2019'!$Q3329*'Datos Monitoreo 2019'!$N3329</f>
        <v>4.8821307156548997E-2</v>
      </c>
      <c r="S3329" s="104">
        <v>0.2</v>
      </c>
      <c r="T3329" s="106">
        <f>'Datos Monitoreo 2019'!$R3329*'Datos Monitoreo 2019'!$S3329</f>
        <v>9.7642614313098001E-3</v>
      </c>
      <c r="U3329" s="106">
        <f>'Datos Monitoreo 2019'!$T3329+'Datos Monitoreo 2019'!$R3329</f>
        <v>5.8585568587858794E-2</v>
      </c>
    </row>
    <row r="3330" spans="1:21" s="94" customFormat="1" ht="16.5" hidden="1" x14ac:dyDescent="0.3">
      <c r="A3330" s="95" t="s">
        <v>120</v>
      </c>
      <c r="B3330" s="102">
        <f>VLOOKUP('Datos Monitoreo 2019'!$A3330,info!$D$3:$E$118,2,FALSE)</f>
        <v>2</v>
      </c>
      <c r="C3330" s="96">
        <v>37</v>
      </c>
      <c r="D3330" s="96" t="s">
        <v>10</v>
      </c>
      <c r="E3330" s="97">
        <v>18.175494501094448</v>
      </c>
      <c r="F3330" s="103">
        <f t="shared" si="56"/>
        <v>2.5945518400312319E-2</v>
      </c>
      <c r="G3330" s="98"/>
      <c r="H3330" s="104"/>
      <c r="I3330" s="104"/>
      <c r="J3330" s="104"/>
      <c r="K3330" s="105">
        <f>VLOOKUP('Datos Monitoreo 2019'!$D3330,info!$A$2:$B$20,2,FALSE)</f>
        <v>0.54</v>
      </c>
      <c r="M3330" s="104">
        <v>1.1499999999999999</v>
      </c>
      <c r="N3330" s="106">
        <f>(0.214828*'Datos Monitoreo 2019'!$E3330^2.0402)/1000</f>
        <v>7.9743391631645844E-2</v>
      </c>
      <c r="O3330" s="106">
        <f>'Datos Monitoreo 2019'!$N3330*'Datos Monitoreo 2019'!$S3330</f>
        <v>1.5948678326329169E-2</v>
      </c>
      <c r="P3330" s="106">
        <f>'Datos Monitoreo 2019'!$O3330+'Datos Monitoreo 2019'!$N3330</f>
        <v>9.5692069957975009E-2</v>
      </c>
      <c r="Q3330" s="104">
        <v>0.47</v>
      </c>
      <c r="R3330" s="106">
        <f>'Datos Monitoreo 2019'!$Q3330*'Datos Monitoreo 2019'!$N3330</f>
        <v>3.7479394066873548E-2</v>
      </c>
      <c r="S3330" s="104">
        <v>0.2</v>
      </c>
      <c r="T3330" s="106">
        <f>'Datos Monitoreo 2019'!$R3330*'Datos Monitoreo 2019'!$S3330</f>
        <v>7.4958788133747097E-3</v>
      </c>
      <c r="U3330" s="106">
        <f>'Datos Monitoreo 2019'!$T3330+'Datos Monitoreo 2019'!$R3330</f>
        <v>4.497527288024826E-2</v>
      </c>
    </row>
    <row r="3331" spans="1:21" s="94" customFormat="1" ht="16.5" hidden="1" x14ac:dyDescent="0.3">
      <c r="A3331" s="95" t="s">
        <v>120</v>
      </c>
      <c r="B3331" s="102">
        <f>VLOOKUP('Datos Monitoreo 2019'!$A3331,info!$D$3:$E$118,2,FALSE)</f>
        <v>2</v>
      </c>
      <c r="C3331" s="96">
        <v>38</v>
      </c>
      <c r="D3331" s="96" t="s">
        <v>10</v>
      </c>
      <c r="E3331" s="97">
        <v>27.565636143516272</v>
      </c>
      <c r="F3331" s="103">
        <f t="shared" ref="F3331:F3394" si="57">+(PI()*(((E3331/100)^2))/4)</f>
        <v>5.967960225071272E-2</v>
      </c>
      <c r="G3331" s="98"/>
      <c r="H3331" s="104"/>
      <c r="I3331" s="104"/>
      <c r="J3331" s="104"/>
      <c r="K3331" s="105">
        <f>VLOOKUP('Datos Monitoreo 2019'!$D3331,info!$A$2:$B$20,2,FALSE)</f>
        <v>0.54</v>
      </c>
      <c r="M3331" s="104">
        <v>1.1499999999999999</v>
      </c>
      <c r="N3331" s="106">
        <f>(0.214828*'Datos Monitoreo 2019'!$E3331^2.0402)/1000</f>
        <v>0.1865218517139694</v>
      </c>
      <c r="O3331" s="106">
        <f>'Datos Monitoreo 2019'!$N3331*'Datos Monitoreo 2019'!$S3331</f>
        <v>3.730437034279388E-2</v>
      </c>
      <c r="P3331" s="106">
        <f>'Datos Monitoreo 2019'!$O3331+'Datos Monitoreo 2019'!$N3331</f>
        <v>0.22382622205676328</v>
      </c>
      <c r="Q3331" s="104">
        <v>0.47</v>
      </c>
      <c r="R3331" s="106">
        <f>'Datos Monitoreo 2019'!$Q3331*'Datos Monitoreo 2019'!$N3331</f>
        <v>8.7665270305565618E-2</v>
      </c>
      <c r="S3331" s="104">
        <v>0.2</v>
      </c>
      <c r="T3331" s="106">
        <f>'Datos Monitoreo 2019'!$R3331*'Datos Monitoreo 2019'!$S3331</f>
        <v>1.7533054061113124E-2</v>
      </c>
      <c r="U3331" s="106">
        <f>'Datos Monitoreo 2019'!$T3331+'Datos Monitoreo 2019'!$R3331</f>
        <v>0.10519832436667874</v>
      </c>
    </row>
    <row r="3332" spans="1:21" s="94" customFormat="1" ht="16.5" hidden="1" x14ac:dyDescent="0.3">
      <c r="A3332" s="95" t="s">
        <v>120</v>
      </c>
      <c r="B3332" s="102">
        <f>VLOOKUP('Datos Monitoreo 2019'!$A3332,info!$D$3:$E$118,2,FALSE)</f>
        <v>2</v>
      </c>
      <c r="C3332" s="96">
        <v>40</v>
      </c>
      <c r="D3332" s="96" t="s">
        <v>10</v>
      </c>
      <c r="E3332" s="97">
        <v>23.045635759706446</v>
      </c>
      <c r="F3332" s="103">
        <f t="shared" si="57"/>
        <v>4.1712600725068667E-2</v>
      </c>
      <c r="G3332" s="98"/>
      <c r="H3332" s="104"/>
      <c r="I3332" s="104"/>
      <c r="J3332" s="104"/>
      <c r="K3332" s="105">
        <f>VLOOKUP('Datos Monitoreo 2019'!$D3332,info!$A$2:$B$20,2,FALSE)</f>
        <v>0.54</v>
      </c>
      <c r="M3332" s="104">
        <v>1.1499999999999999</v>
      </c>
      <c r="N3332" s="106">
        <f>(0.214828*'Datos Monitoreo 2019'!$E3332^2.0402)/1000</f>
        <v>0.12943279745639205</v>
      </c>
      <c r="O3332" s="106">
        <f>'Datos Monitoreo 2019'!$N3332*'Datos Monitoreo 2019'!$S3332</f>
        <v>2.588655949127841E-2</v>
      </c>
      <c r="P3332" s="106">
        <f>'Datos Monitoreo 2019'!$O3332+'Datos Monitoreo 2019'!$N3332</f>
        <v>0.15531935694767046</v>
      </c>
      <c r="Q3332" s="104">
        <v>0.47</v>
      </c>
      <c r="R3332" s="106">
        <f>'Datos Monitoreo 2019'!$Q3332*'Datos Monitoreo 2019'!$N3332</f>
        <v>6.0833414804504264E-2</v>
      </c>
      <c r="S3332" s="104">
        <v>0.2</v>
      </c>
      <c r="T3332" s="106">
        <f>'Datos Monitoreo 2019'!$R3332*'Datos Monitoreo 2019'!$S3332</f>
        <v>1.2166682960900854E-2</v>
      </c>
      <c r="U3332" s="106">
        <f>'Datos Monitoreo 2019'!$T3332+'Datos Monitoreo 2019'!$R3332</f>
        <v>7.3000097765405114E-2</v>
      </c>
    </row>
    <row r="3333" spans="1:21" s="94" customFormat="1" ht="16.5" hidden="1" x14ac:dyDescent="0.3">
      <c r="A3333" s="95" t="s">
        <v>120</v>
      </c>
      <c r="B3333" s="102">
        <f>VLOOKUP('Datos Monitoreo 2019'!$A3333,info!$D$3:$E$118,2,FALSE)</f>
        <v>2</v>
      </c>
      <c r="C3333" s="96">
        <v>41</v>
      </c>
      <c r="D3333" s="96" t="s">
        <v>10</v>
      </c>
      <c r="E3333" s="97">
        <v>23.650424543455646</v>
      </c>
      <c r="F3333" s="103">
        <f t="shared" si="57"/>
        <v>4.393066358946885E-2</v>
      </c>
      <c r="G3333" s="95"/>
      <c r="H3333" s="104"/>
      <c r="I3333" s="104"/>
      <c r="J3333" s="104"/>
      <c r="K3333" s="105">
        <f>VLOOKUP('Datos Monitoreo 2019'!$D3333,info!$A$2:$B$20,2,FALSE)</f>
        <v>0.54</v>
      </c>
      <c r="M3333" s="104">
        <v>1.1499999999999999</v>
      </c>
      <c r="N3333" s="106">
        <f>(0.214828*'Datos Monitoreo 2019'!$E3333^2.0402)/1000</f>
        <v>0.13645740021398861</v>
      </c>
      <c r="O3333" s="106">
        <f>'Datos Monitoreo 2019'!$N3333*'Datos Monitoreo 2019'!$S3333</f>
        <v>2.7291480042797724E-2</v>
      </c>
      <c r="P3333" s="106">
        <f>'Datos Monitoreo 2019'!$O3333+'Datos Monitoreo 2019'!$N3333</f>
        <v>0.16374888025678633</v>
      </c>
      <c r="Q3333" s="104">
        <v>0.47</v>
      </c>
      <c r="R3333" s="106">
        <f>'Datos Monitoreo 2019'!$Q3333*'Datos Monitoreo 2019'!$N3333</f>
        <v>6.4134978100574641E-2</v>
      </c>
      <c r="S3333" s="104">
        <v>0.2</v>
      </c>
      <c r="T3333" s="106">
        <f>'Datos Monitoreo 2019'!$R3333*'Datos Monitoreo 2019'!$S3333</f>
        <v>1.2826995620114929E-2</v>
      </c>
      <c r="U3333" s="106">
        <f>'Datos Monitoreo 2019'!$T3333+'Datos Monitoreo 2019'!$R3333</f>
        <v>7.6961973720689567E-2</v>
      </c>
    </row>
    <row r="3334" spans="1:21" s="94" customFormat="1" ht="16.5" hidden="1" x14ac:dyDescent="0.3">
      <c r="A3334" s="95" t="s">
        <v>121</v>
      </c>
      <c r="B3334" s="102">
        <f>VLOOKUP('Datos Monitoreo 2019'!$A3334,info!$D$3:$E$118,2,FALSE)</f>
        <v>2</v>
      </c>
      <c r="C3334" s="96">
        <v>1</v>
      </c>
      <c r="D3334" s="96" t="s">
        <v>10</v>
      </c>
      <c r="E3334" s="97">
        <v>28.01126998417358</v>
      </c>
      <c r="F3334" s="103">
        <f t="shared" si="57"/>
        <v>6.162479396518189E-2</v>
      </c>
      <c r="G3334" s="95"/>
      <c r="H3334" s="104"/>
      <c r="I3334" s="104"/>
      <c r="J3334" s="104"/>
      <c r="K3334" s="105">
        <f>VLOOKUP('Datos Monitoreo 2019'!$D3334,info!$A$2:$B$20,2,FALSE)</f>
        <v>0.54</v>
      </c>
      <c r="M3334" s="104">
        <v>1.1499999999999999</v>
      </c>
      <c r="N3334" s="106">
        <f>(0.214828*'Datos Monitoreo 2019'!$E3334^2.0402)/1000</f>
        <v>0.19272553624224006</v>
      </c>
      <c r="O3334" s="106">
        <f>'Datos Monitoreo 2019'!$N3334*'Datos Monitoreo 2019'!$S3334</f>
        <v>3.8545107248448014E-2</v>
      </c>
      <c r="P3334" s="106">
        <f>'Datos Monitoreo 2019'!$O3334+'Datos Monitoreo 2019'!$N3334</f>
        <v>0.23127064349068807</v>
      </c>
      <c r="Q3334" s="104">
        <v>0.47</v>
      </c>
      <c r="R3334" s="106">
        <f>'Datos Monitoreo 2019'!$Q3334*'Datos Monitoreo 2019'!$N3334</f>
        <v>9.0581002033852831E-2</v>
      </c>
      <c r="S3334" s="104">
        <v>0.2</v>
      </c>
      <c r="T3334" s="106">
        <f>'Datos Monitoreo 2019'!$R3334*'Datos Monitoreo 2019'!$S3334</f>
        <v>1.8116200406770568E-2</v>
      </c>
      <c r="U3334" s="106">
        <f>'Datos Monitoreo 2019'!$T3334+'Datos Monitoreo 2019'!$R3334</f>
        <v>0.10869720244062339</v>
      </c>
    </row>
    <row r="3335" spans="1:21" s="94" customFormat="1" ht="16.5" hidden="1" x14ac:dyDescent="0.3">
      <c r="A3335" s="95" t="s">
        <v>121</v>
      </c>
      <c r="B3335" s="102">
        <f>VLOOKUP('Datos Monitoreo 2019'!$A3335,info!$D$3:$E$118,2,FALSE)</f>
        <v>2</v>
      </c>
      <c r="C3335" s="96">
        <v>3</v>
      </c>
      <c r="D3335" s="96" t="s">
        <v>10</v>
      </c>
      <c r="E3335" s="97">
        <v>16.042818263663051</v>
      </c>
      <c r="F3335" s="103">
        <f t="shared" si="57"/>
        <v>2.0213951012215445E-2</v>
      </c>
      <c r="G3335" s="95"/>
      <c r="H3335" s="104"/>
      <c r="I3335" s="104"/>
      <c r="J3335" s="104"/>
      <c r="K3335" s="105">
        <f>VLOOKUP('Datos Monitoreo 2019'!$D3335,info!$A$2:$B$20,2,FALSE)</f>
        <v>0.54</v>
      </c>
      <c r="M3335" s="104">
        <v>1.1499999999999999</v>
      </c>
      <c r="N3335" s="106">
        <f>(0.214828*'Datos Monitoreo 2019'!$E3335^2.0402)/1000</f>
        <v>6.1816511877313622E-2</v>
      </c>
      <c r="O3335" s="106">
        <f>'Datos Monitoreo 2019'!$N3335*'Datos Monitoreo 2019'!$S3335</f>
        <v>1.2363302375462725E-2</v>
      </c>
      <c r="P3335" s="106">
        <f>'Datos Monitoreo 2019'!$O3335+'Datos Monitoreo 2019'!$N3335</f>
        <v>7.4179814252776352E-2</v>
      </c>
      <c r="Q3335" s="104">
        <v>0.47</v>
      </c>
      <c r="R3335" s="106">
        <f>'Datos Monitoreo 2019'!$Q3335*'Datos Monitoreo 2019'!$N3335</f>
        <v>2.9053760582337402E-2</v>
      </c>
      <c r="S3335" s="104">
        <v>0.2</v>
      </c>
      <c r="T3335" s="106">
        <f>'Datos Monitoreo 2019'!$R3335*'Datos Monitoreo 2019'!$S3335</f>
        <v>5.8107521164674804E-3</v>
      </c>
      <c r="U3335" s="106">
        <f>'Datos Monitoreo 2019'!$T3335+'Datos Monitoreo 2019'!$R3335</f>
        <v>3.4864512698804882E-2</v>
      </c>
    </row>
    <row r="3336" spans="1:21" s="94" customFormat="1" ht="16.5" hidden="1" x14ac:dyDescent="0.3">
      <c r="A3336" s="95" t="s">
        <v>121</v>
      </c>
      <c r="B3336" s="102">
        <f>VLOOKUP('Datos Monitoreo 2019'!$A3336,info!$D$3:$E$118,2,FALSE)</f>
        <v>2</v>
      </c>
      <c r="C3336" s="96">
        <v>4</v>
      </c>
      <c r="D3336" s="96" t="s">
        <v>10</v>
      </c>
      <c r="E3336" s="97">
        <v>23.523100588982132</v>
      </c>
      <c r="F3336" s="103">
        <f t="shared" si="57"/>
        <v>4.3458928338144492E-2</v>
      </c>
      <c r="G3336" s="95"/>
      <c r="H3336" s="104"/>
      <c r="I3336" s="104"/>
      <c r="J3336" s="104"/>
      <c r="K3336" s="105">
        <f>VLOOKUP('Datos Monitoreo 2019'!$D3336,info!$A$2:$B$20,2,FALSE)</f>
        <v>0.54</v>
      </c>
      <c r="M3336" s="104">
        <v>1.1499999999999999</v>
      </c>
      <c r="N3336" s="106">
        <f>(0.214828*'Datos Monitoreo 2019'!$E3336^2.0402)/1000</f>
        <v>0.13496280574218328</v>
      </c>
      <c r="O3336" s="106">
        <f>'Datos Monitoreo 2019'!$N3336*'Datos Monitoreo 2019'!$S3336</f>
        <v>2.6992561148436657E-2</v>
      </c>
      <c r="P3336" s="106">
        <f>'Datos Monitoreo 2019'!$O3336+'Datos Monitoreo 2019'!$N3336</f>
        <v>0.16195536689061993</v>
      </c>
      <c r="Q3336" s="104">
        <v>0.47</v>
      </c>
      <c r="R3336" s="106">
        <f>'Datos Monitoreo 2019'!$Q3336*'Datos Monitoreo 2019'!$N3336</f>
        <v>6.3432518698826143E-2</v>
      </c>
      <c r="S3336" s="104">
        <v>0.2</v>
      </c>
      <c r="T3336" s="106">
        <f>'Datos Monitoreo 2019'!$R3336*'Datos Monitoreo 2019'!$S3336</f>
        <v>1.268650373976523E-2</v>
      </c>
      <c r="U3336" s="106">
        <f>'Datos Monitoreo 2019'!$T3336+'Datos Monitoreo 2019'!$R3336</f>
        <v>7.6119022438591366E-2</v>
      </c>
    </row>
    <row r="3337" spans="1:21" s="94" customFormat="1" ht="16.5" hidden="1" x14ac:dyDescent="0.3">
      <c r="A3337" s="95" t="s">
        <v>121</v>
      </c>
      <c r="B3337" s="102">
        <f>VLOOKUP('Datos Monitoreo 2019'!$A3337,info!$D$3:$E$118,2,FALSE)</f>
        <v>2</v>
      </c>
      <c r="C3337" s="96">
        <v>5</v>
      </c>
      <c r="D3337" s="96" t="s">
        <v>10</v>
      </c>
      <c r="E3337" s="97">
        <v>26.419720553254628</v>
      </c>
      <c r="F3337" s="103">
        <f t="shared" si="57"/>
        <v>5.4820920148003355E-2</v>
      </c>
      <c r="G3337" s="95"/>
      <c r="H3337" s="104"/>
      <c r="I3337" s="104"/>
      <c r="J3337" s="104"/>
      <c r="K3337" s="105">
        <f>VLOOKUP('Datos Monitoreo 2019'!$D3337,info!$A$2:$B$20,2,FALSE)</f>
        <v>0.54</v>
      </c>
      <c r="M3337" s="104">
        <v>1.1499999999999999</v>
      </c>
      <c r="N3337" s="106">
        <f>(0.214828*'Datos Monitoreo 2019'!$E3337^2.0402)/1000</f>
        <v>0.17104439178456021</v>
      </c>
      <c r="O3337" s="106">
        <f>'Datos Monitoreo 2019'!$N3337*'Datos Monitoreo 2019'!$S3337</f>
        <v>3.4208878356912047E-2</v>
      </c>
      <c r="P3337" s="106">
        <f>'Datos Monitoreo 2019'!$O3337+'Datos Monitoreo 2019'!$N3337</f>
        <v>0.20525327014147227</v>
      </c>
      <c r="Q3337" s="104">
        <v>0.47</v>
      </c>
      <c r="R3337" s="106">
        <f>'Datos Monitoreo 2019'!$Q3337*'Datos Monitoreo 2019'!$N3337</f>
        <v>8.0390864138743301E-2</v>
      </c>
      <c r="S3337" s="104">
        <v>0.2</v>
      </c>
      <c r="T3337" s="106">
        <f>'Datos Monitoreo 2019'!$R3337*'Datos Monitoreo 2019'!$S3337</f>
        <v>1.6078172827748659E-2</v>
      </c>
      <c r="U3337" s="106">
        <f>'Datos Monitoreo 2019'!$T3337+'Datos Monitoreo 2019'!$R3337</f>
        <v>9.6469036966491964E-2</v>
      </c>
    </row>
    <row r="3338" spans="1:21" s="94" customFormat="1" ht="16.5" hidden="1" x14ac:dyDescent="0.3">
      <c r="A3338" s="95" t="s">
        <v>121</v>
      </c>
      <c r="B3338" s="102">
        <f>VLOOKUP('Datos Monitoreo 2019'!$A3338,info!$D$3:$E$118,2,FALSE)</f>
        <v>2</v>
      </c>
      <c r="C3338" s="96">
        <v>7</v>
      </c>
      <c r="D3338" s="96" t="s">
        <v>10</v>
      </c>
      <c r="E3338" s="97">
        <v>11.777465788800255</v>
      </c>
      <c r="F3338" s="103">
        <f t="shared" si="57"/>
        <v>1.0894155854640236E-2</v>
      </c>
      <c r="G3338" s="95"/>
      <c r="H3338" s="104"/>
      <c r="I3338" s="104"/>
      <c r="J3338" s="104"/>
      <c r="K3338" s="105">
        <f>VLOOKUP('Datos Monitoreo 2019'!$D3338,info!$A$2:$B$20,2,FALSE)</f>
        <v>0.54</v>
      </c>
      <c r="M3338" s="104">
        <v>1.1499999999999999</v>
      </c>
      <c r="N3338" s="106">
        <f>(0.214828*'Datos Monitoreo 2019'!$E3338^2.0402)/1000</f>
        <v>3.290416485976623E-2</v>
      </c>
      <c r="O3338" s="106">
        <f>'Datos Monitoreo 2019'!$N3338*'Datos Monitoreo 2019'!$S3338</f>
        <v>6.5808329719532462E-3</v>
      </c>
      <c r="P3338" s="106">
        <f>'Datos Monitoreo 2019'!$O3338+'Datos Monitoreo 2019'!$N3338</f>
        <v>3.9484997831719479E-2</v>
      </c>
      <c r="Q3338" s="104">
        <v>0.47</v>
      </c>
      <c r="R3338" s="106">
        <f>'Datos Monitoreo 2019'!$Q3338*'Datos Monitoreo 2019'!$N3338</f>
        <v>1.5464957484090127E-2</v>
      </c>
      <c r="S3338" s="104">
        <v>0.2</v>
      </c>
      <c r="T3338" s="106">
        <f>'Datos Monitoreo 2019'!$R3338*'Datos Monitoreo 2019'!$S3338</f>
        <v>3.0929914968180258E-3</v>
      </c>
      <c r="U3338" s="106">
        <f>'Datos Monitoreo 2019'!$T3338+'Datos Monitoreo 2019'!$R3338</f>
        <v>1.8557948980908151E-2</v>
      </c>
    </row>
    <row r="3339" spans="1:21" s="94" customFormat="1" ht="16.5" hidden="1" x14ac:dyDescent="0.3">
      <c r="A3339" s="95" t="s">
        <v>121</v>
      </c>
      <c r="B3339" s="102">
        <f>VLOOKUP('Datos Monitoreo 2019'!$A3339,info!$D$3:$E$118,2,FALSE)</f>
        <v>2</v>
      </c>
      <c r="C3339" s="96">
        <v>8</v>
      </c>
      <c r="D3339" s="96" t="s">
        <v>10</v>
      </c>
      <c r="E3339" s="97">
        <v>27.310988234569241</v>
      </c>
      <c r="F3339" s="103">
        <f t="shared" si="57"/>
        <v>5.8582069763151015E-2</v>
      </c>
      <c r="G3339" s="95"/>
      <c r="H3339" s="104"/>
      <c r="I3339" s="104"/>
      <c r="J3339" s="104"/>
      <c r="K3339" s="105">
        <f>VLOOKUP('Datos Monitoreo 2019'!$D3339,info!$A$2:$B$20,2,FALSE)</f>
        <v>0.54</v>
      </c>
      <c r="M3339" s="104">
        <v>1.1499999999999999</v>
      </c>
      <c r="N3339" s="106">
        <f>(0.214828*'Datos Monitoreo 2019'!$E3339^2.0402)/1000</f>
        <v>0.18302334132167228</v>
      </c>
      <c r="O3339" s="106">
        <f>'Datos Monitoreo 2019'!$N3339*'Datos Monitoreo 2019'!$S3339</f>
        <v>3.6604668264334457E-2</v>
      </c>
      <c r="P3339" s="106">
        <f>'Datos Monitoreo 2019'!$O3339+'Datos Monitoreo 2019'!$N3339</f>
        <v>0.21962800958600673</v>
      </c>
      <c r="Q3339" s="104">
        <v>0.47</v>
      </c>
      <c r="R3339" s="106">
        <f>'Datos Monitoreo 2019'!$Q3339*'Datos Monitoreo 2019'!$N3339</f>
        <v>8.6020970421185963E-2</v>
      </c>
      <c r="S3339" s="104">
        <v>0.2</v>
      </c>
      <c r="T3339" s="106">
        <f>'Datos Monitoreo 2019'!$R3339*'Datos Monitoreo 2019'!$S3339</f>
        <v>1.7204194084237193E-2</v>
      </c>
      <c r="U3339" s="106">
        <f>'Datos Monitoreo 2019'!$T3339+'Datos Monitoreo 2019'!$R3339</f>
        <v>0.10322516450542316</v>
      </c>
    </row>
    <row r="3340" spans="1:21" s="94" customFormat="1" ht="16.5" hidden="1" x14ac:dyDescent="0.3">
      <c r="A3340" s="96" t="s">
        <v>121</v>
      </c>
      <c r="B3340" s="102">
        <f>VLOOKUP('Datos Monitoreo 2019'!$A3340,info!$D$3:$E$118,2,FALSE)</f>
        <v>2</v>
      </c>
      <c r="C3340" s="96">
        <v>9</v>
      </c>
      <c r="D3340" s="96" t="s">
        <v>10</v>
      </c>
      <c r="E3340" s="97">
        <v>20.944790510893426</v>
      </c>
      <c r="F3340" s="103">
        <f t="shared" si="57"/>
        <v>3.4454180390419684E-2</v>
      </c>
      <c r="G3340" s="95"/>
      <c r="H3340" s="104"/>
      <c r="I3340" s="104"/>
      <c r="J3340" s="104"/>
      <c r="K3340" s="105">
        <f>VLOOKUP('Datos Monitoreo 2019'!$D3340,info!$A$2:$B$20,2,FALSE)</f>
        <v>0.54</v>
      </c>
      <c r="M3340" s="104">
        <v>1.1499999999999999</v>
      </c>
      <c r="N3340" s="106">
        <f>(0.214828*'Datos Monitoreo 2019'!$E3340^2.0402)/1000</f>
        <v>0.1065001410996847</v>
      </c>
      <c r="O3340" s="106">
        <f>'Datos Monitoreo 2019'!$N3340*'Datos Monitoreo 2019'!$S3340</f>
        <v>2.1300028219936942E-2</v>
      </c>
      <c r="P3340" s="106">
        <f>'Datos Monitoreo 2019'!$O3340+'Datos Monitoreo 2019'!$N3340</f>
        <v>0.12780016931962163</v>
      </c>
      <c r="Q3340" s="104">
        <v>0.47</v>
      </c>
      <c r="R3340" s="106">
        <f>'Datos Monitoreo 2019'!$Q3340*'Datos Monitoreo 2019'!$N3340</f>
        <v>5.0055066316851804E-2</v>
      </c>
      <c r="S3340" s="104">
        <v>0.2</v>
      </c>
      <c r="T3340" s="106">
        <f>'Datos Monitoreo 2019'!$R3340*'Datos Monitoreo 2019'!$S3340</f>
        <v>1.0011013263370361E-2</v>
      </c>
      <c r="U3340" s="106">
        <f>'Datos Monitoreo 2019'!$T3340+'Datos Monitoreo 2019'!$R3340</f>
        <v>6.0066079580222163E-2</v>
      </c>
    </row>
    <row r="3341" spans="1:21" s="94" customFormat="1" ht="16.5" hidden="1" x14ac:dyDescent="0.3">
      <c r="A3341" s="95" t="s">
        <v>121</v>
      </c>
      <c r="B3341" s="102">
        <f>VLOOKUP('Datos Monitoreo 2019'!$A3341,info!$D$3:$E$118,2,FALSE)</f>
        <v>2</v>
      </c>
      <c r="C3341" s="96">
        <v>11</v>
      </c>
      <c r="D3341" s="96" t="s">
        <v>10</v>
      </c>
      <c r="E3341" s="97">
        <v>27.947608006936822</v>
      </c>
      <c r="F3341" s="103">
        <f t="shared" si="57"/>
        <v>6.1344999575226315E-2</v>
      </c>
      <c r="G3341" s="95"/>
      <c r="H3341" s="104"/>
      <c r="I3341" s="104"/>
      <c r="J3341" s="104"/>
      <c r="K3341" s="105">
        <f>VLOOKUP('Datos Monitoreo 2019'!$D3341,info!$A$2:$B$20,2,FALSE)</f>
        <v>0.54</v>
      </c>
      <c r="M3341" s="104">
        <v>1.1499999999999999</v>
      </c>
      <c r="N3341" s="106">
        <f>(0.214828*'Datos Monitoreo 2019'!$E3341^2.0402)/1000</f>
        <v>0.19183295925464944</v>
      </c>
      <c r="O3341" s="106">
        <f>'Datos Monitoreo 2019'!$N3341*'Datos Monitoreo 2019'!$S3341</f>
        <v>3.8366591850929888E-2</v>
      </c>
      <c r="P3341" s="106">
        <f>'Datos Monitoreo 2019'!$O3341+'Datos Monitoreo 2019'!$N3341</f>
        <v>0.23019955110557933</v>
      </c>
      <c r="Q3341" s="104">
        <v>0.47</v>
      </c>
      <c r="R3341" s="106">
        <f>'Datos Monitoreo 2019'!$Q3341*'Datos Monitoreo 2019'!$N3341</f>
        <v>9.0161490849685236E-2</v>
      </c>
      <c r="S3341" s="104">
        <v>0.2</v>
      </c>
      <c r="T3341" s="106">
        <f>'Datos Monitoreo 2019'!$R3341*'Datos Monitoreo 2019'!$S3341</f>
        <v>1.8032298169937049E-2</v>
      </c>
      <c r="U3341" s="106">
        <f>'Datos Monitoreo 2019'!$T3341+'Datos Monitoreo 2019'!$R3341</f>
        <v>0.10819378901962229</v>
      </c>
    </row>
    <row r="3342" spans="1:21" s="94" customFormat="1" ht="16.5" hidden="1" x14ac:dyDescent="0.3">
      <c r="A3342" s="95" t="s">
        <v>121</v>
      </c>
      <c r="B3342" s="102">
        <f>VLOOKUP('Datos Monitoreo 2019'!$A3342,info!$D$3:$E$118,2,FALSE)</f>
        <v>2</v>
      </c>
      <c r="C3342" s="96">
        <v>13</v>
      </c>
      <c r="D3342" s="96" t="s">
        <v>10</v>
      </c>
      <c r="E3342" s="97">
        <v>26.674368462201659</v>
      </c>
      <c r="F3342" s="103">
        <f t="shared" si="57"/>
        <v>5.5882801928312471E-2</v>
      </c>
      <c r="G3342" s="95"/>
      <c r="H3342" s="104"/>
      <c r="I3342" s="104"/>
      <c r="J3342" s="104"/>
      <c r="K3342" s="105">
        <f>VLOOKUP('Datos Monitoreo 2019'!$D3342,info!$A$2:$B$20,2,FALSE)</f>
        <v>0.54</v>
      </c>
      <c r="M3342" s="104">
        <v>1.1499999999999999</v>
      </c>
      <c r="N3342" s="106">
        <f>(0.214828*'Datos Monitoreo 2019'!$E3342^2.0402)/1000</f>
        <v>0.17442477114000379</v>
      </c>
      <c r="O3342" s="106">
        <f>'Datos Monitoreo 2019'!$N3342*'Datos Monitoreo 2019'!$S3342</f>
        <v>3.488495422800076E-2</v>
      </c>
      <c r="P3342" s="106">
        <f>'Datos Monitoreo 2019'!$O3342+'Datos Monitoreo 2019'!$N3342</f>
        <v>0.20930972536800455</v>
      </c>
      <c r="Q3342" s="104">
        <v>0.47</v>
      </c>
      <c r="R3342" s="106">
        <f>'Datos Monitoreo 2019'!$Q3342*'Datos Monitoreo 2019'!$N3342</f>
        <v>8.1979642435801775E-2</v>
      </c>
      <c r="S3342" s="104">
        <v>0.2</v>
      </c>
      <c r="T3342" s="106">
        <f>'Datos Monitoreo 2019'!$R3342*'Datos Monitoreo 2019'!$S3342</f>
        <v>1.6395928487160354E-2</v>
      </c>
      <c r="U3342" s="106">
        <f>'Datos Monitoreo 2019'!$T3342+'Datos Monitoreo 2019'!$R3342</f>
        <v>9.8375570922962133E-2</v>
      </c>
    </row>
    <row r="3343" spans="1:21" s="94" customFormat="1" ht="16.5" hidden="1" x14ac:dyDescent="0.3">
      <c r="A3343" s="95" t="s">
        <v>121</v>
      </c>
      <c r="B3343" s="102">
        <f>VLOOKUP('Datos Monitoreo 2019'!$A3343,info!$D$3:$E$118,2,FALSE)</f>
        <v>2</v>
      </c>
      <c r="C3343" s="96">
        <v>13</v>
      </c>
      <c r="D3343" s="96" t="s">
        <v>10</v>
      </c>
      <c r="E3343" s="97">
        <v>12.700564458733249</v>
      </c>
      <c r="F3343" s="103">
        <f t="shared" si="57"/>
        <v>1.2668813047586417E-2</v>
      </c>
      <c r="G3343" s="95"/>
      <c r="H3343" s="104"/>
      <c r="I3343" s="104"/>
      <c r="J3343" s="104"/>
      <c r="K3343" s="105">
        <f>VLOOKUP('Datos Monitoreo 2019'!$D3343,info!$A$2:$B$20,2,FALSE)</f>
        <v>0.54</v>
      </c>
      <c r="M3343" s="104">
        <v>1.1499999999999999</v>
      </c>
      <c r="N3343" s="106">
        <f>(0.214828*'Datos Monitoreo 2019'!$E3343^2.0402)/1000</f>
        <v>3.8380498993042002E-2</v>
      </c>
      <c r="O3343" s="106">
        <f>'Datos Monitoreo 2019'!$N3343*'Datos Monitoreo 2019'!$S3343</f>
        <v>7.6760997986084004E-3</v>
      </c>
      <c r="P3343" s="106">
        <f>'Datos Monitoreo 2019'!$O3343+'Datos Monitoreo 2019'!$N3343</f>
        <v>4.6056598791650402E-2</v>
      </c>
      <c r="Q3343" s="104">
        <v>0.47</v>
      </c>
      <c r="R3343" s="106">
        <f>'Datos Monitoreo 2019'!$Q3343*'Datos Monitoreo 2019'!$N3343</f>
        <v>1.803883452672974E-2</v>
      </c>
      <c r="S3343" s="104">
        <v>0.2</v>
      </c>
      <c r="T3343" s="106">
        <f>'Datos Monitoreo 2019'!$R3343*'Datos Monitoreo 2019'!$S3343</f>
        <v>3.607766905345948E-3</v>
      </c>
      <c r="U3343" s="106">
        <f>'Datos Monitoreo 2019'!$T3343+'Datos Monitoreo 2019'!$R3343</f>
        <v>2.1646601432075689E-2</v>
      </c>
    </row>
    <row r="3344" spans="1:21" s="94" customFormat="1" ht="16.5" hidden="1" x14ac:dyDescent="0.3">
      <c r="A3344" s="95" t="s">
        <v>121</v>
      </c>
      <c r="B3344" s="102">
        <f>VLOOKUP('Datos Monitoreo 2019'!$A3344,info!$D$3:$E$118,2,FALSE)</f>
        <v>2</v>
      </c>
      <c r="C3344" s="96">
        <v>15</v>
      </c>
      <c r="D3344" s="96" t="s">
        <v>10</v>
      </c>
      <c r="E3344" s="97">
        <v>24.796340133717298</v>
      </c>
      <c r="F3344" s="103">
        <f t="shared" si="57"/>
        <v>4.8290872410414444E-2</v>
      </c>
      <c r="G3344" s="95"/>
      <c r="H3344" s="104"/>
      <c r="I3344" s="104"/>
      <c r="J3344" s="104"/>
      <c r="K3344" s="105">
        <f>VLOOKUP('Datos Monitoreo 2019'!$D3344,info!$A$2:$B$20,2,FALSE)</f>
        <v>0.54</v>
      </c>
      <c r="M3344" s="104">
        <v>1.1499999999999999</v>
      </c>
      <c r="N3344" s="106">
        <f>(0.214828*'Datos Monitoreo 2019'!$E3344^2.0402)/1000</f>
        <v>0.15028666119111964</v>
      </c>
      <c r="O3344" s="106">
        <f>'Datos Monitoreo 2019'!$N3344*'Datos Monitoreo 2019'!$S3344</f>
        <v>3.0057332238223929E-2</v>
      </c>
      <c r="P3344" s="106">
        <f>'Datos Monitoreo 2019'!$O3344+'Datos Monitoreo 2019'!$N3344</f>
        <v>0.18034399342934357</v>
      </c>
      <c r="Q3344" s="104">
        <v>0.47</v>
      </c>
      <c r="R3344" s="106">
        <f>'Datos Monitoreo 2019'!$Q3344*'Datos Monitoreo 2019'!$N3344</f>
        <v>7.0634730759826223E-2</v>
      </c>
      <c r="S3344" s="104">
        <v>0.2</v>
      </c>
      <c r="T3344" s="106">
        <f>'Datos Monitoreo 2019'!$R3344*'Datos Monitoreo 2019'!$S3344</f>
        <v>1.4126946151965246E-2</v>
      </c>
      <c r="U3344" s="106">
        <f>'Datos Monitoreo 2019'!$T3344+'Datos Monitoreo 2019'!$R3344</f>
        <v>8.476167691179147E-2</v>
      </c>
    </row>
    <row r="3345" spans="1:21" s="94" customFormat="1" ht="16.5" hidden="1" x14ac:dyDescent="0.3">
      <c r="A3345" s="95" t="s">
        <v>121</v>
      </c>
      <c r="B3345" s="102">
        <f>VLOOKUP('Datos Monitoreo 2019'!$A3345,info!$D$3:$E$118,2,FALSE)</f>
        <v>2</v>
      </c>
      <c r="C3345" s="96">
        <v>16</v>
      </c>
      <c r="D3345" s="96" t="s">
        <v>10</v>
      </c>
      <c r="E3345" s="97">
        <v>23.363945645890237</v>
      </c>
      <c r="F3345" s="103">
        <f t="shared" si="57"/>
        <v>4.2872840260208579E-2</v>
      </c>
      <c r="G3345" s="95"/>
      <c r="H3345" s="104"/>
      <c r="I3345" s="104"/>
      <c r="J3345" s="104"/>
      <c r="K3345" s="105">
        <f>VLOOKUP('Datos Monitoreo 2019'!$D3345,info!$A$2:$B$20,2,FALSE)</f>
        <v>0.54</v>
      </c>
      <c r="M3345" s="104">
        <v>1.1499999999999999</v>
      </c>
      <c r="N3345" s="106">
        <f>(0.214828*'Datos Monitoreo 2019'!$E3345^2.0402)/1000</f>
        <v>0.13310636285338648</v>
      </c>
      <c r="O3345" s="106">
        <f>'Datos Monitoreo 2019'!$N3345*'Datos Monitoreo 2019'!$S3345</f>
        <v>2.6621272570677298E-2</v>
      </c>
      <c r="P3345" s="106">
        <f>'Datos Monitoreo 2019'!$O3345+'Datos Monitoreo 2019'!$N3345</f>
        <v>0.15972763542406376</v>
      </c>
      <c r="Q3345" s="104">
        <v>0.47</v>
      </c>
      <c r="R3345" s="106">
        <f>'Datos Monitoreo 2019'!$Q3345*'Datos Monitoreo 2019'!$N3345</f>
        <v>6.255999054109164E-2</v>
      </c>
      <c r="S3345" s="104">
        <v>0.2</v>
      </c>
      <c r="T3345" s="106">
        <f>'Datos Monitoreo 2019'!$R3345*'Datos Monitoreo 2019'!$S3345</f>
        <v>1.2511998108218328E-2</v>
      </c>
      <c r="U3345" s="106">
        <f>'Datos Monitoreo 2019'!$T3345+'Datos Monitoreo 2019'!$R3345</f>
        <v>7.5071988649309973E-2</v>
      </c>
    </row>
    <row r="3346" spans="1:21" s="94" customFormat="1" ht="16.5" hidden="1" x14ac:dyDescent="0.3">
      <c r="A3346" s="95" t="s">
        <v>121</v>
      </c>
      <c r="B3346" s="102">
        <f>VLOOKUP('Datos Monitoreo 2019'!$A3346,info!$D$3:$E$118,2,FALSE)</f>
        <v>2</v>
      </c>
      <c r="C3346" s="96">
        <v>18</v>
      </c>
      <c r="D3346" s="96" t="s">
        <v>10</v>
      </c>
      <c r="E3346" s="97">
        <v>23.841410475165922</v>
      </c>
      <c r="F3346" s="103">
        <f t="shared" si="57"/>
        <v>4.4643041114748191E-2</v>
      </c>
      <c r="G3346" s="95"/>
      <c r="H3346" s="104"/>
      <c r="I3346" s="104"/>
      <c r="J3346" s="104"/>
      <c r="K3346" s="105">
        <f>VLOOKUP('Datos Monitoreo 2019'!$D3346,info!$A$2:$B$20,2,FALSE)</f>
        <v>0.54</v>
      </c>
      <c r="M3346" s="104">
        <v>1.1499999999999999</v>
      </c>
      <c r="N3346" s="106">
        <f>(0.214828*'Datos Monitoreo 2019'!$E3346^2.0402)/1000</f>
        <v>0.13871502978999956</v>
      </c>
      <c r="O3346" s="106">
        <f>'Datos Monitoreo 2019'!$N3346*'Datos Monitoreo 2019'!$S3346</f>
        <v>2.7743005957999913E-2</v>
      </c>
      <c r="P3346" s="106">
        <f>'Datos Monitoreo 2019'!$O3346+'Datos Monitoreo 2019'!$N3346</f>
        <v>0.16645803574799947</v>
      </c>
      <c r="Q3346" s="104">
        <v>0.47</v>
      </c>
      <c r="R3346" s="106">
        <f>'Datos Monitoreo 2019'!$Q3346*'Datos Monitoreo 2019'!$N3346</f>
        <v>6.5196064001299792E-2</v>
      </c>
      <c r="S3346" s="104">
        <v>0.2</v>
      </c>
      <c r="T3346" s="106">
        <f>'Datos Monitoreo 2019'!$R3346*'Datos Monitoreo 2019'!$S3346</f>
        <v>1.3039212800259959E-2</v>
      </c>
      <c r="U3346" s="106">
        <f>'Datos Monitoreo 2019'!$T3346+'Datos Monitoreo 2019'!$R3346</f>
        <v>7.8235276801559755E-2</v>
      </c>
    </row>
    <row r="3347" spans="1:21" s="94" customFormat="1" ht="16.5" hidden="1" x14ac:dyDescent="0.3">
      <c r="A3347" s="95" t="s">
        <v>121</v>
      </c>
      <c r="B3347" s="102">
        <f>VLOOKUP('Datos Monitoreo 2019'!$A3347,info!$D$3:$E$118,2,FALSE)</f>
        <v>2</v>
      </c>
      <c r="C3347" s="96">
        <v>19</v>
      </c>
      <c r="D3347" s="96" t="s">
        <v>10</v>
      </c>
      <c r="E3347" s="97">
        <v>21.454086328787493</v>
      </c>
      <c r="F3347" s="103">
        <f t="shared" si="57"/>
        <v>3.615013546400693E-2</v>
      </c>
      <c r="G3347" s="95"/>
      <c r="H3347" s="104"/>
      <c r="I3347" s="104"/>
      <c r="J3347" s="104"/>
      <c r="K3347" s="105">
        <f>VLOOKUP('Datos Monitoreo 2019'!$D3347,info!$A$2:$B$20,2,FALSE)</f>
        <v>0.54</v>
      </c>
      <c r="M3347" s="104">
        <v>1.1499999999999999</v>
      </c>
      <c r="N3347" s="106">
        <f>(0.214828*'Datos Monitoreo 2019'!$E3347^2.0402)/1000</f>
        <v>0.11185042430215894</v>
      </c>
      <c r="O3347" s="106">
        <f>'Datos Monitoreo 2019'!$N3347*'Datos Monitoreo 2019'!$S3347</f>
        <v>2.237008486043179E-2</v>
      </c>
      <c r="P3347" s="106">
        <f>'Datos Monitoreo 2019'!$O3347+'Datos Monitoreo 2019'!$N3347</f>
        <v>0.13422050916259073</v>
      </c>
      <c r="Q3347" s="104">
        <v>0.47</v>
      </c>
      <c r="R3347" s="106">
        <f>'Datos Monitoreo 2019'!$Q3347*'Datos Monitoreo 2019'!$N3347</f>
        <v>5.2569699422014698E-2</v>
      </c>
      <c r="S3347" s="104">
        <v>0.2</v>
      </c>
      <c r="T3347" s="106">
        <f>'Datos Monitoreo 2019'!$R3347*'Datos Monitoreo 2019'!$S3347</f>
        <v>1.051393988440294E-2</v>
      </c>
      <c r="U3347" s="106">
        <f>'Datos Monitoreo 2019'!$T3347+'Datos Monitoreo 2019'!$R3347</f>
        <v>6.3083639306417638E-2</v>
      </c>
    </row>
    <row r="3348" spans="1:21" s="94" customFormat="1" ht="16.5" hidden="1" x14ac:dyDescent="0.3">
      <c r="A3348" s="95" t="s">
        <v>121</v>
      </c>
      <c r="B3348" s="102">
        <f>VLOOKUP('Datos Monitoreo 2019'!$A3348,info!$D$3:$E$118,2,FALSE)</f>
        <v>2</v>
      </c>
      <c r="C3348" s="96">
        <v>20</v>
      </c>
      <c r="D3348" s="96" t="s">
        <v>10</v>
      </c>
      <c r="E3348" s="97">
        <v>22.950142793851306</v>
      </c>
      <c r="F3348" s="103">
        <f t="shared" si="57"/>
        <v>4.1367632385916973E-2</v>
      </c>
      <c r="G3348" s="95"/>
      <c r="H3348" s="104"/>
      <c r="I3348" s="104"/>
      <c r="J3348" s="104"/>
      <c r="K3348" s="105">
        <f>VLOOKUP('Datos Monitoreo 2019'!$D3348,info!$A$2:$B$20,2,FALSE)</f>
        <v>0.54</v>
      </c>
      <c r="M3348" s="104">
        <v>1.1499999999999999</v>
      </c>
      <c r="N3348" s="106">
        <f>(0.214828*'Datos Monitoreo 2019'!$E3348^2.0402)/1000</f>
        <v>0.12834094775650604</v>
      </c>
      <c r="O3348" s="106">
        <f>'Datos Monitoreo 2019'!$N3348*'Datos Monitoreo 2019'!$S3348</f>
        <v>2.5668189551301207E-2</v>
      </c>
      <c r="P3348" s="106">
        <f>'Datos Monitoreo 2019'!$O3348+'Datos Monitoreo 2019'!$N3348</f>
        <v>0.15400913730780724</v>
      </c>
      <c r="Q3348" s="104">
        <v>0.47</v>
      </c>
      <c r="R3348" s="106">
        <f>'Datos Monitoreo 2019'!$Q3348*'Datos Monitoreo 2019'!$N3348</f>
        <v>6.0320245445557835E-2</v>
      </c>
      <c r="S3348" s="104">
        <v>0.2</v>
      </c>
      <c r="T3348" s="106">
        <f>'Datos Monitoreo 2019'!$R3348*'Datos Monitoreo 2019'!$S3348</f>
        <v>1.2064049089111567E-2</v>
      </c>
      <c r="U3348" s="106">
        <f>'Datos Monitoreo 2019'!$T3348+'Datos Monitoreo 2019'!$R3348</f>
        <v>7.2384294534669408E-2</v>
      </c>
    </row>
    <row r="3349" spans="1:21" s="94" customFormat="1" ht="16.5" hidden="1" x14ac:dyDescent="0.3">
      <c r="A3349" s="95" t="s">
        <v>121</v>
      </c>
      <c r="B3349" s="102">
        <f>VLOOKUP('Datos Monitoreo 2019'!$A3349,info!$D$3:$E$118,2,FALSE)</f>
        <v>2</v>
      </c>
      <c r="C3349" s="96">
        <v>21</v>
      </c>
      <c r="D3349" s="96" t="s">
        <v>10</v>
      </c>
      <c r="E3349" s="97">
        <v>15.374367502677089</v>
      </c>
      <c r="F3349" s="103">
        <f t="shared" si="57"/>
        <v>1.8564548759482585E-2</v>
      </c>
      <c r="G3349" s="95"/>
      <c r="H3349" s="104"/>
      <c r="I3349" s="104"/>
      <c r="J3349" s="104"/>
      <c r="K3349" s="105">
        <f>VLOOKUP('Datos Monitoreo 2019'!$D3349,info!$A$2:$B$20,2,FALSE)</f>
        <v>0.54</v>
      </c>
      <c r="M3349" s="104">
        <v>1.1499999999999999</v>
      </c>
      <c r="N3349" s="106">
        <f>(0.214828*'Datos Monitoreo 2019'!$E3349^2.0402)/1000</f>
        <v>5.6675407467892965E-2</v>
      </c>
      <c r="O3349" s="106">
        <f>'Datos Monitoreo 2019'!$N3349*'Datos Monitoreo 2019'!$S3349</f>
        <v>1.1335081493578593E-2</v>
      </c>
      <c r="P3349" s="106">
        <f>'Datos Monitoreo 2019'!$O3349+'Datos Monitoreo 2019'!$N3349</f>
        <v>6.8010488961471563E-2</v>
      </c>
      <c r="Q3349" s="104">
        <v>0.47</v>
      </c>
      <c r="R3349" s="106">
        <f>'Datos Monitoreo 2019'!$Q3349*'Datos Monitoreo 2019'!$N3349</f>
        <v>2.6637441509909692E-2</v>
      </c>
      <c r="S3349" s="104">
        <v>0.2</v>
      </c>
      <c r="T3349" s="106">
        <f>'Datos Monitoreo 2019'!$R3349*'Datos Monitoreo 2019'!$S3349</f>
        <v>5.3274883019819386E-3</v>
      </c>
      <c r="U3349" s="106">
        <f>'Datos Monitoreo 2019'!$T3349+'Datos Monitoreo 2019'!$R3349</f>
        <v>3.1964929811891633E-2</v>
      </c>
    </row>
    <row r="3350" spans="1:21" s="94" customFormat="1" ht="16.5" hidden="1" x14ac:dyDescent="0.3">
      <c r="A3350" s="95" t="s">
        <v>121</v>
      </c>
      <c r="B3350" s="102">
        <f>VLOOKUP('Datos Monitoreo 2019'!$A3350,info!$D$3:$E$118,2,FALSE)</f>
        <v>2</v>
      </c>
      <c r="C3350" s="96">
        <v>22</v>
      </c>
      <c r="D3350" s="96" t="s">
        <v>10</v>
      </c>
      <c r="E3350" s="97">
        <v>26.99267834838545</v>
      </c>
      <c r="F3350" s="103">
        <f t="shared" si="57"/>
        <v>5.7224478098577163E-2</v>
      </c>
      <c r="G3350" s="95"/>
      <c r="H3350" s="104"/>
      <c r="I3350" s="104"/>
      <c r="J3350" s="104"/>
      <c r="K3350" s="105">
        <f>VLOOKUP('Datos Monitoreo 2019'!$D3350,info!$A$2:$B$20,2,FALSE)</f>
        <v>0.54</v>
      </c>
      <c r="M3350" s="104">
        <v>1.1499999999999999</v>
      </c>
      <c r="N3350" s="106">
        <f>(0.214828*'Datos Monitoreo 2019'!$E3350^2.0402)/1000</f>
        <v>0.17869768765762142</v>
      </c>
      <c r="O3350" s="106">
        <f>'Datos Monitoreo 2019'!$N3350*'Datos Monitoreo 2019'!$S3350</f>
        <v>3.5739537531524285E-2</v>
      </c>
      <c r="P3350" s="106">
        <f>'Datos Monitoreo 2019'!$O3350+'Datos Monitoreo 2019'!$N3350</f>
        <v>0.21443722518914571</v>
      </c>
      <c r="Q3350" s="104">
        <v>0.47</v>
      </c>
      <c r="R3350" s="106">
        <f>'Datos Monitoreo 2019'!$Q3350*'Datos Monitoreo 2019'!$N3350</f>
        <v>8.3987913199082068E-2</v>
      </c>
      <c r="S3350" s="104">
        <v>0.2</v>
      </c>
      <c r="T3350" s="106">
        <f>'Datos Monitoreo 2019'!$R3350*'Datos Monitoreo 2019'!$S3350</f>
        <v>1.6797582639816414E-2</v>
      </c>
      <c r="U3350" s="106">
        <f>'Datos Monitoreo 2019'!$T3350+'Datos Monitoreo 2019'!$R3350</f>
        <v>0.10078549583889848</v>
      </c>
    </row>
    <row r="3351" spans="1:21" s="94" customFormat="1" ht="16.5" hidden="1" x14ac:dyDescent="0.3">
      <c r="A3351" s="95" t="s">
        <v>121</v>
      </c>
      <c r="B3351" s="102">
        <f>VLOOKUP('Datos Monitoreo 2019'!$A3351,info!$D$3:$E$118,2,FALSE)</f>
        <v>2</v>
      </c>
      <c r="C3351" s="96">
        <v>23</v>
      </c>
      <c r="D3351" s="96" t="s">
        <v>10</v>
      </c>
      <c r="E3351" s="97">
        <v>23.268452680035097</v>
      </c>
      <c r="F3351" s="103">
        <f t="shared" si="57"/>
        <v>4.2523097272764127E-2</v>
      </c>
      <c r="G3351" s="95"/>
      <c r="H3351" s="104"/>
      <c r="I3351" s="104"/>
      <c r="J3351" s="104"/>
      <c r="K3351" s="105">
        <f>VLOOKUP('Datos Monitoreo 2019'!$D3351,info!$A$2:$B$20,2,FALSE)</f>
        <v>0.54</v>
      </c>
      <c r="M3351" s="104">
        <v>1.1499999999999999</v>
      </c>
      <c r="N3351" s="106">
        <f>(0.214828*'Datos Monitoreo 2019'!$E3351^2.0402)/1000</f>
        <v>0.13199878918717348</v>
      </c>
      <c r="O3351" s="106">
        <f>'Datos Monitoreo 2019'!$N3351*'Datos Monitoreo 2019'!$S3351</f>
        <v>2.6399757837434697E-2</v>
      </c>
      <c r="P3351" s="106">
        <f>'Datos Monitoreo 2019'!$O3351+'Datos Monitoreo 2019'!$N3351</f>
        <v>0.15839854702460818</v>
      </c>
      <c r="Q3351" s="104">
        <v>0.47</v>
      </c>
      <c r="R3351" s="106">
        <f>'Datos Monitoreo 2019'!$Q3351*'Datos Monitoreo 2019'!$N3351</f>
        <v>6.2039430917971532E-2</v>
      </c>
      <c r="S3351" s="104">
        <v>0.2</v>
      </c>
      <c r="T3351" s="106">
        <f>'Datos Monitoreo 2019'!$R3351*'Datos Monitoreo 2019'!$S3351</f>
        <v>1.2407886183594306E-2</v>
      </c>
      <c r="U3351" s="106">
        <f>'Datos Monitoreo 2019'!$T3351+'Datos Monitoreo 2019'!$R3351</f>
        <v>7.4447317101565838E-2</v>
      </c>
    </row>
    <row r="3352" spans="1:21" s="94" customFormat="1" ht="16.5" hidden="1" x14ac:dyDescent="0.3">
      <c r="A3352" s="95" t="s">
        <v>121</v>
      </c>
      <c r="B3352" s="102">
        <f>VLOOKUP('Datos Monitoreo 2019'!$A3352,info!$D$3:$E$118,2,FALSE)</f>
        <v>2</v>
      </c>
      <c r="C3352" s="96">
        <v>25</v>
      </c>
      <c r="D3352" s="96" t="s">
        <v>10</v>
      </c>
      <c r="E3352" s="97">
        <v>23.554931577600509</v>
      </c>
      <c r="F3352" s="103">
        <f t="shared" si="57"/>
        <v>4.3576623418560945E-2</v>
      </c>
      <c r="G3352" s="95"/>
      <c r="H3352" s="104"/>
      <c r="I3352" s="104"/>
      <c r="J3352" s="104"/>
      <c r="K3352" s="105">
        <f>VLOOKUP('Datos Monitoreo 2019'!$D3352,info!$A$2:$B$20,2,FALSE)</f>
        <v>0.54</v>
      </c>
      <c r="M3352" s="104">
        <v>1.1499999999999999</v>
      </c>
      <c r="N3352" s="106">
        <f>(0.214828*'Datos Monitoreo 2019'!$E3352^2.0402)/1000</f>
        <v>0.13533566759448121</v>
      </c>
      <c r="O3352" s="106">
        <f>'Datos Monitoreo 2019'!$N3352*'Datos Monitoreo 2019'!$S3352</f>
        <v>2.7067133518896242E-2</v>
      </c>
      <c r="P3352" s="106">
        <f>'Datos Monitoreo 2019'!$O3352+'Datos Monitoreo 2019'!$N3352</f>
        <v>0.16240280111337746</v>
      </c>
      <c r="Q3352" s="104">
        <v>0.47</v>
      </c>
      <c r="R3352" s="106">
        <f>'Datos Monitoreo 2019'!$Q3352*'Datos Monitoreo 2019'!$N3352</f>
        <v>6.3607763769406162E-2</v>
      </c>
      <c r="S3352" s="104">
        <v>0.2</v>
      </c>
      <c r="T3352" s="106">
        <f>'Datos Monitoreo 2019'!$R3352*'Datos Monitoreo 2019'!$S3352</f>
        <v>1.2721552753881232E-2</v>
      </c>
      <c r="U3352" s="106">
        <f>'Datos Monitoreo 2019'!$T3352+'Datos Monitoreo 2019'!$R3352</f>
        <v>7.6329316523287394E-2</v>
      </c>
    </row>
    <row r="3353" spans="1:21" s="94" customFormat="1" ht="16.5" hidden="1" x14ac:dyDescent="0.3">
      <c r="A3353" s="95" t="s">
        <v>121</v>
      </c>
      <c r="B3353" s="102">
        <f>VLOOKUP('Datos Monitoreo 2019'!$A3353,info!$D$3:$E$118,2,FALSE)</f>
        <v>2</v>
      </c>
      <c r="C3353" s="96">
        <v>26</v>
      </c>
      <c r="D3353" s="96" t="s">
        <v>10</v>
      </c>
      <c r="E3353" s="97">
        <v>16.679438036030632</v>
      </c>
      <c r="F3353" s="103">
        <f t="shared" si="57"/>
        <v>2.1850063827200131E-2</v>
      </c>
      <c r="G3353" s="95"/>
      <c r="H3353" s="104"/>
      <c r="I3353" s="104"/>
      <c r="J3353" s="104"/>
      <c r="K3353" s="105">
        <f>VLOOKUP('Datos Monitoreo 2019'!$D3353,info!$A$2:$B$20,2,FALSE)</f>
        <v>0.54</v>
      </c>
      <c r="M3353" s="104">
        <v>1.1499999999999999</v>
      </c>
      <c r="N3353" s="106">
        <f>(0.214828*'Datos Monitoreo 2019'!$E3353^2.0402)/1000</f>
        <v>6.692454183862212E-2</v>
      </c>
      <c r="O3353" s="106">
        <f>'Datos Monitoreo 2019'!$N3353*'Datos Monitoreo 2019'!$S3353</f>
        <v>1.3384908367724425E-2</v>
      </c>
      <c r="P3353" s="106">
        <f>'Datos Monitoreo 2019'!$O3353+'Datos Monitoreo 2019'!$N3353</f>
        <v>8.0309450206346542E-2</v>
      </c>
      <c r="Q3353" s="104">
        <v>0.47</v>
      </c>
      <c r="R3353" s="106">
        <f>'Datos Monitoreo 2019'!$Q3353*'Datos Monitoreo 2019'!$N3353</f>
        <v>3.1454534664152392E-2</v>
      </c>
      <c r="S3353" s="104">
        <v>0.2</v>
      </c>
      <c r="T3353" s="106">
        <f>'Datos Monitoreo 2019'!$R3353*'Datos Monitoreo 2019'!$S3353</f>
        <v>6.2909069328304784E-3</v>
      </c>
      <c r="U3353" s="106">
        <f>'Datos Monitoreo 2019'!$T3353+'Datos Monitoreo 2019'!$R3353</f>
        <v>3.774544159698287E-2</v>
      </c>
    </row>
    <row r="3354" spans="1:21" s="94" customFormat="1" ht="16.5" hidden="1" x14ac:dyDescent="0.3">
      <c r="A3354" s="95" t="s">
        <v>121</v>
      </c>
      <c r="B3354" s="102">
        <f>VLOOKUP('Datos Monitoreo 2019'!$A3354,info!$D$3:$E$118,2,FALSE)</f>
        <v>2</v>
      </c>
      <c r="C3354" s="96">
        <v>27</v>
      </c>
      <c r="D3354" s="96" t="s">
        <v>10</v>
      </c>
      <c r="E3354" s="97">
        <v>22.56817093043076</v>
      </c>
      <c r="F3354" s="103">
        <f t="shared" si="57"/>
        <v>4.000208297418853E-2</v>
      </c>
      <c r="G3354" s="95"/>
      <c r="H3354" s="104"/>
      <c r="I3354" s="104"/>
      <c r="J3354" s="104"/>
      <c r="K3354" s="105">
        <f>VLOOKUP('Datos Monitoreo 2019'!$D3354,info!$A$2:$B$20,2,FALSE)</f>
        <v>0.54</v>
      </c>
      <c r="M3354" s="104">
        <v>1.1499999999999999</v>
      </c>
      <c r="N3354" s="106">
        <f>(0.214828*'Datos Monitoreo 2019'!$E3354^2.0402)/1000</f>
        <v>0.12402069593366823</v>
      </c>
      <c r="O3354" s="106">
        <f>'Datos Monitoreo 2019'!$N3354*'Datos Monitoreo 2019'!$S3354</f>
        <v>2.4804139186733645E-2</v>
      </c>
      <c r="P3354" s="106">
        <f>'Datos Monitoreo 2019'!$O3354+'Datos Monitoreo 2019'!$N3354</f>
        <v>0.14882483512040187</v>
      </c>
      <c r="Q3354" s="104">
        <v>0.47</v>
      </c>
      <c r="R3354" s="106">
        <f>'Datos Monitoreo 2019'!$Q3354*'Datos Monitoreo 2019'!$N3354</f>
        <v>5.8289727088824066E-2</v>
      </c>
      <c r="S3354" s="104">
        <v>0.2</v>
      </c>
      <c r="T3354" s="106">
        <f>'Datos Monitoreo 2019'!$R3354*'Datos Monitoreo 2019'!$S3354</f>
        <v>1.1657945417764813E-2</v>
      </c>
      <c r="U3354" s="106">
        <f>'Datos Monitoreo 2019'!$T3354+'Datos Monitoreo 2019'!$R3354</f>
        <v>6.9947672506588884E-2</v>
      </c>
    </row>
    <row r="3355" spans="1:21" s="94" customFormat="1" ht="16.5" hidden="1" x14ac:dyDescent="0.3">
      <c r="A3355" s="95" t="s">
        <v>121</v>
      </c>
      <c r="B3355" s="102">
        <f>VLOOKUP('Datos Monitoreo 2019'!$A3355,info!$D$3:$E$118,2,FALSE)</f>
        <v>2</v>
      </c>
      <c r="C3355" s="96">
        <v>27</v>
      </c>
      <c r="D3355" s="96" t="s">
        <v>10</v>
      </c>
      <c r="E3355" s="97">
        <v>13.750987083139758</v>
      </c>
      <c r="F3355" s="103">
        <f t="shared" si="57"/>
        <v>1.4851066049790944E-2</v>
      </c>
      <c r="G3355" s="95"/>
      <c r="H3355" s="104"/>
      <c r="I3355" s="104"/>
      <c r="J3355" s="104"/>
      <c r="K3355" s="105">
        <f>VLOOKUP('Datos Monitoreo 2019'!$D3355,info!$A$2:$B$20,2,FALSE)</f>
        <v>0.54</v>
      </c>
      <c r="M3355" s="104">
        <v>1.1499999999999999</v>
      </c>
      <c r="N3355" s="106">
        <f>(0.214828*'Datos Monitoreo 2019'!$E3355^2.0402)/1000</f>
        <v>4.5135645233082028E-2</v>
      </c>
      <c r="O3355" s="106">
        <f>'Datos Monitoreo 2019'!$N3355*'Datos Monitoreo 2019'!$S3355</f>
        <v>9.0271290466164052E-3</v>
      </c>
      <c r="P3355" s="106">
        <f>'Datos Monitoreo 2019'!$O3355+'Datos Monitoreo 2019'!$N3355</f>
        <v>5.4162774279698435E-2</v>
      </c>
      <c r="Q3355" s="104">
        <v>0.47</v>
      </c>
      <c r="R3355" s="106">
        <f>'Datos Monitoreo 2019'!$Q3355*'Datos Monitoreo 2019'!$N3355</f>
        <v>2.1213753259548551E-2</v>
      </c>
      <c r="S3355" s="104">
        <v>0.2</v>
      </c>
      <c r="T3355" s="106">
        <f>'Datos Monitoreo 2019'!$R3355*'Datos Monitoreo 2019'!$S3355</f>
        <v>4.2427506519097102E-3</v>
      </c>
      <c r="U3355" s="106">
        <f>'Datos Monitoreo 2019'!$T3355+'Datos Monitoreo 2019'!$R3355</f>
        <v>2.5456503911458261E-2</v>
      </c>
    </row>
    <row r="3356" spans="1:21" s="94" customFormat="1" ht="16.5" hidden="1" x14ac:dyDescent="0.3">
      <c r="A3356" s="95" t="s">
        <v>121</v>
      </c>
      <c r="B3356" s="102">
        <f>VLOOKUP('Datos Monitoreo 2019'!$A3356,info!$D$3:$E$118,2,FALSE)</f>
        <v>2</v>
      </c>
      <c r="C3356" s="96">
        <v>29</v>
      </c>
      <c r="D3356" s="96" t="s">
        <v>10</v>
      </c>
      <c r="E3356" s="97">
        <v>26.769861428056796</v>
      </c>
      <c r="F3356" s="103">
        <f t="shared" si="57"/>
        <v>5.6283633652489409E-2</v>
      </c>
      <c r="G3356" s="95"/>
      <c r="H3356" s="104"/>
      <c r="I3356" s="104"/>
      <c r="J3356" s="104"/>
      <c r="K3356" s="105">
        <f>VLOOKUP('Datos Monitoreo 2019'!$D3356,info!$A$2:$B$20,2,FALSE)</f>
        <v>0.54</v>
      </c>
      <c r="M3356" s="104">
        <v>1.1499999999999999</v>
      </c>
      <c r="N3356" s="106">
        <f>(0.214828*'Datos Monitoreo 2019'!$E3356^2.0402)/1000</f>
        <v>0.17570111018541298</v>
      </c>
      <c r="O3356" s="106">
        <f>'Datos Monitoreo 2019'!$N3356*'Datos Monitoreo 2019'!$S3356</f>
        <v>3.51402220370826E-2</v>
      </c>
      <c r="P3356" s="106">
        <f>'Datos Monitoreo 2019'!$O3356+'Datos Monitoreo 2019'!$N3356</f>
        <v>0.21084133222249557</v>
      </c>
      <c r="Q3356" s="104">
        <v>0.47</v>
      </c>
      <c r="R3356" s="106">
        <f>'Datos Monitoreo 2019'!$Q3356*'Datos Monitoreo 2019'!$N3356</f>
        <v>8.2579521787144103E-2</v>
      </c>
      <c r="S3356" s="104">
        <v>0.2</v>
      </c>
      <c r="T3356" s="106">
        <f>'Datos Monitoreo 2019'!$R3356*'Datos Monitoreo 2019'!$S3356</f>
        <v>1.6515904357428821E-2</v>
      </c>
      <c r="U3356" s="106">
        <f>'Datos Monitoreo 2019'!$T3356+'Datos Monitoreo 2019'!$R3356</f>
        <v>9.9095426144572923E-2</v>
      </c>
    </row>
    <row r="3357" spans="1:21" s="94" customFormat="1" ht="16.5" hidden="1" x14ac:dyDescent="0.3">
      <c r="A3357" s="95" t="s">
        <v>121</v>
      </c>
      <c r="B3357" s="102">
        <f>VLOOKUP('Datos Monitoreo 2019'!$A3357,info!$D$3:$E$118,2,FALSE)</f>
        <v>2</v>
      </c>
      <c r="C3357" s="96">
        <v>31</v>
      </c>
      <c r="D3357" s="96" t="s">
        <v>10</v>
      </c>
      <c r="E3357" s="97">
        <v>23.745917509310782</v>
      </c>
      <c r="F3357" s="103">
        <f t="shared" si="57"/>
        <v>4.4286136154864604E-2</v>
      </c>
      <c r="G3357" s="95"/>
      <c r="H3357" s="104"/>
      <c r="I3357" s="104"/>
      <c r="J3357" s="104"/>
      <c r="K3357" s="105">
        <f>VLOOKUP('Datos Monitoreo 2019'!$D3357,info!$A$2:$B$20,2,FALSE)</f>
        <v>0.54</v>
      </c>
      <c r="M3357" s="104">
        <v>1.1499999999999999</v>
      </c>
      <c r="N3357" s="106">
        <f>(0.214828*'Datos Monitoreo 2019'!$E3357^2.0402)/1000</f>
        <v>0.13758385402421436</v>
      </c>
      <c r="O3357" s="106">
        <f>'Datos Monitoreo 2019'!$N3357*'Datos Monitoreo 2019'!$S3357</f>
        <v>2.7516770804842872E-2</v>
      </c>
      <c r="P3357" s="106">
        <f>'Datos Monitoreo 2019'!$O3357+'Datos Monitoreo 2019'!$N3357</f>
        <v>0.16510062482905724</v>
      </c>
      <c r="Q3357" s="104">
        <v>0.47</v>
      </c>
      <c r="R3357" s="106">
        <f>'Datos Monitoreo 2019'!$Q3357*'Datos Monitoreo 2019'!$N3357</f>
        <v>6.4664411391380738E-2</v>
      </c>
      <c r="S3357" s="104">
        <v>0.2</v>
      </c>
      <c r="T3357" s="106">
        <f>'Datos Monitoreo 2019'!$R3357*'Datos Monitoreo 2019'!$S3357</f>
        <v>1.2932882278276148E-2</v>
      </c>
      <c r="U3357" s="106">
        <f>'Datos Monitoreo 2019'!$T3357+'Datos Monitoreo 2019'!$R3357</f>
        <v>7.7597293669656883E-2</v>
      </c>
    </row>
    <row r="3358" spans="1:21" s="94" customFormat="1" ht="16.5" hidden="1" x14ac:dyDescent="0.3">
      <c r="A3358" s="95" t="s">
        <v>121</v>
      </c>
      <c r="B3358" s="102">
        <f>VLOOKUP('Datos Monitoreo 2019'!$A3358,info!$D$3:$E$118,2,FALSE)</f>
        <v>2</v>
      </c>
      <c r="C3358" s="96">
        <v>32</v>
      </c>
      <c r="D3358" s="96" t="s">
        <v>10</v>
      </c>
      <c r="E3358" s="97">
        <v>26.419720553254628</v>
      </c>
      <c r="F3358" s="103">
        <f t="shared" si="57"/>
        <v>5.4820920148003355E-2</v>
      </c>
      <c r="G3358" s="95"/>
      <c r="H3358" s="104"/>
      <c r="I3358" s="104"/>
      <c r="J3358" s="104"/>
      <c r="K3358" s="105">
        <f>VLOOKUP('Datos Monitoreo 2019'!$D3358,info!$A$2:$B$20,2,FALSE)</f>
        <v>0.54</v>
      </c>
      <c r="M3358" s="104">
        <v>1.1499999999999999</v>
      </c>
      <c r="N3358" s="106">
        <f>(0.214828*'Datos Monitoreo 2019'!$E3358^2.0402)/1000</f>
        <v>0.17104439178456021</v>
      </c>
      <c r="O3358" s="106">
        <f>'Datos Monitoreo 2019'!$N3358*'Datos Monitoreo 2019'!$S3358</f>
        <v>3.4208878356912047E-2</v>
      </c>
      <c r="P3358" s="106">
        <f>'Datos Monitoreo 2019'!$O3358+'Datos Monitoreo 2019'!$N3358</f>
        <v>0.20525327014147227</v>
      </c>
      <c r="Q3358" s="104">
        <v>0.47</v>
      </c>
      <c r="R3358" s="106">
        <f>'Datos Monitoreo 2019'!$Q3358*'Datos Monitoreo 2019'!$N3358</f>
        <v>8.0390864138743301E-2</v>
      </c>
      <c r="S3358" s="104">
        <v>0.2</v>
      </c>
      <c r="T3358" s="106">
        <f>'Datos Monitoreo 2019'!$R3358*'Datos Monitoreo 2019'!$S3358</f>
        <v>1.6078172827748659E-2</v>
      </c>
      <c r="U3358" s="106">
        <f>'Datos Monitoreo 2019'!$T3358+'Datos Monitoreo 2019'!$R3358</f>
        <v>9.6469036966491964E-2</v>
      </c>
    </row>
    <row r="3359" spans="1:21" s="94" customFormat="1" ht="16.5" hidden="1" x14ac:dyDescent="0.3">
      <c r="A3359" s="95" t="s">
        <v>121</v>
      </c>
      <c r="B3359" s="102">
        <f>VLOOKUP('Datos Monitoreo 2019'!$A3359,info!$D$3:$E$118,2,FALSE)</f>
        <v>2</v>
      </c>
      <c r="C3359" s="96">
        <v>34</v>
      </c>
      <c r="D3359" s="96" t="s">
        <v>10</v>
      </c>
      <c r="E3359" s="97">
        <v>29.793805346802806</v>
      </c>
      <c r="F3359" s="103">
        <f t="shared" si="57"/>
        <v>6.9717504511518549E-2</v>
      </c>
      <c r="G3359" s="95"/>
      <c r="H3359" s="104"/>
      <c r="I3359" s="104"/>
      <c r="J3359" s="104"/>
      <c r="K3359" s="105">
        <f>VLOOKUP('Datos Monitoreo 2019'!$D3359,info!$A$2:$B$20,2,FALSE)</f>
        <v>0.54</v>
      </c>
      <c r="M3359" s="104">
        <v>1.1499999999999999</v>
      </c>
      <c r="N3359" s="106">
        <f>(0.214828*'Datos Monitoreo 2019'!$E3359^2.0402)/1000</f>
        <v>0.21857611455632595</v>
      </c>
      <c r="O3359" s="106">
        <f>'Datos Monitoreo 2019'!$N3359*'Datos Monitoreo 2019'!$S3359</f>
        <v>4.3715222911265193E-2</v>
      </c>
      <c r="P3359" s="106">
        <f>'Datos Monitoreo 2019'!$O3359+'Datos Monitoreo 2019'!$N3359</f>
        <v>0.26229133746759115</v>
      </c>
      <c r="Q3359" s="104">
        <v>0.47</v>
      </c>
      <c r="R3359" s="106">
        <f>'Datos Monitoreo 2019'!$Q3359*'Datos Monitoreo 2019'!$N3359</f>
        <v>0.10273077384147319</v>
      </c>
      <c r="S3359" s="104">
        <v>0.2</v>
      </c>
      <c r="T3359" s="106">
        <f>'Datos Monitoreo 2019'!$R3359*'Datos Monitoreo 2019'!$S3359</f>
        <v>2.054615476829464E-2</v>
      </c>
      <c r="U3359" s="106">
        <f>'Datos Monitoreo 2019'!$T3359+'Datos Monitoreo 2019'!$R3359</f>
        <v>0.12327692860976783</v>
      </c>
    </row>
    <row r="3360" spans="1:21" s="94" customFormat="1" ht="16.5" hidden="1" x14ac:dyDescent="0.3">
      <c r="A3360" s="95" t="s">
        <v>121</v>
      </c>
      <c r="B3360" s="102">
        <f>VLOOKUP('Datos Monitoreo 2019'!$A3360,info!$D$3:$E$118,2,FALSE)</f>
        <v>2</v>
      </c>
      <c r="C3360" s="96">
        <v>35</v>
      </c>
      <c r="D3360" s="96" t="s">
        <v>10</v>
      </c>
      <c r="E3360" s="97">
        <v>26.037748689834078</v>
      </c>
      <c r="F3360" s="103">
        <f t="shared" si="57"/>
        <v>5.3247196070710691E-2</v>
      </c>
      <c r="G3360" s="95"/>
      <c r="H3360" s="104"/>
      <c r="I3360" s="104"/>
      <c r="J3360" s="104"/>
      <c r="K3360" s="105">
        <f>VLOOKUP('Datos Monitoreo 2019'!$D3360,info!$A$2:$B$20,2,FALSE)</f>
        <v>0.54</v>
      </c>
      <c r="M3360" s="104">
        <v>1.1499999999999999</v>
      </c>
      <c r="N3360" s="106">
        <f>(0.214828*'Datos Monitoreo 2019'!$E3360^2.0402)/1000</f>
        <v>0.16603704868024732</v>
      </c>
      <c r="O3360" s="106">
        <f>'Datos Monitoreo 2019'!$N3360*'Datos Monitoreo 2019'!$S3360</f>
        <v>3.3207409736049465E-2</v>
      </c>
      <c r="P3360" s="106">
        <f>'Datos Monitoreo 2019'!$O3360+'Datos Monitoreo 2019'!$N3360</f>
        <v>0.19924445841629679</v>
      </c>
      <c r="Q3360" s="104">
        <v>0.47</v>
      </c>
      <c r="R3360" s="106">
        <f>'Datos Monitoreo 2019'!$Q3360*'Datos Monitoreo 2019'!$N3360</f>
        <v>7.8037412879716231E-2</v>
      </c>
      <c r="S3360" s="104">
        <v>0.2</v>
      </c>
      <c r="T3360" s="106">
        <f>'Datos Monitoreo 2019'!$R3360*'Datos Monitoreo 2019'!$S3360</f>
        <v>1.5607482575943247E-2</v>
      </c>
      <c r="U3360" s="106">
        <f>'Datos Monitoreo 2019'!$T3360+'Datos Monitoreo 2019'!$R3360</f>
        <v>9.3644895455659474E-2</v>
      </c>
    </row>
    <row r="3361" spans="1:21" s="94" customFormat="1" ht="16.5" hidden="1" x14ac:dyDescent="0.3">
      <c r="A3361" s="95" t="s">
        <v>121</v>
      </c>
      <c r="B3361" s="102">
        <f>VLOOKUP('Datos Monitoreo 2019'!$A3361,info!$D$3:$E$118,2,FALSE)</f>
        <v>2</v>
      </c>
      <c r="C3361" s="96">
        <v>36</v>
      </c>
      <c r="D3361" s="96" t="s">
        <v>10</v>
      </c>
      <c r="E3361" s="97">
        <v>20.340001727144223</v>
      </c>
      <c r="F3361" s="103">
        <f t="shared" si="57"/>
        <v>3.2493152759112888E-2</v>
      </c>
      <c r="G3361" s="95"/>
      <c r="H3361" s="104"/>
      <c r="I3361" s="104"/>
      <c r="J3361" s="104"/>
      <c r="K3361" s="105">
        <f>VLOOKUP('Datos Monitoreo 2019'!$D3361,info!$A$2:$B$20,2,FALSE)</f>
        <v>0.54</v>
      </c>
      <c r="M3361" s="104">
        <v>1.1499999999999999</v>
      </c>
      <c r="N3361" s="106">
        <f>(0.214828*'Datos Monitoreo 2019'!$E3361^2.0402)/1000</f>
        <v>0.10032024077579227</v>
      </c>
      <c r="O3361" s="106">
        <f>'Datos Monitoreo 2019'!$N3361*'Datos Monitoreo 2019'!$S3361</f>
        <v>2.0064048155158457E-2</v>
      </c>
      <c r="P3361" s="106">
        <f>'Datos Monitoreo 2019'!$O3361+'Datos Monitoreo 2019'!$N3361</f>
        <v>0.12038428893095073</v>
      </c>
      <c r="Q3361" s="104">
        <v>0.47</v>
      </c>
      <c r="R3361" s="106">
        <f>'Datos Monitoreo 2019'!$Q3361*'Datos Monitoreo 2019'!$N3361</f>
        <v>4.7150513164622362E-2</v>
      </c>
      <c r="S3361" s="104">
        <v>0.2</v>
      </c>
      <c r="T3361" s="106">
        <f>'Datos Monitoreo 2019'!$R3361*'Datos Monitoreo 2019'!$S3361</f>
        <v>9.4301026329244725E-3</v>
      </c>
      <c r="U3361" s="106">
        <f>'Datos Monitoreo 2019'!$T3361+'Datos Monitoreo 2019'!$R3361</f>
        <v>5.6580615797546835E-2</v>
      </c>
    </row>
    <row r="3362" spans="1:21" s="94" customFormat="1" ht="16.5" hidden="1" x14ac:dyDescent="0.3">
      <c r="A3362" s="95" t="s">
        <v>121</v>
      </c>
      <c r="B3362" s="102">
        <f>VLOOKUP('Datos Monitoreo 2019'!$A3362,info!$D$3:$E$118,2,FALSE)</f>
        <v>2</v>
      </c>
      <c r="C3362" s="96">
        <v>38</v>
      </c>
      <c r="D3362" s="96" t="s">
        <v>10</v>
      </c>
      <c r="E3362" s="97">
        <v>33.104228163114229</v>
      </c>
      <c r="F3362" s="103">
        <f t="shared" si="57"/>
        <v>8.6070993224096989E-2</v>
      </c>
      <c r="G3362" s="95"/>
      <c r="H3362" s="104"/>
      <c r="I3362" s="104"/>
      <c r="J3362" s="104"/>
      <c r="K3362" s="105">
        <f>VLOOKUP('Datos Monitoreo 2019'!$D3362,info!$A$2:$B$20,2,FALSE)</f>
        <v>0.54</v>
      </c>
      <c r="M3362" s="104">
        <v>1.1499999999999999</v>
      </c>
      <c r="N3362" s="106">
        <f>(0.214828*'Datos Monitoreo 2019'!$E3362^2.0402)/1000</f>
        <v>0.27099241411518937</v>
      </c>
      <c r="O3362" s="106">
        <f>'Datos Monitoreo 2019'!$N3362*'Datos Monitoreo 2019'!$S3362</f>
        <v>5.419848282303788E-2</v>
      </c>
      <c r="P3362" s="106">
        <f>'Datos Monitoreo 2019'!$O3362+'Datos Monitoreo 2019'!$N3362</f>
        <v>0.32519089693822723</v>
      </c>
      <c r="Q3362" s="104">
        <v>0.47</v>
      </c>
      <c r="R3362" s="106">
        <f>'Datos Monitoreo 2019'!$Q3362*'Datos Monitoreo 2019'!$N3362</f>
        <v>0.12736643463413899</v>
      </c>
      <c r="S3362" s="104">
        <v>0.2</v>
      </c>
      <c r="T3362" s="106">
        <f>'Datos Monitoreo 2019'!$R3362*'Datos Monitoreo 2019'!$S3362</f>
        <v>2.54732869268278E-2</v>
      </c>
      <c r="U3362" s="106">
        <f>'Datos Monitoreo 2019'!$T3362+'Datos Monitoreo 2019'!$R3362</f>
        <v>0.15283972156096678</v>
      </c>
    </row>
    <row r="3363" spans="1:21" s="94" customFormat="1" ht="16.5" hidden="1" x14ac:dyDescent="0.3">
      <c r="A3363" s="95" t="s">
        <v>121</v>
      </c>
      <c r="B3363" s="102">
        <f>VLOOKUP('Datos Monitoreo 2019'!$A3363,info!$D$3:$E$118,2,FALSE)</f>
        <v>2</v>
      </c>
      <c r="C3363" s="96">
        <v>39</v>
      </c>
      <c r="D3363" s="96" t="s">
        <v>10</v>
      </c>
      <c r="E3363" s="97">
        <v>19.989860852342055</v>
      </c>
      <c r="F3363" s="103">
        <f t="shared" si="57"/>
        <v>3.1384081538177032E-2</v>
      </c>
      <c r="G3363" s="95"/>
      <c r="H3363" s="104"/>
      <c r="I3363" s="104"/>
      <c r="J3363" s="104"/>
      <c r="K3363" s="105">
        <f>VLOOKUP('Datos Monitoreo 2019'!$D3363,info!$A$2:$B$20,2,FALSE)</f>
        <v>0.54</v>
      </c>
      <c r="M3363" s="104">
        <v>1.1499999999999999</v>
      </c>
      <c r="N3363" s="106">
        <f>(0.214828*'Datos Monitoreo 2019'!$E3363^2.0402)/1000</f>
        <v>9.6828450068474181E-2</v>
      </c>
      <c r="O3363" s="106">
        <f>'Datos Monitoreo 2019'!$N3363*'Datos Monitoreo 2019'!$S3363</f>
        <v>1.9365690013694838E-2</v>
      </c>
      <c r="P3363" s="106">
        <f>'Datos Monitoreo 2019'!$O3363+'Datos Monitoreo 2019'!$N3363</f>
        <v>0.11619414008216902</v>
      </c>
      <c r="Q3363" s="104">
        <v>0.47</v>
      </c>
      <c r="R3363" s="106">
        <f>'Datos Monitoreo 2019'!$Q3363*'Datos Monitoreo 2019'!$N3363</f>
        <v>4.550937153218286E-2</v>
      </c>
      <c r="S3363" s="104">
        <v>0.2</v>
      </c>
      <c r="T3363" s="106">
        <f>'Datos Monitoreo 2019'!$R3363*'Datos Monitoreo 2019'!$S3363</f>
        <v>9.1018743064365717E-3</v>
      </c>
      <c r="U3363" s="106">
        <f>'Datos Monitoreo 2019'!$T3363+'Datos Monitoreo 2019'!$R3363</f>
        <v>5.4611245838619434E-2</v>
      </c>
    </row>
    <row r="3364" spans="1:21" s="94" customFormat="1" ht="16.5" hidden="1" x14ac:dyDescent="0.3">
      <c r="A3364" s="95" t="s">
        <v>121</v>
      </c>
      <c r="B3364" s="102">
        <f>VLOOKUP('Datos Monitoreo 2019'!$A3364,info!$D$3:$E$118,2,FALSE)</f>
        <v>2</v>
      </c>
      <c r="C3364" s="96">
        <v>40</v>
      </c>
      <c r="D3364" s="96" t="s">
        <v>10</v>
      </c>
      <c r="E3364" s="97">
        <v>24.478030247533507</v>
      </c>
      <c r="F3364" s="103">
        <f t="shared" si="57"/>
        <v>4.7059013150883178E-2</v>
      </c>
      <c r="G3364" s="95"/>
      <c r="H3364" s="104"/>
      <c r="I3364" s="104"/>
      <c r="J3364" s="104"/>
      <c r="K3364" s="105">
        <f>VLOOKUP('Datos Monitoreo 2019'!$D3364,info!$A$2:$B$20,2,FALSE)</f>
        <v>0.54</v>
      </c>
      <c r="M3364" s="104">
        <v>1.1499999999999999</v>
      </c>
      <c r="N3364" s="106">
        <f>(0.214828*'Datos Monitoreo 2019'!$E3364^2.0402)/1000</f>
        <v>0.14637692970448221</v>
      </c>
      <c r="O3364" s="106">
        <f>'Datos Monitoreo 2019'!$N3364*'Datos Monitoreo 2019'!$S3364</f>
        <v>2.9275385940896445E-2</v>
      </c>
      <c r="P3364" s="106">
        <f>'Datos Monitoreo 2019'!$O3364+'Datos Monitoreo 2019'!$N3364</f>
        <v>0.17565231564537864</v>
      </c>
      <c r="Q3364" s="104">
        <v>0.47</v>
      </c>
      <c r="R3364" s="106">
        <f>'Datos Monitoreo 2019'!$Q3364*'Datos Monitoreo 2019'!$N3364</f>
        <v>6.8797156961106637E-2</v>
      </c>
      <c r="S3364" s="104">
        <v>0.2</v>
      </c>
      <c r="T3364" s="106">
        <f>'Datos Monitoreo 2019'!$R3364*'Datos Monitoreo 2019'!$S3364</f>
        <v>1.3759431392221327E-2</v>
      </c>
      <c r="U3364" s="106">
        <f>'Datos Monitoreo 2019'!$T3364+'Datos Monitoreo 2019'!$R3364</f>
        <v>8.2556588353327964E-2</v>
      </c>
    </row>
    <row r="3365" spans="1:21" s="94" customFormat="1" ht="16.5" hidden="1" x14ac:dyDescent="0.3">
      <c r="A3365" s="95" t="s">
        <v>126</v>
      </c>
      <c r="B3365" s="102">
        <f>VLOOKUP('Datos Monitoreo 2019'!$A3365,info!$D$3:$E$118,2,FALSE)</f>
        <v>2</v>
      </c>
      <c r="C3365" s="96">
        <v>5</v>
      </c>
      <c r="D3365" s="96" t="s">
        <v>10</v>
      </c>
      <c r="E3365" s="97">
        <v>11.777465788800255</v>
      </c>
      <c r="F3365" s="103">
        <f t="shared" si="57"/>
        <v>1.0894155854640236E-2</v>
      </c>
      <c r="G3365" s="95"/>
      <c r="H3365" s="104"/>
      <c r="I3365" s="104"/>
      <c r="J3365" s="104"/>
      <c r="K3365" s="105">
        <f>VLOOKUP('Datos Monitoreo 2019'!$D3365,info!$A$2:$B$20,2,FALSE)</f>
        <v>0.54</v>
      </c>
      <c r="M3365" s="104">
        <v>1.1499999999999999</v>
      </c>
      <c r="N3365" s="106">
        <f>(0.214828*'Datos Monitoreo 2019'!$E3365^2.0402)/1000</f>
        <v>3.290416485976623E-2</v>
      </c>
      <c r="O3365" s="106">
        <f>'Datos Monitoreo 2019'!$N3365*'Datos Monitoreo 2019'!$S3365</f>
        <v>6.5808329719532462E-3</v>
      </c>
      <c r="P3365" s="106">
        <f>'Datos Monitoreo 2019'!$O3365+'Datos Monitoreo 2019'!$N3365</f>
        <v>3.9484997831719479E-2</v>
      </c>
      <c r="Q3365" s="104">
        <v>0.47</v>
      </c>
      <c r="R3365" s="106">
        <f>'Datos Monitoreo 2019'!$Q3365*'Datos Monitoreo 2019'!$N3365</f>
        <v>1.5464957484090127E-2</v>
      </c>
      <c r="S3365" s="104">
        <v>0.2</v>
      </c>
      <c r="T3365" s="106">
        <f>'Datos Monitoreo 2019'!$R3365*'Datos Monitoreo 2019'!$S3365</f>
        <v>3.0929914968180258E-3</v>
      </c>
      <c r="U3365" s="106">
        <f>'Datos Monitoreo 2019'!$T3365+'Datos Monitoreo 2019'!$R3365</f>
        <v>1.8557948980908151E-2</v>
      </c>
    </row>
    <row r="3366" spans="1:21" s="94" customFormat="1" ht="16.5" hidden="1" x14ac:dyDescent="0.3">
      <c r="A3366" s="95" t="s">
        <v>126</v>
      </c>
      <c r="B3366" s="102">
        <f>VLOOKUP('Datos Monitoreo 2019'!$A3366,info!$D$3:$E$118,2,FALSE)</f>
        <v>2</v>
      </c>
      <c r="C3366" s="96">
        <v>7</v>
      </c>
      <c r="D3366" s="96" t="s">
        <v>10</v>
      </c>
      <c r="E3366" s="97">
        <v>23.936903441021059</v>
      </c>
      <c r="F3366" s="103">
        <f t="shared" si="57"/>
        <v>4.5001378469119592E-2</v>
      </c>
      <c r="G3366" s="95"/>
      <c r="H3366" s="104"/>
      <c r="I3366" s="104"/>
      <c r="J3366" s="104"/>
      <c r="K3366" s="105">
        <f>VLOOKUP('Datos Monitoreo 2019'!$D3366,info!$A$2:$B$20,2,FALSE)</f>
        <v>0.54</v>
      </c>
      <c r="M3366" s="104">
        <v>1.1499999999999999</v>
      </c>
      <c r="N3366" s="106">
        <f>(0.214828*'Datos Monitoreo 2019'!$E3366^2.0402)/1000</f>
        <v>0.13985092827323828</v>
      </c>
      <c r="O3366" s="106">
        <f>'Datos Monitoreo 2019'!$N3366*'Datos Monitoreo 2019'!$S3366</f>
        <v>2.7970185654647657E-2</v>
      </c>
      <c r="P3366" s="106">
        <f>'Datos Monitoreo 2019'!$O3366+'Datos Monitoreo 2019'!$N3366</f>
        <v>0.16782111392788593</v>
      </c>
      <c r="Q3366" s="104">
        <v>0.47</v>
      </c>
      <c r="R3366" s="106">
        <f>'Datos Monitoreo 2019'!$Q3366*'Datos Monitoreo 2019'!$N3366</f>
        <v>6.5729936288421983E-2</v>
      </c>
      <c r="S3366" s="104">
        <v>0.2</v>
      </c>
      <c r="T3366" s="106">
        <f>'Datos Monitoreo 2019'!$R3366*'Datos Monitoreo 2019'!$S3366</f>
        <v>1.3145987257684398E-2</v>
      </c>
      <c r="U3366" s="106">
        <f>'Datos Monitoreo 2019'!$T3366+'Datos Monitoreo 2019'!$R3366</f>
        <v>7.8875923546106383E-2</v>
      </c>
    </row>
    <row r="3367" spans="1:21" s="94" customFormat="1" ht="16.5" hidden="1" x14ac:dyDescent="0.3">
      <c r="A3367" s="95" t="s">
        <v>126</v>
      </c>
      <c r="B3367" s="102">
        <f>VLOOKUP('Datos Monitoreo 2019'!$A3367,info!$D$3:$E$118,2,FALSE)</f>
        <v>2</v>
      </c>
      <c r="C3367" s="96">
        <v>9</v>
      </c>
      <c r="D3367" s="96" t="s">
        <v>10</v>
      </c>
      <c r="E3367" s="97">
        <v>26.419720553254628</v>
      </c>
      <c r="F3367" s="103">
        <f t="shared" si="57"/>
        <v>5.4820920148003355E-2</v>
      </c>
      <c r="G3367" s="95"/>
      <c r="H3367" s="104"/>
      <c r="I3367" s="104"/>
      <c r="J3367" s="104"/>
      <c r="K3367" s="105">
        <f>VLOOKUP('Datos Monitoreo 2019'!$D3367,info!$A$2:$B$20,2,FALSE)</f>
        <v>0.54</v>
      </c>
      <c r="M3367" s="104">
        <v>1.1499999999999999</v>
      </c>
      <c r="N3367" s="106">
        <f>(0.214828*'Datos Monitoreo 2019'!$E3367^2.0402)/1000</f>
        <v>0.17104439178456021</v>
      </c>
      <c r="O3367" s="106">
        <f>'Datos Monitoreo 2019'!$N3367*'Datos Monitoreo 2019'!$S3367</f>
        <v>3.4208878356912047E-2</v>
      </c>
      <c r="P3367" s="106">
        <f>'Datos Monitoreo 2019'!$O3367+'Datos Monitoreo 2019'!$N3367</f>
        <v>0.20525327014147227</v>
      </c>
      <c r="Q3367" s="104">
        <v>0.47</v>
      </c>
      <c r="R3367" s="106">
        <f>'Datos Monitoreo 2019'!$Q3367*'Datos Monitoreo 2019'!$N3367</f>
        <v>8.0390864138743301E-2</v>
      </c>
      <c r="S3367" s="104">
        <v>0.2</v>
      </c>
      <c r="T3367" s="106">
        <f>'Datos Monitoreo 2019'!$R3367*'Datos Monitoreo 2019'!$S3367</f>
        <v>1.6078172827748659E-2</v>
      </c>
      <c r="U3367" s="106">
        <f>'Datos Monitoreo 2019'!$T3367+'Datos Monitoreo 2019'!$R3367</f>
        <v>9.6469036966491964E-2</v>
      </c>
    </row>
    <row r="3368" spans="1:21" s="94" customFormat="1" ht="16.5" hidden="1" x14ac:dyDescent="0.3">
      <c r="A3368" s="95" t="s">
        <v>126</v>
      </c>
      <c r="B3368" s="102">
        <f>VLOOKUP('Datos Monitoreo 2019'!$A3368,info!$D$3:$E$118,2,FALSE)</f>
        <v>2</v>
      </c>
      <c r="C3368" s="96">
        <v>12</v>
      </c>
      <c r="D3368" s="96" t="s">
        <v>10</v>
      </c>
      <c r="E3368" s="97">
        <v>24.891833099572434</v>
      </c>
      <c r="F3368" s="103">
        <f t="shared" si="57"/>
        <v>4.8663533709664107E-2</v>
      </c>
      <c r="G3368" s="95"/>
      <c r="H3368" s="104"/>
      <c r="I3368" s="104"/>
      <c r="J3368" s="104"/>
      <c r="K3368" s="105">
        <f>VLOOKUP('Datos Monitoreo 2019'!$D3368,info!$A$2:$B$20,2,FALSE)</f>
        <v>0.54</v>
      </c>
      <c r="M3368" s="104">
        <v>1.1499999999999999</v>
      </c>
      <c r="N3368" s="106">
        <f>(0.214828*'Datos Monitoreo 2019'!$E3368^2.0402)/1000</f>
        <v>0.15146982812102491</v>
      </c>
      <c r="O3368" s="106">
        <f>'Datos Monitoreo 2019'!$N3368*'Datos Monitoreo 2019'!$S3368</f>
        <v>3.0293965624204985E-2</v>
      </c>
      <c r="P3368" s="106">
        <f>'Datos Monitoreo 2019'!$O3368+'Datos Monitoreo 2019'!$N3368</f>
        <v>0.18176379374522988</v>
      </c>
      <c r="Q3368" s="104">
        <v>0.47</v>
      </c>
      <c r="R3368" s="106">
        <f>'Datos Monitoreo 2019'!$Q3368*'Datos Monitoreo 2019'!$N3368</f>
        <v>7.1190819216881709E-2</v>
      </c>
      <c r="S3368" s="104">
        <v>0.2</v>
      </c>
      <c r="T3368" s="106">
        <f>'Datos Monitoreo 2019'!$R3368*'Datos Monitoreo 2019'!$S3368</f>
        <v>1.4238163843376343E-2</v>
      </c>
      <c r="U3368" s="106">
        <f>'Datos Monitoreo 2019'!$T3368+'Datos Monitoreo 2019'!$R3368</f>
        <v>8.5428983060258049E-2</v>
      </c>
    </row>
    <row r="3369" spans="1:21" s="94" customFormat="1" ht="16.5" hidden="1" x14ac:dyDescent="0.3">
      <c r="A3369" s="95" t="s">
        <v>126</v>
      </c>
      <c r="B3369" s="102">
        <f>VLOOKUP('Datos Monitoreo 2019'!$A3369,info!$D$3:$E$118,2,FALSE)</f>
        <v>2</v>
      </c>
      <c r="C3369" s="96">
        <v>14</v>
      </c>
      <c r="D3369" s="96" t="s">
        <v>10</v>
      </c>
      <c r="E3369" s="97">
        <v>27.69296009798979</v>
      </c>
      <c r="F3369" s="103">
        <f t="shared" si="57"/>
        <v>6.0232188213127785E-2</v>
      </c>
      <c r="G3369" s="95"/>
      <c r="H3369" s="104"/>
      <c r="I3369" s="104"/>
      <c r="J3369" s="104"/>
      <c r="K3369" s="105">
        <f>VLOOKUP('Datos Monitoreo 2019'!$D3369,info!$A$2:$B$20,2,FALSE)</f>
        <v>0.54</v>
      </c>
      <c r="M3369" s="104">
        <v>1.1499999999999999</v>
      </c>
      <c r="N3369" s="106">
        <f>(0.214828*'Datos Monitoreo 2019'!$E3369^2.0402)/1000</f>
        <v>0.18828377373592026</v>
      </c>
      <c r="O3369" s="106">
        <f>'Datos Monitoreo 2019'!$N3369*'Datos Monitoreo 2019'!$S3369</f>
        <v>3.7656754747184051E-2</v>
      </c>
      <c r="P3369" s="106">
        <f>'Datos Monitoreo 2019'!$O3369+'Datos Monitoreo 2019'!$N3369</f>
        <v>0.22594052848310431</v>
      </c>
      <c r="Q3369" s="104">
        <v>0.47</v>
      </c>
      <c r="R3369" s="106">
        <f>'Datos Monitoreo 2019'!$Q3369*'Datos Monitoreo 2019'!$N3369</f>
        <v>8.8493373655882515E-2</v>
      </c>
      <c r="S3369" s="104">
        <v>0.2</v>
      </c>
      <c r="T3369" s="106">
        <f>'Datos Monitoreo 2019'!$R3369*'Datos Monitoreo 2019'!$S3369</f>
        <v>1.7698674731176502E-2</v>
      </c>
      <c r="U3369" s="106">
        <f>'Datos Monitoreo 2019'!$T3369+'Datos Monitoreo 2019'!$R3369</f>
        <v>0.10619204838705902</v>
      </c>
    </row>
    <row r="3370" spans="1:21" s="94" customFormat="1" ht="16.5" hidden="1" x14ac:dyDescent="0.3">
      <c r="A3370" s="95" t="s">
        <v>126</v>
      </c>
      <c r="B3370" s="102">
        <f>VLOOKUP('Datos Monitoreo 2019'!$A3370,info!$D$3:$E$118,2,FALSE)</f>
        <v>2</v>
      </c>
      <c r="C3370" s="96">
        <v>16</v>
      </c>
      <c r="D3370" s="96" t="s">
        <v>10</v>
      </c>
      <c r="E3370" s="97">
        <v>11.777465788800255</v>
      </c>
      <c r="F3370" s="103">
        <f t="shared" si="57"/>
        <v>1.0894155854640236E-2</v>
      </c>
      <c r="G3370" s="95"/>
      <c r="H3370" s="104"/>
      <c r="I3370" s="104"/>
      <c r="J3370" s="104"/>
      <c r="K3370" s="105">
        <f>VLOOKUP('Datos Monitoreo 2019'!$D3370,info!$A$2:$B$20,2,FALSE)</f>
        <v>0.54</v>
      </c>
      <c r="M3370" s="104">
        <v>1.1499999999999999</v>
      </c>
      <c r="N3370" s="106">
        <f>(0.214828*'Datos Monitoreo 2019'!$E3370^2.0402)/1000</f>
        <v>3.290416485976623E-2</v>
      </c>
      <c r="O3370" s="106">
        <f>'Datos Monitoreo 2019'!$N3370*'Datos Monitoreo 2019'!$S3370</f>
        <v>6.5808329719532462E-3</v>
      </c>
      <c r="P3370" s="106">
        <f>'Datos Monitoreo 2019'!$O3370+'Datos Monitoreo 2019'!$N3370</f>
        <v>3.9484997831719479E-2</v>
      </c>
      <c r="Q3370" s="104">
        <v>0.47</v>
      </c>
      <c r="R3370" s="106">
        <f>'Datos Monitoreo 2019'!$Q3370*'Datos Monitoreo 2019'!$N3370</f>
        <v>1.5464957484090127E-2</v>
      </c>
      <c r="S3370" s="104">
        <v>0.2</v>
      </c>
      <c r="T3370" s="106">
        <f>'Datos Monitoreo 2019'!$R3370*'Datos Monitoreo 2019'!$S3370</f>
        <v>3.0929914968180258E-3</v>
      </c>
      <c r="U3370" s="106">
        <f>'Datos Monitoreo 2019'!$T3370+'Datos Monitoreo 2019'!$R3370</f>
        <v>1.8557948980908151E-2</v>
      </c>
    </row>
    <row r="3371" spans="1:21" s="94" customFormat="1" ht="16.5" hidden="1" x14ac:dyDescent="0.3">
      <c r="A3371" s="95" t="s">
        <v>126</v>
      </c>
      <c r="B3371" s="102">
        <f>VLOOKUP('Datos Monitoreo 2019'!$A3371,info!$D$3:$E$118,2,FALSE)</f>
        <v>2</v>
      </c>
      <c r="C3371" s="96">
        <v>21</v>
      </c>
      <c r="D3371" s="96" t="s">
        <v>10</v>
      </c>
      <c r="E3371" s="97">
        <v>27.69296009798979</v>
      </c>
      <c r="F3371" s="103">
        <f t="shared" si="57"/>
        <v>6.0232188213127785E-2</v>
      </c>
      <c r="G3371" s="95"/>
      <c r="H3371" s="104"/>
      <c r="I3371" s="104"/>
      <c r="J3371" s="104"/>
      <c r="K3371" s="105">
        <f>VLOOKUP('Datos Monitoreo 2019'!$D3371,info!$A$2:$B$20,2,FALSE)</f>
        <v>0.54</v>
      </c>
      <c r="M3371" s="104">
        <v>1.1499999999999999</v>
      </c>
      <c r="N3371" s="106">
        <f>(0.214828*'Datos Monitoreo 2019'!$E3371^2.0402)/1000</f>
        <v>0.18828377373592026</v>
      </c>
      <c r="O3371" s="106">
        <f>'Datos Monitoreo 2019'!$N3371*'Datos Monitoreo 2019'!$S3371</f>
        <v>3.7656754747184051E-2</v>
      </c>
      <c r="P3371" s="106">
        <f>'Datos Monitoreo 2019'!$O3371+'Datos Monitoreo 2019'!$N3371</f>
        <v>0.22594052848310431</v>
      </c>
      <c r="Q3371" s="104">
        <v>0.47</v>
      </c>
      <c r="R3371" s="106">
        <f>'Datos Monitoreo 2019'!$Q3371*'Datos Monitoreo 2019'!$N3371</f>
        <v>8.8493373655882515E-2</v>
      </c>
      <c r="S3371" s="104">
        <v>0.2</v>
      </c>
      <c r="T3371" s="106">
        <f>'Datos Monitoreo 2019'!$R3371*'Datos Monitoreo 2019'!$S3371</f>
        <v>1.7698674731176502E-2</v>
      </c>
      <c r="U3371" s="106">
        <f>'Datos Monitoreo 2019'!$T3371+'Datos Monitoreo 2019'!$R3371</f>
        <v>0.10619204838705902</v>
      </c>
    </row>
    <row r="3372" spans="1:21" s="94" customFormat="1" ht="16.5" hidden="1" x14ac:dyDescent="0.3">
      <c r="A3372" s="95" t="s">
        <v>126</v>
      </c>
      <c r="B3372" s="102">
        <f>VLOOKUP('Datos Monitoreo 2019'!$A3372,info!$D$3:$E$118,2,FALSE)</f>
        <v>2</v>
      </c>
      <c r="C3372" s="96">
        <v>22</v>
      </c>
      <c r="D3372" s="96" t="s">
        <v>10</v>
      </c>
      <c r="E3372" s="97">
        <v>27.820284052463307</v>
      </c>
      <c r="F3372" s="103">
        <f t="shared" si="57"/>
        <v>6.0787320654632326E-2</v>
      </c>
      <c r="G3372" s="95"/>
      <c r="H3372" s="104"/>
      <c r="I3372" s="104"/>
      <c r="J3372" s="104"/>
      <c r="K3372" s="105">
        <f>VLOOKUP('Datos Monitoreo 2019'!$D3372,info!$A$2:$B$20,2,FALSE)</f>
        <v>0.54</v>
      </c>
      <c r="M3372" s="104">
        <v>1.1499999999999999</v>
      </c>
      <c r="N3372" s="106">
        <f>(0.214828*'Datos Monitoreo 2019'!$E3372^2.0402)/1000</f>
        <v>0.19005414239689916</v>
      </c>
      <c r="O3372" s="106">
        <f>'Datos Monitoreo 2019'!$N3372*'Datos Monitoreo 2019'!$S3372</f>
        <v>3.8010828479379838E-2</v>
      </c>
      <c r="P3372" s="106">
        <f>'Datos Monitoreo 2019'!$O3372+'Datos Monitoreo 2019'!$N3372</f>
        <v>0.228064970876279</v>
      </c>
      <c r="Q3372" s="104">
        <v>0.47</v>
      </c>
      <c r="R3372" s="106">
        <f>'Datos Monitoreo 2019'!$Q3372*'Datos Monitoreo 2019'!$N3372</f>
        <v>8.9325446926542595E-2</v>
      </c>
      <c r="S3372" s="104">
        <v>0.2</v>
      </c>
      <c r="T3372" s="106">
        <f>'Datos Monitoreo 2019'!$R3372*'Datos Monitoreo 2019'!$S3372</f>
        <v>1.7865089385308518E-2</v>
      </c>
      <c r="U3372" s="106">
        <f>'Datos Monitoreo 2019'!$T3372+'Datos Monitoreo 2019'!$R3372</f>
        <v>0.10719053631185112</v>
      </c>
    </row>
    <row r="3373" spans="1:21" s="94" customFormat="1" ht="16.5" hidden="1" x14ac:dyDescent="0.3">
      <c r="A3373" s="95" t="s">
        <v>126</v>
      </c>
      <c r="B3373" s="102">
        <f>VLOOKUP('Datos Monitoreo 2019'!$A3373,info!$D$3:$E$118,2,FALSE)</f>
        <v>2</v>
      </c>
      <c r="C3373" s="96">
        <v>24</v>
      </c>
      <c r="D3373" s="96" t="s">
        <v>10</v>
      </c>
      <c r="E3373" s="97">
        <v>22.918311805232928</v>
      </c>
      <c r="F3373" s="103">
        <f t="shared" si="57"/>
        <v>4.1252961249419268E-2</v>
      </c>
      <c r="G3373" s="95"/>
      <c r="H3373" s="104"/>
      <c r="I3373" s="104"/>
      <c r="J3373" s="104"/>
      <c r="K3373" s="105">
        <f>VLOOKUP('Datos Monitoreo 2019'!$D3373,info!$A$2:$B$20,2,FALSE)</f>
        <v>0.54</v>
      </c>
      <c r="M3373" s="104">
        <v>1.1499999999999999</v>
      </c>
      <c r="N3373" s="106">
        <f>(0.214828*'Datos Monitoreo 2019'!$E3373^2.0402)/1000</f>
        <v>0.12797804578208355</v>
      </c>
      <c r="O3373" s="106">
        <f>'Datos Monitoreo 2019'!$N3373*'Datos Monitoreo 2019'!$S3373</f>
        <v>2.5595609156416711E-2</v>
      </c>
      <c r="P3373" s="106">
        <f>'Datos Monitoreo 2019'!$O3373+'Datos Monitoreo 2019'!$N3373</f>
        <v>0.15357365493850025</v>
      </c>
      <c r="Q3373" s="104">
        <v>0.47</v>
      </c>
      <c r="R3373" s="106">
        <f>'Datos Monitoreo 2019'!$Q3373*'Datos Monitoreo 2019'!$N3373</f>
        <v>6.0149681517579268E-2</v>
      </c>
      <c r="S3373" s="104">
        <v>0.2</v>
      </c>
      <c r="T3373" s="106">
        <f>'Datos Monitoreo 2019'!$R3373*'Datos Monitoreo 2019'!$S3373</f>
        <v>1.2029936303515855E-2</v>
      </c>
      <c r="U3373" s="106">
        <f>'Datos Monitoreo 2019'!$T3373+'Datos Monitoreo 2019'!$R3373</f>
        <v>7.2179617821095124E-2</v>
      </c>
    </row>
    <row r="3374" spans="1:21" s="94" customFormat="1" ht="16.5" hidden="1" x14ac:dyDescent="0.3">
      <c r="A3374" s="95" t="s">
        <v>126</v>
      </c>
      <c r="B3374" s="102">
        <f>VLOOKUP('Datos Monitoreo 2019'!$A3374,info!$D$3:$E$118,2,FALSE)</f>
        <v>2</v>
      </c>
      <c r="C3374" s="96">
        <v>27</v>
      </c>
      <c r="D3374" s="96" t="s">
        <v>10</v>
      </c>
      <c r="E3374" s="97">
        <v>23.8732414637843</v>
      </c>
      <c r="F3374" s="103">
        <f t="shared" si="57"/>
        <v>4.4762327744595563E-2</v>
      </c>
      <c r="G3374" s="95"/>
      <c r="H3374" s="104"/>
      <c r="I3374" s="104"/>
      <c r="J3374" s="104"/>
      <c r="K3374" s="105">
        <f>VLOOKUP('Datos Monitoreo 2019'!$D3374,info!$A$2:$B$20,2,FALSE)</f>
        <v>0.54</v>
      </c>
      <c r="M3374" s="104">
        <v>1.1499999999999999</v>
      </c>
      <c r="N3374" s="106">
        <f>(0.214828*'Datos Monitoreo 2019'!$E3374^2.0402)/1000</f>
        <v>0.13909313783382199</v>
      </c>
      <c r="O3374" s="106">
        <f>'Datos Monitoreo 2019'!$N3374*'Datos Monitoreo 2019'!$S3374</f>
        <v>2.7818627566764398E-2</v>
      </c>
      <c r="P3374" s="106">
        <f>'Datos Monitoreo 2019'!$O3374+'Datos Monitoreo 2019'!$N3374</f>
        <v>0.16691176540058639</v>
      </c>
      <c r="Q3374" s="104">
        <v>0.47</v>
      </c>
      <c r="R3374" s="106">
        <f>'Datos Monitoreo 2019'!$Q3374*'Datos Monitoreo 2019'!$N3374</f>
        <v>6.5373774781896335E-2</v>
      </c>
      <c r="S3374" s="104">
        <v>0.2</v>
      </c>
      <c r="T3374" s="106">
        <f>'Datos Monitoreo 2019'!$R3374*'Datos Monitoreo 2019'!$S3374</f>
        <v>1.3074754956379268E-2</v>
      </c>
      <c r="U3374" s="106">
        <f>'Datos Monitoreo 2019'!$T3374+'Datos Monitoreo 2019'!$R3374</f>
        <v>7.8448529738275596E-2</v>
      </c>
    </row>
    <row r="3375" spans="1:21" s="94" customFormat="1" ht="16.5" hidden="1" x14ac:dyDescent="0.3">
      <c r="A3375" s="95" t="s">
        <v>126</v>
      </c>
      <c r="B3375" s="102">
        <f>VLOOKUP('Datos Monitoreo 2019'!$A3375,info!$D$3:$E$118,2,FALSE)</f>
        <v>2</v>
      </c>
      <c r="C3375" s="96">
        <v>31</v>
      </c>
      <c r="D3375" s="96" t="s">
        <v>10</v>
      </c>
      <c r="E3375" s="97">
        <v>21.167607431222081</v>
      </c>
      <c r="F3375" s="103">
        <f t="shared" si="57"/>
        <v>3.5191147354406704E-2</v>
      </c>
      <c r="G3375" s="95"/>
      <c r="H3375" s="104"/>
      <c r="I3375" s="104"/>
      <c r="J3375" s="104"/>
      <c r="K3375" s="105">
        <f>VLOOKUP('Datos Monitoreo 2019'!$D3375,info!$A$2:$B$20,2,FALSE)</f>
        <v>0.54</v>
      </c>
      <c r="M3375" s="104">
        <v>1.1499999999999999</v>
      </c>
      <c r="N3375" s="106">
        <f>(0.214828*'Datos Monitoreo 2019'!$E3375^2.0402)/1000</f>
        <v>0.10882443868711128</v>
      </c>
      <c r="O3375" s="106">
        <f>'Datos Monitoreo 2019'!$N3375*'Datos Monitoreo 2019'!$S3375</f>
        <v>2.1764887737422259E-2</v>
      </c>
      <c r="P3375" s="106">
        <f>'Datos Monitoreo 2019'!$O3375+'Datos Monitoreo 2019'!$N3375</f>
        <v>0.13058932642453353</v>
      </c>
      <c r="Q3375" s="104">
        <v>0.47</v>
      </c>
      <c r="R3375" s="106">
        <f>'Datos Monitoreo 2019'!$Q3375*'Datos Monitoreo 2019'!$N3375</f>
        <v>5.1147486182942299E-2</v>
      </c>
      <c r="S3375" s="104">
        <v>0.2</v>
      </c>
      <c r="T3375" s="106">
        <f>'Datos Monitoreo 2019'!$R3375*'Datos Monitoreo 2019'!$S3375</f>
        <v>1.0229497236588461E-2</v>
      </c>
      <c r="U3375" s="106">
        <f>'Datos Monitoreo 2019'!$T3375+'Datos Monitoreo 2019'!$R3375</f>
        <v>6.137698341953076E-2</v>
      </c>
    </row>
    <row r="3376" spans="1:21" s="94" customFormat="1" ht="16.5" hidden="1" x14ac:dyDescent="0.3">
      <c r="A3376" s="95" t="s">
        <v>126</v>
      </c>
      <c r="B3376" s="102">
        <f>VLOOKUP('Datos Monitoreo 2019'!$A3376,info!$D$3:$E$118,2,FALSE)</f>
        <v>2</v>
      </c>
      <c r="C3376" s="96">
        <v>32</v>
      </c>
      <c r="D3376" s="96" t="s">
        <v>10</v>
      </c>
      <c r="E3376" s="97">
        <v>23.714086520692405</v>
      </c>
      <c r="F3376" s="103">
        <f t="shared" si="57"/>
        <v>4.4167486144789596E-2</v>
      </c>
      <c r="G3376" s="95"/>
      <c r="H3376" s="104"/>
      <c r="I3376" s="104"/>
      <c r="J3376" s="104"/>
      <c r="K3376" s="105">
        <f>VLOOKUP('Datos Monitoreo 2019'!$D3376,info!$A$2:$B$20,2,FALSE)</f>
        <v>0.54</v>
      </c>
      <c r="M3376" s="104">
        <v>1.1499999999999999</v>
      </c>
      <c r="N3376" s="106">
        <f>(0.214828*'Datos Monitoreo 2019'!$E3376^2.0402)/1000</f>
        <v>0.13720784479678613</v>
      </c>
      <c r="O3376" s="106">
        <f>'Datos Monitoreo 2019'!$N3376*'Datos Monitoreo 2019'!$S3376</f>
        <v>2.7441568959357229E-2</v>
      </c>
      <c r="P3376" s="106">
        <f>'Datos Monitoreo 2019'!$O3376+'Datos Monitoreo 2019'!$N3376</f>
        <v>0.16464941375614336</v>
      </c>
      <c r="Q3376" s="104">
        <v>0.47</v>
      </c>
      <c r="R3376" s="106">
        <f>'Datos Monitoreo 2019'!$Q3376*'Datos Monitoreo 2019'!$N3376</f>
        <v>6.4487687054489484E-2</v>
      </c>
      <c r="S3376" s="104">
        <v>0.2</v>
      </c>
      <c r="T3376" s="106">
        <f>'Datos Monitoreo 2019'!$R3376*'Datos Monitoreo 2019'!$S3376</f>
        <v>1.2897537410897898E-2</v>
      </c>
      <c r="U3376" s="106">
        <f>'Datos Monitoreo 2019'!$T3376+'Datos Monitoreo 2019'!$R3376</f>
        <v>7.7385224465387384E-2</v>
      </c>
    </row>
    <row r="3377" spans="1:21" s="94" customFormat="1" ht="16.5" hidden="1" x14ac:dyDescent="0.3">
      <c r="A3377" s="95" t="s">
        <v>126</v>
      </c>
      <c r="B3377" s="102">
        <f>VLOOKUP('Datos Monitoreo 2019'!$A3377,info!$D$3:$E$118,2,FALSE)</f>
        <v>2</v>
      </c>
      <c r="C3377" s="96">
        <v>35</v>
      </c>
      <c r="D3377" s="96" t="s">
        <v>10</v>
      </c>
      <c r="E3377" s="97">
        <v>22.631832907667516</v>
      </c>
      <c r="F3377" s="103">
        <f t="shared" si="57"/>
        <v>4.0228082993379002E-2</v>
      </c>
      <c r="G3377" s="95"/>
      <c r="H3377" s="104"/>
      <c r="I3377" s="104"/>
      <c r="J3377" s="104"/>
      <c r="K3377" s="105">
        <f>VLOOKUP('Datos Monitoreo 2019'!$D3377,info!$A$2:$B$20,2,FALSE)</f>
        <v>0.54</v>
      </c>
      <c r="M3377" s="104">
        <v>1.1499999999999999</v>
      </c>
      <c r="N3377" s="106">
        <f>(0.214828*'Datos Monitoreo 2019'!$E3377^2.0402)/1000</f>
        <v>0.12473550062514291</v>
      </c>
      <c r="O3377" s="106">
        <f>'Datos Monitoreo 2019'!$N3377*'Datos Monitoreo 2019'!$S3377</f>
        <v>2.4947100125028585E-2</v>
      </c>
      <c r="P3377" s="106">
        <f>'Datos Monitoreo 2019'!$O3377+'Datos Monitoreo 2019'!$N3377</f>
        <v>0.14968260075017148</v>
      </c>
      <c r="Q3377" s="104">
        <v>0.47</v>
      </c>
      <c r="R3377" s="106">
        <f>'Datos Monitoreo 2019'!$Q3377*'Datos Monitoreo 2019'!$N3377</f>
        <v>5.8625685293817162E-2</v>
      </c>
      <c r="S3377" s="104">
        <v>0.2</v>
      </c>
      <c r="T3377" s="106">
        <f>'Datos Monitoreo 2019'!$R3377*'Datos Monitoreo 2019'!$S3377</f>
        <v>1.1725137058763433E-2</v>
      </c>
      <c r="U3377" s="106">
        <f>'Datos Monitoreo 2019'!$T3377+'Datos Monitoreo 2019'!$R3377</f>
        <v>7.0350822352580597E-2</v>
      </c>
    </row>
    <row r="3378" spans="1:21" s="94" customFormat="1" ht="16.5" hidden="1" x14ac:dyDescent="0.3">
      <c r="A3378" s="95" t="s">
        <v>126</v>
      </c>
      <c r="B3378" s="102">
        <f>VLOOKUP('Datos Monitoreo 2019'!$A3378,info!$D$3:$E$118,2,FALSE)</f>
        <v>2</v>
      </c>
      <c r="C3378" s="96">
        <v>37</v>
      </c>
      <c r="D3378" s="96" t="s">
        <v>10</v>
      </c>
      <c r="E3378" s="97">
        <v>28.807044699633057</v>
      </c>
      <c r="F3378" s="103">
        <f t="shared" si="57"/>
        <v>6.5175938632919789E-2</v>
      </c>
      <c r="G3378" s="95"/>
      <c r="H3378" s="104"/>
      <c r="I3378" s="104"/>
      <c r="J3378" s="104"/>
      <c r="K3378" s="105">
        <f>VLOOKUP('Datos Monitoreo 2019'!$D3378,info!$A$2:$B$20,2,FALSE)</f>
        <v>0.54</v>
      </c>
      <c r="M3378" s="104">
        <v>1.1499999999999999</v>
      </c>
      <c r="N3378" s="106">
        <f>(0.214828*'Datos Monitoreo 2019'!$E3378^2.0402)/1000</f>
        <v>0.20406106377322325</v>
      </c>
      <c r="O3378" s="106">
        <f>'Datos Monitoreo 2019'!$N3378*'Datos Monitoreo 2019'!$S3378</f>
        <v>4.0812212754644653E-2</v>
      </c>
      <c r="P3378" s="106">
        <f>'Datos Monitoreo 2019'!$O3378+'Datos Monitoreo 2019'!$N3378</f>
        <v>0.24487327652786789</v>
      </c>
      <c r="Q3378" s="104">
        <v>0.47</v>
      </c>
      <c r="R3378" s="106">
        <f>'Datos Monitoreo 2019'!$Q3378*'Datos Monitoreo 2019'!$N3378</f>
        <v>9.5908699973414918E-2</v>
      </c>
      <c r="S3378" s="104">
        <v>0.2</v>
      </c>
      <c r="T3378" s="106">
        <f>'Datos Monitoreo 2019'!$R3378*'Datos Monitoreo 2019'!$S3378</f>
        <v>1.9181739994682985E-2</v>
      </c>
      <c r="U3378" s="106">
        <f>'Datos Monitoreo 2019'!$T3378+'Datos Monitoreo 2019'!$R3378</f>
        <v>0.1150904399680979</v>
      </c>
    </row>
    <row r="3379" spans="1:21" s="94" customFormat="1" ht="16.5" hidden="1" x14ac:dyDescent="0.3">
      <c r="A3379" s="95" t="s">
        <v>126</v>
      </c>
      <c r="B3379" s="102">
        <f>VLOOKUP('Datos Monitoreo 2019'!$A3379,info!$D$3:$E$118,2,FALSE)</f>
        <v>2</v>
      </c>
      <c r="C3379" s="96">
        <v>41</v>
      </c>
      <c r="D3379" s="96" t="s">
        <v>10</v>
      </c>
      <c r="E3379" s="97">
        <v>21.008452488130185</v>
      </c>
      <c r="F3379" s="103">
        <f t="shared" si="57"/>
        <v>3.4663946605414803E-2</v>
      </c>
      <c r="G3379" s="95"/>
      <c r="H3379" s="104"/>
      <c r="I3379" s="104"/>
      <c r="J3379" s="104"/>
      <c r="K3379" s="105">
        <f>VLOOKUP('Datos Monitoreo 2019'!$D3379,info!$A$2:$B$20,2,FALSE)</f>
        <v>0.54</v>
      </c>
      <c r="M3379" s="104">
        <v>1.1499999999999999</v>
      </c>
      <c r="N3379" s="106">
        <f>(0.214828*'Datos Monitoreo 2019'!$E3379^2.0402)/1000</f>
        <v>0.10716161554248373</v>
      </c>
      <c r="O3379" s="106">
        <f>'Datos Monitoreo 2019'!$N3379*'Datos Monitoreo 2019'!$S3379</f>
        <v>2.1432323108496746E-2</v>
      </c>
      <c r="P3379" s="106">
        <f>'Datos Monitoreo 2019'!$O3379+'Datos Monitoreo 2019'!$N3379</f>
        <v>0.12859393865098048</v>
      </c>
      <c r="Q3379" s="104">
        <v>0.47</v>
      </c>
      <c r="R3379" s="106">
        <f>'Datos Monitoreo 2019'!$Q3379*'Datos Monitoreo 2019'!$N3379</f>
        <v>5.0365959304967352E-2</v>
      </c>
      <c r="S3379" s="104">
        <v>0.2</v>
      </c>
      <c r="T3379" s="106">
        <f>'Datos Monitoreo 2019'!$R3379*'Datos Monitoreo 2019'!$S3379</f>
        <v>1.0073191860993471E-2</v>
      </c>
      <c r="U3379" s="106">
        <f>'Datos Monitoreo 2019'!$T3379+'Datos Monitoreo 2019'!$R3379</f>
        <v>6.0439151165960825E-2</v>
      </c>
    </row>
    <row r="3380" spans="1:21" s="94" customFormat="1" ht="16.5" hidden="1" x14ac:dyDescent="0.3">
      <c r="A3380" s="95" t="s">
        <v>126</v>
      </c>
      <c r="B3380" s="102">
        <f>VLOOKUP('Datos Monitoreo 2019'!$A3380,info!$D$3:$E$118,2,FALSE)</f>
        <v>2</v>
      </c>
      <c r="C3380" s="96">
        <v>43</v>
      </c>
      <c r="D3380" s="96" t="s">
        <v>10</v>
      </c>
      <c r="E3380" s="97">
        <v>20.308170738525845</v>
      </c>
      <c r="F3380" s="103">
        <f t="shared" si="57"/>
        <v>3.2391532327948731E-2</v>
      </c>
      <c r="G3380" s="95"/>
      <c r="H3380" s="104"/>
      <c r="I3380" s="104"/>
      <c r="J3380" s="104"/>
      <c r="K3380" s="105">
        <f>VLOOKUP('Datos Monitoreo 2019'!$D3380,info!$A$2:$B$20,2,FALSE)</f>
        <v>0.54</v>
      </c>
      <c r="M3380" s="104">
        <v>1.1499999999999999</v>
      </c>
      <c r="N3380" s="106">
        <f>(0.214828*'Datos Monitoreo 2019'!$E3380^2.0402)/1000</f>
        <v>0.10000019888322846</v>
      </c>
      <c r="O3380" s="106">
        <f>'Datos Monitoreo 2019'!$N3380*'Datos Monitoreo 2019'!$S3380</f>
        <v>2.0000039776645693E-2</v>
      </c>
      <c r="P3380" s="106">
        <f>'Datos Monitoreo 2019'!$O3380+'Datos Monitoreo 2019'!$N3380</f>
        <v>0.12000023865987415</v>
      </c>
      <c r="Q3380" s="104">
        <v>0.47</v>
      </c>
      <c r="R3380" s="106">
        <f>'Datos Monitoreo 2019'!$Q3380*'Datos Monitoreo 2019'!$N3380</f>
        <v>4.7000093475117376E-2</v>
      </c>
      <c r="S3380" s="104">
        <v>0.2</v>
      </c>
      <c r="T3380" s="106">
        <f>'Datos Monitoreo 2019'!$R3380*'Datos Monitoreo 2019'!$S3380</f>
        <v>9.4000186950234758E-3</v>
      </c>
      <c r="U3380" s="106">
        <f>'Datos Monitoreo 2019'!$T3380+'Datos Monitoreo 2019'!$R3380</f>
        <v>5.6400112170140848E-2</v>
      </c>
    </row>
    <row r="3381" spans="1:21" s="94" customFormat="1" ht="16.5" hidden="1" x14ac:dyDescent="0.3">
      <c r="A3381" s="95" t="s">
        <v>126</v>
      </c>
      <c r="B3381" s="102">
        <f>VLOOKUP('Datos Monitoreo 2019'!$A3381,info!$D$3:$E$118,2,FALSE)</f>
        <v>2</v>
      </c>
      <c r="C3381" s="96">
        <v>46</v>
      </c>
      <c r="D3381" s="96" t="s">
        <v>10</v>
      </c>
      <c r="E3381" s="97">
        <v>27.406481200424377</v>
      </c>
      <c r="F3381" s="103">
        <f t="shared" si="57"/>
        <v>5.8992450783913464E-2</v>
      </c>
      <c r="G3381" s="95"/>
      <c r="H3381" s="104"/>
      <c r="I3381" s="104"/>
      <c r="J3381" s="104"/>
      <c r="K3381" s="105">
        <f>VLOOKUP('Datos Monitoreo 2019'!$D3381,info!$A$2:$B$20,2,FALSE)</f>
        <v>0.54</v>
      </c>
      <c r="M3381" s="104">
        <v>1.1499999999999999</v>
      </c>
      <c r="N3381" s="106">
        <f>(0.214828*'Datos Monitoreo 2019'!$E3381^2.0402)/1000</f>
        <v>0.18433132488838425</v>
      </c>
      <c r="O3381" s="106">
        <f>'Datos Monitoreo 2019'!$N3381*'Datos Monitoreo 2019'!$S3381</f>
        <v>3.6866264977676852E-2</v>
      </c>
      <c r="P3381" s="106">
        <f>'Datos Monitoreo 2019'!$O3381+'Datos Monitoreo 2019'!$N3381</f>
        <v>0.22119758986606108</v>
      </c>
      <c r="Q3381" s="104">
        <v>0.47</v>
      </c>
      <c r="R3381" s="106">
        <f>'Datos Monitoreo 2019'!$Q3381*'Datos Monitoreo 2019'!$N3381</f>
        <v>8.6635722697540593E-2</v>
      </c>
      <c r="S3381" s="104">
        <v>0.2</v>
      </c>
      <c r="T3381" s="106">
        <f>'Datos Monitoreo 2019'!$R3381*'Datos Monitoreo 2019'!$S3381</f>
        <v>1.7327144539508118E-2</v>
      </c>
      <c r="U3381" s="106">
        <f>'Datos Monitoreo 2019'!$T3381+'Datos Monitoreo 2019'!$R3381</f>
        <v>0.10396286723704871</v>
      </c>
    </row>
    <row r="3382" spans="1:21" s="94" customFormat="1" ht="16.5" hidden="1" x14ac:dyDescent="0.3">
      <c r="A3382" s="95" t="s">
        <v>126</v>
      </c>
      <c r="B3382" s="102">
        <f>VLOOKUP('Datos Monitoreo 2019'!$A3382,info!$D$3:$E$118,2,FALSE)</f>
        <v>2</v>
      </c>
      <c r="C3382" s="96">
        <v>47</v>
      </c>
      <c r="D3382" s="96" t="s">
        <v>10</v>
      </c>
      <c r="E3382" s="97">
        <v>21.485917317405871</v>
      </c>
      <c r="F3382" s="103">
        <f t="shared" si="57"/>
        <v>3.6257485473122401E-2</v>
      </c>
      <c r="G3382" s="95"/>
      <c r="H3382" s="104"/>
      <c r="I3382" s="104"/>
      <c r="J3382" s="104"/>
      <c r="K3382" s="105">
        <f>VLOOKUP('Datos Monitoreo 2019'!$D3382,info!$A$2:$B$20,2,FALSE)</f>
        <v>0.54</v>
      </c>
      <c r="M3382" s="104">
        <v>1.1499999999999999</v>
      </c>
      <c r="N3382" s="106">
        <f>(0.214828*'Datos Monitoreo 2019'!$E3382^2.0402)/1000</f>
        <v>0.11218925713633188</v>
      </c>
      <c r="O3382" s="106">
        <f>'Datos Monitoreo 2019'!$N3382*'Datos Monitoreo 2019'!$S3382</f>
        <v>2.2437851427266377E-2</v>
      </c>
      <c r="P3382" s="106">
        <f>'Datos Monitoreo 2019'!$O3382+'Datos Monitoreo 2019'!$N3382</f>
        <v>0.13462710856359825</v>
      </c>
      <c r="Q3382" s="104">
        <v>0.47</v>
      </c>
      <c r="R3382" s="106">
        <f>'Datos Monitoreo 2019'!$Q3382*'Datos Monitoreo 2019'!$N3382</f>
        <v>5.272895085407598E-2</v>
      </c>
      <c r="S3382" s="104">
        <v>0.2</v>
      </c>
      <c r="T3382" s="106">
        <f>'Datos Monitoreo 2019'!$R3382*'Datos Monitoreo 2019'!$S3382</f>
        <v>1.0545790170815196E-2</v>
      </c>
      <c r="U3382" s="106">
        <f>'Datos Monitoreo 2019'!$T3382+'Datos Monitoreo 2019'!$R3382</f>
        <v>6.3274741024891182E-2</v>
      </c>
    </row>
    <row r="3383" spans="1:21" s="94" customFormat="1" ht="16.5" hidden="1" x14ac:dyDescent="0.3">
      <c r="A3383" s="95" t="s">
        <v>126</v>
      </c>
      <c r="B3383" s="102">
        <f>VLOOKUP('Datos Monitoreo 2019'!$A3383,info!$D$3:$E$118,2,FALSE)</f>
        <v>2</v>
      </c>
      <c r="C3383" s="96">
        <v>53</v>
      </c>
      <c r="D3383" s="96" t="s">
        <v>10</v>
      </c>
      <c r="E3383" s="97">
        <v>19.321410091356096</v>
      </c>
      <c r="F3383" s="103">
        <f t="shared" si="57"/>
        <v>2.9320239813632878E-2</v>
      </c>
      <c r="G3383" s="95"/>
      <c r="H3383" s="104"/>
      <c r="I3383" s="104"/>
      <c r="J3383" s="104"/>
      <c r="K3383" s="105">
        <f>VLOOKUP('Datos Monitoreo 2019'!$D3383,info!$A$2:$B$20,2,FALSE)</f>
        <v>0.54</v>
      </c>
      <c r="M3383" s="104">
        <v>1.1499999999999999</v>
      </c>
      <c r="N3383" s="106">
        <f>(0.214828*'Datos Monitoreo 2019'!$E3383^2.0402)/1000</f>
        <v>9.0337336674360419E-2</v>
      </c>
      <c r="O3383" s="106">
        <f>'Datos Monitoreo 2019'!$N3383*'Datos Monitoreo 2019'!$S3383</f>
        <v>1.8067467334872085E-2</v>
      </c>
      <c r="P3383" s="106">
        <f>'Datos Monitoreo 2019'!$O3383+'Datos Monitoreo 2019'!$N3383</f>
        <v>0.1084048040092325</v>
      </c>
      <c r="Q3383" s="104">
        <v>0.47</v>
      </c>
      <c r="R3383" s="106">
        <f>'Datos Monitoreo 2019'!$Q3383*'Datos Monitoreo 2019'!$N3383</f>
        <v>4.2458548236949396E-2</v>
      </c>
      <c r="S3383" s="104">
        <v>0.2</v>
      </c>
      <c r="T3383" s="106">
        <f>'Datos Monitoreo 2019'!$R3383*'Datos Monitoreo 2019'!$S3383</f>
        <v>8.4917096473898796E-3</v>
      </c>
      <c r="U3383" s="106">
        <f>'Datos Monitoreo 2019'!$T3383+'Datos Monitoreo 2019'!$R3383</f>
        <v>5.0950257884339274E-2</v>
      </c>
    </row>
    <row r="3384" spans="1:21" s="94" customFormat="1" ht="16.5" hidden="1" x14ac:dyDescent="0.3">
      <c r="A3384" s="95" t="s">
        <v>126</v>
      </c>
      <c r="B3384" s="102">
        <f>VLOOKUP('Datos Monitoreo 2019'!$A3384,info!$D$3:$E$118,2,FALSE)</f>
        <v>2</v>
      </c>
      <c r="C3384" s="96">
        <v>54</v>
      </c>
      <c r="D3384" s="96" t="s">
        <v>10</v>
      </c>
      <c r="E3384" s="97">
        <v>31.289861811866622</v>
      </c>
      <c r="F3384" s="103">
        <f t="shared" si="57"/>
        <v>7.6894835402662204E-2</v>
      </c>
      <c r="G3384" s="95"/>
      <c r="H3384" s="104"/>
      <c r="I3384" s="104"/>
      <c r="J3384" s="104"/>
      <c r="K3384" s="105">
        <f>VLOOKUP('Datos Monitoreo 2019'!$D3384,info!$A$2:$B$20,2,FALSE)</f>
        <v>0.54</v>
      </c>
      <c r="M3384" s="104">
        <v>1.1499999999999999</v>
      </c>
      <c r="N3384" s="106">
        <f>(0.214828*'Datos Monitoreo 2019'!$E3384^2.0402)/1000</f>
        <v>0.24155353754067616</v>
      </c>
      <c r="O3384" s="106">
        <f>'Datos Monitoreo 2019'!$N3384*'Datos Monitoreo 2019'!$S3384</f>
        <v>4.8310707508135237E-2</v>
      </c>
      <c r="P3384" s="106">
        <f>'Datos Monitoreo 2019'!$O3384+'Datos Monitoreo 2019'!$N3384</f>
        <v>0.28986424504881136</v>
      </c>
      <c r="Q3384" s="104">
        <v>0.47</v>
      </c>
      <c r="R3384" s="106">
        <f>'Datos Monitoreo 2019'!$Q3384*'Datos Monitoreo 2019'!$N3384</f>
        <v>0.11353016264411779</v>
      </c>
      <c r="S3384" s="104">
        <v>0.2</v>
      </c>
      <c r="T3384" s="106">
        <f>'Datos Monitoreo 2019'!$R3384*'Datos Monitoreo 2019'!$S3384</f>
        <v>2.2706032528823559E-2</v>
      </c>
      <c r="U3384" s="106">
        <f>'Datos Monitoreo 2019'!$T3384+'Datos Monitoreo 2019'!$R3384</f>
        <v>0.13623619517294136</v>
      </c>
    </row>
    <row r="3385" spans="1:21" s="94" customFormat="1" ht="16.5" hidden="1" x14ac:dyDescent="0.3">
      <c r="A3385" s="95" t="s">
        <v>126</v>
      </c>
      <c r="B3385" s="102">
        <f>VLOOKUP('Datos Monitoreo 2019'!$A3385,info!$D$3:$E$118,2,FALSE)</f>
        <v>2</v>
      </c>
      <c r="C3385" s="96">
        <v>58</v>
      </c>
      <c r="D3385" s="96" t="s">
        <v>10</v>
      </c>
      <c r="E3385" s="97">
        <v>17.188733853924695</v>
      </c>
      <c r="F3385" s="103">
        <f t="shared" si="57"/>
        <v>2.3204790702798336E-2</v>
      </c>
      <c r="G3385" s="95"/>
      <c r="H3385" s="104"/>
      <c r="I3385" s="104"/>
      <c r="J3385" s="104"/>
      <c r="K3385" s="105">
        <f>VLOOKUP('Datos Monitoreo 2019'!$D3385,info!$A$2:$B$20,2,FALSE)</f>
        <v>0.54</v>
      </c>
      <c r="M3385" s="104">
        <v>1.1499999999999999</v>
      </c>
      <c r="N3385" s="106">
        <f>(0.214828*'Datos Monitoreo 2019'!$E3385^2.0402)/1000</f>
        <v>7.1159922070421683E-2</v>
      </c>
      <c r="O3385" s="106">
        <f>'Datos Monitoreo 2019'!$N3385*'Datos Monitoreo 2019'!$S3385</f>
        <v>1.4231984414084338E-2</v>
      </c>
      <c r="P3385" s="106">
        <f>'Datos Monitoreo 2019'!$O3385+'Datos Monitoreo 2019'!$N3385</f>
        <v>8.5391906484506022E-2</v>
      </c>
      <c r="Q3385" s="104">
        <v>0.47</v>
      </c>
      <c r="R3385" s="106">
        <f>'Datos Monitoreo 2019'!$Q3385*'Datos Monitoreo 2019'!$N3385</f>
        <v>3.3445163373098191E-2</v>
      </c>
      <c r="S3385" s="104">
        <v>0.2</v>
      </c>
      <c r="T3385" s="106">
        <f>'Datos Monitoreo 2019'!$R3385*'Datos Monitoreo 2019'!$S3385</f>
        <v>6.6890326746196389E-3</v>
      </c>
      <c r="U3385" s="106">
        <f>'Datos Monitoreo 2019'!$T3385+'Datos Monitoreo 2019'!$R3385</f>
        <v>4.0134196047717827E-2</v>
      </c>
    </row>
    <row r="3386" spans="1:21" s="94" customFormat="1" ht="16.5" hidden="1" x14ac:dyDescent="0.3">
      <c r="A3386" s="95" t="s">
        <v>126</v>
      </c>
      <c r="B3386" s="102">
        <f>VLOOKUP('Datos Monitoreo 2019'!$A3386,info!$D$3:$E$118,2,FALSE)</f>
        <v>2</v>
      </c>
      <c r="C3386" s="96">
        <v>59</v>
      </c>
      <c r="D3386" s="96" t="s">
        <v>10</v>
      </c>
      <c r="E3386" s="97">
        <v>19.416903057211233</v>
      </c>
      <c r="F3386" s="103">
        <f t="shared" si="57"/>
        <v>2.9610777162247127E-2</v>
      </c>
      <c r="G3386" s="95"/>
      <c r="H3386" s="104"/>
      <c r="I3386" s="104"/>
      <c r="J3386" s="104"/>
      <c r="K3386" s="105">
        <f>VLOOKUP('Datos Monitoreo 2019'!$D3386,info!$A$2:$B$20,2,FALSE)</f>
        <v>0.54</v>
      </c>
      <c r="M3386" s="104">
        <v>1.1499999999999999</v>
      </c>
      <c r="N3386" s="106">
        <f>(0.214828*'Datos Monitoreo 2019'!$E3386^2.0402)/1000</f>
        <v>9.1250582276192385E-2</v>
      </c>
      <c r="O3386" s="106">
        <f>'Datos Monitoreo 2019'!$N3386*'Datos Monitoreo 2019'!$S3386</f>
        <v>1.8250116455238479E-2</v>
      </c>
      <c r="P3386" s="106">
        <f>'Datos Monitoreo 2019'!$O3386+'Datos Monitoreo 2019'!$N3386</f>
        <v>0.10950069873143087</v>
      </c>
      <c r="Q3386" s="104">
        <v>0.47</v>
      </c>
      <c r="R3386" s="106">
        <f>'Datos Monitoreo 2019'!$Q3386*'Datos Monitoreo 2019'!$N3386</f>
        <v>4.2887773669810419E-2</v>
      </c>
      <c r="S3386" s="104">
        <v>0.2</v>
      </c>
      <c r="T3386" s="106">
        <f>'Datos Monitoreo 2019'!$R3386*'Datos Monitoreo 2019'!$S3386</f>
        <v>8.5775547339620849E-3</v>
      </c>
      <c r="U3386" s="106">
        <f>'Datos Monitoreo 2019'!$T3386+'Datos Monitoreo 2019'!$R3386</f>
        <v>5.1465328403772506E-2</v>
      </c>
    </row>
    <row r="3387" spans="1:21" s="94" customFormat="1" ht="16.5" hidden="1" x14ac:dyDescent="0.3">
      <c r="A3387" s="96" t="s">
        <v>123</v>
      </c>
      <c r="B3387" s="102">
        <f>VLOOKUP('Datos Monitoreo 2019'!$A3387,info!$D$3:$E$118,2,FALSE)</f>
        <v>2</v>
      </c>
      <c r="C3387" s="96">
        <v>1</v>
      </c>
      <c r="D3387" s="96" t="s">
        <v>10</v>
      </c>
      <c r="E3387" s="97">
        <v>14.069296969323549</v>
      </c>
      <c r="F3387" s="103">
        <f t="shared" si="57"/>
        <v>1.5546573151102524E-2</v>
      </c>
      <c r="G3387" s="98"/>
      <c r="H3387" s="104"/>
      <c r="I3387" s="104"/>
      <c r="J3387" s="104"/>
      <c r="K3387" s="105">
        <f>VLOOKUP('Datos Monitoreo 2019'!$D3387,info!$A$2:$B$20,2,FALSE)</f>
        <v>0.54</v>
      </c>
      <c r="M3387" s="104">
        <v>1.1499999999999999</v>
      </c>
      <c r="N3387" s="106">
        <f>(0.214828*'Datos Monitoreo 2019'!$E3387^2.0402)/1000</f>
        <v>4.7292930836429249E-2</v>
      </c>
      <c r="O3387" s="106">
        <f>'Datos Monitoreo 2019'!$N3387*'Datos Monitoreo 2019'!$S3387</f>
        <v>9.4585861672858498E-3</v>
      </c>
      <c r="P3387" s="106">
        <f>'Datos Monitoreo 2019'!$O3387+'Datos Monitoreo 2019'!$N3387</f>
        <v>5.6751517003715099E-2</v>
      </c>
      <c r="Q3387" s="104">
        <v>0.47</v>
      </c>
      <c r="R3387" s="106">
        <f>'Datos Monitoreo 2019'!$Q3387*'Datos Monitoreo 2019'!$N3387</f>
        <v>2.2227677493121746E-2</v>
      </c>
      <c r="S3387" s="104">
        <v>0.2</v>
      </c>
      <c r="T3387" s="106">
        <f>'Datos Monitoreo 2019'!$R3387*'Datos Monitoreo 2019'!$S3387</f>
        <v>4.4455354986243497E-3</v>
      </c>
      <c r="U3387" s="106">
        <f>'Datos Monitoreo 2019'!$T3387+'Datos Monitoreo 2019'!$R3387</f>
        <v>2.6673212991746097E-2</v>
      </c>
    </row>
    <row r="3388" spans="1:21" s="94" customFormat="1" ht="16.5" hidden="1" x14ac:dyDescent="0.3">
      <c r="A3388" s="95" t="s">
        <v>123</v>
      </c>
      <c r="B3388" s="102">
        <f>VLOOKUP('Datos Monitoreo 2019'!$A3388,info!$D$3:$E$118,2,FALSE)</f>
        <v>2</v>
      </c>
      <c r="C3388" s="96">
        <v>3</v>
      </c>
      <c r="D3388" s="95" t="s">
        <v>10</v>
      </c>
      <c r="E3388" s="97">
        <v>19.862536897868537</v>
      </c>
      <c r="F3388" s="103">
        <f t="shared" si="57"/>
        <v>3.098555756067492E-2</v>
      </c>
      <c r="G3388" s="95"/>
      <c r="H3388" s="104"/>
      <c r="I3388" s="104"/>
      <c r="J3388" s="104"/>
      <c r="K3388" s="105">
        <f>VLOOKUP('Datos Monitoreo 2019'!$D3388,info!$A$2:$B$20,2,FALSE)</f>
        <v>0.54</v>
      </c>
      <c r="M3388" s="104">
        <v>1.1499999999999999</v>
      </c>
      <c r="N3388" s="106">
        <f>(0.214828*'Datos Monitoreo 2019'!$E3388^2.0402)/1000</f>
        <v>9.5574341595955029E-2</v>
      </c>
      <c r="O3388" s="106">
        <f>'Datos Monitoreo 2019'!$N3388*'Datos Monitoreo 2019'!$S3388</f>
        <v>1.9114868319191007E-2</v>
      </c>
      <c r="P3388" s="106">
        <f>'Datos Monitoreo 2019'!$O3388+'Datos Monitoreo 2019'!$N3388</f>
        <v>0.11468920991514603</v>
      </c>
      <c r="Q3388" s="104">
        <v>0.47</v>
      </c>
      <c r="R3388" s="106">
        <f>'Datos Monitoreo 2019'!$Q3388*'Datos Monitoreo 2019'!$N3388</f>
        <v>4.4919940550098861E-2</v>
      </c>
      <c r="S3388" s="104">
        <v>0.2</v>
      </c>
      <c r="T3388" s="106">
        <f>'Datos Monitoreo 2019'!$R3388*'Datos Monitoreo 2019'!$S3388</f>
        <v>8.9839881100197728E-3</v>
      </c>
      <c r="U3388" s="106">
        <f>'Datos Monitoreo 2019'!$T3388+'Datos Monitoreo 2019'!$R3388</f>
        <v>5.390392866011863E-2</v>
      </c>
    </row>
    <row r="3389" spans="1:21" s="94" customFormat="1" ht="16.5" hidden="1" x14ac:dyDescent="0.3">
      <c r="A3389" s="95" t="s">
        <v>123</v>
      </c>
      <c r="B3389" s="102">
        <f>VLOOKUP('Datos Monitoreo 2019'!$A3389,info!$D$3:$E$118,2,FALSE)</f>
        <v>2</v>
      </c>
      <c r="C3389" s="96">
        <v>5</v>
      </c>
      <c r="D3389" s="95" t="s">
        <v>10</v>
      </c>
      <c r="E3389" s="97">
        <v>20.658311613328017</v>
      </c>
      <c r="F3389" s="103">
        <f t="shared" si="57"/>
        <v>3.3518110592624717E-2</v>
      </c>
      <c r="G3389" s="95"/>
      <c r="H3389" s="104"/>
      <c r="I3389" s="104"/>
      <c r="J3389" s="104"/>
      <c r="K3389" s="105">
        <f>VLOOKUP('Datos Monitoreo 2019'!$D3389,info!$A$2:$B$20,2,FALSE)</f>
        <v>0.54</v>
      </c>
      <c r="M3389" s="104">
        <v>1.1499999999999999</v>
      </c>
      <c r="N3389" s="106">
        <f>(0.214828*'Datos Monitoreo 2019'!$E3389^2.0402)/1000</f>
        <v>0.1035493424509361</v>
      </c>
      <c r="O3389" s="106">
        <f>'Datos Monitoreo 2019'!$N3389*'Datos Monitoreo 2019'!$S3389</f>
        <v>2.070986849018722E-2</v>
      </c>
      <c r="P3389" s="106">
        <f>'Datos Monitoreo 2019'!$O3389+'Datos Monitoreo 2019'!$N3389</f>
        <v>0.12425921094112331</v>
      </c>
      <c r="Q3389" s="104">
        <v>0.47</v>
      </c>
      <c r="R3389" s="106">
        <f>'Datos Monitoreo 2019'!$Q3389*'Datos Monitoreo 2019'!$N3389</f>
        <v>4.8668190951939964E-2</v>
      </c>
      <c r="S3389" s="104">
        <v>0.2</v>
      </c>
      <c r="T3389" s="106">
        <f>'Datos Monitoreo 2019'!$R3389*'Datos Monitoreo 2019'!$S3389</f>
        <v>9.7336381903879929E-3</v>
      </c>
      <c r="U3389" s="106">
        <f>'Datos Monitoreo 2019'!$T3389+'Datos Monitoreo 2019'!$R3389</f>
        <v>5.8401829142327957E-2</v>
      </c>
    </row>
    <row r="3390" spans="1:21" s="94" customFormat="1" ht="16.5" hidden="1" x14ac:dyDescent="0.3">
      <c r="A3390" s="95" t="s">
        <v>123</v>
      </c>
      <c r="B3390" s="102">
        <f>VLOOKUP('Datos Monitoreo 2019'!$A3390,info!$D$3:$E$118,2,FALSE)</f>
        <v>2</v>
      </c>
      <c r="C3390" s="96">
        <v>6</v>
      </c>
      <c r="D3390" s="96" t="s">
        <v>10</v>
      </c>
      <c r="E3390" s="97">
        <v>26.324227587399491</v>
      </c>
      <c r="F3390" s="103">
        <f t="shared" si="57"/>
        <v>5.442534053694844E-2</v>
      </c>
      <c r="G3390" s="98"/>
      <c r="H3390" s="104"/>
      <c r="I3390" s="104"/>
      <c r="J3390" s="104"/>
      <c r="K3390" s="105">
        <f>VLOOKUP('Datos Monitoreo 2019'!$D3390,info!$A$2:$B$20,2,FALSE)</f>
        <v>0.54</v>
      </c>
      <c r="M3390" s="104">
        <v>1.1499999999999999</v>
      </c>
      <c r="N3390" s="106">
        <f>(0.214828*'Datos Monitoreo 2019'!$E3390^2.0402)/1000</f>
        <v>0.16978544435733331</v>
      </c>
      <c r="O3390" s="106">
        <f>'Datos Monitoreo 2019'!$N3390*'Datos Monitoreo 2019'!$S3390</f>
        <v>3.3957088871466666E-2</v>
      </c>
      <c r="P3390" s="106">
        <f>'Datos Monitoreo 2019'!$O3390+'Datos Monitoreo 2019'!$N3390</f>
        <v>0.20374253322879998</v>
      </c>
      <c r="Q3390" s="104">
        <v>0.47</v>
      </c>
      <c r="R3390" s="106">
        <f>'Datos Monitoreo 2019'!$Q3390*'Datos Monitoreo 2019'!$N3390</f>
        <v>7.9799158847946652E-2</v>
      </c>
      <c r="S3390" s="104">
        <v>0.2</v>
      </c>
      <c r="T3390" s="106">
        <f>'Datos Monitoreo 2019'!$R3390*'Datos Monitoreo 2019'!$S3390</f>
        <v>1.595983176958933E-2</v>
      </c>
      <c r="U3390" s="106">
        <f>'Datos Monitoreo 2019'!$T3390+'Datos Monitoreo 2019'!$R3390</f>
        <v>9.5758990617535983E-2</v>
      </c>
    </row>
    <row r="3391" spans="1:21" s="94" customFormat="1" ht="16.5" hidden="1" x14ac:dyDescent="0.3">
      <c r="A3391" s="95" t="s">
        <v>123</v>
      </c>
      <c r="B3391" s="102">
        <f>VLOOKUP('Datos Monitoreo 2019'!$A3391,info!$D$3:$E$118,2,FALSE)</f>
        <v>2</v>
      </c>
      <c r="C3391" s="96">
        <v>7</v>
      </c>
      <c r="D3391" s="95" t="s">
        <v>10</v>
      </c>
      <c r="E3391" s="97">
        <v>21.899720169444798</v>
      </c>
      <c r="F3391" s="103">
        <f t="shared" si="57"/>
        <v>3.7667518691445051E-2</v>
      </c>
      <c r="G3391" s="95"/>
      <c r="H3391" s="104"/>
      <c r="I3391" s="104"/>
      <c r="J3391" s="104"/>
      <c r="K3391" s="105">
        <f>VLOOKUP('Datos Monitoreo 2019'!$D3391,info!$A$2:$B$20,2,FALSE)</f>
        <v>0.54</v>
      </c>
      <c r="M3391" s="104">
        <v>1.1499999999999999</v>
      </c>
      <c r="N3391" s="106">
        <f>(0.214828*'Datos Monitoreo 2019'!$E3391^2.0402)/1000</f>
        <v>0.11664164790501545</v>
      </c>
      <c r="O3391" s="106">
        <f>'Datos Monitoreo 2019'!$N3391*'Datos Monitoreo 2019'!$S3391</f>
        <v>2.3328329581003091E-2</v>
      </c>
      <c r="P3391" s="106">
        <f>'Datos Monitoreo 2019'!$O3391+'Datos Monitoreo 2019'!$N3391</f>
        <v>0.13996997748601855</v>
      </c>
      <c r="Q3391" s="104">
        <v>0.47</v>
      </c>
      <c r="R3391" s="106">
        <f>'Datos Monitoreo 2019'!$Q3391*'Datos Monitoreo 2019'!$N3391</f>
        <v>5.4821574515357262E-2</v>
      </c>
      <c r="S3391" s="104">
        <v>0.2</v>
      </c>
      <c r="T3391" s="106">
        <f>'Datos Monitoreo 2019'!$R3391*'Datos Monitoreo 2019'!$S3391</f>
        <v>1.0964314903071454E-2</v>
      </c>
      <c r="U3391" s="106">
        <f>'Datos Monitoreo 2019'!$T3391+'Datos Monitoreo 2019'!$R3391</f>
        <v>6.5785889418428722E-2</v>
      </c>
    </row>
    <row r="3392" spans="1:21" s="94" customFormat="1" ht="16.5" hidden="1" x14ac:dyDescent="0.3">
      <c r="A3392" s="95" t="s">
        <v>123</v>
      </c>
      <c r="B3392" s="102">
        <f>VLOOKUP('Datos Monitoreo 2019'!$A3392,info!$D$3:$E$118,2,FALSE)</f>
        <v>2</v>
      </c>
      <c r="C3392" s="96">
        <v>8</v>
      </c>
      <c r="D3392" s="96" t="s">
        <v>10</v>
      </c>
      <c r="E3392" s="97">
        <v>19.83070590925016</v>
      </c>
      <c r="F3392" s="103">
        <f t="shared" si="57"/>
        <v>3.0886324453657122E-2</v>
      </c>
      <c r="G3392" s="98"/>
      <c r="H3392" s="104"/>
      <c r="I3392" s="104"/>
      <c r="J3392" s="104"/>
      <c r="K3392" s="105">
        <f>VLOOKUP('Datos Monitoreo 2019'!$D3392,info!$A$2:$B$20,2,FALSE)</f>
        <v>0.54</v>
      </c>
      <c r="M3392" s="104">
        <v>1.1499999999999999</v>
      </c>
      <c r="N3392" s="106">
        <f>(0.214828*'Datos Monitoreo 2019'!$E3392^2.0402)/1000</f>
        <v>9.5262116833683852E-2</v>
      </c>
      <c r="O3392" s="106">
        <f>'Datos Monitoreo 2019'!$N3392*'Datos Monitoreo 2019'!$S3392</f>
        <v>1.9052423366736772E-2</v>
      </c>
      <c r="P3392" s="106">
        <f>'Datos Monitoreo 2019'!$O3392+'Datos Monitoreo 2019'!$N3392</f>
        <v>0.11431454020042062</v>
      </c>
      <c r="Q3392" s="104">
        <v>0.47</v>
      </c>
      <c r="R3392" s="106">
        <f>'Datos Monitoreo 2019'!$Q3392*'Datos Monitoreo 2019'!$N3392</f>
        <v>4.4773194911831411E-2</v>
      </c>
      <c r="S3392" s="104">
        <v>0.2</v>
      </c>
      <c r="T3392" s="106">
        <f>'Datos Monitoreo 2019'!$R3392*'Datos Monitoreo 2019'!$S3392</f>
        <v>8.9546389823662829E-3</v>
      </c>
      <c r="U3392" s="106">
        <f>'Datos Monitoreo 2019'!$T3392+'Datos Monitoreo 2019'!$R3392</f>
        <v>5.3727833894197691E-2</v>
      </c>
    </row>
    <row r="3393" spans="1:21" s="94" customFormat="1" ht="16.5" hidden="1" x14ac:dyDescent="0.3">
      <c r="A3393" s="95" t="s">
        <v>123</v>
      </c>
      <c r="B3393" s="102">
        <f>VLOOKUP('Datos Monitoreo 2019'!$A3393,info!$D$3:$E$118,2,FALSE)</f>
        <v>2</v>
      </c>
      <c r="C3393" s="96">
        <v>10</v>
      </c>
      <c r="D3393" s="96" t="s">
        <v>10</v>
      </c>
      <c r="E3393" s="97">
        <v>27.215495268714104</v>
      </c>
      <c r="F3393" s="103">
        <f t="shared" si="57"/>
        <v>5.8173121136876393E-2</v>
      </c>
      <c r="G3393" s="98"/>
      <c r="H3393" s="104"/>
      <c r="I3393" s="104"/>
      <c r="J3393" s="104"/>
      <c r="K3393" s="105">
        <f>VLOOKUP('Datos Monitoreo 2019'!$D3393,info!$A$2:$B$20,2,FALSE)</f>
        <v>0.54</v>
      </c>
      <c r="M3393" s="104">
        <v>1.1499999999999999</v>
      </c>
      <c r="N3393" s="106">
        <f>(0.214828*'Datos Monitoreo 2019'!$E3393^2.0402)/1000</f>
        <v>0.18172010633747498</v>
      </c>
      <c r="O3393" s="106">
        <f>'Datos Monitoreo 2019'!$N3393*'Datos Monitoreo 2019'!$S3393</f>
        <v>3.6344021267494996E-2</v>
      </c>
      <c r="P3393" s="106">
        <f>'Datos Monitoreo 2019'!$O3393+'Datos Monitoreo 2019'!$N3393</f>
        <v>0.21806412760496999</v>
      </c>
      <c r="Q3393" s="104">
        <v>0.47</v>
      </c>
      <c r="R3393" s="106">
        <f>'Datos Monitoreo 2019'!$Q3393*'Datos Monitoreo 2019'!$N3393</f>
        <v>8.5408449978613243E-2</v>
      </c>
      <c r="S3393" s="104">
        <v>0.2</v>
      </c>
      <c r="T3393" s="106">
        <f>'Datos Monitoreo 2019'!$R3393*'Datos Monitoreo 2019'!$S3393</f>
        <v>1.7081689995722651E-2</v>
      </c>
      <c r="U3393" s="106">
        <f>'Datos Monitoreo 2019'!$T3393+'Datos Monitoreo 2019'!$R3393</f>
        <v>0.1024901399743359</v>
      </c>
    </row>
    <row r="3394" spans="1:21" s="94" customFormat="1" ht="16.5" hidden="1" x14ac:dyDescent="0.3">
      <c r="A3394" s="95" t="s">
        <v>123</v>
      </c>
      <c r="B3394" s="102">
        <f>VLOOKUP('Datos Monitoreo 2019'!$A3394,info!$D$3:$E$118,2,FALSE)</f>
        <v>2</v>
      </c>
      <c r="C3394" s="96">
        <v>11</v>
      </c>
      <c r="D3394" s="95" t="s">
        <v>10</v>
      </c>
      <c r="E3394" s="97">
        <v>23.013804771088065</v>
      </c>
      <c r="F3394" s="103">
        <f t="shared" si="57"/>
        <v>4.159745212374167E-2</v>
      </c>
      <c r="G3394" s="95"/>
      <c r="H3394" s="104"/>
      <c r="I3394" s="104"/>
      <c r="J3394" s="104"/>
      <c r="K3394" s="105">
        <f>VLOOKUP('Datos Monitoreo 2019'!$D3394,info!$A$2:$B$20,2,FALSE)</f>
        <v>0.54</v>
      </c>
      <c r="M3394" s="104">
        <v>1.1499999999999999</v>
      </c>
      <c r="N3394" s="106">
        <f>(0.214828*'Datos Monitoreo 2019'!$E3394^2.0402)/1000</f>
        <v>0.12906832356448614</v>
      </c>
      <c r="O3394" s="106">
        <f>'Datos Monitoreo 2019'!$N3394*'Datos Monitoreo 2019'!$S3394</f>
        <v>2.5813664712897227E-2</v>
      </c>
      <c r="P3394" s="106">
        <f>'Datos Monitoreo 2019'!$O3394+'Datos Monitoreo 2019'!$N3394</f>
        <v>0.15488198827738336</v>
      </c>
      <c r="Q3394" s="104">
        <v>0.47</v>
      </c>
      <c r="R3394" s="106">
        <f>'Datos Monitoreo 2019'!$Q3394*'Datos Monitoreo 2019'!$N3394</f>
        <v>6.0662112075308479E-2</v>
      </c>
      <c r="S3394" s="104">
        <v>0.2</v>
      </c>
      <c r="T3394" s="106">
        <f>'Datos Monitoreo 2019'!$R3394*'Datos Monitoreo 2019'!$S3394</f>
        <v>1.2132422415061697E-2</v>
      </c>
      <c r="U3394" s="106">
        <f>'Datos Monitoreo 2019'!$T3394+'Datos Monitoreo 2019'!$R3394</f>
        <v>7.2794534490370183E-2</v>
      </c>
    </row>
    <row r="3395" spans="1:21" s="94" customFormat="1" ht="16.5" hidden="1" x14ac:dyDescent="0.3">
      <c r="A3395" s="95" t="s">
        <v>123</v>
      </c>
      <c r="B3395" s="102">
        <f>VLOOKUP('Datos Monitoreo 2019'!$A3395,info!$D$3:$E$118,2,FALSE)</f>
        <v>2</v>
      </c>
      <c r="C3395" s="96">
        <v>14</v>
      </c>
      <c r="D3395" s="95" t="s">
        <v>10</v>
      </c>
      <c r="E3395" s="97">
        <v>28.043100972791958</v>
      </c>
      <c r="F3395" s="103">
        <f t="shared" ref="F3395:F3458" si="58">+(PI()*(((E3395/100)^2))/4)</f>
        <v>6.1764929892574275E-2</v>
      </c>
      <c r="G3395" s="95"/>
      <c r="H3395" s="104"/>
      <c r="I3395" s="104"/>
      <c r="J3395" s="104"/>
      <c r="K3395" s="105">
        <f>VLOOKUP('Datos Monitoreo 2019'!$D3395,info!$A$2:$B$20,2,FALSE)</f>
        <v>0.54</v>
      </c>
      <c r="M3395" s="104">
        <v>1.1499999999999999</v>
      </c>
      <c r="N3395" s="106">
        <f>(0.214828*'Datos Monitoreo 2019'!$E3395^2.0402)/1000</f>
        <v>0.19317261696032079</v>
      </c>
      <c r="O3395" s="106">
        <f>'Datos Monitoreo 2019'!$N3395*'Datos Monitoreo 2019'!$S3395</f>
        <v>3.8634523392064163E-2</v>
      </c>
      <c r="P3395" s="106">
        <f>'Datos Monitoreo 2019'!$O3395+'Datos Monitoreo 2019'!$N3395</f>
        <v>0.23180714035238495</v>
      </c>
      <c r="Q3395" s="104">
        <v>0.47</v>
      </c>
      <c r="R3395" s="106">
        <f>'Datos Monitoreo 2019'!$Q3395*'Datos Monitoreo 2019'!$N3395</f>
        <v>9.0791129971350762E-2</v>
      </c>
      <c r="S3395" s="104">
        <v>0.2</v>
      </c>
      <c r="T3395" s="106">
        <f>'Datos Monitoreo 2019'!$R3395*'Datos Monitoreo 2019'!$S3395</f>
        <v>1.8158225994270152E-2</v>
      </c>
      <c r="U3395" s="106">
        <f>'Datos Monitoreo 2019'!$T3395+'Datos Monitoreo 2019'!$R3395</f>
        <v>0.10894935596562091</v>
      </c>
    </row>
    <row r="3396" spans="1:21" s="94" customFormat="1" ht="16.5" hidden="1" x14ac:dyDescent="0.3">
      <c r="A3396" s="95" t="s">
        <v>123</v>
      </c>
      <c r="B3396" s="102">
        <f>VLOOKUP('Datos Monitoreo 2019'!$A3396,info!$D$3:$E$118,2,FALSE)</f>
        <v>2</v>
      </c>
      <c r="C3396" s="96">
        <v>15</v>
      </c>
      <c r="D3396" s="95" t="s">
        <v>10</v>
      </c>
      <c r="E3396" s="97">
        <v>16.361128149846841</v>
      </c>
      <c r="F3396" s="103">
        <f t="shared" si="58"/>
        <v>2.102404967255319E-2</v>
      </c>
      <c r="G3396" s="95"/>
      <c r="H3396" s="104"/>
      <c r="I3396" s="104"/>
      <c r="J3396" s="104"/>
      <c r="K3396" s="105">
        <f>VLOOKUP('Datos Monitoreo 2019'!$D3396,info!$A$2:$B$20,2,FALSE)</f>
        <v>0.54</v>
      </c>
      <c r="M3396" s="104">
        <v>1.1499999999999999</v>
      </c>
      <c r="N3396" s="106">
        <f>(0.214828*'Datos Monitoreo 2019'!$E3396^2.0402)/1000</f>
        <v>6.4344683704845473E-2</v>
      </c>
      <c r="O3396" s="106">
        <f>'Datos Monitoreo 2019'!$N3396*'Datos Monitoreo 2019'!$S3396</f>
        <v>1.2868936740969096E-2</v>
      </c>
      <c r="P3396" s="106">
        <f>'Datos Monitoreo 2019'!$O3396+'Datos Monitoreo 2019'!$N3396</f>
        <v>7.7213620445814563E-2</v>
      </c>
      <c r="Q3396" s="104">
        <v>0.47</v>
      </c>
      <c r="R3396" s="106">
        <f>'Datos Monitoreo 2019'!$Q3396*'Datos Monitoreo 2019'!$N3396</f>
        <v>3.0242001341277372E-2</v>
      </c>
      <c r="S3396" s="104">
        <v>0.2</v>
      </c>
      <c r="T3396" s="106">
        <f>'Datos Monitoreo 2019'!$R3396*'Datos Monitoreo 2019'!$S3396</f>
        <v>6.0484002682554749E-3</v>
      </c>
      <c r="U3396" s="106">
        <f>'Datos Monitoreo 2019'!$T3396+'Datos Monitoreo 2019'!$R3396</f>
        <v>3.6290401609532848E-2</v>
      </c>
    </row>
    <row r="3397" spans="1:21" s="94" customFormat="1" ht="16.5" hidden="1" x14ac:dyDescent="0.3">
      <c r="A3397" s="95" t="s">
        <v>123</v>
      </c>
      <c r="B3397" s="102">
        <f>VLOOKUP('Datos Monitoreo 2019'!$A3397,info!$D$3:$E$118,2,FALSE)</f>
        <v>2</v>
      </c>
      <c r="C3397" s="96">
        <v>15</v>
      </c>
      <c r="D3397" s="96" t="s">
        <v>10</v>
      </c>
      <c r="E3397" s="97">
        <v>8.8490148359093812</v>
      </c>
      <c r="F3397" s="103">
        <f t="shared" si="58"/>
        <v>6.1500653109570202E-3</v>
      </c>
      <c r="G3397" s="98"/>
      <c r="H3397" s="104"/>
      <c r="I3397" s="104"/>
      <c r="J3397" s="104"/>
      <c r="K3397" s="105">
        <f>VLOOKUP('Datos Monitoreo 2019'!$D3397,info!$A$2:$B$20,2,FALSE)</f>
        <v>0.54</v>
      </c>
      <c r="M3397" s="104">
        <v>1.1499999999999999</v>
      </c>
      <c r="N3397" s="106">
        <f>(0.214828*'Datos Monitoreo 2019'!$E3397^2.0402)/1000</f>
        <v>1.8363096126020096E-2</v>
      </c>
      <c r="O3397" s="106">
        <f>'Datos Monitoreo 2019'!$N3397*'Datos Monitoreo 2019'!$S3397</f>
        <v>3.6726192252040193E-3</v>
      </c>
      <c r="P3397" s="106">
        <f>'Datos Monitoreo 2019'!$O3397+'Datos Monitoreo 2019'!$N3397</f>
        <v>2.2035715351224117E-2</v>
      </c>
      <c r="Q3397" s="104">
        <v>0.47</v>
      </c>
      <c r="R3397" s="106">
        <f>'Datos Monitoreo 2019'!$Q3397*'Datos Monitoreo 2019'!$N3397</f>
        <v>8.6306551792294448E-3</v>
      </c>
      <c r="S3397" s="104">
        <v>0.2</v>
      </c>
      <c r="T3397" s="106">
        <f>'Datos Monitoreo 2019'!$R3397*'Datos Monitoreo 2019'!$S3397</f>
        <v>1.7261310358458891E-3</v>
      </c>
      <c r="U3397" s="106">
        <f>'Datos Monitoreo 2019'!$T3397+'Datos Monitoreo 2019'!$R3397</f>
        <v>1.0356786215075334E-2</v>
      </c>
    </row>
    <row r="3398" spans="1:21" s="94" customFormat="1" ht="16.5" hidden="1" x14ac:dyDescent="0.3">
      <c r="A3398" s="95" t="s">
        <v>123</v>
      </c>
      <c r="B3398" s="102">
        <f>VLOOKUP('Datos Monitoreo 2019'!$A3398,info!$D$3:$E$118,2,FALSE)</f>
        <v>2</v>
      </c>
      <c r="C3398" s="96">
        <v>16</v>
      </c>
      <c r="D3398" s="96" t="s">
        <v>10</v>
      </c>
      <c r="E3398" s="97">
        <v>24.764509145098913</v>
      </c>
      <c r="F3398" s="103">
        <f t="shared" si="58"/>
        <v>4.8166970287217378E-2</v>
      </c>
      <c r="G3398" s="98"/>
      <c r="H3398" s="104"/>
      <c r="I3398" s="104"/>
      <c r="J3398" s="104"/>
      <c r="K3398" s="105">
        <f>VLOOKUP('Datos Monitoreo 2019'!$D3398,info!$A$2:$B$20,2,FALSE)</f>
        <v>0.54</v>
      </c>
      <c r="M3398" s="104">
        <v>1.1499999999999999</v>
      </c>
      <c r="N3398" s="106">
        <f>(0.214828*'Datos Monitoreo 2019'!$E3398^2.0402)/1000</f>
        <v>0.14989332340161179</v>
      </c>
      <c r="O3398" s="106">
        <f>'Datos Monitoreo 2019'!$N3398*'Datos Monitoreo 2019'!$S3398</f>
        <v>2.997866468032236E-2</v>
      </c>
      <c r="P3398" s="106">
        <f>'Datos Monitoreo 2019'!$O3398+'Datos Monitoreo 2019'!$N3398</f>
        <v>0.17987198808193416</v>
      </c>
      <c r="Q3398" s="104">
        <v>0.47</v>
      </c>
      <c r="R3398" s="106">
        <f>'Datos Monitoreo 2019'!$Q3398*'Datos Monitoreo 2019'!$N3398</f>
        <v>7.0449861998757538E-2</v>
      </c>
      <c r="S3398" s="104">
        <v>0.2</v>
      </c>
      <c r="T3398" s="106">
        <f>'Datos Monitoreo 2019'!$R3398*'Datos Monitoreo 2019'!$S3398</f>
        <v>1.4089972399751509E-2</v>
      </c>
      <c r="U3398" s="106">
        <f>'Datos Monitoreo 2019'!$T3398+'Datos Monitoreo 2019'!$R3398</f>
        <v>8.4539834398509039E-2</v>
      </c>
    </row>
    <row r="3399" spans="1:21" s="94" customFormat="1" ht="16.5" hidden="1" x14ac:dyDescent="0.3">
      <c r="A3399" s="95" t="s">
        <v>123</v>
      </c>
      <c r="B3399" s="102">
        <f>VLOOKUP('Datos Monitoreo 2019'!$A3399,info!$D$3:$E$118,2,FALSE)</f>
        <v>2</v>
      </c>
      <c r="C3399" s="96">
        <v>19</v>
      </c>
      <c r="D3399" s="95" t="s">
        <v>10</v>
      </c>
      <c r="E3399" s="97">
        <v>25.464790894703256</v>
      </c>
      <c r="F3399" s="103">
        <f t="shared" si="58"/>
        <v>5.0929581789406507E-2</v>
      </c>
      <c r="G3399" s="95"/>
      <c r="H3399" s="104"/>
      <c r="I3399" s="104"/>
      <c r="J3399" s="104"/>
      <c r="K3399" s="105">
        <f>VLOOKUP('Datos Monitoreo 2019'!$D3399,info!$A$2:$B$20,2,FALSE)</f>
        <v>0.54</v>
      </c>
      <c r="M3399" s="104">
        <v>1.1499999999999999</v>
      </c>
      <c r="N3399" s="106">
        <f>(0.214828*'Datos Monitoreo 2019'!$E3399^2.0402)/1000</f>
        <v>0.15866820421173675</v>
      </c>
      <c r="O3399" s="106">
        <f>'Datos Monitoreo 2019'!$N3399*'Datos Monitoreo 2019'!$S3399</f>
        <v>3.1733640842347352E-2</v>
      </c>
      <c r="P3399" s="106">
        <f>'Datos Monitoreo 2019'!$O3399+'Datos Monitoreo 2019'!$N3399</f>
        <v>0.19040184505408408</v>
      </c>
      <c r="Q3399" s="104">
        <v>0.47</v>
      </c>
      <c r="R3399" s="106">
        <f>'Datos Monitoreo 2019'!$Q3399*'Datos Monitoreo 2019'!$N3399</f>
        <v>7.457405597951626E-2</v>
      </c>
      <c r="S3399" s="104">
        <v>0.2</v>
      </c>
      <c r="T3399" s="106">
        <f>'Datos Monitoreo 2019'!$R3399*'Datos Monitoreo 2019'!$S3399</f>
        <v>1.4914811195903252E-2</v>
      </c>
      <c r="U3399" s="106">
        <f>'Datos Monitoreo 2019'!$T3399+'Datos Monitoreo 2019'!$R3399</f>
        <v>8.9488867175419512E-2</v>
      </c>
    </row>
    <row r="3400" spans="1:21" s="94" customFormat="1" ht="16.5" hidden="1" x14ac:dyDescent="0.3">
      <c r="A3400" s="95" t="s">
        <v>123</v>
      </c>
      <c r="B3400" s="102">
        <f>VLOOKUP('Datos Monitoreo 2019'!$A3400,info!$D$3:$E$118,2,FALSE)</f>
        <v>2</v>
      </c>
      <c r="C3400" s="96">
        <v>20</v>
      </c>
      <c r="D3400" s="96" t="s">
        <v>10</v>
      </c>
      <c r="E3400" s="97">
        <v>19.512396023066369</v>
      </c>
      <c r="F3400" s="103">
        <f t="shared" si="58"/>
        <v>2.990274690534921E-2</v>
      </c>
      <c r="G3400" s="98"/>
      <c r="H3400" s="104"/>
      <c r="I3400" s="104"/>
      <c r="J3400" s="104"/>
      <c r="K3400" s="105">
        <f>VLOOKUP('Datos Monitoreo 2019'!$D3400,info!$A$2:$B$20,2,FALSE)</f>
        <v>0.54</v>
      </c>
      <c r="M3400" s="104">
        <v>1.1499999999999999</v>
      </c>
      <c r="N3400" s="106">
        <f>(0.214828*'Datos Monitoreo 2019'!$E3400^2.0402)/1000</f>
        <v>9.2168511782643583E-2</v>
      </c>
      <c r="O3400" s="106">
        <f>'Datos Monitoreo 2019'!$N3400*'Datos Monitoreo 2019'!$S3400</f>
        <v>1.8433702356528716E-2</v>
      </c>
      <c r="P3400" s="106">
        <f>'Datos Monitoreo 2019'!$O3400+'Datos Monitoreo 2019'!$N3400</f>
        <v>0.1106022141391723</v>
      </c>
      <c r="Q3400" s="104">
        <v>0.47</v>
      </c>
      <c r="R3400" s="106">
        <f>'Datos Monitoreo 2019'!$Q3400*'Datos Monitoreo 2019'!$N3400</f>
        <v>4.3319200537842481E-2</v>
      </c>
      <c r="S3400" s="104">
        <v>0.2</v>
      </c>
      <c r="T3400" s="106">
        <f>'Datos Monitoreo 2019'!$R3400*'Datos Monitoreo 2019'!$S3400</f>
        <v>8.6638401075684966E-3</v>
      </c>
      <c r="U3400" s="106">
        <f>'Datos Monitoreo 2019'!$T3400+'Datos Monitoreo 2019'!$R3400</f>
        <v>5.1983040645410976E-2</v>
      </c>
    </row>
    <row r="3401" spans="1:21" s="94" customFormat="1" ht="16.5" hidden="1" x14ac:dyDescent="0.3">
      <c r="A3401" s="95" t="s">
        <v>123</v>
      </c>
      <c r="B3401" s="102">
        <f>VLOOKUP('Datos Monitoreo 2019'!$A3401,info!$D$3:$E$118,2,FALSE)</f>
        <v>2</v>
      </c>
      <c r="C3401" s="96">
        <v>23</v>
      </c>
      <c r="D3401" s="95" t="s">
        <v>10</v>
      </c>
      <c r="E3401" s="97">
        <v>27.788453063844926</v>
      </c>
      <c r="F3401" s="103">
        <f t="shared" si="58"/>
        <v>6.0648298811841549E-2</v>
      </c>
      <c r="G3401" s="95"/>
      <c r="H3401" s="104"/>
      <c r="I3401" s="104"/>
      <c r="J3401" s="104"/>
      <c r="K3401" s="105">
        <f>VLOOKUP('Datos Monitoreo 2019'!$D3401,info!$A$2:$B$20,2,FALSE)</f>
        <v>0.54</v>
      </c>
      <c r="M3401" s="104">
        <v>1.1499999999999999</v>
      </c>
      <c r="N3401" s="106">
        <f>(0.214828*'Datos Monitoreo 2019'!$E3401^2.0402)/1000</f>
        <v>0.18961075827393942</v>
      </c>
      <c r="O3401" s="106">
        <f>'Datos Monitoreo 2019'!$N3401*'Datos Monitoreo 2019'!$S3401</f>
        <v>3.7922151654787885E-2</v>
      </c>
      <c r="P3401" s="106">
        <f>'Datos Monitoreo 2019'!$O3401+'Datos Monitoreo 2019'!$N3401</f>
        <v>0.22753290992872729</v>
      </c>
      <c r="Q3401" s="104">
        <v>0.47</v>
      </c>
      <c r="R3401" s="106">
        <f>'Datos Monitoreo 2019'!$Q3401*'Datos Monitoreo 2019'!$N3401</f>
        <v>8.9117056388751517E-2</v>
      </c>
      <c r="S3401" s="104">
        <v>0.2</v>
      </c>
      <c r="T3401" s="106">
        <f>'Datos Monitoreo 2019'!$R3401*'Datos Monitoreo 2019'!$S3401</f>
        <v>1.7823411277750303E-2</v>
      </c>
      <c r="U3401" s="106">
        <f>'Datos Monitoreo 2019'!$T3401+'Datos Monitoreo 2019'!$R3401</f>
        <v>0.10694046766650182</v>
      </c>
    </row>
    <row r="3402" spans="1:21" s="94" customFormat="1" ht="16.5" hidden="1" x14ac:dyDescent="0.3">
      <c r="A3402" s="95" t="s">
        <v>123</v>
      </c>
      <c r="B3402" s="102">
        <f>VLOOKUP('Datos Monitoreo 2019'!$A3402,info!$D$3:$E$118,2,FALSE)</f>
        <v>2</v>
      </c>
      <c r="C3402" s="96">
        <v>25</v>
      </c>
      <c r="D3402" s="96" t="s">
        <v>10</v>
      </c>
      <c r="E3402" s="97">
        <v>21.517748306024249</v>
      </c>
      <c r="F3402" s="103">
        <f t="shared" si="58"/>
        <v>3.6364994637180972E-2</v>
      </c>
      <c r="G3402" s="98"/>
      <c r="H3402" s="104"/>
      <c r="I3402" s="104"/>
      <c r="J3402" s="104"/>
      <c r="K3402" s="105">
        <f>VLOOKUP('Datos Monitoreo 2019'!$D3402,info!$A$2:$B$20,2,FALSE)</f>
        <v>0.54</v>
      </c>
      <c r="M3402" s="104">
        <v>1.1499999999999999</v>
      </c>
      <c r="N3402" s="106">
        <f>(0.214828*'Datos Monitoreo 2019'!$E3402^2.0402)/1000</f>
        <v>0.11252861252707939</v>
      </c>
      <c r="O3402" s="106">
        <f>'Datos Monitoreo 2019'!$N3402*'Datos Monitoreo 2019'!$S3402</f>
        <v>2.2505722505415882E-2</v>
      </c>
      <c r="P3402" s="106">
        <f>'Datos Monitoreo 2019'!$O3402+'Datos Monitoreo 2019'!$N3402</f>
        <v>0.13503433503249529</v>
      </c>
      <c r="Q3402" s="104">
        <v>0.47</v>
      </c>
      <c r="R3402" s="106">
        <f>'Datos Monitoreo 2019'!$Q3402*'Datos Monitoreo 2019'!$N3402</f>
        <v>5.2888447887727313E-2</v>
      </c>
      <c r="S3402" s="104">
        <v>0.2</v>
      </c>
      <c r="T3402" s="106">
        <f>'Datos Monitoreo 2019'!$R3402*'Datos Monitoreo 2019'!$S3402</f>
        <v>1.0577689577545464E-2</v>
      </c>
      <c r="U3402" s="106">
        <f>'Datos Monitoreo 2019'!$T3402+'Datos Monitoreo 2019'!$R3402</f>
        <v>6.3466137465272771E-2</v>
      </c>
    </row>
    <row r="3403" spans="1:21" s="94" customFormat="1" ht="16.5" hidden="1" x14ac:dyDescent="0.3">
      <c r="A3403" s="95" t="s">
        <v>123</v>
      </c>
      <c r="B3403" s="102">
        <f>VLOOKUP('Datos Monitoreo 2019'!$A3403,info!$D$3:$E$118,2,FALSE)</f>
        <v>2</v>
      </c>
      <c r="C3403" s="96">
        <v>26</v>
      </c>
      <c r="D3403" s="95" t="s">
        <v>10</v>
      </c>
      <c r="E3403" s="97">
        <v>26.037748689834078</v>
      </c>
      <c r="F3403" s="103">
        <f t="shared" si="58"/>
        <v>5.3247196070710691E-2</v>
      </c>
      <c r="G3403" s="95"/>
      <c r="H3403" s="104"/>
      <c r="I3403" s="104"/>
      <c r="J3403" s="104"/>
      <c r="K3403" s="105">
        <f>VLOOKUP('Datos Monitoreo 2019'!$D3403,info!$A$2:$B$20,2,FALSE)</f>
        <v>0.54</v>
      </c>
      <c r="M3403" s="104">
        <v>1.1499999999999999</v>
      </c>
      <c r="N3403" s="106">
        <f>(0.214828*'Datos Monitoreo 2019'!$E3403^2.0402)/1000</f>
        <v>0.16603704868024732</v>
      </c>
      <c r="O3403" s="106">
        <f>'Datos Monitoreo 2019'!$N3403*'Datos Monitoreo 2019'!$S3403</f>
        <v>3.3207409736049465E-2</v>
      </c>
      <c r="P3403" s="106">
        <f>'Datos Monitoreo 2019'!$O3403+'Datos Monitoreo 2019'!$N3403</f>
        <v>0.19924445841629679</v>
      </c>
      <c r="Q3403" s="104">
        <v>0.47</v>
      </c>
      <c r="R3403" s="106">
        <f>'Datos Monitoreo 2019'!$Q3403*'Datos Monitoreo 2019'!$N3403</f>
        <v>7.8037412879716231E-2</v>
      </c>
      <c r="S3403" s="104">
        <v>0.2</v>
      </c>
      <c r="T3403" s="106">
        <f>'Datos Monitoreo 2019'!$R3403*'Datos Monitoreo 2019'!$S3403</f>
        <v>1.5607482575943247E-2</v>
      </c>
      <c r="U3403" s="106">
        <f>'Datos Monitoreo 2019'!$T3403+'Datos Monitoreo 2019'!$R3403</f>
        <v>9.3644895455659474E-2</v>
      </c>
    </row>
    <row r="3404" spans="1:21" s="94" customFormat="1" ht="16.5" hidden="1" x14ac:dyDescent="0.3">
      <c r="A3404" s="95" t="s">
        <v>123</v>
      </c>
      <c r="B3404" s="102">
        <f>VLOOKUP('Datos Monitoreo 2019'!$A3404,info!$D$3:$E$118,2,FALSE)</f>
        <v>2</v>
      </c>
      <c r="C3404" s="96">
        <v>27</v>
      </c>
      <c r="D3404" s="96" t="s">
        <v>10</v>
      </c>
      <c r="E3404" s="97">
        <v>20.308170738525845</v>
      </c>
      <c r="F3404" s="103">
        <f t="shared" si="58"/>
        <v>3.2391532327948731E-2</v>
      </c>
      <c r="G3404" s="98"/>
      <c r="H3404" s="104"/>
      <c r="I3404" s="104"/>
      <c r="J3404" s="104"/>
      <c r="K3404" s="105">
        <f>VLOOKUP('Datos Monitoreo 2019'!$D3404,info!$A$2:$B$20,2,FALSE)</f>
        <v>0.54</v>
      </c>
      <c r="M3404" s="104">
        <v>1.1499999999999999</v>
      </c>
      <c r="N3404" s="106">
        <f>(0.214828*'Datos Monitoreo 2019'!$E3404^2.0402)/1000</f>
        <v>0.10000019888322846</v>
      </c>
      <c r="O3404" s="106">
        <f>'Datos Monitoreo 2019'!$N3404*'Datos Monitoreo 2019'!$S3404</f>
        <v>2.0000039776645693E-2</v>
      </c>
      <c r="P3404" s="106">
        <f>'Datos Monitoreo 2019'!$O3404+'Datos Monitoreo 2019'!$N3404</f>
        <v>0.12000023865987415</v>
      </c>
      <c r="Q3404" s="104">
        <v>0.47</v>
      </c>
      <c r="R3404" s="106">
        <f>'Datos Monitoreo 2019'!$Q3404*'Datos Monitoreo 2019'!$N3404</f>
        <v>4.7000093475117376E-2</v>
      </c>
      <c r="S3404" s="104">
        <v>0.2</v>
      </c>
      <c r="T3404" s="106">
        <f>'Datos Monitoreo 2019'!$R3404*'Datos Monitoreo 2019'!$S3404</f>
        <v>9.4000186950234758E-3</v>
      </c>
      <c r="U3404" s="106">
        <f>'Datos Monitoreo 2019'!$T3404+'Datos Monitoreo 2019'!$R3404</f>
        <v>5.6400112170140848E-2</v>
      </c>
    </row>
    <row r="3405" spans="1:21" s="94" customFormat="1" ht="16.5" hidden="1" x14ac:dyDescent="0.3">
      <c r="A3405" s="95" t="s">
        <v>123</v>
      </c>
      <c r="B3405" s="102">
        <f>VLOOKUP('Datos Monitoreo 2019'!$A3405,info!$D$3:$E$118,2,FALSE)</f>
        <v>2</v>
      </c>
      <c r="C3405" s="96">
        <v>30</v>
      </c>
      <c r="D3405" s="95" t="s">
        <v>10</v>
      </c>
      <c r="E3405" s="97">
        <v>21.676903249116144</v>
      </c>
      <c r="F3405" s="103">
        <f t="shared" si="58"/>
        <v>3.6904927781620238E-2</v>
      </c>
      <c r="G3405" s="95"/>
      <c r="H3405" s="104"/>
      <c r="I3405" s="104"/>
      <c r="J3405" s="104"/>
      <c r="K3405" s="105">
        <f>VLOOKUP('Datos Monitoreo 2019'!$D3405,info!$A$2:$B$20,2,FALSE)</f>
        <v>0.54</v>
      </c>
      <c r="M3405" s="104">
        <v>1.1499999999999999</v>
      </c>
      <c r="N3405" s="106">
        <f>(0.214828*'Datos Monitoreo 2019'!$E3405^2.0402)/1000</f>
        <v>0.11423322891636259</v>
      </c>
      <c r="O3405" s="106">
        <f>'Datos Monitoreo 2019'!$N3405*'Datos Monitoreo 2019'!$S3405</f>
        <v>2.2846645783272519E-2</v>
      </c>
      <c r="P3405" s="106">
        <f>'Datos Monitoreo 2019'!$O3405+'Datos Monitoreo 2019'!$N3405</f>
        <v>0.13707987469963512</v>
      </c>
      <c r="Q3405" s="104">
        <v>0.47</v>
      </c>
      <c r="R3405" s="106">
        <f>'Datos Monitoreo 2019'!$Q3405*'Datos Monitoreo 2019'!$N3405</f>
        <v>5.3689617590690415E-2</v>
      </c>
      <c r="S3405" s="104">
        <v>0.2</v>
      </c>
      <c r="T3405" s="106">
        <f>'Datos Monitoreo 2019'!$R3405*'Datos Monitoreo 2019'!$S3405</f>
        <v>1.0737923518138084E-2</v>
      </c>
      <c r="U3405" s="106">
        <f>'Datos Monitoreo 2019'!$T3405+'Datos Monitoreo 2019'!$R3405</f>
        <v>6.4427541108828507E-2</v>
      </c>
    </row>
    <row r="3406" spans="1:21" s="94" customFormat="1" ht="16.5" hidden="1" x14ac:dyDescent="0.3">
      <c r="A3406" s="95" t="s">
        <v>123</v>
      </c>
      <c r="B3406" s="102">
        <f>VLOOKUP('Datos Monitoreo 2019'!$A3406,info!$D$3:$E$118,2,FALSE)</f>
        <v>2</v>
      </c>
      <c r="C3406" s="96">
        <v>31</v>
      </c>
      <c r="D3406" s="96" t="s">
        <v>10</v>
      </c>
      <c r="E3406" s="97">
        <v>17.952677580765794</v>
      </c>
      <c r="F3406" s="103">
        <f t="shared" si="58"/>
        <v>2.5313275388879772E-2</v>
      </c>
      <c r="G3406" s="98"/>
      <c r="H3406" s="104"/>
      <c r="I3406" s="104"/>
      <c r="J3406" s="104"/>
      <c r="K3406" s="105">
        <f>VLOOKUP('Datos Monitoreo 2019'!$D3406,info!$A$2:$B$20,2,FALSE)</f>
        <v>0.54</v>
      </c>
      <c r="M3406" s="104">
        <v>1.1499999999999999</v>
      </c>
      <c r="N3406" s="106">
        <f>(0.214828*'Datos Monitoreo 2019'!$E3406^2.0402)/1000</f>
        <v>7.7761627758758695E-2</v>
      </c>
      <c r="O3406" s="106">
        <f>'Datos Monitoreo 2019'!$N3406*'Datos Monitoreo 2019'!$S3406</f>
        <v>1.555232555175174E-2</v>
      </c>
      <c r="P3406" s="106">
        <f>'Datos Monitoreo 2019'!$O3406+'Datos Monitoreo 2019'!$N3406</f>
        <v>9.3313953310510428E-2</v>
      </c>
      <c r="Q3406" s="104">
        <v>0.47</v>
      </c>
      <c r="R3406" s="106">
        <f>'Datos Monitoreo 2019'!$Q3406*'Datos Monitoreo 2019'!$N3406</f>
        <v>3.6547965046616587E-2</v>
      </c>
      <c r="S3406" s="104">
        <v>0.2</v>
      </c>
      <c r="T3406" s="106">
        <f>'Datos Monitoreo 2019'!$R3406*'Datos Monitoreo 2019'!$S3406</f>
        <v>7.3095930093233178E-3</v>
      </c>
      <c r="U3406" s="106">
        <f>'Datos Monitoreo 2019'!$T3406+'Datos Monitoreo 2019'!$R3406</f>
        <v>4.3857558055939903E-2</v>
      </c>
    </row>
    <row r="3407" spans="1:21" s="94" customFormat="1" ht="16.5" hidden="1" x14ac:dyDescent="0.3">
      <c r="A3407" s="95" t="s">
        <v>123</v>
      </c>
      <c r="B3407" s="102">
        <f>VLOOKUP('Datos Monitoreo 2019'!$A3407,info!$D$3:$E$118,2,FALSE)</f>
        <v>2</v>
      </c>
      <c r="C3407" s="96">
        <v>32</v>
      </c>
      <c r="D3407" s="95" t="s">
        <v>10</v>
      </c>
      <c r="E3407" s="97">
        <v>31.226199834629863</v>
      </c>
      <c r="F3407" s="103">
        <f t="shared" si="58"/>
        <v>7.6582255094429744E-2</v>
      </c>
      <c r="G3407" s="95"/>
      <c r="H3407" s="104"/>
      <c r="I3407" s="104"/>
      <c r="J3407" s="104"/>
      <c r="K3407" s="105">
        <f>VLOOKUP('Datos Monitoreo 2019'!$D3407,info!$A$2:$B$20,2,FALSE)</f>
        <v>0.54</v>
      </c>
      <c r="M3407" s="104">
        <v>1.1499999999999999</v>
      </c>
      <c r="N3407" s="106">
        <f>(0.214828*'Datos Monitoreo 2019'!$E3407^2.0402)/1000</f>
        <v>0.24055191791235062</v>
      </c>
      <c r="O3407" s="106">
        <f>'Datos Monitoreo 2019'!$N3407*'Datos Monitoreo 2019'!$S3407</f>
        <v>4.8110383582470127E-2</v>
      </c>
      <c r="P3407" s="106">
        <f>'Datos Monitoreo 2019'!$O3407+'Datos Monitoreo 2019'!$N3407</f>
        <v>0.28866230149482075</v>
      </c>
      <c r="Q3407" s="104">
        <v>0.47</v>
      </c>
      <c r="R3407" s="106">
        <f>'Datos Monitoreo 2019'!$Q3407*'Datos Monitoreo 2019'!$N3407</f>
        <v>0.11305940141880479</v>
      </c>
      <c r="S3407" s="104">
        <v>0.2</v>
      </c>
      <c r="T3407" s="106">
        <f>'Datos Monitoreo 2019'!$R3407*'Datos Monitoreo 2019'!$S3407</f>
        <v>2.261188028376096E-2</v>
      </c>
      <c r="U3407" s="106">
        <f>'Datos Monitoreo 2019'!$T3407+'Datos Monitoreo 2019'!$R3407</f>
        <v>0.13567128170256576</v>
      </c>
    </row>
    <row r="3408" spans="1:21" s="94" customFormat="1" ht="16.5" hidden="1" x14ac:dyDescent="0.3">
      <c r="A3408" s="95" t="s">
        <v>123</v>
      </c>
      <c r="B3408" s="102">
        <f>VLOOKUP('Datos Monitoreo 2019'!$A3408,info!$D$3:$E$118,2,FALSE)</f>
        <v>2</v>
      </c>
      <c r="C3408" s="96">
        <v>34</v>
      </c>
      <c r="D3408" s="95" t="s">
        <v>10</v>
      </c>
      <c r="E3408" s="97">
        <v>22.950142793851306</v>
      </c>
      <c r="F3408" s="103">
        <f t="shared" si="58"/>
        <v>4.1367632385916973E-2</v>
      </c>
      <c r="G3408" s="95"/>
      <c r="H3408" s="104"/>
      <c r="I3408" s="104"/>
      <c r="J3408" s="104"/>
      <c r="K3408" s="105">
        <f>VLOOKUP('Datos Monitoreo 2019'!$D3408,info!$A$2:$B$20,2,FALSE)</f>
        <v>0.54</v>
      </c>
      <c r="M3408" s="104">
        <v>1.1499999999999999</v>
      </c>
      <c r="N3408" s="106">
        <f>(0.214828*'Datos Monitoreo 2019'!$E3408^2.0402)/1000</f>
        <v>0.12834094775650604</v>
      </c>
      <c r="O3408" s="106">
        <f>'Datos Monitoreo 2019'!$N3408*'Datos Monitoreo 2019'!$S3408</f>
        <v>2.5668189551301207E-2</v>
      </c>
      <c r="P3408" s="106">
        <f>'Datos Monitoreo 2019'!$O3408+'Datos Monitoreo 2019'!$N3408</f>
        <v>0.15400913730780724</v>
      </c>
      <c r="Q3408" s="104">
        <v>0.47</v>
      </c>
      <c r="R3408" s="106">
        <f>'Datos Monitoreo 2019'!$Q3408*'Datos Monitoreo 2019'!$N3408</f>
        <v>6.0320245445557835E-2</v>
      </c>
      <c r="S3408" s="104">
        <v>0.2</v>
      </c>
      <c r="T3408" s="106">
        <f>'Datos Monitoreo 2019'!$R3408*'Datos Monitoreo 2019'!$S3408</f>
        <v>1.2064049089111567E-2</v>
      </c>
      <c r="U3408" s="106">
        <f>'Datos Monitoreo 2019'!$T3408+'Datos Monitoreo 2019'!$R3408</f>
        <v>7.2384294534669408E-2</v>
      </c>
    </row>
    <row r="3409" spans="1:21" s="94" customFormat="1" ht="16.5" hidden="1" x14ac:dyDescent="0.3">
      <c r="A3409" s="95" t="s">
        <v>123</v>
      </c>
      <c r="B3409" s="102">
        <f>VLOOKUP('Datos Monitoreo 2019'!$A3409,info!$D$3:$E$118,2,FALSE)</f>
        <v>2</v>
      </c>
      <c r="C3409" s="96">
        <v>35</v>
      </c>
      <c r="D3409" s="96" t="s">
        <v>10</v>
      </c>
      <c r="E3409" s="97">
        <v>24.541692224770259</v>
      </c>
      <c r="F3409" s="103">
        <f t="shared" si="58"/>
        <v>4.7304111763244672E-2</v>
      </c>
      <c r="G3409" s="98"/>
      <c r="H3409" s="104"/>
      <c r="I3409" s="104"/>
      <c r="J3409" s="104"/>
      <c r="K3409" s="105">
        <f>VLOOKUP('Datos Monitoreo 2019'!$D3409,info!$A$2:$B$20,2,FALSE)</f>
        <v>0.54</v>
      </c>
      <c r="M3409" s="104">
        <v>1.1499999999999999</v>
      </c>
      <c r="N3409" s="106">
        <f>(0.214828*'Datos Monitoreo 2019'!$E3409^2.0402)/1000</f>
        <v>0.14715467270512789</v>
      </c>
      <c r="O3409" s="106">
        <f>'Datos Monitoreo 2019'!$N3409*'Datos Monitoreo 2019'!$S3409</f>
        <v>2.9430934541025577E-2</v>
      </c>
      <c r="P3409" s="106">
        <f>'Datos Monitoreo 2019'!$O3409+'Datos Monitoreo 2019'!$N3409</f>
        <v>0.17658560724615346</v>
      </c>
      <c r="Q3409" s="104">
        <v>0.47</v>
      </c>
      <c r="R3409" s="106">
        <f>'Datos Monitoreo 2019'!$Q3409*'Datos Monitoreo 2019'!$N3409</f>
        <v>6.9162696171410104E-2</v>
      </c>
      <c r="S3409" s="104">
        <v>0.2</v>
      </c>
      <c r="T3409" s="106">
        <f>'Datos Monitoreo 2019'!$R3409*'Datos Monitoreo 2019'!$S3409</f>
        <v>1.3832539234282022E-2</v>
      </c>
      <c r="U3409" s="106">
        <f>'Datos Monitoreo 2019'!$T3409+'Datos Monitoreo 2019'!$R3409</f>
        <v>8.2995235405692119E-2</v>
      </c>
    </row>
    <row r="3410" spans="1:21" s="94" customFormat="1" ht="16.5" hidden="1" x14ac:dyDescent="0.3">
      <c r="A3410" s="95" t="s">
        <v>123</v>
      </c>
      <c r="B3410" s="102">
        <f>VLOOKUP('Datos Monitoreo 2019'!$A3410,info!$D$3:$E$118,2,FALSE)</f>
        <v>2</v>
      </c>
      <c r="C3410" s="96">
        <v>35</v>
      </c>
      <c r="D3410" s="95" t="s">
        <v>10</v>
      </c>
      <c r="E3410" s="97">
        <v>15.820001343334399</v>
      </c>
      <c r="F3410" s="103">
        <f t="shared" si="58"/>
        <v>1.9656351669092995E-2</v>
      </c>
      <c r="G3410" s="95"/>
      <c r="H3410" s="104"/>
      <c r="I3410" s="104"/>
      <c r="J3410" s="104"/>
      <c r="K3410" s="105">
        <f>VLOOKUP('Datos Monitoreo 2019'!$D3410,info!$A$2:$B$20,2,FALSE)</f>
        <v>0.54</v>
      </c>
      <c r="M3410" s="104">
        <v>1.1499999999999999</v>
      </c>
      <c r="N3410" s="106">
        <f>(0.214828*'Datos Monitoreo 2019'!$E3410^2.0402)/1000</f>
        <v>6.0077523128380717E-2</v>
      </c>
      <c r="O3410" s="106">
        <f>'Datos Monitoreo 2019'!$N3410*'Datos Monitoreo 2019'!$S3410</f>
        <v>1.2015504625676144E-2</v>
      </c>
      <c r="P3410" s="106">
        <f>'Datos Monitoreo 2019'!$O3410+'Datos Monitoreo 2019'!$N3410</f>
        <v>7.2093027754056863E-2</v>
      </c>
      <c r="Q3410" s="104">
        <v>0.47</v>
      </c>
      <c r="R3410" s="106">
        <f>'Datos Monitoreo 2019'!$Q3410*'Datos Monitoreo 2019'!$N3410</f>
        <v>2.8236435870338934E-2</v>
      </c>
      <c r="S3410" s="104">
        <v>0.2</v>
      </c>
      <c r="T3410" s="106">
        <f>'Datos Monitoreo 2019'!$R3410*'Datos Monitoreo 2019'!$S3410</f>
        <v>5.6472871740677871E-3</v>
      </c>
      <c r="U3410" s="106">
        <f>'Datos Monitoreo 2019'!$T3410+'Datos Monitoreo 2019'!$R3410</f>
        <v>3.3883723044406719E-2</v>
      </c>
    </row>
    <row r="3411" spans="1:21" s="94" customFormat="1" ht="16.5" hidden="1" x14ac:dyDescent="0.3">
      <c r="A3411" s="95" t="s">
        <v>123</v>
      </c>
      <c r="B3411" s="102">
        <f>VLOOKUP('Datos Monitoreo 2019'!$A3411,info!$D$3:$E$118,2,FALSE)</f>
        <v>2</v>
      </c>
      <c r="C3411" s="96">
        <v>36</v>
      </c>
      <c r="D3411" s="95" t="s">
        <v>10</v>
      </c>
      <c r="E3411" s="97">
        <v>26.06957967845246</v>
      </c>
      <c r="F3411" s="103">
        <f t="shared" si="58"/>
        <v>5.3377464391631421E-2</v>
      </c>
      <c r="G3411" s="95"/>
      <c r="H3411" s="104"/>
      <c r="I3411" s="104"/>
      <c r="J3411" s="104"/>
      <c r="K3411" s="105">
        <f>VLOOKUP('Datos Monitoreo 2019'!$D3411,info!$A$2:$B$20,2,FALSE)</f>
        <v>0.54</v>
      </c>
      <c r="M3411" s="104">
        <v>1.1499999999999999</v>
      </c>
      <c r="N3411" s="106">
        <f>(0.214828*'Datos Monitoreo 2019'!$E3411^2.0402)/1000</f>
        <v>0.16645143031005613</v>
      </c>
      <c r="O3411" s="106">
        <f>'Datos Monitoreo 2019'!$N3411*'Datos Monitoreo 2019'!$S3411</f>
        <v>3.3290286062011225E-2</v>
      </c>
      <c r="P3411" s="106">
        <f>'Datos Monitoreo 2019'!$O3411+'Datos Monitoreo 2019'!$N3411</f>
        <v>0.19974171637206736</v>
      </c>
      <c r="Q3411" s="104">
        <v>0.47</v>
      </c>
      <c r="R3411" s="106">
        <f>'Datos Monitoreo 2019'!$Q3411*'Datos Monitoreo 2019'!$N3411</f>
        <v>7.8232172245726372E-2</v>
      </c>
      <c r="S3411" s="104">
        <v>0.2</v>
      </c>
      <c r="T3411" s="106">
        <f>'Datos Monitoreo 2019'!$R3411*'Datos Monitoreo 2019'!$S3411</f>
        <v>1.5646434449145274E-2</v>
      </c>
      <c r="U3411" s="106">
        <f>'Datos Monitoreo 2019'!$T3411+'Datos Monitoreo 2019'!$R3411</f>
        <v>9.387860669487165E-2</v>
      </c>
    </row>
    <row r="3412" spans="1:21" s="94" customFormat="1" ht="16.5" hidden="1" x14ac:dyDescent="0.3">
      <c r="A3412" s="95" t="s">
        <v>123</v>
      </c>
      <c r="B3412" s="102">
        <f>VLOOKUP('Datos Monitoreo 2019'!$A3412,info!$D$3:$E$118,2,FALSE)</f>
        <v>2</v>
      </c>
      <c r="C3412" s="96">
        <v>38</v>
      </c>
      <c r="D3412" s="95" t="s">
        <v>10</v>
      </c>
      <c r="E3412" s="97">
        <v>22.027044123918316</v>
      </c>
      <c r="F3412" s="103">
        <f t="shared" si="58"/>
        <v>3.8106786334378688E-2</v>
      </c>
      <c r="G3412" s="95"/>
      <c r="H3412" s="104"/>
      <c r="I3412" s="104"/>
      <c r="J3412" s="104"/>
      <c r="K3412" s="105">
        <f>VLOOKUP('Datos Monitoreo 2019'!$D3412,info!$A$2:$B$20,2,FALSE)</f>
        <v>0.54</v>
      </c>
      <c r="M3412" s="104">
        <v>1.1499999999999999</v>
      </c>
      <c r="N3412" s="106">
        <f>(0.214828*'Datos Monitoreo 2019'!$E3412^2.0402)/1000</f>
        <v>0.1180293917160868</v>
      </c>
      <c r="O3412" s="106">
        <f>'Datos Monitoreo 2019'!$N3412*'Datos Monitoreo 2019'!$S3412</f>
        <v>2.3605878343217361E-2</v>
      </c>
      <c r="P3412" s="106">
        <f>'Datos Monitoreo 2019'!$O3412+'Datos Monitoreo 2019'!$N3412</f>
        <v>0.14163527005930415</v>
      </c>
      <c r="Q3412" s="104">
        <v>0.47</v>
      </c>
      <c r="R3412" s="106">
        <f>'Datos Monitoreo 2019'!$Q3412*'Datos Monitoreo 2019'!$N3412</f>
        <v>5.5473814106560791E-2</v>
      </c>
      <c r="S3412" s="104">
        <v>0.2</v>
      </c>
      <c r="T3412" s="106">
        <f>'Datos Monitoreo 2019'!$R3412*'Datos Monitoreo 2019'!$S3412</f>
        <v>1.1094762821312158E-2</v>
      </c>
      <c r="U3412" s="106">
        <f>'Datos Monitoreo 2019'!$T3412+'Datos Monitoreo 2019'!$R3412</f>
        <v>6.6568576927872949E-2</v>
      </c>
    </row>
    <row r="3413" spans="1:21" s="94" customFormat="1" ht="16.5" hidden="1" x14ac:dyDescent="0.3">
      <c r="A3413" s="95" t="s">
        <v>123</v>
      </c>
      <c r="B3413" s="102">
        <f>VLOOKUP('Datos Monitoreo 2019'!$A3413,info!$D$3:$E$118,2,FALSE)</f>
        <v>2</v>
      </c>
      <c r="C3413" s="96">
        <v>39</v>
      </c>
      <c r="D3413" s="96" t="s">
        <v>10</v>
      </c>
      <c r="E3413" s="97">
        <v>20.467325681617741</v>
      </c>
      <c r="F3413" s="103">
        <f t="shared" si="58"/>
        <v>3.2901226033200517E-2</v>
      </c>
      <c r="G3413" s="98"/>
      <c r="H3413" s="104"/>
      <c r="I3413" s="104"/>
      <c r="J3413" s="104"/>
      <c r="K3413" s="105">
        <f>VLOOKUP('Datos Monitoreo 2019'!$D3413,info!$A$2:$B$20,2,FALSE)</f>
        <v>0.54</v>
      </c>
      <c r="M3413" s="104">
        <v>1.1499999999999999</v>
      </c>
      <c r="N3413" s="106">
        <f>(0.214828*'Datos Monitoreo 2019'!$E3413^2.0402)/1000</f>
        <v>0.10160562273855134</v>
      </c>
      <c r="O3413" s="106">
        <f>'Datos Monitoreo 2019'!$N3413*'Datos Monitoreo 2019'!$S3413</f>
        <v>2.0321124547710269E-2</v>
      </c>
      <c r="P3413" s="106">
        <f>'Datos Monitoreo 2019'!$O3413+'Datos Monitoreo 2019'!$N3413</f>
        <v>0.1219267472862616</v>
      </c>
      <c r="Q3413" s="104">
        <v>0.47</v>
      </c>
      <c r="R3413" s="106">
        <f>'Datos Monitoreo 2019'!$Q3413*'Datos Monitoreo 2019'!$N3413</f>
        <v>4.7754642687119125E-2</v>
      </c>
      <c r="S3413" s="104">
        <v>0.2</v>
      </c>
      <c r="T3413" s="106">
        <f>'Datos Monitoreo 2019'!$R3413*'Datos Monitoreo 2019'!$S3413</f>
        <v>9.5509285374238261E-3</v>
      </c>
      <c r="U3413" s="106">
        <f>'Datos Monitoreo 2019'!$T3413+'Datos Monitoreo 2019'!$R3413</f>
        <v>5.7305571224542953E-2</v>
      </c>
    </row>
    <row r="3414" spans="1:21" s="94" customFormat="1" ht="16.5" hidden="1" x14ac:dyDescent="0.3">
      <c r="A3414" s="95" t="s">
        <v>123</v>
      </c>
      <c r="B3414" s="102">
        <f>VLOOKUP('Datos Monitoreo 2019'!$A3414,info!$D$3:$E$118,2,FALSE)</f>
        <v>2</v>
      </c>
      <c r="C3414" s="96">
        <v>40</v>
      </c>
      <c r="D3414" s="96" t="s">
        <v>10</v>
      </c>
      <c r="E3414" s="97">
        <v>27.597467132134653</v>
      </c>
      <c r="F3414" s="103">
        <f t="shared" si="58"/>
        <v>5.9817510008901849E-2</v>
      </c>
      <c r="G3414" s="95"/>
      <c r="H3414" s="104"/>
      <c r="I3414" s="104"/>
      <c r="J3414" s="104"/>
      <c r="K3414" s="105">
        <f>VLOOKUP('Datos Monitoreo 2019'!$D3414,info!$A$2:$B$20,2,FALSE)</f>
        <v>0.54</v>
      </c>
      <c r="M3414" s="104">
        <v>1.1499999999999999</v>
      </c>
      <c r="N3414" s="106">
        <f>(0.214828*'Datos Monitoreo 2019'!$E3414^2.0402)/1000</f>
        <v>0.18696154043249572</v>
      </c>
      <c r="O3414" s="106">
        <f>'Datos Monitoreo 2019'!$N3414*'Datos Monitoreo 2019'!$S3414</f>
        <v>3.7392308086499147E-2</v>
      </c>
      <c r="P3414" s="106">
        <f>'Datos Monitoreo 2019'!$O3414+'Datos Monitoreo 2019'!$N3414</f>
        <v>0.22435384851899487</v>
      </c>
      <c r="Q3414" s="104">
        <v>0.47</v>
      </c>
      <c r="R3414" s="106">
        <f>'Datos Monitoreo 2019'!$Q3414*'Datos Monitoreo 2019'!$N3414</f>
        <v>8.7871924003272983E-2</v>
      </c>
      <c r="S3414" s="104">
        <v>0.2</v>
      </c>
      <c r="T3414" s="106">
        <f>'Datos Monitoreo 2019'!$R3414*'Datos Monitoreo 2019'!$S3414</f>
        <v>1.7574384800654597E-2</v>
      </c>
      <c r="U3414" s="106">
        <f>'Datos Monitoreo 2019'!$T3414+'Datos Monitoreo 2019'!$R3414</f>
        <v>0.10544630880392758</v>
      </c>
    </row>
    <row r="3415" spans="1:21" s="94" customFormat="1" ht="16.5" hidden="1" x14ac:dyDescent="0.3">
      <c r="A3415" s="95" t="s">
        <v>124</v>
      </c>
      <c r="B3415" s="102">
        <f>VLOOKUP('Datos Monitoreo 2019'!$A3415,info!$D$3:$E$118,2,FALSE)</f>
        <v>3</v>
      </c>
      <c r="C3415" s="96">
        <v>2</v>
      </c>
      <c r="D3415" s="96" t="s">
        <v>10</v>
      </c>
      <c r="E3415" s="97">
        <v>22.950142793851306</v>
      </c>
      <c r="F3415" s="103">
        <f t="shared" si="58"/>
        <v>4.1367632385916973E-2</v>
      </c>
      <c r="G3415" s="95"/>
      <c r="H3415" s="104"/>
      <c r="I3415" s="104"/>
      <c r="J3415" s="104"/>
      <c r="K3415" s="105">
        <f>VLOOKUP('Datos Monitoreo 2019'!$D3415,info!$A$2:$B$20,2,FALSE)</f>
        <v>0.54</v>
      </c>
      <c r="M3415" s="104">
        <v>1.1499999999999999</v>
      </c>
      <c r="N3415" s="106">
        <f>(0.214828*'Datos Monitoreo 2019'!$E3415^2.0402)/1000</f>
        <v>0.12834094775650604</v>
      </c>
      <c r="O3415" s="106">
        <f>'Datos Monitoreo 2019'!$N3415*'Datos Monitoreo 2019'!$S3415</f>
        <v>2.5668189551301207E-2</v>
      </c>
      <c r="P3415" s="106">
        <f>'Datos Monitoreo 2019'!$O3415+'Datos Monitoreo 2019'!$N3415</f>
        <v>0.15400913730780724</v>
      </c>
      <c r="Q3415" s="104">
        <v>0.47</v>
      </c>
      <c r="R3415" s="106">
        <f>'Datos Monitoreo 2019'!$Q3415*'Datos Monitoreo 2019'!$N3415</f>
        <v>6.0320245445557835E-2</v>
      </c>
      <c r="S3415" s="104">
        <v>0.2</v>
      </c>
      <c r="T3415" s="106">
        <f>'Datos Monitoreo 2019'!$R3415*'Datos Monitoreo 2019'!$S3415</f>
        <v>1.2064049089111567E-2</v>
      </c>
      <c r="U3415" s="106">
        <f>'Datos Monitoreo 2019'!$T3415+'Datos Monitoreo 2019'!$R3415</f>
        <v>7.2384294534669408E-2</v>
      </c>
    </row>
    <row r="3416" spans="1:21" s="94" customFormat="1" ht="16.5" hidden="1" x14ac:dyDescent="0.3">
      <c r="A3416" s="95" t="s">
        <v>124</v>
      </c>
      <c r="B3416" s="102">
        <f>VLOOKUP('Datos Monitoreo 2019'!$A3416,info!$D$3:$E$118,2,FALSE)</f>
        <v>3</v>
      </c>
      <c r="C3416" s="96">
        <v>3</v>
      </c>
      <c r="D3416" s="96" t="s">
        <v>10</v>
      </c>
      <c r="E3416" s="97">
        <v>28.647889756541161</v>
      </c>
      <c r="F3416" s="103">
        <f t="shared" si="58"/>
        <v>6.4457751952217604E-2</v>
      </c>
      <c r="G3416" s="95"/>
      <c r="H3416" s="104"/>
      <c r="I3416" s="104"/>
      <c r="J3416" s="104"/>
      <c r="K3416" s="105">
        <f>VLOOKUP('Datos Monitoreo 2019'!$D3416,info!$A$2:$B$20,2,FALSE)</f>
        <v>0.54</v>
      </c>
      <c r="M3416" s="104">
        <v>1.1499999999999999</v>
      </c>
      <c r="N3416" s="106">
        <f>(0.214828*'Datos Monitoreo 2019'!$E3416^2.0402)/1000</f>
        <v>0.20176753245798407</v>
      </c>
      <c r="O3416" s="106">
        <f>'Datos Monitoreo 2019'!$N3416*'Datos Monitoreo 2019'!$S3416</f>
        <v>4.0353506491596816E-2</v>
      </c>
      <c r="P3416" s="106">
        <f>'Datos Monitoreo 2019'!$O3416+'Datos Monitoreo 2019'!$N3416</f>
        <v>0.24212103894958087</v>
      </c>
      <c r="Q3416" s="104">
        <v>0.47</v>
      </c>
      <c r="R3416" s="106">
        <f>'Datos Monitoreo 2019'!$Q3416*'Datos Monitoreo 2019'!$N3416</f>
        <v>9.483074025525251E-2</v>
      </c>
      <c r="S3416" s="104">
        <v>0.2</v>
      </c>
      <c r="T3416" s="106">
        <f>'Datos Monitoreo 2019'!$R3416*'Datos Monitoreo 2019'!$S3416</f>
        <v>1.8966148051050503E-2</v>
      </c>
      <c r="U3416" s="106">
        <f>'Datos Monitoreo 2019'!$T3416+'Datos Monitoreo 2019'!$R3416</f>
        <v>0.11379688830630301</v>
      </c>
    </row>
    <row r="3417" spans="1:21" s="94" customFormat="1" ht="16.5" hidden="1" x14ac:dyDescent="0.3">
      <c r="A3417" s="95" t="s">
        <v>124</v>
      </c>
      <c r="B3417" s="102">
        <f>VLOOKUP('Datos Monitoreo 2019'!$A3417,info!$D$3:$E$118,2,FALSE)</f>
        <v>3</v>
      </c>
      <c r="C3417" s="96">
        <v>4</v>
      </c>
      <c r="D3417" s="96" t="s">
        <v>10</v>
      </c>
      <c r="E3417" s="97">
        <v>33.677185958245055</v>
      </c>
      <c r="F3417" s="103">
        <f t="shared" si="58"/>
        <v>8.9076156859558164E-2</v>
      </c>
      <c r="G3417" s="95"/>
      <c r="H3417" s="104"/>
      <c r="I3417" s="104"/>
      <c r="J3417" s="104"/>
      <c r="K3417" s="105">
        <f>VLOOKUP('Datos Monitoreo 2019'!$D3417,info!$A$2:$B$20,2,FALSE)</f>
        <v>0.54</v>
      </c>
      <c r="M3417" s="104">
        <v>1.1499999999999999</v>
      </c>
      <c r="N3417" s="106">
        <f>(0.214828*'Datos Monitoreo 2019'!$E3417^2.0402)/1000</f>
        <v>0.28064762689140588</v>
      </c>
      <c r="O3417" s="106">
        <f>'Datos Monitoreo 2019'!$N3417*'Datos Monitoreo 2019'!$S3417</f>
        <v>5.6129525378281177E-2</v>
      </c>
      <c r="P3417" s="106">
        <f>'Datos Monitoreo 2019'!$O3417+'Datos Monitoreo 2019'!$N3417</f>
        <v>0.33677715226968707</v>
      </c>
      <c r="Q3417" s="104">
        <v>0.47</v>
      </c>
      <c r="R3417" s="106">
        <f>'Datos Monitoreo 2019'!$Q3417*'Datos Monitoreo 2019'!$N3417</f>
        <v>0.13190438463896076</v>
      </c>
      <c r="S3417" s="104">
        <v>0.2</v>
      </c>
      <c r="T3417" s="106">
        <f>'Datos Monitoreo 2019'!$R3417*'Datos Monitoreo 2019'!$S3417</f>
        <v>2.6380876927792153E-2</v>
      </c>
      <c r="U3417" s="106">
        <f>'Datos Monitoreo 2019'!$T3417+'Datos Monitoreo 2019'!$R3417</f>
        <v>0.15828526156675291</v>
      </c>
    </row>
    <row r="3418" spans="1:21" s="94" customFormat="1" ht="16.5" hidden="1" x14ac:dyDescent="0.3">
      <c r="A3418" s="95" t="s">
        <v>124</v>
      </c>
      <c r="B3418" s="102">
        <f>VLOOKUP('Datos Monitoreo 2019'!$A3418,info!$D$3:$E$118,2,FALSE)</f>
        <v>3</v>
      </c>
      <c r="C3418" s="96">
        <v>5</v>
      </c>
      <c r="D3418" s="96" t="s">
        <v>10</v>
      </c>
      <c r="E3418" s="97">
        <v>25.592114849176774</v>
      </c>
      <c r="F3418" s="103">
        <f t="shared" si="58"/>
        <v>5.1440150846845313E-2</v>
      </c>
      <c r="G3418" s="95"/>
      <c r="H3418" s="104"/>
      <c r="I3418" s="104"/>
      <c r="J3418" s="104"/>
      <c r="K3418" s="105">
        <f>VLOOKUP('Datos Monitoreo 2019'!$D3418,info!$A$2:$B$20,2,FALSE)</f>
        <v>0.54</v>
      </c>
      <c r="M3418" s="104">
        <v>1.1499999999999999</v>
      </c>
      <c r="N3418" s="106">
        <f>(0.214828*'Datos Monitoreo 2019'!$E3418^2.0402)/1000</f>
        <v>0.16029098794717306</v>
      </c>
      <c r="O3418" s="106">
        <f>'Datos Monitoreo 2019'!$N3418*'Datos Monitoreo 2019'!$S3418</f>
        <v>3.2058197589434616E-2</v>
      </c>
      <c r="P3418" s="106">
        <f>'Datos Monitoreo 2019'!$O3418+'Datos Monitoreo 2019'!$N3418</f>
        <v>0.19234918553660768</v>
      </c>
      <c r="Q3418" s="104">
        <v>0.47</v>
      </c>
      <c r="R3418" s="106">
        <f>'Datos Monitoreo 2019'!$Q3418*'Datos Monitoreo 2019'!$N3418</f>
        <v>7.5336764335171336E-2</v>
      </c>
      <c r="S3418" s="104">
        <v>0.2</v>
      </c>
      <c r="T3418" s="106">
        <f>'Datos Monitoreo 2019'!$R3418*'Datos Monitoreo 2019'!$S3418</f>
        <v>1.5067352867034268E-2</v>
      </c>
      <c r="U3418" s="106">
        <f>'Datos Monitoreo 2019'!$T3418+'Datos Monitoreo 2019'!$R3418</f>
        <v>9.0404117202205606E-2</v>
      </c>
    </row>
    <row r="3419" spans="1:21" s="94" customFormat="1" ht="16.5" hidden="1" x14ac:dyDescent="0.3">
      <c r="A3419" s="95" t="s">
        <v>124</v>
      </c>
      <c r="B3419" s="102">
        <f>VLOOKUP('Datos Monitoreo 2019'!$A3419,info!$D$3:$E$118,2,FALSE)</f>
        <v>3</v>
      </c>
      <c r="C3419" s="96">
        <v>6</v>
      </c>
      <c r="D3419" s="96" t="s">
        <v>10</v>
      </c>
      <c r="E3419" s="97">
        <v>31.767326641142308</v>
      </c>
      <c r="F3419" s="103">
        <f t="shared" si="58"/>
        <v>7.9259479969650048E-2</v>
      </c>
      <c r="G3419" s="95"/>
      <c r="H3419" s="104"/>
      <c r="I3419" s="104"/>
      <c r="J3419" s="104"/>
      <c r="K3419" s="105">
        <f>VLOOKUP('Datos Monitoreo 2019'!$D3419,info!$A$2:$B$20,2,FALSE)</f>
        <v>0.54</v>
      </c>
      <c r="M3419" s="104">
        <v>1.1499999999999999</v>
      </c>
      <c r="N3419" s="106">
        <f>(0.214828*'Datos Monitoreo 2019'!$E3419^2.0402)/1000</f>
        <v>0.24913333709169222</v>
      </c>
      <c r="O3419" s="106">
        <f>'Datos Monitoreo 2019'!$N3419*'Datos Monitoreo 2019'!$S3419</f>
        <v>4.9826667418338445E-2</v>
      </c>
      <c r="P3419" s="106">
        <f>'Datos Monitoreo 2019'!$O3419+'Datos Monitoreo 2019'!$N3419</f>
        <v>0.29896000451003069</v>
      </c>
      <c r="Q3419" s="104">
        <v>0.47</v>
      </c>
      <c r="R3419" s="106">
        <f>'Datos Monitoreo 2019'!$Q3419*'Datos Monitoreo 2019'!$N3419</f>
        <v>0.11709266843309533</v>
      </c>
      <c r="S3419" s="104">
        <v>0.2</v>
      </c>
      <c r="T3419" s="106">
        <f>'Datos Monitoreo 2019'!$R3419*'Datos Monitoreo 2019'!$S3419</f>
        <v>2.3418533686619069E-2</v>
      </c>
      <c r="U3419" s="106">
        <f>'Datos Monitoreo 2019'!$T3419+'Datos Monitoreo 2019'!$R3419</f>
        <v>0.14051120211971441</v>
      </c>
    </row>
    <row r="3420" spans="1:21" s="94" customFormat="1" ht="16.5" hidden="1" x14ac:dyDescent="0.3">
      <c r="A3420" s="95" t="s">
        <v>124</v>
      </c>
      <c r="B3420" s="102">
        <f>VLOOKUP('Datos Monitoreo 2019'!$A3420,info!$D$3:$E$118,2,FALSE)</f>
        <v>3</v>
      </c>
      <c r="C3420" s="96">
        <v>7</v>
      </c>
      <c r="D3420" s="96" t="s">
        <v>9</v>
      </c>
      <c r="E3420" s="97">
        <v>7.352958370845565</v>
      </c>
      <c r="F3420" s="103">
        <f t="shared" si="58"/>
        <v>4.2463334591633138E-3</v>
      </c>
      <c r="G3420" s="95"/>
      <c r="H3420" s="104"/>
      <c r="I3420" s="104"/>
      <c r="J3420" s="104"/>
      <c r="K3420" s="105">
        <f>VLOOKUP('Datos Monitoreo 2019'!$D3420,info!$A$2:$B$20,2,FALSE)</f>
        <v>0.74</v>
      </c>
      <c r="M3420" s="104">
        <v>1.1499999999999999</v>
      </c>
      <c r="N3420" s="106">
        <f>(1.8894+0.00853085*'Datos Monitoreo 2019'!$E3420^3.32222)/1000</f>
        <v>8.3395534620687908E-3</v>
      </c>
      <c r="O3420" s="106">
        <f>'Datos Monitoreo 2019'!$N3420*'Datos Monitoreo 2019'!$S3420</f>
        <v>1.6679106924137582E-3</v>
      </c>
      <c r="P3420" s="106">
        <f>'Datos Monitoreo 2019'!$O3420+'Datos Monitoreo 2019'!$N3420</f>
        <v>1.0007464154482549E-2</v>
      </c>
      <c r="Q3420" s="104">
        <v>0.47</v>
      </c>
      <c r="R3420" s="106">
        <f>'Datos Monitoreo 2019'!$Q3420*'Datos Monitoreo 2019'!$N3420</f>
        <v>3.9195901271723314E-3</v>
      </c>
      <c r="S3420" s="104">
        <v>0.2</v>
      </c>
      <c r="T3420" s="106">
        <f>'Datos Monitoreo 2019'!$R3420*'Datos Monitoreo 2019'!$S3420</f>
        <v>7.8391802543446637E-4</v>
      </c>
      <c r="U3420" s="106">
        <f>'Datos Monitoreo 2019'!$T3420+'Datos Monitoreo 2019'!$R3420</f>
        <v>4.7035081526067973E-3</v>
      </c>
    </row>
    <row r="3421" spans="1:21" s="94" customFormat="1" ht="16.5" hidden="1" x14ac:dyDescent="0.3">
      <c r="A3421" s="95" t="s">
        <v>124</v>
      </c>
      <c r="B3421" s="102">
        <f>VLOOKUP('Datos Monitoreo 2019'!$A3421,info!$D$3:$E$118,2,FALSE)</f>
        <v>3</v>
      </c>
      <c r="C3421" s="96">
        <v>7</v>
      </c>
      <c r="D3421" s="96" t="s">
        <v>9</v>
      </c>
      <c r="E3421" s="97">
        <v>3.214929850456286</v>
      </c>
      <c r="F3421" s="103">
        <f t="shared" si="58"/>
        <v>8.1176978724021209E-4</v>
      </c>
      <c r="G3421" s="95"/>
      <c r="H3421" s="104"/>
      <c r="I3421" s="104"/>
      <c r="J3421" s="104"/>
      <c r="K3421" s="105">
        <f>VLOOKUP('Datos Monitoreo 2019'!$D3421,info!$A$2:$B$20,2,FALSE)</f>
        <v>0.74</v>
      </c>
      <c r="M3421" s="104">
        <v>1.1499999999999999</v>
      </c>
      <c r="N3421" s="106">
        <f>(1.8894+0.00853085*'Datos Monitoreo 2019'!$E3421^3.32222)/1000</f>
        <v>2.3023786593236906E-3</v>
      </c>
      <c r="O3421" s="106">
        <f>'Datos Monitoreo 2019'!$N3421*'Datos Monitoreo 2019'!$S3421</f>
        <v>4.6047573186473815E-4</v>
      </c>
      <c r="P3421" s="106">
        <f>'Datos Monitoreo 2019'!$O3421+'Datos Monitoreo 2019'!$N3421</f>
        <v>2.7628543911884288E-3</v>
      </c>
      <c r="Q3421" s="104">
        <v>0.47</v>
      </c>
      <c r="R3421" s="106">
        <f>'Datos Monitoreo 2019'!$Q3421*'Datos Monitoreo 2019'!$N3421</f>
        <v>1.0821179698821345E-3</v>
      </c>
      <c r="S3421" s="104">
        <v>0.2</v>
      </c>
      <c r="T3421" s="106">
        <f>'Datos Monitoreo 2019'!$R3421*'Datos Monitoreo 2019'!$S3421</f>
        <v>2.1642359397642692E-4</v>
      </c>
      <c r="U3421" s="106">
        <f>'Datos Monitoreo 2019'!$T3421+'Datos Monitoreo 2019'!$R3421</f>
        <v>1.2985415638585615E-3</v>
      </c>
    </row>
    <row r="3422" spans="1:21" s="94" customFormat="1" ht="16.5" hidden="1" x14ac:dyDescent="0.3">
      <c r="A3422" s="95" t="s">
        <v>124</v>
      </c>
      <c r="B3422" s="102">
        <f>VLOOKUP('Datos Monitoreo 2019'!$A3422,info!$D$3:$E$118,2,FALSE)</f>
        <v>3</v>
      </c>
      <c r="C3422" s="96">
        <v>8</v>
      </c>
      <c r="D3422" s="96" t="s">
        <v>10</v>
      </c>
      <c r="E3422" s="97">
        <v>21.963382146681557</v>
      </c>
      <c r="F3422" s="103">
        <f t="shared" si="58"/>
        <v>3.7886834203025681E-2</v>
      </c>
      <c r="G3422" s="95"/>
      <c r="H3422" s="104"/>
      <c r="I3422" s="104"/>
      <c r="J3422" s="104"/>
      <c r="K3422" s="105">
        <f>VLOOKUP('Datos Monitoreo 2019'!$D3422,info!$A$2:$B$20,2,FALSE)</f>
        <v>0.54</v>
      </c>
      <c r="M3422" s="104">
        <v>1.1499999999999999</v>
      </c>
      <c r="N3422" s="106">
        <f>(0.214828*'Datos Monitoreo 2019'!$E3422^2.0402)/1000</f>
        <v>0.11733447377360282</v>
      </c>
      <c r="O3422" s="106">
        <f>'Datos Monitoreo 2019'!$N3422*'Datos Monitoreo 2019'!$S3422</f>
        <v>2.3466894754720566E-2</v>
      </c>
      <c r="P3422" s="106">
        <f>'Datos Monitoreo 2019'!$O3422+'Datos Monitoreo 2019'!$N3422</f>
        <v>0.14080136852832337</v>
      </c>
      <c r="Q3422" s="104">
        <v>0.47</v>
      </c>
      <c r="R3422" s="106">
        <f>'Datos Monitoreo 2019'!$Q3422*'Datos Monitoreo 2019'!$N3422</f>
        <v>5.5147202673593319E-2</v>
      </c>
      <c r="S3422" s="104">
        <v>0.2</v>
      </c>
      <c r="T3422" s="106">
        <f>'Datos Monitoreo 2019'!$R3422*'Datos Monitoreo 2019'!$S3422</f>
        <v>1.1029440534718665E-2</v>
      </c>
      <c r="U3422" s="106">
        <f>'Datos Monitoreo 2019'!$T3422+'Datos Monitoreo 2019'!$R3422</f>
        <v>6.6176643208311986E-2</v>
      </c>
    </row>
    <row r="3423" spans="1:21" s="94" customFormat="1" ht="16.5" hidden="1" x14ac:dyDescent="0.3">
      <c r="A3423" s="95" t="s">
        <v>124</v>
      </c>
      <c r="B3423" s="102">
        <f>VLOOKUP('Datos Monitoreo 2019'!$A3423,info!$D$3:$E$118,2,FALSE)</f>
        <v>3</v>
      </c>
      <c r="C3423" s="96">
        <v>10</v>
      </c>
      <c r="D3423" s="96" t="s">
        <v>10</v>
      </c>
      <c r="E3423" s="97">
        <v>31.576340709432039</v>
      </c>
      <c r="F3423" s="103">
        <f t="shared" si="58"/>
        <v>7.8309324959391455E-2</v>
      </c>
      <c r="G3423" s="95"/>
      <c r="H3423" s="104"/>
      <c r="I3423" s="104"/>
      <c r="J3423" s="104"/>
      <c r="K3423" s="105">
        <f>VLOOKUP('Datos Monitoreo 2019'!$D3423,info!$A$2:$B$20,2,FALSE)</f>
        <v>0.54</v>
      </c>
      <c r="M3423" s="104">
        <v>1.1499999999999999</v>
      </c>
      <c r="N3423" s="106">
        <f>(0.214828*'Datos Monitoreo 2019'!$E3423^2.0402)/1000</f>
        <v>0.24608708875730878</v>
      </c>
      <c r="O3423" s="106">
        <f>'Datos Monitoreo 2019'!$N3423*'Datos Monitoreo 2019'!$S3423</f>
        <v>4.921741775146176E-2</v>
      </c>
      <c r="P3423" s="106">
        <f>'Datos Monitoreo 2019'!$O3423+'Datos Monitoreo 2019'!$N3423</f>
        <v>0.29530450650877055</v>
      </c>
      <c r="Q3423" s="104">
        <v>0.47</v>
      </c>
      <c r="R3423" s="106">
        <f>'Datos Monitoreo 2019'!$Q3423*'Datos Monitoreo 2019'!$N3423</f>
        <v>0.11566093171593513</v>
      </c>
      <c r="S3423" s="104">
        <v>0.2</v>
      </c>
      <c r="T3423" s="106">
        <f>'Datos Monitoreo 2019'!$R3423*'Datos Monitoreo 2019'!$S3423</f>
        <v>2.3132186343187026E-2</v>
      </c>
      <c r="U3423" s="106">
        <f>'Datos Monitoreo 2019'!$T3423+'Datos Monitoreo 2019'!$R3423</f>
        <v>0.13879311805912214</v>
      </c>
    </row>
    <row r="3424" spans="1:21" s="94" customFormat="1" ht="16.5" hidden="1" x14ac:dyDescent="0.3">
      <c r="A3424" s="95" t="s">
        <v>124</v>
      </c>
      <c r="B3424" s="102">
        <f>VLOOKUP('Datos Monitoreo 2019'!$A3424,info!$D$3:$E$118,2,FALSE)</f>
        <v>3</v>
      </c>
      <c r="C3424" s="96">
        <v>21</v>
      </c>
      <c r="D3424" s="96" t="s">
        <v>10</v>
      </c>
      <c r="E3424" s="97">
        <v>25.273804962992983</v>
      </c>
      <c r="F3424" s="103">
        <f t="shared" si="58"/>
        <v>5.0168502851541091E-2</v>
      </c>
      <c r="G3424" s="95"/>
      <c r="H3424" s="104"/>
      <c r="I3424" s="104"/>
      <c r="J3424" s="104"/>
      <c r="K3424" s="105">
        <f>VLOOKUP('Datos Monitoreo 2019'!$D3424,info!$A$2:$B$20,2,FALSE)</f>
        <v>0.54</v>
      </c>
      <c r="M3424" s="104">
        <v>1.1499999999999999</v>
      </c>
      <c r="N3424" s="106">
        <f>(0.214828*'Datos Monitoreo 2019'!$E3424^2.0402)/1000</f>
        <v>0.15624981221234002</v>
      </c>
      <c r="O3424" s="106">
        <f>'Datos Monitoreo 2019'!$N3424*'Datos Monitoreo 2019'!$S3424</f>
        <v>3.1249962442468006E-2</v>
      </c>
      <c r="P3424" s="106">
        <f>'Datos Monitoreo 2019'!$O3424+'Datos Monitoreo 2019'!$N3424</f>
        <v>0.18749977465480802</v>
      </c>
      <c r="Q3424" s="104">
        <v>0.47</v>
      </c>
      <c r="R3424" s="106">
        <f>'Datos Monitoreo 2019'!$Q3424*'Datos Monitoreo 2019'!$N3424</f>
        <v>7.3437411739799813E-2</v>
      </c>
      <c r="S3424" s="104">
        <v>0.2</v>
      </c>
      <c r="T3424" s="106">
        <f>'Datos Monitoreo 2019'!$R3424*'Datos Monitoreo 2019'!$S3424</f>
        <v>1.4687482347959963E-2</v>
      </c>
      <c r="U3424" s="106">
        <f>'Datos Monitoreo 2019'!$T3424+'Datos Monitoreo 2019'!$R3424</f>
        <v>8.8124894087759781E-2</v>
      </c>
    </row>
    <row r="3425" spans="1:21" s="94" customFormat="1" ht="16.5" hidden="1" x14ac:dyDescent="0.3">
      <c r="A3425" s="95" t="s">
        <v>124</v>
      </c>
      <c r="B3425" s="102">
        <f>VLOOKUP('Datos Monitoreo 2019'!$A3425,info!$D$3:$E$118,2,FALSE)</f>
        <v>3</v>
      </c>
      <c r="C3425" s="96">
        <v>27</v>
      </c>
      <c r="D3425" s="96" t="s">
        <v>10</v>
      </c>
      <c r="E3425" s="97">
        <v>19.321410091356096</v>
      </c>
      <c r="F3425" s="103">
        <f t="shared" si="58"/>
        <v>2.9320239813632878E-2</v>
      </c>
      <c r="G3425" s="95"/>
      <c r="H3425" s="104"/>
      <c r="I3425" s="104"/>
      <c r="J3425" s="104"/>
      <c r="K3425" s="105">
        <f>VLOOKUP('Datos Monitoreo 2019'!$D3425,info!$A$2:$B$20,2,FALSE)</f>
        <v>0.54</v>
      </c>
      <c r="M3425" s="104">
        <v>1.1499999999999999</v>
      </c>
      <c r="N3425" s="106">
        <f>(0.214828*'Datos Monitoreo 2019'!$E3425^2.0402)/1000</f>
        <v>9.0337336674360419E-2</v>
      </c>
      <c r="O3425" s="106">
        <f>'Datos Monitoreo 2019'!$N3425*'Datos Monitoreo 2019'!$S3425</f>
        <v>1.8067467334872085E-2</v>
      </c>
      <c r="P3425" s="106">
        <f>'Datos Monitoreo 2019'!$O3425+'Datos Monitoreo 2019'!$N3425</f>
        <v>0.1084048040092325</v>
      </c>
      <c r="Q3425" s="104">
        <v>0.47</v>
      </c>
      <c r="R3425" s="106">
        <f>'Datos Monitoreo 2019'!$Q3425*'Datos Monitoreo 2019'!$N3425</f>
        <v>4.2458548236949396E-2</v>
      </c>
      <c r="S3425" s="104">
        <v>0.2</v>
      </c>
      <c r="T3425" s="106">
        <f>'Datos Monitoreo 2019'!$R3425*'Datos Monitoreo 2019'!$S3425</f>
        <v>8.4917096473898796E-3</v>
      </c>
      <c r="U3425" s="106">
        <f>'Datos Monitoreo 2019'!$T3425+'Datos Monitoreo 2019'!$R3425</f>
        <v>5.0950257884339274E-2</v>
      </c>
    </row>
    <row r="3426" spans="1:21" s="94" customFormat="1" ht="16.5" hidden="1" x14ac:dyDescent="0.3">
      <c r="A3426" s="96" t="s">
        <v>124</v>
      </c>
      <c r="B3426" s="102">
        <f>VLOOKUP('Datos Monitoreo 2019'!$A3426,info!$D$3:$E$118,2,FALSE)</f>
        <v>3</v>
      </c>
      <c r="C3426" s="96">
        <v>28</v>
      </c>
      <c r="D3426" s="96" t="s">
        <v>10</v>
      </c>
      <c r="E3426" s="97">
        <v>26.547044507728145</v>
      </c>
      <c r="F3426" s="103">
        <f t="shared" si="58"/>
        <v>5.5350587798613189E-2</v>
      </c>
      <c r="G3426" s="95"/>
      <c r="H3426" s="104"/>
      <c r="I3426" s="104"/>
      <c r="J3426" s="104"/>
      <c r="K3426" s="105">
        <f>VLOOKUP('Datos Monitoreo 2019'!$D3426,info!$A$2:$B$20,2,FALSE)</f>
        <v>0.54</v>
      </c>
      <c r="M3426" s="104">
        <v>1.1499999999999999</v>
      </c>
      <c r="N3426" s="106">
        <f>(0.214828*'Datos Monitoreo 2019'!$E3426^2.0402)/1000</f>
        <v>0.17273036531146463</v>
      </c>
      <c r="O3426" s="106">
        <f>'Datos Monitoreo 2019'!$N3426*'Datos Monitoreo 2019'!$S3426</f>
        <v>3.4546073062292924E-2</v>
      </c>
      <c r="P3426" s="106">
        <f>'Datos Monitoreo 2019'!$O3426+'Datos Monitoreo 2019'!$N3426</f>
        <v>0.20727643837375756</v>
      </c>
      <c r="Q3426" s="104">
        <v>0.47</v>
      </c>
      <c r="R3426" s="106">
        <f>'Datos Monitoreo 2019'!$Q3426*'Datos Monitoreo 2019'!$N3426</f>
        <v>8.1183271696388365E-2</v>
      </c>
      <c r="S3426" s="104">
        <v>0.2</v>
      </c>
      <c r="T3426" s="106">
        <f>'Datos Monitoreo 2019'!$R3426*'Datos Monitoreo 2019'!$S3426</f>
        <v>1.6236654339277675E-2</v>
      </c>
      <c r="U3426" s="106">
        <f>'Datos Monitoreo 2019'!$T3426+'Datos Monitoreo 2019'!$R3426</f>
        <v>9.7419926035666043E-2</v>
      </c>
    </row>
    <row r="3427" spans="1:21" s="94" customFormat="1" ht="16.5" hidden="1" x14ac:dyDescent="0.3">
      <c r="A3427" s="95" t="s">
        <v>125</v>
      </c>
      <c r="B3427" s="102">
        <f>VLOOKUP('Datos Monitoreo 2019'!$A3427,info!$D$3:$E$118,2,FALSE)</f>
        <v>1</v>
      </c>
      <c r="C3427" s="96">
        <v>1</v>
      </c>
      <c r="D3427" s="95" t="s">
        <v>10</v>
      </c>
      <c r="E3427" s="97">
        <v>17.0295789108328</v>
      </c>
      <c r="F3427" s="103">
        <f t="shared" si="58"/>
        <v>2.2777061793238865E-2</v>
      </c>
      <c r="G3427" s="95"/>
      <c r="H3427" s="104"/>
      <c r="I3427" s="104"/>
      <c r="J3427" s="104"/>
      <c r="K3427" s="105">
        <f>VLOOKUP('Datos Monitoreo 2019'!$D3427,info!$A$2:$B$20,2,FALSE)</f>
        <v>0.54</v>
      </c>
      <c r="M3427" s="104">
        <v>1.1499999999999999</v>
      </c>
      <c r="N3427" s="106">
        <f>(0.214828*'Datos Monitoreo 2019'!$E3427^2.0402)/1000</f>
        <v>6.9822131251630351E-2</v>
      </c>
      <c r="O3427" s="106">
        <f>'Datos Monitoreo 2019'!$N3427*'Datos Monitoreo 2019'!$S3427</f>
        <v>1.3964426250326071E-2</v>
      </c>
      <c r="P3427" s="106">
        <f>'Datos Monitoreo 2019'!$O3427+'Datos Monitoreo 2019'!$N3427</f>
        <v>8.3786557501956418E-2</v>
      </c>
      <c r="Q3427" s="104">
        <v>0.47</v>
      </c>
      <c r="R3427" s="106">
        <f>'Datos Monitoreo 2019'!$Q3427*'Datos Monitoreo 2019'!$N3427</f>
        <v>3.2816401688266265E-2</v>
      </c>
      <c r="S3427" s="104">
        <v>0.2</v>
      </c>
      <c r="T3427" s="106">
        <f>'Datos Monitoreo 2019'!$R3427*'Datos Monitoreo 2019'!$S3427</f>
        <v>6.5632803376532538E-3</v>
      </c>
      <c r="U3427" s="106">
        <f>'Datos Monitoreo 2019'!$T3427+'Datos Monitoreo 2019'!$R3427</f>
        <v>3.9379682025919516E-2</v>
      </c>
    </row>
    <row r="3428" spans="1:21" s="94" customFormat="1" ht="16.5" hidden="1" x14ac:dyDescent="0.3">
      <c r="A3428" s="95" t="s">
        <v>125</v>
      </c>
      <c r="B3428" s="102">
        <f>VLOOKUP('Datos Monitoreo 2019'!$A3428,info!$D$3:$E$118,2,FALSE)</f>
        <v>1</v>
      </c>
      <c r="C3428" s="96">
        <v>5</v>
      </c>
      <c r="D3428" s="95" t="s">
        <v>10</v>
      </c>
      <c r="E3428" s="97">
        <v>16.71126902464901</v>
      </c>
      <c r="F3428" s="103">
        <f t="shared" si="58"/>
        <v>2.1933540594851822E-2</v>
      </c>
      <c r="G3428" s="95"/>
      <c r="H3428" s="104"/>
      <c r="I3428" s="104"/>
      <c r="J3428" s="104"/>
      <c r="K3428" s="105">
        <f>VLOOKUP('Datos Monitoreo 2019'!$D3428,info!$A$2:$B$20,2,FALSE)</f>
        <v>0.54</v>
      </c>
      <c r="M3428" s="104">
        <v>1.1499999999999999</v>
      </c>
      <c r="N3428" s="106">
        <f>(0.214828*'Datos Monitoreo 2019'!$E3428^2.0402)/1000</f>
        <v>6.7185371947295222E-2</v>
      </c>
      <c r="O3428" s="106">
        <f>'Datos Monitoreo 2019'!$N3428*'Datos Monitoreo 2019'!$S3428</f>
        <v>1.3437074389459045E-2</v>
      </c>
      <c r="P3428" s="106">
        <f>'Datos Monitoreo 2019'!$O3428+'Datos Monitoreo 2019'!$N3428</f>
        <v>8.0622446336754264E-2</v>
      </c>
      <c r="Q3428" s="104">
        <v>0.47</v>
      </c>
      <c r="R3428" s="106">
        <f>'Datos Monitoreo 2019'!$Q3428*'Datos Monitoreo 2019'!$N3428</f>
        <v>3.1577124815228751E-2</v>
      </c>
      <c r="S3428" s="104">
        <v>0.2</v>
      </c>
      <c r="T3428" s="106">
        <f>'Datos Monitoreo 2019'!$R3428*'Datos Monitoreo 2019'!$S3428</f>
        <v>6.3154249630457508E-3</v>
      </c>
      <c r="U3428" s="106">
        <f>'Datos Monitoreo 2019'!$T3428+'Datos Monitoreo 2019'!$R3428</f>
        <v>3.7892549778274498E-2</v>
      </c>
    </row>
    <row r="3429" spans="1:21" s="94" customFormat="1" ht="16.5" hidden="1" x14ac:dyDescent="0.3">
      <c r="A3429" s="95" t="s">
        <v>125</v>
      </c>
      <c r="B3429" s="102">
        <f>VLOOKUP('Datos Monitoreo 2019'!$A3429,info!$D$3:$E$118,2,FALSE)</f>
        <v>1</v>
      </c>
      <c r="C3429" s="96">
        <v>6</v>
      </c>
      <c r="D3429" s="95" t="s">
        <v>10</v>
      </c>
      <c r="E3429" s="97">
        <v>17.507043740108486</v>
      </c>
      <c r="F3429" s="103">
        <f t="shared" si="58"/>
        <v>2.4072185142649163E-2</v>
      </c>
      <c r="G3429" s="95"/>
      <c r="H3429" s="104"/>
      <c r="I3429" s="104"/>
      <c r="J3429" s="104"/>
      <c r="K3429" s="105">
        <f>VLOOKUP('Datos Monitoreo 2019'!$D3429,info!$A$2:$B$20,2,FALSE)</f>
        <v>0.54</v>
      </c>
      <c r="M3429" s="104">
        <v>1.1499999999999999</v>
      </c>
      <c r="N3429" s="106">
        <f>(0.214828*'Datos Monitoreo 2019'!$E3429^2.0402)/1000</f>
        <v>7.387435024636399E-2</v>
      </c>
      <c r="O3429" s="106">
        <f>'Datos Monitoreo 2019'!$N3429*'Datos Monitoreo 2019'!$S3429</f>
        <v>1.4774870049272798E-2</v>
      </c>
      <c r="P3429" s="106">
        <f>'Datos Monitoreo 2019'!$O3429+'Datos Monitoreo 2019'!$N3429</f>
        <v>8.8649220295636794E-2</v>
      </c>
      <c r="Q3429" s="104">
        <v>0.47</v>
      </c>
      <c r="R3429" s="106">
        <f>'Datos Monitoreo 2019'!$Q3429*'Datos Monitoreo 2019'!$N3429</f>
        <v>3.4720944615791074E-2</v>
      </c>
      <c r="S3429" s="104">
        <v>0.2</v>
      </c>
      <c r="T3429" s="106">
        <f>'Datos Monitoreo 2019'!$R3429*'Datos Monitoreo 2019'!$S3429</f>
        <v>6.9441889231582152E-3</v>
      </c>
      <c r="U3429" s="106">
        <f>'Datos Monitoreo 2019'!$T3429+'Datos Monitoreo 2019'!$R3429</f>
        <v>4.1665133538949288E-2</v>
      </c>
    </row>
    <row r="3430" spans="1:21" s="94" customFormat="1" ht="16.5" hidden="1" x14ac:dyDescent="0.3">
      <c r="A3430" s="95" t="s">
        <v>125</v>
      </c>
      <c r="B3430" s="102">
        <f>VLOOKUP('Datos Monitoreo 2019'!$A3430,info!$D$3:$E$118,2,FALSE)</f>
        <v>1</v>
      </c>
      <c r="C3430" s="96">
        <v>13</v>
      </c>
      <c r="D3430" s="95" t="s">
        <v>10</v>
      </c>
      <c r="E3430" s="97">
        <v>18.143663512476071</v>
      </c>
      <c r="F3430" s="103">
        <f t="shared" si="58"/>
        <v>2.5854720505278404E-2</v>
      </c>
      <c r="G3430" s="95"/>
      <c r="H3430" s="104"/>
      <c r="I3430" s="104"/>
      <c r="J3430" s="104"/>
      <c r="K3430" s="105">
        <f>VLOOKUP('Datos Monitoreo 2019'!$D3430,info!$A$2:$B$20,2,FALSE)</f>
        <v>0.54</v>
      </c>
      <c r="M3430" s="104">
        <v>1.1499999999999999</v>
      </c>
      <c r="N3430" s="106">
        <f>(0.214828*'Datos Monitoreo 2019'!$E3430^2.0402)/1000</f>
        <v>7.945872563982985E-2</v>
      </c>
      <c r="O3430" s="106">
        <f>'Datos Monitoreo 2019'!$N3430*'Datos Monitoreo 2019'!$S3430</f>
        <v>1.589174512796597E-2</v>
      </c>
      <c r="P3430" s="106">
        <f>'Datos Monitoreo 2019'!$O3430+'Datos Monitoreo 2019'!$N3430</f>
        <v>9.535047076779582E-2</v>
      </c>
      <c r="Q3430" s="104">
        <v>0.47</v>
      </c>
      <c r="R3430" s="106">
        <f>'Datos Monitoreo 2019'!$Q3430*'Datos Monitoreo 2019'!$N3430</f>
        <v>3.7345601050720025E-2</v>
      </c>
      <c r="S3430" s="104">
        <v>0.2</v>
      </c>
      <c r="T3430" s="106">
        <f>'Datos Monitoreo 2019'!$R3430*'Datos Monitoreo 2019'!$S3430</f>
        <v>7.4691202101440056E-3</v>
      </c>
      <c r="U3430" s="106">
        <f>'Datos Monitoreo 2019'!$T3430+'Datos Monitoreo 2019'!$R3430</f>
        <v>4.4814721260864027E-2</v>
      </c>
    </row>
    <row r="3431" spans="1:21" s="94" customFormat="1" ht="16.5" hidden="1" x14ac:dyDescent="0.3">
      <c r="A3431" s="95" t="s">
        <v>125</v>
      </c>
      <c r="B3431" s="102">
        <f>VLOOKUP('Datos Monitoreo 2019'!$A3431,info!$D$3:$E$118,2,FALSE)</f>
        <v>1</v>
      </c>
      <c r="C3431" s="96">
        <v>14</v>
      </c>
      <c r="D3431" s="95" t="s">
        <v>10</v>
      </c>
      <c r="E3431" s="97">
        <v>17.984508569384175</v>
      </c>
      <c r="F3431" s="103">
        <f t="shared" si="58"/>
        <v>2.5403118354255152E-2</v>
      </c>
      <c r="G3431" s="95"/>
      <c r="H3431" s="104"/>
      <c r="I3431" s="104"/>
      <c r="J3431" s="104"/>
      <c r="K3431" s="105">
        <f>VLOOKUP('Datos Monitoreo 2019'!$D3431,info!$A$2:$B$20,2,FALSE)</f>
        <v>0.54</v>
      </c>
      <c r="M3431" s="104">
        <v>1.1499999999999999</v>
      </c>
      <c r="N3431" s="106">
        <f>(0.214828*'Datos Monitoreo 2019'!$E3431^2.0402)/1000</f>
        <v>7.8043180200135495E-2</v>
      </c>
      <c r="O3431" s="106">
        <f>'Datos Monitoreo 2019'!$N3431*'Datos Monitoreo 2019'!$S3431</f>
        <v>1.56086360400271E-2</v>
      </c>
      <c r="P3431" s="106">
        <f>'Datos Monitoreo 2019'!$O3431+'Datos Monitoreo 2019'!$N3431</f>
        <v>9.3651816240162597E-2</v>
      </c>
      <c r="Q3431" s="104">
        <v>0.47</v>
      </c>
      <c r="R3431" s="106">
        <f>'Datos Monitoreo 2019'!$Q3431*'Datos Monitoreo 2019'!$N3431</f>
        <v>3.6680294694063684E-2</v>
      </c>
      <c r="S3431" s="104">
        <v>0.2</v>
      </c>
      <c r="T3431" s="106">
        <f>'Datos Monitoreo 2019'!$R3431*'Datos Monitoreo 2019'!$S3431</f>
        <v>7.3360589388127371E-3</v>
      </c>
      <c r="U3431" s="106">
        <f>'Datos Monitoreo 2019'!$T3431+'Datos Monitoreo 2019'!$R3431</f>
        <v>4.4016353632876419E-2</v>
      </c>
    </row>
    <row r="3432" spans="1:21" s="94" customFormat="1" ht="16.5" hidden="1" x14ac:dyDescent="0.3">
      <c r="A3432" s="95" t="s">
        <v>125</v>
      </c>
      <c r="B3432" s="102">
        <f>VLOOKUP('Datos Monitoreo 2019'!$A3432,info!$D$3:$E$118,2,FALSE)</f>
        <v>1</v>
      </c>
      <c r="C3432" s="96">
        <v>15</v>
      </c>
      <c r="D3432" s="95" t="s">
        <v>10</v>
      </c>
      <c r="E3432" s="97">
        <v>19.894367886486918</v>
      </c>
      <c r="F3432" s="103">
        <f t="shared" si="58"/>
        <v>3.1084949822635814E-2</v>
      </c>
      <c r="G3432" s="95"/>
      <c r="H3432" s="104"/>
      <c r="I3432" s="104"/>
      <c r="J3432" s="104"/>
      <c r="K3432" s="105">
        <f>VLOOKUP('Datos Monitoreo 2019'!$D3432,info!$A$2:$B$20,2,FALSE)</f>
        <v>0.54</v>
      </c>
      <c r="M3432" s="104">
        <v>1.1499999999999999</v>
      </c>
      <c r="N3432" s="106">
        <f>(0.214828*'Datos Monitoreo 2019'!$E3432^2.0402)/1000</f>
        <v>9.5887087267062576E-2</v>
      </c>
      <c r="O3432" s="106">
        <f>'Datos Monitoreo 2019'!$N3432*'Datos Monitoreo 2019'!$S3432</f>
        <v>1.9177417453412518E-2</v>
      </c>
      <c r="P3432" s="106">
        <f>'Datos Monitoreo 2019'!$O3432+'Datos Monitoreo 2019'!$N3432</f>
        <v>0.11506450472047509</v>
      </c>
      <c r="Q3432" s="104">
        <v>0.47</v>
      </c>
      <c r="R3432" s="106">
        <f>'Datos Monitoreo 2019'!$Q3432*'Datos Monitoreo 2019'!$N3432</f>
        <v>4.506693101551941E-2</v>
      </c>
      <c r="S3432" s="104">
        <v>0.2</v>
      </c>
      <c r="T3432" s="106">
        <f>'Datos Monitoreo 2019'!$R3432*'Datos Monitoreo 2019'!$S3432</f>
        <v>9.0133862031038826E-3</v>
      </c>
      <c r="U3432" s="106">
        <f>'Datos Monitoreo 2019'!$T3432+'Datos Monitoreo 2019'!$R3432</f>
        <v>5.4080317218623289E-2</v>
      </c>
    </row>
    <row r="3433" spans="1:21" s="94" customFormat="1" ht="16.5" hidden="1" x14ac:dyDescent="0.3">
      <c r="A3433" s="95" t="s">
        <v>125</v>
      </c>
      <c r="B3433" s="102">
        <f>VLOOKUP('Datos Monitoreo 2019'!$A3433,info!$D$3:$E$118,2,FALSE)</f>
        <v>1</v>
      </c>
      <c r="C3433" s="96">
        <v>17</v>
      </c>
      <c r="D3433" s="95" t="s">
        <v>10</v>
      </c>
      <c r="E3433" s="97">
        <v>15.915494309189533</v>
      </c>
      <c r="F3433" s="103">
        <f t="shared" si="58"/>
        <v>1.9894367886486918E-2</v>
      </c>
      <c r="G3433" s="95"/>
      <c r="H3433" s="104"/>
      <c r="I3433" s="104"/>
      <c r="J3433" s="104"/>
      <c r="K3433" s="105">
        <f>VLOOKUP('Datos Monitoreo 2019'!$D3433,info!$A$2:$B$20,2,FALSE)</f>
        <v>0.54</v>
      </c>
      <c r="M3433" s="104">
        <v>1.1499999999999999</v>
      </c>
      <c r="N3433" s="106">
        <f>(0.214828*'Datos Monitoreo 2019'!$E3433^2.0402)/1000</f>
        <v>6.0819706196933263E-2</v>
      </c>
      <c r="O3433" s="106">
        <f>'Datos Monitoreo 2019'!$N3433*'Datos Monitoreo 2019'!$S3433</f>
        <v>1.2163941239386654E-2</v>
      </c>
      <c r="P3433" s="106">
        <f>'Datos Monitoreo 2019'!$O3433+'Datos Monitoreo 2019'!$N3433</f>
        <v>7.2983647436319909E-2</v>
      </c>
      <c r="Q3433" s="104">
        <v>0.47</v>
      </c>
      <c r="R3433" s="106">
        <f>'Datos Monitoreo 2019'!$Q3433*'Datos Monitoreo 2019'!$N3433</f>
        <v>2.858526191255863E-2</v>
      </c>
      <c r="S3433" s="104">
        <v>0.2</v>
      </c>
      <c r="T3433" s="106">
        <f>'Datos Monitoreo 2019'!$R3433*'Datos Monitoreo 2019'!$S3433</f>
        <v>5.7170523825117265E-3</v>
      </c>
      <c r="U3433" s="106">
        <f>'Datos Monitoreo 2019'!$T3433+'Datos Monitoreo 2019'!$R3433</f>
        <v>3.4302314295070357E-2</v>
      </c>
    </row>
    <row r="3434" spans="1:21" s="94" customFormat="1" ht="16.5" hidden="1" x14ac:dyDescent="0.3">
      <c r="A3434" s="95" t="s">
        <v>125</v>
      </c>
      <c r="B3434" s="102">
        <f>VLOOKUP('Datos Monitoreo 2019'!$A3434,info!$D$3:$E$118,2,FALSE)</f>
        <v>1</v>
      </c>
      <c r="C3434" s="96">
        <v>18</v>
      </c>
      <c r="D3434" s="95" t="s">
        <v>10</v>
      </c>
      <c r="E3434" s="97">
        <v>20.371832715762604</v>
      </c>
      <c r="F3434" s="103">
        <f t="shared" si="58"/>
        <v>3.2594932345220172E-2</v>
      </c>
      <c r="G3434" s="95"/>
      <c r="H3434" s="104"/>
      <c r="I3434" s="104"/>
      <c r="J3434" s="104"/>
      <c r="K3434" s="105">
        <f>VLOOKUP('Datos Monitoreo 2019'!$D3434,info!$A$2:$B$20,2,FALSE)</f>
        <v>0.54</v>
      </c>
      <c r="M3434" s="104">
        <v>1.1499999999999999</v>
      </c>
      <c r="N3434" s="106">
        <f>(0.214828*'Datos Monitoreo 2019'!$E3434^2.0402)/1000</f>
        <v>0.10064080407485353</v>
      </c>
      <c r="O3434" s="106">
        <f>'Datos Monitoreo 2019'!$N3434*'Datos Monitoreo 2019'!$S3434</f>
        <v>2.0128160814970708E-2</v>
      </c>
      <c r="P3434" s="106">
        <f>'Datos Monitoreo 2019'!$O3434+'Datos Monitoreo 2019'!$N3434</f>
        <v>0.12076896488982423</v>
      </c>
      <c r="Q3434" s="104">
        <v>0.47</v>
      </c>
      <c r="R3434" s="106">
        <f>'Datos Monitoreo 2019'!$Q3434*'Datos Monitoreo 2019'!$N3434</f>
        <v>4.7301177915181153E-2</v>
      </c>
      <c r="S3434" s="104">
        <v>0.2</v>
      </c>
      <c r="T3434" s="106">
        <f>'Datos Monitoreo 2019'!$R3434*'Datos Monitoreo 2019'!$S3434</f>
        <v>9.4602355830362313E-3</v>
      </c>
      <c r="U3434" s="106">
        <f>'Datos Monitoreo 2019'!$T3434+'Datos Monitoreo 2019'!$R3434</f>
        <v>5.6761413498217381E-2</v>
      </c>
    </row>
    <row r="3435" spans="1:21" s="94" customFormat="1" ht="16.5" hidden="1" x14ac:dyDescent="0.3">
      <c r="A3435" s="95" t="s">
        <v>125</v>
      </c>
      <c r="B3435" s="102">
        <f>VLOOKUP('Datos Monitoreo 2019'!$A3435,info!$D$3:$E$118,2,FALSE)</f>
        <v>1</v>
      </c>
      <c r="C3435" s="96">
        <v>19</v>
      </c>
      <c r="D3435" s="95" t="s">
        <v>10</v>
      </c>
      <c r="E3435" s="97">
        <v>16.392959138465219</v>
      </c>
      <c r="F3435" s="103">
        <f t="shared" si="58"/>
        <v>2.1105934890773968E-2</v>
      </c>
      <c r="G3435" s="95"/>
      <c r="H3435" s="104"/>
      <c r="I3435" s="104"/>
      <c r="J3435" s="104"/>
      <c r="K3435" s="105">
        <f>VLOOKUP('Datos Monitoreo 2019'!$D3435,info!$A$2:$B$20,2,FALSE)</f>
        <v>0.54</v>
      </c>
      <c r="M3435" s="104">
        <v>1.1499999999999999</v>
      </c>
      <c r="N3435" s="106">
        <f>(0.214828*'Datos Monitoreo 2019'!$E3435^2.0402)/1000</f>
        <v>6.4600342967733981E-2</v>
      </c>
      <c r="O3435" s="106">
        <f>'Datos Monitoreo 2019'!$N3435*'Datos Monitoreo 2019'!$S3435</f>
        <v>1.2920068593546797E-2</v>
      </c>
      <c r="P3435" s="106">
        <f>'Datos Monitoreo 2019'!$O3435+'Datos Monitoreo 2019'!$N3435</f>
        <v>7.7520411561280783E-2</v>
      </c>
      <c r="Q3435" s="104">
        <v>0.47</v>
      </c>
      <c r="R3435" s="106">
        <f>'Datos Monitoreo 2019'!$Q3435*'Datos Monitoreo 2019'!$N3435</f>
        <v>3.036216119483497E-2</v>
      </c>
      <c r="S3435" s="104">
        <v>0.2</v>
      </c>
      <c r="T3435" s="106">
        <f>'Datos Monitoreo 2019'!$R3435*'Datos Monitoreo 2019'!$S3435</f>
        <v>6.0724322389669946E-3</v>
      </c>
      <c r="U3435" s="106">
        <f>'Datos Monitoreo 2019'!$T3435+'Datos Monitoreo 2019'!$R3435</f>
        <v>3.6434593433801968E-2</v>
      </c>
    </row>
    <row r="3436" spans="1:21" s="94" customFormat="1" ht="16.5" hidden="1" x14ac:dyDescent="0.3">
      <c r="A3436" s="95" t="s">
        <v>125</v>
      </c>
      <c r="B3436" s="102">
        <f>VLOOKUP('Datos Monitoreo 2019'!$A3436,info!$D$3:$E$118,2,FALSE)</f>
        <v>1</v>
      </c>
      <c r="C3436" s="96">
        <v>20</v>
      </c>
      <c r="D3436" s="95" t="s">
        <v>10</v>
      </c>
      <c r="E3436" s="97">
        <v>17.82535362629228</v>
      </c>
      <c r="F3436" s="103">
        <f t="shared" si="58"/>
        <v>2.4955495076809199E-2</v>
      </c>
      <c r="G3436" s="95"/>
      <c r="H3436" s="104"/>
      <c r="I3436" s="104"/>
      <c r="J3436" s="104"/>
      <c r="K3436" s="105">
        <f>VLOOKUP('Datos Monitoreo 2019'!$D3436,info!$A$2:$B$20,2,FALSE)</f>
        <v>0.54</v>
      </c>
      <c r="M3436" s="104">
        <v>1.1499999999999999</v>
      </c>
      <c r="N3436" s="106">
        <f>(0.214828*'Datos Monitoreo 2019'!$E3436^2.0402)/1000</f>
        <v>7.6640605584086544E-2</v>
      </c>
      <c r="O3436" s="106">
        <f>'Datos Monitoreo 2019'!$N3436*'Datos Monitoreo 2019'!$S3436</f>
        <v>1.5328121116817309E-2</v>
      </c>
      <c r="P3436" s="106">
        <f>'Datos Monitoreo 2019'!$O3436+'Datos Monitoreo 2019'!$N3436</f>
        <v>9.1968726700903849E-2</v>
      </c>
      <c r="Q3436" s="104">
        <v>0.47</v>
      </c>
      <c r="R3436" s="106">
        <f>'Datos Monitoreo 2019'!$Q3436*'Datos Monitoreo 2019'!$N3436</f>
        <v>3.6021084624520673E-2</v>
      </c>
      <c r="S3436" s="104">
        <v>0.2</v>
      </c>
      <c r="T3436" s="106">
        <f>'Datos Monitoreo 2019'!$R3436*'Datos Monitoreo 2019'!$S3436</f>
        <v>7.2042169249041353E-3</v>
      </c>
      <c r="U3436" s="106">
        <f>'Datos Monitoreo 2019'!$T3436+'Datos Monitoreo 2019'!$R3436</f>
        <v>4.3225301549424805E-2</v>
      </c>
    </row>
    <row r="3437" spans="1:21" s="94" customFormat="1" ht="16.5" hidden="1" x14ac:dyDescent="0.3">
      <c r="A3437" s="95" t="s">
        <v>125</v>
      </c>
      <c r="B3437" s="102">
        <f>VLOOKUP('Datos Monitoreo 2019'!$A3437,info!$D$3:$E$118,2,FALSE)</f>
        <v>1</v>
      </c>
      <c r="C3437" s="96">
        <v>22</v>
      </c>
      <c r="D3437" s="95" t="s">
        <v>10</v>
      </c>
      <c r="E3437" s="97">
        <v>16.456621115701978</v>
      </c>
      <c r="F3437" s="103">
        <f t="shared" si="58"/>
        <v>2.1270182792044803E-2</v>
      </c>
      <c r="G3437" s="95"/>
      <c r="H3437" s="104"/>
      <c r="I3437" s="104"/>
      <c r="J3437" s="104"/>
      <c r="K3437" s="105">
        <f>VLOOKUP('Datos Monitoreo 2019'!$D3437,info!$A$2:$B$20,2,FALSE)</f>
        <v>0.54</v>
      </c>
      <c r="M3437" s="104">
        <v>1.1499999999999999</v>
      </c>
      <c r="N3437" s="106">
        <f>(0.214828*'Datos Monitoreo 2019'!$E3437^2.0402)/1000</f>
        <v>6.5113212246036861E-2</v>
      </c>
      <c r="O3437" s="106">
        <f>'Datos Monitoreo 2019'!$N3437*'Datos Monitoreo 2019'!$S3437</f>
        <v>1.3022642449207374E-2</v>
      </c>
      <c r="P3437" s="106">
        <f>'Datos Monitoreo 2019'!$O3437+'Datos Monitoreo 2019'!$N3437</f>
        <v>7.8135854695244228E-2</v>
      </c>
      <c r="Q3437" s="104">
        <v>0.47</v>
      </c>
      <c r="R3437" s="106">
        <f>'Datos Monitoreo 2019'!$Q3437*'Datos Monitoreo 2019'!$N3437</f>
        <v>3.0603209755637323E-2</v>
      </c>
      <c r="S3437" s="104">
        <v>0.2</v>
      </c>
      <c r="T3437" s="106">
        <f>'Datos Monitoreo 2019'!$R3437*'Datos Monitoreo 2019'!$S3437</f>
        <v>6.1206419511274646E-3</v>
      </c>
      <c r="U3437" s="106">
        <f>'Datos Monitoreo 2019'!$T3437+'Datos Monitoreo 2019'!$R3437</f>
        <v>3.6723851706764787E-2</v>
      </c>
    </row>
    <row r="3438" spans="1:21" s="94" customFormat="1" ht="16.5" hidden="1" x14ac:dyDescent="0.3">
      <c r="A3438" s="95" t="s">
        <v>125</v>
      </c>
      <c r="B3438" s="102">
        <f>VLOOKUP('Datos Monitoreo 2019'!$A3438,info!$D$3:$E$118,2,FALSE)</f>
        <v>1</v>
      </c>
      <c r="C3438" s="96">
        <v>23</v>
      </c>
      <c r="D3438" s="95" t="s">
        <v>10</v>
      </c>
      <c r="E3438" s="97">
        <v>18.939438227935547</v>
      </c>
      <c r="F3438" s="103">
        <f t="shared" si="58"/>
        <v>2.8172414364054127E-2</v>
      </c>
      <c r="G3438" s="95"/>
      <c r="H3438" s="104"/>
      <c r="I3438" s="104"/>
      <c r="J3438" s="104"/>
      <c r="K3438" s="105">
        <f>VLOOKUP('Datos Monitoreo 2019'!$D3438,info!$A$2:$B$20,2,FALSE)</f>
        <v>0.54</v>
      </c>
      <c r="M3438" s="104">
        <v>1.1499999999999999</v>
      </c>
      <c r="N3438" s="106">
        <f>(0.214828*'Datos Monitoreo 2019'!$E3438^2.0402)/1000</f>
        <v>8.673117468221353E-2</v>
      </c>
      <c r="O3438" s="106">
        <f>'Datos Monitoreo 2019'!$N3438*'Datos Monitoreo 2019'!$S3438</f>
        <v>1.7346234936442707E-2</v>
      </c>
      <c r="P3438" s="106">
        <f>'Datos Monitoreo 2019'!$O3438+'Datos Monitoreo 2019'!$N3438</f>
        <v>0.10407740961865623</v>
      </c>
      <c r="Q3438" s="104">
        <v>0.47</v>
      </c>
      <c r="R3438" s="106">
        <f>'Datos Monitoreo 2019'!$Q3438*'Datos Monitoreo 2019'!$N3438</f>
        <v>4.0763652100640355E-2</v>
      </c>
      <c r="S3438" s="104">
        <v>0.2</v>
      </c>
      <c r="T3438" s="106">
        <f>'Datos Monitoreo 2019'!$R3438*'Datos Monitoreo 2019'!$S3438</f>
        <v>8.1527304201280716E-3</v>
      </c>
      <c r="U3438" s="106">
        <f>'Datos Monitoreo 2019'!$T3438+'Datos Monitoreo 2019'!$R3438</f>
        <v>4.8916382520768423E-2</v>
      </c>
    </row>
    <row r="3439" spans="1:21" s="94" customFormat="1" ht="16.5" hidden="1" x14ac:dyDescent="0.3">
      <c r="A3439" s="95" t="s">
        <v>125</v>
      </c>
      <c r="B3439" s="102">
        <f>VLOOKUP('Datos Monitoreo 2019'!$A3439,info!$D$3:$E$118,2,FALSE)</f>
        <v>1</v>
      </c>
      <c r="C3439" s="96">
        <v>25</v>
      </c>
      <c r="D3439" s="95" t="s">
        <v>10</v>
      </c>
      <c r="E3439" s="97">
        <v>19.098593171027442</v>
      </c>
      <c r="F3439" s="103">
        <f t="shared" si="58"/>
        <v>2.8647889756541162E-2</v>
      </c>
      <c r="G3439" s="95"/>
      <c r="H3439" s="104"/>
      <c r="I3439" s="104"/>
      <c r="J3439" s="104"/>
      <c r="K3439" s="105">
        <f>VLOOKUP('Datos Monitoreo 2019'!$D3439,info!$A$2:$B$20,2,FALSE)</f>
        <v>0.54</v>
      </c>
      <c r="M3439" s="104">
        <v>1.1499999999999999</v>
      </c>
      <c r="N3439" s="106">
        <f>(0.214828*'Datos Monitoreo 2019'!$E3439^2.0402)/1000</f>
        <v>8.8224640232329593E-2</v>
      </c>
      <c r="O3439" s="106">
        <f>'Datos Monitoreo 2019'!$N3439*'Datos Monitoreo 2019'!$S3439</f>
        <v>1.7644928046465919E-2</v>
      </c>
      <c r="P3439" s="106">
        <f>'Datos Monitoreo 2019'!$O3439+'Datos Monitoreo 2019'!$N3439</f>
        <v>0.10586956827879551</v>
      </c>
      <c r="Q3439" s="104">
        <v>0.47</v>
      </c>
      <c r="R3439" s="106">
        <f>'Datos Monitoreo 2019'!$Q3439*'Datos Monitoreo 2019'!$N3439</f>
        <v>4.1465580909194909E-2</v>
      </c>
      <c r="S3439" s="104">
        <v>0.2</v>
      </c>
      <c r="T3439" s="106">
        <f>'Datos Monitoreo 2019'!$R3439*'Datos Monitoreo 2019'!$S3439</f>
        <v>8.2931161818389828E-3</v>
      </c>
      <c r="U3439" s="106">
        <f>'Datos Monitoreo 2019'!$T3439+'Datos Monitoreo 2019'!$R3439</f>
        <v>4.9758697091033893E-2</v>
      </c>
    </row>
    <row r="3440" spans="1:21" s="94" customFormat="1" ht="16.5" hidden="1" x14ac:dyDescent="0.3">
      <c r="A3440" s="95" t="s">
        <v>125</v>
      </c>
      <c r="B3440" s="102">
        <f>VLOOKUP('Datos Monitoreo 2019'!$A3440,info!$D$3:$E$118,2,FALSE)</f>
        <v>1</v>
      </c>
      <c r="C3440" s="96">
        <v>26</v>
      </c>
      <c r="D3440" s="95" t="s">
        <v>10</v>
      </c>
      <c r="E3440" s="97">
        <v>19.735212943395023</v>
      </c>
      <c r="F3440" s="103">
        <f t="shared" si="58"/>
        <v>3.0589580062262284E-2</v>
      </c>
      <c r="G3440" s="95"/>
      <c r="H3440" s="104"/>
      <c r="I3440" s="104"/>
      <c r="J3440" s="104"/>
      <c r="K3440" s="105">
        <f>VLOOKUP('Datos Monitoreo 2019'!$D3440,info!$A$2:$B$20,2,FALSE)</f>
        <v>0.54</v>
      </c>
      <c r="M3440" s="104">
        <v>1.1499999999999999</v>
      </c>
      <c r="N3440" s="106">
        <f>(0.214828*'Datos Monitoreo 2019'!$E3440^2.0402)/1000</f>
        <v>9.4328567663785515E-2</v>
      </c>
      <c r="O3440" s="106">
        <f>'Datos Monitoreo 2019'!$N3440*'Datos Monitoreo 2019'!$S3440</f>
        <v>1.8865713532757105E-2</v>
      </c>
      <c r="P3440" s="106">
        <f>'Datos Monitoreo 2019'!$O3440+'Datos Monitoreo 2019'!$N3440</f>
        <v>0.11319428119654262</v>
      </c>
      <c r="Q3440" s="104">
        <v>0.47</v>
      </c>
      <c r="R3440" s="106">
        <f>'Datos Monitoreo 2019'!$Q3440*'Datos Monitoreo 2019'!$N3440</f>
        <v>4.4334426801979188E-2</v>
      </c>
      <c r="S3440" s="104">
        <v>0.2</v>
      </c>
      <c r="T3440" s="106">
        <f>'Datos Monitoreo 2019'!$R3440*'Datos Monitoreo 2019'!$S3440</f>
        <v>8.8668853603958379E-3</v>
      </c>
      <c r="U3440" s="106">
        <f>'Datos Monitoreo 2019'!$T3440+'Datos Monitoreo 2019'!$R3440</f>
        <v>5.3201312162375024E-2</v>
      </c>
    </row>
    <row r="3441" spans="1:21" s="94" customFormat="1" ht="16.5" hidden="1" x14ac:dyDescent="0.3">
      <c r="A3441" s="95" t="s">
        <v>125</v>
      </c>
      <c r="B3441" s="102">
        <f>VLOOKUP('Datos Monitoreo 2019'!$A3441,info!$D$3:$E$118,2,FALSE)</f>
        <v>1</v>
      </c>
      <c r="C3441" s="96">
        <v>28</v>
      </c>
      <c r="D3441" s="95" t="s">
        <v>10</v>
      </c>
      <c r="E3441" s="97">
        <v>21.485917317405871</v>
      </c>
      <c r="F3441" s="103">
        <f t="shared" si="58"/>
        <v>3.6257485473122401E-2</v>
      </c>
      <c r="G3441" s="95"/>
      <c r="H3441" s="104"/>
      <c r="I3441" s="104"/>
      <c r="J3441" s="104"/>
      <c r="K3441" s="105">
        <f>VLOOKUP('Datos Monitoreo 2019'!$D3441,info!$A$2:$B$20,2,FALSE)</f>
        <v>0.54</v>
      </c>
      <c r="M3441" s="104">
        <v>1.1499999999999999</v>
      </c>
      <c r="N3441" s="106">
        <f>(0.214828*'Datos Monitoreo 2019'!$E3441^2.0402)/1000</f>
        <v>0.11218925713633188</v>
      </c>
      <c r="O3441" s="106">
        <f>'Datos Monitoreo 2019'!$N3441*'Datos Monitoreo 2019'!$S3441</f>
        <v>2.2437851427266377E-2</v>
      </c>
      <c r="P3441" s="106">
        <f>'Datos Monitoreo 2019'!$O3441+'Datos Monitoreo 2019'!$N3441</f>
        <v>0.13462710856359825</v>
      </c>
      <c r="Q3441" s="104">
        <v>0.47</v>
      </c>
      <c r="R3441" s="106">
        <f>'Datos Monitoreo 2019'!$Q3441*'Datos Monitoreo 2019'!$N3441</f>
        <v>5.272895085407598E-2</v>
      </c>
      <c r="S3441" s="104">
        <v>0.2</v>
      </c>
      <c r="T3441" s="106">
        <f>'Datos Monitoreo 2019'!$R3441*'Datos Monitoreo 2019'!$S3441</f>
        <v>1.0545790170815196E-2</v>
      </c>
      <c r="U3441" s="106">
        <f>'Datos Monitoreo 2019'!$T3441+'Datos Monitoreo 2019'!$R3441</f>
        <v>6.3274741024891182E-2</v>
      </c>
    </row>
    <row r="3442" spans="1:21" s="94" customFormat="1" ht="16.5" hidden="1" x14ac:dyDescent="0.3">
      <c r="A3442" s="95" t="s">
        <v>125</v>
      </c>
      <c r="B3442" s="102">
        <f>VLOOKUP('Datos Monitoreo 2019'!$A3442,info!$D$3:$E$118,2,FALSE)</f>
        <v>1</v>
      </c>
      <c r="C3442" s="96">
        <v>29</v>
      </c>
      <c r="D3442" s="95" t="s">
        <v>10</v>
      </c>
      <c r="E3442" s="97">
        <v>18.780283284843652</v>
      </c>
      <c r="F3442" s="103">
        <f t="shared" si="58"/>
        <v>2.770091784514439E-2</v>
      </c>
      <c r="G3442" s="95"/>
      <c r="H3442" s="104"/>
      <c r="I3442" s="104"/>
      <c r="J3442" s="104"/>
      <c r="K3442" s="105">
        <f>VLOOKUP('Datos Monitoreo 2019'!$D3442,info!$A$2:$B$20,2,FALSE)</f>
        <v>0.54</v>
      </c>
      <c r="M3442" s="104">
        <v>1.1499999999999999</v>
      </c>
      <c r="N3442" s="106">
        <f>(0.214828*'Datos Monitoreo 2019'!$E3442^2.0402)/1000</f>
        <v>8.5250706960519562E-2</v>
      </c>
      <c r="O3442" s="106">
        <f>'Datos Monitoreo 2019'!$N3442*'Datos Monitoreo 2019'!$S3442</f>
        <v>1.7050141392103913E-2</v>
      </c>
      <c r="P3442" s="106">
        <f>'Datos Monitoreo 2019'!$O3442+'Datos Monitoreo 2019'!$N3442</f>
        <v>0.10230084835262347</v>
      </c>
      <c r="Q3442" s="104">
        <v>0.47</v>
      </c>
      <c r="R3442" s="106">
        <f>'Datos Monitoreo 2019'!$Q3442*'Datos Monitoreo 2019'!$N3442</f>
        <v>4.0067832271444191E-2</v>
      </c>
      <c r="S3442" s="104">
        <v>0.2</v>
      </c>
      <c r="T3442" s="106">
        <f>'Datos Monitoreo 2019'!$R3442*'Datos Monitoreo 2019'!$S3442</f>
        <v>8.0135664542888389E-3</v>
      </c>
      <c r="U3442" s="106">
        <f>'Datos Monitoreo 2019'!$T3442+'Datos Monitoreo 2019'!$R3442</f>
        <v>4.8081398725733027E-2</v>
      </c>
    </row>
    <row r="3443" spans="1:21" s="94" customFormat="1" ht="16.5" hidden="1" x14ac:dyDescent="0.3">
      <c r="A3443" s="95" t="s">
        <v>125</v>
      </c>
      <c r="B3443" s="102">
        <f>VLOOKUP('Datos Monitoreo 2019'!$A3443,info!$D$3:$E$118,2,FALSE)</f>
        <v>1</v>
      </c>
      <c r="C3443" s="96">
        <v>30</v>
      </c>
      <c r="D3443" s="96" t="s">
        <v>10</v>
      </c>
      <c r="E3443" s="97">
        <v>20.84929754503829</v>
      </c>
      <c r="F3443" s="103">
        <f t="shared" si="58"/>
        <v>3.4140724730000203E-2</v>
      </c>
      <c r="G3443" s="95"/>
      <c r="H3443" s="104"/>
      <c r="I3443" s="104"/>
      <c r="J3443" s="104"/>
      <c r="K3443" s="105">
        <f>VLOOKUP('Datos Monitoreo 2019'!$D3443,info!$A$2:$B$20,2,FALSE)</f>
        <v>0.54</v>
      </c>
      <c r="M3443" s="104">
        <v>1.1499999999999999</v>
      </c>
      <c r="N3443" s="106">
        <f>(0.214828*'Datos Monitoreo 2019'!$E3443^2.0402)/1000</f>
        <v>0.10551184451318046</v>
      </c>
      <c r="O3443" s="106">
        <f>'Datos Monitoreo 2019'!$N3443*'Datos Monitoreo 2019'!$S3443</f>
        <v>2.1102368902636094E-2</v>
      </c>
      <c r="P3443" s="106">
        <f>'Datos Monitoreo 2019'!$O3443+'Datos Monitoreo 2019'!$N3443</f>
        <v>0.12661421341581655</v>
      </c>
      <c r="Q3443" s="104">
        <v>0.47</v>
      </c>
      <c r="R3443" s="106">
        <f>'Datos Monitoreo 2019'!$Q3443*'Datos Monitoreo 2019'!$N3443</f>
        <v>4.9590566921194817E-2</v>
      </c>
      <c r="S3443" s="104">
        <v>0.2</v>
      </c>
      <c r="T3443" s="106">
        <f>'Datos Monitoreo 2019'!$R3443*'Datos Monitoreo 2019'!$S3443</f>
        <v>9.9181133842389645E-3</v>
      </c>
      <c r="U3443" s="106">
        <f>'Datos Monitoreo 2019'!$T3443+'Datos Monitoreo 2019'!$R3443</f>
        <v>5.9508680305433784E-2</v>
      </c>
    </row>
    <row r="3444" spans="1:21" s="94" customFormat="1" ht="16.5" hidden="1" x14ac:dyDescent="0.3">
      <c r="A3444" s="95" t="s">
        <v>133</v>
      </c>
      <c r="B3444" s="102">
        <f>VLOOKUP('Datos Monitoreo 2019'!$A3444,info!$D$3:$E$118,2,FALSE)</f>
        <v>1</v>
      </c>
      <c r="C3444" s="96">
        <v>1</v>
      </c>
      <c r="D3444" s="96" t="s">
        <v>10</v>
      </c>
      <c r="E3444" s="97">
        <v>22.727325873522656</v>
      </c>
      <c r="F3444" s="103">
        <f t="shared" si="58"/>
        <v>4.0568276684237937E-2</v>
      </c>
      <c r="G3444" s="95"/>
      <c r="H3444" s="104"/>
      <c r="I3444" s="104"/>
      <c r="J3444" s="104"/>
      <c r="K3444" s="105">
        <f>VLOOKUP('Datos Monitoreo 2019'!$D3444,info!$A$2:$B$20,2,FALSE)</f>
        <v>0.54</v>
      </c>
      <c r="M3444" s="104">
        <v>1.1499999999999999</v>
      </c>
      <c r="N3444" s="106">
        <f>(0.214828*'Datos Monitoreo 2019'!$E3444^2.0402)/1000</f>
        <v>0.12581163510539056</v>
      </c>
      <c r="O3444" s="106">
        <f>'Datos Monitoreo 2019'!$N3444*'Datos Monitoreo 2019'!$S3444</f>
        <v>2.5162327021078113E-2</v>
      </c>
      <c r="P3444" s="106">
        <f>'Datos Monitoreo 2019'!$O3444+'Datos Monitoreo 2019'!$N3444</f>
        <v>0.15097396212646869</v>
      </c>
      <c r="Q3444" s="104">
        <v>0.47</v>
      </c>
      <c r="R3444" s="106">
        <f>'Datos Monitoreo 2019'!$Q3444*'Datos Monitoreo 2019'!$N3444</f>
        <v>5.913146849953356E-2</v>
      </c>
      <c r="S3444" s="104">
        <v>0.2</v>
      </c>
      <c r="T3444" s="106">
        <f>'Datos Monitoreo 2019'!$R3444*'Datos Monitoreo 2019'!$S3444</f>
        <v>1.1826293699906712E-2</v>
      </c>
      <c r="U3444" s="106">
        <f>'Datos Monitoreo 2019'!$T3444+'Datos Monitoreo 2019'!$R3444</f>
        <v>7.0957762199440277E-2</v>
      </c>
    </row>
    <row r="3445" spans="1:21" s="94" customFormat="1" ht="16.5" hidden="1" x14ac:dyDescent="0.3">
      <c r="A3445" s="95" t="s">
        <v>133</v>
      </c>
      <c r="B3445" s="102">
        <f>VLOOKUP('Datos Monitoreo 2019'!$A3445,info!$D$3:$E$118,2,FALSE)</f>
        <v>1</v>
      </c>
      <c r="C3445" s="96">
        <v>2</v>
      </c>
      <c r="D3445" s="96" t="s">
        <v>10</v>
      </c>
      <c r="E3445" s="97">
        <v>20.308170738525845</v>
      </c>
      <c r="F3445" s="103">
        <f t="shared" si="58"/>
        <v>3.2391532327948731E-2</v>
      </c>
      <c r="G3445" s="95"/>
      <c r="H3445" s="104"/>
      <c r="I3445" s="104"/>
      <c r="J3445" s="104"/>
      <c r="K3445" s="105">
        <f>VLOOKUP('Datos Monitoreo 2019'!$D3445,info!$A$2:$B$20,2,FALSE)</f>
        <v>0.54</v>
      </c>
      <c r="M3445" s="104">
        <v>1.1499999999999999</v>
      </c>
      <c r="N3445" s="106">
        <f>(0.214828*'Datos Monitoreo 2019'!$E3445^2.0402)/1000</f>
        <v>0.10000019888322846</v>
      </c>
      <c r="O3445" s="106">
        <f>'Datos Monitoreo 2019'!$N3445*'Datos Monitoreo 2019'!$S3445</f>
        <v>2.0000039776645693E-2</v>
      </c>
      <c r="P3445" s="106">
        <f>'Datos Monitoreo 2019'!$O3445+'Datos Monitoreo 2019'!$N3445</f>
        <v>0.12000023865987415</v>
      </c>
      <c r="Q3445" s="104">
        <v>0.47</v>
      </c>
      <c r="R3445" s="106">
        <f>'Datos Monitoreo 2019'!$Q3445*'Datos Monitoreo 2019'!$N3445</f>
        <v>4.7000093475117376E-2</v>
      </c>
      <c r="S3445" s="104">
        <v>0.2</v>
      </c>
      <c r="T3445" s="106">
        <f>'Datos Monitoreo 2019'!$R3445*'Datos Monitoreo 2019'!$S3445</f>
        <v>9.4000186950234758E-3</v>
      </c>
      <c r="U3445" s="106">
        <f>'Datos Monitoreo 2019'!$T3445+'Datos Monitoreo 2019'!$R3445</f>
        <v>5.6400112170140848E-2</v>
      </c>
    </row>
    <row r="3446" spans="1:21" s="94" customFormat="1" ht="16.5" hidden="1" x14ac:dyDescent="0.3">
      <c r="A3446" s="95" t="s">
        <v>133</v>
      </c>
      <c r="B3446" s="102">
        <f>VLOOKUP('Datos Monitoreo 2019'!$A3446,info!$D$3:$E$118,2,FALSE)</f>
        <v>1</v>
      </c>
      <c r="C3446" s="96">
        <v>3</v>
      </c>
      <c r="D3446" s="96" t="s">
        <v>10</v>
      </c>
      <c r="E3446" s="97">
        <v>13.018874344917039</v>
      </c>
      <c r="F3446" s="103">
        <f t="shared" si="58"/>
        <v>1.3311799017677673E-2</v>
      </c>
      <c r="G3446" s="95"/>
      <c r="H3446" s="104"/>
      <c r="I3446" s="104"/>
      <c r="J3446" s="104"/>
      <c r="K3446" s="105">
        <f>VLOOKUP('Datos Monitoreo 2019'!$D3446,info!$A$2:$B$20,2,FALSE)</f>
        <v>0.54</v>
      </c>
      <c r="M3446" s="104">
        <v>1.1499999999999999</v>
      </c>
      <c r="N3446" s="106">
        <f>(0.214828*'Datos Monitoreo 2019'!$E3446^2.0402)/1000</f>
        <v>4.0368592550000242E-2</v>
      </c>
      <c r="O3446" s="106">
        <f>'Datos Monitoreo 2019'!$N3446*'Datos Monitoreo 2019'!$S3446</f>
        <v>8.073718510000048E-3</v>
      </c>
      <c r="P3446" s="106">
        <f>'Datos Monitoreo 2019'!$O3446+'Datos Monitoreo 2019'!$N3446</f>
        <v>4.8442311060000291E-2</v>
      </c>
      <c r="Q3446" s="104">
        <v>0.47</v>
      </c>
      <c r="R3446" s="106">
        <f>'Datos Monitoreo 2019'!$Q3446*'Datos Monitoreo 2019'!$N3446</f>
        <v>1.8973238498500113E-2</v>
      </c>
      <c r="S3446" s="104">
        <v>0.2</v>
      </c>
      <c r="T3446" s="106">
        <f>'Datos Monitoreo 2019'!$R3446*'Datos Monitoreo 2019'!$S3446</f>
        <v>3.7946476997000227E-3</v>
      </c>
      <c r="U3446" s="106">
        <f>'Datos Monitoreo 2019'!$T3446+'Datos Monitoreo 2019'!$R3446</f>
        <v>2.2767886198200134E-2</v>
      </c>
    </row>
    <row r="3447" spans="1:21" s="94" customFormat="1" ht="16.5" hidden="1" x14ac:dyDescent="0.3">
      <c r="A3447" s="95" t="s">
        <v>133</v>
      </c>
      <c r="B3447" s="102">
        <f>VLOOKUP('Datos Monitoreo 2019'!$A3447,info!$D$3:$E$118,2,FALSE)</f>
        <v>1</v>
      </c>
      <c r="C3447" s="96">
        <v>4</v>
      </c>
      <c r="D3447" s="96" t="s">
        <v>10</v>
      </c>
      <c r="E3447" s="97">
        <v>30.303101164696873</v>
      </c>
      <c r="F3447" s="103">
        <f t="shared" si="58"/>
        <v>7.2121380771978549E-2</v>
      </c>
      <c r="G3447" s="95"/>
      <c r="H3447" s="104"/>
      <c r="I3447" s="104"/>
      <c r="J3447" s="104"/>
      <c r="K3447" s="105">
        <f>VLOOKUP('Datos Monitoreo 2019'!$D3447,info!$A$2:$B$20,2,FALSE)</f>
        <v>0.54</v>
      </c>
      <c r="M3447" s="104">
        <v>1.1499999999999999</v>
      </c>
      <c r="N3447" s="106">
        <f>(0.214828*'Datos Monitoreo 2019'!$E3447^2.0402)/1000</f>
        <v>0.22626679075761741</v>
      </c>
      <c r="O3447" s="106">
        <f>'Datos Monitoreo 2019'!$N3447*'Datos Monitoreo 2019'!$S3447</f>
        <v>4.5253358151523482E-2</v>
      </c>
      <c r="P3447" s="106">
        <f>'Datos Monitoreo 2019'!$O3447+'Datos Monitoreo 2019'!$N3447</f>
        <v>0.27152014890914089</v>
      </c>
      <c r="Q3447" s="104">
        <v>0.47</v>
      </c>
      <c r="R3447" s="106">
        <f>'Datos Monitoreo 2019'!$Q3447*'Datos Monitoreo 2019'!$N3447</f>
        <v>0.10634539165608017</v>
      </c>
      <c r="S3447" s="104">
        <v>0.2</v>
      </c>
      <c r="T3447" s="106">
        <f>'Datos Monitoreo 2019'!$R3447*'Datos Monitoreo 2019'!$S3447</f>
        <v>2.1269078331216038E-2</v>
      </c>
      <c r="U3447" s="106">
        <f>'Datos Monitoreo 2019'!$T3447+'Datos Monitoreo 2019'!$R3447</f>
        <v>0.1276144699872962</v>
      </c>
    </row>
    <row r="3448" spans="1:21" s="94" customFormat="1" ht="16.5" hidden="1" x14ac:dyDescent="0.3">
      <c r="A3448" s="95" t="s">
        <v>133</v>
      </c>
      <c r="B3448" s="102">
        <f>VLOOKUP('Datos Monitoreo 2019'!$A3448,info!$D$3:$E$118,2,FALSE)</f>
        <v>1</v>
      </c>
      <c r="C3448" s="96">
        <v>6</v>
      </c>
      <c r="D3448" s="96" t="s">
        <v>10</v>
      </c>
      <c r="E3448" s="97">
        <v>24.541692224770259</v>
      </c>
      <c r="F3448" s="103">
        <f t="shared" si="58"/>
        <v>4.7304111763244672E-2</v>
      </c>
      <c r="G3448" s="95"/>
      <c r="H3448" s="104"/>
      <c r="I3448" s="104"/>
      <c r="J3448" s="104"/>
      <c r="K3448" s="105">
        <f>VLOOKUP('Datos Monitoreo 2019'!$D3448,info!$A$2:$B$20,2,FALSE)</f>
        <v>0.54</v>
      </c>
      <c r="M3448" s="104">
        <v>1.1499999999999999</v>
      </c>
      <c r="N3448" s="106">
        <f>(0.214828*'Datos Monitoreo 2019'!$E3448^2.0402)/1000</f>
        <v>0.14715467270512789</v>
      </c>
      <c r="O3448" s="106">
        <f>'Datos Monitoreo 2019'!$N3448*'Datos Monitoreo 2019'!$S3448</f>
        <v>2.9430934541025577E-2</v>
      </c>
      <c r="P3448" s="106">
        <f>'Datos Monitoreo 2019'!$O3448+'Datos Monitoreo 2019'!$N3448</f>
        <v>0.17658560724615346</v>
      </c>
      <c r="Q3448" s="104">
        <v>0.47</v>
      </c>
      <c r="R3448" s="106">
        <f>'Datos Monitoreo 2019'!$Q3448*'Datos Monitoreo 2019'!$N3448</f>
        <v>6.9162696171410104E-2</v>
      </c>
      <c r="S3448" s="104">
        <v>0.2</v>
      </c>
      <c r="T3448" s="106">
        <f>'Datos Monitoreo 2019'!$R3448*'Datos Monitoreo 2019'!$S3448</f>
        <v>1.3832539234282022E-2</v>
      </c>
      <c r="U3448" s="106">
        <f>'Datos Monitoreo 2019'!$T3448+'Datos Monitoreo 2019'!$R3448</f>
        <v>8.2995235405692119E-2</v>
      </c>
    </row>
    <row r="3449" spans="1:21" s="94" customFormat="1" ht="16.5" hidden="1" x14ac:dyDescent="0.3">
      <c r="A3449" s="95" t="s">
        <v>133</v>
      </c>
      <c r="B3449" s="102">
        <f>VLOOKUP('Datos Monitoreo 2019'!$A3449,info!$D$3:$E$118,2,FALSE)</f>
        <v>1</v>
      </c>
      <c r="C3449" s="96">
        <v>8</v>
      </c>
      <c r="D3449" s="96" t="s">
        <v>10</v>
      </c>
      <c r="E3449" s="97">
        <v>26.133241655689215</v>
      </c>
      <c r="F3449" s="103">
        <f t="shared" si="58"/>
        <v>5.3638478498302111E-2</v>
      </c>
      <c r="G3449" s="95"/>
      <c r="H3449" s="104"/>
      <c r="I3449" s="104"/>
      <c r="J3449" s="104"/>
      <c r="K3449" s="105">
        <f>VLOOKUP('Datos Monitoreo 2019'!$D3449,info!$A$2:$B$20,2,FALSE)</f>
        <v>0.54</v>
      </c>
      <c r="M3449" s="104">
        <v>1.1499999999999999</v>
      </c>
      <c r="N3449" s="106">
        <f>(0.214828*'Datos Monitoreo 2019'!$E3449^2.0402)/1000</f>
        <v>0.1672817734990513</v>
      </c>
      <c r="O3449" s="106">
        <f>'Datos Monitoreo 2019'!$N3449*'Datos Monitoreo 2019'!$S3449</f>
        <v>3.3456354699810259E-2</v>
      </c>
      <c r="P3449" s="106">
        <f>'Datos Monitoreo 2019'!$O3449+'Datos Monitoreo 2019'!$N3449</f>
        <v>0.20073812819886155</v>
      </c>
      <c r="Q3449" s="104">
        <v>0.47</v>
      </c>
      <c r="R3449" s="106">
        <f>'Datos Monitoreo 2019'!$Q3449*'Datos Monitoreo 2019'!$N3449</f>
        <v>7.8622433544554102E-2</v>
      </c>
      <c r="S3449" s="104">
        <v>0.2</v>
      </c>
      <c r="T3449" s="106">
        <f>'Datos Monitoreo 2019'!$R3449*'Datos Monitoreo 2019'!$S3449</f>
        <v>1.5724486708910822E-2</v>
      </c>
      <c r="U3449" s="106">
        <f>'Datos Monitoreo 2019'!$T3449+'Datos Monitoreo 2019'!$R3449</f>
        <v>9.4346920253464917E-2</v>
      </c>
    </row>
    <row r="3450" spans="1:21" s="94" customFormat="1" ht="16.5" hidden="1" x14ac:dyDescent="0.3">
      <c r="A3450" s="95" t="s">
        <v>133</v>
      </c>
      <c r="B3450" s="102">
        <f>VLOOKUP('Datos Monitoreo 2019'!$A3450,info!$D$3:$E$118,2,FALSE)</f>
        <v>1</v>
      </c>
      <c r="C3450" s="96">
        <v>10</v>
      </c>
      <c r="D3450" s="96" t="s">
        <v>10</v>
      </c>
      <c r="E3450" s="97">
        <v>28.584227779304403</v>
      </c>
      <c r="F3450" s="103">
        <f t="shared" si="58"/>
        <v>6.41715913645384E-2</v>
      </c>
      <c r="G3450" s="95"/>
      <c r="H3450" s="104"/>
      <c r="I3450" s="104"/>
      <c r="J3450" s="104"/>
      <c r="K3450" s="105">
        <f>VLOOKUP('Datos Monitoreo 2019'!$D3450,info!$A$2:$B$20,2,FALSE)</f>
        <v>0.54</v>
      </c>
      <c r="M3450" s="104">
        <v>1.1499999999999999</v>
      </c>
      <c r="N3450" s="106">
        <f>(0.214828*'Datos Monitoreo 2019'!$E3450^2.0402)/1000</f>
        <v>0.20085382054141013</v>
      </c>
      <c r="O3450" s="106">
        <f>'Datos Monitoreo 2019'!$N3450*'Datos Monitoreo 2019'!$S3450</f>
        <v>4.0170764108282027E-2</v>
      </c>
      <c r="P3450" s="106">
        <f>'Datos Monitoreo 2019'!$O3450+'Datos Monitoreo 2019'!$N3450</f>
        <v>0.24102458464969215</v>
      </c>
      <c r="Q3450" s="104">
        <v>0.47</v>
      </c>
      <c r="R3450" s="106">
        <f>'Datos Monitoreo 2019'!$Q3450*'Datos Monitoreo 2019'!$N3450</f>
        <v>9.4401295654462758E-2</v>
      </c>
      <c r="S3450" s="104">
        <v>0.2</v>
      </c>
      <c r="T3450" s="106">
        <f>'Datos Monitoreo 2019'!$R3450*'Datos Monitoreo 2019'!$S3450</f>
        <v>1.8880259130892554E-2</v>
      </c>
      <c r="U3450" s="106">
        <f>'Datos Monitoreo 2019'!$T3450+'Datos Monitoreo 2019'!$R3450</f>
        <v>0.11328155478535532</v>
      </c>
    </row>
    <row r="3451" spans="1:21" s="94" customFormat="1" ht="16.5" hidden="1" x14ac:dyDescent="0.3">
      <c r="A3451" s="95" t="s">
        <v>133</v>
      </c>
      <c r="B3451" s="102">
        <f>VLOOKUP('Datos Monitoreo 2019'!$A3451,info!$D$3:$E$118,2,FALSE)</f>
        <v>1</v>
      </c>
      <c r="C3451" s="96">
        <v>11</v>
      </c>
      <c r="D3451" s="96" t="s">
        <v>10</v>
      </c>
      <c r="E3451" s="97">
        <v>31.353523789103381</v>
      </c>
      <c r="F3451" s="103">
        <f t="shared" si="58"/>
        <v>7.720805233066709E-2</v>
      </c>
      <c r="G3451" s="95"/>
      <c r="H3451" s="104"/>
      <c r="I3451" s="104"/>
      <c r="J3451" s="104"/>
      <c r="K3451" s="105">
        <f>VLOOKUP('Datos Monitoreo 2019'!$D3451,info!$A$2:$B$20,2,FALSE)</f>
        <v>0.54</v>
      </c>
      <c r="M3451" s="104">
        <v>1.1499999999999999</v>
      </c>
      <c r="N3451" s="106">
        <f>(0.214828*'Datos Monitoreo 2019'!$E3451^2.0402)/1000</f>
        <v>0.24255727922062431</v>
      </c>
      <c r="O3451" s="106">
        <f>'Datos Monitoreo 2019'!$N3451*'Datos Monitoreo 2019'!$S3451</f>
        <v>4.8511455844124862E-2</v>
      </c>
      <c r="P3451" s="106">
        <f>'Datos Monitoreo 2019'!$O3451+'Datos Monitoreo 2019'!$N3451</f>
        <v>0.29106873506474917</v>
      </c>
      <c r="Q3451" s="104">
        <v>0.47</v>
      </c>
      <c r="R3451" s="106">
        <f>'Datos Monitoreo 2019'!$Q3451*'Datos Monitoreo 2019'!$N3451</f>
        <v>0.11400192123369342</v>
      </c>
      <c r="S3451" s="104">
        <v>0.2</v>
      </c>
      <c r="T3451" s="106">
        <f>'Datos Monitoreo 2019'!$R3451*'Datos Monitoreo 2019'!$S3451</f>
        <v>2.2800384246738685E-2</v>
      </c>
      <c r="U3451" s="106">
        <f>'Datos Monitoreo 2019'!$T3451+'Datos Monitoreo 2019'!$R3451</f>
        <v>0.1368023054804321</v>
      </c>
    </row>
    <row r="3452" spans="1:21" s="94" customFormat="1" ht="16.5" hidden="1" x14ac:dyDescent="0.3">
      <c r="A3452" s="95" t="s">
        <v>133</v>
      </c>
      <c r="B3452" s="102">
        <f>VLOOKUP('Datos Monitoreo 2019'!$A3452,info!$D$3:$E$118,2,FALSE)</f>
        <v>1</v>
      </c>
      <c r="C3452" s="96">
        <v>13</v>
      </c>
      <c r="D3452" s="96" t="s">
        <v>10</v>
      </c>
      <c r="E3452" s="97">
        <v>29.793805346802806</v>
      </c>
      <c r="F3452" s="103">
        <f t="shared" si="58"/>
        <v>6.9717504511518549E-2</v>
      </c>
      <c r="G3452" s="95"/>
      <c r="H3452" s="104"/>
      <c r="I3452" s="104"/>
      <c r="J3452" s="104"/>
      <c r="K3452" s="105">
        <f>VLOOKUP('Datos Monitoreo 2019'!$D3452,info!$A$2:$B$20,2,FALSE)</f>
        <v>0.54</v>
      </c>
      <c r="M3452" s="104">
        <v>1.1499999999999999</v>
      </c>
      <c r="N3452" s="106">
        <f>(0.214828*'Datos Monitoreo 2019'!$E3452^2.0402)/1000</f>
        <v>0.21857611455632595</v>
      </c>
      <c r="O3452" s="106">
        <f>'Datos Monitoreo 2019'!$N3452*'Datos Monitoreo 2019'!$S3452</f>
        <v>4.3715222911265193E-2</v>
      </c>
      <c r="P3452" s="106">
        <f>'Datos Monitoreo 2019'!$O3452+'Datos Monitoreo 2019'!$N3452</f>
        <v>0.26229133746759115</v>
      </c>
      <c r="Q3452" s="104">
        <v>0.47</v>
      </c>
      <c r="R3452" s="106">
        <f>'Datos Monitoreo 2019'!$Q3452*'Datos Monitoreo 2019'!$N3452</f>
        <v>0.10273077384147319</v>
      </c>
      <c r="S3452" s="104">
        <v>0.2</v>
      </c>
      <c r="T3452" s="106">
        <f>'Datos Monitoreo 2019'!$R3452*'Datos Monitoreo 2019'!$S3452</f>
        <v>2.054615476829464E-2</v>
      </c>
      <c r="U3452" s="106">
        <f>'Datos Monitoreo 2019'!$T3452+'Datos Monitoreo 2019'!$R3452</f>
        <v>0.12327692860976783</v>
      </c>
    </row>
    <row r="3453" spans="1:21" s="94" customFormat="1" ht="16.5" hidden="1" x14ac:dyDescent="0.3">
      <c r="A3453" s="95" t="s">
        <v>133</v>
      </c>
      <c r="B3453" s="102">
        <f>VLOOKUP('Datos Monitoreo 2019'!$A3453,info!$D$3:$E$118,2,FALSE)</f>
        <v>1</v>
      </c>
      <c r="C3453" s="96">
        <v>14</v>
      </c>
      <c r="D3453" s="96" t="s">
        <v>10</v>
      </c>
      <c r="E3453" s="97">
        <v>28.743382722396298</v>
      </c>
      <c r="F3453" s="103">
        <f t="shared" si="58"/>
        <v>6.4888186495809644E-2</v>
      </c>
      <c r="G3453" s="95"/>
      <c r="H3453" s="104"/>
      <c r="I3453" s="104"/>
      <c r="J3453" s="104"/>
      <c r="K3453" s="105">
        <f>VLOOKUP('Datos Monitoreo 2019'!$D3453,info!$A$2:$B$20,2,FALSE)</f>
        <v>0.54</v>
      </c>
      <c r="M3453" s="104">
        <v>1.1499999999999999</v>
      </c>
      <c r="N3453" s="106">
        <f>(0.214828*'Datos Monitoreo 2019'!$E3453^2.0402)/1000</f>
        <v>0.20314206515374486</v>
      </c>
      <c r="O3453" s="106">
        <f>'Datos Monitoreo 2019'!$N3453*'Datos Monitoreo 2019'!$S3453</f>
        <v>4.0628413030748975E-2</v>
      </c>
      <c r="P3453" s="106">
        <f>'Datos Monitoreo 2019'!$O3453+'Datos Monitoreo 2019'!$N3453</f>
        <v>0.24377047818449382</v>
      </c>
      <c r="Q3453" s="104">
        <v>0.47</v>
      </c>
      <c r="R3453" s="106">
        <f>'Datos Monitoreo 2019'!$Q3453*'Datos Monitoreo 2019'!$N3453</f>
        <v>9.5476770622260079E-2</v>
      </c>
      <c r="S3453" s="104">
        <v>0.2</v>
      </c>
      <c r="T3453" s="106">
        <f>'Datos Monitoreo 2019'!$R3453*'Datos Monitoreo 2019'!$S3453</f>
        <v>1.9095354124452017E-2</v>
      </c>
      <c r="U3453" s="106">
        <f>'Datos Monitoreo 2019'!$T3453+'Datos Monitoreo 2019'!$R3453</f>
        <v>0.11457212474671209</v>
      </c>
    </row>
    <row r="3454" spans="1:21" s="94" customFormat="1" ht="16.5" hidden="1" x14ac:dyDescent="0.3">
      <c r="A3454" s="95" t="s">
        <v>133</v>
      </c>
      <c r="B3454" s="102">
        <f>VLOOKUP('Datos Monitoreo 2019'!$A3454,info!$D$3:$E$118,2,FALSE)</f>
        <v>1</v>
      </c>
      <c r="C3454" s="96">
        <v>15</v>
      </c>
      <c r="D3454" s="96" t="s">
        <v>10</v>
      </c>
      <c r="E3454" s="97">
        <v>27.629298120753031</v>
      </c>
      <c r="F3454" s="103">
        <f t="shared" si="58"/>
        <v>5.9955576922034078E-2</v>
      </c>
      <c r="G3454" s="95"/>
      <c r="H3454" s="104"/>
      <c r="I3454" s="104"/>
      <c r="J3454" s="104"/>
      <c r="K3454" s="105">
        <f>VLOOKUP('Datos Monitoreo 2019'!$D3454,info!$A$2:$B$20,2,FALSE)</f>
        <v>0.54</v>
      </c>
      <c r="M3454" s="104">
        <v>1.1499999999999999</v>
      </c>
      <c r="N3454" s="106">
        <f>(0.214828*'Datos Monitoreo 2019'!$E3454^2.0402)/1000</f>
        <v>0.18740175699269354</v>
      </c>
      <c r="O3454" s="106">
        <f>'Datos Monitoreo 2019'!$N3454*'Datos Monitoreo 2019'!$S3454</f>
        <v>3.7480351398538711E-2</v>
      </c>
      <c r="P3454" s="106">
        <f>'Datos Monitoreo 2019'!$O3454+'Datos Monitoreo 2019'!$N3454</f>
        <v>0.22488210839123224</v>
      </c>
      <c r="Q3454" s="104">
        <v>0.47</v>
      </c>
      <c r="R3454" s="106">
        <f>'Datos Monitoreo 2019'!$Q3454*'Datos Monitoreo 2019'!$N3454</f>
        <v>8.8078825786565965E-2</v>
      </c>
      <c r="S3454" s="104">
        <v>0.2</v>
      </c>
      <c r="T3454" s="106">
        <f>'Datos Monitoreo 2019'!$R3454*'Datos Monitoreo 2019'!$S3454</f>
        <v>1.7615765157313192E-2</v>
      </c>
      <c r="U3454" s="106">
        <f>'Datos Monitoreo 2019'!$T3454+'Datos Monitoreo 2019'!$R3454</f>
        <v>0.10569459094387916</v>
      </c>
    </row>
    <row r="3455" spans="1:21" s="94" customFormat="1" ht="16.5" hidden="1" x14ac:dyDescent="0.3">
      <c r="A3455" s="95" t="s">
        <v>133</v>
      </c>
      <c r="B3455" s="102">
        <f>VLOOKUP('Datos Monitoreo 2019'!$A3455,info!$D$3:$E$118,2,FALSE)</f>
        <v>1</v>
      </c>
      <c r="C3455" s="96">
        <v>18</v>
      </c>
      <c r="D3455" s="96" t="s">
        <v>10</v>
      </c>
      <c r="E3455" s="97">
        <v>29.666481392329292</v>
      </c>
      <c r="F3455" s="103">
        <f t="shared" si="58"/>
        <v>6.9122901644127252E-2</v>
      </c>
      <c r="G3455" s="95"/>
      <c r="H3455" s="104"/>
      <c r="I3455" s="104"/>
      <c r="J3455" s="104"/>
      <c r="K3455" s="105">
        <f>VLOOKUP('Datos Monitoreo 2019'!$D3455,info!$A$2:$B$20,2,FALSE)</f>
        <v>0.54</v>
      </c>
      <c r="M3455" s="104">
        <v>1.1499999999999999</v>
      </c>
      <c r="N3455" s="106">
        <f>(0.214828*'Datos Monitoreo 2019'!$E3455^2.0402)/1000</f>
        <v>0.21667462789123168</v>
      </c>
      <c r="O3455" s="106">
        <f>'Datos Monitoreo 2019'!$N3455*'Datos Monitoreo 2019'!$S3455</f>
        <v>4.3334925578246336E-2</v>
      </c>
      <c r="P3455" s="106">
        <f>'Datos Monitoreo 2019'!$O3455+'Datos Monitoreo 2019'!$N3455</f>
        <v>0.26000955346947802</v>
      </c>
      <c r="Q3455" s="104">
        <v>0.47</v>
      </c>
      <c r="R3455" s="106">
        <f>'Datos Monitoreo 2019'!$Q3455*'Datos Monitoreo 2019'!$N3455</f>
        <v>0.10183707510887888</v>
      </c>
      <c r="S3455" s="104">
        <v>0.2</v>
      </c>
      <c r="T3455" s="106">
        <f>'Datos Monitoreo 2019'!$R3455*'Datos Monitoreo 2019'!$S3455</f>
        <v>2.0367415021775775E-2</v>
      </c>
      <c r="U3455" s="106">
        <f>'Datos Monitoreo 2019'!$T3455+'Datos Monitoreo 2019'!$R3455</f>
        <v>0.12220449013065465</v>
      </c>
    </row>
    <row r="3456" spans="1:21" s="94" customFormat="1" ht="16.5" hidden="1" x14ac:dyDescent="0.3">
      <c r="A3456" s="95" t="s">
        <v>133</v>
      </c>
      <c r="B3456" s="102">
        <f>VLOOKUP('Datos Monitoreo 2019'!$A3456,info!$D$3:$E$118,2,FALSE)</f>
        <v>1</v>
      </c>
      <c r="C3456" s="96">
        <v>19</v>
      </c>
      <c r="D3456" s="96" t="s">
        <v>10</v>
      </c>
      <c r="E3456" s="97">
        <v>30.7169040167358</v>
      </c>
      <c r="F3456" s="103">
        <f t="shared" si="58"/>
        <v>7.4104530940375127E-2</v>
      </c>
      <c r="G3456" s="95"/>
      <c r="H3456" s="104"/>
      <c r="I3456" s="104"/>
      <c r="J3456" s="104"/>
      <c r="K3456" s="105">
        <f>VLOOKUP('Datos Monitoreo 2019'!$D3456,info!$A$2:$B$20,2,FALSE)</f>
        <v>0.54</v>
      </c>
      <c r="M3456" s="104">
        <v>1.1499999999999999</v>
      </c>
      <c r="N3456" s="106">
        <f>(0.214828*'Datos Monitoreo 2019'!$E3456^2.0402)/1000</f>
        <v>0.23261533382434915</v>
      </c>
      <c r="O3456" s="106">
        <f>'Datos Monitoreo 2019'!$N3456*'Datos Monitoreo 2019'!$S3456</f>
        <v>4.6523066764869836E-2</v>
      </c>
      <c r="P3456" s="106">
        <f>'Datos Monitoreo 2019'!$O3456+'Datos Monitoreo 2019'!$N3456</f>
        <v>0.27913840058921902</v>
      </c>
      <c r="Q3456" s="104">
        <v>0.47</v>
      </c>
      <c r="R3456" s="106">
        <f>'Datos Monitoreo 2019'!$Q3456*'Datos Monitoreo 2019'!$N3456</f>
        <v>0.10932920689744409</v>
      </c>
      <c r="S3456" s="104">
        <v>0.2</v>
      </c>
      <c r="T3456" s="106">
        <f>'Datos Monitoreo 2019'!$R3456*'Datos Monitoreo 2019'!$S3456</f>
        <v>2.1865841379488819E-2</v>
      </c>
      <c r="U3456" s="106">
        <f>'Datos Monitoreo 2019'!$T3456+'Datos Monitoreo 2019'!$R3456</f>
        <v>0.1311950482769329</v>
      </c>
    </row>
    <row r="3457" spans="1:21" s="94" customFormat="1" ht="16.5" hidden="1" x14ac:dyDescent="0.3">
      <c r="A3457" s="95" t="s">
        <v>133</v>
      </c>
      <c r="B3457" s="102">
        <f>VLOOKUP('Datos Monitoreo 2019'!$A3457,info!$D$3:$E$118,2,FALSE)</f>
        <v>1</v>
      </c>
      <c r="C3457" s="96">
        <v>21</v>
      </c>
      <c r="D3457" s="96" t="s">
        <v>10</v>
      </c>
      <c r="E3457" s="97">
        <v>29.539157437855774</v>
      </c>
      <c r="F3457" s="103">
        <f t="shared" si="58"/>
        <v>6.8530845255825382E-2</v>
      </c>
      <c r="G3457" s="95"/>
      <c r="H3457" s="104"/>
      <c r="I3457" s="104"/>
      <c r="J3457" s="104"/>
      <c r="K3457" s="105">
        <f>VLOOKUP('Datos Monitoreo 2019'!$D3457,info!$A$2:$B$20,2,FALSE)</f>
        <v>0.54</v>
      </c>
      <c r="M3457" s="104">
        <v>1.1499999999999999</v>
      </c>
      <c r="N3457" s="106">
        <f>(0.214828*'Datos Monitoreo 2019'!$E3457^2.0402)/1000</f>
        <v>0.21478161127243658</v>
      </c>
      <c r="O3457" s="106">
        <f>'Datos Monitoreo 2019'!$N3457*'Datos Monitoreo 2019'!$S3457</f>
        <v>4.2956322254487318E-2</v>
      </c>
      <c r="P3457" s="106">
        <f>'Datos Monitoreo 2019'!$O3457+'Datos Monitoreo 2019'!$N3457</f>
        <v>0.25773793352692392</v>
      </c>
      <c r="Q3457" s="104">
        <v>0.47</v>
      </c>
      <c r="R3457" s="106">
        <f>'Datos Monitoreo 2019'!$Q3457*'Datos Monitoreo 2019'!$N3457</f>
        <v>0.10094735729804519</v>
      </c>
      <c r="S3457" s="104">
        <v>0.2</v>
      </c>
      <c r="T3457" s="106">
        <f>'Datos Monitoreo 2019'!$R3457*'Datos Monitoreo 2019'!$S3457</f>
        <v>2.0189471459609039E-2</v>
      </c>
      <c r="U3457" s="106">
        <f>'Datos Monitoreo 2019'!$T3457+'Datos Monitoreo 2019'!$R3457</f>
        <v>0.12113682875765422</v>
      </c>
    </row>
    <row r="3458" spans="1:21" s="94" customFormat="1" ht="16.5" hidden="1" x14ac:dyDescent="0.3">
      <c r="A3458" s="95" t="s">
        <v>133</v>
      </c>
      <c r="B3458" s="102">
        <f>VLOOKUP('Datos Monitoreo 2019'!$A3458,info!$D$3:$E$118,2,FALSE)</f>
        <v>1</v>
      </c>
      <c r="C3458" s="96">
        <v>22</v>
      </c>
      <c r="D3458" s="96" t="s">
        <v>10</v>
      </c>
      <c r="E3458" s="97">
        <v>29.252678540290365</v>
      </c>
      <c r="F3458" s="103">
        <f t="shared" si="58"/>
        <v>6.7208028946317125E-2</v>
      </c>
      <c r="G3458" s="95"/>
      <c r="H3458" s="104"/>
      <c r="I3458" s="104"/>
      <c r="J3458" s="104"/>
      <c r="K3458" s="105">
        <f>VLOOKUP('Datos Monitoreo 2019'!$D3458,info!$A$2:$B$20,2,FALSE)</f>
        <v>0.54</v>
      </c>
      <c r="M3458" s="104">
        <v>1.1499999999999999</v>
      </c>
      <c r="N3458" s="106">
        <f>(0.214828*'Datos Monitoreo 2019'!$E3458^2.0402)/1000</f>
        <v>0.21055328489207659</v>
      </c>
      <c r="O3458" s="106">
        <f>'Datos Monitoreo 2019'!$N3458*'Datos Monitoreo 2019'!$S3458</f>
        <v>4.2110656978415317E-2</v>
      </c>
      <c r="P3458" s="106">
        <f>'Datos Monitoreo 2019'!$O3458+'Datos Monitoreo 2019'!$N3458</f>
        <v>0.2526639418704919</v>
      </c>
      <c r="Q3458" s="104">
        <v>0.47</v>
      </c>
      <c r="R3458" s="106">
        <f>'Datos Monitoreo 2019'!$Q3458*'Datos Monitoreo 2019'!$N3458</f>
        <v>9.8960043899275985E-2</v>
      </c>
      <c r="S3458" s="104">
        <v>0.2</v>
      </c>
      <c r="T3458" s="106">
        <f>'Datos Monitoreo 2019'!$R3458*'Datos Monitoreo 2019'!$S3458</f>
        <v>1.9792008779855198E-2</v>
      </c>
      <c r="U3458" s="106">
        <f>'Datos Monitoreo 2019'!$T3458+'Datos Monitoreo 2019'!$R3458</f>
        <v>0.11875205267913118</v>
      </c>
    </row>
    <row r="3459" spans="1:21" s="94" customFormat="1" ht="16.5" hidden="1" x14ac:dyDescent="0.3">
      <c r="A3459" s="95" t="s">
        <v>133</v>
      </c>
      <c r="B3459" s="102">
        <f>VLOOKUP('Datos Monitoreo 2019'!$A3459,info!$D$3:$E$118,2,FALSE)</f>
        <v>1</v>
      </c>
      <c r="C3459" s="96">
        <v>25</v>
      </c>
      <c r="D3459" s="96" t="s">
        <v>10</v>
      </c>
      <c r="E3459" s="97">
        <v>27.120002302858968</v>
      </c>
      <c r="F3459" s="103">
        <f t="shared" ref="F3459:F3522" si="59">+(PI()*(((E3459/100)^2))/4)</f>
        <v>5.7765604905089619E-2</v>
      </c>
      <c r="G3459" s="95"/>
      <c r="H3459" s="104"/>
      <c r="I3459" s="104"/>
      <c r="J3459" s="104"/>
      <c r="K3459" s="105">
        <f>VLOOKUP('Datos Monitoreo 2019'!$D3459,info!$A$2:$B$20,2,FALSE)</f>
        <v>0.54</v>
      </c>
      <c r="M3459" s="104">
        <v>1.1499999999999999</v>
      </c>
      <c r="N3459" s="106">
        <f>(0.214828*'Datos Monitoreo 2019'!$E3459^2.0402)/1000</f>
        <v>0.18042161926721068</v>
      </c>
      <c r="O3459" s="106">
        <f>'Datos Monitoreo 2019'!$N3459*'Datos Monitoreo 2019'!$S3459</f>
        <v>3.6084323853442138E-2</v>
      </c>
      <c r="P3459" s="106">
        <f>'Datos Monitoreo 2019'!$O3459+'Datos Monitoreo 2019'!$N3459</f>
        <v>0.2165059431206528</v>
      </c>
      <c r="Q3459" s="104">
        <v>0.47</v>
      </c>
      <c r="R3459" s="106">
        <f>'Datos Monitoreo 2019'!$Q3459*'Datos Monitoreo 2019'!$N3459</f>
        <v>8.4798161055589016E-2</v>
      </c>
      <c r="S3459" s="104">
        <v>0.2</v>
      </c>
      <c r="T3459" s="106">
        <f>'Datos Monitoreo 2019'!$R3459*'Datos Monitoreo 2019'!$S3459</f>
        <v>1.6959632211117803E-2</v>
      </c>
      <c r="U3459" s="106">
        <f>'Datos Monitoreo 2019'!$T3459+'Datos Monitoreo 2019'!$R3459</f>
        <v>0.10175779326670682</v>
      </c>
    </row>
    <row r="3460" spans="1:21" s="94" customFormat="1" ht="16.5" hidden="1" x14ac:dyDescent="0.3">
      <c r="A3460" s="95" t="s">
        <v>133</v>
      </c>
      <c r="B3460" s="102">
        <f>VLOOKUP('Datos Monitoreo 2019'!$A3460,info!$D$3:$E$118,2,FALSE)</f>
        <v>1</v>
      </c>
      <c r="C3460" s="96">
        <v>28</v>
      </c>
      <c r="D3460" s="96" t="s">
        <v>10</v>
      </c>
      <c r="E3460" s="97">
        <v>24.318875304441612</v>
      </c>
      <c r="F3460" s="103">
        <f t="shared" si="59"/>
        <v>4.6449051831483484E-2</v>
      </c>
      <c r="G3460" s="95"/>
      <c r="H3460" s="104"/>
      <c r="I3460" s="104"/>
      <c r="J3460" s="104"/>
      <c r="K3460" s="105">
        <f>VLOOKUP('Datos Monitoreo 2019'!$D3460,info!$A$2:$B$20,2,FALSE)</f>
        <v>0.54</v>
      </c>
      <c r="M3460" s="104">
        <v>1.1499999999999999</v>
      </c>
      <c r="N3460" s="106">
        <f>(0.214828*'Datos Monitoreo 2019'!$E3460^2.0402)/1000</f>
        <v>0.14444176451677559</v>
      </c>
      <c r="O3460" s="106">
        <f>'Datos Monitoreo 2019'!$N3460*'Datos Monitoreo 2019'!$S3460</f>
        <v>2.8888352903355119E-2</v>
      </c>
      <c r="P3460" s="106">
        <f>'Datos Monitoreo 2019'!$O3460+'Datos Monitoreo 2019'!$N3460</f>
        <v>0.17333011742013071</v>
      </c>
      <c r="Q3460" s="104">
        <v>0.47</v>
      </c>
      <c r="R3460" s="106">
        <f>'Datos Monitoreo 2019'!$Q3460*'Datos Monitoreo 2019'!$N3460</f>
        <v>6.788762932288453E-2</v>
      </c>
      <c r="S3460" s="104">
        <v>0.2</v>
      </c>
      <c r="T3460" s="106">
        <f>'Datos Monitoreo 2019'!$R3460*'Datos Monitoreo 2019'!$S3460</f>
        <v>1.3577525864576907E-2</v>
      </c>
      <c r="U3460" s="106">
        <f>'Datos Monitoreo 2019'!$T3460+'Datos Monitoreo 2019'!$R3460</f>
        <v>8.1465155187461433E-2</v>
      </c>
    </row>
    <row r="3461" spans="1:21" s="94" customFormat="1" ht="16.5" hidden="1" x14ac:dyDescent="0.3">
      <c r="A3461" s="95" t="s">
        <v>133</v>
      </c>
      <c r="B3461" s="102">
        <f>VLOOKUP('Datos Monitoreo 2019'!$A3461,info!$D$3:$E$118,2,FALSE)</f>
        <v>1</v>
      </c>
      <c r="C3461" s="96">
        <v>30</v>
      </c>
      <c r="D3461" s="96" t="s">
        <v>10</v>
      </c>
      <c r="E3461" s="97">
        <v>31.289861811866622</v>
      </c>
      <c r="F3461" s="103">
        <f t="shared" si="59"/>
        <v>7.6894835402662204E-2</v>
      </c>
      <c r="G3461" s="95"/>
      <c r="H3461" s="104"/>
      <c r="I3461" s="104"/>
      <c r="J3461" s="104"/>
      <c r="K3461" s="105">
        <f>VLOOKUP('Datos Monitoreo 2019'!$D3461,info!$A$2:$B$20,2,FALSE)</f>
        <v>0.54</v>
      </c>
      <c r="M3461" s="104">
        <v>1.1499999999999999</v>
      </c>
      <c r="N3461" s="106">
        <f>(0.214828*'Datos Monitoreo 2019'!$E3461^2.0402)/1000</f>
        <v>0.24155353754067616</v>
      </c>
      <c r="O3461" s="106">
        <f>'Datos Monitoreo 2019'!$N3461*'Datos Monitoreo 2019'!$S3461</f>
        <v>4.8310707508135237E-2</v>
      </c>
      <c r="P3461" s="106">
        <f>'Datos Monitoreo 2019'!$O3461+'Datos Monitoreo 2019'!$N3461</f>
        <v>0.28986424504881136</v>
      </c>
      <c r="Q3461" s="104">
        <v>0.47</v>
      </c>
      <c r="R3461" s="106">
        <f>'Datos Monitoreo 2019'!$Q3461*'Datos Monitoreo 2019'!$N3461</f>
        <v>0.11353016264411779</v>
      </c>
      <c r="S3461" s="104">
        <v>0.2</v>
      </c>
      <c r="T3461" s="106">
        <f>'Datos Monitoreo 2019'!$R3461*'Datos Monitoreo 2019'!$S3461</f>
        <v>2.2706032528823559E-2</v>
      </c>
      <c r="U3461" s="106">
        <f>'Datos Monitoreo 2019'!$T3461+'Datos Monitoreo 2019'!$R3461</f>
        <v>0.13623619517294136</v>
      </c>
    </row>
    <row r="3462" spans="1:21" s="94" customFormat="1" ht="16.5" hidden="1" x14ac:dyDescent="0.3">
      <c r="A3462" s="95" t="s">
        <v>127</v>
      </c>
      <c r="B3462" s="102">
        <f>VLOOKUP('Datos Monitoreo 2019'!$A3462,info!$D$3:$E$118,2,FALSE)</f>
        <v>4</v>
      </c>
      <c r="C3462" s="96">
        <v>2</v>
      </c>
      <c r="D3462" s="96" t="s">
        <v>10</v>
      </c>
      <c r="E3462" s="97">
        <v>24.860002110954049</v>
      </c>
      <c r="F3462" s="103">
        <f t="shared" si="59"/>
        <v>4.8539154121637777E-2</v>
      </c>
      <c r="G3462" s="95"/>
      <c r="H3462" s="104"/>
      <c r="I3462" s="104"/>
      <c r="J3462" s="104"/>
      <c r="K3462" s="105">
        <f>VLOOKUP('Datos Monitoreo 2019'!$D3462,info!$A$2:$B$20,2,FALSE)</f>
        <v>0.54</v>
      </c>
      <c r="M3462" s="104">
        <v>1.1499999999999999</v>
      </c>
      <c r="N3462" s="106">
        <f>(0.214828*'Datos Monitoreo 2019'!$E3462^2.0402)/1000</f>
        <v>0.15107491352373731</v>
      </c>
      <c r="O3462" s="106">
        <f>'Datos Monitoreo 2019'!$N3462*'Datos Monitoreo 2019'!$S3462</f>
        <v>3.0214982704747463E-2</v>
      </c>
      <c r="P3462" s="106">
        <f>'Datos Monitoreo 2019'!$O3462+'Datos Monitoreo 2019'!$N3462</f>
        <v>0.18128989622848476</v>
      </c>
      <c r="Q3462" s="104">
        <v>0.47</v>
      </c>
      <c r="R3462" s="106">
        <f>'Datos Monitoreo 2019'!$Q3462*'Datos Monitoreo 2019'!$N3462</f>
        <v>7.1005209356156535E-2</v>
      </c>
      <c r="S3462" s="104">
        <v>0.2</v>
      </c>
      <c r="T3462" s="106">
        <f>'Datos Monitoreo 2019'!$R3462*'Datos Monitoreo 2019'!$S3462</f>
        <v>1.4201041871231307E-2</v>
      </c>
      <c r="U3462" s="106">
        <f>'Datos Monitoreo 2019'!$T3462+'Datos Monitoreo 2019'!$R3462</f>
        <v>8.5206251227387841E-2</v>
      </c>
    </row>
    <row r="3463" spans="1:21" s="94" customFormat="1" ht="16.5" hidden="1" x14ac:dyDescent="0.3">
      <c r="A3463" s="95" t="s">
        <v>127</v>
      </c>
      <c r="B3463" s="102">
        <f>VLOOKUP('Datos Monitoreo 2019'!$A3463,info!$D$3:$E$118,2,FALSE)</f>
        <v>4</v>
      </c>
      <c r="C3463" s="96">
        <v>3</v>
      </c>
      <c r="D3463" s="96" t="s">
        <v>10</v>
      </c>
      <c r="E3463" s="97">
        <v>22.122537089773452</v>
      </c>
      <c r="F3463" s="103">
        <f t="shared" si="59"/>
        <v>3.8437908193481377E-2</v>
      </c>
      <c r="G3463" s="95"/>
      <c r="H3463" s="104"/>
      <c r="I3463" s="104"/>
      <c r="J3463" s="104"/>
      <c r="K3463" s="105">
        <f>VLOOKUP('Datos Monitoreo 2019'!$D3463,info!$A$2:$B$20,2,FALSE)</f>
        <v>0.54</v>
      </c>
      <c r="M3463" s="104">
        <v>1.1499999999999999</v>
      </c>
      <c r="N3463" s="106">
        <f>(0.214828*'Datos Monitoreo 2019'!$E3463^2.0402)/1000</f>
        <v>0.11907569180069658</v>
      </c>
      <c r="O3463" s="106">
        <f>'Datos Monitoreo 2019'!$N3463*'Datos Monitoreo 2019'!$S3463</f>
        <v>2.3815138360139317E-2</v>
      </c>
      <c r="P3463" s="106">
        <f>'Datos Monitoreo 2019'!$O3463+'Datos Monitoreo 2019'!$N3463</f>
        <v>0.1428908301608359</v>
      </c>
      <c r="Q3463" s="104">
        <v>0.47</v>
      </c>
      <c r="R3463" s="106">
        <f>'Datos Monitoreo 2019'!$Q3463*'Datos Monitoreo 2019'!$N3463</f>
        <v>5.5965575146327384E-2</v>
      </c>
      <c r="S3463" s="104">
        <v>0.2</v>
      </c>
      <c r="T3463" s="106">
        <f>'Datos Monitoreo 2019'!$R3463*'Datos Monitoreo 2019'!$S3463</f>
        <v>1.1193115029265477E-2</v>
      </c>
      <c r="U3463" s="106">
        <f>'Datos Monitoreo 2019'!$T3463+'Datos Monitoreo 2019'!$R3463</f>
        <v>6.7158690175592867E-2</v>
      </c>
    </row>
    <row r="3464" spans="1:21" s="94" customFormat="1" ht="16.5" hidden="1" x14ac:dyDescent="0.3">
      <c r="A3464" s="95" t="s">
        <v>127</v>
      </c>
      <c r="B3464" s="102">
        <f>VLOOKUP('Datos Monitoreo 2019'!$A3464,info!$D$3:$E$118,2,FALSE)</f>
        <v>4</v>
      </c>
      <c r="C3464" s="96">
        <v>4</v>
      </c>
      <c r="D3464" s="96" t="s">
        <v>9</v>
      </c>
      <c r="E3464" s="97">
        <v>10.981691073340778</v>
      </c>
      <c r="F3464" s="103">
        <f t="shared" si="59"/>
        <v>9.4717085507564202E-3</v>
      </c>
      <c r="G3464" s="95"/>
      <c r="H3464" s="104"/>
      <c r="I3464" s="104"/>
      <c r="J3464" s="104"/>
      <c r="K3464" s="105">
        <f>VLOOKUP('Datos Monitoreo 2019'!$D3464,info!$A$2:$B$20,2,FALSE)</f>
        <v>0.74</v>
      </c>
      <c r="M3464" s="104">
        <v>1.1499999999999999</v>
      </c>
      <c r="N3464" s="106">
        <f>(1.8894+0.00853085*'Datos Monitoreo 2019'!$E3464^3.32222)/1000</f>
        <v>2.6341964305541612E-2</v>
      </c>
      <c r="O3464" s="106">
        <f>'Datos Monitoreo 2019'!$N3464*'Datos Monitoreo 2019'!$S3464</f>
        <v>5.2683928611083229E-3</v>
      </c>
      <c r="P3464" s="106">
        <f>'Datos Monitoreo 2019'!$O3464+'Datos Monitoreo 2019'!$N3464</f>
        <v>3.1610357166649936E-2</v>
      </c>
      <c r="Q3464" s="104">
        <v>0.47</v>
      </c>
      <c r="R3464" s="106">
        <f>'Datos Monitoreo 2019'!$Q3464*'Datos Monitoreo 2019'!$N3464</f>
        <v>1.2380723223604556E-2</v>
      </c>
      <c r="S3464" s="104">
        <v>0.2</v>
      </c>
      <c r="T3464" s="106">
        <f>'Datos Monitoreo 2019'!$R3464*'Datos Monitoreo 2019'!$S3464</f>
        <v>2.4761446447209116E-3</v>
      </c>
      <c r="U3464" s="106">
        <f>'Datos Monitoreo 2019'!$T3464+'Datos Monitoreo 2019'!$R3464</f>
        <v>1.4856867868325468E-2</v>
      </c>
    </row>
    <row r="3465" spans="1:21" s="94" customFormat="1" ht="16.5" hidden="1" x14ac:dyDescent="0.3">
      <c r="A3465" s="95" t="s">
        <v>127</v>
      </c>
      <c r="B3465" s="102">
        <f>VLOOKUP('Datos Monitoreo 2019'!$A3465,info!$D$3:$E$118,2,FALSE)</f>
        <v>4</v>
      </c>
      <c r="C3465" s="96">
        <v>6</v>
      </c>
      <c r="D3465" s="96" t="s">
        <v>10</v>
      </c>
      <c r="E3465" s="97">
        <v>22.981973782469687</v>
      </c>
      <c r="F3465" s="103">
        <f t="shared" si="59"/>
        <v>4.1482462677357779E-2</v>
      </c>
      <c r="G3465" s="95"/>
      <c r="H3465" s="104"/>
      <c r="I3465" s="104"/>
      <c r="J3465" s="104"/>
      <c r="K3465" s="105">
        <f>VLOOKUP('Datos Monitoreo 2019'!$D3465,info!$A$2:$B$20,2,FALSE)</f>
        <v>0.54</v>
      </c>
      <c r="M3465" s="104">
        <v>1.1499999999999999</v>
      </c>
      <c r="N3465" s="106">
        <f>(0.214828*'Datos Monitoreo 2019'!$E3465^2.0402)/1000</f>
        <v>0.12870437367424248</v>
      </c>
      <c r="O3465" s="106">
        <f>'Datos Monitoreo 2019'!$N3465*'Datos Monitoreo 2019'!$S3465</f>
        <v>2.5740874734848498E-2</v>
      </c>
      <c r="P3465" s="106">
        <f>'Datos Monitoreo 2019'!$O3465+'Datos Monitoreo 2019'!$N3465</f>
        <v>0.15444524840909096</v>
      </c>
      <c r="Q3465" s="104">
        <v>0.47</v>
      </c>
      <c r="R3465" s="106">
        <f>'Datos Monitoreo 2019'!$Q3465*'Datos Monitoreo 2019'!$N3465</f>
        <v>6.0491055626893962E-2</v>
      </c>
      <c r="S3465" s="104">
        <v>0.2</v>
      </c>
      <c r="T3465" s="106">
        <f>'Datos Monitoreo 2019'!$R3465*'Datos Monitoreo 2019'!$S3465</f>
        <v>1.2098211125378793E-2</v>
      </c>
      <c r="U3465" s="106">
        <f>'Datos Monitoreo 2019'!$T3465+'Datos Monitoreo 2019'!$R3465</f>
        <v>7.2589266752272757E-2</v>
      </c>
    </row>
    <row r="3466" spans="1:21" s="94" customFormat="1" ht="16.5" hidden="1" x14ac:dyDescent="0.3">
      <c r="A3466" s="95" t="s">
        <v>127</v>
      </c>
      <c r="B3466" s="102">
        <f>VLOOKUP('Datos Monitoreo 2019'!$A3466,info!$D$3:$E$118,2,FALSE)</f>
        <v>4</v>
      </c>
      <c r="C3466" s="96">
        <v>7</v>
      </c>
      <c r="D3466" s="96" t="s">
        <v>10</v>
      </c>
      <c r="E3466" s="97">
        <v>13.782818071758136</v>
      </c>
      <c r="F3466" s="103">
        <f t="shared" si="59"/>
        <v>1.491990056267818E-2</v>
      </c>
      <c r="G3466" s="95"/>
      <c r="H3466" s="104"/>
      <c r="I3466" s="104"/>
      <c r="J3466" s="104"/>
      <c r="K3466" s="105">
        <f>VLOOKUP('Datos Monitoreo 2019'!$D3466,info!$A$2:$B$20,2,FALSE)</f>
        <v>0.54</v>
      </c>
      <c r="M3466" s="104">
        <v>1.1499999999999999</v>
      </c>
      <c r="N3466" s="106">
        <f>(0.214828*'Datos Monitoreo 2019'!$E3466^2.0402)/1000</f>
        <v>4.5349063316665432E-2</v>
      </c>
      <c r="O3466" s="106">
        <f>'Datos Monitoreo 2019'!$N3466*'Datos Monitoreo 2019'!$S3466</f>
        <v>9.0698126633330864E-3</v>
      </c>
      <c r="P3466" s="106">
        <f>'Datos Monitoreo 2019'!$O3466+'Datos Monitoreo 2019'!$N3466</f>
        <v>5.4418875979998518E-2</v>
      </c>
      <c r="Q3466" s="104">
        <v>0.47</v>
      </c>
      <c r="R3466" s="106">
        <f>'Datos Monitoreo 2019'!$Q3466*'Datos Monitoreo 2019'!$N3466</f>
        <v>2.1314059758832753E-2</v>
      </c>
      <c r="S3466" s="104">
        <v>0.2</v>
      </c>
      <c r="T3466" s="106">
        <f>'Datos Monitoreo 2019'!$R3466*'Datos Monitoreo 2019'!$S3466</f>
        <v>4.262811951766551E-3</v>
      </c>
      <c r="U3466" s="106">
        <f>'Datos Monitoreo 2019'!$T3466+'Datos Monitoreo 2019'!$R3466</f>
        <v>2.5576871710599303E-2</v>
      </c>
    </row>
    <row r="3467" spans="1:21" s="94" customFormat="1" ht="16.5" hidden="1" x14ac:dyDescent="0.3">
      <c r="A3467" s="95" t="s">
        <v>127</v>
      </c>
      <c r="B3467" s="102">
        <f>VLOOKUP('Datos Monitoreo 2019'!$A3467,info!$D$3:$E$118,2,FALSE)</f>
        <v>4</v>
      </c>
      <c r="C3467" s="96">
        <v>10</v>
      </c>
      <c r="D3467" s="96" t="s">
        <v>10</v>
      </c>
      <c r="E3467" s="97">
        <v>20.021691840960433</v>
      </c>
      <c r="F3467" s="103">
        <f t="shared" si="59"/>
        <v>3.1484110419910276E-2</v>
      </c>
      <c r="G3467" s="95"/>
      <c r="H3467" s="104"/>
      <c r="I3467" s="104"/>
      <c r="J3467" s="104"/>
      <c r="K3467" s="105">
        <f>VLOOKUP('Datos Monitoreo 2019'!$D3467,info!$A$2:$B$20,2,FALSE)</f>
        <v>0.54</v>
      </c>
      <c r="M3467" s="104">
        <v>1.1499999999999999</v>
      </c>
      <c r="N3467" s="106">
        <f>(0.214828*'Datos Monitoreo 2019'!$E3467^2.0402)/1000</f>
        <v>9.7143279709741293E-2</v>
      </c>
      <c r="O3467" s="106">
        <f>'Datos Monitoreo 2019'!$N3467*'Datos Monitoreo 2019'!$S3467</f>
        <v>1.9428655941948259E-2</v>
      </c>
      <c r="P3467" s="106">
        <f>'Datos Monitoreo 2019'!$O3467+'Datos Monitoreo 2019'!$N3467</f>
        <v>0.11657193565168955</v>
      </c>
      <c r="Q3467" s="104">
        <v>0.47</v>
      </c>
      <c r="R3467" s="106">
        <f>'Datos Monitoreo 2019'!$Q3467*'Datos Monitoreo 2019'!$N3467</f>
        <v>4.5657341463578402E-2</v>
      </c>
      <c r="S3467" s="104">
        <v>0.2</v>
      </c>
      <c r="T3467" s="106">
        <f>'Datos Monitoreo 2019'!$R3467*'Datos Monitoreo 2019'!$S3467</f>
        <v>9.13146829271568E-3</v>
      </c>
      <c r="U3467" s="106">
        <f>'Datos Monitoreo 2019'!$T3467+'Datos Monitoreo 2019'!$R3467</f>
        <v>5.4788809756294084E-2</v>
      </c>
    </row>
    <row r="3468" spans="1:21" s="94" customFormat="1" ht="16.5" hidden="1" x14ac:dyDescent="0.3">
      <c r="A3468" s="95" t="s">
        <v>127</v>
      </c>
      <c r="B3468" s="102">
        <f>VLOOKUP('Datos Monitoreo 2019'!$A3468,info!$D$3:$E$118,2,FALSE)</f>
        <v>4</v>
      </c>
      <c r="C3468" s="96">
        <v>12</v>
      </c>
      <c r="D3468" s="96" t="s">
        <v>10</v>
      </c>
      <c r="E3468" s="97">
        <v>20.944790510893426</v>
      </c>
      <c r="F3468" s="103">
        <f t="shared" si="59"/>
        <v>3.4454180390419684E-2</v>
      </c>
      <c r="G3468" s="95"/>
      <c r="H3468" s="104"/>
      <c r="I3468" s="104"/>
      <c r="J3468" s="104"/>
      <c r="K3468" s="105">
        <f>VLOOKUP('Datos Monitoreo 2019'!$D3468,info!$A$2:$B$20,2,FALSE)</f>
        <v>0.54</v>
      </c>
      <c r="M3468" s="104">
        <v>1.1499999999999999</v>
      </c>
      <c r="N3468" s="106">
        <f>(0.214828*'Datos Monitoreo 2019'!$E3468^2.0402)/1000</f>
        <v>0.1065001410996847</v>
      </c>
      <c r="O3468" s="106">
        <f>'Datos Monitoreo 2019'!$N3468*'Datos Monitoreo 2019'!$S3468</f>
        <v>2.1300028219936942E-2</v>
      </c>
      <c r="P3468" s="106">
        <f>'Datos Monitoreo 2019'!$O3468+'Datos Monitoreo 2019'!$N3468</f>
        <v>0.12780016931962163</v>
      </c>
      <c r="Q3468" s="104">
        <v>0.47</v>
      </c>
      <c r="R3468" s="106">
        <f>'Datos Monitoreo 2019'!$Q3468*'Datos Monitoreo 2019'!$N3468</f>
        <v>5.0055066316851804E-2</v>
      </c>
      <c r="S3468" s="104">
        <v>0.2</v>
      </c>
      <c r="T3468" s="106">
        <f>'Datos Monitoreo 2019'!$R3468*'Datos Monitoreo 2019'!$S3468</f>
        <v>1.0011013263370361E-2</v>
      </c>
      <c r="U3468" s="106">
        <f>'Datos Monitoreo 2019'!$T3468+'Datos Monitoreo 2019'!$R3468</f>
        <v>6.0066079580222163E-2</v>
      </c>
    </row>
    <row r="3469" spans="1:21" s="94" customFormat="1" ht="16.5" hidden="1" x14ac:dyDescent="0.3">
      <c r="A3469" s="95" t="s">
        <v>127</v>
      </c>
      <c r="B3469" s="102">
        <f>VLOOKUP('Datos Monitoreo 2019'!$A3469,info!$D$3:$E$118,2,FALSE)</f>
        <v>4</v>
      </c>
      <c r="C3469" s="96">
        <v>14</v>
      </c>
      <c r="D3469" s="96" t="s">
        <v>10</v>
      </c>
      <c r="E3469" s="97">
        <v>17.093240888069559</v>
      </c>
      <c r="F3469" s="103">
        <f t="shared" si="59"/>
        <v>2.2947675892233378E-2</v>
      </c>
      <c r="G3469" s="95"/>
      <c r="H3469" s="104"/>
      <c r="I3469" s="104"/>
      <c r="J3469" s="104"/>
      <c r="K3469" s="105">
        <f>VLOOKUP('Datos Monitoreo 2019'!$D3469,info!$A$2:$B$20,2,FALSE)</f>
        <v>0.54</v>
      </c>
      <c r="M3469" s="104">
        <v>1.1499999999999999</v>
      </c>
      <c r="N3469" s="106">
        <f>(0.214828*'Datos Monitoreo 2019'!$E3469^2.0402)/1000</f>
        <v>7.0355694218380643E-2</v>
      </c>
      <c r="O3469" s="106">
        <f>'Datos Monitoreo 2019'!$N3469*'Datos Monitoreo 2019'!$S3469</f>
        <v>1.4071138843676129E-2</v>
      </c>
      <c r="P3469" s="106">
        <f>'Datos Monitoreo 2019'!$O3469+'Datos Monitoreo 2019'!$N3469</f>
        <v>8.4426833062056769E-2</v>
      </c>
      <c r="Q3469" s="104">
        <v>0.47</v>
      </c>
      <c r="R3469" s="106">
        <f>'Datos Monitoreo 2019'!$Q3469*'Datos Monitoreo 2019'!$N3469</f>
        <v>3.3067176282638902E-2</v>
      </c>
      <c r="S3469" s="104">
        <v>0.2</v>
      </c>
      <c r="T3469" s="106">
        <f>'Datos Monitoreo 2019'!$R3469*'Datos Monitoreo 2019'!$S3469</f>
        <v>6.6134352565277808E-3</v>
      </c>
      <c r="U3469" s="106">
        <f>'Datos Monitoreo 2019'!$T3469+'Datos Monitoreo 2019'!$R3469</f>
        <v>3.9680611539166681E-2</v>
      </c>
    </row>
    <row r="3470" spans="1:21" s="94" customFormat="1" ht="16.5" hidden="1" x14ac:dyDescent="0.3">
      <c r="A3470" s="95" t="s">
        <v>127</v>
      </c>
      <c r="B3470" s="102">
        <f>VLOOKUP('Datos Monitoreo 2019'!$A3470,info!$D$3:$E$118,2,FALSE)</f>
        <v>4</v>
      </c>
      <c r="C3470" s="96">
        <v>15</v>
      </c>
      <c r="D3470" s="96" t="s">
        <v>10</v>
      </c>
      <c r="E3470" s="97">
        <v>20.435494692999363</v>
      </c>
      <c r="F3470" s="103">
        <f t="shared" si="59"/>
        <v>3.2798968982263976E-2</v>
      </c>
      <c r="G3470" s="95"/>
      <c r="H3470" s="104"/>
      <c r="I3470" s="104"/>
      <c r="J3470" s="104"/>
      <c r="K3470" s="105">
        <f>VLOOKUP('Datos Monitoreo 2019'!$D3470,info!$A$2:$B$20,2,FALSE)</f>
        <v>0.54</v>
      </c>
      <c r="M3470" s="104">
        <v>1.1499999999999999</v>
      </c>
      <c r="N3470" s="106">
        <f>(0.214828*'Datos Monitoreo 2019'!$E3470^2.0402)/1000</f>
        <v>0.10128349502352917</v>
      </c>
      <c r="O3470" s="106">
        <f>'Datos Monitoreo 2019'!$N3470*'Datos Monitoreo 2019'!$S3470</f>
        <v>2.0256699004705836E-2</v>
      </c>
      <c r="P3470" s="106">
        <f>'Datos Monitoreo 2019'!$O3470+'Datos Monitoreo 2019'!$N3470</f>
        <v>0.121540194028235</v>
      </c>
      <c r="Q3470" s="104">
        <v>0.47</v>
      </c>
      <c r="R3470" s="106">
        <f>'Datos Monitoreo 2019'!$Q3470*'Datos Monitoreo 2019'!$N3470</f>
        <v>4.7603242661058705E-2</v>
      </c>
      <c r="S3470" s="104">
        <v>0.2</v>
      </c>
      <c r="T3470" s="106">
        <f>'Datos Monitoreo 2019'!$R3470*'Datos Monitoreo 2019'!$S3470</f>
        <v>9.5206485322117413E-3</v>
      </c>
      <c r="U3470" s="106">
        <f>'Datos Monitoreo 2019'!$T3470+'Datos Monitoreo 2019'!$R3470</f>
        <v>5.7123891193270444E-2</v>
      </c>
    </row>
    <row r="3471" spans="1:21" s="94" customFormat="1" ht="16.5" hidden="1" x14ac:dyDescent="0.3">
      <c r="A3471" s="95" t="s">
        <v>127</v>
      </c>
      <c r="B3471" s="102">
        <f>VLOOKUP('Datos Monitoreo 2019'!$A3471,info!$D$3:$E$118,2,FALSE)</f>
        <v>4</v>
      </c>
      <c r="C3471" s="96">
        <v>17</v>
      </c>
      <c r="D3471" s="96" t="s">
        <v>9</v>
      </c>
      <c r="E3471" s="97">
        <v>17.920846592147413</v>
      </c>
      <c r="F3471" s="103">
        <f t="shared" si="59"/>
        <v>2.5223591578447481E-2</v>
      </c>
      <c r="G3471" s="95"/>
      <c r="H3471" s="104"/>
      <c r="I3471" s="104"/>
      <c r="J3471" s="104"/>
      <c r="K3471" s="105">
        <f>VLOOKUP('Datos Monitoreo 2019'!$D3471,info!$A$2:$B$20,2,FALSE)</f>
        <v>0.74</v>
      </c>
      <c r="M3471" s="104">
        <v>1.1499999999999999</v>
      </c>
      <c r="N3471" s="106">
        <f>(1.8894+0.00853085*'Datos Monitoreo 2019'!$E3471^3.32222)/1000</f>
        <v>0.12631938684208002</v>
      </c>
      <c r="O3471" s="106">
        <f>'Datos Monitoreo 2019'!$N3471*'Datos Monitoreo 2019'!$S3471</f>
        <v>2.5263877368416007E-2</v>
      </c>
      <c r="P3471" s="106">
        <f>'Datos Monitoreo 2019'!$O3471+'Datos Monitoreo 2019'!$N3471</f>
        <v>0.15158326421049603</v>
      </c>
      <c r="Q3471" s="104">
        <v>0.47</v>
      </c>
      <c r="R3471" s="106">
        <f>'Datos Monitoreo 2019'!$Q3471*'Datos Monitoreo 2019'!$N3471</f>
        <v>5.9370111815777608E-2</v>
      </c>
      <c r="S3471" s="104">
        <v>0.2</v>
      </c>
      <c r="T3471" s="106">
        <f>'Datos Monitoreo 2019'!$R3471*'Datos Monitoreo 2019'!$S3471</f>
        <v>1.1874022363155523E-2</v>
      </c>
      <c r="U3471" s="106">
        <f>'Datos Monitoreo 2019'!$T3471+'Datos Monitoreo 2019'!$R3471</f>
        <v>7.1244134178933133E-2</v>
      </c>
    </row>
    <row r="3472" spans="1:21" s="94" customFormat="1" ht="16.5" hidden="1" x14ac:dyDescent="0.3">
      <c r="A3472" s="95" t="s">
        <v>127</v>
      </c>
      <c r="B3472" s="102">
        <f>VLOOKUP('Datos Monitoreo 2019'!$A3472,info!$D$3:$E$118,2,FALSE)</f>
        <v>4</v>
      </c>
      <c r="C3472" s="96">
        <v>18</v>
      </c>
      <c r="D3472" s="96" t="s">
        <v>10</v>
      </c>
      <c r="E3472" s="97">
        <v>19.225917125500956</v>
      </c>
      <c r="F3472" s="103">
        <f t="shared" si="59"/>
        <v>2.9031134859506445E-2</v>
      </c>
      <c r="G3472" s="95"/>
      <c r="H3472" s="104"/>
      <c r="I3472" s="104"/>
      <c r="J3472" s="104"/>
      <c r="K3472" s="105">
        <f>VLOOKUP('Datos Monitoreo 2019'!$D3472,info!$A$2:$B$20,2,FALSE)</f>
        <v>0.54</v>
      </c>
      <c r="M3472" s="104">
        <v>1.1499999999999999</v>
      </c>
      <c r="N3472" s="106">
        <f>(0.214828*'Datos Monitoreo 2019'!$E3472^2.0402)/1000</f>
        <v>8.9428774048920148E-2</v>
      </c>
      <c r="O3472" s="106">
        <f>'Datos Monitoreo 2019'!$N3472*'Datos Monitoreo 2019'!$S3472</f>
        <v>1.7885754809784032E-2</v>
      </c>
      <c r="P3472" s="106">
        <f>'Datos Monitoreo 2019'!$O3472+'Datos Monitoreo 2019'!$N3472</f>
        <v>0.10731452885870418</v>
      </c>
      <c r="Q3472" s="104">
        <v>0.47</v>
      </c>
      <c r="R3472" s="106">
        <f>'Datos Monitoreo 2019'!$Q3472*'Datos Monitoreo 2019'!$N3472</f>
        <v>4.2031523802992465E-2</v>
      </c>
      <c r="S3472" s="104">
        <v>0.2</v>
      </c>
      <c r="T3472" s="106">
        <f>'Datos Monitoreo 2019'!$R3472*'Datos Monitoreo 2019'!$S3472</f>
        <v>8.4063047605984938E-3</v>
      </c>
      <c r="U3472" s="106">
        <f>'Datos Monitoreo 2019'!$T3472+'Datos Monitoreo 2019'!$R3472</f>
        <v>5.0437828563590956E-2</v>
      </c>
    </row>
    <row r="3473" spans="1:21" s="94" customFormat="1" ht="16.5" hidden="1" x14ac:dyDescent="0.3">
      <c r="A3473" s="95" t="s">
        <v>127</v>
      </c>
      <c r="B3473" s="102">
        <f>VLOOKUP('Datos Monitoreo 2019'!$A3473,info!$D$3:$E$118,2,FALSE)</f>
        <v>4</v>
      </c>
      <c r="C3473" s="96">
        <v>19</v>
      </c>
      <c r="D3473" s="96" t="s">
        <v>10</v>
      </c>
      <c r="E3473" s="97">
        <v>17.220564842543077</v>
      </c>
      <c r="F3473" s="103">
        <f t="shared" si="59"/>
        <v>2.3290813949539513E-2</v>
      </c>
      <c r="G3473" s="95"/>
      <c r="H3473" s="104"/>
      <c r="I3473" s="104"/>
      <c r="J3473" s="104"/>
      <c r="K3473" s="105">
        <f>VLOOKUP('Datos Monitoreo 2019'!$D3473,info!$A$2:$B$20,2,FALSE)</f>
        <v>0.54</v>
      </c>
      <c r="M3473" s="104">
        <v>1.1499999999999999</v>
      </c>
      <c r="N3473" s="106">
        <f>(0.214828*'Datos Monitoreo 2019'!$E3473^2.0402)/1000</f>
        <v>7.1429033749644141E-2</v>
      </c>
      <c r="O3473" s="106">
        <f>'Datos Monitoreo 2019'!$N3473*'Datos Monitoreo 2019'!$S3473</f>
        <v>1.4285806749928829E-2</v>
      </c>
      <c r="P3473" s="106">
        <f>'Datos Monitoreo 2019'!$O3473+'Datos Monitoreo 2019'!$N3473</f>
        <v>8.5714840499572967E-2</v>
      </c>
      <c r="Q3473" s="104">
        <v>0.47</v>
      </c>
      <c r="R3473" s="106">
        <f>'Datos Monitoreo 2019'!$Q3473*'Datos Monitoreo 2019'!$N3473</f>
        <v>3.3571645862332744E-2</v>
      </c>
      <c r="S3473" s="104">
        <v>0.2</v>
      </c>
      <c r="T3473" s="106">
        <f>'Datos Monitoreo 2019'!$R3473*'Datos Monitoreo 2019'!$S3473</f>
        <v>6.7143291724665495E-3</v>
      </c>
      <c r="U3473" s="106">
        <f>'Datos Monitoreo 2019'!$T3473+'Datos Monitoreo 2019'!$R3473</f>
        <v>4.028597503479929E-2</v>
      </c>
    </row>
    <row r="3474" spans="1:21" s="94" customFormat="1" ht="16.5" hidden="1" x14ac:dyDescent="0.3">
      <c r="A3474" s="95" t="s">
        <v>127</v>
      </c>
      <c r="B3474" s="102">
        <f>VLOOKUP('Datos Monitoreo 2019'!$A3474,info!$D$3:$E$118,2,FALSE)</f>
        <v>4</v>
      </c>
      <c r="C3474" s="96">
        <v>21.5</v>
      </c>
      <c r="D3474" s="96" t="s">
        <v>13</v>
      </c>
      <c r="E3474" s="97">
        <v>2.3873241463784303</v>
      </c>
      <c r="F3474" s="103">
        <f t="shared" si="59"/>
        <v>4.4762327744595566E-4</v>
      </c>
      <c r="G3474" s="95"/>
      <c r="H3474" s="104"/>
      <c r="I3474" s="104"/>
      <c r="J3474" s="104"/>
      <c r="K3474" s="105">
        <f>VLOOKUP('Datos Monitoreo 2019'!$D3474,info!$A$2:$B$20,2,FALSE)</f>
        <v>0.87</v>
      </c>
      <c r="M3474" s="104">
        <v>1.1499999999999999</v>
      </c>
      <c r="N3474" s="106">
        <f>(0.193936*'Datos Monitoreo 2019'!$E3474^2.24268)/1000</f>
        <v>1.3651889097180646E-3</v>
      </c>
      <c r="O3474" s="106">
        <f>'Datos Monitoreo 2019'!$N3474*'Datos Monitoreo 2019'!$S3474</f>
        <v>2.7303778194361295E-4</v>
      </c>
      <c r="P3474" s="106">
        <f>'Datos Monitoreo 2019'!$O3474+'Datos Monitoreo 2019'!$N3474</f>
        <v>1.6382266916616776E-3</v>
      </c>
      <c r="Q3474" s="104">
        <v>0.47</v>
      </c>
      <c r="R3474" s="106">
        <f>'Datos Monitoreo 2019'!$Q3474*'Datos Monitoreo 2019'!$N3474</f>
        <v>6.4163878756749032E-4</v>
      </c>
      <c r="S3474" s="104">
        <v>0.2</v>
      </c>
      <c r="T3474" s="106">
        <f>'Datos Monitoreo 2019'!$R3474*'Datos Monitoreo 2019'!$S3474</f>
        <v>1.2832775751349807E-4</v>
      </c>
      <c r="U3474" s="106">
        <f>'Datos Monitoreo 2019'!$T3474+'Datos Monitoreo 2019'!$R3474</f>
        <v>7.6996654508098834E-4</v>
      </c>
    </row>
    <row r="3475" spans="1:21" s="94" customFormat="1" ht="16.5" hidden="1" x14ac:dyDescent="0.3">
      <c r="A3475" s="95" t="s">
        <v>127</v>
      </c>
      <c r="B3475" s="102">
        <f>VLOOKUP('Datos Monitoreo 2019'!$A3475,info!$D$3:$E$118,2,FALSE)</f>
        <v>4</v>
      </c>
      <c r="C3475" s="96">
        <v>23</v>
      </c>
      <c r="D3475" s="96" t="s">
        <v>10</v>
      </c>
      <c r="E3475" s="97">
        <v>25.942255723978942</v>
      </c>
      <c r="F3475" s="103">
        <f t="shared" si="59"/>
        <v>5.2857346037607091E-2</v>
      </c>
      <c r="G3475" s="95"/>
      <c r="H3475" s="104"/>
      <c r="I3475" s="104"/>
      <c r="J3475" s="104"/>
      <c r="K3475" s="105">
        <f>VLOOKUP('Datos Monitoreo 2019'!$D3475,info!$A$2:$B$20,2,FALSE)</f>
        <v>0.54</v>
      </c>
      <c r="M3475" s="104">
        <v>1.1499999999999999</v>
      </c>
      <c r="N3475" s="106">
        <f>(0.214828*'Datos Monitoreo 2019'!$E3475^2.0402)/1000</f>
        <v>0.16479706333911015</v>
      </c>
      <c r="O3475" s="106">
        <f>'Datos Monitoreo 2019'!$N3475*'Datos Monitoreo 2019'!$S3475</f>
        <v>3.2959412667822034E-2</v>
      </c>
      <c r="P3475" s="106">
        <f>'Datos Monitoreo 2019'!$O3475+'Datos Monitoreo 2019'!$N3475</f>
        <v>0.19775647600693219</v>
      </c>
      <c r="Q3475" s="104">
        <v>0.47</v>
      </c>
      <c r="R3475" s="106">
        <f>'Datos Monitoreo 2019'!$Q3475*'Datos Monitoreo 2019'!$N3475</f>
        <v>7.7454619769381769E-2</v>
      </c>
      <c r="S3475" s="104">
        <v>0.2</v>
      </c>
      <c r="T3475" s="106">
        <f>'Datos Monitoreo 2019'!$R3475*'Datos Monitoreo 2019'!$S3475</f>
        <v>1.5490923953876355E-2</v>
      </c>
      <c r="U3475" s="106">
        <f>'Datos Monitoreo 2019'!$T3475+'Datos Monitoreo 2019'!$R3475</f>
        <v>9.2945543723258126E-2</v>
      </c>
    </row>
    <row r="3476" spans="1:21" s="94" customFormat="1" ht="16.5" hidden="1" x14ac:dyDescent="0.3">
      <c r="A3476" s="95" t="s">
        <v>127</v>
      </c>
      <c r="B3476" s="102">
        <f>VLOOKUP('Datos Monitoreo 2019'!$A3476,info!$D$3:$E$118,2,FALSE)</f>
        <v>4</v>
      </c>
      <c r="C3476" s="96">
        <v>24</v>
      </c>
      <c r="D3476" s="96" t="s">
        <v>10</v>
      </c>
      <c r="E3476" s="97">
        <v>19.098593171027442</v>
      </c>
      <c r="F3476" s="103">
        <f t="shared" si="59"/>
        <v>2.8647889756541162E-2</v>
      </c>
      <c r="G3476" s="95"/>
      <c r="H3476" s="104"/>
      <c r="I3476" s="104"/>
      <c r="J3476" s="104"/>
      <c r="K3476" s="105">
        <f>VLOOKUP('Datos Monitoreo 2019'!$D3476,info!$A$2:$B$20,2,FALSE)</f>
        <v>0.54</v>
      </c>
      <c r="M3476" s="104">
        <v>1.1499999999999999</v>
      </c>
      <c r="N3476" s="106">
        <f>(0.214828*'Datos Monitoreo 2019'!$E3476^2.0402)/1000</f>
        <v>8.8224640232329593E-2</v>
      </c>
      <c r="O3476" s="106">
        <f>'Datos Monitoreo 2019'!$N3476*'Datos Monitoreo 2019'!$S3476</f>
        <v>1.7644928046465919E-2</v>
      </c>
      <c r="P3476" s="106">
        <f>'Datos Monitoreo 2019'!$O3476+'Datos Monitoreo 2019'!$N3476</f>
        <v>0.10586956827879551</v>
      </c>
      <c r="Q3476" s="104">
        <v>0.47</v>
      </c>
      <c r="R3476" s="106">
        <f>'Datos Monitoreo 2019'!$Q3476*'Datos Monitoreo 2019'!$N3476</f>
        <v>4.1465580909194909E-2</v>
      </c>
      <c r="S3476" s="104">
        <v>0.2</v>
      </c>
      <c r="T3476" s="106">
        <f>'Datos Monitoreo 2019'!$R3476*'Datos Monitoreo 2019'!$S3476</f>
        <v>8.2931161818389828E-3</v>
      </c>
      <c r="U3476" s="106">
        <f>'Datos Monitoreo 2019'!$T3476+'Datos Monitoreo 2019'!$R3476</f>
        <v>4.9758697091033893E-2</v>
      </c>
    </row>
    <row r="3477" spans="1:21" s="94" customFormat="1" ht="16.5" hidden="1" x14ac:dyDescent="0.3">
      <c r="A3477" s="95" t="s">
        <v>127</v>
      </c>
      <c r="B3477" s="102">
        <f>VLOOKUP('Datos Monitoreo 2019'!$A3477,info!$D$3:$E$118,2,FALSE)</f>
        <v>4</v>
      </c>
      <c r="C3477" s="96">
        <v>26</v>
      </c>
      <c r="D3477" s="96" t="s">
        <v>10</v>
      </c>
      <c r="E3477" s="97">
        <v>22.600001919049138</v>
      </c>
      <c r="F3477" s="103">
        <f t="shared" si="59"/>
        <v>4.0115003406312216E-2</v>
      </c>
      <c r="G3477" s="95"/>
      <c r="H3477" s="104"/>
      <c r="I3477" s="104"/>
      <c r="J3477" s="104"/>
      <c r="K3477" s="105">
        <f>VLOOKUP('Datos Monitoreo 2019'!$D3477,info!$A$2:$B$20,2,FALSE)</f>
        <v>0.54</v>
      </c>
      <c r="M3477" s="104">
        <v>1.1499999999999999</v>
      </c>
      <c r="N3477" s="106">
        <f>(0.214828*'Datos Monitoreo 2019'!$E3477^2.0402)/1000</f>
        <v>0.12437783646960797</v>
      </c>
      <c r="O3477" s="106">
        <f>'Datos Monitoreo 2019'!$N3477*'Datos Monitoreo 2019'!$S3477</f>
        <v>2.4875567293921597E-2</v>
      </c>
      <c r="P3477" s="106">
        <f>'Datos Monitoreo 2019'!$O3477+'Datos Monitoreo 2019'!$N3477</f>
        <v>0.14925340376352958</v>
      </c>
      <c r="Q3477" s="104">
        <v>0.47</v>
      </c>
      <c r="R3477" s="106">
        <f>'Datos Monitoreo 2019'!$Q3477*'Datos Monitoreo 2019'!$N3477</f>
        <v>5.8457583140715745E-2</v>
      </c>
      <c r="S3477" s="104">
        <v>0.2</v>
      </c>
      <c r="T3477" s="106">
        <f>'Datos Monitoreo 2019'!$R3477*'Datos Monitoreo 2019'!$S3477</f>
        <v>1.1691516628143149E-2</v>
      </c>
      <c r="U3477" s="106">
        <f>'Datos Monitoreo 2019'!$T3477+'Datos Monitoreo 2019'!$R3477</f>
        <v>7.01490997688589E-2</v>
      </c>
    </row>
    <row r="3478" spans="1:21" s="94" customFormat="1" ht="16.5" hidden="1" x14ac:dyDescent="0.3">
      <c r="A3478" s="95" t="s">
        <v>127</v>
      </c>
      <c r="B3478" s="102">
        <f>VLOOKUP('Datos Monitoreo 2019'!$A3478,info!$D$3:$E$118,2,FALSE)</f>
        <v>4</v>
      </c>
      <c r="C3478" s="96">
        <v>27</v>
      </c>
      <c r="D3478" s="96" t="s">
        <v>10</v>
      </c>
      <c r="E3478" s="97">
        <v>16.488452104320356</v>
      </c>
      <c r="F3478" s="103">
        <f t="shared" si="59"/>
        <v>2.135254547509486E-2</v>
      </c>
      <c r="G3478" s="95"/>
      <c r="H3478" s="104"/>
      <c r="I3478" s="104"/>
      <c r="J3478" s="104"/>
      <c r="K3478" s="105">
        <f>VLOOKUP('Datos Monitoreo 2019'!$D3478,info!$A$2:$B$20,2,FALSE)</f>
        <v>0.54</v>
      </c>
      <c r="M3478" s="104">
        <v>1.1499999999999999</v>
      </c>
      <c r="N3478" s="106">
        <f>(0.214828*'Datos Monitoreo 2019'!$E3478^2.0402)/1000</f>
        <v>6.5370422341998385E-2</v>
      </c>
      <c r="O3478" s="106">
        <f>'Datos Monitoreo 2019'!$N3478*'Datos Monitoreo 2019'!$S3478</f>
        <v>1.3074084468399678E-2</v>
      </c>
      <c r="P3478" s="106">
        <f>'Datos Monitoreo 2019'!$O3478+'Datos Monitoreo 2019'!$N3478</f>
        <v>7.8444506810398065E-2</v>
      </c>
      <c r="Q3478" s="104">
        <v>0.47</v>
      </c>
      <c r="R3478" s="106">
        <f>'Datos Monitoreo 2019'!$Q3478*'Datos Monitoreo 2019'!$N3478</f>
        <v>3.072409850073924E-2</v>
      </c>
      <c r="S3478" s="104">
        <v>0.2</v>
      </c>
      <c r="T3478" s="106">
        <f>'Datos Monitoreo 2019'!$R3478*'Datos Monitoreo 2019'!$S3478</f>
        <v>6.1448197001478487E-3</v>
      </c>
      <c r="U3478" s="106">
        <f>'Datos Monitoreo 2019'!$T3478+'Datos Monitoreo 2019'!$R3478</f>
        <v>3.6868918200887085E-2</v>
      </c>
    </row>
    <row r="3479" spans="1:21" s="94" customFormat="1" ht="16.5" hidden="1" x14ac:dyDescent="0.3">
      <c r="A3479" s="95" t="s">
        <v>127</v>
      </c>
      <c r="B3479" s="102">
        <f>VLOOKUP('Datos Monitoreo 2019'!$A3479,info!$D$3:$E$118,2,FALSE)</f>
        <v>4</v>
      </c>
      <c r="C3479" s="96">
        <v>28</v>
      </c>
      <c r="D3479" s="96" t="s">
        <v>10</v>
      </c>
      <c r="E3479" s="97">
        <v>18.270987466949585</v>
      </c>
      <c r="F3479" s="103">
        <f t="shared" si="59"/>
        <v>2.6218867015072648E-2</v>
      </c>
      <c r="G3479" s="95"/>
      <c r="H3479" s="104"/>
      <c r="I3479" s="104"/>
      <c r="J3479" s="104"/>
      <c r="K3479" s="105">
        <f>VLOOKUP('Datos Monitoreo 2019'!$D3479,info!$A$2:$B$20,2,FALSE)</f>
        <v>0.54</v>
      </c>
      <c r="M3479" s="104">
        <v>1.1499999999999999</v>
      </c>
      <c r="N3479" s="106">
        <f>(0.214828*'Datos Monitoreo 2019'!$E3479^2.0402)/1000</f>
        <v>8.0600504073730816E-2</v>
      </c>
      <c r="O3479" s="106">
        <f>'Datos Monitoreo 2019'!$N3479*'Datos Monitoreo 2019'!$S3479</f>
        <v>1.6120100814746165E-2</v>
      </c>
      <c r="P3479" s="106">
        <f>'Datos Monitoreo 2019'!$O3479+'Datos Monitoreo 2019'!$N3479</f>
        <v>9.6720604888476974E-2</v>
      </c>
      <c r="Q3479" s="104">
        <v>0.47</v>
      </c>
      <c r="R3479" s="106">
        <f>'Datos Monitoreo 2019'!$Q3479*'Datos Monitoreo 2019'!$N3479</f>
        <v>3.7882236914653485E-2</v>
      </c>
      <c r="S3479" s="104">
        <v>0.2</v>
      </c>
      <c r="T3479" s="106">
        <f>'Datos Monitoreo 2019'!$R3479*'Datos Monitoreo 2019'!$S3479</f>
        <v>7.5764473829306976E-3</v>
      </c>
      <c r="U3479" s="106">
        <f>'Datos Monitoreo 2019'!$T3479+'Datos Monitoreo 2019'!$R3479</f>
        <v>4.5458684297584179E-2</v>
      </c>
    </row>
    <row r="3480" spans="1:21" s="94" customFormat="1" ht="16.5" hidden="1" x14ac:dyDescent="0.3">
      <c r="A3480" s="96" t="s">
        <v>127</v>
      </c>
      <c r="B3480" s="102">
        <f>VLOOKUP('Datos Monitoreo 2019'!$A3480,info!$D$3:$E$118,2,FALSE)</f>
        <v>4</v>
      </c>
      <c r="C3480" s="96">
        <v>31</v>
      </c>
      <c r="D3480" s="96" t="s">
        <v>10</v>
      </c>
      <c r="E3480" s="97">
        <v>22.186199067010211</v>
      </c>
      <c r="F3480" s="103">
        <f t="shared" si="59"/>
        <v>3.8659451874265297E-2</v>
      </c>
      <c r="G3480" s="95"/>
      <c r="H3480" s="104"/>
      <c r="I3480" s="104"/>
      <c r="J3480" s="104"/>
      <c r="K3480" s="105">
        <f>VLOOKUP('Datos Monitoreo 2019'!$D3480,info!$A$2:$B$20,2,FALSE)</f>
        <v>0.54</v>
      </c>
      <c r="M3480" s="104">
        <v>1.1499999999999999</v>
      </c>
      <c r="N3480" s="106">
        <f>(0.214828*'Datos Monitoreo 2019'!$E3480^2.0402)/1000</f>
        <v>0.11977584099147214</v>
      </c>
      <c r="O3480" s="106">
        <f>'Datos Monitoreo 2019'!$N3480*'Datos Monitoreo 2019'!$S3480</f>
        <v>2.3955168198294428E-2</v>
      </c>
      <c r="P3480" s="106">
        <f>'Datos Monitoreo 2019'!$O3480+'Datos Monitoreo 2019'!$N3480</f>
        <v>0.14373100918976656</v>
      </c>
      <c r="Q3480" s="104">
        <v>0.47</v>
      </c>
      <c r="R3480" s="106">
        <f>'Datos Monitoreo 2019'!$Q3480*'Datos Monitoreo 2019'!$N3480</f>
        <v>5.6294645265991899E-2</v>
      </c>
      <c r="S3480" s="104">
        <v>0.2</v>
      </c>
      <c r="T3480" s="106">
        <f>'Datos Monitoreo 2019'!$R3480*'Datos Monitoreo 2019'!$S3480</f>
        <v>1.1258929053198381E-2</v>
      </c>
      <c r="U3480" s="106">
        <f>'Datos Monitoreo 2019'!$T3480+'Datos Monitoreo 2019'!$R3480</f>
        <v>6.7553574319190277E-2</v>
      </c>
    </row>
    <row r="3481" spans="1:21" s="94" customFormat="1" ht="16.5" hidden="1" x14ac:dyDescent="0.3">
      <c r="A3481" s="95" t="s">
        <v>127</v>
      </c>
      <c r="B3481" s="102">
        <f>VLOOKUP('Datos Monitoreo 2019'!$A3481,info!$D$3:$E$118,2,FALSE)</f>
        <v>4</v>
      </c>
      <c r="C3481" s="96">
        <v>32</v>
      </c>
      <c r="D3481" s="96" t="s">
        <v>10</v>
      </c>
      <c r="E3481" s="97">
        <v>19.066762182409061</v>
      </c>
      <c r="F3481" s="103">
        <f t="shared" si="59"/>
        <v>2.8552476368157567E-2</v>
      </c>
      <c r="G3481" s="95"/>
      <c r="H3481" s="104"/>
      <c r="I3481" s="104"/>
      <c r="J3481" s="104"/>
      <c r="K3481" s="105">
        <f>VLOOKUP('Datos Monitoreo 2019'!$D3481,info!$A$2:$B$20,2,FALSE)</f>
        <v>0.54</v>
      </c>
      <c r="M3481" s="104">
        <v>1.1499999999999999</v>
      </c>
      <c r="N3481" s="106">
        <f>(0.214828*'Datos Monitoreo 2019'!$E3481^2.0402)/1000</f>
        <v>8.7924907085608822E-2</v>
      </c>
      <c r="O3481" s="106">
        <f>'Datos Monitoreo 2019'!$N3481*'Datos Monitoreo 2019'!$S3481</f>
        <v>1.7584981417121764E-2</v>
      </c>
      <c r="P3481" s="106">
        <f>'Datos Monitoreo 2019'!$O3481+'Datos Monitoreo 2019'!$N3481</f>
        <v>0.10550988850273059</v>
      </c>
      <c r="Q3481" s="104">
        <v>0.47</v>
      </c>
      <c r="R3481" s="106">
        <f>'Datos Monitoreo 2019'!$Q3481*'Datos Monitoreo 2019'!$N3481</f>
        <v>4.1324706330236147E-2</v>
      </c>
      <c r="S3481" s="104">
        <v>0.2</v>
      </c>
      <c r="T3481" s="106">
        <f>'Datos Monitoreo 2019'!$R3481*'Datos Monitoreo 2019'!$S3481</f>
        <v>8.264941266047229E-3</v>
      </c>
      <c r="U3481" s="106">
        <f>'Datos Monitoreo 2019'!$T3481+'Datos Monitoreo 2019'!$R3481</f>
        <v>4.9589647596283377E-2</v>
      </c>
    </row>
    <row r="3482" spans="1:21" s="94" customFormat="1" ht="16.5" hidden="1" x14ac:dyDescent="0.3">
      <c r="A3482" s="95" t="s">
        <v>127</v>
      </c>
      <c r="B3482" s="102">
        <f>VLOOKUP('Datos Monitoreo 2019'!$A3482,info!$D$3:$E$118,2,FALSE)</f>
        <v>4</v>
      </c>
      <c r="C3482" s="96">
        <v>34</v>
      </c>
      <c r="D3482" s="96" t="s">
        <v>10</v>
      </c>
      <c r="E3482" s="97">
        <v>17.634367694582004</v>
      </c>
      <c r="F3482" s="103">
        <f t="shared" si="59"/>
        <v>2.4423599256996074E-2</v>
      </c>
      <c r="G3482" s="95"/>
      <c r="H3482" s="104"/>
      <c r="I3482" s="104"/>
      <c r="J3482" s="104"/>
      <c r="K3482" s="105">
        <f>VLOOKUP('Datos Monitoreo 2019'!$D3482,info!$A$2:$B$20,2,FALSE)</f>
        <v>0.54</v>
      </c>
      <c r="M3482" s="104">
        <v>1.1499999999999999</v>
      </c>
      <c r="N3482" s="106">
        <f>(0.214828*'Datos Monitoreo 2019'!$E3482^2.0402)/1000</f>
        <v>7.4974631004329981E-2</v>
      </c>
      <c r="O3482" s="106">
        <f>'Datos Monitoreo 2019'!$N3482*'Datos Monitoreo 2019'!$S3482</f>
        <v>1.4994926200865996E-2</v>
      </c>
      <c r="P3482" s="106">
        <f>'Datos Monitoreo 2019'!$O3482+'Datos Monitoreo 2019'!$N3482</f>
        <v>8.9969557205195977E-2</v>
      </c>
      <c r="Q3482" s="104">
        <v>0.47</v>
      </c>
      <c r="R3482" s="106">
        <f>'Datos Monitoreo 2019'!$Q3482*'Datos Monitoreo 2019'!$N3482</f>
        <v>3.5238076572035086E-2</v>
      </c>
      <c r="S3482" s="104">
        <v>0.2</v>
      </c>
      <c r="T3482" s="106">
        <f>'Datos Monitoreo 2019'!$R3482*'Datos Monitoreo 2019'!$S3482</f>
        <v>7.0476153144070179E-3</v>
      </c>
      <c r="U3482" s="106">
        <f>'Datos Monitoreo 2019'!$T3482+'Datos Monitoreo 2019'!$R3482</f>
        <v>4.2285691886442101E-2</v>
      </c>
    </row>
    <row r="3483" spans="1:21" s="94" customFormat="1" ht="16.5" hidden="1" x14ac:dyDescent="0.3">
      <c r="A3483" s="95" t="s">
        <v>127</v>
      </c>
      <c r="B3483" s="102">
        <f>VLOOKUP('Datos Monitoreo 2019'!$A3483,info!$D$3:$E$118,2,FALSE)</f>
        <v>4</v>
      </c>
      <c r="C3483" s="96">
        <v>35</v>
      </c>
      <c r="D3483" s="96" t="s">
        <v>10</v>
      </c>
      <c r="E3483" s="97">
        <v>18.684790318988515</v>
      </c>
      <c r="F3483" s="103">
        <f t="shared" si="59"/>
        <v>2.7419929793115649E-2</v>
      </c>
      <c r="G3483" s="95"/>
      <c r="H3483" s="104"/>
      <c r="I3483" s="104"/>
      <c r="J3483" s="104"/>
      <c r="K3483" s="105">
        <f>VLOOKUP('Datos Monitoreo 2019'!$D3483,info!$A$2:$B$20,2,FALSE)</f>
        <v>0.54</v>
      </c>
      <c r="M3483" s="104">
        <v>1.1499999999999999</v>
      </c>
      <c r="N3483" s="106">
        <f>(0.214828*'Datos Monitoreo 2019'!$E3483^2.0402)/1000</f>
        <v>8.4368663452609863E-2</v>
      </c>
      <c r="O3483" s="106">
        <f>'Datos Monitoreo 2019'!$N3483*'Datos Monitoreo 2019'!$S3483</f>
        <v>1.6873732690521972E-2</v>
      </c>
      <c r="P3483" s="106">
        <f>'Datos Monitoreo 2019'!$O3483+'Datos Monitoreo 2019'!$N3483</f>
        <v>0.10124239614313184</v>
      </c>
      <c r="Q3483" s="104">
        <v>0.47</v>
      </c>
      <c r="R3483" s="106">
        <f>'Datos Monitoreo 2019'!$Q3483*'Datos Monitoreo 2019'!$N3483</f>
        <v>3.9653271822726634E-2</v>
      </c>
      <c r="S3483" s="104">
        <v>0.2</v>
      </c>
      <c r="T3483" s="106">
        <f>'Datos Monitoreo 2019'!$R3483*'Datos Monitoreo 2019'!$S3483</f>
        <v>7.9306543645453267E-3</v>
      </c>
      <c r="U3483" s="106">
        <f>'Datos Monitoreo 2019'!$T3483+'Datos Monitoreo 2019'!$R3483</f>
        <v>4.758392618727196E-2</v>
      </c>
    </row>
    <row r="3484" spans="1:21" s="94" customFormat="1" ht="16.5" hidden="1" x14ac:dyDescent="0.3">
      <c r="A3484" s="95" t="s">
        <v>127</v>
      </c>
      <c r="B3484" s="102">
        <f>VLOOKUP('Datos Monitoreo 2019'!$A3484,info!$D$3:$E$118,2,FALSE)</f>
        <v>4</v>
      </c>
      <c r="C3484" s="96">
        <v>36</v>
      </c>
      <c r="D3484" s="96" t="s">
        <v>15</v>
      </c>
      <c r="E3484" s="97">
        <v>10.758874153012124</v>
      </c>
      <c r="F3484" s="103">
        <f t="shared" si="59"/>
        <v>9.0912486592952431E-3</v>
      </c>
      <c r="G3484" s="95"/>
      <c r="H3484" s="104"/>
      <c r="I3484" s="104"/>
      <c r="J3484" s="104"/>
      <c r="K3484" s="105">
        <f>VLOOKUP('Datos Monitoreo 2019'!$D3484,info!$A$2:$B$20,2,FALSE)</f>
        <v>0.89</v>
      </c>
      <c r="M3484" s="104">
        <v>1.1499999999999999</v>
      </c>
      <c r="N3484" s="106">
        <f>(0.193936*'Datos Monitoreo 2019'!$E3484^2.24268)/1000</f>
        <v>3.9955931763415373E-2</v>
      </c>
      <c r="O3484" s="106">
        <f>'Datos Monitoreo 2019'!$N3484*'Datos Monitoreo 2019'!$S3484</f>
        <v>7.9911863526830745E-3</v>
      </c>
      <c r="P3484" s="106">
        <f>'Datos Monitoreo 2019'!$O3484+'Datos Monitoreo 2019'!$N3484</f>
        <v>4.7947118116098447E-2</v>
      </c>
      <c r="Q3484" s="104">
        <v>0.47</v>
      </c>
      <c r="R3484" s="106">
        <f>'Datos Monitoreo 2019'!$Q3484*'Datos Monitoreo 2019'!$N3484</f>
        <v>1.8779287928805222E-2</v>
      </c>
      <c r="S3484" s="104">
        <v>0.2</v>
      </c>
      <c r="T3484" s="106">
        <f>'Datos Monitoreo 2019'!$R3484*'Datos Monitoreo 2019'!$S3484</f>
        <v>3.7558575857610447E-3</v>
      </c>
      <c r="U3484" s="106">
        <f>'Datos Monitoreo 2019'!$T3484+'Datos Monitoreo 2019'!$R3484</f>
        <v>2.2535145514566268E-2</v>
      </c>
    </row>
    <row r="3485" spans="1:21" s="94" customFormat="1" ht="16.5" hidden="1" x14ac:dyDescent="0.3">
      <c r="A3485" s="95" t="s">
        <v>127</v>
      </c>
      <c r="B3485" s="102">
        <f>VLOOKUP('Datos Monitoreo 2019'!$A3485,info!$D$3:$E$118,2,FALSE)</f>
        <v>4</v>
      </c>
      <c r="C3485" s="96">
        <v>37</v>
      </c>
      <c r="D3485" s="96" t="s">
        <v>10</v>
      </c>
      <c r="E3485" s="97">
        <v>18.971269216553925</v>
      </c>
      <c r="F3485" s="103">
        <f t="shared" si="59"/>
        <v>2.8267191132665348E-2</v>
      </c>
      <c r="G3485" s="95"/>
      <c r="H3485" s="104"/>
      <c r="I3485" s="104"/>
      <c r="J3485" s="104"/>
      <c r="K3485" s="105">
        <f>VLOOKUP('Datos Monitoreo 2019'!$D3485,info!$A$2:$B$20,2,FALSE)</f>
        <v>0.54</v>
      </c>
      <c r="M3485" s="104">
        <v>1.1499999999999999</v>
      </c>
      <c r="N3485" s="106">
        <f>(0.214828*'Datos Monitoreo 2019'!$E3485^2.0402)/1000</f>
        <v>8.7028827825511051E-2</v>
      </c>
      <c r="O3485" s="106">
        <f>'Datos Monitoreo 2019'!$N3485*'Datos Monitoreo 2019'!$S3485</f>
        <v>1.7405765565102212E-2</v>
      </c>
      <c r="P3485" s="106">
        <f>'Datos Monitoreo 2019'!$O3485+'Datos Monitoreo 2019'!$N3485</f>
        <v>0.10443459339061326</v>
      </c>
      <c r="Q3485" s="104">
        <v>0.47</v>
      </c>
      <c r="R3485" s="106">
        <f>'Datos Monitoreo 2019'!$Q3485*'Datos Monitoreo 2019'!$N3485</f>
        <v>4.0903549077990195E-2</v>
      </c>
      <c r="S3485" s="104">
        <v>0.2</v>
      </c>
      <c r="T3485" s="106">
        <f>'Datos Monitoreo 2019'!$R3485*'Datos Monitoreo 2019'!$S3485</f>
        <v>8.18070981559804E-3</v>
      </c>
      <c r="U3485" s="106">
        <f>'Datos Monitoreo 2019'!$T3485+'Datos Monitoreo 2019'!$R3485</f>
        <v>4.9084258893588237E-2</v>
      </c>
    </row>
    <row r="3486" spans="1:21" s="94" customFormat="1" ht="16.5" hidden="1" x14ac:dyDescent="0.3">
      <c r="A3486" s="95" t="s">
        <v>127</v>
      </c>
      <c r="B3486" s="102">
        <f>VLOOKUP('Datos Monitoreo 2019'!$A3486,info!$D$3:$E$118,2,FALSE)</f>
        <v>4</v>
      </c>
      <c r="C3486" s="96">
        <v>40</v>
      </c>
      <c r="D3486" s="96" t="s">
        <v>9</v>
      </c>
      <c r="E3486" s="97">
        <v>16.456621115701978</v>
      </c>
      <c r="F3486" s="103">
        <f t="shared" si="59"/>
        <v>2.1270182792044803E-2</v>
      </c>
      <c r="G3486" s="95"/>
      <c r="H3486" s="104"/>
      <c r="I3486" s="104"/>
      <c r="J3486" s="104"/>
      <c r="K3486" s="105">
        <f>VLOOKUP('Datos Monitoreo 2019'!$D3486,info!$A$2:$B$20,2,FALSE)</f>
        <v>0.74</v>
      </c>
      <c r="M3486" s="104">
        <v>1.1499999999999999</v>
      </c>
      <c r="N3486" s="106">
        <f>(1.8894+0.00853085*'Datos Monitoreo 2019'!$E3486^3.32222)/1000</f>
        <v>9.5633427428626086E-2</v>
      </c>
      <c r="O3486" s="106">
        <f>'Datos Monitoreo 2019'!$N3486*'Datos Monitoreo 2019'!$S3486</f>
        <v>1.9126685485725218E-2</v>
      </c>
      <c r="P3486" s="106">
        <f>'Datos Monitoreo 2019'!$O3486+'Datos Monitoreo 2019'!$N3486</f>
        <v>0.1147601129143513</v>
      </c>
      <c r="Q3486" s="104">
        <v>0.47</v>
      </c>
      <c r="R3486" s="106">
        <f>'Datos Monitoreo 2019'!$Q3486*'Datos Monitoreo 2019'!$N3486</f>
        <v>4.4947710891454259E-2</v>
      </c>
      <c r="S3486" s="104">
        <v>0.2</v>
      </c>
      <c r="T3486" s="106">
        <f>'Datos Monitoreo 2019'!$R3486*'Datos Monitoreo 2019'!$S3486</f>
        <v>8.9895421782908522E-3</v>
      </c>
      <c r="U3486" s="106">
        <f>'Datos Monitoreo 2019'!$T3486+'Datos Monitoreo 2019'!$R3486</f>
        <v>5.393725306974511E-2</v>
      </c>
    </row>
    <row r="3487" spans="1:21" s="94" customFormat="1" ht="16.5" hidden="1" x14ac:dyDescent="0.3">
      <c r="A3487" s="95" t="s">
        <v>127</v>
      </c>
      <c r="B3487" s="102">
        <f>VLOOKUP('Datos Monitoreo 2019'!$A3487,info!$D$3:$E$118,2,FALSE)</f>
        <v>4</v>
      </c>
      <c r="C3487" s="96">
        <v>41</v>
      </c>
      <c r="D3487" s="96" t="s">
        <v>10</v>
      </c>
      <c r="E3487" s="97">
        <v>27.597467132134653</v>
      </c>
      <c r="F3487" s="103">
        <f t="shared" si="59"/>
        <v>5.9817510008901849E-2</v>
      </c>
      <c r="G3487" s="95"/>
      <c r="H3487" s="104"/>
      <c r="I3487" s="104"/>
      <c r="J3487" s="104"/>
      <c r="K3487" s="105">
        <f>VLOOKUP('Datos Monitoreo 2019'!$D3487,info!$A$2:$B$20,2,FALSE)</f>
        <v>0.54</v>
      </c>
      <c r="M3487" s="104">
        <v>1.1499999999999999</v>
      </c>
      <c r="N3487" s="106">
        <f>(0.214828*'Datos Monitoreo 2019'!$E3487^2.0402)/1000</f>
        <v>0.18696154043249572</v>
      </c>
      <c r="O3487" s="106">
        <f>'Datos Monitoreo 2019'!$N3487*'Datos Monitoreo 2019'!$S3487</f>
        <v>3.7392308086499147E-2</v>
      </c>
      <c r="P3487" s="106">
        <f>'Datos Monitoreo 2019'!$O3487+'Datos Monitoreo 2019'!$N3487</f>
        <v>0.22435384851899487</v>
      </c>
      <c r="Q3487" s="104">
        <v>0.47</v>
      </c>
      <c r="R3487" s="106">
        <f>'Datos Monitoreo 2019'!$Q3487*'Datos Monitoreo 2019'!$N3487</f>
        <v>8.7871924003272983E-2</v>
      </c>
      <c r="S3487" s="104">
        <v>0.2</v>
      </c>
      <c r="T3487" s="106">
        <f>'Datos Monitoreo 2019'!$R3487*'Datos Monitoreo 2019'!$S3487</f>
        <v>1.7574384800654597E-2</v>
      </c>
      <c r="U3487" s="106">
        <f>'Datos Monitoreo 2019'!$T3487+'Datos Monitoreo 2019'!$R3487</f>
        <v>0.10544630880392758</v>
      </c>
    </row>
    <row r="3488" spans="1:21" s="94" customFormat="1" ht="16.5" hidden="1" x14ac:dyDescent="0.3">
      <c r="A3488" s="95" t="s">
        <v>127</v>
      </c>
      <c r="B3488" s="102">
        <f>VLOOKUP('Datos Monitoreo 2019'!$A3488,info!$D$3:$E$118,2,FALSE)</f>
        <v>4</v>
      </c>
      <c r="C3488" s="96">
        <v>43</v>
      </c>
      <c r="D3488" s="96" t="s">
        <v>10</v>
      </c>
      <c r="E3488" s="97">
        <v>22.186199067010211</v>
      </c>
      <c r="F3488" s="103">
        <f t="shared" si="59"/>
        <v>3.8659451874265297E-2</v>
      </c>
      <c r="G3488" s="95"/>
      <c r="H3488" s="104"/>
      <c r="I3488" s="104"/>
      <c r="J3488" s="104"/>
      <c r="K3488" s="105">
        <f>VLOOKUP('Datos Monitoreo 2019'!$D3488,info!$A$2:$B$20,2,FALSE)</f>
        <v>0.54</v>
      </c>
      <c r="M3488" s="104">
        <v>1.1499999999999999</v>
      </c>
      <c r="N3488" s="106">
        <f>(0.214828*'Datos Monitoreo 2019'!$E3488^2.0402)/1000</f>
        <v>0.11977584099147214</v>
      </c>
      <c r="O3488" s="106">
        <f>'Datos Monitoreo 2019'!$N3488*'Datos Monitoreo 2019'!$S3488</f>
        <v>2.3955168198294428E-2</v>
      </c>
      <c r="P3488" s="106">
        <f>'Datos Monitoreo 2019'!$O3488+'Datos Monitoreo 2019'!$N3488</f>
        <v>0.14373100918976656</v>
      </c>
      <c r="Q3488" s="104">
        <v>0.47</v>
      </c>
      <c r="R3488" s="106">
        <f>'Datos Monitoreo 2019'!$Q3488*'Datos Monitoreo 2019'!$N3488</f>
        <v>5.6294645265991899E-2</v>
      </c>
      <c r="S3488" s="104">
        <v>0.2</v>
      </c>
      <c r="T3488" s="106">
        <f>'Datos Monitoreo 2019'!$R3488*'Datos Monitoreo 2019'!$S3488</f>
        <v>1.1258929053198381E-2</v>
      </c>
      <c r="U3488" s="106">
        <f>'Datos Monitoreo 2019'!$T3488+'Datos Monitoreo 2019'!$R3488</f>
        <v>6.7553574319190277E-2</v>
      </c>
    </row>
    <row r="3489" spans="1:21" s="94" customFormat="1" ht="16.5" hidden="1" x14ac:dyDescent="0.3">
      <c r="A3489" s="95" t="s">
        <v>127</v>
      </c>
      <c r="B3489" s="102">
        <f>VLOOKUP('Datos Monitoreo 2019'!$A3489,info!$D$3:$E$118,2,FALSE)</f>
        <v>4</v>
      </c>
      <c r="C3489" s="96">
        <v>44</v>
      </c>
      <c r="D3489" s="96" t="s">
        <v>9</v>
      </c>
      <c r="E3489" s="97">
        <v>17.156902865306318</v>
      </c>
      <c r="F3489" s="103">
        <f t="shared" si="59"/>
        <v>2.3118926611000259E-2</v>
      </c>
      <c r="G3489" s="95"/>
      <c r="H3489" s="104"/>
      <c r="I3489" s="104"/>
      <c r="J3489" s="104"/>
      <c r="K3489" s="105">
        <f>VLOOKUP('Datos Monitoreo 2019'!$D3489,info!$A$2:$B$20,2,FALSE)</f>
        <v>0.74</v>
      </c>
      <c r="M3489" s="104">
        <v>1.1499999999999999</v>
      </c>
      <c r="N3489" s="106">
        <f>(1.8894+0.00853085*'Datos Monitoreo 2019'!$E3489^3.32222)/1000</f>
        <v>0.10955324435921024</v>
      </c>
      <c r="O3489" s="106">
        <f>'Datos Monitoreo 2019'!$N3489*'Datos Monitoreo 2019'!$S3489</f>
        <v>2.1910648871842048E-2</v>
      </c>
      <c r="P3489" s="106">
        <f>'Datos Monitoreo 2019'!$O3489+'Datos Monitoreo 2019'!$N3489</f>
        <v>0.13146389323105229</v>
      </c>
      <c r="Q3489" s="104">
        <v>0.47</v>
      </c>
      <c r="R3489" s="106">
        <f>'Datos Monitoreo 2019'!$Q3489*'Datos Monitoreo 2019'!$N3489</f>
        <v>5.1490024848828808E-2</v>
      </c>
      <c r="S3489" s="104">
        <v>0.2</v>
      </c>
      <c r="T3489" s="106">
        <f>'Datos Monitoreo 2019'!$R3489*'Datos Monitoreo 2019'!$S3489</f>
        <v>1.0298004969765762E-2</v>
      </c>
      <c r="U3489" s="106">
        <f>'Datos Monitoreo 2019'!$T3489+'Datos Monitoreo 2019'!$R3489</f>
        <v>6.1788029818594568E-2</v>
      </c>
    </row>
    <row r="3490" spans="1:21" s="94" customFormat="1" ht="16.5" hidden="1" x14ac:dyDescent="0.3">
      <c r="A3490" s="95" t="s">
        <v>127</v>
      </c>
      <c r="B3490" s="102">
        <f>VLOOKUP('Datos Monitoreo 2019'!$A3490,info!$D$3:$E$118,2,FALSE)</f>
        <v>4</v>
      </c>
      <c r="C3490" s="96">
        <v>48</v>
      </c>
      <c r="D3490" s="96" t="s">
        <v>10</v>
      </c>
      <c r="E3490" s="97">
        <v>18.334649444186343</v>
      </c>
      <c r="F3490" s="103">
        <f t="shared" si="59"/>
        <v>2.6401895199628336E-2</v>
      </c>
      <c r="G3490" s="95"/>
      <c r="H3490" s="104"/>
      <c r="I3490" s="104"/>
      <c r="J3490" s="104"/>
      <c r="K3490" s="105">
        <f>VLOOKUP('Datos Monitoreo 2019'!$D3490,info!$A$2:$B$20,2,FALSE)</f>
        <v>0.54</v>
      </c>
      <c r="M3490" s="104">
        <v>1.1499999999999999</v>
      </c>
      <c r="N3490" s="106">
        <f>(0.214828*'Datos Monitoreo 2019'!$E3490^2.0402)/1000</f>
        <v>8.1174508121675606E-2</v>
      </c>
      <c r="O3490" s="106">
        <f>'Datos Monitoreo 2019'!$N3490*'Datos Monitoreo 2019'!$S3490</f>
        <v>1.6234901624335121E-2</v>
      </c>
      <c r="P3490" s="106">
        <f>'Datos Monitoreo 2019'!$O3490+'Datos Monitoreo 2019'!$N3490</f>
        <v>9.7409409746010728E-2</v>
      </c>
      <c r="Q3490" s="104">
        <v>0.47</v>
      </c>
      <c r="R3490" s="106">
        <f>'Datos Monitoreo 2019'!$Q3490*'Datos Monitoreo 2019'!$N3490</f>
        <v>3.8152018817187536E-2</v>
      </c>
      <c r="S3490" s="104">
        <v>0.2</v>
      </c>
      <c r="T3490" s="106">
        <f>'Datos Monitoreo 2019'!$R3490*'Datos Monitoreo 2019'!$S3490</f>
        <v>7.6304037634375077E-3</v>
      </c>
      <c r="U3490" s="106">
        <f>'Datos Monitoreo 2019'!$T3490+'Datos Monitoreo 2019'!$R3490</f>
        <v>4.5782422580625044E-2</v>
      </c>
    </row>
    <row r="3491" spans="1:21" s="94" customFormat="1" ht="16.5" hidden="1" x14ac:dyDescent="0.3">
      <c r="A3491" s="95" t="s">
        <v>127</v>
      </c>
      <c r="B3491" s="102">
        <f>VLOOKUP('Datos Monitoreo 2019'!$A3491,info!$D$3:$E$118,2,FALSE)</f>
        <v>4</v>
      </c>
      <c r="C3491" s="96">
        <v>49</v>
      </c>
      <c r="D3491" s="96" t="s">
        <v>10</v>
      </c>
      <c r="E3491" s="97">
        <v>20.14901579543395</v>
      </c>
      <c r="F3491" s="103">
        <f t="shared" si="59"/>
        <v>3.1885817496274227E-2</v>
      </c>
      <c r="G3491" s="95"/>
      <c r="H3491" s="104"/>
      <c r="I3491" s="104"/>
      <c r="J3491" s="104"/>
      <c r="K3491" s="105">
        <f>VLOOKUP('Datos Monitoreo 2019'!$D3491,info!$A$2:$B$20,2,FALSE)</f>
        <v>0.54</v>
      </c>
      <c r="M3491" s="104">
        <v>1.1499999999999999</v>
      </c>
      <c r="N3491" s="106">
        <f>(0.214828*'Datos Monitoreo 2019'!$E3491^2.0402)/1000</f>
        <v>9.8407809367200907E-2</v>
      </c>
      <c r="O3491" s="106">
        <f>'Datos Monitoreo 2019'!$N3491*'Datos Monitoreo 2019'!$S3491</f>
        <v>1.9681561873440181E-2</v>
      </c>
      <c r="P3491" s="106">
        <f>'Datos Monitoreo 2019'!$O3491+'Datos Monitoreo 2019'!$N3491</f>
        <v>0.11808937124064109</v>
      </c>
      <c r="Q3491" s="104">
        <v>0.47</v>
      </c>
      <c r="R3491" s="106">
        <f>'Datos Monitoreo 2019'!$Q3491*'Datos Monitoreo 2019'!$N3491</f>
        <v>4.6251670402584426E-2</v>
      </c>
      <c r="S3491" s="104">
        <v>0.2</v>
      </c>
      <c r="T3491" s="106">
        <f>'Datos Monitoreo 2019'!$R3491*'Datos Monitoreo 2019'!$S3491</f>
        <v>9.2503340805168855E-3</v>
      </c>
      <c r="U3491" s="106">
        <f>'Datos Monitoreo 2019'!$T3491+'Datos Monitoreo 2019'!$R3491</f>
        <v>5.550200448310131E-2</v>
      </c>
    </row>
    <row r="3492" spans="1:21" s="94" customFormat="1" ht="16.5" hidden="1" x14ac:dyDescent="0.3">
      <c r="A3492" s="95" t="s">
        <v>127</v>
      </c>
      <c r="B3492" s="102">
        <f>VLOOKUP('Datos Monitoreo 2019'!$A3492,info!$D$3:$E$118,2,FALSE)</f>
        <v>4</v>
      </c>
      <c r="C3492" s="96">
        <v>50</v>
      </c>
      <c r="D3492" s="96" t="s">
        <v>10</v>
      </c>
      <c r="E3492" s="97">
        <v>21.86788918082642</v>
      </c>
      <c r="F3492" s="103">
        <f t="shared" si="59"/>
        <v>3.7558099668069375E-2</v>
      </c>
      <c r="G3492" s="95"/>
      <c r="H3492" s="104"/>
      <c r="I3492" s="104"/>
      <c r="J3492" s="104"/>
      <c r="K3492" s="105">
        <f>VLOOKUP('Datos Monitoreo 2019'!$D3492,info!$A$2:$B$20,2,FALSE)</f>
        <v>0.54</v>
      </c>
      <c r="M3492" s="104">
        <v>1.1499999999999999</v>
      </c>
      <c r="N3492" s="106">
        <f>(0.214828*'Datos Monitoreo 2019'!$E3492^2.0402)/1000</f>
        <v>0.11629601942217463</v>
      </c>
      <c r="O3492" s="106">
        <f>'Datos Monitoreo 2019'!$N3492*'Datos Monitoreo 2019'!$S3492</f>
        <v>2.3259203884434927E-2</v>
      </c>
      <c r="P3492" s="106">
        <f>'Datos Monitoreo 2019'!$O3492+'Datos Monitoreo 2019'!$N3492</f>
        <v>0.13955522330660955</v>
      </c>
      <c r="Q3492" s="104">
        <v>0.47</v>
      </c>
      <c r="R3492" s="106">
        <f>'Datos Monitoreo 2019'!$Q3492*'Datos Monitoreo 2019'!$N3492</f>
        <v>5.4659129128422072E-2</v>
      </c>
      <c r="S3492" s="104">
        <v>0.2</v>
      </c>
      <c r="T3492" s="106">
        <f>'Datos Monitoreo 2019'!$R3492*'Datos Monitoreo 2019'!$S3492</f>
        <v>1.0931825825684416E-2</v>
      </c>
      <c r="U3492" s="106">
        <f>'Datos Monitoreo 2019'!$T3492+'Datos Monitoreo 2019'!$R3492</f>
        <v>6.5590954954106495E-2</v>
      </c>
    </row>
    <row r="3493" spans="1:21" s="94" customFormat="1" ht="16.5" hidden="1" x14ac:dyDescent="0.3">
      <c r="A3493" s="95" t="s">
        <v>127</v>
      </c>
      <c r="B3493" s="102">
        <f>VLOOKUP('Datos Monitoreo 2019'!$A3493,info!$D$3:$E$118,2,FALSE)</f>
        <v>4</v>
      </c>
      <c r="C3493" s="96">
        <v>52</v>
      </c>
      <c r="D3493" s="96" t="s">
        <v>10</v>
      </c>
      <c r="E3493" s="97">
        <v>18.080001535239308</v>
      </c>
      <c r="F3493" s="103">
        <f t="shared" si="59"/>
        <v>2.567360218003982E-2</v>
      </c>
      <c r="G3493" s="95"/>
      <c r="H3493" s="104"/>
      <c r="I3493" s="104"/>
      <c r="J3493" s="104"/>
      <c r="K3493" s="105">
        <f>VLOOKUP('Datos Monitoreo 2019'!$D3493,info!$A$2:$B$20,2,FALSE)</f>
        <v>0.54</v>
      </c>
      <c r="M3493" s="104">
        <v>1.1499999999999999</v>
      </c>
      <c r="N3493" s="106">
        <f>(0.214828*'Datos Monitoreo 2019'!$E3493^2.0402)/1000</f>
        <v>7.8890950670166327E-2</v>
      </c>
      <c r="O3493" s="106">
        <f>'Datos Monitoreo 2019'!$N3493*'Datos Monitoreo 2019'!$S3493</f>
        <v>1.5778190134033265E-2</v>
      </c>
      <c r="P3493" s="106">
        <f>'Datos Monitoreo 2019'!$O3493+'Datos Monitoreo 2019'!$N3493</f>
        <v>9.4669140804199595E-2</v>
      </c>
      <c r="Q3493" s="104">
        <v>0.47</v>
      </c>
      <c r="R3493" s="106">
        <f>'Datos Monitoreo 2019'!$Q3493*'Datos Monitoreo 2019'!$N3493</f>
        <v>3.7078746814978171E-2</v>
      </c>
      <c r="S3493" s="104">
        <v>0.2</v>
      </c>
      <c r="T3493" s="106">
        <f>'Datos Monitoreo 2019'!$R3493*'Datos Monitoreo 2019'!$S3493</f>
        <v>7.4157493629956345E-3</v>
      </c>
      <c r="U3493" s="106">
        <f>'Datos Monitoreo 2019'!$T3493+'Datos Monitoreo 2019'!$R3493</f>
        <v>4.4494496177973804E-2</v>
      </c>
    </row>
    <row r="3494" spans="1:21" s="94" customFormat="1" ht="16.5" hidden="1" x14ac:dyDescent="0.3">
      <c r="A3494" s="95" t="s">
        <v>127</v>
      </c>
      <c r="B3494" s="102">
        <f>VLOOKUP('Datos Monitoreo 2019'!$A3494,info!$D$3:$E$118,2,FALSE)</f>
        <v>4</v>
      </c>
      <c r="C3494" s="96">
        <v>53</v>
      </c>
      <c r="D3494" s="96" t="s">
        <v>10</v>
      </c>
      <c r="E3494" s="97">
        <v>22.950142793851306</v>
      </c>
      <c r="F3494" s="103">
        <f t="shared" si="59"/>
        <v>4.1367632385916973E-2</v>
      </c>
      <c r="G3494" s="95"/>
      <c r="H3494" s="104"/>
      <c r="I3494" s="104"/>
      <c r="J3494" s="104"/>
      <c r="K3494" s="105">
        <f>VLOOKUP('Datos Monitoreo 2019'!$D3494,info!$A$2:$B$20,2,FALSE)</f>
        <v>0.54</v>
      </c>
      <c r="M3494" s="104">
        <v>1.1499999999999999</v>
      </c>
      <c r="N3494" s="106">
        <f>(0.214828*'Datos Monitoreo 2019'!$E3494^2.0402)/1000</f>
        <v>0.12834094775650604</v>
      </c>
      <c r="O3494" s="106">
        <f>'Datos Monitoreo 2019'!$N3494*'Datos Monitoreo 2019'!$S3494</f>
        <v>2.5668189551301207E-2</v>
      </c>
      <c r="P3494" s="106">
        <f>'Datos Monitoreo 2019'!$O3494+'Datos Monitoreo 2019'!$N3494</f>
        <v>0.15400913730780724</v>
      </c>
      <c r="Q3494" s="104">
        <v>0.47</v>
      </c>
      <c r="R3494" s="106">
        <f>'Datos Monitoreo 2019'!$Q3494*'Datos Monitoreo 2019'!$N3494</f>
        <v>6.0320245445557835E-2</v>
      </c>
      <c r="S3494" s="104">
        <v>0.2</v>
      </c>
      <c r="T3494" s="106">
        <f>'Datos Monitoreo 2019'!$R3494*'Datos Monitoreo 2019'!$S3494</f>
        <v>1.2064049089111567E-2</v>
      </c>
      <c r="U3494" s="106">
        <f>'Datos Monitoreo 2019'!$T3494+'Datos Monitoreo 2019'!$R3494</f>
        <v>7.2384294534669408E-2</v>
      </c>
    </row>
    <row r="3495" spans="1:21" s="94" customFormat="1" ht="16.5" hidden="1" x14ac:dyDescent="0.3">
      <c r="A3495" s="95" t="s">
        <v>127</v>
      </c>
      <c r="B3495" s="102">
        <f>VLOOKUP('Datos Monitoreo 2019'!$A3495,info!$D$3:$E$118,2,FALSE)</f>
        <v>4</v>
      </c>
      <c r="C3495" s="96">
        <v>54</v>
      </c>
      <c r="D3495" s="96" t="s">
        <v>10</v>
      </c>
      <c r="E3495" s="97">
        <v>17.411550774253353</v>
      </c>
      <c r="F3495" s="103">
        <f t="shared" si="59"/>
        <v>2.3810295683791467E-2</v>
      </c>
      <c r="G3495" s="95"/>
      <c r="H3495" s="104"/>
      <c r="I3495" s="104"/>
      <c r="J3495" s="104"/>
      <c r="K3495" s="105">
        <f>VLOOKUP('Datos Monitoreo 2019'!$D3495,info!$A$2:$B$20,2,FALSE)</f>
        <v>0.54</v>
      </c>
      <c r="M3495" s="104">
        <v>1.1499999999999999</v>
      </c>
      <c r="N3495" s="106">
        <f>(0.214828*'Datos Monitoreo 2019'!$E3495^2.0402)/1000</f>
        <v>7.3054581667493623E-2</v>
      </c>
      <c r="O3495" s="106">
        <f>'Datos Monitoreo 2019'!$N3495*'Datos Monitoreo 2019'!$S3495</f>
        <v>1.4610916333498725E-2</v>
      </c>
      <c r="P3495" s="106">
        <f>'Datos Monitoreo 2019'!$O3495+'Datos Monitoreo 2019'!$N3495</f>
        <v>8.7665498000992353E-2</v>
      </c>
      <c r="Q3495" s="104">
        <v>0.47</v>
      </c>
      <c r="R3495" s="106">
        <f>'Datos Monitoreo 2019'!$Q3495*'Datos Monitoreo 2019'!$N3495</f>
        <v>3.4335653383721999E-2</v>
      </c>
      <c r="S3495" s="104">
        <v>0.2</v>
      </c>
      <c r="T3495" s="106">
        <f>'Datos Monitoreo 2019'!$R3495*'Datos Monitoreo 2019'!$S3495</f>
        <v>6.8671306767444E-3</v>
      </c>
      <c r="U3495" s="106">
        <f>'Datos Monitoreo 2019'!$T3495+'Datos Monitoreo 2019'!$R3495</f>
        <v>4.1202784060466402E-2</v>
      </c>
    </row>
    <row r="3496" spans="1:21" s="94" customFormat="1" ht="16.5" hidden="1" x14ac:dyDescent="0.3">
      <c r="A3496" s="95" t="s">
        <v>127</v>
      </c>
      <c r="B3496" s="102">
        <f>VLOOKUP('Datos Monitoreo 2019'!$A3496,info!$D$3:$E$118,2,FALSE)</f>
        <v>4</v>
      </c>
      <c r="C3496" s="96">
        <v>56</v>
      </c>
      <c r="D3496" s="96" t="s">
        <v>10</v>
      </c>
      <c r="E3496" s="97">
        <v>16.934085944977664</v>
      </c>
      <c r="F3496" s="103">
        <f t="shared" si="59"/>
        <v>2.2522334306820293E-2</v>
      </c>
      <c r="G3496" s="95"/>
      <c r="H3496" s="104"/>
      <c r="I3496" s="104"/>
      <c r="J3496" s="104"/>
      <c r="K3496" s="105">
        <f>VLOOKUP('Datos Monitoreo 2019'!$D3496,info!$A$2:$B$20,2,FALSE)</f>
        <v>0.54</v>
      </c>
      <c r="M3496" s="104">
        <v>1.1499999999999999</v>
      </c>
      <c r="N3496" s="106">
        <f>(0.214828*'Datos Monitoreo 2019'!$E3496^2.0402)/1000</f>
        <v>6.9025669426813568E-2</v>
      </c>
      <c r="O3496" s="106">
        <f>'Datos Monitoreo 2019'!$N3496*'Datos Monitoreo 2019'!$S3496</f>
        <v>1.3805133885362714E-2</v>
      </c>
      <c r="P3496" s="106">
        <f>'Datos Monitoreo 2019'!$O3496+'Datos Monitoreo 2019'!$N3496</f>
        <v>8.2830803312176279E-2</v>
      </c>
      <c r="Q3496" s="104">
        <v>0.47</v>
      </c>
      <c r="R3496" s="106">
        <f>'Datos Monitoreo 2019'!$Q3496*'Datos Monitoreo 2019'!$N3496</f>
        <v>3.2442064630602375E-2</v>
      </c>
      <c r="S3496" s="104">
        <v>0.2</v>
      </c>
      <c r="T3496" s="106">
        <f>'Datos Monitoreo 2019'!$R3496*'Datos Monitoreo 2019'!$S3496</f>
        <v>6.4884129261204753E-3</v>
      </c>
      <c r="U3496" s="106">
        <f>'Datos Monitoreo 2019'!$T3496+'Datos Monitoreo 2019'!$R3496</f>
        <v>3.8930477556722853E-2</v>
      </c>
    </row>
    <row r="3497" spans="1:21" s="94" customFormat="1" ht="16.5" hidden="1" x14ac:dyDescent="0.3">
      <c r="A3497" s="95" t="s">
        <v>127</v>
      </c>
      <c r="B3497" s="102">
        <f>VLOOKUP('Datos Monitoreo 2019'!$A3497,info!$D$3:$E$118,2,FALSE)</f>
        <v>4</v>
      </c>
      <c r="C3497" s="96">
        <v>57</v>
      </c>
      <c r="D3497" s="96" t="s">
        <v>10</v>
      </c>
      <c r="E3497" s="97">
        <v>22.218030055628589</v>
      </c>
      <c r="F3497" s="103">
        <f t="shared" si="59"/>
        <v>3.8770462447071878E-2</v>
      </c>
      <c r="G3497" s="95"/>
      <c r="H3497" s="104"/>
      <c r="I3497" s="104"/>
      <c r="J3497" s="104"/>
      <c r="K3497" s="105">
        <f>VLOOKUP('Datos Monitoreo 2019'!$D3497,info!$A$2:$B$20,2,FALSE)</f>
        <v>0.54</v>
      </c>
      <c r="M3497" s="104">
        <v>1.1499999999999999</v>
      </c>
      <c r="N3497" s="106">
        <f>(0.214828*'Datos Monitoreo 2019'!$E3497^2.0402)/1000</f>
        <v>0.12012670041789118</v>
      </c>
      <c r="O3497" s="106">
        <f>'Datos Monitoreo 2019'!$N3497*'Datos Monitoreo 2019'!$S3497</f>
        <v>2.4025340083578237E-2</v>
      </c>
      <c r="P3497" s="106">
        <f>'Datos Monitoreo 2019'!$O3497+'Datos Monitoreo 2019'!$N3497</f>
        <v>0.14415204050146943</v>
      </c>
      <c r="Q3497" s="104">
        <v>0.47</v>
      </c>
      <c r="R3497" s="106">
        <f>'Datos Monitoreo 2019'!$Q3497*'Datos Monitoreo 2019'!$N3497</f>
        <v>5.6459549196408852E-2</v>
      </c>
      <c r="S3497" s="104">
        <v>0.2</v>
      </c>
      <c r="T3497" s="106">
        <f>'Datos Monitoreo 2019'!$R3497*'Datos Monitoreo 2019'!$S3497</f>
        <v>1.1291909839281772E-2</v>
      </c>
      <c r="U3497" s="106">
        <f>'Datos Monitoreo 2019'!$T3497+'Datos Monitoreo 2019'!$R3497</f>
        <v>6.7751459035690631E-2</v>
      </c>
    </row>
    <row r="3498" spans="1:21" s="94" customFormat="1" ht="16.5" hidden="1" x14ac:dyDescent="0.3">
      <c r="A3498" s="95" t="s">
        <v>127</v>
      </c>
      <c r="B3498" s="102">
        <f>VLOOKUP('Datos Monitoreo 2019'!$A3498,info!$D$3:$E$118,2,FALSE)</f>
        <v>4</v>
      </c>
      <c r="C3498" s="96">
        <v>58</v>
      </c>
      <c r="D3498" s="96" t="s">
        <v>15</v>
      </c>
      <c r="E3498" s="97">
        <v>11.618310845708359</v>
      </c>
      <c r="F3498" s="103">
        <f t="shared" si="59"/>
        <v>1.0601708646708879E-2</v>
      </c>
      <c r="G3498" s="95"/>
      <c r="H3498" s="104"/>
      <c r="I3498" s="104"/>
      <c r="J3498" s="104"/>
      <c r="K3498" s="105">
        <f>VLOOKUP('Datos Monitoreo 2019'!$D3498,info!$A$2:$B$20,2,FALSE)</f>
        <v>0.89</v>
      </c>
      <c r="M3498" s="104">
        <v>1.1499999999999999</v>
      </c>
      <c r="N3498" s="106">
        <f>(0.193936*'Datos Monitoreo 2019'!$E3498^2.24268)/1000</f>
        <v>4.7471539779102789E-2</v>
      </c>
      <c r="O3498" s="106">
        <f>'Datos Monitoreo 2019'!$N3498*'Datos Monitoreo 2019'!$S3498</f>
        <v>9.4943079558205586E-3</v>
      </c>
      <c r="P3498" s="106">
        <f>'Datos Monitoreo 2019'!$O3498+'Datos Monitoreo 2019'!$N3498</f>
        <v>5.6965847734923344E-2</v>
      </c>
      <c r="Q3498" s="104">
        <v>0.47</v>
      </c>
      <c r="R3498" s="106">
        <f>'Datos Monitoreo 2019'!$Q3498*'Datos Monitoreo 2019'!$N3498</f>
        <v>2.2311623696178309E-2</v>
      </c>
      <c r="S3498" s="104">
        <v>0.2</v>
      </c>
      <c r="T3498" s="106">
        <f>'Datos Monitoreo 2019'!$R3498*'Datos Monitoreo 2019'!$S3498</f>
        <v>4.4623247392356616E-3</v>
      </c>
      <c r="U3498" s="106">
        <f>'Datos Monitoreo 2019'!$T3498+'Datos Monitoreo 2019'!$R3498</f>
        <v>2.6773948435413971E-2</v>
      </c>
    </row>
    <row r="3499" spans="1:21" x14ac:dyDescent="0.2">
      <c r="A3499" s="143" t="s">
        <v>128</v>
      </c>
      <c r="B3499" s="142">
        <f>VLOOKUP('Datos Monitoreo 2019'!$A3499,info!$D$3:$E$118,2,FALSE)</f>
        <v>6</v>
      </c>
      <c r="C3499" s="143">
        <v>1</v>
      </c>
      <c r="D3499" s="143" t="s">
        <v>10</v>
      </c>
      <c r="E3499" s="144">
        <v>24.127889372731332</v>
      </c>
      <c r="F3499" s="145">
        <f t="shared" si="59"/>
        <v>4.5722350361325874E-2</v>
      </c>
      <c r="G3499" s="155"/>
      <c r="H3499" s="146"/>
      <c r="I3499" s="146"/>
      <c r="J3499" s="146"/>
      <c r="K3499" s="147">
        <f>VLOOKUP('Datos Monitoreo 2019'!$D3499,info!$A$2:$B$20,2,FALSE)</f>
        <v>0.54</v>
      </c>
      <c r="M3499" s="146">
        <v>1.1499999999999999</v>
      </c>
      <c r="N3499" s="148">
        <f>(0.214828*'Datos Monitoreo 2019'!$E3499^2.0402)/1000</f>
        <v>0.14213689642506003</v>
      </c>
      <c r="O3499" s="148">
        <f>'Datos Monitoreo 2019'!$N3499*'Datos Monitoreo 2019'!$S3499</f>
        <v>2.8427379285012006E-2</v>
      </c>
      <c r="P3499" s="148">
        <f>'Datos Monitoreo 2019'!$O3499+'Datos Monitoreo 2019'!$N3499</f>
        <v>0.17056427571007204</v>
      </c>
      <c r="Q3499" s="146">
        <v>0.47</v>
      </c>
      <c r="R3499" s="148">
        <f>'Datos Monitoreo 2019'!$Q3499*'Datos Monitoreo 2019'!$N3499</f>
        <v>6.6804341319778207E-2</v>
      </c>
      <c r="S3499" s="146">
        <v>0.2</v>
      </c>
      <c r="T3499" s="148">
        <f>'Datos Monitoreo 2019'!$R3499*'Datos Monitoreo 2019'!$S3499</f>
        <v>1.3360868263955642E-2</v>
      </c>
      <c r="U3499" s="148">
        <f>'Datos Monitoreo 2019'!$T3499+'Datos Monitoreo 2019'!$R3499</f>
        <v>8.0165209583733854E-2</v>
      </c>
    </row>
    <row r="3500" spans="1:21" x14ac:dyDescent="0.2">
      <c r="A3500" s="143" t="s">
        <v>128</v>
      </c>
      <c r="B3500" s="142">
        <f>VLOOKUP('Datos Monitoreo 2019'!$A3500,info!$D$3:$E$118,2,FALSE)</f>
        <v>6</v>
      </c>
      <c r="C3500" s="143">
        <v>2</v>
      </c>
      <c r="D3500" s="143" t="s">
        <v>10</v>
      </c>
      <c r="E3500" s="144">
        <v>30.080284244368219</v>
      </c>
      <c r="F3500" s="145">
        <f t="shared" si="59"/>
        <v>7.1064671527319906E-2</v>
      </c>
      <c r="G3500" s="155"/>
      <c r="H3500" s="146"/>
      <c r="I3500" s="146"/>
      <c r="J3500" s="146"/>
      <c r="K3500" s="147">
        <f>VLOOKUP('Datos Monitoreo 2019'!$D3500,info!$A$2:$B$20,2,FALSE)</f>
        <v>0.54</v>
      </c>
      <c r="M3500" s="146">
        <v>1.1499999999999999</v>
      </c>
      <c r="N3500" s="148">
        <f>(0.214828*'Datos Monitoreo 2019'!$E3500^2.0402)/1000</f>
        <v>0.22288543570375166</v>
      </c>
      <c r="O3500" s="148">
        <f>'Datos Monitoreo 2019'!$N3500*'Datos Monitoreo 2019'!$S3500</f>
        <v>4.4577087140750336E-2</v>
      </c>
      <c r="P3500" s="148">
        <f>'Datos Monitoreo 2019'!$O3500+'Datos Monitoreo 2019'!$N3500</f>
        <v>0.267462522844502</v>
      </c>
      <c r="Q3500" s="146">
        <v>0.47</v>
      </c>
      <c r="R3500" s="148">
        <f>'Datos Monitoreo 2019'!$Q3500*'Datos Monitoreo 2019'!$N3500</f>
        <v>0.10475615478076328</v>
      </c>
      <c r="S3500" s="146">
        <v>0.2</v>
      </c>
      <c r="T3500" s="148">
        <f>'Datos Monitoreo 2019'!$R3500*'Datos Monitoreo 2019'!$S3500</f>
        <v>2.0951230956152658E-2</v>
      </c>
      <c r="U3500" s="148">
        <f>'Datos Monitoreo 2019'!$T3500+'Datos Monitoreo 2019'!$R3500</f>
        <v>0.12570738573691592</v>
      </c>
    </row>
    <row r="3501" spans="1:21" x14ac:dyDescent="0.2">
      <c r="A3501" s="143" t="s">
        <v>128</v>
      </c>
      <c r="B3501" s="142">
        <f>VLOOKUP('Datos Monitoreo 2019'!$A3501,info!$D$3:$E$118,2,FALSE)</f>
        <v>6</v>
      </c>
      <c r="C3501" s="143">
        <v>3</v>
      </c>
      <c r="D3501" s="143" t="s">
        <v>15</v>
      </c>
      <c r="E3501" s="144">
        <v>2.6419720553254629</v>
      </c>
      <c r="F3501" s="145">
        <f t="shared" si="59"/>
        <v>5.4820920148003363E-4</v>
      </c>
      <c r="G3501" s="156"/>
      <c r="H3501" s="146"/>
      <c r="I3501" s="146"/>
      <c r="J3501" s="146"/>
      <c r="K3501" s="147">
        <f>VLOOKUP('Datos Monitoreo 2019'!$D3501,info!$A$2:$B$20,2,FALSE)</f>
        <v>0.89</v>
      </c>
      <c r="M3501" s="146">
        <v>1.1499999999999999</v>
      </c>
      <c r="N3501" s="148">
        <f>(0.193936*'Datos Monitoreo 2019'!$E3501^2.24268)/1000</f>
        <v>1.7135958969187925E-3</v>
      </c>
      <c r="O3501" s="148">
        <f>'Datos Monitoreo 2019'!$N3501*'Datos Monitoreo 2019'!$S3501</f>
        <v>3.4271917938375851E-4</v>
      </c>
      <c r="P3501" s="148">
        <f>'Datos Monitoreo 2019'!$O3501+'Datos Monitoreo 2019'!$N3501</f>
        <v>2.056315076302551E-3</v>
      </c>
      <c r="Q3501" s="146">
        <v>0.47</v>
      </c>
      <c r="R3501" s="148">
        <f>'Datos Monitoreo 2019'!$Q3501*'Datos Monitoreo 2019'!$N3501</f>
        <v>8.053900715518324E-4</v>
      </c>
      <c r="S3501" s="146">
        <v>0.2</v>
      </c>
      <c r="T3501" s="148">
        <f>'Datos Monitoreo 2019'!$R3501*'Datos Monitoreo 2019'!$S3501</f>
        <v>1.610780143103665E-4</v>
      </c>
      <c r="U3501" s="148">
        <f>'Datos Monitoreo 2019'!$T3501+'Datos Monitoreo 2019'!$R3501</f>
        <v>9.6646808586219892E-4</v>
      </c>
    </row>
    <row r="3502" spans="1:21" x14ac:dyDescent="0.2">
      <c r="A3502" s="143" t="s">
        <v>128</v>
      </c>
      <c r="B3502" s="142">
        <f>VLOOKUP('Datos Monitoreo 2019'!$A3502,info!$D$3:$E$118,2,FALSE)</f>
        <v>6</v>
      </c>
      <c r="C3502" s="143">
        <v>10</v>
      </c>
      <c r="D3502" s="143" t="s">
        <v>10</v>
      </c>
      <c r="E3502" s="144">
        <v>24.828171122335672</v>
      </c>
      <c r="F3502" s="145">
        <f t="shared" si="59"/>
        <v>4.8414933688554554E-2</v>
      </c>
      <c r="G3502" s="155"/>
      <c r="H3502" s="146"/>
      <c r="I3502" s="146"/>
      <c r="J3502" s="146"/>
      <c r="K3502" s="147">
        <f>VLOOKUP('Datos Monitoreo 2019'!$D3502,info!$A$2:$B$20,2,FALSE)</f>
        <v>0.54</v>
      </c>
      <c r="M3502" s="146">
        <v>1.1499999999999999</v>
      </c>
      <c r="N3502" s="148">
        <f>(0.214828*'Datos Monitoreo 2019'!$E3502^2.0402)/1000</f>
        <v>0.15068052455612629</v>
      </c>
      <c r="O3502" s="148">
        <f>'Datos Monitoreo 2019'!$N3502*'Datos Monitoreo 2019'!$S3502</f>
        <v>3.0136104911225259E-2</v>
      </c>
      <c r="P3502" s="148">
        <f>'Datos Monitoreo 2019'!$O3502+'Datos Monitoreo 2019'!$N3502</f>
        <v>0.18081662946735155</v>
      </c>
      <c r="Q3502" s="146">
        <v>0.47</v>
      </c>
      <c r="R3502" s="148">
        <f>'Datos Monitoreo 2019'!$Q3502*'Datos Monitoreo 2019'!$N3502</f>
        <v>7.081984654137935E-2</v>
      </c>
      <c r="S3502" s="146">
        <v>0.2</v>
      </c>
      <c r="T3502" s="148">
        <f>'Datos Monitoreo 2019'!$R3502*'Datos Monitoreo 2019'!$S3502</f>
        <v>1.416396930827587E-2</v>
      </c>
      <c r="U3502" s="148">
        <f>'Datos Monitoreo 2019'!$T3502+'Datos Monitoreo 2019'!$R3502</f>
        <v>8.4983815849655225E-2</v>
      </c>
    </row>
    <row r="3503" spans="1:21" x14ac:dyDescent="0.2">
      <c r="A3503" s="143" t="s">
        <v>128</v>
      </c>
      <c r="B3503" s="142">
        <f>VLOOKUP('Datos Monitoreo 2019'!$A3503,info!$D$3:$E$118,2,FALSE)</f>
        <v>6</v>
      </c>
      <c r="C3503" s="143">
        <v>12</v>
      </c>
      <c r="D3503" s="143" t="s">
        <v>15</v>
      </c>
      <c r="E3503" s="144">
        <v>16.233804195373324</v>
      </c>
      <c r="F3503" s="145">
        <f t="shared" si="59"/>
        <v>2.0698100349100988E-2</v>
      </c>
      <c r="G3503" s="155"/>
      <c r="H3503" s="146"/>
      <c r="I3503" s="146"/>
      <c r="J3503" s="146"/>
      <c r="K3503" s="147">
        <f>VLOOKUP('Datos Monitoreo 2019'!$D3503,info!$A$2:$B$20,2,FALSE)</f>
        <v>0.89</v>
      </c>
      <c r="M3503" s="146">
        <v>1.1499999999999999</v>
      </c>
      <c r="N3503" s="148">
        <f>(0.193936*'Datos Monitoreo 2019'!$E3503^2.24268)/1000</f>
        <v>0.10051800024205013</v>
      </c>
      <c r="O3503" s="148">
        <f>'Datos Monitoreo 2019'!$N3503*'Datos Monitoreo 2019'!$S3503</f>
        <v>2.0103600048410025E-2</v>
      </c>
      <c r="P3503" s="148">
        <f>'Datos Monitoreo 2019'!$O3503+'Datos Monitoreo 2019'!$N3503</f>
        <v>0.12062160029046015</v>
      </c>
      <c r="Q3503" s="146">
        <v>0.47</v>
      </c>
      <c r="R3503" s="148">
        <f>'Datos Monitoreo 2019'!$Q3503*'Datos Monitoreo 2019'!$N3503</f>
        <v>4.7243460113763555E-2</v>
      </c>
      <c r="S3503" s="146">
        <v>0.2</v>
      </c>
      <c r="T3503" s="148">
        <f>'Datos Monitoreo 2019'!$R3503*'Datos Monitoreo 2019'!$S3503</f>
        <v>9.448692022752711E-3</v>
      </c>
      <c r="U3503" s="148">
        <f>'Datos Monitoreo 2019'!$T3503+'Datos Monitoreo 2019'!$R3503</f>
        <v>5.6692152136516266E-2</v>
      </c>
    </row>
    <row r="3504" spans="1:21" x14ac:dyDescent="0.2">
      <c r="A3504" s="143" t="s">
        <v>128</v>
      </c>
      <c r="B3504" s="142">
        <f>VLOOKUP('Datos Monitoreo 2019'!$A3504,info!$D$3:$E$118,2,FALSE)</f>
        <v>6</v>
      </c>
      <c r="C3504" s="143">
        <v>14</v>
      </c>
      <c r="D3504" s="143" t="s">
        <v>10</v>
      </c>
      <c r="E3504" s="144">
        <v>25.146481008519466</v>
      </c>
      <c r="F3504" s="145">
        <f t="shared" si="59"/>
        <v>4.966429999182595E-2</v>
      </c>
      <c r="G3504" s="155"/>
      <c r="H3504" s="146"/>
      <c r="I3504" s="146"/>
      <c r="J3504" s="146"/>
      <c r="K3504" s="147">
        <f>VLOOKUP('Datos Monitoreo 2019'!$D3504,info!$A$2:$B$20,2,FALSE)</f>
        <v>0.54</v>
      </c>
      <c r="M3504" s="146">
        <v>1.1499999999999999</v>
      </c>
      <c r="N3504" s="148">
        <f>(0.214828*'Datos Monitoreo 2019'!$E3504^2.0402)/1000</f>
        <v>0.15464807080539222</v>
      </c>
      <c r="O3504" s="148">
        <f>'Datos Monitoreo 2019'!$N3504*'Datos Monitoreo 2019'!$S3504</f>
        <v>3.0929614161078447E-2</v>
      </c>
      <c r="P3504" s="148">
        <f>'Datos Monitoreo 2019'!$O3504+'Datos Monitoreo 2019'!$N3504</f>
        <v>0.18557768496647067</v>
      </c>
      <c r="Q3504" s="146">
        <v>0.47</v>
      </c>
      <c r="R3504" s="148">
        <f>'Datos Monitoreo 2019'!$Q3504*'Datos Monitoreo 2019'!$N3504</f>
        <v>7.268459327853434E-2</v>
      </c>
      <c r="S3504" s="146">
        <v>0.2</v>
      </c>
      <c r="T3504" s="148">
        <f>'Datos Monitoreo 2019'!$R3504*'Datos Monitoreo 2019'!$S3504</f>
        <v>1.4536918655706868E-2</v>
      </c>
      <c r="U3504" s="148">
        <f>'Datos Monitoreo 2019'!$T3504+'Datos Monitoreo 2019'!$R3504</f>
        <v>8.7221511934241214E-2</v>
      </c>
    </row>
    <row r="3505" spans="1:21" x14ac:dyDescent="0.2">
      <c r="A3505" s="143" t="s">
        <v>128</v>
      </c>
      <c r="B3505" s="142">
        <f>VLOOKUP('Datos Monitoreo 2019'!$A3505,info!$D$3:$E$118,2,FALSE)</f>
        <v>6</v>
      </c>
      <c r="C3505" s="143">
        <v>16</v>
      </c>
      <c r="D3505" s="143" t="s">
        <v>15</v>
      </c>
      <c r="E3505" s="144">
        <v>7.6394372684109761</v>
      </c>
      <c r="F3505" s="145">
        <f t="shared" si="59"/>
        <v>4.5836623610465846E-3</v>
      </c>
      <c r="G3505" s="155"/>
      <c r="H3505" s="146"/>
      <c r="I3505" s="146"/>
      <c r="J3505" s="146"/>
      <c r="K3505" s="147">
        <f>VLOOKUP('Datos Monitoreo 2019'!$D3505,info!$A$2:$B$20,2,FALSE)</f>
        <v>0.89</v>
      </c>
      <c r="M3505" s="146">
        <v>1.1499999999999999</v>
      </c>
      <c r="N3505" s="148">
        <f>(0.193936*'Datos Monitoreo 2019'!$E3505^2.24268)/1000</f>
        <v>1.8538837809367759E-2</v>
      </c>
      <c r="O3505" s="148">
        <f>'Datos Monitoreo 2019'!$N3505*'Datos Monitoreo 2019'!$S3505</f>
        <v>3.7077675618735519E-3</v>
      </c>
      <c r="P3505" s="148">
        <f>'Datos Monitoreo 2019'!$O3505+'Datos Monitoreo 2019'!$N3505</f>
        <v>2.2246605371241311E-2</v>
      </c>
      <c r="Q3505" s="146">
        <v>0.47</v>
      </c>
      <c r="R3505" s="148">
        <f>'Datos Monitoreo 2019'!$Q3505*'Datos Monitoreo 2019'!$N3505</f>
        <v>8.7132537704028463E-3</v>
      </c>
      <c r="S3505" s="146">
        <v>0.2</v>
      </c>
      <c r="T3505" s="148">
        <f>'Datos Monitoreo 2019'!$R3505*'Datos Monitoreo 2019'!$S3505</f>
        <v>1.7426507540805694E-3</v>
      </c>
      <c r="U3505" s="148">
        <f>'Datos Monitoreo 2019'!$T3505+'Datos Monitoreo 2019'!$R3505</f>
        <v>1.0455904524483415E-2</v>
      </c>
    </row>
    <row r="3506" spans="1:21" x14ac:dyDescent="0.2">
      <c r="A3506" s="143" t="s">
        <v>128</v>
      </c>
      <c r="B3506" s="142">
        <f>VLOOKUP('Datos Monitoreo 2019'!$A3506,info!$D$3:$E$118,2,FALSE)</f>
        <v>6</v>
      </c>
      <c r="C3506" s="143">
        <v>17</v>
      </c>
      <c r="D3506" s="143" t="s">
        <v>10</v>
      </c>
      <c r="E3506" s="144">
        <v>21.326762374313976</v>
      </c>
      <c r="F3506" s="145">
        <f t="shared" si="59"/>
        <v>3.5722326976975909E-2</v>
      </c>
      <c r="G3506" s="155"/>
      <c r="H3506" s="146"/>
      <c r="I3506" s="146"/>
      <c r="J3506" s="146"/>
      <c r="K3506" s="147">
        <f>VLOOKUP('Datos Monitoreo 2019'!$D3506,info!$A$2:$B$20,2,FALSE)</f>
        <v>0.54</v>
      </c>
      <c r="M3506" s="146">
        <v>1.1499999999999999</v>
      </c>
      <c r="N3506" s="148">
        <f>(0.214828*'Datos Monitoreo 2019'!$E3506^2.0402)/1000</f>
        <v>0.11050031790768119</v>
      </c>
      <c r="O3506" s="148">
        <f>'Datos Monitoreo 2019'!$N3506*'Datos Monitoreo 2019'!$S3506</f>
        <v>2.2100063581536239E-2</v>
      </c>
      <c r="P3506" s="148">
        <f>'Datos Monitoreo 2019'!$O3506+'Datos Monitoreo 2019'!$N3506</f>
        <v>0.13260038148921743</v>
      </c>
      <c r="Q3506" s="146">
        <v>0.47</v>
      </c>
      <c r="R3506" s="148">
        <f>'Datos Monitoreo 2019'!$Q3506*'Datos Monitoreo 2019'!$N3506</f>
        <v>5.1935149416610156E-2</v>
      </c>
      <c r="S3506" s="146">
        <v>0.2</v>
      </c>
      <c r="T3506" s="148">
        <f>'Datos Monitoreo 2019'!$R3506*'Datos Monitoreo 2019'!$S3506</f>
        <v>1.0387029883322033E-2</v>
      </c>
      <c r="U3506" s="148">
        <f>'Datos Monitoreo 2019'!$T3506+'Datos Monitoreo 2019'!$R3506</f>
        <v>6.2322179299932189E-2</v>
      </c>
    </row>
    <row r="3507" spans="1:21" x14ac:dyDescent="0.2">
      <c r="A3507" s="143" t="s">
        <v>128</v>
      </c>
      <c r="B3507" s="142">
        <f>VLOOKUP('Datos Monitoreo 2019'!$A3507,info!$D$3:$E$118,2,FALSE)</f>
        <v>6</v>
      </c>
      <c r="C3507" s="143">
        <v>27</v>
      </c>
      <c r="D3507" s="143" t="s">
        <v>10</v>
      </c>
      <c r="E3507" s="144">
        <v>24.509861236151881</v>
      </c>
      <c r="F3507" s="145">
        <f t="shared" si="59"/>
        <v>4.7181482879592368E-2</v>
      </c>
      <c r="G3507" s="155"/>
      <c r="H3507" s="146"/>
      <c r="I3507" s="146"/>
      <c r="J3507" s="146"/>
      <c r="K3507" s="147">
        <f>VLOOKUP('Datos Monitoreo 2019'!$D3507,info!$A$2:$B$20,2,FALSE)</f>
        <v>0.54</v>
      </c>
      <c r="M3507" s="146">
        <v>1.1499999999999999</v>
      </c>
      <c r="N3507" s="148">
        <f>(0.214828*'Datos Monitoreo 2019'!$E3507^2.0402)/1000</f>
        <v>0.14676553853978713</v>
      </c>
      <c r="O3507" s="148">
        <f>'Datos Monitoreo 2019'!$N3507*'Datos Monitoreo 2019'!$S3507</f>
        <v>2.9353107707957429E-2</v>
      </c>
      <c r="P3507" s="148">
        <f>'Datos Monitoreo 2019'!$O3507+'Datos Monitoreo 2019'!$N3507</f>
        <v>0.17611864624774456</v>
      </c>
      <c r="Q3507" s="146">
        <v>0.47</v>
      </c>
      <c r="R3507" s="148">
        <f>'Datos Monitoreo 2019'!$Q3507*'Datos Monitoreo 2019'!$N3507</f>
        <v>6.8979803113699945E-2</v>
      </c>
      <c r="S3507" s="146">
        <v>0.2</v>
      </c>
      <c r="T3507" s="148">
        <f>'Datos Monitoreo 2019'!$R3507*'Datos Monitoreo 2019'!$S3507</f>
        <v>1.3795960622739989E-2</v>
      </c>
      <c r="U3507" s="148">
        <f>'Datos Monitoreo 2019'!$T3507+'Datos Monitoreo 2019'!$R3507</f>
        <v>8.2775763736439939E-2</v>
      </c>
    </row>
    <row r="3508" spans="1:21" x14ac:dyDescent="0.2">
      <c r="A3508" s="143" t="s">
        <v>128</v>
      </c>
      <c r="B3508" s="142">
        <f>VLOOKUP('Datos Monitoreo 2019'!$A3508,info!$D$3:$E$118,2,FALSE)</f>
        <v>6</v>
      </c>
      <c r="C3508" s="143">
        <v>29</v>
      </c>
      <c r="D3508" s="143" t="s">
        <v>10</v>
      </c>
      <c r="E3508" s="144">
        <v>25.783100780887047</v>
      </c>
      <c r="F3508" s="145">
        <f t="shared" si="59"/>
        <v>5.2210779081296281E-2</v>
      </c>
      <c r="G3508" s="155"/>
      <c r="H3508" s="146"/>
      <c r="I3508" s="146"/>
      <c r="J3508" s="146"/>
      <c r="K3508" s="147">
        <f>VLOOKUP('Datos Monitoreo 2019'!$D3508,info!$A$2:$B$20,2,FALSE)</f>
        <v>0.54</v>
      </c>
      <c r="M3508" s="146">
        <v>1.1499999999999999</v>
      </c>
      <c r="N3508" s="148">
        <f>(0.214828*'Datos Monitoreo 2019'!$E3508^2.0402)/1000</f>
        <v>0.16274095137414996</v>
      </c>
      <c r="O3508" s="148">
        <f>'Datos Monitoreo 2019'!$N3508*'Datos Monitoreo 2019'!$S3508</f>
        <v>3.254819027482999E-2</v>
      </c>
      <c r="P3508" s="148">
        <f>'Datos Monitoreo 2019'!$O3508+'Datos Monitoreo 2019'!$N3508</f>
        <v>0.19528914164897995</v>
      </c>
      <c r="Q3508" s="146">
        <v>0.47</v>
      </c>
      <c r="R3508" s="148">
        <f>'Datos Monitoreo 2019'!$Q3508*'Datos Monitoreo 2019'!$N3508</f>
        <v>7.648824714585048E-2</v>
      </c>
      <c r="S3508" s="146">
        <v>0.2</v>
      </c>
      <c r="T3508" s="148">
        <f>'Datos Monitoreo 2019'!$R3508*'Datos Monitoreo 2019'!$S3508</f>
        <v>1.5297649429170097E-2</v>
      </c>
      <c r="U3508" s="148">
        <f>'Datos Monitoreo 2019'!$T3508+'Datos Monitoreo 2019'!$R3508</f>
        <v>9.1785896575020579E-2</v>
      </c>
    </row>
    <row r="3509" spans="1:21" x14ac:dyDescent="0.2">
      <c r="A3509" s="143" t="s">
        <v>128</v>
      </c>
      <c r="B3509" s="142">
        <f>VLOOKUP('Datos Monitoreo 2019'!$A3509,info!$D$3:$E$118,2,FALSE)</f>
        <v>6</v>
      </c>
      <c r="C3509" s="143">
        <v>30</v>
      </c>
      <c r="D3509" s="143" t="s">
        <v>9</v>
      </c>
      <c r="E3509" s="144">
        <v>4.6154933496649653</v>
      </c>
      <c r="F3509" s="145">
        <f t="shared" si="59"/>
        <v>1.67311633925355E-3</v>
      </c>
      <c r="G3509" s="155"/>
      <c r="H3509" s="146"/>
      <c r="I3509" s="146"/>
      <c r="J3509" s="146"/>
      <c r="K3509" s="147">
        <f>VLOOKUP('Datos Monitoreo 2019'!$D3509,info!$A$2:$B$20,2,FALSE)</f>
        <v>0.74</v>
      </c>
      <c r="M3509" s="146">
        <v>1.1499999999999999</v>
      </c>
      <c r="N3509" s="148">
        <f>(1.8894+0.00853085*'Datos Monitoreo 2019'!$E3509^3.32222)/1000</f>
        <v>3.262401652821662E-3</v>
      </c>
      <c r="O3509" s="148">
        <f>'Datos Monitoreo 2019'!$N3509*'Datos Monitoreo 2019'!$S3509</f>
        <v>6.524803305643324E-4</v>
      </c>
      <c r="P3509" s="148">
        <f>'Datos Monitoreo 2019'!$O3509+'Datos Monitoreo 2019'!$N3509</f>
        <v>3.9148819833859944E-3</v>
      </c>
      <c r="Q3509" s="146">
        <v>0.47</v>
      </c>
      <c r="R3509" s="148">
        <f>'Datos Monitoreo 2019'!$Q3509*'Datos Monitoreo 2019'!$N3509</f>
        <v>1.5333287768261811E-3</v>
      </c>
      <c r="S3509" s="146">
        <v>0.2</v>
      </c>
      <c r="T3509" s="148">
        <f>'Datos Monitoreo 2019'!$R3509*'Datos Monitoreo 2019'!$S3509</f>
        <v>3.0666575536523625E-4</v>
      </c>
      <c r="U3509" s="148">
        <f>'Datos Monitoreo 2019'!$T3509+'Datos Monitoreo 2019'!$R3509</f>
        <v>1.8399945321914174E-3</v>
      </c>
    </row>
    <row r="3510" spans="1:21" x14ac:dyDescent="0.2">
      <c r="A3510" s="143" t="s">
        <v>128</v>
      </c>
      <c r="B3510" s="142">
        <f>VLOOKUP('Datos Monitoreo 2019'!$A3510,info!$D$3:$E$118,2,FALSE)</f>
        <v>6</v>
      </c>
      <c r="C3510" s="143">
        <v>32</v>
      </c>
      <c r="D3510" s="143" t="s">
        <v>10</v>
      </c>
      <c r="E3510" s="144">
        <v>26.101410667070837</v>
      </c>
      <c r="F3510" s="145">
        <f t="shared" si="59"/>
        <v>5.3507891867495209E-2</v>
      </c>
      <c r="G3510" s="155"/>
      <c r="H3510" s="146"/>
      <c r="I3510" s="146"/>
      <c r="J3510" s="146"/>
      <c r="K3510" s="147">
        <f>VLOOKUP('Datos Monitoreo 2019'!$D3510,info!$A$2:$B$20,2,FALSE)</f>
        <v>0.54</v>
      </c>
      <c r="M3510" s="146">
        <v>1.1499999999999999</v>
      </c>
      <c r="N3510" s="148">
        <f>(0.214828*'Datos Monitoreo 2019'!$E3510^2.0402)/1000</f>
        <v>0.16686633857437916</v>
      </c>
      <c r="O3510" s="148">
        <f>'Datos Monitoreo 2019'!$N3510*'Datos Monitoreo 2019'!$S3510</f>
        <v>3.337326771487583E-2</v>
      </c>
      <c r="P3510" s="148">
        <f>'Datos Monitoreo 2019'!$O3510+'Datos Monitoreo 2019'!$N3510</f>
        <v>0.200239606289255</v>
      </c>
      <c r="Q3510" s="146">
        <v>0.47</v>
      </c>
      <c r="R3510" s="148">
        <f>'Datos Monitoreo 2019'!$Q3510*'Datos Monitoreo 2019'!$N3510</f>
        <v>7.8427179129958197E-2</v>
      </c>
      <c r="S3510" s="146">
        <v>0.2</v>
      </c>
      <c r="T3510" s="148">
        <f>'Datos Monitoreo 2019'!$R3510*'Datos Monitoreo 2019'!$S3510</f>
        <v>1.5685435825991641E-2</v>
      </c>
      <c r="U3510" s="148">
        <f>'Datos Monitoreo 2019'!$T3510+'Datos Monitoreo 2019'!$R3510</f>
        <v>9.411261495594983E-2</v>
      </c>
    </row>
    <row r="3511" spans="1:21" x14ac:dyDescent="0.2">
      <c r="A3511" s="143" t="s">
        <v>128</v>
      </c>
      <c r="B3511" s="142">
        <f>VLOOKUP('Datos Monitoreo 2019'!$A3511,info!$D$3:$E$118,2,FALSE)</f>
        <v>6</v>
      </c>
      <c r="C3511" s="143">
        <v>33</v>
      </c>
      <c r="D3511" s="143" t="s">
        <v>10</v>
      </c>
      <c r="E3511" s="144">
        <v>23.745917509310782</v>
      </c>
      <c r="F3511" s="145">
        <f t="shared" si="59"/>
        <v>4.4286136154864604E-2</v>
      </c>
      <c r="G3511" s="155"/>
      <c r="H3511" s="146"/>
      <c r="I3511" s="146"/>
      <c r="J3511" s="146"/>
      <c r="K3511" s="147">
        <f>VLOOKUP('Datos Monitoreo 2019'!$D3511,info!$A$2:$B$20,2,FALSE)</f>
        <v>0.54</v>
      </c>
      <c r="M3511" s="146">
        <v>1.1499999999999999</v>
      </c>
      <c r="N3511" s="148">
        <f>(0.214828*'Datos Monitoreo 2019'!$E3511^2.0402)/1000</f>
        <v>0.13758385402421436</v>
      </c>
      <c r="O3511" s="148">
        <f>'Datos Monitoreo 2019'!$N3511*'Datos Monitoreo 2019'!$S3511</f>
        <v>2.7516770804842872E-2</v>
      </c>
      <c r="P3511" s="148">
        <f>'Datos Monitoreo 2019'!$O3511+'Datos Monitoreo 2019'!$N3511</f>
        <v>0.16510062482905724</v>
      </c>
      <c r="Q3511" s="146">
        <v>0.47</v>
      </c>
      <c r="R3511" s="148">
        <f>'Datos Monitoreo 2019'!$Q3511*'Datos Monitoreo 2019'!$N3511</f>
        <v>6.4664411391380738E-2</v>
      </c>
      <c r="S3511" s="146">
        <v>0.2</v>
      </c>
      <c r="T3511" s="148">
        <f>'Datos Monitoreo 2019'!$R3511*'Datos Monitoreo 2019'!$S3511</f>
        <v>1.2932882278276148E-2</v>
      </c>
      <c r="U3511" s="148">
        <f>'Datos Monitoreo 2019'!$T3511+'Datos Monitoreo 2019'!$R3511</f>
        <v>7.7597293669656883E-2</v>
      </c>
    </row>
    <row r="3512" spans="1:21" x14ac:dyDescent="0.2">
      <c r="A3512" s="143" t="s">
        <v>128</v>
      </c>
      <c r="B3512" s="142">
        <f>VLOOKUP('Datos Monitoreo 2019'!$A3512,info!$D$3:$E$118,2,FALSE)</f>
        <v>6</v>
      </c>
      <c r="C3512" s="143">
        <v>42</v>
      </c>
      <c r="D3512" s="143" t="s">
        <v>13</v>
      </c>
      <c r="E3512" s="144">
        <v>5.0292962017038931</v>
      </c>
      <c r="F3512" s="145">
        <f t="shared" si="59"/>
        <v>1.9865719996730378E-3</v>
      </c>
      <c r="G3512" s="155"/>
      <c r="H3512" s="146"/>
      <c r="I3512" s="146"/>
      <c r="J3512" s="146"/>
      <c r="K3512" s="147">
        <f>VLOOKUP('Datos Monitoreo 2019'!$D3512,info!$A$2:$B$20,2,FALSE)</f>
        <v>0.87</v>
      </c>
      <c r="M3512" s="146">
        <v>1.1499999999999999</v>
      </c>
      <c r="N3512" s="148">
        <f>(0.193936*'Datos Monitoreo 2019'!$E3512^2.24268)/1000</f>
        <v>7.2596324487582582E-3</v>
      </c>
      <c r="O3512" s="148">
        <f>'Datos Monitoreo 2019'!$N3512*'Datos Monitoreo 2019'!$S3512</f>
        <v>1.4519264897516516E-3</v>
      </c>
      <c r="P3512" s="148">
        <f>'Datos Monitoreo 2019'!$O3512+'Datos Monitoreo 2019'!$N3512</f>
        <v>8.7115589385099099E-3</v>
      </c>
      <c r="Q3512" s="146">
        <v>0.47</v>
      </c>
      <c r="R3512" s="148">
        <f>'Datos Monitoreo 2019'!$Q3512*'Datos Monitoreo 2019'!$N3512</f>
        <v>3.4120272509163812E-3</v>
      </c>
      <c r="S3512" s="146">
        <v>0.2</v>
      </c>
      <c r="T3512" s="148">
        <f>'Datos Monitoreo 2019'!$R3512*'Datos Monitoreo 2019'!$S3512</f>
        <v>6.8240545018327626E-4</v>
      </c>
      <c r="U3512" s="148">
        <f>'Datos Monitoreo 2019'!$T3512+'Datos Monitoreo 2019'!$R3512</f>
        <v>4.0944327010996578E-3</v>
      </c>
    </row>
    <row r="3513" spans="1:21" x14ac:dyDescent="0.2">
      <c r="A3513" s="143" t="s">
        <v>128</v>
      </c>
      <c r="B3513" s="142">
        <f>VLOOKUP('Datos Monitoreo 2019'!$A3513,info!$D$3:$E$118,2,FALSE)</f>
        <v>6</v>
      </c>
      <c r="C3513" s="143">
        <v>43</v>
      </c>
      <c r="D3513" s="143" t="s">
        <v>10</v>
      </c>
      <c r="E3513" s="144">
        <v>29.443664472000638</v>
      </c>
      <c r="F3513" s="145">
        <f t="shared" si="59"/>
        <v>6.8088474091501455E-2</v>
      </c>
      <c r="G3513" s="155"/>
      <c r="H3513" s="146"/>
      <c r="I3513" s="146"/>
      <c r="J3513" s="146"/>
      <c r="K3513" s="147">
        <f>VLOOKUP('Datos Monitoreo 2019'!$D3513,info!$A$2:$B$20,2,FALSE)</f>
        <v>0.54</v>
      </c>
      <c r="M3513" s="146">
        <v>1.1499999999999999</v>
      </c>
      <c r="N3513" s="148">
        <f>(0.214828*'Datos Monitoreo 2019'!$E3513^2.0402)/1000</f>
        <v>0.21336740639553697</v>
      </c>
      <c r="O3513" s="148">
        <f>'Datos Monitoreo 2019'!$N3513*'Datos Monitoreo 2019'!$S3513</f>
        <v>4.2673481279107396E-2</v>
      </c>
      <c r="P3513" s="148">
        <f>'Datos Monitoreo 2019'!$O3513+'Datos Monitoreo 2019'!$N3513</f>
        <v>0.25604088767464439</v>
      </c>
      <c r="Q3513" s="146">
        <v>0.47</v>
      </c>
      <c r="R3513" s="148">
        <f>'Datos Monitoreo 2019'!$Q3513*'Datos Monitoreo 2019'!$N3513</f>
        <v>0.10028268100590237</v>
      </c>
      <c r="S3513" s="146">
        <v>0.2</v>
      </c>
      <c r="T3513" s="148">
        <f>'Datos Monitoreo 2019'!$R3513*'Datos Monitoreo 2019'!$S3513</f>
        <v>2.0056536201180475E-2</v>
      </c>
      <c r="U3513" s="148">
        <f>'Datos Monitoreo 2019'!$T3513+'Datos Monitoreo 2019'!$R3513</f>
        <v>0.12033921720708285</v>
      </c>
    </row>
    <row r="3514" spans="1:21" x14ac:dyDescent="0.2">
      <c r="A3514" s="143" t="s">
        <v>128</v>
      </c>
      <c r="B3514" s="142">
        <f>VLOOKUP('Datos Monitoreo 2019'!$A3514,info!$D$3:$E$118,2,FALSE)</f>
        <v>6</v>
      </c>
      <c r="C3514" s="143">
        <v>44</v>
      </c>
      <c r="D3514" s="143" t="s">
        <v>10</v>
      </c>
      <c r="E3514" s="144">
        <v>31.03521390291959</v>
      </c>
      <c r="F3514" s="145">
        <f t="shared" si="59"/>
        <v>7.564833388836649E-2</v>
      </c>
      <c r="G3514" s="155"/>
      <c r="H3514" s="146"/>
      <c r="I3514" s="146"/>
      <c r="J3514" s="146"/>
      <c r="K3514" s="147">
        <f>VLOOKUP('Datos Monitoreo 2019'!$D3514,info!$A$2:$B$20,2,FALSE)</f>
        <v>0.54</v>
      </c>
      <c r="M3514" s="146">
        <v>1.1499999999999999</v>
      </c>
      <c r="N3514" s="148">
        <f>(0.214828*'Datos Monitoreo 2019'!$E3514^2.0402)/1000</f>
        <v>0.23755978959807289</v>
      </c>
      <c r="O3514" s="148">
        <f>'Datos Monitoreo 2019'!$N3514*'Datos Monitoreo 2019'!$S3514</f>
        <v>4.7511957919614579E-2</v>
      </c>
      <c r="P3514" s="148">
        <f>'Datos Monitoreo 2019'!$O3514+'Datos Monitoreo 2019'!$N3514</f>
        <v>0.28507174751768749</v>
      </c>
      <c r="Q3514" s="146">
        <v>0.47</v>
      </c>
      <c r="R3514" s="148">
        <f>'Datos Monitoreo 2019'!$Q3514*'Datos Monitoreo 2019'!$N3514</f>
        <v>0.11165310111109425</v>
      </c>
      <c r="S3514" s="146">
        <v>0.2</v>
      </c>
      <c r="T3514" s="148">
        <f>'Datos Monitoreo 2019'!$R3514*'Datos Monitoreo 2019'!$S3514</f>
        <v>2.233062022221885E-2</v>
      </c>
      <c r="U3514" s="148">
        <f>'Datos Monitoreo 2019'!$T3514+'Datos Monitoreo 2019'!$R3514</f>
        <v>0.1339837213333131</v>
      </c>
    </row>
    <row r="3515" spans="1:21" x14ac:dyDescent="0.2">
      <c r="A3515" s="143" t="s">
        <v>128</v>
      </c>
      <c r="B3515" s="142">
        <f>VLOOKUP('Datos Monitoreo 2019'!$A3515,info!$D$3:$E$118,2,FALSE)</f>
        <v>6</v>
      </c>
      <c r="C3515" s="143">
        <v>47</v>
      </c>
      <c r="D3515" s="143" t="s">
        <v>10</v>
      </c>
      <c r="E3515" s="144">
        <v>21.963382146681557</v>
      </c>
      <c r="F3515" s="145">
        <f t="shared" si="59"/>
        <v>3.7886834203025681E-2</v>
      </c>
      <c r="G3515" s="155"/>
      <c r="H3515" s="146"/>
      <c r="I3515" s="146"/>
      <c r="J3515" s="146"/>
      <c r="K3515" s="147">
        <f>VLOOKUP('Datos Monitoreo 2019'!$D3515,info!$A$2:$B$20,2,FALSE)</f>
        <v>0.54</v>
      </c>
      <c r="M3515" s="146">
        <v>1.1499999999999999</v>
      </c>
      <c r="N3515" s="148">
        <f>(0.214828*'Datos Monitoreo 2019'!$E3515^2.0402)/1000</f>
        <v>0.11733447377360282</v>
      </c>
      <c r="O3515" s="148">
        <f>'Datos Monitoreo 2019'!$N3515*'Datos Monitoreo 2019'!$S3515</f>
        <v>2.3466894754720566E-2</v>
      </c>
      <c r="P3515" s="148">
        <f>'Datos Monitoreo 2019'!$O3515+'Datos Monitoreo 2019'!$N3515</f>
        <v>0.14080136852832337</v>
      </c>
      <c r="Q3515" s="146">
        <v>0.47</v>
      </c>
      <c r="R3515" s="148">
        <f>'Datos Monitoreo 2019'!$Q3515*'Datos Monitoreo 2019'!$N3515</f>
        <v>5.5147202673593319E-2</v>
      </c>
      <c r="S3515" s="146">
        <v>0.2</v>
      </c>
      <c r="T3515" s="148">
        <f>'Datos Monitoreo 2019'!$R3515*'Datos Monitoreo 2019'!$S3515</f>
        <v>1.1029440534718665E-2</v>
      </c>
      <c r="U3515" s="148">
        <f>'Datos Monitoreo 2019'!$T3515+'Datos Monitoreo 2019'!$R3515</f>
        <v>6.6176643208311986E-2</v>
      </c>
    </row>
    <row r="3516" spans="1:21" x14ac:dyDescent="0.2">
      <c r="A3516" s="143" t="s">
        <v>128</v>
      </c>
      <c r="B3516" s="142">
        <f>VLOOKUP('Datos Monitoreo 2019'!$A3516,info!$D$3:$E$118,2,FALSE)</f>
        <v>6</v>
      </c>
      <c r="C3516" s="143">
        <v>48</v>
      </c>
      <c r="D3516" s="143" t="s">
        <v>10</v>
      </c>
      <c r="E3516" s="144">
        <v>28.01126998417358</v>
      </c>
      <c r="F3516" s="145">
        <f t="shared" si="59"/>
        <v>6.162479396518189E-2</v>
      </c>
      <c r="G3516" s="155"/>
      <c r="H3516" s="146"/>
      <c r="I3516" s="146"/>
      <c r="J3516" s="146"/>
      <c r="K3516" s="147">
        <f>VLOOKUP('Datos Monitoreo 2019'!$D3516,info!$A$2:$B$20,2,FALSE)</f>
        <v>0.54</v>
      </c>
      <c r="M3516" s="146">
        <v>1.1499999999999999</v>
      </c>
      <c r="N3516" s="148">
        <f>(0.214828*'Datos Monitoreo 2019'!$E3516^2.0402)/1000</f>
        <v>0.19272553624224006</v>
      </c>
      <c r="O3516" s="148">
        <f>'Datos Monitoreo 2019'!$N3516*'Datos Monitoreo 2019'!$S3516</f>
        <v>3.8545107248448014E-2</v>
      </c>
      <c r="P3516" s="148">
        <f>'Datos Monitoreo 2019'!$O3516+'Datos Monitoreo 2019'!$N3516</f>
        <v>0.23127064349068807</v>
      </c>
      <c r="Q3516" s="146">
        <v>0.47</v>
      </c>
      <c r="R3516" s="148">
        <f>'Datos Monitoreo 2019'!$Q3516*'Datos Monitoreo 2019'!$N3516</f>
        <v>9.0581002033852831E-2</v>
      </c>
      <c r="S3516" s="146">
        <v>0.2</v>
      </c>
      <c r="T3516" s="148">
        <f>'Datos Monitoreo 2019'!$R3516*'Datos Monitoreo 2019'!$S3516</f>
        <v>1.8116200406770568E-2</v>
      </c>
      <c r="U3516" s="148">
        <f>'Datos Monitoreo 2019'!$T3516+'Datos Monitoreo 2019'!$R3516</f>
        <v>0.10869720244062339</v>
      </c>
    </row>
    <row r="3517" spans="1:21" x14ac:dyDescent="0.2">
      <c r="A3517" s="143" t="s">
        <v>128</v>
      </c>
      <c r="B3517" s="142">
        <f>VLOOKUP('Datos Monitoreo 2019'!$A3517,info!$D$3:$E$118,2,FALSE)</f>
        <v>6</v>
      </c>
      <c r="C3517" s="143">
        <v>51</v>
      </c>
      <c r="D3517" s="143" t="s">
        <v>9</v>
      </c>
      <c r="E3517" s="144">
        <v>3.1194368846011491</v>
      </c>
      <c r="F3517" s="145">
        <f t="shared" si="59"/>
        <v>7.6426203672728152E-4</v>
      </c>
      <c r="G3517" s="155"/>
      <c r="H3517" s="146"/>
      <c r="I3517" s="146"/>
      <c r="J3517" s="146"/>
      <c r="K3517" s="147">
        <f>VLOOKUP('Datos Monitoreo 2019'!$D3517,info!$A$2:$B$20,2,FALSE)</f>
        <v>0.74</v>
      </c>
      <c r="M3517" s="146">
        <v>1.1499999999999999</v>
      </c>
      <c r="N3517" s="148">
        <f>(1.8894+0.00853085*'Datos Monitoreo 2019'!$E3517^3.32222)/1000</f>
        <v>2.2630131458927821E-3</v>
      </c>
      <c r="O3517" s="148">
        <f>'Datos Monitoreo 2019'!$N3517*'Datos Monitoreo 2019'!$S3517</f>
        <v>4.5260262917855645E-4</v>
      </c>
      <c r="P3517" s="148">
        <f>'Datos Monitoreo 2019'!$O3517+'Datos Monitoreo 2019'!$N3517</f>
        <v>2.7156157750713385E-3</v>
      </c>
      <c r="Q3517" s="146">
        <v>0.47</v>
      </c>
      <c r="R3517" s="148">
        <f>'Datos Monitoreo 2019'!$Q3517*'Datos Monitoreo 2019'!$N3517</f>
        <v>1.0636161785696075E-3</v>
      </c>
      <c r="S3517" s="146">
        <v>0.2</v>
      </c>
      <c r="T3517" s="148">
        <f>'Datos Monitoreo 2019'!$R3517*'Datos Monitoreo 2019'!$S3517</f>
        <v>2.1272323571392153E-4</v>
      </c>
      <c r="U3517" s="148">
        <f>'Datos Monitoreo 2019'!$T3517+'Datos Monitoreo 2019'!$R3517</f>
        <v>1.276339414283529E-3</v>
      </c>
    </row>
    <row r="3518" spans="1:21" x14ac:dyDescent="0.2">
      <c r="A3518" s="143" t="s">
        <v>128</v>
      </c>
      <c r="B3518" s="142">
        <f>VLOOKUP('Datos Monitoreo 2019'!$A3518,info!$D$3:$E$118,2,FALSE)</f>
        <v>6</v>
      </c>
      <c r="C3518" s="143">
        <v>53</v>
      </c>
      <c r="D3518" s="143" t="s">
        <v>9</v>
      </c>
      <c r="E3518" s="144">
        <v>24.032396406876195</v>
      </c>
      <c r="F3518" s="145">
        <f t="shared" si="59"/>
        <v>4.5361148217978813E-2</v>
      </c>
      <c r="G3518" s="155"/>
      <c r="H3518" s="146"/>
      <c r="I3518" s="146"/>
      <c r="J3518" s="146"/>
      <c r="K3518" s="147">
        <f>VLOOKUP('Datos Monitoreo 2019'!$D3518,info!$A$2:$B$20,2,FALSE)</f>
        <v>0.74</v>
      </c>
      <c r="M3518" s="146">
        <v>1.1499999999999999</v>
      </c>
      <c r="N3518" s="148">
        <f>(1.8894+0.00853085*'Datos Monitoreo 2019'!$E3518^3.32222)/1000</f>
        <v>0.33172989784608958</v>
      </c>
      <c r="O3518" s="148">
        <f>'Datos Monitoreo 2019'!$N3518*'Datos Monitoreo 2019'!$S3518</f>
        <v>6.6345979569217922E-2</v>
      </c>
      <c r="P3518" s="148">
        <f>'Datos Monitoreo 2019'!$O3518+'Datos Monitoreo 2019'!$N3518</f>
        <v>0.39807587741530748</v>
      </c>
      <c r="Q3518" s="146">
        <v>0.47</v>
      </c>
      <c r="R3518" s="148">
        <f>'Datos Monitoreo 2019'!$Q3518*'Datos Monitoreo 2019'!$N3518</f>
        <v>0.15591305198766209</v>
      </c>
      <c r="S3518" s="146">
        <v>0.2</v>
      </c>
      <c r="T3518" s="148">
        <f>'Datos Monitoreo 2019'!$R3518*'Datos Monitoreo 2019'!$S3518</f>
        <v>3.118261039753242E-2</v>
      </c>
      <c r="U3518" s="148">
        <f>'Datos Monitoreo 2019'!$T3518+'Datos Monitoreo 2019'!$R3518</f>
        <v>0.18709566238519451</v>
      </c>
    </row>
    <row r="3519" spans="1:21" x14ac:dyDescent="0.2">
      <c r="A3519" s="143" t="s">
        <v>128</v>
      </c>
      <c r="B3519" s="142">
        <f>VLOOKUP('Datos Monitoreo 2019'!$A3519,info!$D$3:$E$118,2,FALSE)</f>
        <v>6</v>
      </c>
      <c r="C3519" s="143">
        <v>54</v>
      </c>
      <c r="D3519" s="143" t="s">
        <v>9</v>
      </c>
      <c r="E3519" s="144">
        <v>20.053522829578814</v>
      </c>
      <c r="F3519" s="145">
        <f t="shared" si="59"/>
        <v>3.1584298456586626E-2</v>
      </c>
      <c r="G3519" s="155"/>
      <c r="H3519" s="146"/>
      <c r="I3519" s="146"/>
      <c r="J3519" s="146"/>
      <c r="K3519" s="147">
        <f>VLOOKUP('Datos Monitoreo 2019'!$D3519,info!$A$2:$B$20,2,FALSE)</f>
        <v>0.74</v>
      </c>
      <c r="M3519" s="146">
        <v>1.1499999999999999</v>
      </c>
      <c r="N3519" s="148">
        <f>(1.8894+0.00853085*'Datos Monitoreo 2019'!$E3519^3.32222)/1000</f>
        <v>0.18267182840379198</v>
      </c>
      <c r="O3519" s="148">
        <f>'Datos Monitoreo 2019'!$N3519*'Datos Monitoreo 2019'!$S3519</f>
        <v>3.65343656807584E-2</v>
      </c>
      <c r="P3519" s="148">
        <f>'Datos Monitoreo 2019'!$O3519+'Datos Monitoreo 2019'!$N3519</f>
        <v>0.21920619408455039</v>
      </c>
      <c r="Q3519" s="146">
        <v>0.47</v>
      </c>
      <c r="R3519" s="148">
        <f>'Datos Monitoreo 2019'!$Q3519*'Datos Monitoreo 2019'!$N3519</f>
        <v>8.5855759349782221E-2</v>
      </c>
      <c r="S3519" s="146">
        <v>0.2</v>
      </c>
      <c r="T3519" s="148">
        <f>'Datos Monitoreo 2019'!$R3519*'Datos Monitoreo 2019'!$S3519</f>
        <v>1.7171151869956446E-2</v>
      </c>
      <c r="U3519" s="148">
        <f>'Datos Monitoreo 2019'!$T3519+'Datos Monitoreo 2019'!$R3519</f>
        <v>0.10302691121973867</v>
      </c>
    </row>
    <row r="3520" spans="1:21" x14ac:dyDescent="0.2">
      <c r="A3520" s="141" t="s">
        <v>129</v>
      </c>
      <c r="B3520" s="142">
        <f>VLOOKUP('Datos Monitoreo 2019'!$A3520,info!$D$3:$E$118,2,FALSE)</f>
        <v>6</v>
      </c>
      <c r="C3520" s="143">
        <v>4</v>
      </c>
      <c r="D3520" s="143" t="s">
        <v>184</v>
      </c>
      <c r="E3520" s="144">
        <v>8.8808458245277588</v>
      </c>
      <c r="F3520" s="145">
        <f t="shared" si="59"/>
        <v>6.1943899626081093E-3</v>
      </c>
      <c r="G3520" s="141">
        <v>2.5</v>
      </c>
      <c r="H3520" s="146">
        <f>0.000107384*E3520^1.88222*G3520^0.67717</f>
        <v>1.2179019419461985E-2</v>
      </c>
      <c r="I3520" s="146">
        <f>0.0000949251*E3520^1.21565*G3520^1.5574</f>
        <v>5.6249846261583886E-3</v>
      </c>
      <c r="J3520" s="146">
        <f>IF(H3520&lt;I3520,H3520,I3520)</f>
        <v>5.6249846261583886E-3</v>
      </c>
      <c r="K3520" s="147">
        <f>VLOOKUP('Datos Monitoreo 2019'!$D3520,info!$A$2:$B$20,2,FALSE)</f>
        <v>0.49</v>
      </c>
      <c r="L3520" s="140">
        <f>K3520*J3520</f>
        <v>2.7562424668176105E-3</v>
      </c>
      <c r="M3520" s="146">
        <v>1.1499999999999999</v>
      </c>
      <c r="N3520" s="148">
        <f>M3520*L3520</f>
        <v>3.169678836840252E-3</v>
      </c>
      <c r="O3520" s="148">
        <f>'Datos Monitoreo 2019'!$N3520*'Datos Monitoreo 2019'!$S3520</f>
        <v>6.3393576736805047E-4</v>
      </c>
      <c r="P3520" s="148">
        <f>'Datos Monitoreo 2019'!$O3520+'Datos Monitoreo 2019'!$N3520</f>
        <v>3.8036146042083026E-3</v>
      </c>
      <c r="Q3520" s="146">
        <v>0.47</v>
      </c>
      <c r="R3520" s="148">
        <f>'Datos Monitoreo 2019'!$Q3520*'Datos Monitoreo 2019'!$N3520</f>
        <v>1.4897490533149183E-3</v>
      </c>
      <c r="S3520" s="146">
        <v>0.2</v>
      </c>
      <c r="T3520" s="148">
        <f>'Datos Monitoreo 2019'!$R3520*'Datos Monitoreo 2019'!$S3520</f>
        <v>2.9794981066298367E-4</v>
      </c>
      <c r="U3520" s="148">
        <f>'Datos Monitoreo 2019'!$T3520+'Datos Monitoreo 2019'!$R3520</f>
        <v>1.7876988639779019E-3</v>
      </c>
    </row>
    <row r="3521" spans="1:21" x14ac:dyDescent="0.2">
      <c r="A3521" s="141" t="s">
        <v>129</v>
      </c>
      <c r="B3521" s="142">
        <f>VLOOKUP('Datos Monitoreo 2019'!$A3521,info!$D$3:$E$118,2,FALSE)</f>
        <v>6</v>
      </c>
      <c r="C3521" s="143">
        <v>8</v>
      </c>
      <c r="D3521" s="143" t="s">
        <v>10</v>
      </c>
      <c r="E3521" s="144">
        <v>32.785918276930438</v>
      </c>
      <c r="F3521" s="145">
        <f t="shared" si="59"/>
        <v>8.4423739563095873E-2</v>
      </c>
      <c r="G3521" s="141"/>
      <c r="H3521" s="146"/>
      <c r="I3521" s="146"/>
      <c r="J3521" s="146"/>
      <c r="K3521" s="147">
        <f>VLOOKUP('Datos Monitoreo 2019'!$D3521,info!$A$2:$B$20,2,FALSE)</f>
        <v>0.54</v>
      </c>
      <c r="M3521" s="146">
        <v>1.1499999999999999</v>
      </c>
      <c r="N3521" s="148">
        <f>(0.214828*'Datos Monitoreo 2019'!$E3521^2.0402)/1000</f>
        <v>0.26570285493132101</v>
      </c>
      <c r="O3521" s="148">
        <f>'Datos Monitoreo 2019'!$N3521*'Datos Monitoreo 2019'!$S3521</f>
        <v>5.3140570986264207E-2</v>
      </c>
      <c r="P3521" s="148">
        <f>'Datos Monitoreo 2019'!$O3521+'Datos Monitoreo 2019'!$N3521</f>
        <v>0.31884342591758519</v>
      </c>
      <c r="Q3521" s="146">
        <v>0.47</v>
      </c>
      <c r="R3521" s="148">
        <f>'Datos Monitoreo 2019'!$Q3521*'Datos Monitoreo 2019'!$N3521</f>
        <v>0.12488034181772087</v>
      </c>
      <c r="S3521" s="146">
        <v>0.2</v>
      </c>
      <c r="T3521" s="148">
        <f>'Datos Monitoreo 2019'!$R3521*'Datos Monitoreo 2019'!$S3521</f>
        <v>2.4976068363544175E-2</v>
      </c>
      <c r="U3521" s="148">
        <f>'Datos Monitoreo 2019'!$T3521+'Datos Monitoreo 2019'!$R3521</f>
        <v>0.14985641018126505</v>
      </c>
    </row>
    <row r="3522" spans="1:21" x14ac:dyDescent="0.2">
      <c r="A3522" s="141" t="s">
        <v>129</v>
      </c>
      <c r="B3522" s="142">
        <f>VLOOKUP('Datos Monitoreo 2019'!$A3522,info!$D$3:$E$118,2,FALSE)</f>
        <v>6</v>
      </c>
      <c r="C3522" s="143">
        <v>17</v>
      </c>
      <c r="D3522" s="143" t="s">
        <v>184</v>
      </c>
      <c r="E3522" s="144">
        <v>4.9338032358487558</v>
      </c>
      <c r="F3522" s="145">
        <f t="shared" si="59"/>
        <v>1.9118487538913927E-3</v>
      </c>
      <c r="G3522" s="141">
        <v>2</v>
      </c>
      <c r="H3522" s="146">
        <f>0.000107384*E3522^1.88222*G3522^0.67717</f>
        <v>3.4634486646310421E-3</v>
      </c>
      <c r="I3522" s="146">
        <f>0.0000949251*E3522^1.21565*G3522^1.5574</f>
        <v>1.9447853069642436E-3</v>
      </c>
      <c r="J3522" s="146">
        <f>IF(H3522&lt;I3522,H3522,I3522)</f>
        <v>1.9447853069642436E-3</v>
      </c>
      <c r="K3522" s="147">
        <f>VLOOKUP('Datos Monitoreo 2019'!$D3522,info!$A$2:$B$20,2,FALSE)</f>
        <v>0.49</v>
      </c>
      <c r="L3522" s="140">
        <f>K3522*J3522</f>
        <v>9.529448004124793E-4</v>
      </c>
      <c r="M3522" s="146">
        <v>1.1499999999999999</v>
      </c>
      <c r="N3522" s="148">
        <f>M3522*L3522</f>
        <v>1.095886520474351E-3</v>
      </c>
      <c r="O3522" s="148">
        <f>'Datos Monitoreo 2019'!$N3522*'Datos Monitoreo 2019'!$S3522</f>
        <v>2.1917730409487022E-4</v>
      </c>
      <c r="P3522" s="148">
        <f>'Datos Monitoreo 2019'!$O3522+'Datos Monitoreo 2019'!$N3522</f>
        <v>1.3150638245692213E-3</v>
      </c>
      <c r="Q3522" s="146">
        <v>0.47</v>
      </c>
      <c r="R3522" s="148">
        <f>'Datos Monitoreo 2019'!$Q3522*'Datos Monitoreo 2019'!$N3522</f>
        <v>5.150666646229449E-4</v>
      </c>
      <c r="S3522" s="146">
        <v>0.2</v>
      </c>
      <c r="T3522" s="148">
        <f>'Datos Monitoreo 2019'!$R3522*'Datos Monitoreo 2019'!$S3522</f>
        <v>1.0301333292458899E-4</v>
      </c>
      <c r="U3522" s="148">
        <f>'Datos Monitoreo 2019'!$T3522+'Datos Monitoreo 2019'!$R3522</f>
        <v>6.1807999754753384E-4</v>
      </c>
    </row>
    <row r="3523" spans="1:21" x14ac:dyDescent="0.2">
      <c r="A3523" s="141" t="s">
        <v>129</v>
      </c>
      <c r="B3523" s="142">
        <f>VLOOKUP('Datos Monitoreo 2019'!$A3523,info!$D$3:$E$118,2,FALSE)</f>
        <v>6</v>
      </c>
      <c r="C3523" s="143">
        <v>17</v>
      </c>
      <c r="D3523" s="143" t="s">
        <v>184</v>
      </c>
      <c r="E3523" s="144">
        <v>4.3608454407179318</v>
      </c>
      <c r="F3523" s="145">
        <f t="shared" ref="F3523:F3586" si="60">+(PI()*(((E3523/100)^2))/4)</f>
        <v>1.4935895634458913E-3</v>
      </c>
      <c r="G3523" s="141">
        <v>1.5</v>
      </c>
      <c r="H3523" s="146">
        <f>0.000107384*E3523^1.88222*G3523^0.67717</f>
        <v>2.2594152078096201E-3</v>
      </c>
      <c r="I3523" s="146">
        <f>0.0000949251*E3523^1.21565*G3523^1.5574</f>
        <v>1.0693495842030141E-3</v>
      </c>
      <c r="J3523" s="146">
        <f>IF(H3523&lt;I3523,H3523,I3523)</f>
        <v>1.0693495842030141E-3</v>
      </c>
      <c r="K3523" s="147">
        <f>VLOOKUP('Datos Monitoreo 2019'!$D3523,info!$A$2:$B$20,2,FALSE)</f>
        <v>0.49</v>
      </c>
      <c r="L3523" s="140">
        <f>K3523*J3523</f>
        <v>5.2398129625947688E-4</v>
      </c>
      <c r="M3523" s="146">
        <v>1.1499999999999999</v>
      </c>
      <c r="N3523" s="148">
        <f>M3523*L3523</f>
        <v>6.0257849069839835E-4</v>
      </c>
      <c r="O3523" s="148">
        <f>'Datos Monitoreo 2019'!$N3523*'Datos Monitoreo 2019'!$S3523</f>
        <v>1.2051569813967967E-4</v>
      </c>
      <c r="P3523" s="148">
        <f>'Datos Monitoreo 2019'!$O3523+'Datos Monitoreo 2019'!$N3523</f>
        <v>7.2309418883807807E-4</v>
      </c>
      <c r="Q3523" s="146">
        <v>0.47</v>
      </c>
      <c r="R3523" s="148">
        <f>'Datos Monitoreo 2019'!$Q3523*'Datos Monitoreo 2019'!$N3523</f>
        <v>2.8321189062824721E-4</v>
      </c>
      <c r="S3523" s="146">
        <v>0.2</v>
      </c>
      <c r="T3523" s="148">
        <f>'Datos Monitoreo 2019'!$R3523*'Datos Monitoreo 2019'!$S3523</f>
        <v>5.6642378125649448E-5</v>
      </c>
      <c r="U3523" s="148">
        <f>'Datos Monitoreo 2019'!$T3523+'Datos Monitoreo 2019'!$R3523</f>
        <v>3.3985426875389664E-4</v>
      </c>
    </row>
    <row r="3524" spans="1:21" x14ac:dyDescent="0.2">
      <c r="A3524" s="141" t="s">
        <v>129</v>
      </c>
      <c r="B3524" s="142">
        <f>VLOOKUP('Datos Monitoreo 2019'!$A3524,info!$D$3:$E$118,2,FALSE)</f>
        <v>6</v>
      </c>
      <c r="C3524" s="143">
        <v>18</v>
      </c>
      <c r="D3524" s="143" t="s">
        <v>10</v>
      </c>
      <c r="E3524" s="144">
        <v>29.189016563053606</v>
      </c>
      <c r="F3524" s="145">
        <f t="shared" si="60"/>
        <v>6.6915820470800386E-2</v>
      </c>
      <c r="G3524" s="141"/>
      <c r="H3524" s="146"/>
      <c r="I3524" s="146"/>
      <c r="J3524" s="146"/>
      <c r="K3524" s="147">
        <f>VLOOKUP('Datos Monitoreo 2019'!$D3524,info!$A$2:$B$20,2,FALSE)</f>
        <v>0.54</v>
      </c>
      <c r="M3524" s="146">
        <v>1.1499999999999999</v>
      </c>
      <c r="N3524" s="148">
        <f>(0.214828*'Datos Monitoreo 2019'!$E3524^2.0402)/1000</f>
        <v>0.20961947726999325</v>
      </c>
      <c r="O3524" s="148">
        <f>'Datos Monitoreo 2019'!$N3524*'Datos Monitoreo 2019'!$S3524</f>
        <v>4.1923895453998654E-2</v>
      </c>
      <c r="P3524" s="148">
        <f>'Datos Monitoreo 2019'!$O3524+'Datos Monitoreo 2019'!$N3524</f>
        <v>0.25154337272399191</v>
      </c>
      <c r="Q3524" s="146">
        <v>0.47</v>
      </c>
      <c r="R3524" s="148">
        <f>'Datos Monitoreo 2019'!$Q3524*'Datos Monitoreo 2019'!$N3524</f>
        <v>9.8521154316896828E-2</v>
      </c>
      <c r="S3524" s="146">
        <v>0.2</v>
      </c>
      <c r="T3524" s="148">
        <f>'Datos Monitoreo 2019'!$R3524*'Datos Monitoreo 2019'!$S3524</f>
        <v>1.9704230863379368E-2</v>
      </c>
      <c r="U3524" s="148">
        <f>'Datos Monitoreo 2019'!$T3524+'Datos Monitoreo 2019'!$R3524</f>
        <v>0.1182253851802762</v>
      </c>
    </row>
    <row r="3525" spans="1:21" x14ac:dyDescent="0.2">
      <c r="A3525" s="141" t="s">
        <v>129</v>
      </c>
      <c r="B3525" s="142">
        <f>VLOOKUP('Datos Monitoreo 2019'!$A3525,info!$D$3:$E$118,2,FALSE)</f>
        <v>6</v>
      </c>
      <c r="C3525" s="143">
        <v>19</v>
      </c>
      <c r="D3525" s="143" t="s">
        <v>10</v>
      </c>
      <c r="E3525" s="144">
        <v>32.754087288312064</v>
      </c>
      <c r="F3525" s="145">
        <f t="shared" si="60"/>
        <v>8.4259889549182773E-2</v>
      </c>
      <c r="G3525" s="141"/>
      <c r="H3525" s="146"/>
      <c r="I3525" s="146"/>
      <c r="J3525" s="146"/>
      <c r="K3525" s="147">
        <f>VLOOKUP('Datos Monitoreo 2019'!$D3525,info!$A$2:$B$20,2,FALSE)</f>
        <v>0.54</v>
      </c>
      <c r="M3525" s="146">
        <v>1.1499999999999999</v>
      </c>
      <c r="N3525" s="148">
        <f>(0.214828*'Datos Monitoreo 2019'!$E3525^2.0402)/1000</f>
        <v>0.26517682265890308</v>
      </c>
      <c r="O3525" s="148">
        <f>'Datos Monitoreo 2019'!$N3525*'Datos Monitoreo 2019'!$S3525</f>
        <v>5.3035364531780621E-2</v>
      </c>
      <c r="P3525" s="148">
        <f>'Datos Monitoreo 2019'!$O3525+'Datos Monitoreo 2019'!$N3525</f>
        <v>0.31821218719068367</v>
      </c>
      <c r="Q3525" s="146">
        <v>0.47</v>
      </c>
      <c r="R3525" s="148">
        <f>'Datos Monitoreo 2019'!$Q3525*'Datos Monitoreo 2019'!$N3525</f>
        <v>0.12463310664968444</v>
      </c>
      <c r="S3525" s="146">
        <v>0.2</v>
      </c>
      <c r="T3525" s="148">
        <f>'Datos Monitoreo 2019'!$R3525*'Datos Monitoreo 2019'!$S3525</f>
        <v>2.492662132993689E-2</v>
      </c>
      <c r="U3525" s="148">
        <f>'Datos Monitoreo 2019'!$T3525+'Datos Monitoreo 2019'!$R3525</f>
        <v>0.14955972797962133</v>
      </c>
    </row>
    <row r="3526" spans="1:21" x14ac:dyDescent="0.2">
      <c r="A3526" s="141" t="s">
        <v>129</v>
      </c>
      <c r="B3526" s="142">
        <f>VLOOKUP('Datos Monitoreo 2019'!$A3526,info!$D$3:$E$118,2,FALSE)</f>
        <v>6</v>
      </c>
      <c r="C3526" s="143">
        <v>20</v>
      </c>
      <c r="D3526" s="143" t="s">
        <v>10</v>
      </c>
      <c r="E3526" s="144">
        <v>28.647889756541161</v>
      </c>
      <c r="F3526" s="145">
        <f t="shared" si="60"/>
        <v>6.4457751952217604E-2</v>
      </c>
      <c r="G3526" s="141"/>
      <c r="H3526" s="146"/>
      <c r="I3526" s="146"/>
      <c r="J3526" s="146"/>
      <c r="K3526" s="147">
        <f>VLOOKUP('Datos Monitoreo 2019'!$D3526,info!$A$2:$B$20,2,FALSE)</f>
        <v>0.54</v>
      </c>
      <c r="M3526" s="146">
        <v>1.1499999999999999</v>
      </c>
      <c r="N3526" s="148">
        <f>(0.214828*'Datos Monitoreo 2019'!$E3526^2.0402)/1000</f>
        <v>0.20176753245798407</v>
      </c>
      <c r="O3526" s="148">
        <f>'Datos Monitoreo 2019'!$N3526*'Datos Monitoreo 2019'!$S3526</f>
        <v>4.0353506491596816E-2</v>
      </c>
      <c r="P3526" s="148">
        <f>'Datos Monitoreo 2019'!$O3526+'Datos Monitoreo 2019'!$N3526</f>
        <v>0.24212103894958087</v>
      </c>
      <c r="Q3526" s="146">
        <v>0.47</v>
      </c>
      <c r="R3526" s="148">
        <f>'Datos Monitoreo 2019'!$Q3526*'Datos Monitoreo 2019'!$N3526</f>
        <v>9.483074025525251E-2</v>
      </c>
      <c r="S3526" s="146">
        <v>0.2</v>
      </c>
      <c r="T3526" s="148">
        <f>'Datos Monitoreo 2019'!$R3526*'Datos Monitoreo 2019'!$S3526</f>
        <v>1.8966148051050503E-2</v>
      </c>
      <c r="U3526" s="148">
        <f>'Datos Monitoreo 2019'!$T3526+'Datos Monitoreo 2019'!$R3526</f>
        <v>0.11379688830630301</v>
      </c>
    </row>
    <row r="3527" spans="1:21" x14ac:dyDescent="0.2">
      <c r="A3527" s="141" t="s">
        <v>129</v>
      </c>
      <c r="B3527" s="142">
        <f>VLOOKUP('Datos Monitoreo 2019'!$A3527,info!$D$3:$E$118,2,FALSE)</f>
        <v>6</v>
      </c>
      <c r="C3527" s="143">
        <v>30</v>
      </c>
      <c r="D3527" s="143" t="s">
        <v>15</v>
      </c>
      <c r="E3527" s="144">
        <v>13.591832140047863</v>
      </c>
      <c r="F3527" s="145">
        <f t="shared" si="60"/>
        <v>1.4509280809501096E-2</v>
      </c>
      <c r="G3527" s="141"/>
      <c r="H3527" s="146"/>
      <c r="I3527" s="146"/>
      <c r="J3527" s="146"/>
      <c r="K3527" s="147">
        <f>VLOOKUP('Datos Monitoreo 2019'!$D3527,info!$A$2:$B$20,2,FALSE)</f>
        <v>0.89</v>
      </c>
      <c r="M3527" s="146">
        <v>1.1499999999999999</v>
      </c>
      <c r="N3527" s="148">
        <f>(0.193936*'Datos Monitoreo 2019'!$E3527^2.24268)/1000</f>
        <v>6.748983154690183E-2</v>
      </c>
      <c r="O3527" s="148">
        <f>'Datos Monitoreo 2019'!$N3527*'Datos Monitoreo 2019'!$S3527</f>
        <v>1.3497966309380367E-2</v>
      </c>
      <c r="P3527" s="148">
        <f>'Datos Monitoreo 2019'!$O3527+'Datos Monitoreo 2019'!$N3527</f>
        <v>8.0987797856282198E-2</v>
      </c>
      <c r="Q3527" s="146">
        <v>0.47</v>
      </c>
      <c r="R3527" s="148">
        <f>'Datos Monitoreo 2019'!$Q3527*'Datos Monitoreo 2019'!$N3527</f>
        <v>3.1720220827043857E-2</v>
      </c>
      <c r="S3527" s="146">
        <v>0.2</v>
      </c>
      <c r="T3527" s="148">
        <f>'Datos Monitoreo 2019'!$R3527*'Datos Monitoreo 2019'!$S3527</f>
        <v>6.3440441654087718E-3</v>
      </c>
      <c r="U3527" s="148">
        <f>'Datos Monitoreo 2019'!$T3527+'Datos Monitoreo 2019'!$R3527</f>
        <v>3.8064264992452627E-2</v>
      </c>
    </row>
    <row r="3528" spans="1:21" x14ac:dyDescent="0.2">
      <c r="A3528" s="141" t="s">
        <v>129</v>
      </c>
      <c r="B3528" s="142">
        <f>VLOOKUP('Datos Monitoreo 2019'!$A3528,info!$D$3:$E$118,2,FALSE)</f>
        <v>6</v>
      </c>
      <c r="C3528" s="143">
        <v>32</v>
      </c>
      <c r="D3528" s="143" t="s">
        <v>15</v>
      </c>
      <c r="E3528" s="144">
        <v>17.729860660437144</v>
      </c>
      <c r="F3528" s="145">
        <f t="shared" si="60"/>
        <v>2.4688830969658727E-2</v>
      </c>
      <c r="G3528" s="141"/>
      <c r="H3528" s="146"/>
      <c r="I3528" s="146"/>
      <c r="J3528" s="146"/>
      <c r="K3528" s="147">
        <f>VLOOKUP('Datos Monitoreo 2019'!$D3528,info!$A$2:$B$20,2,FALSE)</f>
        <v>0.89</v>
      </c>
      <c r="M3528" s="146">
        <v>1.1499999999999999</v>
      </c>
      <c r="N3528" s="148">
        <f>(0.193936*'Datos Monitoreo 2019'!$E3528^2.24268)/1000</f>
        <v>0.12249119921652371</v>
      </c>
      <c r="O3528" s="148">
        <f>'Datos Monitoreo 2019'!$N3528*'Datos Monitoreo 2019'!$S3528</f>
        <v>2.4498239843304744E-2</v>
      </c>
      <c r="P3528" s="148">
        <f>'Datos Monitoreo 2019'!$O3528+'Datos Monitoreo 2019'!$N3528</f>
        <v>0.14698943905982845</v>
      </c>
      <c r="Q3528" s="146">
        <v>0.47</v>
      </c>
      <c r="R3528" s="148">
        <f>'Datos Monitoreo 2019'!$Q3528*'Datos Monitoreo 2019'!$N3528</f>
        <v>5.7570863631766139E-2</v>
      </c>
      <c r="S3528" s="146">
        <v>0.2</v>
      </c>
      <c r="T3528" s="148">
        <f>'Datos Monitoreo 2019'!$R3528*'Datos Monitoreo 2019'!$S3528</f>
        <v>1.1514172726353229E-2</v>
      </c>
      <c r="U3528" s="148">
        <f>'Datos Monitoreo 2019'!$T3528+'Datos Monitoreo 2019'!$R3528</f>
        <v>6.908503635811937E-2</v>
      </c>
    </row>
    <row r="3529" spans="1:21" x14ac:dyDescent="0.2">
      <c r="A3529" s="141" t="s">
        <v>129</v>
      </c>
      <c r="B3529" s="142">
        <f>VLOOKUP('Datos Monitoreo 2019'!$A3529,info!$D$3:$E$118,2,FALSE)</f>
        <v>6</v>
      </c>
      <c r="C3529" s="143">
        <v>39</v>
      </c>
      <c r="D3529" s="143" t="s">
        <v>184</v>
      </c>
      <c r="E3529" s="144">
        <v>8.5943669269623477</v>
      </c>
      <c r="F3529" s="145">
        <f t="shared" si="60"/>
        <v>5.8011976756995841E-3</v>
      </c>
      <c r="G3529" s="141">
        <v>4.5999999999999996</v>
      </c>
      <c r="H3529" s="146">
        <f>0.000107384*E3529^1.88222*G3529^0.67717</f>
        <v>1.7303556240758185E-2</v>
      </c>
      <c r="I3529" s="146">
        <f>0.0000949251*E3529^1.21565*G3529^1.5574</f>
        <v>1.3971313169323341E-2</v>
      </c>
      <c r="J3529" s="146">
        <f>IF(H3529&lt;I3529,H3529,I3529)</f>
        <v>1.3971313169323341E-2</v>
      </c>
      <c r="K3529" s="147">
        <f>VLOOKUP('Datos Monitoreo 2019'!$D3529,info!$A$2:$B$20,2,FALSE)</f>
        <v>0.49</v>
      </c>
      <c r="L3529" s="140">
        <f>K3529*J3529</f>
        <v>6.8459434529684372E-3</v>
      </c>
      <c r="M3529" s="146">
        <v>1.1499999999999999</v>
      </c>
      <c r="N3529" s="148">
        <f>M3529*L3529</f>
        <v>7.8728349709137023E-3</v>
      </c>
      <c r="O3529" s="148">
        <f>'Datos Monitoreo 2019'!$N3529*'Datos Monitoreo 2019'!$S3529</f>
        <v>1.5745669941827406E-3</v>
      </c>
      <c r="P3529" s="148">
        <f>'Datos Monitoreo 2019'!$O3529+'Datos Monitoreo 2019'!$N3529</f>
        <v>9.4474019650964431E-3</v>
      </c>
      <c r="Q3529" s="146">
        <v>0.47</v>
      </c>
      <c r="R3529" s="148">
        <f>'Datos Monitoreo 2019'!$Q3529*'Datos Monitoreo 2019'!$N3529</f>
        <v>3.7002324363294399E-3</v>
      </c>
      <c r="S3529" s="146">
        <v>0.2</v>
      </c>
      <c r="T3529" s="148">
        <f>'Datos Monitoreo 2019'!$R3529*'Datos Monitoreo 2019'!$S3529</f>
        <v>7.4004648726588807E-4</v>
      </c>
      <c r="U3529" s="148">
        <f>'Datos Monitoreo 2019'!$T3529+'Datos Monitoreo 2019'!$R3529</f>
        <v>4.4402789235953276E-3</v>
      </c>
    </row>
    <row r="3530" spans="1:21" x14ac:dyDescent="0.2">
      <c r="A3530" s="141" t="s">
        <v>129</v>
      </c>
      <c r="B3530" s="142">
        <f>VLOOKUP('Datos Monitoreo 2019'!$A3530,info!$D$3:$E$118,2,FALSE)</f>
        <v>6</v>
      </c>
      <c r="C3530" s="143">
        <v>42</v>
      </c>
      <c r="D3530" s="143" t="s">
        <v>10</v>
      </c>
      <c r="E3530" s="144">
        <v>35.937186150149969</v>
      </c>
      <c r="F3530" s="145">
        <f t="shared" si="60"/>
        <v>0.10143270790879828</v>
      </c>
      <c r="G3530" s="141"/>
      <c r="H3530" s="146"/>
      <c r="I3530" s="146"/>
      <c r="J3530" s="146"/>
      <c r="K3530" s="147">
        <f>VLOOKUP('Datos Monitoreo 2019'!$D3530,info!$A$2:$B$20,2,FALSE)</f>
        <v>0.54</v>
      </c>
      <c r="M3530" s="146">
        <v>1.1499999999999999</v>
      </c>
      <c r="N3530" s="148">
        <f>(0.214828*'Datos Monitoreo 2019'!$E3530^2.0402)/1000</f>
        <v>0.3204143037193366</v>
      </c>
      <c r="O3530" s="148">
        <f>'Datos Monitoreo 2019'!$N3530*'Datos Monitoreo 2019'!$S3530</f>
        <v>6.408286074386732E-2</v>
      </c>
      <c r="P3530" s="148">
        <f>'Datos Monitoreo 2019'!$O3530+'Datos Monitoreo 2019'!$N3530</f>
        <v>0.38449716446320392</v>
      </c>
      <c r="Q3530" s="146">
        <v>0.47</v>
      </c>
      <c r="R3530" s="148">
        <f>'Datos Monitoreo 2019'!$Q3530*'Datos Monitoreo 2019'!$N3530</f>
        <v>0.15059472274808819</v>
      </c>
      <c r="S3530" s="146">
        <v>0.2</v>
      </c>
      <c r="T3530" s="148">
        <f>'Datos Monitoreo 2019'!$R3530*'Datos Monitoreo 2019'!$S3530</f>
        <v>3.0118944549617638E-2</v>
      </c>
      <c r="U3530" s="148">
        <f>'Datos Monitoreo 2019'!$T3530+'Datos Monitoreo 2019'!$R3530</f>
        <v>0.18071366729770583</v>
      </c>
    </row>
    <row r="3531" spans="1:21" x14ac:dyDescent="0.2">
      <c r="A3531" s="141" t="s">
        <v>129</v>
      </c>
      <c r="B3531" s="142">
        <f>VLOOKUP('Datos Monitoreo 2019'!$A3531,info!$D$3:$E$118,2,FALSE)</f>
        <v>6</v>
      </c>
      <c r="C3531" s="143">
        <v>43</v>
      </c>
      <c r="D3531" s="143" t="s">
        <v>13</v>
      </c>
      <c r="E3531" s="144">
        <v>4.3290144520995533</v>
      </c>
      <c r="F3531" s="145">
        <f t="shared" si="60"/>
        <v>1.4718649137138483E-3</v>
      </c>
      <c r="G3531" s="141"/>
      <c r="H3531" s="146"/>
      <c r="I3531" s="146"/>
      <c r="J3531" s="146"/>
      <c r="K3531" s="147">
        <f>VLOOKUP('Datos Monitoreo 2019'!$D3531,info!$A$2:$B$20,2,FALSE)</f>
        <v>0.87</v>
      </c>
      <c r="M3531" s="146">
        <v>1.1499999999999999</v>
      </c>
      <c r="N3531" s="148">
        <f>(0.193936*'Datos Monitoreo 2019'!$E3531^2.24268)/1000</f>
        <v>5.1865121117684746E-3</v>
      </c>
      <c r="O3531" s="148">
        <f>'Datos Monitoreo 2019'!$N3531*'Datos Monitoreo 2019'!$S3531</f>
        <v>1.0373024223536949E-3</v>
      </c>
      <c r="P3531" s="148">
        <f>'Datos Monitoreo 2019'!$O3531+'Datos Monitoreo 2019'!$N3531</f>
        <v>6.2238145341221695E-3</v>
      </c>
      <c r="Q3531" s="146">
        <v>0.47</v>
      </c>
      <c r="R3531" s="148">
        <f>'Datos Monitoreo 2019'!$Q3531*'Datos Monitoreo 2019'!$N3531</f>
        <v>2.4376606925311829E-3</v>
      </c>
      <c r="S3531" s="146">
        <v>0.2</v>
      </c>
      <c r="T3531" s="148">
        <f>'Datos Monitoreo 2019'!$R3531*'Datos Monitoreo 2019'!$S3531</f>
        <v>4.8753213850623658E-4</v>
      </c>
      <c r="U3531" s="148">
        <f>'Datos Monitoreo 2019'!$T3531+'Datos Monitoreo 2019'!$R3531</f>
        <v>2.9251928310374195E-3</v>
      </c>
    </row>
    <row r="3532" spans="1:21" s="94" customFormat="1" ht="16.5" hidden="1" x14ac:dyDescent="0.3">
      <c r="A3532" s="95" t="s">
        <v>130</v>
      </c>
      <c r="B3532" s="102">
        <f>VLOOKUP('Datos Monitoreo 2019'!$A3532,info!$D$3:$E$118,2,FALSE)</f>
        <v>1</v>
      </c>
      <c r="C3532" s="96">
        <v>1</v>
      </c>
      <c r="D3532" s="96" t="s">
        <v>10</v>
      </c>
      <c r="E3532" s="97">
        <v>30.398594130552009</v>
      </c>
      <c r="F3532" s="103">
        <f t="shared" si="60"/>
        <v>7.2576643486692918E-2</v>
      </c>
      <c r="G3532" s="95"/>
      <c r="H3532" s="104"/>
      <c r="I3532" s="104"/>
      <c r="J3532" s="104"/>
      <c r="K3532" s="105">
        <f>VLOOKUP('Datos Monitoreo 2019'!$D3532,info!$A$2:$B$20,2,FALSE)</f>
        <v>0.54</v>
      </c>
      <c r="M3532" s="104">
        <v>1.1499999999999999</v>
      </c>
      <c r="N3532" s="106">
        <f>(0.214828*'Datos Monitoreo 2019'!$E3532^2.0402)/1000</f>
        <v>0.22772388992446246</v>
      </c>
      <c r="O3532" s="106">
        <f>'Datos Monitoreo 2019'!$N3532*'Datos Monitoreo 2019'!$S3532</f>
        <v>4.5544777984892496E-2</v>
      </c>
      <c r="P3532" s="106">
        <f>'Datos Monitoreo 2019'!$O3532+'Datos Monitoreo 2019'!$N3532</f>
        <v>0.27326866790935495</v>
      </c>
      <c r="Q3532" s="104">
        <v>0.47</v>
      </c>
      <c r="R3532" s="106">
        <f>'Datos Monitoreo 2019'!$Q3532*'Datos Monitoreo 2019'!$N3532</f>
        <v>0.10703022826449735</v>
      </c>
      <c r="S3532" s="104">
        <v>0.2</v>
      </c>
      <c r="T3532" s="106">
        <f>'Datos Monitoreo 2019'!$R3532*'Datos Monitoreo 2019'!$S3532</f>
        <v>2.1406045652899469E-2</v>
      </c>
      <c r="U3532" s="106">
        <f>'Datos Monitoreo 2019'!$T3532+'Datos Monitoreo 2019'!$R3532</f>
        <v>0.12843627391739681</v>
      </c>
    </row>
    <row r="3533" spans="1:21" s="94" customFormat="1" ht="16.5" hidden="1" x14ac:dyDescent="0.3">
      <c r="A3533" s="95" t="s">
        <v>130</v>
      </c>
      <c r="B3533" s="102">
        <f>VLOOKUP('Datos Monitoreo 2019'!$A3533,info!$D$3:$E$118,2,FALSE)</f>
        <v>1</v>
      </c>
      <c r="C3533" s="96">
        <v>2</v>
      </c>
      <c r="D3533" s="96" t="s">
        <v>10</v>
      </c>
      <c r="E3533" s="97">
        <v>24.032396406876195</v>
      </c>
      <c r="F3533" s="103">
        <f t="shared" si="60"/>
        <v>4.5361148217978813E-2</v>
      </c>
      <c r="G3533" s="95"/>
      <c r="H3533" s="104"/>
      <c r="I3533" s="104"/>
      <c r="J3533" s="104"/>
      <c r="K3533" s="105">
        <f>VLOOKUP('Datos Monitoreo 2019'!$D3533,info!$A$2:$B$20,2,FALSE)</f>
        <v>0.54</v>
      </c>
      <c r="M3533" s="104">
        <v>1.1499999999999999</v>
      </c>
      <c r="N3533" s="106">
        <f>(0.214828*'Datos Monitoreo 2019'!$E3533^2.0402)/1000</f>
        <v>0.14099155023290164</v>
      </c>
      <c r="O3533" s="106">
        <f>'Datos Monitoreo 2019'!$N3533*'Datos Monitoreo 2019'!$S3533</f>
        <v>2.8198310046580327E-2</v>
      </c>
      <c r="P3533" s="106">
        <f>'Datos Monitoreo 2019'!$O3533+'Datos Monitoreo 2019'!$N3533</f>
        <v>0.16918986027948196</v>
      </c>
      <c r="Q3533" s="104">
        <v>0.47</v>
      </c>
      <c r="R3533" s="106">
        <f>'Datos Monitoreo 2019'!$Q3533*'Datos Monitoreo 2019'!$N3533</f>
        <v>6.6266028609463762E-2</v>
      </c>
      <c r="S3533" s="104">
        <v>0.2</v>
      </c>
      <c r="T3533" s="106">
        <f>'Datos Monitoreo 2019'!$R3533*'Datos Monitoreo 2019'!$S3533</f>
        <v>1.3253205721892753E-2</v>
      </c>
      <c r="U3533" s="106">
        <f>'Datos Monitoreo 2019'!$T3533+'Datos Monitoreo 2019'!$R3533</f>
        <v>7.951923433135652E-2</v>
      </c>
    </row>
    <row r="3534" spans="1:21" s="94" customFormat="1" ht="16.5" hidden="1" x14ac:dyDescent="0.3">
      <c r="A3534" s="95" t="s">
        <v>130</v>
      </c>
      <c r="B3534" s="102">
        <f>VLOOKUP('Datos Monitoreo 2019'!$A3534,info!$D$3:$E$118,2,FALSE)</f>
        <v>1</v>
      </c>
      <c r="C3534" s="96">
        <v>4</v>
      </c>
      <c r="D3534" s="96" t="s">
        <v>10</v>
      </c>
      <c r="E3534" s="97">
        <v>22.281692032865347</v>
      </c>
      <c r="F3534" s="103">
        <f t="shared" si="60"/>
        <v>3.8992961057514354E-2</v>
      </c>
      <c r="G3534" s="95"/>
      <c r="H3534" s="104"/>
      <c r="I3534" s="104"/>
      <c r="J3534" s="104"/>
      <c r="K3534" s="105">
        <f>VLOOKUP('Datos Monitoreo 2019'!$D3534,info!$A$2:$B$20,2,FALSE)</f>
        <v>0.54</v>
      </c>
      <c r="M3534" s="104">
        <v>1.1499999999999999</v>
      </c>
      <c r="N3534" s="106">
        <f>(0.214828*'Datos Monitoreo 2019'!$E3534^2.0402)/1000</f>
        <v>0.12082998908357739</v>
      </c>
      <c r="O3534" s="106">
        <f>'Datos Monitoreo 2019'!$N3534*'Datos Monitoreo 2019'!$S3534</f>
        <v>2.4165997816715482E-2</v>
      </c>
      <c r="P3534" s="106">
        <f>'Datos Monitoreo 2019'!$O3534+'Datos Monitoreo 2019'!$N3534</f>
        <v>0.14499598690029286</v>
      </c>
      <c r="Q3534" s="104">
        <v>0.47</v>
      </c>
      <c r="R3534" s="106">
        <f>'Datos Monitoreo 2019'!$Q3534*'Datos Monitoreo 2019'!$N3534</f>
        <v>5.6790094869281368E-2</v>
      </c>
      <c r="S3534" s="104">
        <v>0.2</v>
      </c>
      <c r="T3534" s="106">
        <f>'Datos Monitoreo 2019'!$R3534*'Datos Monitoreo 2019'!$S3534</f>
        <v>1.1358018973856274E-2</v>
      </c>
      <c r="U3534" s="106">
        <f>'Datos Monitoreo 2019'!$T3534+'Datos Monitoreo 2019'!$R3534</f>
        <v>6.8148113843137639E-2</v>
      </c>
    </row>
    <row r="3535" spans="1:21" s="94" customFormat="1" ht="16.5" hidden="1" x14ac:dyDescent="0.3">
      <c r="A3535" s="95" t="s">
        <v>130</v>
      </c>
      <c r="B3535" s="102">
        <f>VLOOKUP('Datos Monitoreo 2019'!$A3535,info!$D$3:$E$118,2,FALSE)</f>
        <v>1</v>
      </c>
      <c r="C3535" s="96">
        <v>5</v>
      </c>
      <c r="D3535" s="96" t="s">
        <v>10</v>
      </c>
      <c r="E3535" s="97">
        <v>24.191551349968091</v>
      </c>
      <c r="F3535" s="103">
        <f t="shared" si="60"/>
        <v>4.5963947564939364E-2</v>
      </c>
      <c r="G3535" s="95"/>
      <c r="H3535" s="104"/>
      <c r="I3535" s="104"/>
      <c r="J3535" s="104"/>
      <c r="K3535" s="105">
        <f>VLOOKUP('Datos Monitoreo 2019'!$D3535,info!$A$2:$B$20,2,FALSE)</f>
        <v>0.54</v>
      </c>
      <c r="M3535" s="104">
        <v>1.1499999999999999</v>
      </c>
      <c r="N3535" s="106">
        <f>(0.214828*'Datos Monitoreo 2019'!$E3535^2.0402)/1000</f>
        <v>0.14290308549883846</v>
      </c>
      <c r="O3535" s="106">
        <f>'Datos Monitoreo 2019'!$N3535*'Datos Monitoreo 2019'!$S3535</f>
        <v>2.8580617099767693E-2</v>
      </c>
      <c r="P3535" s="106">
        <f>'Datos Monitoreo 2019'!$O3535+'Datos Monitoreo 2019'!$N3535</f>
        <v>0.17148370259860615</v>
      </c>
      <c r="Q3535" s="104">
        <v>0.47</v>
      </c>
      <c r="R3535" s="106">
        <f>'Datos Monitoreo 2019'!$Q3535*'Datos Monitoreo 2019'!$N3535</f>
        <v>6.7164450184454064E-2</v>
      </c>
      <c r="S3535" s="104">
        <v>0.2</v>
      </c>
      <c r="T3535" s="106">
        <f>'Datos Monitoreo 2019'!$R3535*'Datos Monitoreo 2019'!$S3535</f>
        <v>1.3432890036890813E-2</v>
      </c>
      <c r="U3535" s="106">
        <f>'Datos Monitoreo 2019'!$T3535+'Datos Monitoreo 2019'!$R3535</f>
        <v>8.0597340221344876E-2</v>
      </c>
    </row>
    <row r="3536" spans="1:21" s="94" customFormat="1" ht="16.5" hidden="1" x14ac:dyDescent="0.3">
      <c r="A3536" s="95" t="s">
        <v>130</v>
      </c>
      <c r="B3536" s="102">
        <f>VLOOKUP('Datos Monitoreo 2019'!$A3536,info!$D$3:$E$118,2,FALSE)</f>
        <v>1</v>
      </c>
      <c r="C3536" s="96">
        <v>7</v>
      </c>
      <c r="D3536" s="96" t="s">
        <v>10</v>
      </c>
      <c r="E3536" s="97">
        <v>27.374650211805999</v>
      </c>
      <c r="F3536" s="103">
        <f t="shared" si="60"/>
        <v>5.8855497955382904E-2</v>
      </c>
      <c r="G3536" s="95"/>
      <c r="H3536" s="104"/>
      <c r="I3536" s="104"/>
      <c r="J3536" s="104"/>
      <c r="K3536" s="105">
        <f>VLOOKUP('Datos Monitoreo 2019'!$D3536,info!$A$2:$B$20,2,FALSE)</f>
        <v>0.54</v>
      </c>
      <c r="M3536" s="104">
        <v>1.1499999999999999</v>
      </c>
      <c r="N3536" s="106">
        <f>(0.214828*'Datos Monitoreo 2019'!$E3536^2.0402)/1000</f>
        <v>0.18389480270468919</v>
      </c>
      <c r="O3536" s="106">
        <f>'Datos Monitoreo 2019'!$N3536*'Datos Monitoreo 2019'!$S3536</f>
        <v>3.6778960540937843E-2</v>
      </c>
      <c r="P3536" s="106">
        <f>'Datos Monitoreo 2019'!$O3536+'Datos Monitoreo 2019'!$N3536</f>
        <v>0.22067376324562704</v>
      </c>
      <c r="Q3536" s="104">
        <v>0.47</v>
      </c>
      <c r="R3536" s="106">
        <f>'Datos Monitoreo 2019'!$Q3536*'Datos Monitoreo 2019'!$N3536</f>
        <v>8.6430557271203912E-2</v>
      </c>
      <c r="S3536" s="104">
        <v>0.2</v>
      </c>
      <c r="T3536" s="106">
        <f>'Datos Monitoreo 2019'!$R3536*'Datos Monitoreo 2019'!$S3536</f>
        <v>1.7286111454240784E-2</v>
      </c>
      <c r="U3536" s="106">
        <f>'Datos Monitoreo 2019'!$T3536+'Datos Monitoreo 2019'!$R3536</f>
        <v>0.10371666872544469</v>
      </c>
    </row>
    <row r="3537" spans="1:21" s="94" customFormat="1" ht="16.5" hidden="1" x14ac:dyDescent="0.3">
      <c r="A3537" s="95" t="s">
        <v>130</v>
      </c>
      <c r="B3537" s="102">
        <f>VLOOKUP('Datos Monitoreo 2019'!$A3537,info!$D$3:$E$118,2,FALSE)</f>
        <v>1</v>
      </c>
      <c r="C3537" s="96">
        <v>8</v>
      </c>
      <c r="D3537" s="96" t="s">
        <v>10</v>
      </c>
      <c r="E3537" s="97">
        <v>28.966199642724952</v>
      </c>
      <c r="F3537" s="103">
        <f t="shared" si="60"/>
        <v>6.5898104187199269E-2</v>
      </c>
      <c r="G3537" s="95"/>
      <c r="H3537" s="104"/>
      <c r="I3537" s="104"/>
      <c r="J3537" s="104"/>
      <c r="K3537" s="105">
        <f>VLOOKUP('Datos Monitoreo 2019'!$D3537,info!$A$2:$B$20,2,FALSE)</f>
        <v>0.54</v>
      </c>
      <c r="M3537" s="104">
        <v>1.1499999999999999</v>
      </c>
      <c r="N3537" s="106">
        <f>(0.214828*'Datos Monitoreo 2019'!$E3537^2.0402)/1000</f>
        <v>0.20636781390413272</v>
      </c>
      <c r="O3537" s="106">
        <f>'Datos Monitoreo 2019'!$N3537*'Datos Monitoreo 2019'!$S3537</f>
        <v>4.1273562780826549E-2</v>
      </c>
      <c r="P3537" s="106">
        <f>'Datos Monitoreo 2019'!$O3537+'Datos Monitoreo 2019'!$N3537</f>
        <v>0.24764137668495928</v>
      </c>
      <c r="Q3537" s="104">
        <v>0.47</v>
      </c>
      <c r="R3537" s="106">
        <f>'Datos Monitoreo 2019'!$Q3537*'Datos Monitoreo 2019'!$N3537</f>
        <v>9.6992872534942376E-2</v>
      </c>
      <c r="S3537" s="104">
        <v>0.2</v>
      </c>
      <c r="T3537" s="106">
        <f>'Datos Monitoreo 2019'!$R3537*'Datos Monitoreo 2019'!$S3537</f>
        <v>1.9398574506988477E-2</v>
      </c>
      <c r="U3537" s="106">
        <f>'Datos Monitoreo 2019'!$T3537+'Datos Monitoreo 2019'!$R3537</f>
        <v>0.11639144704193086</v>
      </c>
    </row>
    <row r="3538" spans="1:21" s="94" customFormat="1" ht="16.5" hidden="1" x14ac:dyDescent="0.3">
      <c r="A3538" s="95" t="s">
        <v>130</v>
      </c>
      <c r="B3538" s="102">
        <f>VLOOKUP('Datos Monitoreo 2019'!$A3538,info!$D$3:$E$118,2,FALSE)</f>
        <v>1</v>
      </c>
      <c r="C3538" s="96">
        <v>9</v>
      </c>
      <c r="D3538" s="96" t="s">
        <v>10</v>
      </c>
      <c r="E3538" s="97">
        <v>23.8732414637843</v>
      </c>
      <c r="F3538" s="103">
        <f t="shared" si="60"/>
        <v>4.4762327744595563E-2</v>
      </c>
      <c r="G3538" s="95"/>
      <c r="H3538" s="104"/>
      <c r="I3538" s="104"/>
      <c r="J3538" s="104"/>
      <c r="K3538" s="105">
        <f>VLOOKUP('Datos Monitoreo 2019'!$D3538,info!$A$2:$B$20,2,FALSE)</f>
        <v>0.54</v>
      </c>
      <c r="M3538" s="104">
        <v>1.1499999999999999</v>
      </c>
      <c r="N3538" s="106">
        <f>(0.214828*'Datos Monitoreo 2019'!$E3538^2.0402)/1000</f>
        <v>0.13909313783382199</v>
      </c>
      <c r="O3538" s="106">
        <f>'Datos Monitoreo 2019'!$N3538*'Datos Monitoreo 2019'!$S3538</f>
        <v>2.7818627566764398E-2</v>
      </c>
      <c r="P3538" s="106">
        <f>'Datos Monitoreo 2019'!$O3538+'Datos Monitoreo 2019'!$N3538</f>
        <v>0.16691176540058639</v>
      </c>
      <c r="Q3538" s="104">
        <v>0.47</v>
      </c>
      <c r="R3538" s="106">
        <f>'Datos Monitoreo 2019'!$Q3538*'Datos Monitoreo 2019'!$N3538</f>
        <v>6.5373774781896335E-2</v>
      </c>
      <c r="S3538" s="104">
        <v>0.2</v>
      </c>
      <c r="T3538" s="106">
        <f>'Datos Monitoreo 2019'!$R3538*'Datos Monitoreo 2019'!$S3538</f>
        <v>1.3074754956379268E-2</v>
      </c>
      <c r="U3538" s="106">
        <f>'Datos Monitoreo 2019'!$T3538+'Datos Monitoreo 2019'!$R3538</f>
        <v>7.8448529738275596E-2</v>
      </c>
    </row>
    <row r="3539" spans="1:21" s="94" customFormat="1" ht="16.5" hidden="1" x14ac:dyDescent="0.3">
      <c r="A3539" s="96" t="s">
        <v>130</v>
      </c>
      <c r="B3539" s="102">
        <f>VLOOKUP('Datos Monitoreo 2019'!$A3539,info!$D$3:$E$118,2,FALSE)</f>
        <v>1</v>
      </c>
      <c r="C3539" s="96">
        <v>10</v>
      </c>
      <c r="D3539" s="96" t="s">
        <v>10</v>
      </c>
      <c r="E3539" s="97">
        <v>26.738030439438418</v>
      </c>
      <c r="F3539" s="103">
        <f t="shared" si="60"/>
        <v>5.6149863922820689E-2</v>
      </c>
      <c r="G3539" s="95"/>
      <c r="H3539" s="104"/>
      <c r="I3539" s="104"/>
      <c r="J3539" s="104"/>
      <c r="K3539" s="105">
        <f>VLOOKUP('Datos Monitoreo 2019'!$D3539,info!$A$2:$B$20,2,FALSE)</f>
        <v>0.54</v>
      </c>
      <c r="M3539" s="104">
        <v>1.1499999999999999</v>
      </c>
      <c r="N3539" s="106">
        <f>(0.214828*'Datos Monitoreo 2019'!$E3539^2.0402)/1000</f>
        <v>0.17527513667457439</v>
      </c>
      <c r="O3539" s="106">
        <f>'Datos Monitoreo 2019'!$N3539*'Datos Monitoreo 2019'!$S3539</f>
        <v>3.5055027334914883E-2</v>
      </c>
      <c r="P3539" s="106">
        <f>'Datos Monitoreo 2019'!$O3539+'Datos Monitoreo 2019'!$N3539</f>
        <v>0.21033016400948928</v>
      </c>
      <c r="Q3539" s="104">
        <v>0.47</v>
      </c>
      <c r="R3539" s="106">
        <f>'Datos Monitoreo 2019'!$Q3539*'Datos Monitoreo 2019'!$N3539</f>
        <v>8.2379314237049958E-2</v>
      </c>
      <c r="S3539" s="104">
        <v>0.2</v>
      </c>
      <c r="T3539" s="106">
        <f>'Datos Monitoreo 2019'!$R3539*'Datos Monitoreo 2019'!$S3539</f>
        <v>1.6475862847409994E-2</v>
      </c>
      <c r="U3539" s="106">
        <f>'Datos Monitoreo 2019'!$T3539+'Datos Monitoreo 2019'!$R3539</f>
        <v>9.8855177084459955E-2</v>
      </c>
    </row>
    <row r="3540" spans="1:21" s="94" customFormat="1" ht="16.5" hidden="1" x14ac:dyDescent="0.3">
      <c r="A3540" s="95" t="s">
        <v>130</v>
      </c>
      <c r="B3540" s="102">
        <f>VLOOKUP('Datos Monitoreo 2019'!$A3540,info!$D$3:$E$118,2,FALSE)</f>
        <v>1</v>
      </c>
      <c r="C3540" s="96">
        <v>11</v>
      </c>
      <c r="D3540" s="96" t="s">
        <v>10</v>
      </c>
      <c r="E3540" s="97">
        <v>27.374650211805999</v>
      </c>
      <c r="F3540" s="103">
        <f t="shared" si="60"/>
        <v>5.8855497955382904E-2</v>
      </c>
      <c r="G3540" s="95"/>
      <c r="H3540" s="104"/>
      <c r="I3540" s="104"/>
      <c r="J3540" s="104"/>
      <c r="K3540" s="105">
        <f>VLOOKUP('Datos Monitoreo 2019'!$D3540,info!$A$2:$B$20,2,FALSE)</f>
        <v>0.54</v>
      </c>
      <c r="M3540" s="104">
        <v>1.1499999999999999</v>
      </c>
      <c r="N3540" s="106">
        <f>(0.214828*'Datos Monitoreo 2019'!$E3540^2.0402)/1000</f>
        <v>0.18389480270468919</v>
      </c>
      <c r="O3540" s="106">
        <f>'Datos Monitoreo 2019'!$N3540*'Datos Monitoreo 2019'!$S3540</f>
        <v>3.6778960540937843E-2</v>
      </c>
      <c r="P3540" s="106">
        <f>'Datos Monitoreo 2019'!$O3540+'Datos Monitoreo 2019'!$N3540</f>
        <v>0.22067376324562704</v>
      </c>
      <c r="Q3540" s="104">
        <v>0.47</v>
      </c>
      <c r="R3540" s="106">
        <f>'Datos Monitoreo 2019'!$Q3540*'Datos Monitoreo 2019'!$N3540</f>
        <v>8.6430557271203912E-2</v>
      </c>
      <c r="S3540" s="104">
        <v>0.2</v>
      </c>
      <c r="T3540" s="106">
        <f>'Datos Monitoreo 2019'!$R3540*'Datos Monitoreo 2019'!$S3540</f>
        <v>1.7286111454240784E-2</v>
      </c>
      <c r="U3540" s="106">
        <f>'Datos Monitoreo 2019'!$T3540+'Datos Monitoreo 2019'!$R3540</f>
        <v>0.10371666872544469</v>
      </c>
    </row>
    <row r="3541" spans="1:21" s="94" customFormat="1" ht="16.5" hidden="1" x14ac:dyDescent="0.3">
      <c r="A3541" s="95" t="s">
        <v>130</v>
      </c>
      <c r="B3541" s="102">
        <f>VLOOKUP('Datos Monitoreo 2019'!$A3541,info!$D$3:$E$118,2,FALSE)</f>
        <v>1</v>
      </c>
      <c r="C3541" s="96">
        <v>12</v>
      </c>
      <c r="D3541" s="96" t="s">
        <v>10</v>
      </c>
      <c r="E3541" s="97">
        <v>26.419720553254628</v>
      </c>
      <c r="F3541" s="103">
        <f t="shared" si="60"/>
        <v>5.4820920148003355E-2</v>
      </c>
      <c r="G3541" s="95"/>
      <c r="H3541" s="104"/>
      <c r="I3541" s="104"/>
      <c r="J3541" s="104"/>
      <c r="K3541" s="105">
        <f>VLOOKUP('Datos Monitoreo 2019'!$D3541,info!$A$2:$B$20,2,FALSE)</f>
        <v>0.54</v>
      </c>
      <c r="M3541" s="104">
        <v>1.1499999999999999</v>
      </c>
      <c r="N3541" s="106">
        <f>(0.214828*'Datos Monitoreo 2019'!$E3541^2.0402)/1000</f>
        <v>0.17104439178456021</v>
      </c>
      <c r="O3541" s="106">
        <f>'Datos Monitoreo 2019'!$N3541*'Datos Monitoreo 2019'!$S3541</f>
        <v>3.4208878356912047E-2</v>
      </c>
      <c r="P3541" s="106">
        <f>'Datos Monitoreo 2019'!$O3541+'Datos Monitoreo 2019'!$N3541</f>
        <v>0.20525327014147227</v>
      </c>
      <c r="Q3541" s="104">
        <v>0.47</v>
      </c>
      <c r="R3541" s="106">
        <f>'Datos Monitoreo 2019'!$Q3541*'Datos Monitoreo 2019'!$N3541</f>
        <v>8.0390864138743301E-2</v>
      </c>
      <c r="S3541" s="104">
        <v>0.2</v>
      </c>
      <c r="T3541" s="106">
        <f>'Datos Monitoreo 2019'!$R3541*'Datos Monitoreo 2019'!$S3541</f>
        <v>1.6078172827748659E-2</v>
      </c>
      <c r="U3541" s="106">
        <f>'Datos Monitoreo 2019'!$T3541+'Datos Monitoreo 2019'!$R3541</f>
        <v>9.6469036966491964E-2</v>
      </c>
    </row>
    <row r="3542" spans="1:21" s="94" customFormat="1" ht="16.5" hidden="1" x14ac:dyDescent="0.3">
      <c r="A3542" s="95" t="s">
        <v>130</v>
      </c>
      <c r="B3542" s="102">
        <f>VLOOKUP('Datos Monitoreo 2019'!$A3542,info!$D$3:$E$118,2,FALSE)</f>
        <v>1</v>
      </c>
      <c r="C3542" s="96">
        <v>13</v>
      </c>
      <c r="D3542" s="96" t="s">
        <v>10</v>
      </c>
      <c r="E3542" s="97">
        <v>21.963382146681557</v>
      </c>
      <c r="F3542" s="103">
        <f t="shared" si="60"/>
        <v>3.7886834203025681E-2</v>
      </c>
      <c r="G3542" s="95"/>
      <c r="H3542" s="104"/>
      <c r="I3542" s="104"/>
      <c r="J3542" s="104"/>
      <c r="K3542" s="105">
        <f>VLOOKUP('Datos Monitoreo 2019'!$D3542,info!$A$2:$B$20,2,FALSE)</f>
        <v>0.54</v>
      </c>
      <c r="M3542" s="104">
        <v>1.1499999999999999</v>
      </c>
      <c r="N3542" s="106">
        <f>(0.214828*'Datos Monitoreo 2019'!$E3542^2.0402)/1000</f>
        <v>0.11733447377360282</v>
      </c>
      <c r="O3542" s="106">
        <f>'Datos Monitoreo 2019'!$N3542*'Datos Monitoreo 2019'!$S3542</f>
        <v>2.3466894754720566E-2</v>
      </c>
      <c r="P3542" s="106">
        <f>'Datos Monitoreo 2019'!$O3542+'Datos Monitoreo 2019'!$N3542</f>
        <v>0.14080136852832337</v>
      </c>
      <c r="Q3542" s="104">
        <v>0.47</v>
      </c>
      <c r="R3542" s="106">
        <f>'Datos Monitoreo 2019'!$Q3542*'Datos Monitoreo 2019'!$N3542</f>
        <v>5.5147202673593319E-2</v>
      </c>
      <c r="S3542" s="104">
        <v>0.2</v>
      </c>
      <c r="T3542" s="106">
        <f>'Datos Monitoreo 2019'!$R3542*'Datos Monitoreo 2019'!$S3542</f>
        <v>1.1029440534718665E-2</v>
      </c>
      <c r="U3542" s="106">
        <f>'Datos Monitoreo 2019'!$T3542+'Datos Monitoreo 2019'!$R3542</f>
        <v>6.6176643208311986E-2</v>
      </c>
    </row>
    <row r="3543" spans="1:21" s="94" customFormat="1" ht="16.5" hidden="1" x14ac:dyDescent="0.3">
      <c r="A3543" s="95" t="s">
        <v>130</v>
      </c>
      <c r="B3543" s="102">
        <f>VLOOKUP('Datos Monitoreo 2019'!$A3543,info!$D$3:$E$118,2,FALSE)</f>
        <v>1</v>
      </c>
      <c r="C3543" s="96">
        <v>14</v>
      </c>
      <c r="D3543" s="96" t="s">
        <v>10</v>
      </c>
      <c r="E3543" s="97">
        <v>28.329579870357371</v>
      </c>
      <c r="F3543" s="103">
        <f t="shared" si="60"/>
        <v>6.3033315211545135E-2</v>
      </c>
      <c r="G3543" s="95"/>
      <c r="H3543" s="104"/>
      <c r="I3543" s="104"/>
      <c r="J3543" s="104"/>
      <c r="K3543" s="105">
        <f>VLOOKUP('Datos Monitoreo 2019'!$D3543,info!$A$2:$B$20,2,FALSE)</f>
        <v>0.54</v>
      </c>
      <c r="M3543" s="104">
        <v>1.1499999999999999</v>
      </c>
      <c r="N3543" s="106">
        <f>(0.214828*'Datos Monitoreo 2019'!$E3543^2.0402)/1000</f>
        <v>0.19722011448390406</v>
      </c>
      <c r="O3543" s="106">
        <f>'Datos Monitoreo 2019'!$N3543*'Datos Monitoreo 2019'!$S3543</f>
        <v>3.9444022896780812E-2</v>
      </c>
      <c r="P3543" s="106">
        <f>'Datos Monitoreo 2019'!$O3543+'Datos Monitoreo 2019'!$N3543</f>
        <v>0.23666413738068487</v>
      </c>
      <c r="Q3543" s="104">
        <v>0.47</v>
      </c>
      <c r="R3543" s="106">
        <f>'Datos Monitoreo 2019'!$Q3543*'Datos Monitoreo 2019'!$N3543</f>
        <v>9.2693453807434906E-2</v>
      </c>
      <c r="S3543" s="104">
        <v>0.2</v>
      </c>
      <c r="T3543" s="106">
        <f>'Datos Monitoreo 2019'!$R3543*'Datos Monitoreo 2019'!$S3543</f>
        <v>1.8538690761486981E-2</v>
      </c>
      <c r="U3543" s="106">
        <f>'Datos Monitoreo 2019'!$T3543+'Datos Monitoreo 2019'!$R3543</f>
        <v>0.11123214456892189</v>
      </c>
    </row>
    <row r="3544" spans="1:21" s="94" customFormat="1" ht="16.5" hidden="1" x14ac:dyDescent="0.3">
      <c r="A3544" s="95" t="s">
        <v>130</v>
      </c>
      <c r="B3544" s="102">
        <f>VLOOKUP('Datos Monitoreo 2019'!$A3544,info!$D$3:$E$118,2,FALSE)</f>
        <v>1</v>
      </c>
      <c r="C3544" s="96">
        <v>17</v>
      </c>
      <c r="D3544" s="96" t="s">
        <v>10</v>
      </c>
      <c r="E3544" s="97">
        <v>29.284509528908742</v>
      </c>
      <c r="F3544" s="103">
        <f t="shared" si="60"/>
        <v>6.7354371916490102E-2</v>
      </c>
      <c r="G3544" s="95"/>
      <c r="H3544" s="104"/>
      <c r="I3544" s="104"/>
      <c r="J3544" s="104"/>
      <c r="K3544" s="105">
        <f>VLOOKUP('Datos Monitoreo 2019'!$D3544,info!$A$2:$B$20,2,FALSE)</f>
        <v>0.54</v>
      </c>
      <c r="M3544" s="104">
        <v>1.1499999999999999</v>
      </c>
      <c r="N3544" s="106">
        <f>(0.214828*'Datos Monitoreo 2019'!$E3544^2.0402)/1000</f>
        <v>0.21102098231016003</v>
      </c>
      <c r="O3544" s="106">
        <f>'Datos Monitoreo 2019'!$N3544*'Datos Monitoreo 2019'!$S3544</f>
        <v>4.2204196462032009E-2</v>
      </c>
      <c r="P3544" s="106">
        <f>'Datos Monitoreo 2019'!$O3544+'Datos Monitoreo 2019'!$N3544</f>
        <v>0.25322517877219203</v>
      </c>
      <c r="Q3544" s="104">
        <v>0.47</v>
      </c>
      <c r="R3544" s="106">
        <f>'Datos Monitoreo 2019'!$Q3544*'Datos Monitoreo 2019'!$N3544</f>
        <v>9.9179861685775209E-2</v>
      </c>
      <c r="S3544" s="104">
        <v>0.2</v>
      </c>
      <c r="T3544" s="106">
        <f>'Datos Monitoreo 2019'!$R3544*'Datos Monitoreo 2019'!$S3544</f>
        <v>1.9835972337155044E-2</v>
      </c>
      <c r="U3544" s="106">
        <f>'Datos Monitoreo 2019'!$T3544+'Datos Monitoreo 2019'!$R3544</f>
        <v>0.11901583402293026</v>
      </c>
    </row>
    <row r="3545" spans="1:21" s="94" customFormat="1" ht="16.5" hidden="1" x14ac:dyDescent="0.3">
      <c r="A3545" s="95" t="s">
        <v>130</v>
      </c>
      <c r="B3545" s="102">
        <f>VLOOKUP('Datos Monitoreo 2019'!$A3545,info!$D$3:$E$118,2,FALSE)</f>
        <v>1</v>
      </c>
      <c r="C3545" s="96">
        <v>19</v>
      </c>
      <c r="D3545" s="96" t="s">
        <v>10</v>
      </c>
      <c r="E3545" s="97">
        <v>20.053522829578814</v>
      </c>
      <c r="F3545" s="103">
        <f t="shared" si="60"/>
        <v>3.1584298456586626E-2</v>
      </c>
      <c r="G3545" s="95"/>
      <c r="H3545" s="104"/>
      <c r="I3545" s="104"/>
      <c r="J3545" s="104"/>
      <c r="K3545" s="105">
        <f>VLOOKUP('Datos Monitoreo 2019'!$D3545,info!$A$2:$B$20,2,FALSE)</f>
        <v>0.54</v>
      </c>
      <c r="M3545" s="104">
        <v>1.1499999999999999</v>
      </c>
      <c r="N3545" s="106">
        <f>(0.214828*'Datos Monitoreo 2019'!$E3545^2.0402)/1000</f>
        <v>9.7458630426995735E-2</v>
      </c>
      <c r="O3545" s="106">
        <f>'Datos Monitoreo 2019'!$N3545*'Datos Monitoreo 2019'!$S3545</f>
        <v>1.9491726085399147E-2</v>
      </c>
      <c r="P3545" s="106">
        <f>'Datos Monitoreo 2019'!$O3545+'Datos Monitoreo 2019'!$N3545</f>
        <v>0.11695035651239488</v>
      </c>
      <c r="Q3545" s="104">
        <v>0.47</v>
      </c>
      <c r="R3545" s="106">
        <f>'Datos Monitoreo 2019'!$Q3545*'Datos Monitoreo 2019'!$N3545</f>
        <v>4.5805556300687993E-2</v>
      </c>
      <c r="S3545" s="104">
        <v>0.2</v>
      </c>
      <c r="T3545" s="106">
        <f>'Datos Monitoreo 2019'!$R3545*'Datos Monitoreo 2019'!$S3545</f>
        <v>9.1611112601375985E-3</v>
      </c>
      <c r="U3545" s="106">
        <f>'Datos Monitoreo 2019'!$T3545+'Datos Monitoreo 2019'!$R3545</f>
        <v>5.4966667560825591E-2</v>
      </c>
    </row>
    <row r="3546" spans="1:21" s="94" customFormat="1" ht="16.5" hidden="1" x14ac:dyDescent="0.3">
      <c r="A3546" s="95" t="s">
        <v>130</v>
      </c>
      <c r="B3546" s="102">
        <f>VLOOKUP('Datos Monitoreo 2019'!$A3546,info!$D$3:$E$118,2,FALSE)</f>
        <v>1</v>
      </c>
      <c r="C3546" s="96">
        <v>20</v>
      </c>
      <c r="D3546" s="96" t="s">
        <v>10</v>
      </c>
      <c r="E3546" s="97">
        <v>28.01126998417358</v>
      </c>
      <c r="F3546" s="103">
        <f t="shared" si="60"/>
        <v>6.162479396518189E-2</v>
      </c>
      <c r="G3546" s="95"/>
      <c r="H3546" s="104"/>
      <c r="I3546" s="104"/>
      <c r="J3546" s="104"/>
      <c r="K3546" s="105">
        <f>VLOOKUP('Datos Monitoreo 2019'!$D3546,info!$A$2:$B$20,2,FALSE)</f>
        <v>0.54</v>
      </c>
      <c r="M3546" s="104">
        <v>1.1499999999999999</v>
      </c>
      <c r="N3546" s="106">
        <f>(0.214828*'Datos Monitoreo 2019'!$E3546^2.0402)/1000</f>
        <v>0.19272553624224006</v>
      </c>
      <c r="O3546" s="106">
        <f>'Datos Monitoreo 2019'!$N3546*'Datos Monitoreo 2019'!$S3546</f>
        <v>3.8545107248448014E-2</v>
      </c>
      <c r="P3546" s="106">
        <f>'Datos Monitoreo 2019'!$O3546+'Datos Monitoreo 2019'!$N3546</f>
        <v>0.23127064349068807</v>
      </c>
      <c r="Q3546" s="104">
        <v>0.47</v>
      </c>
      <c r="R3546" s="106">
        <f>'Datos Monitoreo 2019'!$Q3546*'Datos Monitoreo 2019'!$N3546</f>
        <v>9.0581002033852831E-2</v>
      </c>
      <c r="S3546" s="104">
        <v>0.2</v>
      </c>
      <c r="T3546" s="106">
        <f>'Datos Monitoreo 2019'!$R3546*'Datos Monitoreo 2019'!$S3546</f>
        <v>1.8116200406770568E-2</v>
      </c>
      <c r="U3546" s="106">
        <f>'Datos Monitoreo 2019'!$T3546+'Datos Monitoreo 2019'!$R3546</f>
        <v>0.10869720244062339</v>
      </c>
    </row>
    <row r="3547" spans="1:21" s="94" customFormat="1" ht="16.5" hidden="1" x14ac:dyDescent="0.3">
      <c r="A3547" s="95" t="s">
        <v>130</v>
      </c>
      <c r="B3547" s="102">
        <f>VLOOKUP('Datos Monitoreo 2019'!$A3547,info!$D$3:$E$118,2,FALSE)</f>
        <v>1</v>
      </c>
      <c r="C3547" s="96">
        <v>21</v>
      </c>
      <c r="D3547" s="96" t="s">
        <v>10</v>
      </c>
      <c r="E3547" s="97">
        <v>23.236621691416719</v>
      </c>
      <c r="F3547" s="103">
        <f t="shared" si="60"/>
        <v>4.2406834586835515E-2</v>
      </c>
      <c r="G3547" s="95"/>
      <c r="H3547" s="104"/>
      <c r="I3547" s="104"/>
      <c r="J3547" s="104"/>
      <c r="K3547" s="105">
        <f>VLOOKUP('Datos Monitoreo 2019'!$D3547,info!$A$2:$B$20,2,FALSE)</f>
        <v>0.54</v>
      </c>
      <c r="M3547" s="104">
        <v>1.1499999999999999</v>
      </c>
      <c r="N3547" s="106">
        <f>(0.214828*'Datos Monitoreo 2019'!$E3547^2.0402)/1000</f>
        <v>0.13163064647053621</v>
      </c>
      <c r="O3547" s="106">
        <f>'Datos Monitoreo 2019'!$N3547*'Datos Monitoreo 2019'!$S3547</f>
        <v>2.6326129294107242E-2</v>
      </c>
      <c r="P3547" s="106">
        <f>'Datos Monitoreo 2019'!$O3547+'Datos Monitoreo 2019'!$N3547</f>
        <v>0.15795677576464345</v>
      </c>
      <c r="Q3547" s="104">
        <v>0.47</v>
      </c>
      <c r="R3547" s="106">
        <f>'Datos Monitoreo 2019'!$Q3547*'Datos Monitoreo 2019'!$N3547</f>
        <v>6.1866403841152016E-2</v>
      </c>
      <c r="S3547" s="104">
        <v>0.2</v>
      </c>
      <c r="T3547" s="106">
        <f>'Datos Monitoreo 2019'!$R3547*'Datos Monitoreo 2019'!$S3547</f>
        <v>1.2373280768230403E-2</v>
      </c>
      <c r="U3547" s="106">
        <f>'Datos Monitoreo 2019'!$T3547+'Datos Monitoreo 2019'!$R3547</f>
        <v>7.423968460938242E-2</v>
      </c>
    </row>
    <row r="3548" spans="1:21" s="94" customFormat="1" ht="16.5" hidden="1" x14ac:dyDescent="0.3">
      <c r="A3548" s="95" t="s">
        <v>130</v>
      </c>
      <c r="B3548" s="102">
        <f>VLOOKUP('Datos Monitoreo 2019'!$A3548,info!$D$3:$E$118,2,FALSE)</f>
        <v>1</v>
      </c>
      <c r="C3548" s="96">
        <v>23</v>
      </c>
      <c r="D3548" s="96" t="s">
        <v>10</v>
      </c>
      <c r="E3548" s="97">
        <v>23.236621691416719</v>
      </c>
      <c r="F3548" s="103">
        <f t="shared" si="60"/>
        <v>4.2406834586835515E-2</v>
      </c>
      <c r="G3548" s="95"/>
      <c r="H3548" s="104"/>
      <c r="I3548" s="104"/>
      <c r="J3548" s="104"/>
      <c r="K3548" s="105">
        <f>VLOOKUP('Datos Monitoreo 2019'!$D3548,info!$A$2:$B$20,2,FALSE)</f>
        <v>0.54</v>
      </c>
      <c r="M3548" s="104">
        <v>1.1499999999999999</v>
      </c>
      <c r="N3548" s="106">
        <f>(0.214828*'Datos Monitoreo 2019'!$E3548^2.0402)/1000</f>
        <v>0.13163064647053621</v>
      </c>
      <c r="O3548" s="106">
        <f>'Datos Monitoreo 2019'!$N3548*'Datos Monitoreo 2019'!$S3548</f>
        <v>2.6326129294107242E-2</v>
      </c>
      <c r="P3548" s="106">
        <f>'Datos Monitoreo 2019'!$O3548+'Datos Monitoreo 2019'!$N3548</f>
        <v>0.15795677576464345</v>
      </c>
      <c r="Q3548" s="104">
        <v>0.47</v>
      </c>
      <c r="R3548" s="106">
        <f>'Datos Monitoreo 2019'!$Q3548*'Datos Monitoreo 2019'!$N3548</f>
        <v>6.1866403841152016E-2</v>
      </c>
      <c r="S3548" s="104">
        <v>0.2</v>
      </c>
      <c r="T3548" s="106">
        <f>'Datos Monitoreo 2019'!$R3548*'Datos Monitoreo 2019'!$S3548</f>
        <v>1.2373280768230403E-2</v>
      </c>
      <c r="U3548" s="106">
        <f>'Datos Monitoreo 2019'!$T3548+'Datos Monitoreo 2019'!$R3548</f>
        <v>7.423968460938242E-2</v>
      </c>
    </row>
    <row r="3549" spans="1:21" s="94" customFormat="1" ht="16.5" hidden="1" x14ac:dyDescent="0.3">
      <c r="A3549" s="95" t="s">
        <v>130</v>
      </c>
      <c r="B3549" s="102">
        <f>VLOOKUP('Datos Monitoreo 2019'!$A3549,info!$D$3:$E$118,2,FALSE)</f>
        <v>1</v>
      </c>
      <c r="C3549" s="96">
        <v>24</v>
      </c>
      <c r="D3549" s="96" t="s">
        <v>10</v>
      </c>
      <c r="E3549" s="97">
        <v>24.828171122335672</v>
      </c>
      <c r="F3549" s="103">
        <f t="shared" si="60"/>
        <v>4.8414933688554554E-2</v>
      </c>
      <c r="G3549" s="95"/>
      <c r="H3549" s="104"/>
      <c r="I3549" s="104"/>
      <c r="J3549" s="104"/>
      <c r="K3549" s="105">
        <f>VLOOKUP('Datos Monitoreo 2019'!$D3549,info!$A$2:$B$20,2,FALSE)</f>
        <v>0.54</v>
      </c>
      <c r="M3549" s="104">
        <v>1.1499999999999999</v>
      </c>
      <c r="N3549" s="106">
        <f>(0.214828*'Datos Monitoreo 2019'!$E3549^2.0402)/1000</f>
        <v>0.15068052455612629</v>
      </c>
      <c r="O3549" s="106">
        <f>'Datos Monitoreo 2019'!$N3549*'Datos Monitoreo 2019'!$S3549</f>
        <v>3.0136104911225259E-2</v>
      </c>
      <c r="P3549" s="106">
        <f>'Datos Monitoreo 2019'!$O3549+'Datos Monitoreo 2019'!$N3549</f>
        <v>0.18081662946735155</v>
      </c>
      <c r="Q3549" s="104">
        <v>0.47</v>
      </c>
      <c r="R3549" s="106">
        <f>'Datos Monitoreo 2019'!$Q3549*'Datos Monitoreo 2019'!$N3549</f>
        <v>7.081984654137935E-2</v>
      </c>
      <c r="S3549" s="104">
        <v>0.2</v>
      </c>
      <c r="T3549" s="106">
        <f>'Datos Monitoreo 2019'!$R3549*'Datos Monitoreo 2019'!$S3549</f>
        <v>1.416396930827587E-2</v>
      </c>
      <c r="U3549" s="106">
        <f>'Datos Monitoreo 2019'!$T3549+'Datos Monitoreo 2019'!$R3549</f>
        <v>8.4983815849655225E-2</v>
      </c>
    </row>
    <row r="3550" spans="1:21" s="94" customFormat="1" ht="16.5" hidden="1" x14ac:dyDescent="0.3">
      <c r="A3550" s="95" t="s">
        <v>130</v>
      </c>
      <c r="B3550" s="102">
        <f>VLOOKUP('Datos Monitoreo 2019'!$A3550,info!$D$3:$E$118,2,FALSE)</f>
        <v>1</v>
      </c>
      <c r="C3550" s="96">
        <v>26</v>
      </c>
      <c r="D3550" s="96" t="s">
        <v>10</v>
      </c>
      <c r="E3550" s="97">
        <v>24.032396406876195</v>
      </c>
      <c r="F3550" s="103">
        <f t="shared" si="60"/>
        <v>4.5361148217978813E-2</v>
      </c>
      <c r="G3550" s="95"/>
      <c r="H3550" s="104"/>
      <c r="I3550" s="104"/>
      <c r="J3550" s="104"/>
      <c r="K3550" s="105">
        <f>VLOOKUP('Datos Monitoreo 2019'!$D3550,info!$A$2:$B$20,2,FALSE)</f>
        <v>0.54</v>
      </c>
      <c r="M3550" s="104">
        <v>1.1499999999999999</v>
      </c>
      <c r="N3550" s="106">
        <f>(0.214828*'Datos Monitoreo 2019'!$E3550^2.0402)/1000</f>
        <v>0.14099155023290164</v>
      </c>
      <c r="O3550" s="106">
        <f>'Datos Monitoreo 2019'!$N3550*'Datos Monitoreo 2019'!$S3550</f>
        <v>2.8198310046580327E-2</v>
      </c>
      <c r="P3550" s="106">
        <f>'Datos Monitoreo 2019'!$O3550+'Datos Monitoreo 2019'!$N3550</f>
        <v>0.16918986027948196</v>
      </c>
      <c r="Q3550" s="104">
        <v>0.47</v>
      </c>
      <c r="R3550" s="106">
        <f>'Datos Monitoreo 2019'!$Q3550*'Datos Monitoreo 2019'!$N3550</f>
        <v>6.6266028609463762E-2</v>
      </c>
      <c r="S3550" s="104">
        <v>0.2</v>
      </c>
      <c r="T3550" s="106">
        <f>'Datos Monitoreo 2019'!$R3550*'Datos Monitoreo 2019'!$S3550</f>
        <v>1.3253205721892753E-2</v>
      </c>
      <c r="U3550" s="106">
        <f>'Datos Monitoreo 2019'!$T3550+'Datos Monitoreo 2019'!$R3550</f>
        <v>7.951923433135652E-2</v>
      </c>
    </row>
    <row r="3551" spans="1:21" s="94" customFormat="1" ht="16.5" hidden="1" x14ac:dyDescent="0.3">
      <c r="A3551" s="95" t="s">
        <v>130</v>
      </c>
      <c r="B3551" s="102">
        <f>VLOOKUP('Datos Monitoreo 2019'!$A3551,info!$D$3:$E$118,2,FALSE)</f>
        <v>1</v>
      </c>
      <c r="C3551" s="96">
        <v>27</v>
      </c>
      <c r="D3551" s="96" t="s">
        <v>10</v>
      </c>
      <c r="E3551" s="97">
        <v>25.464790894703256</v>
      </c>
      <c r="F3551" s="103">
        <f t="shared" si="60"/>
        <v>5.0929581789406507E-2</v>
      </c>
      <c r="G3551" s="95"/>
      <c r="H3551" s="104"/>
      <c r="I3551" s="104"/>
      <c r="J3551" s="104"/>
      <c r="K3551" s="105">
        <f>VLOOKUP('Datos Monitoreo 2019'!$D3551,info!$A$2:$B$20,2,FALSE)</f>
        <v>0.54</v>
      </c>
      <c r="M3551" s="104">
        <v>1.1499999999999999</v>
      </c>
      <c r="N3551" s="106">
        <f>(0.214828*'Datos Monitoreo 2019'!$E3551^2.0402)/1000</f>
        <v>0.15866820421173675</v>
      </c>
      <c r="O3551" s="106">
        <f>'Datos Monitoreo 2019'!$N3551*'Datos Monitoreo 2019'!$S3551</f>
        <v>3.1733640842347352E-2</v>
      </c>
      <c r="P3551" s="106">
        <f>'Datos Monitoreo 2019'!$O3551+'Datos Monitoreo 2019'!$N3551</f>
        <v>0.19040184505408408</v>
      </c>
      <c r="Q3551" s="104">
        <v>0.47</v>
      </c>
      <c r="R3551" s="106">
        <f>'Datos Monitoreo 2019'!$Q3551*'Datos Monitoreo 2019'!$N3551</f>
        <v>7.457405597951626E-2</v>
      </c>
      <c r="S3551" s="104">
        <v>0.2</v>
      </c>
      <c r="T3551" s="106">
        <f>'Datos Monitoreo 2019'!$R3551*'Datos Monitoreo 2019'!$S3551</f>
        <v>1.4914811195903252E-2</v>
      </c>
      <c r="U3551" s="106">
        <f>'Datos Monitoreo 2019'!$T3551+'Datos Monitoreo 2019'!$R3551</f>
        <v>8.9488867175419512E-2</v>
      </c>
    </row>
    <row r="3552" spans="1:21" s="94" customFormat="1" ht="16.5" hidden="1" x14ac:dyDescent="0.3">
      <c r="A3552" s="95" t="s">
        <v>130</v>
      </c>
      <c r="B3552" s="102">
        <f>VLOOKUP('Datos Monitoreo 2019'!$A3552,info!$D$3:$E$118,2,FALSE)</f>
        <v>1</v>
      </c>
      <c r="C3552" s="96">
        <v>28</v>
      </c>
      <c r="D3552" s="96" t="s">
        <v>10</v>
      </c>
      <c r="E3552" s="97">
        <v>24.509861236151881</v>
      </c>
      <c r="F3552" s="103">
        <f t="shared" si="60"/>
        <v>4.7181482879592368E-2</v>
      </c>
      <c r="G3552" s="95"/>
      <c r="H3552" s="104"/>
      <c r="I3552" s="104"/>
      <c r="J3552" s="104"/>
      <c r="K3552" s="105">
        <f>VLOOKUP('Datos Monitoreo 2019'!$D3552,info!$A$2:$B$20,2,FALSE)</f>
        <v>0.54</v>
      </c>
      <c r="M3552" s="104">
        <v>1.1499999999999999</v>
      </c>
      <c r="N3552" s="106">
        <f>(0.214828*'Datos Monitoreo 2019'!$E3552^2.0402)/1000</f>
        <v>0.14676553853978713</v>
      </c>
      <c r="O3552" s="106">
        <f>'Datos Monitoreo 2019'!$N3552*'Datos Monitoreo 2019'!$S3552</f>
        <v>2.9353107707957429E-2</v>
      </c>
      <c r="P3552" s="106">
        <f>'Datos Monitoreo 2019'!$O3552+'Datos Monitoreo 2019'!$N3552</f>
        <v>0.17611864624774456</v>
      </c>
      <c r="Q3552" s="104">
        <v>0.47</v>
      </c>
      <c r="R3552" s="106">
        <f>'Datos Monitoreo 2019'!$Q3552*'Datos Monitoreo 2019'!$N3552</f>
        <v>6.8979803113699945E-2</v>
      </c>
      <c r="S3552" s="104">
        <v>0.2</v>
      </c>
      <c r="T3552" s="106">
        <f>'Datos Monitoreo 2019'!$R3552*'Datos Monitoreo 2019'!$S3552</f>
        <v>1.3795960622739989E-2</v>
      </c>
      <c r="U3552" s="106">
        <f>'Datos Monitoreo 2019'!$T3552+'Datos Monitoreo 2019'!$R3552</f>
        <v>8.2775763736439939E-2</v>
      </c>
    </row>
    <row r="3553" spans="1:21" s="94" customFormat="1" ht="16.5" hidden="1" x14ac:dyDescent="0.3">
      <c r="A3553" s="95" t="s">
        <v>130</v>
      </c>
      <c r="B3553" s="102">
        <f>VLOOKUP('Datos Monitoreo 2019'!$A3553,info!$D$3:$E$118,2,FALSE)</f>
        <v>1</v>
      </c>
      <c r="C3553" s="96">
        <v>29</v>
      </c>
      <c r="D3553" s="96" t="s">
        <v>10</v>
      </c>
      <c r="E3553" s="97">
        <v>23.236621691416719</v>
      </c>
      <c r="F3553" s="103">
        <f t="shared" si="60"/>
        <v>4.2406834586835515E-2</v>
      </c>
      <c r="G3553" s="95"/>
      <c r="H3553" s="104"/>
      <c r="I3553" s="104"/>
      <c r="J3553" s="104"/>
      <c r="K3553" s="105">
        <f>VLOOKUP('Datos Monitoreo 2019'!$D3553,info!$A$2:$B$20,2,FALSE)</f>
        <v>0.54</v>
      </c>
      <c r="M3553" s="104">
        <v>1.1499999999999999</v>
      </c>
      <c r="N3553" s="106">
        <f>(0.214828*'Datos Monitoreo 2019'!$E3553^2.0402)/1000</f>
        <v>0.13163064647053621</v>
      </c>
      <c r="O3553" s="106">
        <f>'Datos Monitoreo 2019'!$N3553*'Datos Monitoreo 2019'!$S3553</f>
        <v>2.6326129294107242E-2</v>
      </c>
      <c r="P3553" s="106">
        <f>'Datos Monitoreo 2019'!$O3553+'Datos Monitoreo 2019'!$N3553</f>
        <v>0.15795677576464345</v>
      </c>
      <c r="Q3553" s="104">
        <v>0.47</v>
      </c>
      <c r="R3553" s="106">
        <f>'Datos Monitoreo 2019'!$Q3553*'Datos Monitoreo 2019'!$N3553</f>
        <v>6.1866403841152016E-2</v>
      </c>
      <c r="S3553" s="104">
        <v>0.2</v>
      </c>
      <c r="T3553" s="106">
        <f>'Datos Monitoreo 2019'!$R3553*'Datos Monitoreo 2019'!$S3553</f>
        <v>1.2373280768230403E-2</v>
      </c>
      <c r="U3553" s="106">
        <f>'Datos Monitoreo 2019'!$T3553+'Datos Monitoreo 2019'!$R3553</f>
        <v>7.423968460938242E-2</v>
      </c>
    </row>
    <row r="3554" spans="1:21" s="94" customFormat="1" ht="16.5" hidden="1" x14ac:dyDescent="0.3">
      <c r="A3554" s="95" t="s">
        <v>131</v>
      </c>
      <c r="B3554" s="102">
        <f>VLOOKUP('Datos Monitoreo 2019'!$A3554,info!$D$3:$E$118,2,FALSE)</f>
        <v>1</v>
      </c>
      <c r="C3554" s="96">
        <v>1</v>
      </c>
      <c r="D3554" s="96" t="s">
        <v>10</v>
      </c>
      <c r="E3554" s="97">
        <v>25.210142985756224</v>
      </c>
      <c r="F3554" s="103">
        <f t="shared" si="60"/>
        <v>4.9916083111797328E-2</v>
      </c>
      <c r="G3554" s="95"/>
      <c r="H3554" s="104"/>
      <c r="I3554" s="104"/>
      <c r="J3554" s="104"/>
      <c r="K3554" s="105">
        <f>VLOOKUP('Datos Monitoreo 2019'!$D3554,info!$A$2:$B$20,2,FALSE)</f>
        <v>0.54</v>
      </c>
      <c r="M3554" s="104">
        <v>1.1499999999999999</v>
      </c>
      <c r="N3554" s="106">
        <f>(0.214828*'Datos Monitoreo 2019'!$E3554^2.0402)/1000</f>
        <v>0.15544788965829584</v>
      </c>
      <c r="O3554" s="106">
        <f>'Datos Monitoreo 2019'!$N3554*'Datos Monitoreo 2019'!$S3554</f>
        <v>3.108957793165917E-2</v>
      </c>
      <c r="P3554" s="106">
        <f>'Datos Monitoreo 2019'!$O3554+'Datos Monitoreo 2019'!$N3554</f>
        <v>0.18653746758995501</v>
      </c>
      <c r="Q3554" s="104">
        <v>0.47</v>
      </c>
      <c r="R3554" s="106">
        <f>'Datos Monitoreo 2019'!$Q3554*'Datos Monitoreo 2019'!$N3554</f>
        <v>7.3060508139399044E-2</v>
      </c>
      <c r="S3554" s="104">
        <v>0.2</v>
      </c>
      <c r="T3554" s="106">
        <f>'Datos Monitoreo 2019'!$R3554*'Datos Monitoreo 2019'!$S3554</f>
        <v>1.461210162787981E-2</v>
      </c>
      <c r="U3554" s="106">
        <f>'Datos Monitoreo 2019'!$T3554+'Datos Monitoreo 2019'!$R3554</f>
        <v>8.767260976727885E-2</v>
      </c>
    </row>
    <row r="3555" spans="1:21" s="94" customFormat="1" ht="16.5" hidden="1" x14ac:dyDescent="0.3">
      <c r="A3555" s="95" t="s">
        <v>131</v>
      </c>
      <c r="B3555" s="102">
        <f>VLOOKUP('Datos Monitoreo 2019'!$A3555,info!$D$3:$E$118,2,FALSE)</f>
        <v>1</v>
      </c>
      <c r="C3555" s="96">
        <v>2</v>
      </c>
      <c r="D3555" s="96" t="s">
        <v>10</v>
      </c>
      <c r="E3555" s="97">
        <v>21.963382146681557</v>
      </c>
      <c r="F3555" s="103">
        <f t="shared" si="60"/>
        <v>3.7886834203025681E-2</v>
      </c>
      <c r="G3555" s="95"/>
      <c r="H3555" s="104"/>
      <c r="I3555" s="104"/>
      <c r="J3555" s="104"/>
      <c r="K3555" s="105">
        <f>VLOOKUP('Datos Monitoreo 2019'!$D3555,info!$A$2:$B$20,2,FALSE)</f>
        <v>0.54</v>
      </c>
      <c r="M3555" s="104">
        <v>1.1499999999999999</v>
      </c>
      <c r="N3555" s="106">
        <f>(0.214828*'Datos Monitoreo 2019'!$E3555^2.0402)/1000</f>
        <v>0.11733447377360282</v>
      </c>
      <c r="O3555" s="106">
        <f>'Datos Monitoreo 2019'!$N3555*'Datos Monitoreo 2019'!$S3555</f>
        <v>2.3466894754720566E-2</v>
      </c>
      <c r="P3555" s="106">
        <f>'Datos Monitoreo 2019'!$O3555+'Datos Monitoreo 2019'!$N3555</f>
        <v>0.14080136852832337</v>
      </c>
      <c r="Q3555" s="104">
        <v>0.47</v>
      </c>
      <c r="R3555" s="106">
        <f>'Datos Monitoreo 2019'!$Q3555*'Datos Monitoreo 2019'!$N3555</f>
        <v>5.5147202673593319E-2</v>
      </c>
      <c r="S3555" s="104">
        <v>0.2</v>
      </c>
      <c r="T3555" s="106">
        <f>'Datos Monitoreo 2019'!$R3555*'Datos Monitoreo 2019'!$S3555</f>
        <v>1.1029440534718665E-2</v>
      </c>
      <c r="U3555" s="106">
        <f>'Datos Monitoreo 2019'!$T3555+'Datos Monitoreo 2019'!$R3555</f>
        <v>6.6176643208311986E-2</v>
      </c>
    </row>
    <row r="3556" spans="1:21" s="94" customFormat="1" ht="16.5" hidden="1" x14ac:dyDescent="0.3">
      <c r="A3556" s="95" t="s">
        <v>131</v>
      </c>
      <c r="B3556" s="102">
        <f>VLOOKUP('Datos Monitoreo 2019'!$A3556,info!$D$3:$E$118,2,FALSE)</f>
        <v>1</v>
      </c>
      <c r="C3556" s="96">
        <v>3</v>
      </c>
      <c r="D3556" s="96" t="s">
        <v>10</v>
      </c>
      <c r="E3556" s="97">
        <v>23.745917509310782</v>
      </c>
      <c r="F3556" s="103">
        <f t="shared" si="60"/>
        <v>4.4286136154864604E-2</v>
      </c>
      <c r="G3556" s="95"/>
      <c r="H3556" s="104"/>
      <c r="I3556" s="104"/>
      <c r="J3556" s="104"/>
      <c r="K3556" s="105">
        <f>VLOOKUP('Datos Monitoreo 2019'!$D3556,info!$A$2:$B$20,2,FALSE)</f>
        <v>0.54</v>
      </c>
      <c r="M3556" s="104">
        <v>1.1499999999999999</v>
      </c>
      <c r="N3556" s="106">
        <f>(0.214828*'Datos Monitoreo 2019'!$E3556^2.0402)/1000</f>
        <v>0.13758385402421436</v>
      </c>
      <c r="O3556" s="106">
        <f>'Datos Monitoreo 2019'!$N3556*'Datos Monitoreo 2019'!$S3556</f>
        <v>2.7516770804842872E-2</v>
      </c>
      <c r="P3556" s="106">
        <f>'Datos Monitoreo 2019'!$O3556+'Datos Monitoreo 2019'!$N3556</f>
        <v>0.16510062482905724</v>
      </c>
      <c r="Q3556" s="104">
        <v>0.47</v>
      </c>
      <c r="R3556" s="106">
        <f>'Datos Monitoreo 2019'!$Q3556*'Datos Monitoreo 2019'!$N3556</f>
        <v>6.4664411391380738E-2</v>
      </c>
      <c r="S3556" s="104">
        <v>0.2</v>
      </c>
      <c r="T3556" s="106">
        <f>'Datos Monitoreo 2019'!$R3556*'Datos Monitoreo 2019'!$S3556</f>
        <v>1.2932882278276148E-2</v>
      </c>
      <c r="U3556" s="106">
        <f>'Datos Monitoreo 2019'!$T3556+'Datos Monitoreo 2019'!$R3556</f>
        <v>7.7597293669656883E-2</v>
      </c>
    </row>
    <row r="3557" spans="1:21" s="94" customFormat="1" ht="16.5" hidden="1" x14ac:dyDescent="0.3">
      <c r="A3557" s="95" t="s">
        <v>131</v>
      </c>
      <c r="B3557" s="102">
        <f>VLOOKUP('Datos Monitoreo 2019'!$A3557,info!$D$3:$E$118,2,FALSE)</f>
        <v>1</v>
      </c>
      <c r="C3557" s="96">
        <v>5</v>
      </c>
      <c r="D3557" s="96" t="s">
        <v>10</v>
      </c>
      <c r="E3557" s="97">
        <v>22.950142793851306</v>
      </c>
      <c r="F3557" s="103">
        <f t="shared" si="60"/>
        <v>4.1367632385916973E-2</v>
      </c>
      <c r="G3557" s="95"/>
      <c r="H3557" s="104"/>
      <c r="I3557" s="104"/>
      <c r="J3557" s="104"/>
      <c r="K3557" s="105">
        <f>VLOOKUP('Datos Monitoreo 2019'!$D3557,info!$A$2:$B$20,2,FALSE)</f>
        <v>0.54</v>
      </c>
      <c r="M3557" s="104">
        <v>1.1499999999999999</v>
      </c>
      <c r="N3557" s="106">
        <f>(0.214828*'Datos Monitoreo 2019'!$E3557^2.0402)/1000</f>
        <v>0.12834094775650604</v>
      </c>
      <c r="O3557" s="106">
        <f>'Datos Monitoreo 2019'!$N3557*'Datos Monitoreo 2019'!$S3557</f>
        <v>2.5668189551301207E-2</v>
      </c>
      <c r="P3557" s="106">
        <f>'Datos Monitoreo 2019'!$O3557+'Datos Monitoreo 2019'!$N3557</f>
        <v>0.15400913730780724</v>
      </c>
      <c r="Q3557" s="104">
        <v>0.47</v>
      </c>
      <c r="R3557" s="106">
        <f>'Datos Monitoreo 2019'!$Q3557*'Datos Monitoreo 2019'!$N3557</f>
        <v>6.0320245445557835E-2</v>
      </c>
      <c r="S3557" s="104">
        <v>0.2</v>
      </c>
      <c r="T3557" s="106">
        <f>'Datos Monitoreo 2019'!$R3557*'Datos Monitoreo 2019'!$S3557</f>
        <v>1.2064049089111567E-2</v>
      </c>
      <c r="U3557" s="106">
        <f>'Datos Monitoreo 2019'!$T3557+'Datos Monitoreo 2019'!$R3557</f>
        <v>7.2384294534669408E-2</v>
      </c>
    </row>
    <row r="3558" spans="1:21" s="94" customFormat="1" ht="16.5" hidden="1" x14ac:dyDescent="0.3">
      <c r="A3558" s="95" t="s">
        <v>131</v>
      </c>
      <c r="B3558" s="102">
        <f>VLOOKUP('Datos Monitoreo 2019'!$A3558,info!$D$3:$E$118,2,FALSE)</f>
        <v>1</v>
      </c>
      <c r="C3558" s="96">
        <v>6</v>
      </c>
      <c r="D3558" s="96" t="s">
        <v>10</v>
      </c>
      <c r="E3558" s="97">
        <v>18.111832523857689</v>
      </c>
      <c r="F3558" s="103">
        <f t="shared" si="60"/>
        <v>2.5764081765187564E-2</v>
      </c>
      <c r="G3558" s="95"/>
      <c r="H3558" s="104"/>
      <c r="I3558" s="104"/>
      <c r="J3558" s="104"/>
      <c r="K3558" s="105">
        <f>VLOOKUP('Datos Monitoreo 2019'!$D3558,info!$A$2:$B$20,2,FALSE)</f>
        <v>0.54</v>
      </c>
      <c r="M3558" s="104">
        <v>1.1499999999999999</v>
      </c>
      <c r="N3558" s="106">
        <f>(0.214828*'Datos Monitoreo 2019'!$E3558^2.0402)/1000</f>
        <v>7.9174578664881687E-2</v>
      </c>
      <c r="O3558" s="106">
        <f>'Datos Monitoreo 2019'!$N3558*'Datos Monitoreo 2019'!$S3558</f>
        <v>1.5834915732976337E-2</v>
      </c>
      <c r="P3558" s="106">
        <f>'Datos Monitoreo 2019'!$O3558+'Datos Monitoreo 2019'!$N3558</f>
        <v>9.5009494397858024E-2</v>
      </c>
      <c r="Q3558" s="104">
        <v>0.47</v>
      </c>
      <c r="R3558" s="106">
        <f>'Datos Monitoreo 2019'!$Q3558*'Datos Monitoreo 2019'!$N3558</f>
        <v>3.7212051972494394E-2</v>
      </c>
      <c r="S3558" s="104">
        <v>0.2</v>
      </c>
      <c r="T3558" s="106">
        <f>'Datos Monitoreo 2019'!$R3558*'Datos Monitoreo 2019'!$S3558</f>
        <v>7.4424103944988789E-3</v>
      </c>
      <c r="U3558" s="106">
        <f>'Datos Monitoreo 2019'!$T3558+'Datos Monitoreo 2019'!$R3558</f>
        <v>4.4654462366993275E-2</v>
      </c>
    </row>
    <row r="3559" spans="1:21" s="94" customFormat="1" ht="16.5" hidden="1" x14ac:dyDescent="0.3">
      <c r="A3559" s="95" t="s">
        <v>131</v>
      </c>
      <c r="B3559" s="102">
        <f>VLOOKUP('Datos Monitoreo 2019'!$A3559,info!$D$3:$E$118,2,FALSE)</f>
        <v>1</v>
      </c>
      <c r="C3559" s="96">
        <v>7</v>
      </c>
      <c r="D3559" s="96" t="s">
        <v>10</v>
      </c>
      <c r="E3559" s="97">
        <v>26.165072644307596</v>
      </c>
      <c r="F3559" s="103">
        <f t="shared" si="60"/>
        <v>5.376922428405212E-2</v>
      </c>
      <c r="G3559" s="95"/>
      <c r="H3559" s="104"/>
      <c r="I3559" s="104"/>
      <c r="J3559" s="104"/>
      <c r="K3559" s="105">
        <f>VLOOKUP('Datos Monitoreo 2019'!$D3559,info!$A$2:$B$20,2,FALSE)</f>
        <v>0.54</v>
      </c>
      <c r="M3559" s="104">
        <v>1.1499999999999999</v>
      </c>
      <c r="N3559" s="106">
        <f>(0.214828*'Datos Monitoreo 2019'!$E3559^2.0402)/1000</f>
        <v>0.16769773510987634</v>
      </c>
      <c r="O3559" s="106">
        <f>'Datos Monitoreo 2019'!$N3559*'Datos Monitoreo 2019'!$S3559</f>
        <v>3.3539547021975272E-2</v>
      </c>
      <c r="P3559" s="106">
        <f>'Datos Monitoreo 2019'!$O3559+'Datos Monitoreo 2019'!$N3559</f>
        <v>0.2012372821318516</v>
      </c>
      <c r="Q3559" s="104">
        <v>0.47</v>
      </c>
      <c r="R3559" s="106">
        <f>'Datos Monitoreo 2019'!$Q3559*'Datos Monitoreo 2019'!$N3559</f>
        <v>7.8817935501641873E-2</v>
      </c>
      <c r="S3559" s="104">
        <v>0.2</v>
      </c>
      <c r="T3559" s="106">
        <f>'Datos Monitoreo 2019'!$R3559*'Datos Monitoreo 2019'!$S3559</f>
        <v>1.5763587100328377E-2</v>
      </c>
      <c r="U3559" s="106">
        <f>'Datos Monitoreo 2019'!$T3559+'Datos Monitoreo 2019'!$R3559</f>
        <v>9.4581522601970253E-2</v>
      </c>
    </row>
    <row r="3560" spans="1:21" s="94" customFormat="1" ht="16.5" hidden="1" x14ac:dyDescent="0.3">
      <c r="A3560" s="95" t="s">
        <v>131</v>
      </c>
      <c r="B3560" s="102">
        <f>VLOOKUP('Datos Monitoreo 2019'!$A3560,info!$D$3:$E$118,2,FALSE)</f>
        <v>1</v>
      </c>
      <c r="C3560" s="96">
        <v>9</v>
      </c>
      <c r="D3560" s="96" t="s">
        <v>10</v>
      </c>
      <c r="E3560" s="97">
        <v>30.048453255749841</v>
      </c>
      <c r="F3560" s="103">
        <f t="shared" si="60"/>
        <v>7.0914349683569633E-2</v>
      </c>
      <c r="G3560" s="95"/>
      <c r="H3560" s="104"/>
      <c r="I3560" s="104"/>
      <c r="J3560" s="104"/>
      <c r="K3560" s="105">
        <f>VLOOKUP('Datos Monitoreo 2019'!$D3560,info!$A$2:$B$20,2,FALSE)</f>
        <v>0.54</v>
      </c>
      <c r="M3560" s="104">
        <v>1.1499999999999999</v>
      </c>
      <c r="N3560" s="106">
        <f>(0.214828*'Datos Monitoreo 2019'!$E3560^2.0402)/1000</f>
        <v>0.22240450385287619</v>
      </c>
      <c r="O3560" s="106">
        <f>'Datos Monitoreo 2019'!$N3560*'Datos Monitoreo 2019'!$S3560</f>
        <v>4.4480900770575239E-2</v>
      </c>
      <c r="P3560" s="106">
        <f>'Datos Monitoreo 2019'!$O3560+'Datos Monitoreo 2019'!$N3560</f>
        <v>0.26688540462345145</v>
      </c>
      <c r="Q3560" s="104">
        <v>0.47</v>
      </c>
      <c r="R3560" s="106">
        <f>'Datos Monitoreo 2019'!$Q3560*'Datos Monitoreo 2019'!$N3560</f>
        <v>0.10453011681085181</v>
      </c>
      <c r="S3560" s="104">
        <v>0.2</v>
      </c>
      <c r="T3560" s="106">
        <f>'Datos Monitoreo 2019'!$R3560*'Datos Monitoreo 2019'!$S3560</f>
        <v>2.0906023362170362E-2</v>
      </c>
      <c r="U3560" s="106">
        <f>'Datos Monitoreo 2019'!$T3560+'Datos Monitoreo 2019'!$R3560</f>
        <v>0.12543614017302218</v>
      </c>
    </row>
    <row r="3561" spans="1:21" s="94" customFormat="1" ht="16.5" hidden="1" x14ac:dyDescent="0.3">
      <c r="A3561" s="95" t="s">
        <v>131</v>
      </c>
      <c r="B3561" s="102">
        <f>VLOOKUP('Datos Monitoreo 2019'!$A3561,info!$D$3:$E$118,2,FALSE)</f>
        <v>1</v>
      </c>
      <c r="C3561" s="96">
        <v>10</v>
      </c>
      <c r="D3561" s="96" t="s">
        <v>10</v>
      </c>
      <c r="E3561" s="97">
        <v>22.440846975957243</v>
      </c>
      <c r="F3561" s="103">
        <f t="shared" si="60"/>
        <v>3.9551992795124641E-2</v>
      </c>
      <c r="G3561" s="95"/>
      <c r="H3561" s="104"/>
      <c r="I3561" s="104"/>
      <c r="J3561" s="104"/>
      <c r="K3561" s="105">
        <f>VLOOKUP('Datos Monitoreo 2019'!$D3561,info!$A$2:$B$20,2,FALSE)</f>
        <v>0.54</v>
      </c>
      <c r="M3561" s="104">
        <v>1.1499999999999999</v>
      </c>
      <c r="N3561" s="106">
        <f>(0.214828*'Datos Monitoreo 2019'!$E3561^2.0402)/1000</f>
        <v>0.1225973693919112</v>
      </c>
      <c r="O3561" s="106">
        <f>'Datos Monitoreo 2019'!$N3561*'Datos Monitoreo 2019'!$S3561</f>
        <v>2.4519473878382242E-2</v>
      </c>
      <c r="P3561" s="106">
        <f>'Datos Monitoreo 2019'!$O3561+'Datos Monitoreo 2019'!$N3561</f>
        <v>0.14711684327029345</v>
      </c>
      <c r="Q3561" s="104">
        <v>0.47</v>
      </c>
      <c r="R3561" s="106">
        <f>'Datos Monitoreo 2019'!$Q3561*'Datos Monitoreo 2019'!$N3561</f>
        <v>5.762076361419826E-2</v>
      </c>
      <c r="S3561" s="104">
        <v>0.2</v>
      </c>
      <c r="T3561" s="106">
        <f>'Datos Monitoreo 2019'!$R3561*'Datos Monitoreo 2019'!$S3561</f>
        <v>1.1524152722839652E-2</v>
      </c>
      <c r="U3561" s="106">
        <f>'Datos Monitoreo 2019'!$T3561+'Datos Monitoreo 2019'!$R3561</f>
        <v>6.9144916337037912E-2</v>
      </c>
    </row>
    <row r="3562" spans="1:21" s="94" customFormat="1" ht="16.5" hidden="1" x14ac:dyDescent="0.3">
      <c r="A3562" s="95" t="s">
        <v>131</v>
      </c>
      <c r="B3562" s="102">
        <f>VLOOKUP('Datos Monitoreo 2019'!$A3562,info!$D$3:$E$118,2,FALSE)</f>
        <v>1</v>
      </c>
      <c r="C3562" s="96">
        <v>11</v>
      </c>
      <c r="D3562" s="96" t="s">
        <v>10</v>
      </c>
      <c r="E3562" s="97">
        <v>28.170424927265476</v>
      </c>
      <c r="F3562" s="103">
        <f t="shared" si="60"/>
        <v>6.2327065151574858E-2</v>
      </c>
      <c r="G3562" s="95"/>
      <c r="H3562" s="104"/>
      <c r="I3562" s="104"/>
      <c r="J3562" s="104"/>
      <c r="K3562" s="105">
        <f>VLOOKUP('Datos Monitoreo 2019'!$D3562,info!$A$2:$B$20,2,FALSE)</f>
        <v>0.54</v>
      </c>
      <c r="M3562" s="104">
        <v>1.1499999999999999</v>
      </c>
      <c r="N3562" s="106">
        <f>(0.214828*'Datos Monitoreo 2019'!$E3562^2.0402)/1000</f>
        <v>0.19496622189023702</v>
      </c>
      <c r="O3562" s="106">
        <f>'Datos Monitoreo 2019'!$N3562*'Datos Monitoreo 2019'!$S3562</f>
        <v>3.8993244378047409E-2</v>
      </c>
      <c r="P3562" s="106">
        <f>'Datos Monitoreo 2019'!$O3562+'Datos Monitoreo 2019'!$N3562</f>
        <v>0.23395946626828443</v>
      </c>
      <c r="Q3562" s="104">
        <v>0.47</v>
      </c>
      <c r="R3562" s="106">
        <f>'Datos Monitoreo 2019'!$Q3562*'Datos Monitoreo 2019'!$N3562</f>
        <v>9.1634124288411389E-2</v>
      </c>
      <c r="S3562" s="104">
        <v>0.2</v>
      </c>
      <c r="T3562" s="106">
        <f>'Datos Monitoreo 2019'!$R3562*'Datos Monitoreo 2019'!$S3562</f>
        <v>1.8326824857682278E-2</v>
      </c>
      <c r="U3562" s="106">
        <f>'Datos Monitoreo 2019'!$T3562+'Datos Monitoreo 2019'!$R3562</f>
        <v>0.10996094914609367</v>
      </c>
    </row>
    <row r="3563" spans="1:21" s="94" customFormat="1" ht="16.5" hidden="1" x14ac:dyDescent="0.3">
      <c r="A3563" s="95" t="s">
        <v>131</v>
      </c>
      <c r="B3563" s="102">
        <f>VLOOKUP('Datos Monitoreo 2019'!$A3563,info!$D$3:$E$118,2,FALSE)</f>
        <v>1</v>
      </c>
      <c r="C3563" s="96">
        <v>12</v>
      </c>
      <c r="D3563" s="96" t="s">
        <v>10</v>
      </c>
      <c r="E3563" s="97">
        <v>24.382537281678363</v>
      </c>
      <c r="F3563" s="103">
        <f t="shared" si="60"/>
        <v>4.6692558894414059E-2</v>
      </c>
      <c r="G3563" s="95"/>
      <c r="H3563" s="104"/>
      <c r="I3563" s="104"/>
      <c r="J3563" s="104"/>
      <c r="K3563" s="105">
        <f>VLOOKUP('Datos Monitoreo 2019'!$D3563,info!$A$2:$B$20,2,FALSE)</f>
        <v>0.54</v>
      </c>
      <c r="M3563" s="104">
        <v>1.1499999999999999</v>
      </c>
      <c r="N3563" s="106">
        <f>(0.214828*'Datos Monitoreo 2019'!$E3563^2.0402)/1000</f>
        <v>0.1452142549041775</v>
      </c>
      <c r="O3563" s="106">
        <f>'Datos Monitoreo 2019'!$N3563*'Datos Monitoreo 2019'!$S3563</f>
        <v>2.9042850980835502E-2</v>
      </c>
      <c r="P3563" s="106">
        <f>'Datos Monitoreo 2019'!$O3563+'Datos Monitoreo 2019'!$N3563</f>
        <v>0.174257105885013</v>
      </c>
      <c r="Q3563" s="104">
        <v>0.47</v>
      </c>
      <c r="R3563" s="106">
        <f>'Datos Monitoreo 2019'!$Q3563*'Datos Monitoreo 2019'!$N3563</f>
        <v>6.8250699804963413E-2</v>
      </c>
      <c r="S3563" s="104">
        <v>0.2</v>
      </c>
      <c r="T3563" s="106">
        <f>'Datos Monitoreo 2019'!$R3563*'Datos Monitoreo 2019'!$S3563</f>
        <v>1.3650139960992683E-2</v>
      </c>
      <c r="U3563" s="106">
        <f>'Datos Monitoreo 2019'!$T3563+'Datos Monitoreo 2019'!$R3563</f>
        <v>8.1900839765956093E-2</v>
      </c>
    </row>
    <row r="3564" spans="1:21" s="94" customFormat="1" ht="16.5" hidden="1" x14ac:dyDescent="0.3">
      <c r="A3564" s="95" t="s">
        <v>131</v>
      </c>
      <c r="B3564" s="102">
        <f>VLOOKUP('Datos Monitoreo 2019'!$A3564,info!$D$3:$E$118,2,FALSE)</f>
        <v>1</v>
      </c>
      <c r="C3564" s="96">
        <v>13</v>
      </c>
      <c r="D3564" s="96" t="s">
        <v>10</v>
      </c>
      <c r="E3564" s="97">
        <v>26.005917701215701</v>
      </c>
      <c r="F3564" s="103">
        <f t="shared" si="60"/>
        <v>5.3117086904733074E-2</v>
      </c>
      <c r="G3564" s="95"/>
      <c r="H3564" s="104"/>
      <c r="I3564" s="104"/>
      <c r="J3564" s="104"/>
      <c r="K3564" s="105">
        <f>VLOOKUP('Datos Monitoreo 2019'!$D3564,info!$A$2:$B$20,2,FALSE)</f>
        <v>0.54</v>
      </c>
      <c r="M3564" s="104">
        <v>1.1499999999999999</v>
      </c>
      <c r="N3564" s="106">
        <f>(0.214828*'Datos Monitoreo 2019'!$E3564^2.0402)/1000</f>
        <v>0.16562319365908854</v>
      </c>
      <c r="O3564" s="106">
        <f>'Datos Monitoreo 2019'!$N3564*'Datos Monitoreo 2019'!$S3564</f>
        <v>3.3124638731817709E-2</v>
      </c>
      <c r="P3564" s="106">
        <f>'Datos Monitoreo 2019'!$O3564+'Datos Monitoreo 2019'!$N3564</f>
        <v>0.19874783239090624</v>
      </c>
      <c r="Q3564" s="104">
        <v>0.47</v>
      </c>
      <c r="R3564" s="106">
        <f>'Datos Monitoreo 2019'!$Q3564*'Datos Monitoreo 2019'!$N3564</f>
        <v>7.7842901019771607E-2</v>
      </c>
      <c r="S3564" s="104">
        <v>0.2</v>
      </c>
      <c r="T3564" s="106">
        <f>'Datos Monitoreo 2019'!$R3564*'Datos Monitoreo 2019'!$S3564</f>
        <v>1.5568580203954322E-2</v>
      </c>
      <c r="U3564" s="106">
        <f>'Datos Monitoreo 2019'!$T3564+'Datos Monitoreo 2019'!$R3564</f>
        <v>9.3411481223725931E-2</v>
      </c>
    </row>
    <row r="3565" spans="1:21" s="94" customFormat="1" ht="16.5" hidden="1" x14ac:dyDescent="0.3">
      <c r="A3565" s="95" t="s">
        <v>131</v>
      </c>
      <c r="B3565" s="102">
        <f>VLOOKUP('Datos Monitoreo 2019'!$A3565,info!$D$3:$E$118,2,FALSE)</f>
        <v>1</v>
      </c>
      <c r="C3565" s="96">
        <v>14</v>
      </c>
      <c r="D3565" s="96" t="s">
        <v>10</v>
      </c>
      <c r="E3565" s="97">
        <v>16.32929716122846</v>
      </c>
      <c r="F3565" s="103">
        <f t="shared" si="60"/>
        <v>2.0942323609275497E-2</v>
      </c>
      <c r="G3565" s="95"/>
      <c r="H3565" s="110"/>
      <c r="I3565" s="110"/>
      <c r="J3565" s="110"/>
      <c r="K3565" s="105">
        <f>VLOOKUP('Datos Monitoreo 2019'!$D3565,info!$A$2:$B$20,2,FALSE)</f>
        <v>0.54</v>
      </c>
      <c r="M3565" s="104">
        <v>1.1499999999999999</v>
      </c>
      <c r="N3565" s="106">
        <f>(0.214828*'Datos Monitoreo 2019'!$E3565^2.0402)/1000</f>
        <v>6.4089541305642136E-2</v>
      </c>
      <c r="O3565" s="106">
        <f>'Datos Monitoreo 2019'!$N3565*'Datos Monitoreo 2019'!$S3565</f>
        <v>1.2817908261128427E-2</v>
      </c>
      <c r="P3565" s="106">
        <f>'Datos Monitoreo 2019'!$O3565+'Datos Monitoreo 2019'!$N3565</f>
        <v>7.6907449566770564E-2</v>
      </c>
      <c r="Q3565" s="104">
        <v>0.47</v>
      </c>
      <c r="R3565" s="106">
        <f>'Datos Monitoreo 2019'!$Q3565*'Datos Monitoreo 2019'!$N3565</f>
        <v>3.0122084413651804E-2</v>
      </c>
      <c r="S3565" s="104">
        <v>0.2</v>
      </c>
      <c r="T3565" s="106">
        <f>'Datos Monitoreo 2019'!$R3565*'Datos Monitoreo 2019'!$S3565</f>
        <v>6.0244168827303613E-3</v>
      </c>
      <c r="U3565" s="106">
        <f>'Datos Monitoreo 2019'!$T3565+'Datos Monitoreo 2019'!$R3565</f>
        <v>3.6146501296382166E-2</v>
      </c>
    </row>
    <row r="3566" spans="1:21" s="94" customFormat="1" ht="16.5" hidden="1" x14ac:dyDescent="0.3">
      <c r="A3566" s="95" t="s">
        <v>131</v>
      </c>
      <c r="B3566" s="102">
        <f>VLOOKUP('Datos Monitoreo 2019'!$A3566,info!$D$3:$E$118,2,FALSE)</f>
        <v>1</v>
      </c>
      <c r="C3566" s="96">
        <v>16</v>
      </c>
      <c r="D3566" s="96" t="s">
        <v>10</v>
      </c>
      <c r="E3566" s="97">
        <v>26.005917701215701</v>
      </c>
      <c r="F3566" s="103">
        <f t="shared" si="60"/>
        <v>5.3117086904733074E-2</v>
      </c>
      <c r="G3566" s="95"/>
      <c r="H3566" s="110"/>
      <c r="I3566" s="110"/>
      <c r="J3566" s="110"/>
      <c r="K3566" s="105">
        <f>VLOOKUP('Datos Monitoreo 2019'!$D3566,info!$A$2:$B$20,2,FALSE)</f>
        <v>0.54</v>
      </c>
      <c r="M3566" s="104">
        <v>1.1499999999999999</v>
      </c>
      <c r="N3566" s="106">
        <f>(0.214828*'Datos Monitoreo 2019'!$E3566^2.0402)/1000</f>
        <v>0.16562319365908854</v>
      </c>
      <c r="O3566" s="106">
        <f>'Datos Monitoreo 2019'!$N3566*'Datos Monitoreo 2019'!$S3566</f>
        <v>3.3124638731817709E-2</v>
      </c>
      <c r="P3566" s="106">
        <f>'Datos Monitoreo 2019'!$O3566+'Datos Monitoreo 2019'!$N3566</f>
        <v>0.19874783239090624</v>
      </c>
      <c r="Q3566" s="104">
        <v>0.47</v>
      </c>
      <c r="R3566" s="106">
        <f>'Datos Monitoreo 2019'!$Q3566*'Datos Monitoreo 2019'!$N3566</f>
        <v>7.7842901019771607E-2</v>
      </c>
      <c r="S3566" s="104">
        <v>0.2</v>
      </c>
      <c r="T3566" s="106">
        <f>'Datos Monitoreo 2019'!$R3566*'Datos Monitoreo 2019'!$S3566</f>
        <v>1.5568580203954322E-2</v>
      </c>
      <c r="U3566" s="106">
        <f>'Datos Monitoreo 2019'!$T3566+'Datos Monitoreo 2019'!$R3566</f>
        <v>9.3411481223725931E-2</v>
      </c>
    </row>
    <row r="3567" spans="1:21" s="94" customFormat="1" ht="16.5" hidden="1" x14ac:dyDescent="0.3">
      <c r="A3567" s="96" t="s">
        <v>131</v>
      </c>
      <c r="B3567" s="102">
        <f>VLOOKUP('Datos Monitoreo 2019'!$A3567,info!$D$3:$E$118,2,FALSE)</f>
        <v>1</v>
      </c>
      <c r="C3567" s="96">
        <v>18</v>
      </c>
      <c r="D3567" s="96" t="s">
        <v>10</v>
      </c>
      <c r="E3567" s="97">
        <v>26.228734621544355</v>
      </c>
      <c r="F3567" s="103">
        <f t="shared" si="60"/>
        <v>5.4031193320381372E-2</v>
      </c>
      <c r="G3567" s="95"/>
      <c r="H3567" s="110"/>
      <c r="I3567" s="110"/>
      <c r="J3567" s="110"/>
      <c r="K3567" s="105">
        <f>VLOOKUP('Datos Monitoreo 2019'!$D3567,info!$A$2:$B$20,2,FALSE)</f>
        <v>0.54</v>
      </c>
      <c r="M3567" s="104">
        <v>1.1499999999999999</v>
      </c>
      <c r="N3567" s="106">
        <f>(0.214828*'Datos Monitoreo 2019'!$E3567^2.0402)/1000</f>
        <v>0.16853123849305104</v>
      </c>
      <c r="O3567" s="106">
        <f>'Datos Monitoreo 2019'!$N3567*'Datos Monitoreo 2019'!$S3567</f>
        <v>3.3706247698610213E-2</v>
      </c>
      <c r="P3567" s="106">
        <f>'Datos Monitoreo 2019'!$O3567+'Datos Monitoreo 2019'!$N3567</f>
        <v>0.20223748619166126</v>
      </c>
      <c r="Q3567" s="104">
        <v>0.47</v>
      </c>
      <c r="R3567" s="106">
        <f>'Datos Monitoreo 2019'!$Q3567*'Datos Monitoreo 2019'!$N3567</f>
        <v>7.9209682091733985E-2</v>
      </c>
      <c r="S3567" s="104">
        <v>0.2</v>
      </c>
      <c r="T3567" s="106">
        <f>'Datos Monitoreo 2019'!$R3567*'Datos Monitoreo 2019'!$S3567</f>
        <v>1.5841936418346799E-2</v>
      </c>
      <c r="U3567" s="106">
        <f>'Datos Monitoreo 2019'!$T3567+'Datos Monitoreo 2019'!$R3567</f>
        <v>9.5051618510080788E-2</v>
      </c>
    </row>
    <row r="3568" spans="1:21" s="94" customFormat="1" ht="16.5" hidden="1" x14ac:dyDescent="0.3">
      <c r="A3568" s="95" t="s">
        <v>131</v>
      </c>
      <c r="B3568" s="102">
        <f>VLOOKUP('Datos Monitoreo 2019'!$A3568,info!$D$3:$E$118,2,FALSE)</f>
        <v>1</v>
      </c>
      <c r="C3568" s="96">
        <v>19</v>
      </c>
      <c r="D3568" s="96" t="s">
        <v>10</v>
      </c>
      <c r="E3568" s="97">
        <v>28.265917893120612</v>
      </c>
      <c r="F3568" s="103">
        <f t="shared" si="60"/>
        <v>6.2750337722727756E-2</v>
      </c>
      <c r="G3568" s="95"/>
      <c r="H3568" s="104"/>
      <c r="I3568" s="104"/>
      <c r="J3568" s="104"/>
      <c r="K3568" s="105">
        <f>VLOOKUP('Datos Monitoreo 2019'!$D3568,info!$A$2:$B$20,2,FALSE)</f>
        <v>0.54</v>
      </c>
      <c r="M3568" s="104">
        <v>1.1499999999999999</v>
      </c>
      <c r="N3568" s="106">
        <f>(0.214828*'Datos Monitoreo 2019'!$E3568^2.0402)/1000</f>
        <v>0.19631697242114143</v>
      </c>
      <c r="O3568" s="106">
        <f>'Datos Monitoreo 2019'!$N3568*'Datos Monitoreo 2019'!$S3568</f>
        <v>3.9263394484228289E-2</v>
      </c>
      <c r="P3568" s="106">
        <f>'Datos Monitoreo 2019'!$O3568+'Datos Monitoreo 2019'!$N3568</f>
        <v>0.23558036690536971</v>
      </c>
      <c r="Q3568" s="104">
        <v>0.47</v>
      </c>
      <c r="R3568" s="106">
        <f>'Datos Monitoreo 2019'!$Q3568*'Datos Monitoreo 2019'!$N3568</f>
        <v>9.2268977037936475E-2</v>
      </c>
      <c r="S3568" s="104">
        <v>0.2</v>
      </c>
      <c r="T3568" s="106">
        <f>'Datos Monitoreo 2019'!$R3568*'Datos Monitoreo 2019'!$S3568</f>
        <v>1.8453795407587296E-2</v>
      </c>
      <c r="U3568" s="106">
        <f>'Datos Monitoreo 2019'!$T3568+'Datos Monitoreo 2019'!$R3568</f>
        <v>0.11072277244552377</v>
      </c>
    </row>
    <row r="3569" spans="1:21" s="94" customFormat="1" ht="16.5" hidden="1" x14ac:dyDescent="0.3">
      <c r="A3569" s="95" t="s">
        <v>131</v>
      </c>
      <c r="B3569" s="102">
        <f>VLOOKUP('Datos Monitoreo 2019'!$A3569,info!$D$3:$E$118,2,FALSE)</f>
        <v>1</v>
      </c>
      <c r="C3569" s="96">
        <v>20</v>
      </c>
      <c r="D3569" s="96" t="s">
        <v>10</v>
      </c>
      <c r="E3569" s="97">
        <v>28.934368654106574</v>
      </c>
      <c r="F3569" s="103">
        <f t="shared" si="60"/>
        <v>6.575335276645719E-2</v>
      </c>
      <c r="G3569" s="95"/>
      <c r="H3569" s="104"/>
      <c r="I3569" s="104"/>
      <c r="J3569" s="104"/>
      <c r="K3569" s="105">
        <f>VLOOKUP('Datos Monitoreo 2019'!$D3569,info!$A$2:$B$20,2,FALSE)</f>
        <v>0.54</v>
      </c>
      <c r="M3569" s="104">
        <v>1.1499999999999999</v>
      </c>
      <c r="N3569" s="106">
        <f>(0.214828*'Datos Monitoreo 2019'!$E3569^2.0402)/1000</f>
        <v>0.20590540623192322</v>
      </c>
      <c r="O3569" s="106">
        <f>'Datos Monitoreo 2019'!$N3569*'Datos Monitoreo 2019'!$S3569</f>
        <v>4.1181081246384643E-2</v>
      </c>
      <c r="P3569" s="106">
        <f>'Datos Monitoreo 2019'!$O3569+'Datos Monitoreo 2019'!$N3569</f>
        <v>0.24708648747830786</v>
      </c>
      <c r="Q3569" s="104">
        <v>0.47</v>
      </c>
      <c r="R3569" s="106">
        <f>'Datos Monitoreo 2019'!$Q3569*'Datos Monitoreo 2019'!$N3569</f>
        <v>9.6775540929003909E-2</v>
      </c>
      <c r="S3569" s="104">
        <v>0.2</v>
      </c>
      <c r="T3569" s="106">
        <f>'Datos Monitoreo 2019'!$R3569*'Datos Monitoreo 2019'!$S3569</f>
        <v>1.9355108185800784E-2</v>
      </c>
      <c r="U3569" s="106">
        <f>'Datos Monitoreo 2019'!$T3569+'Datos Monitoreo 2019'!$R3569</f>
        <v>0.1161306491148047</v>
      </c>
    </row>
    <row r="3570" spans="1:21" s="94" customFormat="1" ht="16.5" hidden="1" x14ac:dyDescent="0.3">
      <c r="A3570" s="95" t="s">
        <v>131</v>
      </c>
      <c r="B3570" s="102">
        <f>VLOOKUP('Datos Monitoreo 2019'!$A3570,info!$D$3:$E$118,2,FALSE)</f>
        <v>1</v>
      </c>
      <c r="C3570" s="96">
        <v>22</v>
      </c>
      <c r="D3570" s="96" t="s">
        <v>10</v>
      </c>
      <c r="E3570" s="97">
        <v>25.783100780887047</v>
      </c>
      <c r="F3570" s="103">
        <f t="shared" si="60"/>
        <v>5.2210779081296281E-2</v>
      </c>
      <c r="G3570" s="95"/>
      <c r="H3570" s="104"/>
      <c r="I3570" s="104"/>
      <c r="J3570" s="104"/>
      <c r="K3570" s="105">
        <f>VLOOKUP('Datos Monitoreo 2019'!$D3570,info!$A$2:$B$20,2,FALSE)</f>
        <v>0.54</v>
      </c>
      <c r="M3570" s="104">
        <v>1.1499999999999999</v>
      </c>
      <c r="N3570" s="106">
        <f>(0.214828*'Datos Monitoreo 2019'!$E3570^2.0402)/1000</f>
        <v>0.16274095137414996</v>
      </c>
      <c r="O3570" s="106">
        <f>'Datos Monitoreo 2019'!$N3570*'Datos Monitoreo 2019'!$S3570</f>
        <v>3.254819027482999E-2</v>
      </c>
      <c r="P3570" s="106">
        <f>'Datos Monitoreo 2019'!$O3570+'Datos Monitoreo 2019'!$N3570</f>
        <v>0.19528914164897995</v>
      </c>
      <c r="Q3570" s="104">
        <v>0.47</v>
      </c>
      <c r="R3570" s="106">
        <f>'Datos Monitoreo 2019'!$Q3570*'Datos Monitoreo 2019'!$N3570</f>
        <v>7.648824714585048E-2</v>
      </c>
      <c r="S3570" s="104">
        <v>0.2</v>
      </c>
      <c r="T3570" s="106">
        <f>'Datos Monitoreo 2019'!$R3570*'Datos Monitoreo 2019'!$S3570</f>
        <v>1.5297649429170097E-2</v>
      </c>
      <c r="U3570" s="106">
        <f>'Datos Monitoreo 2019'!$T3570+'Datos Monitoreo 2019'!$R3570</f>
        <v>9.1785896575020579E-2</v>
      </c>
    </row>
    <row r="3571" spans="1:21" s="94" customFormat="1" ht="16.5" hidden="1" x14ac:dyDescent="0.3">
      <c r="A3571" s="95" t="s">
        <v>131</v>
      </c>
      <c r="B3571" s="102">
        <f>VLOOKUP('Datos Monitoreo 2019'!$A3571,info!$D$3:$E$118,2,FALSE)</f>
        <v>1</v>
      </c>
      <c r="C3571" s="96">
        <v>24</v>
      </c>
      <c r="D3571" s="96" t="s">
        <v>10</v>
      </c>
      <c r="E3571" s="97">
        <v>28.870706676869816</v>
      </c>
      <c r="F3571" s="103">
        <f t="shared" si="60"/>
        <v>6.5464327389802318E-2</v>
      </c>
      <c r="G3571" s="95"/>
      <c r="H3571" s="104"/>
      <c r="I3571" s="104"/>
      <c r="J3571" s="104"/>
      <c r="K3571" s="105">
        <f>VLOOKUP('Datos Monitoreo 2019'!$D3571,info!$A$2:$B$20,2,FALSE)</f>
        <v>0.54</v>
      </c>
      <c r="M3571" s="104">
        <v>1.1499999999999999</v>
      </c>
      <c r="N3571" s="106">
        <f>(0.214828*'Datos Monitoreo 2019'!$E3571^2.0402)/1000</f>
        <v>0.20498217740338334</v>
      </c>
      <c r="O3571" s="106">
        <f>'Datos Monitoreo 2019'!$N3571*'Datos Monitoreo 2019'!$S3571</f>
        <v>4.099643548067667E-2</v>
      </c>
      <c r="P3571" s="106">
        <f>'Datos Monitoreo 2019'!$O3571+'Datos Monitoreo 2019'!$N3571</f>
        <v>0.24597861288406001</v>
      </c>
      <c r="Q3571" s="104">
        <v>0.47</v>
      </c>
      <c r="R3571" s="106">
        <f>'Datos Monitoreo 2019'!$Q3571*'Datos Monitoreo 2019'!$N3571</f>
        <v>9.6341623379590166E-2</v>
      </c>
      <c r="S3571" s="104">
        <v>0.2</v>
      </c>
      <c r="T3571" s="106">
        <f>'Datos Monitoreo 2019'!$R3571*'Datos Monitoreo 2019'!$S3571</f>
        <v>1.9268324675918033E-2</v>
      </c>
      <c r="U3571" s="106">
        <f>'Datos Monitoreo 2019'!$T3571+'Datos Monitoreo 2019'!$R3571</f>
        <v>0.1156099480555082</v>
      </c>
    </row>
    <row r="3572" spans="1:21" s="94" customFormat="1" ht="16.5" hidden="1" x14ac:dyDescent="0.3">
      <c r="A3572" s="95" t="s">
        <v>131</v>
      </c>
      <c r="B3572" s="102">
        <f>VLOOKUP('Datos Monitoreo 2019'!$A3572,info!$D$3:$E$118,2,FALSE)</f>
        <v>1</v>
      </c>
      <c r="C3572" s="96">
        <v>26</v>
      </c>
      <c r="D3572" s="96" t="s">
        <v>10</v>
      </c>
      <c r="E3572" s="97">
        <v>25.751269792268669</v>
      </c>
      <c r="F3572" s="103">
        <f t="shared" si="60"/>
        <v>5.2081943154863398E-2</v>
      </c>
      <c r="G3572" s="95"/>
      <c r="H3572" s="104"/>
      <c r="I3572" s="104"/>
      <c r="J3572" s="104"/>
      <c r="K3572" s="105">
        <f>VLOOKUP('Datos Monitoreo 2019'!$D3572,info!$A$2:$B$20,2,FALSE)</f>
        <v>0.54</v>
      </c>
      <c r="M3572" s="104">
        <v>1.1499999999999999</v>
      </c>
      <c r="N3572" s="106">
        <f>(0.214828*'Datos Monitoreo 2019'!$E3572^2.0402)/1000</f>
        <v>0.16233130828740439</v>
      </c>
      <c r="O3572" s="106">
        <f>'Datos Monitoreo 2019'!$N3572*'Datos Monitoreo 2019'!$S3572</f>
        <v>3.2466261657480878E-2</v>
      </c>
      <c r="P3572" s="106">
        <f>'Datos Monitoreo 2019'!$O3572+'Datos Monitoreo 2019'!$N3572</f>
        <v>0.19479756994488526</v>
      </c>
      <c r="Q3572" s="104">
        <v>0.47</v>
      </c>
      <c r="R3572" s="106">
        <f>'Datos Monitoreo 2019'!$Q3572*'Datos Monitoreo 2019'!$N3572</f>
        <v>7.6295714895080052E-2</v>
      </c>
      <c r="S3572" s="104">
        <v>0.2</v>
      </c>
      <c r="T3572" s="106">
        <f>'Datos Monitoreo 2019'!$R3572*'Datos Monitoreo 2019'!$S3572</f>
        <v>1.525914297901601E-2</v>
      </c>
      <c r="U3572" s="106">
        <f>'Datos Monitoreo 2019'!$T3572+'Datos Monitoreo 2019'!$R3572</f>
        <v>9.1554857874096063E-2</v>
      </c>
    </row>
    <row r="3573" spans="1:21" s="94" customFormat="1" ht="16.5" hidden="1" x14ac:dyDescent="0.3">
      <c r="A3573" s="95" t="s">
        <v>131</v>
      </c>
      <c r="B3573" s="102">
        <f>VLOOKUP('Datos Monitoreo 2019'!$A3573,info!$D$3:$E$118,2,FALSE)</f>
        <v>1</v>
      </c>
      <c r="C3573" s="96">
        <v>28</v>
      </c>
      <c r="D3573" s="96" t="s">
        <v>10</v>
      </c>
      <c r="E3573" s="97">
        <v>20.244508761289087</v>
      </c>
      <c r="F3573" s="103">
        <f t="shared" si="60"/>
        <v>3.2188768930449647E-2</v>
      </c>
      <c r="G3573" s="95"/>
      <c r="H3573" s="104"/>
      <c r="I3573" s="104"/>
      <c r="J3573" s="104"/>
      <c r="K3573" s="105">
        <f>VLOOKUP('Datos Monitoreo 2019'!$D3573,info!$A$2:$B$20,2,FALSE)</f>
        <v>0.54</v>
      </c>
      <c r="M3573" s="104">
        <v>1.1499999999999999</v>
      </c>
      <c r="N3573" s="106">
        <f>(0.214828*'Datos Monitoreo 2019'!$E3573^2.0402)/1000</f>
        <v>9.9361679186236673E-2</v>
      </c>
      <c r="O3573" s="106">
        <f>'Datos Monitoreo 2019'!$N3573*'Datos Monitoreo 2019'!$S3573</f>
        <v>1.9872335837247335E-2</v>
      </c>
      <c r="P3573" s="106">
        <f>'Datos Monitoreo 2019'!$O3573+'Datos Monitoreo 2019'!$N3573</f>
        <v>0.11923401502348401</v>
      </c>
      <c r="Q3573" s="104">
        <v>0.47</v>
      </c>
      <c r="R3573" s="106">
        <f>'Datos Monitoreo 2019'!$Q3573*'Datos Monitoreo 2019'!$N3573</f>
        <v>4.6699989217531233E-2</v>
      </c>
      <c r="S3573" s="104">
        <v>0.2</v>
      </c>
      <c r="T3573" s="106">
        <f>'Datos Monitoreo 2019'!$R3573*'Datos Monitoreo 2019'!$S3573</f>
        <v>9.3399978435062467E-3</v>
      </c>
      <c r="U3573" s="106">
        <f>'Datos Monitoreo 2019'!$T3573+'Datos Monitoreo 2019'!$R3573</f>
        <v>5.603998706103748E-2</v>
      </c>
    </row>
    <row r="3574" spans="1:21" s="94" customFormat="1" ht="16.5" hidden="1" x14ac:dyDescent="0.3">
      <c r="A3574" s="95" t="s">
        <v>131</v>
      </c>
      <c r="B3574" s="102">
        <f>VLOOKUP('Datos Monitoreo 2019'!$A3574,info!$D$3:$E$118,2,FALSE)</f>
        <v>1</v>
      </c>
      <c r="C3574" s="96">
        <v>29</v>
      </c>
      <c r="D3574" s="96" t="s">
        <v>10</v>
      </c>
      <c r="E3574" s="97">
        <v>22.600001919049138</v>
      </c>
      <c r="F3574" s="103">
        <f t="shared" si="60"/>
        <v>4.0115003406312216E-2</v>
      </c>
      <c r="G3574" s="95"/>
      <c r="H3574" s="104"/>
      <c r="I3574" s="104"/>
      <c r="J3574" s="104"/>
      <c r="K3574" s="105">
        <f>VLOOKUP('Datos Monitoreo 2019'!$D3574,info!$A$2:$B$20,2,FALSE)</f>
        <v>0.54</v>
      </c>
      <c r="M3574" s="104">
        <v>1.1499999999999999</v>
      </c>
      <c r="N3574" s="106">
        <f>(0.214828*'Datos Monitoreo 2019'!$E3574^2.0402)/1000</f>
        <v>0.12437783646960797</v>
      </c>
      <c r="O3574" s="106">
        <f>'Datos Monitoreo 2019'!$N3574*'Datos Monitoreo 2019'!$S3574</f>
        <v>2.4875567293921597E-2</v>
      </c>
      <c r="P3574" s="106">
        <f>'Datos Monitoreo 2019'!$O3574+'Datos Monitoreo 2019'!$N3574</f>
        <v>0.14925340376352958</v>
      </c>
      <c r="Q3574" s="104">
        <v>0.47</v>
      </c>
      <c r="R3574" s="106">
        <f>'Datos Monitoreo 2019'!$Q3574*'Datos Monitoreo 2019'!$N3574</f>
        <v>5.8457583140715745E-2</v>
      </c>
      <c r="S3574" s="104">
        <v>0.2</v>
      </c>
      <c r="T3574" s="106">
        <f>'Datos Monitoreo 2019'!$R3574*'Datos Monitoreo 2019'!$S3574</f>
        <v>1.1691516628143149E-2</v>
      </c>
      <c r="U3574" s="106">
        <f>'Datos Monitoreo 2019'!$T3574+'Datos Monitoreo 2019'!$R3574</f>
        <v>7.01490997688589E-2</v>
      </c>
    </row>
    <row r="3575" spans="1:21" s="94" customFormat="1" ht="16.5" hidden="1" x14ac:dyDescent="0.3">
      <c r="A3575" s="95" t="s">
        <v>132</v>
      </c>
      <c r="B3575" s="102">
        <f>VLOOKUP('Datos Monitoreo 2019'!$A3575,info!$D$3:$E$118,2,FALSE)</f>
        <v>1</v>
      </c>
      <c r="C3575" s="96">
        <v>1</v>
      </c>
      <c r="D3575" s="96" t="s">
        <v>10</v>
      </c>
      <c r="E3575" s="97">
        <v>21.008452488130185</v>
      </c>
      <c r="F3575" s="103">
        <f t="shared" si="60"/>
        <v>3.4663946605414803E-2</v>
      </c>
      <c r="G3575" s="95"/>
      <c r="H3575" s="104"/>
      <c r="I3575" s="104"/>
      <c r="J3575" s="104"/>
      <c r="K3575" s="105">
        <f>VLOOKUP('Datos Monitoreo 2019'!$D3575,info!$A$2:$B$20,2,FALSE)</f>
        <v>0.54</v>
      </c>
      <c r="M3575" s="104">
        <v>1.1499999999999999</v>
      </c>
      <c r="N3575" s="106">
        <f>(0.214828*'Datos Monitoreo 2019'!$E3575^2.0402)/1000</f>
        <v>0.10716161554248373</v>
      </c>
      <c r="O3575" s="106">
        <f>'Datos Monitoreo 2019'!$N3575*'Datos Monitoreo 2019'!$S3575</f>
        <v>2.1432323108496746E-2</v>
      </c>
      <c r="P3575" s="106">
        <f>'Datos Monitoreo 2019'!$O3575+'Datos Monitoreo 2019'!$N3575</f>
        <v>0.12859393865098048</v>
      </c>
      <c r="Q3575" s="104">
        <v>0.47</v>
      </c>
      <c r="R3575" s="106">
        <f>'Datos Monitoreo 2019'!$Q3575*'Datos Monitoreo 2019'!$N3575</f>
        <v>5.0365959304967352E-2</v>
      </c>
      <c r="S3575" s="104">
        <v>0.2</v>
      </c>
      <c r="T3575" s="106">
        <f>'Datos Monitoreo 2019'!$R3575*'Datos Monitoreo 2019'!$S3575</f>
        <v>1.0073191860993471E-2</v>
      </c>
      <c r="U3575" s="106">
        <f>'Datos Monitoreo 2019'!$T3575+'Datos Monitoreo 2019'!$R3575</f>
        <v>6.0439151165960825E-2</v>
      </c>
    </row>
    <row r="3576" spans="1:21" s="94" customFormat="1" ht="16.5" hidden="1" x14ac:dyDescent="0.3">
      <c r="A3576" s="95" t="s">
        <v>132</v>
      </c>
      <c r="B3576" s="102">
        <f>VLOOKUP('Datos Monitoreo 2019'!$A3576,info!$D$3:$E$118,2,FALSE)</f>
        <v>1</v>
      </c>
      <c r="C3576" s="96">
        <v>2</v>
      </c>
      <c r="D3576" s="96" t="s">
        <v>10</v>
      </c>
      <c r="E3576" s="97">
        <v>29.921129301276324</v>
      </c>
      <c r="F3576" s="103">
        <f t="shared" si="60"/>
        <v>7.0314653857999357E-2</v>
      </c>
      <c r="G3576" s="95"/>
      <c r="H3576" s="104"/>
      <c r="I3576" s="104"/>
      <c r="J3576" s="104"/>
      <c r="K3576" s="105">
        <f>VLOOKUP('Datos Monitoreo 2019'!$D3576,info!$A$2:$B$20,2,FALSE)</f>
        <v>0.54</v>
      </c>
      <c r="M3576" s="104">
        <v>1.1499999999999999</v>
      </c>
      <c r="N3576" s="106">
        <f>(0.214828*'Datos Monitoreo 2019'!$E3576^2.0402)/1000</f>
        <v>0.2204860727260779</v>
      </c>
      <c r="O3576" s="106">
        <f>'Datos Monitoreo 2019'!$N3576*'Datos Monitoreo 2019'!$S3576</f>
        <v>4.4097214545215584E-2</v>
      </c>
      <c r="P3576" s="106">
        <f>'Datos Monitoreo 2019'!$O3576+'Datos Monitoreo 2019'!$N3576</f>
        <v>0.26458328727129349</v>
      </c>
      <c r="Q3576" s="104">
        <v>0.47</v>
      </c>
      <c r="R3576" s="106">
        <f>'Datos Monitoreo 2019'!$Q3576*'Datos Monitoreo 2019'!$N3576</f>
        <v>0.1036284541812566</v>
      </c>
      <c r="S3576" s="104">
        <v>0.2</v>
      </c>
      <c r="T3576" s="106">
        <f>'Datos Monitoreo 2019'!$R3576*'Datos Monitoreo 2019'!$S3576</f>
        <v>2.0725690836251323E-2</v>
      </c>
      <c r="U3576" s="106">
        <f>'Datos Monitoreo 2019'!$T3576+'Datos Monitoreo 2019'!$R3576</f>
        <v>0.12435414501750792</v>
      </c>
    </row>
    <row r="3577" spans="1:21" s="94" customFormat="1" ht="16.5" hidden="1" x14ac:dyDescent="0.3">
      <c r="A3577" s="95" t="s">
        <v>132</v>
      </c>
      <c r="B3577" s="102">
        <f>VLOOKUP('Datos Monitoreo 2019'!$A3577,info!$D$3:$E$118,2,FALSE)</f>
        <v>1</v>
      </c>
      <c r="C3577" s="96">
        <v>4</v>
      </c>
      <c r="D3577" s="96" t="s">
        <v>10</v>
      </c>
      <c r="E3577" s="97">
        <v>22.918311805232928</v>
      </c>
      <c r="F3577" s="103">
        <f t="shared" si="60"/>
        <v>4.1252961249419268E-2</v>
      </c>
      <c r="G3577" s="95"/>
      <c r="H3577" s="104"/>
      <c r="I3577" s="104"/>
      <c r="J3577" s="104"/>
      <c r="K3577" s="105">
        <f>VLOOKUP('Datos Monitoreo 2019'!$D3577,info!$A$2:$B$20,2,FALSE)</f>
        <v>0.54</v>
      </c>
      <c r="M3577" s="104">
        <v>1.1499999999999999</v>
      </c>
      <c r="N3577" s="106">
        <f>(0.214828*'Datos Monitoreo 2019'!$E3577^2.0402)/1000</f>
        <v>0.12797804578208355</v>
      </c>
      <c r="O3577" s="106">
        <f>'Datos Monitoreo 2019'!$N3577*'Datos Monitoreo 2019'!$S3577</f>
        <v>2.5595609156416711E-2</v>
      </c>
      <c r="P3577" s="106">
        <f>'Datos Monitoreo 2019'!$O3577+'Datos Monitoreo 2019'!$N3577</f>
        <v>0.15357365493850025</v>
      </c>
      <c r="Q3577" s="104">
        <v>0.47</v>
      </c>
      <c r="R3577" s="106">
        <f>'Datos Monitoreo 2019'!$Q3577*'Datos Monitoreo 2019'!$N3577</f>
        <v>6.0149681517579268E-2</v>
      </c>
      <c r="S3577" s="104">
        <v>0.2</v>
      </c>
      <c r="T3577" s="106">
        <f>'Datos Monitoreo 2019'!$R3577*'Datos Monitoreo 2019'!$S3577</f>
        <v>1.2029936303515855E-2</v>
      </c>
      <c r="U3577" s="106">
        <f>'Datos Monitoreo 2019'!$T3577+'Datos Monitoreo 2019'!$R3577</f>
        <v>7.2179617821095124E-2</v>
      </c>
    </row>
    <row r="3578" spans="1:21" s="94" customFormat="1" ht="16.5" hidden="1" x14ac:dyDescent="0.3">
      <c r="A3578" s="95" t="s">
        <v>132</v>
      </c>
      <c r="B3578" s="102">
        <f>VLOOKUP('Datos Monitoreo 2019'!$A3578,info!$D$3:$E$118,2,FALSE)</f>
        <v>1</v>
      </c>
      <c r="C3578" s="96">
        <v>5</v>
      </c>
      <c r="D3578" s="96" t="s">
        <v>10</v>
      </c>
      <c r="E3578" s="97">
        <v>25.783100780887047</v>
      </c>
      <c r="F3578" s="103">
        <f t="shared" si="60"/>
        <v>5.2210779081296281E-2</v>
      </c>
      <c r="G3578" s="95"/>
      <c r="H3578" s="104"/>
      <c r="I3578" s="104"/>
      <c r="J3578" s="104"/>
      <c r="K3578" s="105">
        <f>VLOOKUP('Datos Monitoreo 2019'!$D3578,info!$A$2:$B$20,2,FALSE)</f>
        <v>0.54</v>
      </c>
      <c r="M3578" s="104">
        <v>1.1499999999999999</v>
      </c>
      <c r="N3578" s="106">
        <f>(0.214828*'Datos Monitoreo 2019'!$E3578^2.0402)/1000</f>
        <v>0.16274095137414996</v>
      </c>
      <c r="O3578" s="106">
        <f>'Datos Monitoreo 2019'!$N3578*'Datos Monitoreo 2019'!$S3578</f>
        <v>3.254819027482999E-2</v>
      </c>
      <c r="P3578" s="106">
        <f>'Datos Monitoreo 2019'!$O3578+'Datos Monitoreo 2019'!$N3578</f>
        <v>0.19528914164897995</v>
      </c>
      <c r="Q3578" s="104">
        <v>0.47</v>
      </c>
      <c r="R3578" s="106">
        <f>'Datos Monitoreo 2019'!$Q3578*'Datos Monitoreo 2019'!$N3578</f>
        <v>7.648824714585048E-2</v>
      </c>
      <c r="S3578" s="104">
        <v>0.2</v>
      </c>
      <c r="T3578" s="106">
        <f>'Datos Monitoreo 2019'!$R3578*'Datos Monitoreo 2019'!$S3578</f>
        <v>1.5297649429170097E-2</v>
      </c>
      <c r="U3578" s="106">
        <f>'Datos Monitoreo 2019'!$T3578+'Datos Monitoreo 2019'!$R3578</f>
        <v>9.1785896575020579E-2</v>
      </c>
    </row>
    <row r="3579" spans="1:21" s="94" customFormat="1" ht="16.5" hidden="1" x14ac:dyDescent="0.3">
      <c r="A3579" s="95" t="s">
        <v>132</v>
      </c>
      <c r="B3579" s="102">
        <f>VLOOKUP('Datos Monitoreo 2019'!$A3579,info!$D$3:$E$118,2,FALSE)</f>
        <v>1</v>
      </c>
      <c r="C3579" s="96">
        <v>6</v>
      </c>
      <c r="D3579" s="96" t="s">
        <v>10</v>
      </c>
      <c r="E3579" s="97">
        <v>21.645072260497766</v>
      </c>
      <c r="F3579" s="103">
        <f t="shared" si="60"/>
        <v>3.6796622842846204E-2</v>
      </c>
      <c r="G3579" s="95"/>
      <c r="H3579" s="104"/>
      <c r="I3579" s="104"/>
      <c r="J3579" s="104"/>
      <c r="K3579" s="105">
        <f>VLOOKUP('Datos Monitoreo 2019'!$D3579,info!$A$2:$B$20,2,FALSE)</f>
        <v>0.54</v>
      </c>
      <c r="M3579" s="104">
        <v>1.1499999999999999</v>
      </c>
      <c r="N3579" s="106">
        <f>(0.214828*'Datos Monitoreo 2019'!$E3579^2.0402)/1000</f>
        <v>0.11389126027713642</v>
      </c>
      <c r="O3579" s="106">
        <f>'Datos Monitoreo 2019'!$N3579*'Datos Monitoreo 2019'!$S3579</f>
        <v>2.2778252055427287E-2</v>
      </c>
      <c r="P3579" s="106">
        <f>'Datos Monitoreo 2019'!$O3579+'Datos Monitoreo 2019'!$N3579</f>
        <v>0.13666951233256369</v>
      </c>
      <c r="Q3579" s="104">
        <v>0.47</v>
      </c>
      <c r="R3579" s="106">
        <f>'Datos Monitoreo 2019'!$Q3579*'Datos Monitoreo 2019'!$N3579</f>
        <v>5.3528892330254117E-2</v>
      </c>
      <c r="S3579" s="104">
        <v>0.2</v>
      </c>
      <c r="T3579" s="106">
        <f>'Datos Monitoreo 2019'!$R3579*'Datos Monitoreo 2019'!$S3579</f>
        <v>1.0705778466050824E-2</v>
      </c>
      <c r="U3579" s="106">
        <f>'Datos Monitoreo 2019'!$T3579+'Datos Monitoreo 2019'!$R3579</f>
        <v>6.4234670796304946E-2</v>
      </c>
    </row>
    <row r="3580" spans="1:21" s="94" customFormat="1" ht="16.5" hidden="1" x14ac:dyDescent="0.3">
      <c r="A3580" s="95" t="s">
        <v>132</v>
      </c>
      <c r="B3580" s="102">
        <f>VLOOKUP('Datos Monitoreo 2019'!$A3580,info!$D$3:$E$118,2,FALSE)</f>
        <v>1</v>
      </c>
      <c r="C3580" s="96">
        <v>7</v>
      </c>
      <c r="D3580" s="96" t="s">
        <v>10</v>
      </c>
      <c r="E3580" s="97">
        <v>24.191551349968091</v>
      </c>
      <c r="F3580" s="103">
        <f t="shared" si="60"/>
        <v>4.5963947564939364E-2</v>
      </c>
      <c r="G3580" s="95"/>
      <c r="H3580" s="104"/>
      <c r="I3580" s="104"/>
      <c r="J3580" s="104"/>
      <c r="K3580" s="105">
        <f>VLOOKUP('Datos Monitoreo 2019'!$D3580,info!$A$2:$B$20,2,FALSE)</f>
        <v>0.54</v>
      </c>
      <c r="M3580" s="104">
        <v>1.1499999999999999</v>
      </c>
      <c r="N3580" s="106">
        <f>(0.214828*'Datos Monitoreo 2019'!$E3580^2.0402)/1000</f>
        <v>0.14290308549883846</v>
      </c>
      <c r="O3580" s="106">
        <f>'Datos Monitoreo 2019'!$N3580*'Datos Monitoreo 2019'!$S3580</f>
        <v>2.8580617099767693E-2</v>
      </c>
      <c r="P3580" s="106">
        <f>'Datos Monitoreo 2019'!$O3580+'Datos Monitoreo 2019'!$N3580</f>
        <v>0.17148370259860615</v>
      </c>
      <c r="Q3580" s="104">
        <v>0.47</v>
      </c>
      <c r="R3580" s="106">
        <f>'Datos Monitoreo 2019'!$Q3580*'Datos Monitoreo 2019'!$N3580</f>
        <v>6.7164450184454064E-2</v>
      </c>
      <c r="S3580" s="104">
        <v>0.2</v>
      </c>
      <c r="T3580" s="106">
        <f>'Datos Monitoreo 2019'!$R3580*'Datos Monitoreo 2019'!$S3580</f>
        <v>1.3432890036890813E-2</v>
      </c>
      <c r="U3580" s="106">
        <f>'Datos Monitoreo 2019'!$T3580+'Datos Monitoreo 2019'!$R3580</f>
        <v>8.0597340221344876E-2</v>
      </c>
    </row>
    <row r="3581" spans="1:21" s="94" customFormat="1" ht="16.5" hidden="1" x14ac:dyDescent="0.3">
      <c r="A3581" s="95" t="s">
        <v>132</v>
      </c>
      <c r="B3581" s="102">
        <f>VLOOKUP('Datos Monitoreo 2019'!$A3581,info!$D$3:$E$118,2,FALSE)</f>
        <v>1</v>
      </c>
      <c r="C3581" s="96">
        <v>8</v>
      </c>
      <c r="D3581" s="96" t="s">
        <v>10</v>
      </c>
      <c r="E3581" s="97">
        <v>26.101410667070837</v>
      </c>
      <c r="F3581" s="103">
        <f t="shared" si="60"/>
        <v>5.3507891867495209E-2</v>
      </c>
      <c r="G3581" s="95"/>
      <c r="H3581" s="104"/>
      <c r="I3581" s="104"/>
      <c r="J3581" s="104"/>
      <c r="K3581" s="105">
        <f>VLOOKUP('Datos Monitoreo 2019'!$D3581,info!$A$2:$B$20,2,FALSE)</f>
        <v>0.54</v>
      </c>
      <c r="M3581" s="104">
        <v>1.1499999999999999</v>
      </c>
      <c r="N3581" s="106">
        <f>(0.214828*'Datos Monitoreo 2019'!$E3581^2.0402)/1000</f>
        <v>0.16686633857437916</v>
      </c>
      <c r="O3581" s="106">
        <f>'Datos Monitoreo 2019'!$N3581*'Datos Monitoreo 2019'!$S3581</f>
        <v>3.337326771487583E-2</v>
      </c>
      <c r="P3581" s="106">
        <f>'Datos Monitoreo 2019'!$O3581+'Datos Monitoreo 2019'!$N3581</f>
        <v>0.200239606289255</v>
      </c>
      <c r="Q3581" s="104">
        <v>0.47</v>
      </c>
      <c r="R3581" s="106">
        <f>'Datos Monitoreo 2019'!$Q3581*'Datos Monitoreo 2019'!$N3581</f>
        <v>7.8427179129958197E-2</v>
      </c>
      <c r="S3581" s="104">
        <v>0.2</v>
      </c>
      <c r="T3581" s="106">
        <f>'Datos Monitoreo 2019'!$R3581*'Datos Monitoreo 2019'!$S3581</f>
        <v>1.5685435825991641E-2</v>
      </c>
      <c r="U3581" s="106">
        <f>'Datos Monitoreo 2019'!$T3581+'Datos Monitoreo 2019'!$R3581</f>
        <v>9.411261495594983E-2</v>
      </c>
    </row>
    <row r="3582" spans="1:21" s="94" customFormat="1" ht="16.5" hidden="1" x14ac:dyDescent="0.3">
      <c r="A3582" s="95" t="s">
        <v>132</v>
      </c>
      <c r="B3582" s="102">
        <f>VLOOKUP('Datos Monitoreo 2019'!$A3582,info!$D$3:$E$118,2,FALSE)</f>
        <v>1</v>
      </c>
      <c r="C3582" s="96">
        <v>9</v>
      </c>
      <c r="D3582" s="96" t="s">
        <v>10</v>
      </c>
      <c r="E3582" s="97">
        <v>26.101410667070837</v>
      </c>
      <c r="F3582" s="103">
        <f t="shared" si="60"/>
        <v>5.3507891867495209E-2</v>
      </c>
      <c r="G3582" s="95"/>
      <c r="H3582" s="104"/>
      <c r="I3582" s="104"/>
      <c r="J3582" s="104"/>
      <c r="K3582" s="105">
        <f>VLOOKUP('Datos Monitoreo 2019'!$D3582,info!$A$2:$B$20,2,FALSE)</f>
        <v>0.54</v>
      </c>
      <c r="M3582" s="104">
        <v>1.1499999999999999</v>
      </c>
      <c r="N3582" s="106">
        <f>(0.214828*'Datos Monitoreo 2019'!$E3582^2.0402)/1000</f>
        <v>0.16686633857437916</v>
      </c>
      <c r="O3582" s="106">
        <f>'Datos Monitoreo 2019'!$N3582*'Datos Monitoreo 2019'!$S3582</f>
        <v>3.337326771487583E-2</v>
      </c>
      <c r="P3582" s="106">
        <f>'Datos Monitoreo 2019'!$O3582+'Datos Monitoreo 2019'!$N3582</f>
        <v>0.200239606289255</v>
      </c>
      <c r="Q3582" s="104">
        <v>0.47</v>
      </c>
      <c r="R3582" s="106">
        <f>'Datos Monitoreo 2019'!$Q3582*'Datos Monitoreo 2019'!$N3582</f>
        <v>7.8427179129958197E-2</v>
      </c>
      <c r="S3582" s="104">
        <v>0.2</v>
      </c>
      <c r="T3582" s="106">
        <f>'Datos Monitoreo 2019'!$R3582*'Datos Monitoreo 2019'!$S3582</f>
        <v>1.5685435825991641E-2</v>
      </c>
      <c r="U3582" s="106">
        <f>'Datos Monitoreo 2019'!$T3582+'Datos Monitoreo 2019'!$R3582</f>
        <v>9.411261495594983E-2</v>
      </c>
    </row>
    <row r="3583" spans="1:21" s="94" customFormat="1" ht="16.5" hidden="1" x14ac:dyDescent="0.3">
      <c r="A3583" s="95" t="s">
        <v>132</v>
      </c>
      <c r="B3583" s="102">
        <f>VLOOKUP('Datos Monitoreo 2019'!$A3583,info!$D$3:$E$118,2,FALSE)</f>
        <v>1</v>
      </c>
      <c r="C3583" s="96">
        <v>10</v>
      </c>
      <c r="D3583" s="96" t="s">
        <v>10</v>
      </c>
      <c r="E3583" s="97">
        <v>26.738030439438418</v>
      </c>
      <c r="F3583" s="103">
        <f t="shared" si="60"/>
        <v>5.6149863922820689E-2</v>
      </c>
      <c r="G3583" s="95"/>
      <c r="H3583" s="104"/>
      <c r="I3583" s="104"/>
      <c r="J3583" s="104"/>
      <c r="K3583" s="105">
        <f>VLOOKUP('Datos Monitoreo 2019'!$D3583,info!$A$2:$B$20,2,FALSE)</f>
        <v>0.54</v>
      </c>
      <c r="M3583" s="104">
        <v>1.1499999999999999</v>
      </c>
      <c r="N3583" s="106">
        <f>(0.214828*'Datos Monitoreo 2019'!$E3583^2.0402)/1000</f>
        <v>0.17527513667457439</v>
      </c>
      <c r="O3583" s="106">
        <f>'Datos Monitoreo 2019'!$N3583*'Datos Monitoreo 2019'!$S3583</f>
        <v>3.5055027334914883E-2</v>
      </c>
      <c r="P3583" s="106">
        <f>'Datos Monitoreo 2019'!$O3583+'Datos Monitoreo 2019'!$N3583</f>
        <v>0.21033016400948928</v>
      </c>
      <c r="Q3583" s="104">
        <v>0.47</v>
      </c>
      <c r="R3583" s="106">
        <f>'Datos Monitoreo 2019'!$Q3583*'Datos Monitoreo 2019'!$N3583</f>
        <v>8.2379314237049958E-2</v>
      </c>
      <c r="S3583" s="104">
        <v>0.2</v>
      </c>
      <c r="T3583" s="106">
        <f>'Datos Monitoreo 2019'!$R3583*'Datos Monitoreo 2019'!$S3583</f>
        <v>1.6475862847409994E-2</v>
      </c>
      <c r="U3583" s="106">
        <f>'Datos Monitoreo 2019'!$T3583+'Datos Monitoreo 2019'!$R3583</f>
        <v>9.8855177084459955E-2</v>
      </c>
    </row>
    <row r="3584" spans="1:21" s="94" customFormat="1" ht="16.5" hidden="1" x14ac:dyDescent="0.3">
      <c r="A3584" s="95" t="s">
        <v>132</v>
      </c>
      <c r="B3584" s="102">
        <f>VLOOKUP('Datos Monitoreo 2019'!$A3584,info!$D$3:$E$118,2,FALSE)</f>
        <v>1</v>
      </c>
      <c r="C3584" s="96">
        <v>11</v>
      </c>
      <c r="D3584" s="96" t="s">
        <v>10</v>
      </c>
      <c r="E3584" s="97">
        <v>21.485917317405871</v>
      </c>
      <c r="F3584" s="103">
        <f t="shared" si="60"/>
        <v>3.6257485473122401E-2</v>
      </c>
      <c r="G3584" s="95"/>
      <c r="H3584" s="104"/>
      <c r="I3584" s="104"/>
      <c r="J3584" s="104"/>
      <c r="K3584" s="105">
        <f>VLOOKUP('Datos Monitoreo 2019'!$D3584,info!$A$2:$B$20,2,FALSE)</f>
        <v>0.54</v>
      </c>
      <c r="M3584" s="104">
        <v>1.1499999999999999</v>
      </c>
      <c r="N3584" s="106">
        <f>(0.214828*'Datos Monitoreo 2019'!$E3584^2.0402)/1000</f>
        <v>0.11218925713633188</v>
      </c>
      <c r="O3584" s="106">
        <f>'Datos Monitoreo 2019'!$N3584*'Datos Monitoreo 2019'!$S3584</f>
        <v>2.2437851427266377E-2</v>
      </c>
      <c r="P3584" s="106">
        <f>'Datos Monitoreo 2019'!$O3584+'Datos Monitoreo 2019'!$N3584</f>
        <v>0.13462710856359825</v>
      </c>
      <c r="Q3584" s="104">
        <v>0.47</v>
      </c>
      <c r="R3584" s="106">
        <f>'Datos Monitoreo 2019'!$Q3584*'Datos Monitoreo 2019'!$N3584</f>
        <v>5.272895085407598E-2</v>
      </c>
      <c r="S3584" s="104">
        <v>0.2</v>
      </c>
      <c r="T3584" s="106">
        <f>'Datos Monitoreo 2019'!$R3584*'Datos Monitoreo 2019'!$S3584</f>
        <v>1.0545790170815196E-2</v>
      </c>
      <c r="U3584" s="106">
        <f>'Datos Monitoreo 2019'!$T3584+'Datos Monitoreo 2019'!$R3584</f>
        <v>6.3274741024891182E-2</v>
      </c>
    </row>
    <row r="3585" spans="1:21" s="94" customFormat="1" ht="16.5" hidden="1" x14ac:dyDescent="0.3">
      <c r="A3585" s="95" t="s">
        <v>132</v>
      </c>
      <c r="B3585" s="102">
        <f>VLOOKUP('Datos Monitoreo 2019'!$A3585,info!$D$3:$E$118,2,FALSE)</f>
        <v>1</v>
      </c>
      <c r="C3585" s="96">
        <v>12</v>
      </c>
      <c r="D3585" s="96" t="s">
        <v>10</v>
      </c>
      <c r="E3585" s="97">
        <v>26.101410667070837</v>
      </c>
      <c r="F3585" s="103">
        <f t="shared" si="60"/>
        <v>5.3507891867495209E-2</v>
      </c>
      <c r="G3585" s="95"/>
      <c r="H3585" s="104"/>
      <c r="I3585" s="104"/>
      <c r="J3585" s="104"/>
      <c r="K3585" s="105">
        <f>VLOOKUP('Datos Monitoreo 2019'!$D3585,info!$A$2:$B$20,2,FALSE)</f>
        <v>0.54</v>
      </c>
      <c r="M3585" s="104">
        <v>1.1499999999999999</v>
      </c>
      <c r="N3585" s="106">
        <f>(0.214828*'Datos Monitoreo 2019'!$E3585^2.0402)/1000</f>
        <v>0.16686633857437916</v>
      </c>
      <c r="O3585" s="106">
        <f>'Datos Monitoreo 2019'!$N3585*'Datos Monitoreo 2019'!$S3585</f>
        <v>3.337326771487583E-2</v>
      </c>
      <c r="P3585" s="106">
        <f>'Datos Monitoreo 2019'!$O3585+'Datos Monitoreo 2019'!$N3585</f>
        <v>0.200239606289255</v>
      </c>
      <c r="Q3585" s="104">
        <v>0.47</v>
      </c>
      <c r="R3585" s="106">
        <f>'Datos Monitoreo 2019'!$Q3585*'Datos Monitoreo 2019'!$N3585</f>
        <v>7.8427179129958197E-2</v>
      </c>
      <c r="S3585" s="104">
        <v>0.2</v>
      </c>
      <c r="T3585" s="106">
        <f>'Datos Monitoreo 2019'!$R3585*'Datos Monitoreo 2019'!$S3585</f>
        <v>1.5685435825991641E-2</v>
      </c>
      <c r="U3585" s="106">
        <f>'Datos Monitoreo 2019'!$T3585+'Datos Monitoreo 2019'!$R3585</f>
        <v>9.411261495594983E-2</v>
      </c>
    </row>
    <row r="3586" spans="1:21" s="94" customFormat="1" ht="16.5" hidden="1" x14ac:dyDescent="0.3">
      <c r="A3586" s="95" t="s">
        <v>132</v>
      </c>
      <c r="B3586" s="102">
        <f>VLOOKUP('Datos Monitoreo 2019'!$A3586,info!$D$3:$E$118,2,FALSE)</f>
        <v>1</v>
      </c>
      <c r="C3586" s="96">
        <v>14</v>
      </c>
      <c r="D3586" s="96" t="s">
        <v>10</v>
      </c>
      <c r="E3586" s="97">
        <v>21.963382146681557</v>
      </c>
      <c r="F3586" s="103">
        <f t="shared" si="60"/>
        <v>3.7886834203025681E-2</v>
      </c>
      <c r="G3586" s="95"/>
      <c r="H3586" s="104"/>
      <c r="I3586" s="104"/>
      <c r="J3586" s="104"/>
      <c r="K3586" s="105">
        <f>VLOOKUP('Datos Monitoreo 2019'!$D3586,info!$A$2:$B$20,2,FALSE)</f>
        <v>0.54</v>
      </c>
      <c r="M3586" s="104">
        <v>1.1499999999999999</v>
      </c>
      <c r="N3586" s="106">
        <f>(0.214828*'Datos Monitoreo 2019'!$E3586^2.0402)/1000</f>
        <v>0.11733447377360282</v>
      </c>
      <c r="O3586" s="106">
        <f>'Datos Monitoreo 2019'!$N3586*'Datos Monitoreo 2019'!$S3586</f>
        <v>2.3466894754720566E-2</v>
      </c>
      <c r="P3586" s="106">
        <f>'Datos Monitoreo 2019'!$O3586+'Datos Monitoreo 2019'!$N3586</f>
        <v>0.14080136852832337</v>
      </c>
      <c r="Q3586" s="104">
        <v>0.47</v>
      </c>
      <c r="R3586" s="106">
        <f>'Datos Monitoreo 2019'!$Q3586*'Datos Monitoreo 2019'!$N3586</f>
        <v>5.5147202673593319E-2</v>
      </c>
      <c r="S3586" s="104">
        <v>0.2</v>
      </c>
      <c r="T3586" s="106">
        <f>'Datos Monitoreo 2019'!$R3586*'Datos Monitoreo 2019'!$S3586</f>
        <v>1.1029440534718665E-2</v>
      </c>
      <c r="U3586" s="106">
        <f>'Datos Monitoreo 2019'!$T3586+'Datos Monitoreo 2019'!$R3586</f>
        <v>6.6176643208311986E-2</v>
      </c>
    </row>
    <row r="3587" spans="1:21" s="94" customFormat="1" ht="16.5" hidden="1" x14ac:dyDescent="0.3">
      <c r="A3587" s="95" t="s">
        <v>132</v>
      </c>
      <c r="B3587" s="102">
        <f>VLOOKUP('Datos Monitoreo 2019'!$A3587,info!$D$3:$E$118,2,FALSE)</f>
        <v>1</v>
      </c>
      <c r="C3587" s="96">
        <v>15</v>
      </c>
      <c r="D3587" s="96" t="s">
        <v>10</v>
      </c>
      <c r="E3587" s="97">
        <v>21.645072260497766</v>
      </c>
      <c r="F3587" s="103">
        <f t="shared" ref="F3587:F3650" si="61">+(PI()*(((E3587/100)^2))/4)</f>
        <v>3.6796622842846204E-2</v>
      </c>
      <c r="G3587" s="95"/>
      <c r="H3587" s="104"/>
      <c r="I3587" s="104"/>
      <c r="J3587" s="104"/>
      <c r="K3587" s="105">
        <f>VLOOKUP('Datos Monitoreo 2019'!$D3587,info!$A$2:$B$20,2,FALSE)</f>
        <v>0.54</v>
      </c>
      <c r="M3587" s="104">
        <v>1.1499999999999999</v>
      </c>
      <c r="N3587" s="106">
        <f>(0.214828*'Datos Monitoreo 2019'!$E3587^2.0402)/1000</f>
        <v>0.11389126027713642</v>
      </c>
      <c r="O3587" s="106">
        <f>'Datos Monitoreo 2019'!$N3587*'Datos Monitoreo 2019'!$S3587</f>
        <v>2.2778252055427287E-2</v>
      </c>
      <c r="P3587" s="106">
        <f>'Datos Monitoreo 2019'!$O3587+'Datos Monitoreo 2019'!$N3587</f>
        <v>0.13666951233256369</v>
      </c>
      <c r="Q3587" s="104">
        <v>0.47</v>
      </c>
      <c r="R3587" s="106">
        <f>'Datos Monitoreo 2019'!$Q3587*'Datos Monitoreo 2019'!$N3587</f>
        <v>5.3528892330254117E-2</v>
      </c>
      <c r="S3587" s="104">
        <v>0.2</v>
      </c>
      <c r="T3587" s="106">
        <f>'Datos Monitoreo 2019'!$R3587*'Datos Monitoreo 2019'!$S3587</f>
        <v>1.0705778466050824E-2</v>
      </c>
      <c r="U3587" s="106">
        <f>'Datos Monitoreo 2019'!$T3587+'Datos Monitoreo 2019'!$R3587</f>
        <v>6.4234670796304946E-2</v>
      </c>
    </row>
    <row r="3588" spans="1:21" s="94" customFormat="1" ht="16.5" hidden="1" x14ac:dyDescent="0.3">
      <c r="A3588" s="95" t="s">
        <v>132</v>
      </c>
      <c r="B3588" s="102">
        <f>VLOOKUP('Datos Monitoreo 2019'!$A3588,info!$D$3:$E$118,2,FALSE)</f>
        <v>1</v>
      </c>
      <c r="C3588" s="96">
        <v>17</v>
      </c>
      <c r="D3588" s="96" t="s">
        <v>10</v>
      </c>
      <c r="E3588" s="97">
        <v>21.963382146681557</v>
      </c>
      <c r="F3588" s="103">
        <f t="shared" si="61"/>
        <v>3.7886834203025681E-2</v>
      </c>
      <c r="G3588" s="95"/>
      <c r="H3588" s="104"/>
      <c r="I3588" s="104"/>
      <c r="J3588" s="104"/>
      <c r="K3588" s="105">
        <f>VLOOKUP('Datos Monitoreo 2019'!$D3588,info!$A$2:$B$20,2,FALSE)</f>
        <v>0.54</v>
      </c>
      <c r="M3588" s="104">
        <v>1.1499999999999999</v>
      </c>
      <c r="N3588" s="106">
        <f>(0.214828*'Datos Monitoreo 2019'!$E3588^2.0402)/1000</f>
        <v>0.11733447377360282</v>
      </c>
      <c r="O3588" s="106">
        <f>'Datos Monitoreo 2019'!$N3588*'Datos Monitoreo 2019'!$S3588</f>
        <v>2.3466894754720566E-2</v>
      </c>
      <c r="P3588" s="106">
        <f>'Datos Monitoreo 2019'!$O3588+'Datos Monitoreo 2019'!$N3588</f>
        <v>0.14080136852832337</v>
      </c>
      <c r="Q3588" s="104">
        <v>0.47</v>
      </c>
      <c r="R3588" s="106">
        <f>'Datos Monitoreo 2019'!$Q3588*'Datos Monitoreo 2019'!$N3588</f>
        <v>5.5147202673593319E-2</v>
      </c>
      <c r="S3588" s="104">
        <v>0.2</v>
      </c>
      <c r="T3588" s="106">
        <f>'Datos Monitoreo 2019'!$R3588*'Datos Monitoreo 2019'!$S3588</f>
        <v>1.1029440534718665E-2</v>
      </c>
      <c r="U3588" s="106">
        <f>'Datos Monitoreo 2019'!$T3588+'Datos Monitoreo 2019'!$R3588</f>
        <v>6.6176643208311986E-2</v>
      </c>
    </row>
    <row r="3589" spans="1:21" s="94" customFormat="1" ht="16.5" hidden="1" x14ac:dyDescent="0.3">
      <c r="A3589" s="95" t="s">
        <v>132</v>
      </c>
      <c r="B3589" s="102">
        <f>VLOOKUP('Datos Monitoreo 2019'!$A3589,info!$D$3:$E$118,2,FALSE)</f>
        <v>1</v>
      </c>
      <c r="C3589" s="96">
        <v>18</v>
      </c>
      <c r="D3589" s="96" t="s">
        <v>10</v>
      </c>
      <c r="E3589" s="97">
        <v>31.194368846011486</v>
      </c>
      <c r="F3589" s="103">
        <f t="shared" si="61"/>
        <v>7.6426203672728135E-2</v>
      </c>
      <c r="G3589" s="95"/>
      <c r="H3589" s="104"/>
      <c r="I3589" s="104"/>
      <c r="J3589" s="104"/>
      <c r="K3589" s="105">
        <f>VLOOKUP('Datos Monitoreo 2019'!$D3589,info!$A$2:$B$20,2,FALSE)</f>
        <v>0.54</v>
      </c>
      <c r="M3589" s="104">
        <v>1.1499999999999999</v>
      </c>
      <c r="N3589" s="106">
        <f>(0.214828*'Datos Monitoreo 2019'!$E3589^2.0402)/1000</f>
        <v>0.24005190381326799</v>
      </c>
      <c r="O3589" s="106">
        <f>'Datos Monitoreo 2019'!$N3589*'Datos Monitoreo 2019'!$S3589</f>
        <v>4.8010380762653598E-2</v>
      </c>
      <c r="P3589" s="106">
        <f>'Datos Monitoreo 2019'!$O3589+'Datos Monitoreo 2019'!$N3589</f>
        <v>0.28806228457592159</v>
      </c>
      <c r="Q3589" s="104">
        <v>0.47</v>
      </c>
      <c r="R3589" s="106">
        <f>'Datos Monitoreo 2019'!$Q3589*'Datos Monitoreo 2019'!$N3589</f>
        <v>0.11282439479223595</v>
      </c>
      <c r="S3589" s="104">
        <v>0.2</v>
      </c>
      <c r="T3589" s="106">
        <f>'Datos Monitoreo 2019'!$R3589*'Datos Monitoreo 2019'!$S3589</f>
        <v>2.2564878958447193E-2</v>
      </c>
      <c r="U3589" s="106">
        <f>'Datos Monitoreo 2019'!$T3589+'Datos Monitoreo 2019'!$R3589</f>
        <v>0.13538927375068316</v>
      </c>
    </row>
    <row r="3590" spans="1:21" s="94" customFormat="1" ht="16.5" hidden="1" x14ac:dyDescent="0.3">
      <c r="A3590" s="95" t="s">
        <v>132</v>
      </c>
      <c r="B3590" s="102">
        <f>VLOOKUP('Datos Monitoreo 2019'!$A3590,info!$D$3:$E$118,2,FALSE)</f>
        <v>1</v>
      </c>
      <c r="C3590" s="96">
        <v>19</v>
      </c>
      <c r="D3590" s="96" t="s">
        <v>10</v>
      </c>
      <c r="E3590" s="97">
        <v>26.260565610162732</v>
      </c>
      <c r="F3590" s="103">
        <f t="shared" si="61"/>
        <v>5.4162416570960638E-2</v>
      </c>
      <c r="G3590" s="95"/>
      <c r="H3590" s="104"/>
      <c r="I3590" s="104"/>
      <c r="J3590" s="104"/>
      <c r="K3590" s="105">
        <f>VLOOKUP('Datos Monitoreo 2019'!$D3590,info!$A$2:$B$20,2,FALSE)</f>
        <v>0.54</v>
      </c>
      <c r="M3590" s="104">
        <v>1.1499999999999999</v>
      </c>
      <c r="N3590" s="106">
        <f>(0.214828*'Datos Monitoreo 2019'!$E3590^2.0402)/1000</f>
        <v>0.1689487803168585</v>
      </c>
      <c r="O3590" s="106">
        <f>'Datos Monitoreo 2019'!$N3590*'Datos Monitoreo 2019'!$S3590</f>
        <v>3.3789756063371701E-2</v>
      </c>
      <c r="P3590" s="106">
        <f>'Datos Monitoreo 2019'!$O3590+'Datos Monitoreo 2019'!$N3590</f>
        <v>0.20273853638023021</v>
      </c>
      <c r="Q3590" s="104">
        <v>0.47</v>
      </c>
      <c r="R3590" s="106">
        <f>'Datos Monitoreo 2019'!$Q3590*'Datos Monitoreo 2019'!$N3590</f>
        <v>7.9405926748923494E-2</v>
      </c>
      <c r="S3590" s="104">
        <v>0.2</v>
      </c>
      <c r="T3590" s="106">
        <f>'Datos Monitoreo 2019'!$R3590*'Datos Monitoreo 2019'!$S3590</f>
        <v>1.58811853497847E-2</v>
      </c>
      <c r="U3590" s="106">
        <f>'Datos Monitoreo 2019'!$T3590+'Datos Monitoreo 2019'!$R3590</f>
        <v>9.5287112098708188E-2</v>
      </c>
    </row>
    <row r="3591" spans="1:21" s="94" customFormat="1" ht="16.5" hidden="1" x14ac:dyDescent="0.3">
      <c r="A3591" s="95" t="s">
        <v>132</v>
      </c>
      <c r="B3591" s="102">
        <f>VLOOKUP('Datos Monitoreo 2019'!$A3591,info!$D$3:$E$118,2,FALSE)</f>
        <v>1</v>
      </c>
      <c r="C3591" s="96">
        <v>20</v>
      </c>
      <c r="D3591" s="96" t="s">
        <v>10</v>
      </c>
      <c r="E3591" s="97">
        <v>25.146481008519466</v>
      </c>
      <c r="F3591" s="103">
        <f t="shared" si="61"/>
        <v>4.966429999182595E-2</v>
      </c>
      <c r="G3591" s="95"/>
      <c r="H3591" s="104"/>
      <c r="I3591" s="104"/>
      <c r="J3591" s="104"/>
      <c r="K3591" s="105">
        <f>VLOOKUP('Datos Monitoreo 2019'!$D3591,info!$A$2:$B$20,2,FALSE)</f>
        <v>0.54</v>
      </c>
      <c r="M3591" s="104">
        <v>1.1499999999999999</v>
      </c>
      <c r="N3591" s="106">
        <f>(0.214828*'Datos Monitoreo 2019'!$E3591^2.0402)/1000</f>
        <v>0.15464807080539222</v>
      </c>
      <c r="O3591" s="106">
        <f>'Datos Monitoreo 2019'!$N3591*'Datos Monitoreo 2019'!$S3591</f>
        <v>3.0929614161078447E-2</v>
      </c>
      <c r="P3591" s="106">
        <f>'Datos Monitoreo 2019'!$O3591+'Datos Monitoreo 2019'!$N3591</f>
        <v>0.18557768496647067</v>
      </c>
      <c r="Q3591" s="104">
        <v>0.47</v>
      </c>
      <c r="R3591" s="106">
        <f>'Datos Monitoreo 2019'!$Q3591*'Datos Monitoreo 2019'!$N3591</f>
        <v>7.268459327853434E-2</v>
      </c>
      <c r="S3591" s="104">
        <v>0.2</v>
      </c>
      <c r="T3591" s="106">
        <f>'Datos Monitoreo 2019'!$R3591*'Datos Monitoreo 2019'!$S3591</f>
        <v>1.4536918655706868E-2</v>
      </c>
      <c r="U3591" s="106">
        <f>'Datos Monitoreo 2019'!$T3591+'Datos Monitoreo 2019'!$R3591</f>
        <v>8.7221511934241214E-2</v>
      </c>
    </row>
    <row r="3592" spans="1:21" s="94" customFormat="1" ht="16.5" hidden="1" x14ac:dyDescent="0.3">
      <c r="A3592" s="95" t="s">
        <v>132</v>
      </c>
      <c r="B3592" s="102">
        <f>VLOOKUP('Datos Monitoreo 2019'!$A3592,info!$D$3:$E$118,2,FALSE)</f>
        <v>1</v>
      </c>
      <c r="C3592" s="96">
        <v>23</v>
      </c>
      <c r="D3592" s="96" t="s">
        <v>10</v>
      </c>
      <c r="E3592" s="97">
        <v>28.01126998417358</v>
      </c>
      <c r="F3592" s="103">
        <f t="shared" si="61"/>
        <v>6.162479396518189E-2</v>
      </c>
      <c r="G3592" s="95"/>
      <c r="H3592" s="104"/>
      <c r="I3592" s="104"/>
      <c r="J3592" s="104"/>
      <c r="K3592" s="105">
        <f>VLOOKUP('Datos Monitoreo 2019'!$D3592,info!$A$2:$B$20,2,FALSE)</f>
        <v>0.54</v>
      </c>
      <c r="M3592" s="104">
        <v>1.1499999999999999</v>
      </c>
      <c r="N3592" s="106">
        <f>(0.214828*'Datos Monitoreo 2019'!$E3592^2.0402)/1000</f>
        <v>0.19272553624224006</v>
      </c>
      <c r="O3592" s="106">
        <f>'Datos Monitoreo 2019'!$N3592*'Datos Monitoreo 2019'!$S3592</f>
        <v>3.8545107248448014E-2</v>
      </c>
      <c r="P3592" s="106">
        <f>'Datos Monitoreo 2019'!$O3592+'Datos Monitoreo 2019'!$N3592</f>
        <v>0.23127064349068807</v>
      </c>
      <c r="Q3592" s="104">
        <v>0.47</v>
      </c>
      <c r="R3592" s="106">
        <f>'Datos Monitoreo 2019'!$Q3592*'Datos Monitoreo 2019'!$N3592</f>
        <v>9.0581002033852831E-2</v>
      </c>
      <c r="S3592" s="104">
        <v>0.2</v>
      </c>
      <c r="T3592" s="106">
        <f>'Datos Monitoreo 2019'!$R3592*'Datos Monitoreo 2019'!$S3592</f>
        <v>1.8116200406770568E-2</v>
      </c>
      <c r="U3592" s="106">
        <f>'Datos Monitoreo 2019'!$T3592+'Datos Monitoreo 2019'!$R3592</f>
        <v>0.10869720244062339</v>
      </c>
    </row>
    <row r="3593" spans="1:21" s="94" customFormat="1" ht="16.5" hidden="1" x14ac:dyDescent="0.3">
      <c r="A3593" s="95" t="s">
        <v>132</v>
      </c>
      <c r="B3593" s="102">
        <f>VLOOKUP('Datos Monitoreo 2019'!$A3593,info!$D$3:$E$118,2,FALSE)</f>
        <v>1</v>
      </c>
      <c r="C3593" s="96">
        <v>24</v>
      </c>
      <c r="D3593" s="96" t="s">
        <v>10</v>
      </c>
      <c r="E3593" s="97">
        <v>31.289861811866622</v>
      </c>
      <c r="F3593" s="103">
        <f t="shared" si="61"/>
        <v>7.6894835402662204E-2</v>
      </c>
      <c r="G3593" s="95"/>
      <c r="H3593" s="104"/>
      <c r="I3593" s="104"/>
      <c r="J3593" s="104"/>
      <c r="K3593" s="105">
        <f>VLOOKUP('Datos Monitoreo 2019'!$D3593,info!$A$2:$B$20,2,FALSE)</f>
        <v>0.54</v>
      </c>
      <c r="M3593" s="104">
        <v>1.1499999999999999</v>
      </c>
      <c r="N3593" s="106">
        <f>(0.214828*'Datos Monitoreo 2019'!$E3593^2.0402)/1000</f>
        <v>0.24155353754067616</v>
      </c>
      <c r="O3593" s="106">
        <f>'Datos Monitoreo 2019'!$N3593*'Datos Monitoreo 2019'!$S3593</f>
        <v>4.8310707508135237E-2</v>
      </c>
      <c r="P3593" s="106">
        <f>'Datos Monitoreo 2019'!$O3593+'Datos Monitoreo 2019'!$N3593</f>
        <v>0.28986424504881136</v>
      </c>
      <c r="Q3593" s="104">
        <v>0.47</v>
      </c>
      <c r="R3593" s="106">
        <f>'Datos Monitoreo 2019'!$Q3593*'Datos Monitoreo 2019'!$N3593</f>
        <v>0.11353016264411779</v>
      </c>
      <c r="S3593" s="104">
        <v>0.2</v>
      </c>
      <c r="T3593" s="106">
        <f>'Datos Monitoreo 2019'!$R3593*'Datos Monitoreo 2019'!$S3593</f>
        <v>2.2706032528823559E-2</v>
      </c>
      <c r="U3593" s="106">
        <f>'Datos Monitoreo 2019'!$T3593+'Datos Monitoreo 2019'!$R3593</f>
        <v>0.13623619517294136</v>
      </c>
    </row>
    <row r="3594" spans="1:21" s="94" customFormat="1" ht="16.5" hidden="1" x14ac:dyDescent="0.3">
      <c r="A3594" s="95" t="s">
        <v>132</v>
      </c>
      <c r="B3594" s="102">
        <f>VLOOKUP('Datos Monitoreo 2019'!$A3594,info!$D$3:$E$118,2,FALSE)</f>
        <v>1</v>
      </c>
      <c r="C3594" s="96">
        <v>26</v>
      </c>
      <c r="D3594" s="96" t="s">
        <v>10</v>
      </c>
      <c r="E3594" s="97">
        <v>26.578875496346523</v>
      </c>
      <c r="F3594" s="103">
        <f t="shared" si="61"/>
        <v>5.548340259862336E-2</v>
      </c>
      <c r="G3594" s="95"/>
      <c r="H3594" s="104"/>
      <c r="I3594" s="104"/>
      <c r="J3594" s="104"/>
      <c r="K3594" s="105">
        <f>VLOOKUP('Datos Monitoreo 2019'!$D3594,info!$A$2:$B$20,2,FALSE)</f>
        <v>0.54</v>
      </c>
      <c r="M3594" s="104">
        <v>1.1499999999999999</v>
      </c>
      <c r="N3594" s="106">
        <f>(0.214828*'Datos Monitoreo 2019'!$E3594^2.0402)/1000</f>
        <v>0.17315317617683162</v>
      </c>
      <c r="O3594" s="106">
        <f>'Datos Monitoreo 2019'!$N3594*'Datos Monitoreo 2019'!$S3594</f>
        <v>3.4630635235366324E-2</v>
      </c>
      <c r="P3594" s="106">
        <f>'Datos Monitoreo 2019'!$O3594+'Datos Monitoreo 2019'!$N3594</f>
        <v>0.20778381141219796</v>
      </c>
      <c r="Q3594" s="104">
        <v>0.47</v>
      </c>
      <c r="R3594" s="106">
        <f>'Datos Monitoreo 2019'!$Q3594*'Datos Monitoreo 2019'!$N3594</f>
        <v>8.1381992803110856E-2</v>
      </c>
      <c r="S3594" s="104">
        <v>0.2</v>
      </c>
      <c r="T3594" s="106">
        <f>'Datos Monitoreo 2019'!$R3594*'Datos Monitoreo 2019'!$S3594</f>
        <v>1.6276398560622171E-2</v>
      </c>
      <c r="U3594" s="106">
        <f>'Datos Monitoreo 2019'!$T3594+'Datos Monitoreo 2019'!$R3594</f>
        <v>9.7658391363733027E-2</v>
      </c>
    </row>
    <row r="3595" spans="1:21" s="94" customFormat="1" ht="16.5" hidden="1" x14ac:dyDescent="0.3">
      <c r="A3595" s="95" t="s">
        <v>132</v>
      </c>
      <c r="B3595" s="102">
        <f>VLOOKUP('Datos Monitoreo 2019'!$A3595,info!$D$3:$E$118,2,FALSE)</f>
        <v>1</v>
      </c>
      <c r="C3595" s="96">
        <v>28</v>
      </c>
      <c r="D3595" s="96" t="s">
        <v>10</v>
      </c>
      <c r="E3595" s="97">
        <v>21.963382146681557</v>
      </c>
      <c r="F3595" s="103">
        <f t="shared" si="61"/>
        <v>3.7886834203025681E-2</v>
      </c>
      <c r="G3595" s="95"/>
      <c r="H3595" s="104"/>
      <c r="I3595" s="104"/>
      <c r="J3595" s="104"/>
      <c r="K3595" s="105">
        <f>VLOOKUP('Datos Monitoreo 2019'!$D3595,info!$A$2:$B$20,2,FALSE)</f>
        <v>0.54</v>
      </c>
      <c r="M3595" s="104">
        <v>1.1499999999999999</v>
      </c>
      <c r="N3595" s="106">
        <f>(0.214828*'Datos Monitoreo 2019'!$E3595^2.0402)/1000</f>
        <v>0.11733447377360282</v>
      </c>
      <c r="O3595" s="106">
        <f>'Datos Monitoreo 2019'!$N3595*'Datos Monitoreo 2019'!$S3595</f>
        <v>2.3466894754720566E-2</v>
      </c>
      <c r="P3595" s="106">
        <f>'Datos Monitoreo 2019'!$O3595+'Datos Monitoreo 2019'!$N3595</f>
        <v>0.14080136852832337</v>
      </c>
      <c r="Q3595" s="104">
        <v>0.47</v>
      </c>
      <c r="R3595" s="106">
        <f>'Datos Monitoreo 2019'!$Q3595*'Datos Monitoreo 2019'!$N3595</f>
        <v>5.5147202673593319E-2</v>
      </c>
      <c r="S3595" s="104">
        <v>0.2</v>
      </c>
      <c r="T3595" s="106">
        <f>'Datos Monitoreo 2019'!$R3595*'Datos Monitoreo 2019'!$S3595</f>
        <v>1.1029440534718665E-2</v>
      </c>
      <c r="U3595" s="106">
        <f>'Datos Monitoreo 2019'!$T3595+'Datos Monitoreo 2019'!$R3595</f>
        <v>6.6176643208311986E-2</v>
      </c>
    </row>
    <row r="3596" spans="1:21" s="94" customFormat="1" ht="16.5" hidden="1" x14ac:dyDescent="0.3">
      <c r="A3596" s="95" t="s">
        <v>132</v>
      </c>
      <c r="B3596" s="102">
        <f>VLOOKUP('Datos Monitoreo 2019'!$A3596,info!$D$3:$E$118,2,FALSE)</f>
        <v>1</v>
      </c>
      <c r="C3596" s="96">
        <v>29</v>
      </c>
      <c r="D3596" s="96" t="s">
        <v>10</v>
      </c>
      <c r="E3596" s="97">
        <v>25.146481008519466</v>
      </c>
      <c r="F3596" s="103">
        <f t="shared" si="61"/>
        <v>4.966429999182595E-2</v>
      </c>
      <c r="G3596" s="95"/>
      <c r="H3596" s="104"/>
      <c r="I3596" s="104"/>
      <c r="J3596" s="104"/>
      <c r="K3596" s="105">
        <f>VLOOKUP('Datos Monitoreo 2019'!$D3596,info!$A$2:$B$20,2,FALSE)</f>
        <v>0.54</v>
      </c>
      <c r="M3596" s="104">
        <v>1.1499999999999999</v>
      </c>
      <c r="N3596" s="106">
        <f>(0.214828*'Datos Monitoreo 2019'!$E3596^2.0402)/1000</f>
        <v>0.15464807080539222</v>
      </c>
      <c r="O3596" s="106">
        <f>'Datos Monitoreo 2019'!$N3596*'Datos Monitoreo 2019'!$S3596</f>
        <v>3.0929614161078447E-2</v>
      </c>
      <c r="P3596" s="106">
        <f>'Datos Monitoreo 2019'!$O3596+'Datos Monitoreo 2019'!$N3596</f>
        <v>0.18557768496647067</v>
      </c>
      <c r="Q3596" s="104">
        <v>0.47</v>
      </c>
      <c r="R3596" s="106">
        <f>'Datos Monitoreo 2019'!$Q3596*'Datos Monitoreo 2019'!$N3596</f>
        <v>7.268459327853434E-2</v>
      </c>
      <c r="S3596" s="104">
        <v>0.2</v>
      </c>
      <c r="T3596" s="106">
        <f>'Datos Monitoreo 2019'!$R3596*'Datos Monitoreo 2019'!$S3596</f>
        <v>1.4536918655706868E-2</v>
      </c>
      <c r="U3596" s="106">
        <f>'Datos Monitoreo 2019'!$T3596+'Datos Monitoreo 2019'!$R3596</f>
        <v>8.7221511934241214E-2</v>
      </c>
    </row>
    <row r="3597" spans="1:21" s="94" customFormat="1" ht="16.5" hidden="1" x14ac:dyDescent="0.3">
      <c r="A3597" s="95" t="s">
        <v>134</v>
      </c>
      <c r="B3597" s="102">
        <f>VLOOKUP('Datos Monitoreo 2019'!$A3597,info!$D$3:$E$118,2,FALSE)</f>
        <v>2</v>
      </c>
      <c r="C3597" s="96">
        <v>1</v>
      </c>
      <c r="D3597" s="96" t="s">
        <v>11</v>
      </c>
      <c r="E3597" s="97">
        <v>22.85464982799617</v>
      </c>
      <c r="F3597" s="103">
        <f t="shared" si="61"/>
        <v>4.1024096441253127E-2</v>
      </c>
      <c r="G3597" s="95"/>
      <c r="H3597" s="104"/>
      <c r="I3597" s="104"/>
      <c r="J3597" s="104"/>
      <c r="K3597" s="105">
        <f>VLOOKUP('Datos Monitoreo 2019'!$D3597,info!$A$2:$B$20,2,FALSE)</f>
        <v>0.34899999999999998</v>
      </c>
      <c r="M3597" s="104">
        <v>1.1499999999999999</v>
      </c>
      <c r="N3597" s="106">
        <f>(0.489461*'Datos Monitoreo 2019'!$E3597^1.79018)/1000</f>
        <v>0.13259501343467467</v>
      </c>
      <c r="O3597" s="106">
        <f>'Datos Monitoreo 2019'!$N3597*'Datos Monitoreo 2019'!$S3597</f>
        <v>2.6519002686934936E-2</v>
      </c>
      <c r="P3597" s="106">
        <f>'Datos Monitoreo 2019'!$O3597+'Datos Monitoreo 2019'!$N3597</f>
        <v>0.15911401612160961</v>
      </c>
      <c r="Q3597" s="104">
        <v>0.47</v>
      </c>
      <c r="R3597" s="106">
        <f>'Datos Monitoreo 2019'!$Q3597*'Datos Monitoreo 2019'!$N3597</f>
        <v>6.2319656314297089E-2</v>
      </c>
      <c r="S3597" s="104">
        <v>0.2</v>
      </c>
      <c r="T3597" s="106">
        <f>'Datos Monitoreo 2019'!$R3597*'Datos Monitoreo 2019'!$S3597</f>
        <v>1.2463931262859419E-2</v>
      </c>
      <c r="U3597" s="106">
        <f>'Datos Monitoreo 2019'!$T3597+'Datos Monitoreo 2019'!$R3597</f>
        <v>7.4783587577156502E-2</v>
      </c>
    </row>
    <row r="3598" spans="1:21" s="94" customFormat="1" ht="16.5" hidden="1" x14ac:dyDescent="0.3">
      <c r="A3598" s="95" t="s">
        <v>134</v>
      </c>
      <c r="B3598" s="102">
        <f>VLOOKUP('Datos Monitoreo 2019'!$A3598,info!$D$3:$E$118,2,FALSE)</f>
        <v>2</v>
      </c>
      <c r="C3598" s="96">
        <v>2</v>
      </c>
      <c r="D3598" s="96" t="s">
        <v>11</v>
      </c>
      <c r="E3598" s="97">
        <v>24.191551349968091</v>
      </c>
      <c r="F3598" s="103">
        <f t="shared" si="61"/>
        <v>4.5963947564939364E-2</v>
      </c>
      <c r="G3598" s="95"/>
      <c r="H3598" s="104"/>
      <c r="I3598" s="104"/>
      <c r="J3598" s="104"/>
      <c r="K3598" s="105">
        <f>VLOOKUP('Datos Monitoreo 2019'!$D3598,info!$A$2:$B$20,2,FALSE)</f>
        <v>0.34899999999999998</v>
      </c>
      <c r="M3598" s="104">
        <v>1.1499999999999999</v>
      </c>
      <c r="N3598" s="106">
        <f>(0.489461*'Datos Monitoreo 2019'!$E3598^1.79018)/1000</f>
        <v>0.14679971440997824</v>
      </c>
      <c r="O3598" s="106">
        <f>'Datos Monitoreo 2019'!$N3598*'Datos Monitoreo 2019'!$S3598</f>
        <v>2.935994288199565E-2</v>
      </c>
      <c r="P3598" s="106">
        <f>'Datos Monitoreo 2019'!$O3598+'Datos Monitoreo 2019'!$N3598</f>
        <v>0.17615965729197389</v>
      </c>
      <c r="Q3598" s="104">
        <v>0.47</v>
      </c>
      <c r="R3598" s="106">
        <f>'Datos Monitoreo 2019'!$Q3598*'Datos Monitoreo 2019'!$N3598</f>
        <v>6.8995865772689777E-2</v>
      </c>
      <c r="S3598" s="104">
        <v>0.2</v>
      </c>
      <c r="T3598" s="106">
        <f>'Datos Monitoreo 2019'!$R3598*'Datos Monitoreo 2019'!$S3598</f>
        <v>1.3799173154537957E-2</v>
      </c>
      <c r="U3598" s="106">
        <f>'Datos Monitoreo 2019'!$T3598+'Datos Monitoreo 2019'!$R3598</f>
        <v>8.2795038927227727E-2</v>
      </c>
    </row>
    <row r="3599" spans="1:21" s="94" customFormat="1" ht="16.5" hidden="1" x14ac:dyDescent="0.3">
      <c r="A3599" s="95" t="s">
        <v>134</v>
      </c>
      <c r="B3599" s="102">
        <f>VLOOKUP('Datos Monitoreo 2019'!$A3599,info!$D$3:$E$118,2,FALSE)</f>
        <v>2</v>
      </c>
      <c r="C3599" s="96">
        <v>4</v>
      </c>
      <c r="D3599" s="96" t="s">
        <v>11</v>
      </c>
      <c r="E3599" s="97">
        <v>30.366763141933632</v>
      </c>
      <c r="F3599" s="103">
        <f t="shared" si="61"/>
        <v>7.2424730093511719E-2</v>
      </c>
      <c r="G3599" s="95"/>
      <c r="H3599" s="104"/>
      <c r="I3599" s="104"/>
      <c r="J3599" s="104"/>
      <c r="K3599" s="105">
        <f>VLOOKUP('Datos Monitoreo 2019'!$D3599,info!$A$2:$B$20,2,FALSE)</f>
        <v>0.34899999999999998</v>
      </c>
      <c r="M3599" s="104">
        <v>1.1499999999999999</v>
      </c>
      <c r="N3599" s="106">
        <f>(0.489461*'Datos Monitoreo 2019'!$E3599^1.79018)/1000</f>
        <v>0.22053536537309837</v>
      </c>
      <c r="O3599" s="106">
        <f>'Datos Monitoreo 2019'!$N3599*'Datos Monitoreo 2019'!$S3599</f>
        <v>4.4107073074619675E-2</v>
      </c>
      <c r="P3599" s="106">
        <f>'Datos Monitoreo 2019'!$O3599+'Datos Monitoreo 2019'!$N3599</f>
        <v>0.26464243844771806</v>
      </c>
      <c r="Q3599" s="104">
        <v>0.47</v>
      </c>
      <c r="R3599" s="106">
        <f>'Datos Monitoreo 2019'!$Q3599*'Datos Monitoreo 2019'!$N3599</f>
        <v>0.10365162172535623</v>
      </c>
      <c r="S3599" s="104">
        <v>0.2</v>
      </c>
      <c r="T3599" s="106">
        <f>'Datos Monitoreo 2019'!$R3599*'Datos Monitoreo 2019'!$S3599</f>
        <v>2.0730324345071247E-2</v>
      </c>
      <c r="U3599" s="106">
        <f>'Datos Monitoreo 2019'!$T3599+'Datos Monitoreo 2019'!$R3599</f>
        <v>0.12438194607042748</v>
      </c>
    </row>
    <row r="3600" spans="1:21" s="94" customFormat="1" ht="16.5" hidden="1" x14ac:dyDescent="0.3">
      <c r="A3600" s="95" t="s">
        <v>134</v>
      </c>
      <c r="B3600" s="102">
        <f>VLOOKUP('Datos Monitoreo 2019'!$A3600,info!$D$3:$E$118,2,FALSE)</f>
        <v>2</v>
      </c>
      <c r="C3600" s="96">
        <v>6</v>
      </c>
      <c r="D3600" s="96" t="s">
        <v>11</v>
      </c>
      <c r="E3600" s="97">
        <v>24.700847167862154</v>
      </c>
      <c r="F3600" s="103">
        <f t="shared" si="61"/>
        <v>4.7919643505652566E-2</v>
      </c>
      <c r="G3600" s="95"/>
      <c r="H3600" s="104"/>
      <c r="I3600" s="104"/>
      <c r="J3600" s="104"/>
      <c r="K3600" s="105">
        <f>VLOOKUP('Datos Monitoreo 2019'!$D3600,info!$A$2:$B$20,2,FALSE)</f>
        <v>0.34899999999999998</v>
      </c>
      <c r="M3600" s="104">
        <v>1.1499999999999999</v>
      </c>
      <c r="N3600" s="106">
        <f>(0.489461*'Datos Monitoreo 2019'!$E3600^1.79018)/1000</f>
        <v>0.15237825303263158</v>
      </c>
      <c r="O3600" s="106">
        <f>'Datos Monitoreo 2019'!$N3600*'Datos Monitoreo 2019'!$S3600</f>
        <v>3.0475650606526319E-2</v>
      </c>
      <c r="P3600" s="106">
        <f>'Datos Monitoreo 2019'!$O3600+'Datos Monitoreo 2019'!$N3600</f>
        <v>0.18285390363915791</v>
      </c>
      <c r="Q3600" s="104">
        <v>0.47</v>
      </c>
      <c r="R3600" s="106">
        <f>'Datos Monitoreo 2019'!$Q3600*'Datos Monitoreo 2019'!$N3600</f>
        <v>7.1617778925336842E-2</v>
      </c>
      <c r="S3600" s="104">
        <v>0.2</v>
      </c>
      <c r="T3600" s="106">
        <f>'Datos Monitoreo 2019'!$R3600*'Datos Monitoreo 2019'!$S3600</f>
        <v>1.4323555785067369E-2</v>
      </c>
      <c r="U3600" s="106">
        <f>'Datos Monitoreo 2019'!$T3600+'Datos Monitoreo 2019'!$R3600</f>
        <v>8.5941334710404216E-2</v>
      </c>
    </row>
    <row r="3601" spans="1:21" s="94" customFormat="1" ht="16.5" hidden="1" x14ac:dyDescent="0.3">
      <c r="A3601" s="95" t="s">
        <v>134</v>
      </c>
      <c r="B3601" s="102">
        <f>VLOOKUP('Datos Monitoreo 2019'!$A3601,info!$D$3:$E$118,2,FALSE)</f>
        <v>2</v>
      </c>
      <c r="C3601" s="96">
        <v>7</v>
      </c>
      <c r="D3601" s="96" t="s">
        <v>11</v>
      </c>
      <c r="E3601" s="97">
        <v>21.008452488130185</v>
      </c>
      <c r="F3601" s="103">
        <f t="shared" si="61"/>
        <v>3.4663946605414803E-2</v>
      </c>
      <c r="G3601" s="95"/>
      <c r="H3601" s="104"/>
      <c r="I3601" s="104"/>
      <c r="J3601" s="104"/>
      <c r="K3601" s="105">
        <f>VLOOKUP('Datos Monitoreo 2019'!$D3601,info!$A$2:$B$20,2,FALSE)</f>
        <v>0.34899999999999998</v>
      </c>
      <c r="M3601" s="104">
        <v>1.1499999999999999</v>
      </c>
      <c r="N3601" s="106">
        <f>(0.489461*'Datos Monitoreo 2019'!$E3601^1.79018)/1000</f>
        <v>0.11403587429730967</v>
      </c>
      <c r="O3601" s="106">
        <f>'Datos Monitoreo 2019'!$N3601*'Datos Monitoreo 2019'!$S3601</f>
        <v>2.2807174859461935E-2</v>
      </c>
      <c r="P3601" s="106">
        <f>'Datos Monitoreo 2019'!$O3601+'Datos Monitoreo 2019'!$N3601</f>
        <v>0.13684304915677162</v>
      </c>
      <c r="Q3601" s="104">
        <v>0.47</v>
      </c>
      <c r="R3601" s="106">
        <f>'Datos Monitoreo 2019'!$Q3601*'Datos Monitoreo 2019'!$N3601</f>
        <v>5.3596860919735541E-2</v>
      </c>
      <c r="S3601" s="104">
        <v>0.2</v>
      </c>
      <c r="T3601" s="106">
        <f>'Datos Monitoreo 2019'!$R3601*'Datos Monitoreo 2019'!$S3601</f>
        <v>1.0719372183947109E-2</v>
      </c>
      <c r="U3601" s="106">
        <f>'Datos Monitoreo 2019'!$T3601+'Datos Monitoreo 2019'!$R3601</f>
        <v>6.4316233103682646E-2</v>
      </c>
    </row>
    <row r="3602" spans="1:21" s="94" customFormat="1" ht="16.5" hidden="1" x14ac:dyDescent="0.3">
      <c r="A3602" s="96" t="s">
        <v>134</v>
      </c>
      <c r="B3602" s="102">
        <f>VLOOKUP('Datos Monitoreo 2019'!$A3602,info!$D$3:$E$118,2,FALSE)</f>
        <v>2</v>
      </c>
      <c r="C3602" s="96">
        <v>8</v>
      </c>
      <c r="D3602" s="96" t="s">
        <v>11</v>
      </c>
      <c r="E3602" s="97">
        <v>20.817466556419912</v>
      </c>
      <c r="F3602" s="103">
        <f t="shared" si="61"/>
        <v>3.4036557819746557E-2</v>
      </c>
      <c r="G3602" s="95"/>
      <c r="H3602" s="104"/>
      <c r="I3602" s="104"/>
      <c r="J3602" s="104"/>
      <c r="K3602" s="105">
        <f>VLOOKUP('Datos Monitoreo 2019'!$D3602,info!$A$2:$B$20,2,FALSE)</f>
        <v>0.34899999999999998</v>
      </c>
      <c r="M3602" s="104">
        <v>1.1499999999999999</v>
      </c>
      <c r="N3602" s="106">
        <f>(0.489461*'Datos Monitoreo 2019'!$E3602^1.79018)/1000</f>
        <v>0.11218668300890358</v>
      </c>
      <c r="O3602" s="106">
        <f>'Datos Monitoreo 2019'!$N3602*'Datos Monitoreo 2019'!$S3602</f>
        <v>2.2437336601780718E-2</v>
      </c>
      <c r="P3602" s="106">
        <f>'Datos Monitoreo 2019'!$O3602+'Datos Monitoreo 2019'!$N3602</f>
        <v>0.13462401961068429</v>
      </c>
      <c r="Q3602" s="104">
        <v>0.47</v>
      </c>
      <c r="R3602" s="106">
        <f>'Datos Monitoreo 2019'!$Q3602*'Datos Monitoreo 2019'!$N3602</f>
        <v>5.2727741014184683E-2</v>
      </c>
      <c r="S3602" s="104">
        <v>0.2</v>
      </c>
      <c r="T3602" s="106">
        <f>'Datos Monitoreo 2019'!$R3602*'Datos Monitoreo 2019'!$S3602</f>
        <v>1.0545548202836937E-2</v>
      </c>
      <c r="U3602" s="106">
        <f>'Datos Monitoreo 2019'!$T3602+'Datos Monitoreo 2019'!$R3602</f>
        <v>6.3273289217021619E-2</v>
      </c>
    </row>
    <row r="3603" spans="1:21" s="94" customFormat="1" ht="16.5" hidden="1" x14ac:dyDescent="0.3">
      <c r="A3603" s="95" t="s">
        <v>134</v>
      </c>
      <c r="B3603" s="102">
        <f>VLOOKUP('Datos Monitoreo 2019'!$A3603,info!$D$3:$E$118,2,FALSE)</f>
        <v>2</v>
      </c>
      <c r="C3603" s="96">
        <v>8</v>
      </c>
      <c r="D3603" s="96" t="s">
        <v>11</v>
      </c>
      <c r="E3603" s="97">
        <v>18.716621307606893</v>
      </c>
      <c r="F3603" s="103">
        <f t="shared" si="61"/>
        <v>2.7513433322182132E-2</v>
      </c>
      <c r="G3603" s="95"/>
      <c r="H3603" s="104"/>
      <c r="I3603" s="104"/>
      <c r="J3603" s="104"/>
      <c r="K3603" s="105">
        <f>VLOOKUP('Datos Monitoreo 2019'!$D3603,info!$A$2:$B$20,2,FALSE)</f>
        <v>0.34899999999999998</v>
      </c>
      <c r="M3603" s="104">
        <v>1.1499999999999999</v>
      </c>
      <c r="N3603" s="106">
        <f>(0.489461*'Datos Monitoreo 2019'!$E3603^1.79018)/1000</f>
        <v>9.2732984157796017E-2</v>
      </c>
      <c r="O3603" s="106">
        <f>'Datos Monitoreo 2019'!$N3603*'Datos Monitoreo 2019'!$S3603</f>
        <v>1.8546596831559205E-2</v>
      </c>
      <c r="P3603" s="106">
        <f>'Datos Monitoreo 2019'!$O3603+'Datos Monitoreo 2019'!$N3603</f>
        <v>0.11127958098935523</v>
      </c>
      <c r="Q3603" s="104">
        <v>0.47</v>
      </c>
      <c r="R3603" s="106">
        <f>'Datos Monitoreo 2019'!$Q3603*'Datos Monitoreo 2019'!$N3603</f>
        <v>4.3584502554164128E-2</v>
      </c>
      <c r="S3603" s="104">
        <v>0.2</v>
      </c>
      <c r="T3603" s="106">
        <f>'Datos Monitoreo 2019'!$R3603*'Datos Monitoreo 2019'!$S3603</f>
        <v>8.7169005108328253E-3</v>
      </c>
      <c r="U3603" s="106">
        <f>'Datos Monitoreo 2019'!$T3603+'Datos Monitoreo 2019'!$R3603</f>
        <v>5.2301403064996956E-2</v>
      </c>
    </row>
    <row r="3604" spans="1:21" s="94" customFormat="1" ht="16.5" hidden="1" x14ac:dyDescent="0.3">
      <c r="A3604" s="95" t="s">
        <v>134</v>
      </c>
      <c r="B3604" s="102">
        <f>VLOOKUP('Datos Monitoreo 2019'!$A3604,info!$D$3:$E$118,2,FALSE)</f>
        <v>2</v>
      </c>
      <c r="C3604" s="96">
        <v>9</v>
      </c>
      <c r="D3604" s="96" t="s">
        <v>11</v>
      </c>
      <c r="E3604" s="97">
        <v>17.125071876687937</v>
      </c>
      <c r="F3604" s="103">
        <f t="shared" si="61"/>
        <v>2.303322167414527E-2</v>
      </c>
      <c r="G3604" s="95"/>
      <c r="H3604" s="104"/>
      <c r="I3604" s="104"/>
      <c r="J3604" s="104"/>
      <c r="K3604" s="105">
        <f>VLOOKUP('Datos Monitoreo 2019'!$D3604,info!$A$2:$B$20,2,FALSE)</f>
        <v>0.34899999999999998</v>
      </c>
      <c r="M3604" s="104">
        <v>1.1499999999999999</v>
      </c>
      <c r="N3604" s="106">
        <f>(0.489461*'Datos Monitoreo 2019'!$E3604^1.79018)/1000</f>
        <v>7.9093746625668385E-2</v>
      </c>
      <c r="O3604" s="106">
        <f>'Datos Monitoreo 2019'!$N3604*'Datos Monitoreo 2019'!$S3604</f>
        <v>1.5818749325133677E-2</v>
      </c>
      <c r="P3604" s="106">
        <f>'Datos Monitoreo 2019'!$O3604+'Datos Monitoreo 2019'!$N3604</f>
        <v>9.4912495950802062E-2</v>
      </c>
      <c r="Q3604" s="104">
        <v>0.47</v>
      </c>
      <c r="R3604" s="106">
        <f>'Datos Monitoreo 2019'!$Q3604*'Datos Monitoreo 2019'!$N3604</f>
        <v>3.7174060914064139E-2</v>
      </c>
      <c r="S3604" s="104">
        <v>0.2</v>
      </c>
      <c r="T3604" s="106">
        <f>'Datos Monitoreo 2019'!$R3604*'Datos Monitoreo 2019'!$S3604</f>
        <v>7.4348121828128281E-3</v>
      </c>
      <c r="U3604" s="106">
        <f>'Datos Monitoreo 2019'!$T3604+'Datos Monitoreo 2019'!$R3604</f>
        <v>4.4608873096876965E-2</v>
      </c>
    </row>
    <row r="3605" spans="1:21" s="94" customFormat="1" ht="16.5" hidden="1" x14ac:dyDescent="0.3">
      <c r="A3605" s="95" t="s">
        <v>134</v>
      </c>
      <c r="B3605" s="102">
        <f>VLOOKUP('Datos Monitoreo 2019'!$A3605,info!$D$3:$E$118,2,FALSE)</f>
        <v>2</v>
      </c>
      <c r="C3605" s="96">
        <v>10</v>
      </c>
      <c r="D3605" s="96" t="s">
        <v>11</v>
      </c>
      <c r="E3605" s="97">
        <v>28.170424927265476</v>
      </c>
      <c r="F3605" s="103">
        <f t="shared" si="61"/>
        <v>6.2327065151574858E-2</v>
      </c>
      <c r="G3605" s="95"/>
      <c r="H3605" s="104"/>
      <c r="I3605" s="104"/>
      <c r="J3605" s="104"/>
      <c r="K3605" s="105">
        <f>VLOOKUP('Datos Monitoreo 2019'!$D3605,info!$A$2:$B$20,2,FALSE)</f>
        <v>0.34899999999999998</v>
      </c>
      <c r="M3605" s="104">
        <v>1.1499999999999999</v>
      </c>
      <c r="N3605" s="106">
        <f>(0.489461*'Datos Monitoreo 2019'!$E3605^1.79018)/1000</f>
        <v>0.19280098058645412</v>
      </c>
      <c r="O3605" s="106">
        <f>'Datos Monitoreo 2019'!$N3605*'Datos Monitoreo 2019'!$S3605</f>
        <v>3.8560196117290828E-2</v>
      </c>
      <c r="P3605" s="106">
        <f>'Datos Monitoreo 2019'!$O3605+'Datos Monitoreo 2019'!$N3605</f>
        <v>0.23136117670374495</v>
      </c>
      <c r="Q3605" s="104">
        <v>0.47</v>
      </c>
      <c r="R3605" s="106">
        <f>'Datos Monitoreo 2019'!$Q3605*'Datos Monitoreo 2019'!$N3605</f>
        <v>9.0616460875633437E-2</v>
      </c>
      <c r="S3605" s="104">
        <v>0.2</v>
      </c>
      <c r="T3605" s="106">
        <f>'Datos Monitoreo 2019'!$R3605*'Datos Monitoreo 2019'!$S3605</f>
        <v>1.8123292175126687E-2</v>
      </c>
      <c r="U3605" s="106">
        <f>'Datos Monitoreo 2019'!$T3605+'Datos Monitoreo 2019'!$R3605</f>
        <v>0.10873975305076013</v>
      </c>
    </row>
    <row r="3606" spans="1:21" s="94" customFormat="1" ht="16.5" hidden="1" x14ac:dyDescent="0.3">
      <c r="A3606" s="95" t="s">
        <v>134</v>
      </c>
      <c r="B3606" s="102">
        <f>VLOOKUP('Datos Monitoreo 2019'!$A3606,info!$D$3:$E$118,2,FALSE)</f>
        <v>2</v>
      </c>
      <c r="C3606" s="96">
        <v>12</v>
      </c>
      <c r="D3606" s="96" t="s">
        <v>11</v>
      </c>
      <c r="E3606" s="97">
        <v>27.724791086608167</v>
      </c>
      <c r="F3606" s="103">
        <f t="shared" si="61"/>
        <v>6.0370732591089292E-2</v>
      </c>
      <c r="G3606" s="95"/>
      <c r="H3606" s="104"/>
      <c r="I3606" s="104"/>
      <c r="J3606" s="104"/>
      <c r="K3606" s="105">
        <f>VLOOKUP('Datos Monitoreo 2019'!$D3606,info!$A$2:$B$20,2,FALSE)</f>
        <v>0.34899999999999998</v>
      </c>
      <c r="M3606" s="104">
        <v>1.1499999999999999</v>
      </c>
      <c r="N3606" s="106">
        <f>(0.489461*'Datos Monitoreo 2019'!$E3606^1.79018)/1000</f>
        <v>0.18737516780405511</v>
      </c>
      <c r="O3606" s="106">
        <f>'Datos Monitoreo 2019'!$N3606*'Datos Monitoreo 2019'!$S3606</f>
        <v>3.7475033560811027E-2</v>
      </c>
      <c r="P3606" s="106">
        <f>'Datos Monitoreo 2019'!$O3606+'Datos Monitoreo 2019'!$N3606</f>
        <v>0.22485020136486614</v>
      </c>
      <c r="Q3606" s="104">
        <v>0.47</v>
      </c>
      <c r="R3606" s="106">
        <f>'Datos Monitoreo 2019'!$Q3606*'Datos Monitoreo 2019'!$N3606</f>
        <v>8.8066328867905899E-2</v>
      </c>
      <c r="S3606" s="104">
        <v>0.2</v>
      </c>
      <c r="T3606" s="106">
        <f>'Datos Monitoreo 2019'!$R3606*'Datos Monitoreo 2019'!$S3606</f>
        <v>1.7613265773581181E-2</v>
      </c>
      <c r="U3606" s="106">
        <f>'Datos Monitoreo 2019'!$T3606+'Datos Monitoreo 2019'!$R3606</f>
        <v>0.10567959464148707</v>
      </c>
    </row>
    <row r="3607" spans="1:21" s="94" customFormat="1" ht="16.5" hidden="1" x14ac:dyDescent="0.3">
      <c r="A3607" s="95" t="s">
        <v>134</v>
      </c>
      <c r="B3607" s="102">
        <f>VLOOKUP('Datos Monitoreo 2019'!$A3607,info!$D$3:$E$118,2,FALSE)</f>
        <v>2</v>
      </c>
      <c r="C3607" s="96">
        <v>13</v>
      </c>
      <c r="D3607" s="96" t="s">
        <v>11</v>
      </c>
      <c r="E3607" s="97">
        <v>27.979438995555203</v>
      </c>
      <c r="F3607" s="103">
        <f t="shared" si="61"/>
        <v>6.1484817192732549E-2</v>
      </c>
      <c r="G3607" s="95"/>
      <c r="H3607" s="104"/>
      <c r="I3607" s="104"/>
      <c r="J3607" s="104"/>
      <c r="K3607" s="105">
        <f>VLOOKUP('Datos Monitoreo 2019'!$D3607,info!$A$2:$B$20,2,FALSE)</f>
        <v>0.34899999999999998</v>
      </c>
      <c r="M3607" s="104">
        <v>1.1499999999999999</v>
      </c>
      <c r="N3607" s="106">
        <f>(0.489461*'Datos Monitoreo 2019'!$E3607^1.79018)/1000</f>
        <v>0.19046726184965138</v>
      </c>
      <c r="O3607" s="106">
        <f>'Datos Monitoreo 2019'!$N3607*'Datos Monitoreo 2019'!$S3607</f>
        <v>3.8093452369930281E-2</v>
      </c>
      <c r="P3607" s="106">
        <f>'Datos Monitoreo 2019'!$O3607+'Datos Monitoreo 2019'!$N3607</f>
        <v>0.22856071421958166</v>
      </c>
      <c r="Q3607" s="104">
        <v>0.47</v>
      </c>
      <c r="R3607" s="106">
        <f>'Datos Monitoreo 2019'!$Q3607*'Datos Monitoreo 2019'!$N3607</f>
        <v>8.9519613069336146E-2</v>
      </c>
      <c r="S3607" s="104">
        <v>0.2</v>
      </c>
      <c r="T3607" s="106">
        <f>'Datos Monitoreo 2019'!$R3607*'Datos Monitoreo 2019'!$S3607</f>
        <v>1.7903922613867231E-2</v>
      </c>
      <c r="U3607" s="106">
        <f>'Datos Monitoreo 2019'!$T3607+'Datos Monitoreo 2019'!$R3607</f>
        <v>0.10742353568320337</v>
      </c>
    </row>
    <row r="3608" spans="1:21" s="94" customFormat="1" ht="16.5" hidden="1" x14ac:dyDescent="0.3">
      <c r="A3608" s="95" t="s">
        <v>134</v>
      </c>
      <c r="B3608" s="102">
        <f>VLOOKUP('Datos Monitoreo 2019'!$A3608,info!$D$3:$E$118,2,FALSE)</f>
        <v>2</v>
      </c>
      <c r="C3608" s="96">
        <v>14</v>
      </c>
      <c r="D3608" s="96" t="s">
        <v>11</v>
      </c>
      <c r="E3608" s="97">
        <v>19.13042415964582</v>
      </c>
      <c r="F3608" s="103">
        <f t="shared" si="61"/>
        <v>2.8743462299867847E-2</v>
      </c>
      <c r="G3608" s="95"/>
      <c r="H3608" s="104"/>
      <c r="I3608" s="104"/>
      <c r="J3608" s="104"/>
      <c r="K3608" s="105">
        <f>VLOOKUP('Datos Monitoreo 2019'!$D3608,info!$A$2:$B$20,2,FALSE)</f>
        <v>0.34899999999999998</v>
      </c>
      <c r="M3608" s="104">
        <v>1.1499999999999999</v>
      </c>
      <c r="N3608" s="106">
        <f>(0.489461*'Datos Monitoreo 2019'!$E3608^1.79018)/1000</f>
        <v>9.6435255697454245E-2</v>
      </c>
      <c r="O3608" s="106">
        <f>'Datos Monitoreo 2019'!$N3608*'Datos Monitoreo 2019'!$S3608</f>
        <v>1.9287051139490849E-2</v>
      </c>
      <c r="P3608" s="106">
        <f>'Datos Monitoreo 2019'!$O3608+'Datos Monitoreo 2019'!$N3608</f>
        <v>0.11572230683694509</v>
      </c>
      <c r="Q3608" s="104">
        <v>0.47</v>
      </c>
      <c r="R3608" s="106">
        <f>'Datos Monitoreo 2019'!$Q3608*'Datos Monitoreo 2019'!$N3608</f>
        <v>4.5324570177803496E-2</v>
      </c>
      <c r="S3608" s="104">
        <v>0.2</v>
      </c>
      <c r="T3608" s="106">
        <f>'Datos Monitoreo 2019'!$R3608*'Datos Monitoreo 2019'!$S3608</f>
        <v>9.0649140355606988E-3</v>
      </c>
      <c r="U3608" s="106">
        <f>'Datos Monitoreo 2019'!$T3608+'Datos Monitoreo 2019'!$R3608</f>
        <v>5.4389484213364196E-2</v>
      </c>
    </row>
    <row r="3609" spans="1:21" s="94" customFormat="1" ht="16.5" hidden="1" x14ac:dyDescent="0.3">
      <c r="A3609" s="95" t="s">
        <v>134</v>
      </c>
      <c r="B3609" s="102">
        <f>VLOOKUP('Datos Monitoreo 2019'!$A3609,info!$D$3:$E$118,2,FALSE)</f>
        <v>2</v>
      </c>
      <c r="C3609" s="96">
        <v>15</v>
      </c>
      <c r="D3609" s="96" t="s">
        <v>11</v>
      </c>
      <c r="E3609" s="97">
        <v>25.401128917466497</v>
      </c>
      <c r="F3609" s="103">
        <f t="shared" si="61"/>
        <v>5.0675252190345667E-2</v>
      </c>
      <c r="G3609" s="95"/>
      <c r="H3609" s="104"/>
      <c r="I3609" s="104"/>
      <c r="J3609" s="104"/>
      <c r="K3609" s="105">
        <f>VLOOKUP('Datos Monitoreo 2019'!$D3609,info!$A$2:$B$20,2,FALSE)</f>
        <v>0.34899999999999998</v>
      </c>
      <c r="M3609" s="104">
        <v>1.1499999999999999</v>
      </c>
      <c r="N3609" s="106">
        <f>(0.489461*'Datos Monitoreo 2019'!$E3609^1.79018)/1000</f>
        <v>0.16019828782374698</v>
      </c>
      <c r="O3609" s="106">
        <f>'Datos Monitoreo 2019'!$N3609*'Datos Monitoreo 2019'!$S3609</f>
        <v>3.2039657564749399E-2</v>
      </c>
      <c r="P3609" s="106">
        <f>'Datos Monitoreo 2019'!$O3609+'Datos Monitoreo 2019'!$N3609</f>
        <v>0.19223794538849637</v>
      </c>
      <c r="Q3609" s="104">
        <v>0.47</v>
      </c>
      <c r="R3609" s="106">
        <f>'Datos Monitoreo 2019'!$Q3609*'Datos Monitoreo 2019'!$N3609</f>
        <v>7.5293195277161079E-2</v>
      </c>
      <c r="S3609" s="104">
        <v>0.2</v>
      </c>
      <c r="T3609" s="106">
        <f>'Datos Monitoreo 2019'!$R3609*'Datos Monitoreo 2019'!$S3609</f>
        <v>1.5058639055432217E-2</v>
      </c>
      <c r="U3609" s="106">
        <f>'Datos Monitoreo 2019'!$T3609+'Datos Monitoreo 2019'!$R3609</f>
        <v>9.0351834332593292E-2</v>
      </c>
    </row>
    <row r="3610" spans="1:21" s="94" customFormat="1" ht="16.5" hidden="1" x14ac:dyDescent="0.3">
      <c r="A3610" s="95" t="s">
        <v>134</v>
      </c>
      <c r="B3610" s="102">
        <f>VLOOKUP('Datos Monitoreo 2019'!$A3610,info!$D$3:$E$118,2,FALSE)</f>
        <v>2</v>
      </c>
      <c r="C3610" s="96">
        <v>16</v>
      </c>
      <c r="D3610" s="96" t="s">
        <v>11</v>
      </c>
      <c r="E3610" s="97">
        <v>32.34028443627313</v>
      </c>
      <c r="F3610" s="103">
        <f t="shared" si="61"/>
        <v>8.2144322468133746E-2</v>
      </c>
      <c r="G3610" s="95"/>
      <c r="H3610" s="104"/>
      <c r="I3610" s="104"/>
      <c r="J3610" s="104"/>
      <c r="K3610" s="105">
        <f>VLOOKUP('Datos Monitoreo 2019'!$D3610,info!$A$2:$B$20,2,FALSE)</f>
        <v>0.34899999999999998</v>
      </c>
      <c r="M3610" s="104">
        <v>1.1499999999999999</v>
      </c>
      <c r="N3610" s="106">
        <f>(0.489461*'Datos Monitoreo 2019'!$E3610^1.79018)/1000</f>
        <v>0.24684896586569033</v>
      </c>
      <c r="O3610" s="106">
        <f>'Datos Monitoreo 2019'!$N3610*'Datos Monitoreo 2019'!$S3610</f>
        <v>4.9369793173138068E-2</v>
      </c>
      <c r="P3610" s="106">
        <f>'Datos Monitoreo 2019'!$O3610+'Datos Monitoreo 2019'!$N3610</f>
        <v>0.29621875903882838</v>
      </c>
      <c r="Q3610" s="104">
        <v>0.47</v>
      </c>
      <c r="R3610" s="106">
        <f>'Datos Monitoreo 2019'!$Q3610*'Datos Monitoreo 2019'!$N3610</f>
        <v>0.11601901395687444</v>
      </c>
      <c r="S3610" s="104">
        <v>0.2</v>
      </c>
      <c r="T3610" s="106">
        <f>'Datos Monitoreo 2019'!$R3610*'Datos Monitoreo 2019'!$S3610</f>
        <v>2.3203802791374892E-2</v>
      </c>
      <c r="U3610" s="106">
        <f>'Datos Monitoreo 2019'!$T3610+'Datos Monitoreo 2019'!$R3610</f>
        <v>0.13922281674824932</v>
      </c>
    </row>
    <row r="3611" spans="1:21" s="94" customFormat="1" ht="16.5" hidden="1" x14ac:dyDescent="0.3">
      <c r="A3611" s="95" t="s">
        <v>134</v>
      </c>
      <c r="B3611" s="102">
        <f>VLOOKUP('Datos Monitoreo 2019'!$A3611,info!$D$3:$E$118,2,FALSE)</f>
        <v>2</v>
      </c>
      <c r="C3611" s="96">
        <v>18</v>
      </c>
      <c r="D3611" s="96" t="s">
        <v>11</v>
      </c>
      <c r="E3611" s="97">
        <v>22.47267796457562</v>
      </c>
      <c r="F3611" s="103">
        <f t="shared" si="61"/>
        <v>3.9664276607475971E-2</v>
      </c>
      <c r="G3611" s="95"/>
      <c r="H3611" s="104"/>
      <c r="I3611" s="104"/>
      <c r="J3611" s="104"/>
      <c r="K3611" s="105">
        <f>VLOOKUP('Datos Monitoreo 2019'!$D3611,info!$A$2:$B$20,2,FALSE)</f>
        <v>0.34899999999999998</v>
      </c>
      <c r="M3611" s="104">
        <v>1.1499999999999999</v>
      </c>
      <c r="N3611" s="106">
        <f>(0.489461*'Datos Monitoreo 2019'!$E3611^1.79018)/1000</f>
        <v>0.1286540711911498</v>
      </c>
      <c r="O3611" s="106">
        <f>'Datos Monitoreo 2019'!$N3611*'Datos Monitoreo 2019'!$S3611</f>
        <v>2.5730814238229961E-2</v>
      </c>
      <c r="P3611" s="106">
        <f>'Datos Monitoreo 2019'!$O3611+'Datos Monitoreo 2019'!$N3611</f>
        <v>0.15438488542937975</v>
      </c>
      <c r="Q3611" s="104">
        <v>0.47</v>
      </c>
      <c r="R3611" s="106">
        <f>'Datos Monitoreo 2019'!$Q3611*'Datos Monitoreo 2019'!$N3611</f>
        <v>6.04674134598404E-2</v>
      </c>
      <c r="S3611" s="104">
        <v>0.2</v>
      </c>
      <c r="T3611" s="106">
        <f>'Datos Monitoreo 2019'!$R3611*'Datos Monitoreo 2019'!$S3611</f>
        <v>1.2093482691968081E-2</v>
      </c>
      <c r="U3611" s="106">
        <f>'Datos Monitoreo 2019'!$T3611+'Datos Monitoreo 2019'!$R3611</f>
        <v>7.2560896151808482E-2</v>
      </c>
    </row>
    <row r="3612" spans="1:21" s="94" customFormat="1" ht="16.5" hidden="1" x14ac:dyDescent="0.3">
      <c r="A3612" s="95" t="s">
        <v>134</v>
      </c>
      <c r="B3612" s="102">
        <f>VLOOKUP('Datos Monitoreo 2019'!$A3612,info!$D$3:$E$118,2,FALSE)</f>
        <v>2</v>
      </c>
      <c r="C3612" s="96">
        <v>19</v>
      </c>
      <c r="D3612" s="96" t="s">
        <v>11</v>
      </c>
      <c r="E3612" s="97">
        <v>26.547044507728145</v>
      </c>
      <c r="F3612" s="103">
        <f t="shared" si="61"/>
        <v>5.5350587798613189E-2</v>
      </c>
      <c r="G3612" s="95"/>
      <c r="H3612" s="104"/>
      <c r="I3612" s="104"/>
      <c r="J3612" s="104"/>
      <c r="K3612" s="105">
        <f>VLOOKUP('Datos Monitoreo 2019'!$D3612,info!$A$2:$B$20,2,FALSE)</f>
        <v>0.34899999999999998</v>
      </c>
      <c r="M3612" s="104">
        <v>1.1499999999999999</v>
      </c>
      <c r="N3612" s="106">
        <f>(0.489461*'Datos Monitoreo 2019'!$E3612^1.79018)/1000</f>
        <v>0.17336577868074921</v>
      </c>
      <c r="O3612" s="106">
        <f>'Datos Monitoreo 2019'!$N3612*'Datos Monitoreo 2019'!$S3612</f>
        <v>3.467315573614984E-2</v>
      </c>
      <c r="P3612" s="106">
        <f>'Datos Monitoreo 2019'!$O3612+'Datos Monitoreo 2019'!$N3612</f>
        <v>0.20803893441689905</v>
      </c>
      <c r="Q3612" s="104">
        <v>0.47</v>
      </c>
      <c r="R3612" s="106">
        <f>'Datos Monitoreo 2019'!$Q3612*'Datos Monitoreo 2019'!$N3612</f>
        <v>8.1481915979952121E-2</v>
      </c>
      <c r="S3612" s="104">
        <v>0.2</v>
      </c>
      <c r="T3612" s="106">
        <f>'Datos Monitoreo 2019'!$R3612*'Datos Monitoreo 2019'!$S3612</f>
        <v>1.6296383195990426E-2</v>
      </c>
      <c r="U3612" s="106">
        <f>'Datos Monitoreo 2019'!$T3612+'Datos Monitoreo 2019'!$R3612</f>
        <v>9.7778299175942551E-2</v>
      </c>
    </row>
    <row r="3613" spans="1:21" s="94" customFormat="1" ht="16.5" hidden="1" x14ac:dyDescent="0.3">
      <c r="A3613" s="95" t="s">
        <v>134</v>
      </c>
      <c r="B3613" s="102">
        <f>VLOOKUP('Datos Monitoreo 2019'!$A3613,info!$D$3:$E$118,2,FALSE)</f>
        <v>2</v>
      </c>
      <c r="C3613" s="96">
        <v>21</v>
      </c>
      <c r="D3613" s="96" t="s">
        <v>11</v>
      </c>
      <c r="E3613" s="97">
        <v>19.767043932013401</v>
      </c>
      <c r="F3613" s="103">
        <f t="shared" si="61"/>
        <v>3.06883357044508E-2</v>
      </c>
      <c r="G3613" s="95"/>
      <c r="H3613" s="104"/>
      <c r="I3613" s="104"/>
      <c r="J3613" s="104"/>
      <c r="K3613" s="105">
        <f>VLOOKUP('Datos Monitoreo 2019'!$D3613,info!$A$2:$B$20,2,FALSE)</f>
        <v>0.34899999999999998</v>
      </c>
      <c r="M3613" s="104">
        <v>1.1499999999999999</v>
      </c>
      <c r="N3613" s="106">
        <f>(0.489461*'Datos Monitoreo 2019'!$E3613^1.79018)/1000</f>
        <v>0.10225558905444281</v>
      </c>
      <c r="O3613" s="106">
        <f>'Datos Monitoreo 2019'!$N3613*'Datos Monitoreo 2019'!$S3613</f>
        <v>2.0451117810888562E-2</v>
      </c>
      <c r="P3613" s="106">
        <f>'Datos Monitoreo 2019'!$O3613+'Datos Monitoreo 2019'!$N3613</f>
        <v>0.12270670686533136</v>
      </c>
      <c r="Q3613" s="104">
        <v>0.47</v>
      </c>
      <c r="R3613" s="106">
        <f>'Datos Monitoreo 2019'!$Q3613*'Datos Monitoreo 2019'!$N3613</f>
        <v>4.8060126855588116E-2</v>
      </c>
      <c r="S3613" s="104">
        <v>0.2</v>
      </c>
      <c r="T3613" s="106">
        <f>'Datos Monitoreo 2019'!$R3613*'Datos Monitoreo 2019'!$S3613</f>
        <v>9.6120253711176242E-3</v>
      </c>
      <c r="U3613" s="106">
        <f>'Datos Monitoreo 2019'!$T3613+'Datos Monitoreo 2019'!$R3613</f>
        <v>5.7672152226705742E-2</v>
      </c>
    </row>
    <row r="3614" spans="1:21" s="94" customFormat="1" ht="16.5" hidden="1" x14ac:dyDescent="0.3">
      <c r="A3614" s="95" t="s">
        <v>134</v>
      </c>
      <c r="B3614" s="102">
        <f>VLOOKUP('Datos Monitoreo 2019'!$A3614,info!$D$3:$E$118,2,FALSE)</f>
        <v>2</v>
      </c>
      <c r="C3614" s="96">
        <v>22</v>
      </c>
      <c r="D3614" s="96" t="s">
        <v>11</v>
      </c>
      <c r="E3614" s="97">
        <v>31.862819606997444</v>
      </c>
      <c r="F3614" s="103">
        <f t="shared" si="61"/>
        <v>7.9736706066511093E-2</v>
      </c>
      <c r="G3614" s="95"/>
      <c r="H3614" s="104"/>
      <c r="I3614" s="104"/>
      <c r="J3614" s="104"/>
      <c r="K3614" s="105">
        <f>VLOOKUP('Datos Monitoreo 2019'!$D3614,info!$A$2:$B$20,2,FALSE)</f>
        <v>0.34899999999999998</v>
      </c>
      <c r="M3614" s="104">
        <v>1.1499999999999999</v>
      </c>
      <c r="N3614" s="106">
        <f>(0.489461*'Datos Monitoreo 2019'!$E3614^1.79018)/1000</f>
        <v>0.24036288655377303</v>
      </c>
      <c r="O3614" s="106">
        <f>'Datos Monitoreo 2019'!$N3614*'Datos Monitoreo 2019'!$S3614</f>
        <v>4.8072577310754608E-2</v>
      </c>
      <c r="P3614" s="106">
        <f>'Datos Monitoreo 2019'!$O3614+'Datos Monitoreo 2019'!$N3614</f>
        <v>0.28843546386452762</v>
      </c>
      <c r="Q3614" s="104">
        <v>0.47</v>
      </c>
      <c r="R3614" s="106">
        <f>'Datos Monitoreo 2019'!$Q3614*'Datos Monitoreo 2019'!$N3614</f>
        <v>0.11297055668027331</v>
      </c>
      <c r="S3614" s="104">
        <v>0.2</v>
      </c>
      <c r="T3614" s="106">
        <f>'Datos Monitoreo 2019'!$R3614*'Datos Monitoreo 2019'!$S3614</f>
        <v>2.2594111336054663E-2</v>
      </c>
      <c r="U3614" s="106">
        <f>'Datos Monitoreo 2019'!$T3614+'Datos Monitoreo 2019'!$R3614</f>
        <v>0.13556466801632797</v>
      </c>
    </row>
    <row r="3615" spans="1:21" s="94" customFormat="1" ht="16.5" hidden="1" x14ac:dyDescent="0.3">
      <c r="A3615" s="95" t="s">
        <v>134</v>
      </c>
      <c r="B3615" s="102">
        <f>VLOOKUP('Datos Monitoreo 2019'!$A3615,info!$D$3:$E$118,2,FALSE)</f>
        <v>2</v>
      </c>
      <c r="C3615" s="96">
        <v>23</v>
      </c>
      <c r="D3615" s="96" t="s">
        <v>11</v>
      </c>
      <c r="E3615" s="97">
        <v>25.432959906084879</v>
      </c>
      <c r="F3615" s="103">
        <f t="shared" si="61"/>
        <v>5.0802337412404544E-2</v>
      </c>
      <c r="G3615" s="95"/>
      <c r="H3615" s="104"/>
      <c r="I3615" s="104"/>
      <c r="J3615" s="104"/>
      <c r="K3615" s="105">
        <f>VLOOKUP('Datos Monitoreo 2019'!$D3615,info!$A$2:$B$20,2,FALSE)</f>
        <v>0.34899999999999998</v>
      </c>
      <c r="M3615" s="104">
        <v>1.1499999999999999</v>
      </c>
      <c r="N3615" s="106">
        <f>(0.489461*'Datos Monitoreo 2019'!$E3615^1.79018)/1000</f>
        <v>0.16055784389539321</v>
      </c>
      <c r="O3615" s="106">
        <f>'Datos Monitoreo 2019'!$N3615*'Datos Monitoreo 2019'!$S3615</f>
        <v>3.2111568779078642E-2</v>
      </c>
      <c r="P3615" s="106">
        <f>'Datos Monitoreo 2019'!$O3615+'Datos Monitoreo 2019'!$N3615</f>
        <v>0.19266941267447185</v>
      </c>
      <c r="Q3615" s="104">
        <v>0.47</v>
      </c>
      <c r="R3615" s="106">
        <f>'Datos Monitoreo 2019'!$Q3615*'Datos Monitoreo 2019'!$N3615</f>
        <v>7.5462186630834802E-2</v>
      </c>
      <c r="S3615" s="104">
        <v>0.2</v>
      </c>
      <c r="T3615" s="106">
        <f>'Datos Monitoreo 2019'!$R3615*'Datos Monitoreo 2019'!$S3615</f>
        <v>1.5092437326166962E-2</v>
      </c>
      <c r="U3615" s="106">
        <f>'Datos Monitoreo 2019'!$T3615+'Datos Monitoreo 2019'!$R3615</f>
        <v>9.0554623957001756E-2</v>
      </c>
    </row>
    <row r="3616" spans="1:21" s="94" customFormat="1" ht="16.5" hidden="1" x14ac:dyDescent="0.3">
      <c r="A3616" s="95" t="s">
        <v>134</v>
      </c>
      <c r="B3616" s="102">
        <f>VLOOKUP('Datos Monitoreo 2019'!$A3616,info!$D$3:$E$118,2,FALSE)</f>
        <v>2</v>
      </c>
      <c r="C3616" s="96">
        <v>25</v>
      </c>
      <c r="D3616" s="96" t="s">
        <v>11</v>
      </c>
      <c r="E3616" s="97">
        <v>29.634650403710911</v>
      </c>
      <c r="F3616" s="103">
        <f t="shared" si="61"/>
        <v>6.8974648814637135E-2</v>
      </c>
      <c r="G3616" s="95"/>
      <c r="H3616" s="104"/>
      <c r="I3616" s="104"/>
      <c r="J3616" s="104"/>
      <c r="K3616" s="105">
        <f>VLOOKUP('Datos Monitoreo 2019'!$D3616,info!$A$2:$B$20,2,FALSE)</f>
        <v>0.34899999999999998</v>
      </c>
      <c r="M3616" s="104">
        <v>1.1499999999999999</v>
      </c>
      <c r="N3616" s="106">
        <f>(0.489461*'Datos Monitoreo 2019'!$E3616^1.79018)/1000</f>
        <v>0.21110799155162352</v>
      </c>
      <c r="O3616" s="106">
        <f>'Datos Monitoreo 2019'!$N3616*'Datos Monitoreo 2019'!$S3616</f>
        <v>4.2221598310324709E-2</v>
      </c>
      <c r="P3616" s="106">
        <f>'Datos Monitoreo 2019'!$O3616+'Datos Monitoreo 2019'!$N3616</f>
        <v>0.2533295898619482</v>
      </c>
      <c r="Q3616" s="104">
        <v>0.47</v>
      </c>
      <c r="R3616" s="106">
        <f>'Datos Monitoreo 2019'!$Q3616*'Datos Monitoreo 2019'!$N3616</f>
        <v>9.9220756029263044E-2</v>
      </c>
      <c r="S3616" s="104">
        <v>0.2</v>
      </c>
      <c r="T3616" s="106">
        <f>'Datos Monitoreo 2019'!$R3616*'Datos Monitoreo 2019'!$S3616</f>
        <v>1.984415120585261E-2</v>
      </c>
      <c r="U3616" s="106">
        <f>'Datos Monitoreo 2019'!$T3616+'Datos Monitoreo 2019'!$R3616</f>
        <v>0.11906490723511565</v>
      </c>
    </row>
    <row r="3617" spans="1:21" s="94" customFormat="1" ht="16.5" hidden="1" x14ac:dyDescent="0.3">
      <c r="A3617" s="95" t="s">
        <v>134</v>
      </c>
      <c r="B3617" s="102">
        <f>VLOOKUP('Datos Monitoreo 2019'!$A3617,info!$D$3:$E$118,2,FALSE)</f>
        <v>2</v>
      </c>
      <c r="C3617" s="96">
        <v>27</v>
      </c>
      <c r="D3617" s="96" t="s">
        <v>11</v>
      </c>
      <c r="E3617" s="97">
        <v>24.287044315823227</v>
      </c>
      <c r="F3617" s="103">
        <f t="shared" si="61"/>
        <v>4.6327537032432808E-2</v>
      </c>
      <c r="G3617" s="95"/>
      <c r="H3617" s="104"/>
      <c r="I3617" s="104"/>
      <c r="J3617" s="104"/>
      <c r="K3617" s="105">
        <f>VLOOKUP('Datos Monitoreo 2019'!$D3617,info!$A$2:$B$20,2,FALSE)</f>
        <v>0.34899999999999998</v>
      </c>
      <c r="M3617" s="104">
        <v>1.1499999999999999</v>
      </c>
      <c r="N3617" s="106">
        <f>(0.489461*'Datos Monitoreo 2019'!$E3617^1.79018)/1000</f>
        <v>0.14783869197719049</v>
      </c>
      <c r="O3617" s="106">
        <f>'Datos Monitoreo 2019'!$N3617*'Datos Monitoreo 2019'!$S3617</f>
        <v>2.9567738395438099E-2</v>
      </c>
      <c r="P3617" s="106">
        <f>'Datos Monitoreo 2019'!$O3617+'Datos Monitoreo 2019'!$N3617</f>
        <v>0.1774064303726286</v>
      </c>
      <c r="Q3617" s="104">
        <v>0.47</v>
      </c>
      <c r="R3617" s="106">
        <f>'Datos Monitoreo 2019'!$Q3617*'Datos Monitoreo 2019'!$N3617</f>
        <v>6.948418522927953E-2</v>
      </c>
      <c r="S3617" s="104">
        <v>0.2</v>
      </c>
      <c r="T3617" s="106">
        <f>'Datos Monitoreo 2019'!$R3617*'Datos Monitoreo 2019'!$S3617</f>
        <v>1.3896837045855906E-2</v>
      </c>
      <c r="U3617" s="106">
        <f>'Datos Monitoreo 2019'!$T3617+'Datos Monitoreo 2019'!$R3617</f>
        <v>8.3381022275135441E-2</v>
      </c>
    </row>
    <row r="3618" spans="1:21" s="94" customFormat="1" ht="16.5" hidden="1" x14ac:dyDescent="0.3">
      <c r="A3618" s="95" t="s">
        <v>134</v>
      </c>
      <c r="B3618" s="102">
        <f>VLOOKUP('Datos Monitoreo 2019'!$A3618,info!$D$3:$E$118,2,FALSE)</f>
        <v>2</v>
      </c>
      <c r="C3618" s="96">
        <v>28</v>
      </c>
      <c r="D3618" s="96" t="s">
        <v>11</v>
      </c>
      <c r="E3618" s="97">
        <v>22.85464982799617</v>
      </c>
      <c r="F3618" s="103">
        <f t="shared" si="61"/>
        <v>4.1024096441253127E-2</v>
      </c>
      <c r="G3618" s="95"/>
      <c r="H3618" s="104"/>
      <c r="I3618" s="104"/>
      <c r="J3618" s="104"/>
      <c r="K3618" s="105">
        <f>VLOOKUP('Datos Monitoreo 2019'!$D3618,info!$A$2:$B$20,2,FALSE)</f>
        <v>0.34899999999999998</v>
      </c>
      <c r="M3618" s="104">
        <v>1.1499999999999999</v>
      </c>
      <c r="N3618" s="106">
        <f>(0.489461*'Datos Monitoreo 2019'!$E3618^1.79018)/1000</f>
        <v>0.13259501343467467</v>
      </c>
      <c r="O3618" s="106">
        <f>'Datos Monitoreo 2019'!$N3618*'Datos Monitoreo 2019'!$S3618</f>
        <v>2.6519002686934936E-2</v>
      </c>
      <c r="P3618" s="106">
        <f>'Datos Monitoreo 2019'!$O3618+'Datos Monitoreo 2019'!$N3618</f>
        <v>0.15911401612160961</v>
      </c>
      <c r="Q3618" s="104">
        <v>0.47</v>
      </c>
      <c r="R3618" s="106">
        <f>'Datos Monitoreo 2019'!$Q3618*'Datos Monitoreo 2019'!$N3618</f>
        <v>6.2319656314297089E-2</v>
      </c>
      <c r="S3618" s="104">
        <v>0.2</v>
      </c>
      <c r="T3618" s="106">
        <f>'Datos Monitoreo 2019'!$R3618*'Datos Monitoreo 2019'!$S3618</f>
        <v>1.2463931262859419E-2</v>
      </c>
      <c r="U3618" s="106">
        <f>'Datos Monitoreo 2019'!$T3618+'Datos Monitoreo 2019'!$R3618</f>
        <v>7.4783587577156502E-2</v>
      </c>
    </row>
    <row r="3619" spans="1:21" s="94" customFormat="1" ht="16.5" hidden="1" x14ac:dyDescent="0.3">
      <c r="A3619" s="95" t="s">
        <v>134</v>
      </c>
      <c r="B3619" s="102">
        <f>VLOOKUP('Datos Monitoreo 2019'!$A3619,info!$D$3:$E$118,2,FALSE)</f>
        <v>2</v>
      </c>
      <c r="C3619" s="96">
        <v>29</v>
      </c>
      <c r="D3619" s="96" t="s">
        <v>11</v>
      </c>
      <c r="E3619" s="97">
        <v>24.669016179243776</v>
      </c>
      <c r="F3619" s="103">
        <f t="shared" si="61"/>
        <v>4.7796218847284813E-2</v>
      </c>
      <c r="G3619" s="95"/>
      <c r="H3619" s="104"/>
      <c r="I3619" s="104"/>
      <c r="J3619" s="104"/>
      <c r="K3619" s="105">
        <f>VLOOKUP('Datos Monitoreo 2019'!$D3619,info!$A$2:$B$20,2,FALSE)</f>
        <v>0.34899999999999998</v>
      </c>
      <c r="M3619" s="104">
        <v>1.1499999999999999</v>
      </c>
      <c r="N3619" s="106">
        <f>(0.489461*'Datos Monitoreo 2019'!$E3619^1.79018)/1000</f>
        <v>0.15202690560490129</v>
      </c>
      <c r="O3619" s="106">
        <f>'Datos Monitoreo 2019'!$N3619*'Datos Monitoreo 2019'!$S3619</f>
        <v>3.0405381120980259E-2</v>
      </c>
      <c r="P3619" s="106">
        <f>'Datos Monitoreo 2019'!$O3619+'Datos Monitoreo 2019'!$N3619</f>
        <v>0.18243228672588155</v>
      </c>
      <c r="Q3619" s="104">
        <v>0.47</v>
      </c>
      <c r="R3619" s="106">
        <f>'Datos Monitoreo 2019'!$Q3619*'Datos Monitoreo 2019'!$N3619</f>
        <v>7.1452645634303605E-2</v>
      </c>
      <c r="S3619" s="104">
        <v>0.2</v>
      </c>
      <c r="T3619" s="106">
        <f>'Datos Monitoreo 2019'!$R3619*'Datos Monitoreo 2019'!$S3619</f>
        <v>1.4290529126860721E-2</v>
      </c>
      <c r="U3619" s="106">
        <f>'Datos Monitoreo 2019'!$T3619+'Datos Monitoreo 2019'!$R3619</f>
        <v>8.5743174761164331E-2</v>
      </c>
    </row>
    <row r="3620" spans="1:21" s="94" customFormat="1" ht="16.5" hidden="1" x14ac:dyDescent="0.3">
      <c r="A3620" s="95" t="s">
        <v>134</v>
      </c>
      <c r="B3620" s="102">
        <f>VLOOKUP('Datos Monitoreo 2019'!$A3620,info!$D$3:$E$118,2,FALSE)</f>
        <v>2</v>
      </c>
      <c r="C3620" s="96">
        <v>31</v>
      </c>
      <c r="D3620" s="96" t="s">
        <v>11</v>
      </c>
      <c r="E3620" s="97">
        <v>20.180846784052328</v>
      </c>
      <c r="F3620" s="103">
        <f t="shared" si="61"/>
        <v>3.1986642152722934E-2</v>
      </c>
      <c r="G3620" s="95"/>
      <c r="H3620" s="104"/>
      <c r="I3620" s="104"/>
      <c r="J3620" s="104"/>
      <c r="K3620" s="105">
        <f>VLOOKUP('Datos Monitoreo 2019'!$D3620,info!$A$2:$B$20,2,FALSE)</f>
        <v>0.34899999999999998</v>
      </c>
      <c r="M3620" s="104">
        <v>1.1499999999999999</v>
      </c>
      <c r="N3620" s="106">
        <f>(0.489461*'Datos Monitoreo 2019'!$E3620^1.79018)/1000</f>
        <v>0.10611932569841108</v>
      </c>
      <c r="O3620" s="106">
        <f>'Datos Monitoreo 2019'!$N3620*'Datos Monitoreo 2019'!$S3620</f>
        <v>2.1223865139682219E-2</v>
      </c>
      <c r="P3620" s="106">
        <f>'Datos Monitoreo 2019'!$O3620+'Datos Monitoreo 2019'!$N3620</f>
        <v>0.12734319083809331</v>
      </c>
      <c r="Q3620" s="104">
        <v>0.47</v>
      </c>
      <c r="R3620" s="106">
        <f>'Datos Monitoreo 2019'!$Q3620*'Datos Monitoreo 2019'!$N3620</f>
        <v>4.9876083078253204E-2</v>
      </c>
      <c r="S3620" s="104">
        <v>0.2</v>
      </c>
      <c r="T3620" s="106">
        <f>'Datos Monitoreo 2019'!$R3620*'Datos Monitoreo 2019'!$S3620</f>
        <v>9.9752166156506419E-3</v>
      </c>
      <c r="U3620" s="106">
        <f>'Datos Monitoreo 2019'!$T3620+'Datos Monitoreo 2019'!$R3620</f>
        <v>5.9851299693903848E-2</v>
      </c>
    </row>
    <row r="3621" spans="1:21" s="94" customFormat="1" ht="16.5" hidden="1" x14ac:dyDescent="0.3">
      <c r="A3621" s="95" t="s">
        <v>134</v>
      </c>
      <c r="B3621" s="102">
        <f>VLOOKUP('Datos Monitoreo 2019'!$A3621,info!$D$3:$E$118,2,FALSE)</f>
        <v>2</v>
      </c>
      <c r="C3621" s="96">
        <v>33</v>
      </c>
      <c r="D3621" s="96" t="s">
        <v>11</v>
      </c>
      <c r="E3621" s="97">
        <v>26.228734621544355</v>
      </c>
      <c r="F3621" s="103">
        <f t="shared" si="61"/>
        <v>5.4031193320381372E-2</v>
      </c>
      <c r="G3621" s="95"/>
      <c r="H3621" s="104"/>
      <c r="I3621" s="104"/>
      <c r="J3621" s="104"/>
      <c r="K3621" s="105">
        <f>VLOOKUP('Datos Monitoreo 2019'!$D3621,info!$A$2:$B$20,2,FALSE)</f>
        <v>0.34899999999999998</v>
      </c>
      <c r="M3621" s="104">
        <v>1.1499999999999999</v>
      </c>
      <c r="N3621" s="106">
        <f>(0.489461*'Datos Monitoreo 2019'!$E3621^1.79018)/1000</f>
        <v>0.16966212800889496</v>
      </c>
      <c r="O3621" s="106">
        <f>'Datos Monitoreo 2019'!$N3621*'Datos Monitoreo 2019'!$S3621</f>
        <v>3.3932425601778997E-2</v>
      </c>
      <c r="P3621" s="106">
        <f>'Datos Monitoreo 2019'!$O3621+'Datos Monitoreo 2019'!$N3621</f>
        <v>0.20359455361067397</v>
      </c>
      <c r="Q3621" s="104">
        <v>0.47</v>
      </c>
      <c r="R3621" s="106">
        <f>'Datos Monitoreo 2019'!$Q3621*'Datos Monitoreo 2019'!$N3621</f>
        <v>7.9741200164180626E-2</v>
      </c>
      <c r="S3621" s="104">
        <v>0.2</v>
      </c>
      <c r="T3621" s="106">
        <f>'Datos Monitoreo 2019'!$R3621*'Datos Monitoreo 2019'!$S3621</f>
        <v>1.5948240032836125E-2</v>
      </c>
      <c r="U3621" s="106">
        <f>'Datos Monitoreo 2019'!$T3621+'Datos Monitoreo 2019'!$R3621</f>
        <v>9.5689440197016751E-2</v>
      </c>
    </row>
    <row r="3622" spans="1:21" s="94" customFormat="1" ht="16.5" hidden="1" x14ac:dyDescent="0.3">
      <c r="A3622" s="95" t="s">
        <v>134</v>
      </c>
      <c r="B3622" s="102">
        <f>VLOOKUP('Datos Monitoreo 2019'!$A3622,info!$D$3:$E$118,2,FALSE)</f>
        <v>2</v>
      </c>
      <c r="C3622" s="96">
        <v>34</v>
      </c>
      <c r="D3622" s="96" t="s">
        <v>11</v>
      </c>
      <c r="E3622" s="97">
        <v>24.127889372731332</v>
      </c>
      <c r="F3622" s="103">
        <f t="shared" si="61"/>
        <v>4.5722350361325874E-2</v>
      </c>
      <c r="G3622" s="95"/>
      <c r="H3622" s="104"/>
      <c r="I3622" s="104"/>
      <c r="J3622" s="104"/>
      <c r="K3622" s="105">
        <f>VLOOKUP('Datos Monitoreo 2019'!$D3622,info!$A$2:$B$20,2,FALSE)</f>
        <v>0.34899999999999998</v>
      </c>
      <c r="M3622" s="104">
        <v>1.1499999999999999</v>
      </c>
      <c r="N3622" s="106">
        <f>(0.489461*'Datos Monitoreo 2019'!$E3622^1.79018)/1000</f>
        <v>0.14610886012403926</v>
      </c>
      <c r="O3622" s="106">
        <f>'Datos Monitoreo 2019'!$N3622*'Datos Monitoreo 2019'!$S3622</f>
        <v>2.9221772024807854E-2</v>
      </c>
      <c r="P3622" s="106">
        <f>'Datos Monitoreo 2019'!$O3622+'Datos Monitoreo 2019'!$N3622</f>
        <v>0.17533063214884712</v>
      </c>
      <c r="Q3622" s="104">
        <v>0.47</v>
      </c>
      <c r="R3622" s="106">
        <f>'Datos Monitoreo 2019'!$Q3622*'Datos Monitoreo 2019'!$N3622</f>
        <v>6.8671164258298445E-2</v>
      </c>
      <c r="S3622" s="104">
        <v>0.2</v>
      </c>
      <c r="T3622" s="106">
        <f>'Datos Monitoreo 2019'!$R3622*'Datos Monitoreo 2019'!$S3622</f>
        <v>1.373423285165969E-2</v>
      </c>
      <c r="U3622" s="106">
        <f>'Datos Monitoreo 2019'!$T3622+'Datos Monitoreo 2019'!$R3622</f>
        <v>8.2405397109958131E-2</v>
      </c>
    </row>
    <row r="3623" spans="1:21" s="94" customFormat="1" ht="16.5" hidden="1" x14ac:dyDescent="0.3">
      <c r="A3623" s="95" t="s">
        <v>134</v>
      </c>
      <c r="B3623" s="102">
        <f>VLOOKUP('Datos Monitoreo 2019'!$A3623,info!$D$3:$E$118,2,FALSE)</f>
        <v>2</v>
      </c>
      <c r="C3623" s="96">
        <v>36</v>
      </c>
      <c r="D3623" s="96" t="s">
        <v>11</v>
      </c>
      <c r="E3623" s="97">
        <v>25.528452871940015</v>
      </c>
      <c r="F3623" s="103">
        <f t="shared" si="61"/>
        <v>5.1184548008239746E-2</v>
      </c>
      <c r="G3623" s="95"/>
      <c r="H3623" s="104"/>
      <c r="I3623" s="104"/>
      <c r="J3623" s="104"/>
      <c r="K3623" s="105">
        <f>VLOOKUP('Datos Monitoreo 2019'!$D3623,info!$A$2:$B$20,2,FALSE)</f>
        <v>0.34899999999999998</v>
      </c>
      <c r="M3623" s="104">
        <v>1.1499999999999999</v>
      </c>
      <c r="N3623" s="106">
        <f>(0.489461*'Datos Monitoreo 2019'!$E3623^1.79018)/1000</f>
        <v>0.16163864631475527</v>
      </c>
      <c r="O3623" s="106">
        <f>'Datos Monitoreo 2019'!$N3623*'Datos Monitoreo 2019'!$S3623</f>
        <v>3.2327729262951056E-2</v>
      </c>
      <c r="P3623" s="106">
        <f>'Datos Monitoreo 2019'!$O3623+'Datos Monitoreo 2019'!$N3623</f>
        <v>0.19396637557770632</v>
      </c>
      <c r="Q3623" s="104">
        <v>0.47</v>
      </c>
      <c r="R3623" s="106">
        <f>'Datos Monitoreo 2019'!$Q3623*'Datos Monitoreo 2019'!$N3623</f>
        <v>7.5970163767934973E-2</v>
      </c>
      <c r="S3623" s="104">
        <v>0.2</v>
      </c>
      <c r="T3623" s="106">
        <f>'Datos Monitoreo 2019'!$R3623*'Datos Monitoreo 2019'!$S3623</f>
        <v>1.5194032753586995E-2</v>
      </c>
      <c r="U3623" s="106">
        <f>'Datos Monitoreo 2019'!$T3623+'Datos Monitoreo 2019'!$R3623</f>
        <v>9.1164196521521967E-2</v>
      </c>
    </row>
    <row r="3624" spans="1:21" s="94" customFormat="1" ht="16.5" hidden="1" x14ac:dyDescent="0.3">
      <c r="A3624" s="95" t="s">
        <v>134</v>
      </c>
      <c r="B3624" s="102">
        <f>VLOOKUP('Datos Monitoreo 2019'!$A3624,info!$D$3:$E$118,2,FALSE)</f>
        <v>2</v>
      </c>
      <c r="C3624" s="96">
        <v>37</v>
      </c>
      <c r="D3624" s="96" t="s">
        <v>11</v>
      </c>
      <c r="E3624" s="97">
        <v>26.99267834838545</v>
      </c>
      <c r="F3624" s="103">
        <f t="shared" si="61"/>
        <v>5.7224478098577163E-2</v>
      </c>
      <c r="G3624" s="95"/>
      <c r="H3624" s="104"/>
      <c r="I3624" s="104"/>
      <c r="J3624" s="104"/>
      <c r="K3624" s="105">
        <f>VLOOKUP('Datos Monitoreo 2019'!$D3624,info!$A$2:$B$20,2,FALSE)</f>
        <v>0.34899999999999998</v>
      </c>
      <c r="M3624" s="104">
        <v>1.1499999999999999</v>
      </c>
      <c r="N3624" s="106">
        <f>(0.489461*'Datos Monitoreo 2019'!$E3624^1.79018)/1000</f>
        <v>0.17861010297192748</v>
      </c>
      <c r="O3624" s="106">
        <f>'Datos Monitoreo 2019'!$N3624*'Datos Monitoreo 2019'!$S3624</f>
        <v>3.5722020594385499E-2</v>
      </c>
      <c r="P3624" s="106">
        <f>'Datos Monitoreo 2019'!$O3624+'Datos Monitoreo 2019'!$N3624</f>
        <v>0.21433212356631298</v>
      </c>
      <c r="Q3624" s="104">
        <v>0.47</v>
      </c>
      <c r="R3624" s="106">
        <f>'Datos Monitoreo 2019'!$Q3624*'Datos Monitoreo 2019'!$N3624</f>
        <v>8.3946748396805909E-2</v>
      </c>
      <c r="S3624" s="104">
        <v>0.2</v>
      </c>
      <c r="T3624" s="106">
        <f>'Datos Monitoreo 2019'!$R3624*'Datos Monitoreo 2019'!$S3624</f>
        <v>1.6789349679361184E-2</v>
      </c>
      <c r="U3624" s="106">
        <f>'Datos Monitoreo 2019'!$T3624+'Datos Monitoreo 2019'!$R3624</f>
        <v>0.1007360980761671</v>
      </c>
    </row>
    <row r="3625" spans="1:21" s="94" customFormat="1" ht="16.5" hidden="1" x14ac:dyDescent="0.3">
      <c r="A3625" s="95" t="s">
        <v>134</v>
      </c>
      <c r="B3625" s="102">
        <f>VLOOKUP('Datos Monitoreo 2019'!$A3625,info!$D$3:$E$118,2,FALSE)</f>
        <v>2</v>
      </c>
      <c r="C3625" s="96">
        <v>39</v>
      </c>
      <c r="D3625" s="96" t="s">
        <v>11</v>
      </c>
      <c r="E3625" s="97">
        <v>24.637185190625402</v>
      </c>
      <c r="F3625" s="103">
        <f t="shared" si="61"/>
        <v>4.767295334386016E-2</v>
      </c>
      <c r="G3625" s="95"/>
      <c r="H3625" s="104"/>
      <c r="I3625" s="104"/>
      <c r="J3625" s="104"/>
      <c r="K3625" s="105">
        <f>VLOOKUP('Datos Monitoreo 2019'!$D3625,info!$A$2:$B$20,2,FALSE)</f>
        <v>0.34899999999999998</v>
      </c>
      <c r="M3625" s="104">
        <v>1.1499999999999999</v>
      </c>
      <c r="N3625" s="106">
        <f>(0.489461*'Datos Monitoreo 2019'!$E3625^1.79018)/1000</f>
        <v>0.151675916223974</v>
      </c>
      <c r="O3625" s="106">
        <f>'Datos Monitoreo 2019'!$N3625*'Datos Monitoreo 2019'!$S3625</f>
        <v>3.0335183244794801E-2</v>
      </c>
      <c r="P3625" s="106">
        <f>'Datos Monitoreo 2019'!$O3625+'Datos Monitoreo 2019'!$N3625</f>
        <v>0.18201109946876881</v>
      </c>
      <c r="Q3625" s="104">
        <v>0.47</v>
      </c>
      <c r="R3625" s="106">
        <f>'Datos Monitoreo 2019'!$Q3625*'Datos Monitoreo 2019'!$N3625</f>
        <v>7.1287680625267774E-2</v>
      </c>
      <c r="S3625" s="104">
        <v>0.2</v>
      </c>
      <c r="T3625" s="106">
        <f>'Datos Monitoreo 2019'!$R3625*'Datos Monitoreo 2019'!$S3625</f>
        <v>1.4257536125053556E-2</v>
      </c>
      <c r="U3625" s="106">
        <f>'Datos Monitoreo 2019'!$T3625+'Datos Monitoreo 2019'!$R3625</f>
        <v>8.5545216750321326E-2</v>
      </c>
    </row>
    <row r="3626" spans="1:21" s="94" customFormat="1" ht="16.5" hidden="1" x14ac:dyDescent="0.3">
      <c r="A3626" s="96" t="s">
        <v>135</v>
      </c>
      <c r="B3626" s="102">
        <f>VLOOKUP('Datos Monitoreo 2019'!$A3626,info!$D$3:$E$118,2,FALSE)</f>
        <v>2</v>
      </c>
      <c r="C3626" s="96">
        <v>2</v>
      </c>
      <c r="D3626" s="96" t="s">
        <v>10</v>
      </c>
      <c r="E3626" s="97">
        <v>16.902254956359286</v>
      </c>
      <c r="F3626" s="103">
        <f t="shared" si="61"/>
        <v>2.2437743454566953E-2</v>
      </c>
      <c r="G3626" s="98"/>
      <c r="H3626" s="104"/>
      <c r="I3626" s="104"/>
      <c r="J3626" s="104"/>
      <c r="K3626" s="105">
        <f>VLOOKUP('Datos Monitoreo 2019'!$D3626,info!$A$2:$B$20,2,FALSE)</f>
        <v>0.54</v>
      </c>
      <c r="M3626" s="104">
        <v>1.1499999999999999</v>
      </c>
      <c r="N3626" s="106">
        <f>(0.214828*'Datos Monitoreo 2019'!$E3626^2.0402)/1000</f>
        <v>6.8761217362673932E-2</v>
      </c>
      <c r="O3626" s="106">
        <f>'Datos Monitoreo 2019'!$N3626*'Datos Monitoreo 2019'!$S3626</f>
        <v>1.3752243472534786E-2</v>
      </c>
      <c r="P3626" s="106">
        <f>'Datos Monitoreo 2019'!$O3626+'Datos Monitoreo 2019'!$N3626</f>
        <v>8.2513460835208718E-2</v>
      </c>
      <c r="Q3626" s="104">
        <v>0.47</v>
      </c>
      <c r="R3626" s="106">
        <f>'Datos Monitoreo 2019'!$Q3626*'Datos Monitoreo 2019'!$N3626</f>
        <v>3.2317772160456747E-2</v>
      </c>
      <c r="S3626" s="104">
        <v>0.2</v>
      </c>
      <c r="T3626" s="106">
        <f>'Datos Monitoreo 2019'!$R3626*'Datos Monitoreo 2019'!$S3626</f>
        <v>6.4635544320913495E-3</v>
      </c>
      <c r="U3626" s="106">
        <f>'Datos Monitoreo 2019'!$T3626+'Datos Monitoreo 2019'!$R3626</f>
        <v>3.8781326592548099E-2</v>
      </c>
    </row>
    <row r="3627" spans="1:21" s="94" customFormat="1" ht="16.5" hidden="1" x14ac:dyDescent="0.3">
      <c r="A3627" s="96" t="s">
        <v>135</v>
      </c>
      <c r="B3627" s="102">
        <f>VLOOKUP('Datos Monitoreo 2019'!$A3627,info!$D$3:$E$118,2,FALSE)</f>
        <v>2</v>
      </c>
      <c r="C3627" s="96">
        <v>3</v>
      </c>
      <c r="D3627" s="96" t="s">
        <v>10</v>
      </c>
      <c r="E3627" s="97">
        <v>19.289579102737715</v>
      </c>
      <c r="F3627" s="103">
        <f t="shared" si="61"/>
        <v>2.9223712340647634E-2</v>
      </c>
      <c r="G3627" s="98"/>
      <c r="H3627" s="104"/>
      <c r="I3627" s="104"/>
      <c r="J3627" s="104"/>
      <c r="K3627" s="105">
        <f>VLOOKUP('Datos Monitoreo 2019'!$D3627,info!$A$2:$B$20,2,FALSE)</f>
        <v>0.54</v>
      </c>
      <c r="M3627" s="104">
        <v>1.1499999999999999</v>
      </c>
      <c r="N3627" s="106">
        <f>(0.214828*'Datos Monitoreo 2019'!$E3627^2.0402)/1000</f>
        <v>9.0033962181135269E-2</v>
      </c>
      <c r="O3627" s="106">
        <f>'Datos Monitoreo 2019'!$N3627*'Datos Monitoreo 2019'!$S3627</f>
        <v>1.8006792436227055E-2</v>
      </c>
      <c r="P3627" s="106">
        <f>'Datos Monitoreo 2019'!$O3627+'Datos Monitoreo 2019'!$N3627</f>
        <v>0.10804075461736232</v>
      </c>
      <c r="Q3627" s="104">
        <v>0.47</v>
      </c>
      <c r="R3627" s="106">
        <f>'Datos Monitoreo 2019'!$Q3627*'Datos Monitoreo 2019'!$N3627</f>
        <v>4.2315962225133577E-2</v>
      </c>
      <c r="S3627" s="104">
        <v>0.2</v>
      </c>
      <c r="T3627" s="106">
        <f>'Datos Monitoreo 2019'!$R3627*'Datos Monitoreo 2019'!$S3627</f>
        <v>8.4631924450267165E-3</v>
      </c>
      <c r="U3627" s="106">
        <f>'Datos Monitoreo 2019'!$T3627+'Datos Monitoreo 2019'!$R3627</f>
        <v>5.0779154670160295E-2</v>
      </c>
    </row>
    <row r="3628" spans="1:21" s="94" customFormat="1" ht="16.5" hidden="1" x14ac:dyDescent="0.3">
      <c r="A3628" s="96" t="s">
        <v>135</v>
      </c>
      <c r="B3628" s="102">
        <f>VLOOKUP('Datos Monitoreo 2019'!$A3628,info!$D$3:$E$118,2,FALSE)</f>
        <v>2</v>
      </c>
      <c r="C3628" s="96">
        <v>5</v>
      </c>
      <c r="D3628" s="96" t="s">
        <v>10</v>
      </c>
      <c r="E3628" s="97">
        <v>21.772396214971284</v>
      </c>
      <c r="F3628" s="103">
        <f t="shared" si="61"/>
        <v>3.7230797527600897E-2</v>
      </c>
      <c r="G3628" s="98"/>
      <c r="H3628" s="104"/>
      <c r="I3628" s="104"/>
      <c r="J3628" s="104"/>
      <c r="K3628" s="105">
        <f>VLOOKUP('Datos Monitoreo 2019'!$D3628,info!$A$2:$B$20,2,FALSE)</f>
        <v>0.54</v>
      </c>
      <c r="M3628" s="104">
        <v>1.1499999999999999</v>
      </c>
      <c r="N3628" s="106">
        <f>(0.214828*'Datos Monitoreo 2019'!$E3628^2.0402)/1000</f>
        <v>0.11526227141240049</v>
      </c>
      <c r="O3628" s="106">
        <f>'Datos Monitoreo 2019'!$N3628*'Datos Monitoreo 2019'!$S3628</f>
        <v>2.3052454282480098E-2</v>
      </c>
      <c r="P3628" s="106">
        <f>'Datos Monitoreo 2019'!$O3628+'Datos Monitoreo 2019'!$N3628</f>
        <v>0.1383147256948806</v>
      </c>
      <c r="Q3628" s="104">
        <v>0.47</v>
      </c>
      <c r="R3628" s="106">
        <f>'Datos Monitoreo 2019'!$Q3628*'Datos Monitoreo 2019'!$N3628</f>
        <v>5.4173267563828224E-2</v>
      </c>
      <c r="S3628" s="104">
        <v>0.2</v>
      </c>
      <c r="T3628" s="106">
        <f>'Datos Monitoreo 2019'!$R3628*'Datos Monitoreo 2019'!$S3628</f>
        <v>1.0834653512765646E-2</v>
      </c>
      <c r="U3628" s="106">
        <f>'Datos Monitoreo 2019'!$T3628+'Datos Monitoreo 2019'!$R3628</f>
        <v>6.5007921076593866E-2</v>
      </c>
    </row>
    <row r="3629" spans="1:21" s="94" customFormat="1" ht="16.5" hidden="1" x14ac:dyDescent="0.3">
      <c r="A3629" s="96" t="s">
        <v>135</v>
      </c>
      <c r="B3629" s="102">
        <f>VLOOKUP('Datos Monitoreo 2019'!$A3629,info!$D$3:$E$118,2,FALSE)</f>
        <v>2</v>
      </c>
      <c r="C3629" s="96">
        <v>7</v>
      </c>
      <c r="D3629" s="96" t="s">
        <v>10</v>
      </c>
      <c r="E3629" s="97">
        <v>22.663663896285897</v>
      </c>
      <c r="F3629" s="103">
        <f t="shared" si="61"/>
        <v>4.0341321735388888E-2</v>
      </c>
      <c r="G3629" s="98"/>
      <c r="H3629" s="104"/>
      <c r="I3629" s="104"/>
      <c r="J3629" s="104"/>
      <c r="K3629" s="105">
        <f>VLOOKUP('Datos Monitoreo 2019'!$D3629,info!$A$2:$B$20,2,FALSE)</f>
        <v>0.54</v>
      </c>
      <c r="M3629" s="104">
        <v>1.1499999999999999</v>
      </c>
      <c r="N3629" s="106">
        <f>(0.214828*'Datos Monitoreo 2019'!$E3629^2.0402)/1000</f>
        <v>0.12509368842990021</v>
      </c>
      <c r="O3629" s="106">
        <f>'Datos Monitoreo 2019'!$N3629*'Datos Monitoreo 2019'!$S3629</f>
        <v>2.5018737685980043E-2</v>
      </c>
      <c r="P3629" s="106">
        <f>'Datos Monitoreo 2019'!$O3629+'Datos Monitoreo 2019'!$N3629</f>
        <v>0.15011242611588024</v>
      </c>
      <c r="Q3629" s="104">
        <v>0.47</v>
      </c>
      <c r="R3629" s="106">
        <f>'Datos Monitoreo 2019'!$Q3629*'Datos Monitoreo 2019'!$N3629</f>
        <v>5.8794033562053094E-2</v>
      </c>
      <c r="S3629" s="104">
        <v>0.2</v>
      </c>
      <c r="T3629" s="106">
        <f>'Datos Monitoreo 2019'!$R3629*'Datos Monitoreo 2019'!$S3629</f>
        <v>1.175880671241062E-2</v>
      </c>
      <c r="U3629" s="106">
        <f>'Datos Monitoreo 2019'!$T3629+'Datos Monitoreo 2019'!$R3629</f>
        <v>7.0552840274463707E-2</v>
      </c>
    </row>
    <row r="3630" spans="1:21" s="94" customFormat="1" ht="16.5" hidden="1" x14ac:dyDescent="0.3">
      <c r="A3630" s="96" t="s">
        <v>135</v>
      </c>
      <c r="B3630" s="102">
        <f>VLOOKUP('Datos Monitoreo 2019'!$A3630,info!$D$3:$E$118,2,FALSE)</f>
        <v>2</v>
      </c>
      <c r="C3630" s="96">
        <v>8</v>
      </c>
      <c r="D3630" s="96" t="s">
        <v>10</v>
      </c>
      <c r="E3630" s="97">
        <v>18.812114273462029</v>
      </c>
      <c r="F3630" s="103">
        <f t="shared" si="61"/>
        <v>2.7794898839040152E-2</v>
      </c>
      <c r="G3630" s="98"/>
      <c r="H3630" s="104"/>
      <c r="I3630" s="104"/>
      <c r="J3630" s="104"/>
      <c r="K3630" s="105">
        <f>VLOOKUP('Datos Monitoreo 2019'!$D3630,info!$A$2:$B$20,2,FALSE)</f>
        <v>0.54</v>
      </c>
      <c r="M3630" s="104">
        <v>1.1499999999999999</v>
      </c>
      <c r="N3630" s="106">
        <f>(0.214828*'Datos Monitoreo 2019'!$E3630^2.0402)/1000</f>
        <v>8.5545760889688266E-2</v>
      </c>
      <c r="O3630" s="106">
        <f>'Datos Monitoreo 2019'!$N3630*'Datos Monitoreo 2019'!$S3630</f>
        <v>1.7109152177937653E-2</v>
      </c>
      <c r="P3630" s="106">
        <f>'Datos Monitoreo 2019'!$O3630+'Datos Monitoreo 2019'!$N3630</f>
        <v>0.10265491306762592</v>
      </c>
      <c r="Q3630" s="104">
        <v>0.47</v>
      </c>
      <c r="R3630" s="106">
        <f>'Datos Monitoreo 2019'!$Q3630*'Datos Monitoreo 2019'!$N3630</f>
        <v>4.0206507618153482E-2</v>
      </c>
      <c r="S3630" s="104">
        <v>0.2</v>
      </c>
      <c r="T3630" s="106">
        <f>'Datos Monitoreo 2019'!$R3630*'Datos Monitoreo 2019'!$S3630</f>
        <v>8.0413015236306968E-3</v>
      </c>
      <c r="U3630" s="106">
        <f>'Datos Monitoreo 2019'!$T3630+'Datos Monitoreo 2019'!$R3630</f>
        <v>4.8247809141784177E-2</v>
      </c>
    </row>
    <row r="3631" spans="1:21" s="94" customFormat="1" ht="16.5" hidden="1" x14ac:dyDescent="0.3">
      <c r="A3631" s="96" t="s">
        <v>135</v>
      </c>
      <c r="B3631" s="102">
        <f>VLOOKUP('Datos Monitoreo 2019'!$A3631,info!$D$3:$E$118,2,FALSE)</f>
        <v>2</v>
      </c>
      <c r="C3631" s="96">
        <v>9</v>
      </c>
      <c r="D3631" s="96" t="s">
        <v>10</v>
      </c>
      <c r="E3631" s="97">
        <v>24.509861236151881</v>
      </c>
      <c r="F3631" s="103">
        <f t="shared" si="61"/>
        <v>4.7181482879592368E-2</v>
      </c>
      <c r="G3631" s="98"/>
      <c r="H3631" s="104"/>
      <c r="I3631" s="104"/>
      <c r="J3631" s="104"/>
      <c r="K3631" s="105">
        <f>VLOOKUP('Datos Monitoreo 2019'!$D3631,info!$A$2:$B$20,2,FALSE)</f>
        <v>0.54</v>
      </c>
      <c r="M3631" s="104">
        <v>1.1499999999999999</v>
      </c>
      <c r="N3631" s="106">
        <f>(0.214828*'Datos Monitoreo 2019'!$E3631^2.0402)/1000</f>
        <v>0.14676553853978713</v>
      </c>
      <c r="O3631" s="106">
        <f>'Datos Monitoreo 2019'!$N3631*'Datos Monitoreo 2019'!$S3631</f>
        <v>2.9353107707957429E-2</v>
      </c>
      <c r="P3631" s="106">
        <f>'Datos Monitoreo 2019'!$O3631+'Datos Monitoreo 2019'!$N3631</f>
        <v>0.17611864624774456</v>
      </c>
      <c r="Q3631" s="104">
        <v>0.47</v>
      </c>
      <c r="R3631" s="106">
        <f>'Datos Monitoreo 2019'!$Q3631*'Datos Monitoreo 2019'!$N3631</f>
        <v>6.8979803113699945E-2</v>
      </c>
      <c r="S3631" s="104">
        <v>0.2</v>
      </c>
      <c r="T3631" s="106">
        <f>'Datos Monitoreo 2019'!$R3631*'Datos Monitoreo 2019'!$S3631</f>
        <v>1.3795960622739989E-2</v>
      </c>
      <c r="U3631" s="106">
        <f>'Datos Monitoreo 2019'!$T3631+'Datos Monitoreo 2019'!$R3631</f>
        <v>8.2775763736439939E-2</v>
      </c>
    </row>
    <row r="3632" spans="1:21" s="94" customFormat="1" ht="16.5" hidden="1" x14ac:dyDescent="0.3">
      <c r="A3632" s="96" t="s">
        <v>135</v>
      </c>
      <c r="B3632" s="102">
        <f>VLOOKUP('Datos Monitoreo 2019'!$A3632,info!$D$3:$E$118,2,FALSE)</f>
        <v>2</v>
      </c>
      <c r="C3632" s="96">
        <v>10</v>
      </c>
      <c r="D3632" s="96" t="s">
        <v>10</v>
      </c>
      <c r="E3632" s="97">
        <v>20.721973590564772</v>
      </c>
      <c r="F3632" s="103">
        <f t="shared" si="61"/>
        <v>3.3725012018644161E-2</v>
      </c>
      <c r="G3632" s="98"/>
      <c r="H3632" s="104"/>
      <c r="I3632" s="104"/>
      <c r="J3632" s="104"/>
      <c r="K3632" s="105">
        <f>VLOOKUP('Datos Monitoreo 2019'!$D3632,info!$A$2:$B$20,2,FALSE)</f>
        <v>0.54</v>
      </c>
      <c r="M3632" s="104">
        <v>1.1499999999999999</v>
      </c>
      <c r="N3632" s="106">
        <f>(0.214828*'Datos Monitoreo 2019'!$E3632^2.0402)/1000</f>
        <v>0.10420142253279423</v>
      </c>
      <c r="O3632" s="106">
        <f>'Datos Monitoreo 2019'!$N3632*'Datos Monitoreo 2019'!$S3632</f>
        <v>2.0840284506558848E-2</v>
      </c>
      <c r="P3632" s="106">
        <f>'Datos Monitoreo 2019'!$O3632+'Datos Monitoreo 2019'!$N3632</f>
        <v>0.12504170703935308</v>
      </c>
      <c r="Q3632" s="104">
        <v>0.47</v>
      </c>
      <c r="R3632" s="106">
        <f>'Datos Monitoreo 2019'!$Q3632*'Datos Monitoreo 2019'!$N3632</f>
        <v>4.8974668590413287E-2</v>
      </c>
      <c r="S3632" s="104">
        <v>0.2</v>
      </c>
      <c r="T3632" s="106">
        <f>'Datos Monitoreo 2019'!$R3632*'Datos Monitoreo 2019'!$S3632</f>
        <v>9.794933718082658E-3</v>
      </c>
      <c r="U3632" s="106">
        <f>'Datos Monitoreo 2019'!$T3632+'Datos Monitoreo 2019'!$R3632</f>
        <v>5.8769602308495941E-2</v>
      </c>
    </row>
    <row r="3633" spans="1:21" s="94" customFormat="1" ht="16.5" hidden="1" x14ac:dyDescent="0.3">
      <c r="A3633" s="96" t="s">
        <v>135</v>
      </c>
      <c r="B3633" s="102">
        <f>VLOOKUP('Datos Monitoreo 2019'!$A3633,info!$D$3:$E$118,2,FALSE)</f>
        <v>2</v>
      </c>
      <c r="C3633" s="96">
        <v>12</v>
      </c>
      <c r="D3633" s="96" t="s">
        <v>10</v>
      </c>
      <c r="E3633" s="97">
        <v>23.204790702798341</v>
      </c>
      <c r="F3633" s="103">
        <f t="shared" si="61"/>
        <v>4.2290731055849982E-2</v>
      </c>
      <c r="G3633" s="98"/>
      <c r="H3633" s="104"/>
      <c r="I3633" s="104"/>
      <c r="J3633" s="104"/>
      <c r="K3633" s="105">
        <f>VLOOKUP('Datos Monitoreo 2019'!$D3633,info!$A$2:$B$20,2,FALSE)</f>
        <v>0.54</v>
      </c>
      <c r="M3633" s="104">
        <v>1.1499999999999999</v>
      </c>
      <c r="N3633" s="106">
        <f>(0.214828*'Datos Monitoreo 2019'!$E3633^2.0402)/1000</f>
        <v>0.13126302795856698</v>
      </c>
      <c r="O3633" s="106">
        <f>'Datos Monitoreo 2019'!$N3633*'Datos Monitoreo 2019'!$S3633</f>
        <v>2.6252605591713399E-2</v>
      </c>
      <c r="P3633" s="106">
        <f>'Datos Monitoreo 2019'!$O3633+'Datos Monitoreo 2019'!$N3633</f>
        <v>0.15751563355028037</v>
      </c>
      <c r="Q3633" s="104">
        <v>0.47</v>
      </c>
      <c r="R3633" s="106">
        <f>'Datos Monitoreo 2019'!$Q3633*'Datos Monitoreo 2019'!$N3633</f>
        <v>6.1693623140526475E-2</v>
      </c>
      <c r="S3633" s="104">
        <v>0.2</v>
      </c>
      <c r="T3633" s="106">
        <f>'Datos Monitoreo 2019'!$R3633*'Datos Monitoreo 2019'!$S3633</f>
        <v>1.2338724628105296E-2</v>
      </c>
      <c r="U3633" s="106">
        <f>'Datos Monitoreo 2019'!$T3633+'Datos Monitoreo 2019'!$R3633</f>
        <v>7.4032347768631768E-2</v>
      </c>
    </row>
    <row r="3634" spans="1:21" s="94" customFormat="1" ht="16.5" hidden="1" x14ac:dyDescent="0.3">
      <c r="A3634" s="96" t="s">
        <v>135</v>
      </c>
      <c r="B3634" s="102">
        <f>VLOOKUP('Datos Monitoreo 2019'!$A3634,info!$D$3:$E$118,2,FALSE)</f>
        <v>2</v>
      </c>
      <c r="C3634" s="96">
        <v>15</v>
      </c>
      <c r="D3634" s="96" t="s">
        <v>10</v>
      </c>
      <c r="E3634" s="97">
        <v>22.24986104424697</v>
      </c>
      <c r="F3634" s="103">
        <f t="shared" si="61"/>
        <v>3.888163217482158E-2</v>
      </c>
      <c r="G3634" s="98"/>
      <c r="H3634" s="104"/>
      <c r="I3634" s="104"/>
      <c r="J3634" s="104"/>
      <c r="K3634" s="105">
        <f>VLOOKUP('Datos Monitoreo 2019'!$D3634,info!$A$2:$B$20,2,FALSE)</f>
        <v>0.54</v>
      </c>
      <c r="M3634" s="104">
        <v>1.1499999999999999</v>
      </c>
      <c r="N3634" s="106">
        <f>(0.214828*'Datos Monitoreo 2019'!$E3634^2.0402)/1000</f>
        <v>0.12047808310522107</v>
      </c>
      <c r="O3634" s="106">
        <f>'Datos Monitoreo 2019'!$N3634*'Datos Monitoreo 2019'!$S3634</f>
        <v>2.4095616621044216E-2</v>
      </c>
      <c r="P3634" s="106">
        <f>'Datos Monitoreo 2019'!$O3634+'Datos Monitoreo 2019'!$N3634</f>
        <v>0.14457369972626527</v>
      </c>
      <c r="Q3634" s="104">
        <v>0.47</v>
      </c>
      <c r="R3634" s="106">
        <f>'Datos Monitoreo 2019'!$Q3634*'Datos Monitoreo 2019'!$N3634</f>
        <v>5.6624699059453901E-2</v>
      </c>
      <c r="S3634" s="104">
        <v>0.2</v>
      </c>
      <c r="T3634" s="106">
        <f>'Datos Monitoreo 2019'!$R3634*'Datos Monitoreo 2019'!$S3634</f>
        <v>1.1324939811890781E-2</v>
      </c>
      <c r="U3634" s="106">
        <f>'Datos Monitoreo 2019'!$T3634+'Datos Monitoreo 2019'!$R3634</f>
        <v>6.7949638871344684E-2</v>
      </c>
    </row>
    <row r="3635" spans="1:21" s="94" customFormat="1" ht="16.5" hidden="1" x14ac:dyDescent="0.3">
      <c r="A3635" s="96" t="s">
        <v>135</v>
      </c>
      <c r="B3635" s="102">
        <f>VLOOKUP('Datos Monitoreo 2019'!$A3635,info!$D$3:$E$118,2,FALSE)</f>
        <v>2</v>
      </c>
      <c r="C3635" s="96">
        <v>16</v>
      </c>
      <c r="D3635" s="96" t="s">
        <v>10</v>
      </c>
      <c r="E3635" s="97">
        <v>21.804227203589662</v>
      </c>
      <c r="F3635" s="103">
        <f t="shared" si="61"/>
        <v>3.7339739086147301E-2</v>
      </c>
      <c r="G3635" s="98"/>
      <c r="H3635" s="104"/>
      <c r="I3635" s="104"/>
      <c r="J3635" s="104"/>
      <c r="K3635" s="105">
        <f>VLOOKUP('Datos Monitoreo 2019'!$D3635,info!$A$2:$B$20,2,FALSE)</f>
        <v>0.54</v>
      </c>
      <c r="M3635" s="104">
        <v>1.1499999999999999</v>
      </c>
      <c r="N3635" s="106">
        <f>(0.214828*'Datos Monitoreo 2019'!$E3635^2.0402)/1000</f>
        <v>0.11560633120650916</v>
      </c>
      <c r="O3635" s="106">
        <f>'Datos Monitoreo 2019'!$N3635*'Datos Monitoreo 2019'!$S3635</f>
        <v>2.3121266241301834E-2</v>
      </c>
      <c r="P3635" s="106">
        <f>'Datos Monitoreo 2019'!$O3635+'Datos Monitoreo 2019'!$N3635</f>
        <v>0.13872759744781099</v>
      </c>
      <c r="Q3635" s="104">
        <v>0.47</v>
      </c>
      <c r="R3635" s="106">
        <f>'Datos Monitoreo 2019'!$Q3635*'Datos Monitoreo 2019'!$N3635</f>
        <v>5.4334975667059304E-2</v>
      </c>
      <c r="S3635" s="104">
        <v>0.2</v>
      </c>
      <c r="T3635" s="106">
        <f>'Datos Monitoreo 2019'!$R3635*'Datos Monitoreo 2019'!$S3635</f>
        <v>1.0866995133411862E-2</v>
      </c>
      <c r="U3635" s="106">
        <f>'Datos Monitoreo 2019'!$T3635+'Datos Monitoreo 2019'!$R3635</f>
        <v>6.520197080047116E-2</v>
      </c>
    </row>
    <row r="3636" spans="1:21" s="94" customFormat="1" ht="16.5" hidden="1" x14ac:dyDescent="0.3">
      <c r="A3636" s="96" t="s">
        <v>135</v>
      </c>
      <c r="B3636" s="102">
        <f>VLOOKUP('Datos Monitoreo 2019'!$A3636,info!$D$3:$E$118,2,FALSE)</f>
        <v>2</v>
      </c>
      <c r="C3636" s="96">
        <v>18</v>
      </c>
      <c r="D3636" s="96" t="s">
        <v>10</v>
      </c>
      <c r="E3636" s="97">
        <v>23.236621691416719</v>
      </c>
      <c r="F3636" s="103">
        <f t="shared" si="61"/>
        <v>4.2406834586835515E-2</v>
      </c>
      <c r="G3636" s="98"/>
      <c r="H3636" s="104"/>
      <c r="I3636" s="104"/>
      <c r="J3636" s="104"/>
      <c r="K3636" s="105">
        <f>VLOOKUP('Datos Monitoreo 2019'!$D3636,info!$A$2:$B$20,2,FALSE)</f>
        <v>0.54</v>
      </c>
      <c r="M3636" s="104">
        <v>1.1499999999999999</v>
      </c>
      <c r="N3636" s="106">
        <f>(0.214828*'Datos Monitoreo 2019'!$E3636^2.0402)/1000</f>
        <v>0.13163064647053621</v>
      </c>
      <c r="O3636" s="106">
        <f>'Datos Monitoreo 2019'!$N3636*'Datos Monitoreo 2019'!$S3636</f>
        <v>2.6326129294107242E-2</v>
      </c>
      <c r="P3636" s="106">
        <f>'Datos Monitoreo 2019'!$O3636+'Datos Monitoreo 2019'!$N3636</f>
        <v>0.15795677576464345</v>
      </c>
      <c r="Q3636" s="104">
        <v>0.47</v>
      </c>
      <c r="R3636" s="106">
        <f>'Datos Monitoreo 2019'!$Q3636*'Datos Monitoreo 2019'!$N3636</f>
        <v>6.1866403841152016E-2</v>
      </c>
      <c r="S3636" s="104">
        <v>0.2</v>
      </c>
      <c r="T3636" s="106">
        <f>'Datos Monitoreo 2019'!$R3636*'Datos Monitoreo 2019'!$S3636</f>
        <v>1.2373280768230403E-2</v>
      </c>
      <c r="U3636" s="106">
        <f>'Datos Monitoreo 2019'!$T3636+'Datos Monitoreo 2019'!$R3636</f>
        <v>7.423968460938242E-2</v>
      </c>
    </row>
    <row r="3637" spans="1:21" s="94" customFormat="1" ht="16.5" hidden="1" x14ac:dyDescent="0.3">
      <c r="A3637" s="96" t="s">
        <v>135</v>
      </c>
      <c r="B3637" s="102">
        <f>VLOOKUP('Datos Monitoreo 2019'!$A3637,info!$D$3:$E$118,2,FALSE)</f>
        <v>2</v>
      </c>
      <c r="C3637" s="96">
        <v>20</v>
      </c>
      <c r="D3637" s="96" t="s">
        <v>10</v>
      </c>
      <c r="E3637" s="97">
        <v>21.167607431222081</v>
      </c>
      <c r="F3637" s="103">
        <f t="shared" si="61"/>
        <v>3.5191147354406704E-2</v>
      </c>
      <c r="G3637" s="98"/>
      <c r="H3637" s="104"/>
      <c r="I3637" s="104"/>
      <c r="J3637" s="104"/>
      <c r="K3637" s="105">
        <f>VLOOKUP('Datos Monitoreo 2019'!$D3637,info!$A$2:$B$20,2,FALSE)</f>
        <v>0.54</v>
      </c>
      <c r="M3637" s="104">
        <v>1.1499999999999999</v>
      </c>
      <c r="N3637" s="106">
        <f>(0.214828*'Datos Monitoreo 2019'!$E3637^2.0402)/1000</f>
        <v>0.10882443868711128</v>
      </c>
      <c r="O3637" s="106">
        <f>'Datos Monitoreo 2019'!$N3637*'Datos Monitoreo 2019'!$S3637</f>
        <v>2.1764887737422259E-2</v>
      </c>
      <c r="P3637" s="106">
        <f>'Datos Monitoreo 2019'!$O3637+'Datos Monitoreo 2019'!$N3637</f>
        <v>0.13058932642453353</v>
      </c>
      <c r="Q3637" s="104">
        <v>0.47</v>
      </c>
      <c r="R3637" s="106">
        <f>'Datos Monitoreo 2019'!$Q3637*'Datos Monitoreo 2019'!$N3637</f>
        <v>5.1147486182942299E-2</v>
      </c>
      <c r="S3637" s="104">
        <v>0.2</v>
      </c>
      <c r="T3637" s="106">
        <f>'Datos Monitoreo 2019'!$R3637*'Datos Monitoreo 2019'!$S3637</f>
        <v>1.0229497236588461E-2</v>
      </c>
      <c r="U3637" s="106">
        <f>'Datos Monitoreo 2019'!$T3637+'Datos Monitoreo 2019'!$R3637</f>
        <v>6.137698341953076E-2</v>
      </c>
    </row>
    <row r="3638" spans="1:21" s="94" customFormat="1" ht="16.5" hidden="1" x14ac:dyDescent="0.3">
      <c r="A3638" s="96" t="s">
        <v>135</v>
      </c>
      <c r="B3638" s="102">
        <f>VLOOKUP('Datos Monitoreo 2019'!$A3638,info!$D$3:$E$118,2,FALSE)</f>
        <v>2</v>
      </c>
      <c r="C3638" s="96">
        <v>21</v>
      </c>
      <c r="D3638" s="96" t="s">
        <v>10</v>
      </c>
      <c r="E3638" s="97">
        <v>23.204790702798341</v>
      </c>
      <c r="F3638" s="103">
        <f t="shared" si="61"/>
        <v>4.2290731055849982E-2</v>
      </c>
      <c r="G3638" s="98"/>
      <c r="H3638" s="104"/>
      <c r="I3638" s="104"/>
      <c r="J3638" s="104"/>
      <c r="K3638" s="105">
        <f>VLOOKUP('Datos Monitoreo 2019'!$D3638,info!$A$2:$B$20,2,FALSE)</f>
        <v>0.54</v>
      </c>
      <c r="M3638" s="104">
        <v>1.1499999999999999</v>
      </c>
      <c r="N3638" s="106">
        <f>(0.214828*'Datos Monitoreo 2019'!$E3638^2.0402)/1000</f>
        <v>0.13126302795856698</v>
      </c>
      <c r="O3638" s="106">
        <f>'Datos Monitoreo 2019'!$N3638*'Datos Monitoreo 2019'!$S3638</f>
        <v>2.6252605591713399E-2</v>
      </c>
      <c r="P3638" s="106">
        <f>'Datos Monitoreo 2019'!$O3638+'Datos Monitoreo 2019'!$N3638</f>
        <v>0.15751563355028037</v>
      </c>
      <c r="Q3638" s="104">
        <v>0.47</v>
      </c>
      <c r="R3638" s="106">
        <f>'Datos Monitoreo 2019'!$Q3638*'Datos Monitoreo 2019'!$N3638</f>
        <v>6.1693623140526475E-2</v>
      </c>
      <c r="S3638" s="104">
        <v>0.2</v>
      </c>
      <c r="T3638" s="106">
        <f>'Datos Monitoreo 2019'!$R3638*'Datos Monitoreo 2019'!$S3638</f>
        <v>1.2338724628105296E-2</v>
      </c>
      <c r="U3638" s="106">
        <f>'Datos Monitoreo 2019'!$T3638+'Datos Monitoreo 2019'!$R3638</f>
        <v>7.4032347768631768E-2</v>
      </c>
    </row>
    <row r="3639" spans="1:21" s="94" customFormat="1" ht="16.5" hidden="1" x14ac:dyDescent="0.3">
      <c r="A3639" s="96" t="s">
        <v>135</v>
      </c>
      <c r="B3639" s="102">
        <f>VLOOKUP('Datos Monitoreo 2019'!$A3639,info!$D$3:$E$118,2,FALSE)</f>
        <v>2</v>
      </c>
      <c r="C3639" s="96">
        <v>23</v>
      </c>
      <c r="D3639" s="96" t="s">
        <v>10</v>
      </c>
      <c r="E3639" s="97">
        <v>18.207325489712829</v>
      </c>
      <c r="F3639" s="103">
        <f t="shared" si="61"/>
        <v>2.6036475450289354E-2</v>
      </c>
      <c r="G3639" s="98"/>
      <c r="H3639" s="104"/>
      <c r="I3639" s="104"/>
      <c r="J3639" s="104"/>
      <c r="K3639" s="105">
        <f>VLOOKUP('Datos Monitoreo 2019'!$D3639,info!$A$2:$B$20,2,FALSE)</f>
        <v>0.54</v>
      </c>
      <c r="M3639" s="104">
        <v>1.1499999999999999</v>
      </c>
      <c r="N3639" s="106">
        <f>(0.214828*'Datos Monitoreo 2019'!$E3639^2.0402)/1000</f>
        <v>8.0028576676903523E-2</v>
      </c>
      <c r="O3639" s="106">
        <f>'Datos Monitoreo 2019'!$N3639*'Datos Monitoreo 2019'!$S3639</f>
        <v>1.6005715335380706E-2</v>
      </c>
      <c r="P3639" s="106">
        <f>'Datos Monitoreo 2019'!$O3639+'Datos Monitoreo 2019'!$N3639</f>
        <v>9.6034292012284223E-2</v>
      </c>
      <c r="Q3639" s="104">
        <v>0.47</v>
      </c>
      <c r="R3639" s="106">
        <f>'Datos Monitoreo 2019'!$Q3639*'Datos Monitoreo 2019'!$N3639</f>
        <v>3.7613431038144657E-2</v>
      </c>
      <c r="S3639" s="104">
        <v>0.2</v>
      </c>
      <c r="T3639" s="106">
        <f>'Datos Monitoreo 2019'!$R3639*'Datos Monitoreo 2019'!$S3639</f>
        <v>7.5226862076289321E-3</v>
      </c>
      <c r="U3639" s="106">
        <f>'Datos Monitoreo 2019'!$T3639+'Datos Monitoreo 2019'!$R3639</f>
        <v>4.5136117245773585E-2</v>
      </c>
    </row>
    <row r="3640" spans="1:21" s="94" customFormat="1" ht="16.5" hidden="1" x14ac:dyDescent="0.3">
      <c r="A3640" s="96" t="s">
        <v>135</v>
      </c>
      <c r="B3640" s="102">
        <f>VLOOKUP('Datos Monitoreo 2019'!$A3640,info!$D$3:$E$118,2,FALSE)</f>
        <v>2</v>
      </c>
      <c r="C3640" s="96">
        <v>26</v>
      </c>
      <c r="D3640" s="96" t="s">
        <v>10</v>
      </c>
      <c r="E3640" s="97">
        <v>22.85464982799617</v>
      </c>
      <c r="F3640" s="103">
        <f t="shared" si="61"/>
        <v>4.1024096441253127E-2</v>
      </c>
      <c r="G3640" s="98"/>
      <c r="H3640" s="104"/>
      <c r="I3640" s="104"/>
      <c r="J3640" s="104"/>
      <c r="K3640" s="105">
        <f>VLOOKUP('Datos Monitoreo 2019'!$D3640,info!$A$2:$B$20,2,FALSE)</f>
        <v>0.54</v>
      </c>
      <c r="M3640" s="104">
        <v>1.1499999999999999</v>
      </c>
      <c r="N3640" s="106">
        <f>(0.214828*'Datos Monitoreo 2019'!$E3640^2.0402)/1000</f>
        <v>0.12725381354621174</v>
      </c>
      <c r="O3640" s="106">
        <f>'Datos Monitoreo 2019'!$N3640*'Datos Monitoreo 2019'!$S3640</f>
        <v>2.5450762709242347E-2</v>
      </c>
      <c r="P3640" s="106">
        <f>'Datos Monitoreo 2019'!$O3640+'Datos Monitoreo 2019'!$N3640</f>
        <v>0.15270457625545408</v>
      </c>
      <c r="Q3640" s="104">
        <v>0.47</v>
      </c>
      <c r="R3640" s="106">
        <f>'Datos Monitoreo 2019'!$Q3640*'Datos Monitoreo 2019'!$N3640</f>
        <v>5.9809292366719516E-2</v>
      </c>
      <c r="S3640" s="104">
        <v>0.2</v>
      </c>
      <c r="T3640" s="106">
        <f>'Datos Monitoreo 2019'!$R3640*'Datos Monitoreo 2019'!$S3640</f>
        <v>1.1961858473343905E-2</v>
      </c>
      <c r="U3640" s="106">
        <f>'Datos Monitoreo 2019'!$T3640+'Datos Monitoreo 2019'!$R3640</f>
        <v>7.1771150840063414E-2</v>
      </c>
    </row>
    <row r="3641" spans="1:21" s="94" customFormat="1" ht="16.5" hidden="1" x14ac:dyDescent="0.3">
      <c r="A3641" s="96" t="s">
        <v>135</v>
      </c>
      <c r="B3641" s="102">
        <f>VLOOKUP('Datos Monitoreo 2019'!$A3641,info!$D$3:$E$118,2,FALSE)</f>
        <v>2</v>
      </c>
      <c r="C3641" s="96">
        <v>27</v>
      </c>
      <c r="D3641" s="96" t="s">
        <v>10</v>
      </c>
      <c r="E3641" s="97">
        <v>17.920846592147413</v>
      </c>
      <c r="F3641" s="103">
        <f t="shared" si="61"/>
        <v>2.5223591578447481E-2</v>
      </c>
      <c r="G3641" s="98"/>
      <c r="H3641" s="104"/>
      <c r="I3641" s="104"/>
      <c r="J3641" s="104"/>
      <c r="K3641" s="105">
        <f>VLOOKUP('Datos Monitoreo 2019'!$D3641,info!$A$2:$B$20,2,FALSE)</f>
        <v>0.54</v>
      </c>
      <c r="M3641" s="104">
        <v>1.1499999999999999</v>
      </c>
      <c r="N3641" s="106">
        <f>(0.214828*'Datos Monitoreo 2019'!$E3641^2.0402)/1000</f>
        <v>7.7480594113506551E-2</v>
      </c>
      <c r="O3641" s="106">
        <f>'Datos Monitoreo 2019'!$N3641*'Datos Monitoreo 2019'!$S3641</f>
        <v>1.5496118822701311E-2</v>
      </c>
      <c r="P3641" s="106">
        <f>'Datos Monitoreo 2019'!$O3641+'Datos Monitoreo 2019'!$N3641</f>
        <v>9.2976712936207864E-2</v>
      </c>
      <c r="Q3641" s="104">
        <v>0.47</v>
      </c>
      <c r="R3641" s="106">
        <f>'Datos Monitoreo 2019'!$Q3641*'Datos Monitoreo 2019'!$N3641</f>
        <v>3.6415879233348075E-2</v>
      </c>
      <c r="S3641" s="104">
        <v>0.2</v>
      </c>
      <c r="T3641" s="106">
        <f>'Datos Monitoreo 2019'!$R3641*'Datos Monitoreo 2019'!$S3641</f>
        <v>7.2831758466696157E-3</v>
      </c>
      <c r="U3641" s="106">
        <f>'Datos Monitoreo 2019'!$T3641+'Datos Monitoreo 2019'!$R3641</f>
        <v>4.3699055080017687E-2</v>
      </c>
    </row>
    <row r="3642" spans="1:21" s="94" customFormat="1" ht="16.5" hidden="1" x14ac:dyDescent="0.3">
      <c r="A3642" s="96" t="s">
        <v>135</v>
      </c>
      <c r="B3642" s="102">
        <f>VLOOKUP('Datos Monitoreo 2019'!$A3642,info!$D$3:$E$118,2,FALSE)</f>
        <v>2</v>
      </c>
      <c r="C3642" s="96">
        <v>28</v>
      </c>
      <c r="D3642" s="96" t="s">
        <v>10</v>
      </c>
      <c r="E3642" s="97">
        <v>27.438312189042758</v>
      </c>
      <c r="F3642" s="103">
        <f t="shared" si="61"/>
        <v>5.9129562767387144E-2</v>
      </c>
      <c r="G3642" s="98"/>
      <c r="H3642" s="104"/>
      <c r="I3642" s="104"/>
      <c r="J3642" s="104"/>
      <c r="K3642" s="105">
        <f>VLOOKUP('Datos Monitoreo 2019'!$D3642,info!$A$2:$B$20,2,FALSE)</f>
        <v>0.54</v>
      </c>
      <c r="M3642" s="104">
        <v>1.1499999999999999</v>
      </c>
      <c r="N3642" s="106">
        <f>(0.214828*'Datos Monitoreo 2019'!$E3642^2.0402)/1000</f>
        <v>0.18476837476641489</v>
      </c>
      <c r="O3642" s="106">
        <f>'Datos Monitoreo 2019'!$N3642*'Datos Monitoreo 2019'!$S3642</f>
        <v>3.6953674953282979E-2</v>
      </c>
      <c r="P3642" s="106">
        <f>'Datos Monitoreo 2019'!$O3642+'Datos Monitoreo 2019'!$N3642</f>
        <v>0.22172204971969786</v>
      </c>
      <c r="Q3642" s="104">
        <v>0.47</v>
      </c>
      <c r="R3642" s="106">
        <f>'Datos Monitoreo 2019'!$Q3642*'Datos Monitoreo 2019'!$N3642</f>
        <v>8.6841136140214992E-2</v>
      </c>
      <c r="S3642" s="104">
        <v>0.2</v>
      </c>
      <c r="T3642" s="106">
        <f>'Datos Monitoreo 2019'!$R3642*'Datos Monitoreo 2019'!$S3642</f>
        <v>1.7368227228042998E-2</v>
      </c>
      <c r="U3642" s="106">
        <f>'Datos Monitoreo 2019'!$T3642+'Datos Monitoreo 2019'!$R3642</f>
        <v>0.10420936336825799</v>
      </c>
    </row>
    <row r="3643" spans="1:21" s="94" customFormat="1" ht="16.5" hidden="1" x14ac:dyDescent="0.3">
      <c r="A3643" s="96" t="s">
        <v>135</v>
      </c>
      <c r="B3643" s="102">
        <f>VLOOKUP('Datos Monitoreo 2019'!$A3643,info!$D$3:$E$118,2,FALSE)</f>
        <v>2</v>
      </c>
      <c r="C3643" s="96">
        <v>30</v>
      </c>
      <c r="D3643" s="96" t="s">
        <v>10</v>
      </c>
      <c r="E3643" s="97">
        <v>23.8732414637843</v>
      </c>
      <c r="F3643" s="103">
        <f t="shared" si="61"/>
        <v>4.4762327744595563E-2</v>
      </c>
      <c r="G3643" s="98"/>
      <c r="H3643" s="104"/>
      <c r="I3643" s="104"/>
      <c r="J3643" s="104"/>
      <c r="K3643" s="105">
        <f>VLOOKUP('Datos Monitoreo 2019'!$D3643,info!$A$2:$B$20,2,FALSE)</f>
        <v>0.54</v>
      </c>
      <c r="M3643" s="104">
        <v>1.1499999999999999</v>
      </c>
      <c r="N3643" s="106">
        <f>(0.214828*'Datos Monitoreo 2019'!$E3643^2.0402)/1000</f>
        <v>0.13909313783382199</v>
      </c>
      <c r="O3643" s="106">
        <f>'Datos Monitoreo 2019'!$N3643*'Datos Monitoreo 2019'!$S3643</f>
        <v>2.7818627566764398E-2</v>
      </c>
      <c r="P3643" s="106">
        <f>'Datos Monitoreo 2019'!$O3643+'Datos Monitoreo 2019'!$N3643</f>
        <v>0.16691176540058639</v>
      </c>
      <c r="Q3643" s="104">
        <v>0.47</v>
      </c>
      <c r="R3643" s="106">
        <f>'Datos Monitoreo 2019'!$Q3643*'Datos Monitoreo 2019'!$N3643</f>
        <v>6.5373774781896335E-2</v>
      </c>
      <c r="S3643" s="104">
        <v>0.2</v>
      </c>
      <c r="T3643" s="106">
        <f>'Datos Monitoreo 2019'!$R3643*'Datos Monitoreo 2019'!$S3643</f>
        <v>1.3074754956379268E-2</v>
      </c>
      <c r="U3643" s="106">
        <f>'Datos Monitoreo 2019'!$T3643+'Datos Monitoreo 2019'!$R3643</f>
        <v>7.8448529738275596E-2</v>
      </c>
    </row>
    <row r="3644" spans="1:21" s="94" customFormat="1" ht="16.5" hidden="1" x14ac:dyDescent="0.3">
      <c r="A3644" s="96" t="s">
        <v>135</v>
      </c>
      <c r="B3644" s="102">
        <f>VLOOKUP('Datos Monitoreo 2019'!$A3644,info!$D$3:$E$118,2,FALSE)</f>
        <v>2</v>
      </c>
      <c r="C3644" s="96">
        <v>32</v>
      </c>
      <c r="D3644" s="96" t="s">
        <v>10</v>
      </c>
      <c r="E3644" s="97">
        <v>22.377184998720484</v>
      </c>
      <c r="F3644" s="103">
        <f t="shared" si="61"/>
        <v>3.9327902635251252E-2</v>
      </c>
      <c r="G3644" s="98"/>
      <c r="H3644" s="104"/>
      <c r="I3644" s="104"/>
      <c r="J3644" s="104"/>
      <c r="K3644" s="105">
        <f>VLOOKUP('Datos Monitoreo 2019'!$D3644,info!$A$2:$B$20,2,FALSE)</f>
        <v>0.54</v>
      </c>
      <c r="M3644" s="104">
        <v>1.1499999999999999</v>
      </c>
      <c r="N3644" s="106">
        <f>(0.214828*'Datos Monitoreo 2019'!$E3644^2.0402)/1000</f>
        <v>0.12188884706534034</v>
      </c>
      <c r="O3644" s="106">
        <f>'Datos Monitoreo 2019'!$N3644*'Datos Monitoreo 2019'!$S3644</f>
        <v>2.437776941306807E-2</v>
      </c>
      <c r="P3644" s="106">
        <f>'Datos Monitoreo 2019'!$O3644+'Datos Monitoreo 2019'!$N3644</f>
        <v>0.14626661647840841</v>
      </c>
      <c r="Q3644" s="104">
        <v>0.47</v>
      </c>
      <c r="R3644" s="106">
        <f>'Datos Monitoreo 2019'!$Q3644*'Datos Monitoreo 2019'!$N3644</f>
        <v>5.7287758120709957E-2</v>
      </c>
      <c r="S3644" s="104">
        <v>0.2</v>
      </c>
      <c r="T3644" s="106">
        <f>'Datos Monitoreo 2019'!$R3644*'Datos Monitoreo 2019'!$S3644</f>
        <v>1.1457551624141991E-2</v>
      </c>
      <c r="U3644" s="106">
        <f>'Datos Monitoreo 2019'!$T3644+'Datos Monitoreo 2019'!$R3644</f>
        <v>6.8745309744851948E-2</v>
      </c>
    </row>
    <row r="3645" spans="1:21" s="94" customFormat="1" ht="16.5" hidden="1" x14ac:dyDescent="0.3">
      <c r="A3645" s="96" t="s">
        <v>135</v>
      </c>
      <c r="B3645" s="102">
        <f>VLOOKUP('Datos Monitoreo 2019'!$A3645,info!$D$3:$E$118,2,FALSE)</f>
        <v>2</v>
      </c>
      <c r="C3645" s="96">
        <v>35</v>
      </c>
      <c r="D3645" s="96" t="s">
        <v>10</v>
      </c>
      <c r="E3645" s="97">
        <v>19.576058000303128</v>
      </c>
      <c r="F3645" s="103">
        <f t="shared" si="61"/>
        <v>3.0098189175466066E-2</v>
      </c>
      <c r="G3645" s="98"/>
      <c r="H3645" s="104"/>
      <c r="I3645" s="104"/>
      <c r="J3645" s="104"/>
      <c r="K3645" s="105">
        <f>VLOOKUP('Datos Monitoreo 2019'!$D3645,info!$A$2:$B$20,2,FALSE)</f>
        <v>0.54</v>
      </c>
      <c r="M3645" s="104">
        <v>1.1499999999999999</v>
      </c>
      <c r="N3645" s="106">
        <f>(0.214828*'Datos Monitoreo 2019'!$E3645^2.0402)/1000</f>
        <v>9.2783067412580883E-2</v>
      </c>
      <c r="O3645" s="106">
        <f>'Datos Monitoreo 2019'!$N3645*'Datos Monitoreo 2019'!$S3645</f>
        <v>1.8556613482516176E-2</v>
      </c>
      <c r="P3645" s="106">
        <f>'Datos Monitoreo 2019'!$O3645+'Datos Monitoreo 2019'!$N3645</f>
        <v>0.11133968089509706</v>
      </c>
      <c r="Q3645" s="104">
        <v>0.47</v>
      </c>
      <c r="R3645" s="106">
        <f>'Datos Monitoreo 2019'!$Q3645*'Datos Monitoreo 2019'!$N3645</f>
        <v>4.360804168391301E-2</v>
      </c>
      <c r="S3645" s="104">
        <v>0.2</v>
      </c>
      <c r="T3645" s="106">
        <f>'Datos Monitoreo 2019'!$R3645*'Datos Monitoreo 2019'!$S3645</f>
        <v>8.7216083367826023E-3</v>
      </c>
      <c r="U3645" s="106">
        <f>'Datos Monitoreo 2019'!$T3645+'Datos Monitoreo 2019'!$R3645</f>
        <v>5.232965002069561E-2</v>
      </c>
    </row>
    <row r="3646" spans="1:21" s="94" customFormat="1" ht="16.5" hidden="1" x14ac:dyDescent="0.3">
      <c r="A3646" s="96" t="s">
        <v>135</v>
      </c>
      <c r="B3646" s="102">
        <f>VLOOKUP('Datos Monitoreo 2019'!$A3646,info!$D$3:$E$118,2,FALSE)</f>
        <v>2</v>
      </c>
      <c r="C3646" s="96">
        <v>36</v>
      </c>
      <c r="D3646" s="96" t="s">
        <v>10</v>
      </c>
      <c r="E3646" s="97">
        <v>27.406481200424377</v>
      </c>
      <c r="F3646" s="103">
        <f t="shared" si="61"/>
        <v>5.8992450783913464E-2</v>
      </c>
      <c r="G3646" s="98"/>
      <c r="H3646" s="104"/>
      <c r="I3646" s="104"/>
      <c r="J3646" s="104"/>
      <c r="K3646" s="105">
        <f>VLOOKUP('Datos Monitoreo 2019'!$D3646,info!$A$2:$B$20,2,FALSE)</f>
        <v>0.54</v>
      </c>
      <c r="M3646" s="104">
        <v>1.1499999999999999</v>
      </c>
      <c r="N3646" s="106">
        <f>(0.214828*'Datos Monitoreo 2019'!$E3646^2.0402)/1000</f>
        <v>0.18433132488838425</v>
      </c>
      <c r="O3646" s="106">
        <f>'Datos Monitoreo 2019'!$N3646*'Datos Monitoreo 2019'!$S3646</f>
        <v>3.6866264977676852E-2</v>
      </c>
      <c r="P3646" s="106">
        <f>'Datos Monitoreo 2019'!$O3646+'Datos Monitoreo 2019'!$N3646</f>
        <v>0.22119758986606108</v>
      </c>
      <c r="Q3646" s="104">
        <v>0.47</v>
      </c>
      <c r="R3646" s="106">
        <f>'Datos Monitoreo 2019'!$Q3646*'Datos Monitoreo 2019'!$N3646</f>
        <v>8.6635722697540593E-2</v>
      </c>
      <c r="S3646" s="104">
        <v>0.2</v>
      </c>
      <c r="T3646" s="106">
        <f>'Datos Monitoreo 2019'!$R3646*'Datos Monitoreo 2019'!$S3646</f>
        <v>1.7327144539508118E-2</v>
      </c>
      <c r="U3646" s="106">
        <f>'Datos Monitoreo 2019'!$T3646+'Datos Monitoreo 2019'!$R3646</f>
        <v>0.10396286723704871</v>
      </c>
    </row>
    <row r="3647" spans="1:21" s="94" customFormat="1" ht="16.5" hidden="1" x14ac:dyDescent="0.3">
      <c r="A3647" s="95" t="s">
        <v>135</v>
      </c>
      <c r="B3647" s="102">
        <f>VLOOKUP('Datos Monitoreo 2019'!$A3647,info!$D$3:$E$118,2,FALSE)</f>
        <v>2</v>
      </c>
      <c r="C3647" s="96">
        <v>38</v>
      </c>
      <c r="D3647" s="96" t="s">
        <v>10</v>
      </c>
      <c r="E3647" s="97">
        <v>22.281692032865347</v>
      </c>
      <c r="F3647" s="103">
        <f t="shared" si="61"/>
        <v>3.8992961057514354E-2</v>
      </c>
      <c r="G3647" s="95"/>
      <c r="H3647" s="104"/>
      <c r="I3647" s="104"/>
      <c r="J3647" s="104"/>
      <c r="K3647" s="105">
        <f>VLOOKUP('Datos Monitoreo 2019'!$D3647,info!$A$2:$B$20,2,FALSE)</f>
        <v>0.54</v>
      </c>
      <c r="M3647" s="104">
        <v>1.1499999999999999</v>
      </c>
      <c r="N3647" s="106">
        <f>(0.214828*'Datos Monitoreo 2019'!$E3647^2.0402)/1000</f>
        <v>0.12082998908357739</v>
      </c>
      <c r="O3647" s="106">
        <f>'Datos Monitoreo 2019'!$N3647*'Datos Monitoreo 2019'!$S3647</f>
        <v>2.4165997816715482E-2</v>
      </c>
      <c r="P3647" s="106">
        <f>'Datos Monitoreo 2019'!$O3647+'Datos Monitoreo 2019'!$N3647</f>
        <v>0.14499598690029286</v>
      </c>
      <c r="Q3647" s="104">
        <v>0.47</v>
      </c>
      <c r="R3647" s="106">
        <f>'Datos Monitoreo 2019'!$Q3647*'Datos Monitoreo 2019'!$N3647</f>
        <v>5.6790094869281368E-2</v>
      </c>
      <c r="S3647" s="104">
        <v>0.2</v>
      </c>
      <c r="T3647" s="106">
        <f>'Datos Monitoreo 2019'!$R3647*'Datos Monitoreo 2019'!$S3647</f>
        <v>1.1358018973856274E-2</v>
      </c>
      <c r="U3647" s="106">
        <f>'Datos Monitoreo 2019'!$T3647+'Datos Monitoreo 2019'!$R3647</f>
        <v>6.8148113843137639E-2</v>
      </c>
    </row>
    <row r="3648" spans="1:21" s="94" customFormat="1" ht="16.5" hidden="1" x14ac:dyDescent="0.3">
      <c r="A3648" s="95" t="s">
        <v>136</v>
      </c>
      <c r="B3648" s="102">
        <f>VLOOKUP('Datos Monitoreo 2019'!$A3648,info!$D$3:$E$118,2,FALSE)</f>
        <v>4</v>
      </c>
      <c r="C3648" s="96">
        <v>1</v>
      </c>
      <c r="D3648" s="96" t="s">
        <v>10</v>
      </c>
      <c r="E3648" s="97">
        <v>10.822536130248883</v>
      </c>
      <c r="F3648" s="103">
        <f t="shared" si="61"/>
        <v>9.1991557107115509E-3</v>
      </c>
      <c r="G3648" s="95"/>
      <c r="H3648" s="104"/>
      <c r="I3648" s="104"/>
      <c r="J3648" s="104"/>
      <c r="K3648" s="105">
        <f>VLOOKUP('Datos Monitoreo 2019'!$D3648,info!$A$2:$B$20,2,FALSE)</f>
        <v>0.54</v>
      </c>
      <c r="M3648" s="104">
        <v>1.1499999999999999</v>
      </c>
      <c r="N3648" s="106">
        <f>(0.214828*'Datos Monitoreo 2019'!$E3648^2.0402)/1000</f>
        <v>2.769038547527922E-2</v>
      </c>
      <c r="O3648" s="106">
        <f>'Datos Monitoreo 2019'!$N3648*'Datos Monitoreo 2019'!$S3648</f>
        <v>5.538077095055844E-3</v>
      </c>
      <c r="P3648" s="106">
        <f>'Datos Monitoreo 2019'!$O3648+'Datos Monitoreo 2019'!$N3648</f>
        <v>3.3228462570335064E-2</v>
      </c>
      <c r="Q3648" s="104">
        <v>0.47</v>
      </c>
      <c r="R3648" s="106">
        <f>'Datos Monitoreo 2019'!$Q3648*'Datos Monitoreo 2019'!$N3648</f>
        <v>1.3014481173381233E-2</v>
      </c>
      <c r="S3648" s="104">
        <v>0.2</v>
      </c>
      <c r="T3648" s="106">
        <f>'Datos Monitoreo 2019'!$R3648*'Datos Monitoreo 2019'!$S3648</f>
        <v>2.6028962346762467E-3</v>
      </c>
      <c r="U3648" s="106">
        <f>'Datos Monitoreo 2019'!$T3648+'Datos Monitoreo 2019'!$R3648</f>
        <v>1.5617377408057478E-2</v>
      </c>
    </row>
    <row r="3649" spans="1:21" s="94" customFormat="1" ht="16.5" hidden="1" x14ac:dyDescent="0.3">
      <c r="A3649" s="95" t="s">
        <v>136</v>
      </c>
      <c r="B3649" s="102">
        <f>VLOOKUP('Datos Monitoreo 2019'!$A3649,info!$D$3:$E$118,2,FALSE)</f>
        <v>4</v>
      </c>
      <c r="C3649" s="96">
        <v>3</v>
      </c>
      <c r="D3649" s="96" t="s">
        <v>21</v>
      </c>
      <c r="E3649" s="97">
        <v>16.806761990504146</v>
      </c>
      <c r="F3649" s="103">
        <f t="shared" si="61"/>
        <v>2.2184925827465472E-2</v>
      </c>
      <c r="G3649" s="95">
        <v>12</v>
      </c>
      <c r="H3649" s="104">
        <f>0.000107384*E3649^1.88222*G3649^0.67717</f>
        <v>0.1170467420688646</v>
      </c>
      <c r="I3649" s="104">
        <f>0.0000949251*E3649^1.21565*G3649^1.5574</f>
        <v>0.14055866417413374</v>
      </c>
      <c r="J3649" s="104">
        <f>IF(H3649&lt;I3649,H3649,I3649)</f>
        <v>0.1170467420688646</v>
      </c>
      <c r="K3649" s="105">
        <f>VLOOKUP('Datos Monitoreo 2019'!$D3649,info!$A$2:$B$20,2,FALSE)</f>
        <v>0.6</v>
      </c>
      <c r="L3649" s="94">
        <f>K3649*J3649</f>
        <v>7.0228045241318759E-2</v>
      </c>
      <c r="M3649" s="104">
        <v>1.1499999999999999</v>
      </c>
      <c r="N3649" s="106">
        <f>M3649*L3649</f>
        <v>8.0762252027516565E-2</v>
      </c>
      <c r="O3649" s="106">
        <f>'Datos Monitoreo 2019'!$N3649*'Datos Monitoreo 2019'!$S3649</f>
        <v>1.6152450405503314E-2</v>
      </c>
      <c r="P3649" s="106">
        <f>'Datos Monitoreo 2019'!$O3649+'Datos Monitoreo 2019'!$N3649</f>
        <v>9.6914702433019875E-2</v>
      </c>
      <c r="Q3649" s="104">
        <v>0.47</v>
      </c>
      <c r="R3649" s="106">
        <f>'Datos Monitoreo 2019'!$Q3649*'Datos Monitoreo 2019'!$N3649</f>
        <v>3.7958258452932783E-2</v>
      </c>
      <c r="S3649" s="104">
        <v>0.2</v>
      </c>
      <c r="T3649" s="106">
        <f>'Datos Monitoreo 2019'!$R3649*'Datos Monitoreo 2019'!$S3649</f>
        <v>7.5916516905865572E-3</v>
      </c>
      <c r="U3649" s="106">
        <f>'Datos Monitoreo 2019'!$T3649+'Datos Monitoreo 2019'!$R3649</f>
        <v>4.5549910143519341E-2</v>
      </c>
    </row>
    <row r="3650" spans="1:21" s="94" customFormat="1" ht="16.5" hidden="1" x14ac:dyDescent="0.3">
      <c r="A3650" s="95" t="s">
        <v>136</v>
      </c>
      <c r="B3650" s="102">
        <f>VLOOKUP('Datos Monitoreo 2019'!$A3650,info!$D$3:$E$118,2,FALSE)</f>
        <v>4</v>
      </c>
      <c r="C3650" s="96">
        <v>4</v>
      </c>
      <c r="D3650" s="96" t="s">
        <v>10</v>
      </c>
      <c r="E3650" s="97">
        <v>21.645072260497766</v>
      </c>
      <c r="F3650" s="103">
        <f t="shared" si="61"/>
        <v>3.6796622842846204E-2</v>
      </c>
      <c r="G3650" s="95"/>
      <c r="H3650" s="104"/>
      <c r="I3650" s="104"/>
      <c r="J3650" s="104"/>
      <c r="K3650" s="105">
        <f>VLOOKUP('Datos Monitoreo 2019'!$D3650,info!$A$2:$B$20,2,FALSE)</f>
        <v>0.54</v>
      </c>
      <c r="M3650" s="104">
        <v>1.1499999999999999</v>
      </c>
      <c r="N3650" s="106">
        <f>(0.214828*'Datos Monitoreo 2019'!$E3650^2.0402)/1000</f>
        <v>0.11389126027713642</v>
      </c>
      <c r="O3650" s="106">
        <f>'Datos Monitoreo 2019'!$N3650*'Datos Monitoreo 2019'!$S3650</f>
        <v>2.2778252055427287E-2</v>
      </c>
      <c r="P3650" s="106">
        <f>'Datos Monitoreo 2019'!$O3650+'Datos Monitoreo 2019'!$N3650</f>
        <v>0.13666951233256369</v>
      </c>
      <c r="Q3650" s="104">
        <v>0.47</v>
      </c>
      <c r="R3650" s="106">
        <f>'Datos Monitoreo 2019'!$Q3650*'Datos Monitoreo 2019'!$N3650</f>
        <v>5.3528892330254117E-2</v>
      </c>
      <c r="S3650" s="104">
        <v>0.2</v>
      </c>
      <c r="T3650" s="106">
        <f>'Datos Monitoreo 2019'!$R3650*'Datos Monitoreo 2019'!$S3650</f>
        <v>1.0705778466050824E-2</v>
      </c>
      <c r="U3650" s="106">
        <f>'Datos Monitoreo 2019'!$T3650+'Datos Monitoreo 2019'!$R3650</f>
        <v>6.4234670796304946E-2</v>
      </c>
    </row>
    <row r="3651" spans="1:21" s="94" customFormat="1" ht="16.5" hidden="1" x14ac:dyDescent="0.3">
      <c r="A3651" s="95" t="s">
        <v>136</v>
      </c>
      <c r="B3651" s="102">
        <f>VLOOKUP('Datos Monitoreo 2019'!$A3651,info!$D$3:$E$118,2,FALSE)</f>
        <v>4</v>
      </c>
      <c r="C3651" s="96">
        <v>5</v>
      </c>
      <c r="D3651" s="96" t="s">
        <v>10</v>
      </c>
      <c r="E3651" s="97">
        <v>28.265917893120612</v>
      </c>
      <c r="F3651" s="103">
        <f t="shared" ref="F3651:F3714" si="62">+(PI()*(((E3651/100)^2))/4)</f>
        <v>6.2750337722727756E-2</v>
      </c>
      <c r="G3651" s="95"/>
      <c r="H3651" s="104"/>
      <c r="I3651" s="104"/>
      <c r="J3651" s="104"/>
      <c r="K3651" s="105">
        <f>VLOOKUP('Datos Monitoreo 2019'!$D3651,info!$A$2:$B$20,2,FALSE)</f>
        <v>0.54</v>
      </c>
      <c r="M3651" s="104">
        <v>1.1499999999999999</v>
      </c>
      <c r="N3651" s="106">
        <f>(0.214828*'Datos Monitoreo 2019'!$E3651^2.0402)/1000</f>
        <v>0.19631697242114143</v>
      </c>
      <c r="O3651" s="106">
        <f>'Datos Monitoreo 2019'!$N3651*'Datos Monitoreo 2019'!$S3651</f>
        <v>3.9263394484228289E-2</v>
      </c>
      <c r="P3651" s="106">
        <f>'Datos Monitoreo 2019'!$O3651+'Datos Monitoreo 2019'!$N3651</f>
        <v>0.23558036690536971</v>
      </c>
      <c r="Q3651" s="104">
        <v>0.47</v>
      </c>
      <c r="R3651" s="106">
        <f>'Datos Monitoreo 2019'!$Q3651*'Datos Monitoreo 2019'!$N3651</f>
        <v>9.2268977037936475E-2</v>
      </c>
      <c r="S3651" s="104">
        <v>0.2</v>
      </c>
      <c r="T3651" s="106">
        <f>'Datos Monitoreo 2019'!$R3651*'Datos Monitoreo 2019'!$S3651</f>
        <v>1.8453795407587296E-2</v>
      </c>
      <c r="U3651" s="106">
        <f>'Datos Monitoreo 2019'!$T3651+'Datos Monitoreo 2019'!$R3651</f>
        <v>0.11072277244552377</v>
      </c>
    </row>
    <row r="3652" spans="1:21" s="94" customFormat="1" ht="16.5" hidden="1" x14ac:dyDescent="0.3">
      <c r="A3652" s="95" t="s">
        <v>136</v>
      </c>
      <c r="B3652" s="102">
        <f>VLOOKUP('Datos Monitoreo 2019'!$A3652,info!$D$3:$E$118,2,FALSE)</f>
        <v>4</v>
      </c>
      <c r="C3652" s="96">
        <v>6</v>
      </c>
      <c r="D3652" s="96" t="s">
        <v>10</v>
      </c>
      <c r="E3652" s="97">
        <v>15.820001343334399</v>
      </c>
      <c r="F3652" s="103">
        <f t="shared" si="62"/>
        <v>1.9656351669092995E-2</v>
      </c>
      <c r="G3652" s="95"/>
      <c r="H3652" s="104"/>
      <c r="I3652" s="104"/>
      <c r="J3652" s="104"/>
      <c r="K3652" s="105">
        <f>VLOOKUP('Datos Monitoreo 2019'!$D3652,info!$A$2:$B$20,2,FALSE)</f>
        <v>0.54</v>
      </c>
      <c r="M3652" s="104">
        <v>1.1499999999999999</v>
      </c>
      <c r="N3652" s="106">
        <f>(0.214828*'Datos Monitoreo 2019'!$E3652^2.0402)/1000</f>
        <v>6.0077523128380717E-2</v>
      </c>
      <c r="O3652" s="106">
        <f>'Datos Monitoreo 2019'!$N3652*'Datos Monitoreo 2019'!$S3652</f>
        <v>1.2015504625676144E-2</v>
      </c>
      <c r="P3652" s="106">
        <f>'Datos Monitoreo 2019'!$O3652+'Datos Monitoreo 2019'!$N3652</f>
        <v>7.2093027754056863E-2</v>
      </c>
      <c r="Q3652" s="104">
        <v>0.47</v>
      </c>
      <c r="R3652" s="106">
        <f>'Datos Monitoreo 2019'!$Q3652*'Datos Monitoreo 2019'!$N3652</f>
        <v>2.8236435870338934E-2</v>
      </c>
      <c r="S3652" s="104">
        <v>0.2</v>
      </c>
      <c r="T3652" s="106">
        <f>'Datos Monitoreo 2019'!$R3652*'Datos Monitoreo 2019'!$S3652</f>
        <v>5.6472871740677871E-3</v>
      </c>
      <c r="U3652" s="106">
        <f>'Datos Monitoreo 2019'!$T3652+'Datos Monitoreo 2019'!$R3652</f>
        <v>3.3883723044406719E-2</v>
      </c>
    </row>
    <row r="3653" spans="1:21" s="94" customFormat="1" ht="16.5" hidden="1" x14ac:dyDescent="0.3">
      <c r="A3653" s="95" t="s">
        <v>136</v>
      </c>
      <c r="B3653" s="102">
        <f>VLOOKUP('Datos Monitoreo 2019'!$A3653,info!$D$3:$E$118,2,FALSE)</f>
        <v>4</v>
      </c>
      <c r="C3653" s="96">
        <v>8</v>
      </c>
      <c r="D3653" s="96" t="s">
        <v>10</v>
      </c>
      <c r="E3653" s="97">
        <v>23.141128725561583</v>
      </c>
      <c r="F3653" s="103">
        <f t="shared" si="62"/>
        <v>4.2059001458708181E-2</v>
      </c>
      <c r="G3653" s="95"/>
      <c r="H3653" s="104"/>
      <c r="I3653" s="104"/>
      <c r="J3653" s="104"/>
      <c r="K3653" s="105">
        <f>VLOOKUP('Datos Monitoreo 2019'!$D3653,info!$A$2:$B$20,2,FALSE)</f>
        <v>0.54</v>
      </c>
      <c r="M3653" s="104">
        <v>1.1499999999999999</v>
      </c>
      <c r="N3653" s="106">
        <f>(0.214828*'Datos Monitoreo 2019'!$E3653^2.0402)/1000</f>
        <v>0.13052936343304997</v>
      </c>
      <c r="O3653" s="106">
        <f>'Datos Monitoreo 2019'!$N3653*'Datos Monitoreo 2019'!$S3653</f>
        <v>2.6105872686609993E-2</v>
      </c>
      <c r="P3653" s="106">
        <f>'Datos Monitoreo 2019'!$O3653+'Datos Monitoreo 2019'!$N3653</f>
        <v>0.15663523611965996</v>
      </c>
      <c r="Q3653" s="104">
        <v>0.47</v>
      </c>
      <c r="R3653" s="106">
        <f>'Datos Monitoreo 2019'!$Q3653*'Datos Monitoreo 2019'!$N3653</f>
        <v>6.1348800813533479E-2</v>
      </c>
      <c r="S3653" s="104">
        <v>0.2</v>
      </c>
      <c r="T3653" s="106">
        <f>'Datos Monitoreo 2019'!$R3653*'Datos Monitoreo 2019'!$S3653</f>
        <v>1.2269760162706696E-2</v>
      </c>
      <c r="U3653" s="106">
        <f>'Datos Monitoreo 2019'!$T3653+'Datos Monitoreo 2019'!$R3653</f>
        <v>7.3618560976240172E-2</v>
      </c>
    </row>
    <row r="3654" spans="1:21" s="94" customFormat="1" ht="16.5" hidden="1" x14ac:dyDescent="0.3">
      <c r="A3654" s="95" t="s">
        <v>136</v>
      </c>
      <c r="B3654" s="102">
        <f>VLOOKUP('Datos Monitoreo 2019'!$A3654,info!$D$3:$E$118,2,FALSE)</f>
        <v>4</v>
      </c>
      <c r="C3654" s="96">
        <v>10</v>
      </c>
      <c r="D3654" s="96" t="s">
        <v>10</v>
      </c>
      <c r="E3654" s="97">
        <v>24.382537281678363</v>
      </c>
      <c r="F3654" s="103">
        <f t="shared" si="62"/>
        <v>4.6692558894414059E-2</v>
      </c>
      <c r="G3654" s="95"/>
      <c r="H3654" s="104"/>
      <c r="I3654" s="104"/>
      <c r="J3654" s="104"/>
      <c r="K3654" s="105">
        <f>VLOOKUP('Datos Monitoreo 2019'!$D3654,info!$A$2:$B$20,2,FALSE)</f>
        <v>0.54</v>
      </c>
      <c r="M3654" s="104">
        <v>1.1499999999999999</v>
      </c>
      <c r="N3654" s="106">
        <f>(0.214828*'Datos Monitoreo 2019'!$E3654^2.0402)/1000</f>
        <v>0.1452142549041775</v>
      </c>
      <c r="O3654" s="106">
        <f>'Datos Monitoreo 2019'!$N3654*'Datos Monitoreo 2019'!$S3654</f>
        <v>2.9042850980835502E-2</v>
      </c>
      <c r="P3654" s="106">
        <f>'Datos Monitoreo 2019'!$O3654+'Datos Monitoreo 2019'!$N3654</f>
        <v>0.174257105885013</v>
      </c>
      <c r="Q3654" s="104">
        <v>0.47</v>
      </c>
      <c r="R3654" s="106">
        <f>'Datos Monitoreo 2019'!$Q3654*'Datos Monitoreo 2019'!$N3654</f>
        <v>6.8250699804963413E-2</v>
      </c>
      <c r="S3654" s="104">
        <v>0.2</v>
      </c>
      <c r="T3654" s="106">
        <f>'Datos Monitoreo 2019'!$R3654*'Datos Monitoreo 2019'!$S3654</f>
        <v>1.3650139960992683E-2</v>
      </c>
      <c r="U3654" s="106">
        <f>'Datos Monitoreo 2019'!$T3654+'Datos Monitoreo 2019'!$R3654</f>
        <v>8.1900839765956093E-2</v>
      </c>
    </row>
    <row r="3655" spans="1:21" s="94" customFormat="1" ht="16.5" hidden="1" x14ac:dyDescent="0.3">
      <c r="A3655" s="95" t="s">
        <v>136</v>
      </c>
      <c r="B3655" s="102">
        <f>VLOOKUP('Datos Monitoreo 2019'!$A3655,info!$D$3:$E$118,2,FALSE)</f>
        <v>4</v>
      </c>
      <c r="C3655" s="96">
        <v>12</v>
      </c>
      <c r="D3655" s="96" t="s">
        <v>10</v>
      </c>
      <c r="E3655" s="97">
        <v>23.650424543455646</v>
      </c>
      <c r="F3655" s="103">
        <f t="shared" si="62"/>
        <v>4.393066358946885E-2</v>
      </c>
      <c r="G3655" s="95"/>
      <c r="H3655" s="104"/>
      <c r="I3655" s="104"/>
      <c r="J3655" s="104"/>
      <c r="K3655" s="105">
        <f>VLOOKUP('Datos Monitoreo 2019'!$D3655,info!$A$2:$B$20,2,FALSE)</f>
        <v>0.54</v>
      </c>
      <c r="M3655" s="104">
        <v>1.1499999999999999</v>
      </c>
      <c r="N3655" s="106">
        <f>(0.214828*'Datos Monitoreo 2019'!$E3655^2.0402)/1000</f>
        <v>0.13645740021398861</v>
      </c>
      <c r="O3655" s="106">
        <f>'Datos Monitoreo 2019'!$N3655*'Datos Monitoreo 2019'!$S3655</f>
        <v>2.7291480042797724E-2</v>
      </c>
      <c r="P3655" s="106">
        <f>'Datos Monitoreo 2019'!$O3655+'Datos Monitoreo 2019'!$N3655</f>
        <v>0.16374888025678633</v>
      </c>
      <c r="Q3655" s="104">
        <v>0.47</v>
      </c>
      <c r="R3655" s="106">
        <f>'Datos Monitoreo 2019'!$Q3655*'Datos Monitoreo 2019'!$N3655</f>
        <v>6.4134978100574641E-2</v>
      </c>
      <c r="S3655" s="104">
        <v>0.2</v>
      </c>
      <c r="T3655" s="106">
        <f>'Datos Monitoreo 2019'!$R3655*'Datos Monitoreo 2019'!$S3655</f>
        <v>1.2826995620114929E-2</v>
      </c>
      <c r="U3655" s="106">
        <f>'Datos Monitoreo 2019'!$T3655+'Datos Monitoreo 2019'!$R3655</f>
        <v>7.6961973720689567E-2</v>
      </c>
    </row>
    <row r="3656" spans="1:21" s="94" customFormat="1" ht="16.5" hidden="1" x14ac:dyDescent="0.3">
      <c r="A3656" s="95" t="s">
        <v>136</v>
      </c>
      <c r="B3656" s="102">
        <f>VLOOKUP('Datos Monitoreo 2019'!$A3656,info!$D$3:$E$118,2,FALSE)</f>
        <v>4</v>
      </c>
      <c r="C3656" s="96">
        <v>14</v>
      </c>
      <c r="D3656" s="96" t="s">
        <v>10</v>
      </c>
      <c r="E3656" s="97">
        <v>24.796340133717298</v>
      </c>
      <c r="F3656" s="103">
        <f t="shared" si="62"/>
        <v>4.8290872410414444E-2</v>
      </c>
      <c r="G3656" s="95"/>
      <c r="H3656" s="104"/>
      <c r="I3656" s="104"/>
      <c r="J3656" s="104"/>
      <c r="K3656" s="105">
        <f>VLOOKUP('Datos Monitoreo 2019'!$D3656,info!$A$2:$B$20,2,FALSE)</f>
        <v>0.54</v>
      </c>
      <c r="M3656" s="104">
        <v>1.1499999999999999</v>
      </c>
      <c r="N3656" s="106">
        <f>(0.214828*'Datos Monitoreo 2019'!$E3656^2.0402)/1000</f>
        <v>0.15028666119111964</v>
      </c>
      <c r="O3656" s="106">
        <f>'Datos Monitoreo 2019'!$N3656*'Datos Monitoreo 2019'!$S3656</f>
        <v>3.0057332238223929E-2</v>
      </c>
      <c r="P3656" s="106">
        <f>'Datos Monitoreo 2019'!$O3656+'Datos Monitoreo 2019'!$N3656</f>
        <v>0.18034399342934357</v>
      </c>
      <c r="Q3656" s="104">
        <v>0.47</v>
      </c>
      <c r="R3656" s="106">
        <f>'Datos Monitoreo 2019'!$Q3656*'Datos Monitoreo 2019'!$N3656</f>
        <v>7.0634730759826223E-2</v>
      </c>
      <c r="S3656" s="104">
        <v>0.2</v>
      </c>
      <c r="T3656" s="106">
        <f>'Datos Monitoreo 2019'!$R3656*'Datos Monitoreo 2019'!$S3656</f>
        <v>1.4126946151965246E-2</v>
      </c>
      <c r="U3656" s="106">
        <f>'Datos Monitoreo 2019'!$T3656+'Datos Monitoreo 2019'!$R3656</f>
        <v>8.476167691179147E-2</v>
      </c>
    </row>
    <row r="3657" spans="1:21" s="94" customFormat="1" ht="16.5" hidden="1" x14ac:dyDescent="0.3">
      <c r="A3657" s="95" t="s">
        <v>136</v>
      </c>
      <c r="B3657" s="102">
        <f>VLOOKUP('Datos Monitoreo 2019'!$A3657,info!$D$3:$E$118,2,FALSE)</f>
        <v>4</v>
      </c>
      <c r="C3657" s="96">
        <v>15</v>
      </c>
      <c r="D3657" s="96" t="s">
        <v>10</v>
      </c>
      <c r="E3657" s="97">
        <v>17.984508569384175</v>
      </c>
      <c r="F3657" s="103">
        <f t="shared" si="62"/>
        <v>2.5403118354255152E-2</v>
      </c>
      <c r="G3657" s="95"/>
      <c r="H3657" s="104"/>
      <c r="I3657" s="104"/>
      <c r="J3657" s="104"/>
      <c r="K3657" s="105">
        <f>VLOOKUP('Datos Monitoreo 2019'!$D3657,info!$A$2:$B$20,2,FALSE)</f>
        <v>0.54</v>
      </c>
      <c r="M3657" s="104">
        <v>1.1499999999999999</v>
      </c>
      <c r="N3657" s="106">
        <f>(0.214828*'Datos Monitoreo 2019'!$E3657^2.0402)/1000</f>
        <v>7.8043180200135495E-2</v>
      </c>
      <c r="O3657" s="106">
        <f>'Datos Monitoreo 2019'!$N3657*'Datos Monitoreo 2019'!$S3657</f>
        <v>1.56086360400271E-2</v>
      </c>
      <c r="P3657" s="106">
        <f>'Datos Monitoreo 2019'!$O3657+'Datos Monitoreo 2019'!$N3657</f>
        <v>9.3651816240162597E-2</v>
      </c>
      <c r="Q3657" s="104">
        <v>0.47</v>
      </c>
      <c r="R3657" s="106">
        <f>'Datos Monitoreo 2019'!$Q3657*'Datos Monitoreo 2019'!$N3657</f>
        <v>3.6680294694063684E-2</v>
      </c>
      <c r="S3657" s="104">
        <v>0.2</v>
      </c>
      <c r="T3657" s="106">
        <f>'Datos Monitoreo 2019'!$R3657*'Datos Monitoreo 2019'!$S3657</f>
        <v>7.3360589388127371E-3</v>
      </c>
      <c r="U3657" s="106">
        <f>'Datos Monitoreo 2019'!$T3657+'Datos Monitoreo 2019'!$R3657</f>
        <v>4.4016353632876419E-2</v>
      </c>
    </row>
    <row r="3658" spans="1:21" s="94" customFormat="1" ht="16.5" hidden="1" x14ac:dyDescent="0.3">
      <c r="A3658" s="95" t="s">
        <v>136</v>
      </c>
      <c r="B3658" s="102">
        <f>VLOOKUP('Datos Monitoreo 2019'!$A3658,info!$D$3:$E$118,2,FALSE)</f>
        <v>4</v>
      </c>
      <c r="C3658" s="96">
        <v>16</v>
      </c>
      <c r="D3658" s="96" t="s">
        <v>10</v>
      </c>
      <c r="E3658" s="97">
        <v>20.085353818197191</v>
      </c>
      <c r="F3658" s="103">
        <f t="shared" si="62"/>
        <v>3.168464564820607E-2</v>
      </c>
      <c r="G3658" s="95"/>
      <c r="H3658" s="104"/>
      <c r="I3658" s="104"/>
      <c r="J3658" s="104"/>
      <c r="K3658" s="105">
        <f>VLOOKUP('Datos Monitoreo 2019'!$D3658,info!$A$2:$B$20,2,FALSE)</f>
        <v>0.54</v>
      </c>
      <c r="M3658" s="104">
        <v>1.1499999999999999</v>
      </c>
      <c r="N3658" s="106">
        <f>(0.214828*'Datos Monitoreo 2019'!$E3658^2.0402)/1000</f>
        <v>9.7774502253514556E-2</v>
      </c>
      <c r="O3658" s="106">
        <f>'Datos Monitoreo 2019'!$N3658*'Datos Monitoreo 2019'!$S3658</f>
        <v>1.9554900450702913E-2</v>
      </c>
      <c r="P3658" s="106">
        <f>'Datos Monitoreo 2019'!$O3658+'Datos Monitoreo 2019'!$N3658</f>
        <v>0.11732940270421746</v>
      </c>
      <c r="Q3658" s="104">
        <v>0.47</v>
      </c>
      <c r="R3658" s="106">
        <f>'Datos Monitoreo 2019'!$Q3658*'Datos Monitoreo 2019'!$N3658</f>
        <v>4.5954016059151837E-2</v>
      </c>
      <c r="S3658" s="104">
        <v>0.2</v>
      </c>
      <c r="T3658" s="106">
        <f>'Datos Monitoreo 2019'!$R3658*'Datos Monitoreo 2019'!$S3658</f>
        <v>9.1908032118303683E-3</v>
      </c>
      <c r="U3658" s="106">
        <f>'Datos Monitoreo 2019'!$T3658+'Datos Monitoreo 2019'!$R3658</f>
        <v>5.5144819270982207E-2</v>
      </c>
    </row>
    <row r="3659" spans="1:21" s="94" customFormat="1" ht="16.5" hidden="1" x14ac:dyDescent="0.3">
      <c r="A3659" s="95" t="s">
        <v>136</v>
      </c>
      <c r="B3659" s="102">
        <f>VLOOKUP('Datos Monitoreo 2019'!$A3659,info!$D$3:$E$118,2,FALSE)</f>
        <v>4</v>
      </c>
      <c r="C3659" s="96">
        <v>18</v>
      </c>
      <c r="D3659" s="96" t="s">
        <v>13</v>
      </c>
      <c r="E3659" s="97">
        <v>5.5385920195979574</v>
      </c>
      <c r="F3659" s="103">
        <f t="shared" si="62"/>
        <v>2.4092875285251108E-3</v>
      </c>
      <c r="G3659" s="95"/>
      <c r="H3659" s="104"/>
      <c r="I3659" s="104"/>
      <c r="J3659" s="104"/>
      <c r="K3659" s="105">
        <f>VLOOKUP('Datos Monitoreo 2019'!$D3659,info!$A$2:$B$20,2,FALSE)</f>
        <v>0.87</v>
      </c>
      <c r="M3659" s="104">
        <v>1.1499999999999999</v>
      </c>
      <c r="N3659" s="106">
        <f>(0.193936*'Datos Monitoreo 2019'!$E3659^2.24268)/1000</f>
        <v>9.012916457642484E-3</v>
      </c>
      <c r="O3659" s="106">
        <f>'Datos Monitoreo 2019'!$N3659*'Datos Monitoreo 2019'!$S3659</f>
        <v>1.8025832915284968E-3</v>
      </c>
      <c r="P3659" s="106">
        <f>'Datos Monitoreo 2019'!$O3659+'Datos Monitoreo 2019'!$N3659</f>
        <v>1.0815499749170981E-2</v>
      </c>
      <c r="Q3659" s="104">
        <v>0.47</v>
      </c>
      <c r="R3659" s="106">
        <f>'Datos Monitoreo 2019'!$Q3659*'Datos Monitoreo 2019'!$N3659</f>
        <v>4.2360707350919671E-3</v>
      </c>
      <c r="S3659" s="104">
        <v>0.2</v>
      </c>
      <c r="T3659" s="106">
        <f>'Datos Monitoreo 2019'!$R3659*'Datos Monitoreo 2019'!$S3659</f>
        <v>8.4721414701839344E-4</v>
      </c>
      <c r="U3659" s="106">
        <f>'Datos Monitoreo 2019'!$T3659+'Datos Monitoreo 2019'!$R3659</f>
        <v>5.0832848821103609E-3</v>
      </c>
    </row>
    <row r="3660" spans="1:21" s="94" customFormat="1" ht="16.5" hidden="1" x14ac:dyDescent="0.3">
      <c r="A3660" s="95" t="s">
        <v>136</v>
      </c>
      <c r="B3660" s="102">
        <f>VLOOKUP('Datos Monitoreo 2019'!$A3660,info!$D$3:$E$118,2,FALSE)</f>
        <v>4</v>
      </c>
      <c r="C3660" s="96">
        <v>19</v>
      </c>
      <c r="D3660" s="96" t="s">
        <v>10</v>
      </c>
      <c r="E3660" s="97">
        <v>18.621128341751756</v>
      </c>
      <c r="F3660" s="103">
        <f t="shared" si="62"/>
        <v>2.7233400199811946E-2</v>
      </c>
      <c r="G3660" s="95"/>
      <c r="H3660" s="104"/>
      <c r="I3660" s="104"/>
      <c r="J3660" s="104"/>
      <c r="K3660" s="105">
        <f>VLOOKUP('Datos Monitoreo 2019'!$D3660,info!$A$2:$B$20,2,FALSE)</f>
        <v>0.54</v>
      </c>
      <c r="M3660" s="104">
        <v>1.1499999999999999</v>
      </c>
      <c r="N3660" s="106">
        <f>(0.214828*'Datos Monitoreo 2019'!$E3660^2.0402)/1000</f>
        <v>8.3783232658529272E-2</v>
      </c>
      <c r="O3660" s="106">
        <f>'Datos Monitoreo 2019'!$N3660*'Datos Monitoreo 2019'!$S3660</f>
        <v>1.6756646531705856E-2</v>
      </c>
      <c r="P3660" s="106">
        <f>'Datos Monitoreo 2019'!$O3660+'Datos Monitoreo 2019'!$N3660</f>
        <v>0.10053987919023513</v>
      </c>
      <c r="Q3660" s="104">
        <v>0.47</v>
      </c>
      <c r="R3660" s="106">
        <f>'Datos Monitoreo 2019'!$Q3660*'Datos Monitoreo 2019'!$N3660</f>
        <v>3.9378119349508758E-2</v>
      </c>
      <c r="S3660" s="104">
        <v>0.2</v>
      </c>
      <c r="T3660" s="106">
        <f>'Datos Monitoreo 2019'!$R3660*'Datos Monitoreo 2019'!$S3660</f>
        <v>7.8756238699017513E-3</v>
      </c>
      <c r="U3660" s="106">
        <f>'Datos Monitoreo 2019'!$T3660+'Datos Monitoreo 2019'!$R3660</f>
        <v>4.7253743219410511E-2</v>
      </c>
    </row>
    <row r="3661" spans="1:21" s="94" customFormat="1" ht="16.5" hidden="1" x14ac:dyDescent="0.3">
      <c r="A3661" s="95" t="s">
        <v>136</v>
      </c>
      <c r="B3661" s="102">
        <f>VLOOKUP('Datos Monitoreo 2019'!$A3661,info!$D$3:$E$118,2,FALSE)</f>
        <v>4</v>
      </c>
      <c r="C3661" s="96">
        <v>20</v>
      </c>
      <c r="D3661" s="96" t="s">
        <v>10</v>
      </c>
      <c r="E3661" s="97">
        <v>25.464790894703256</v>
      </c>
      <c r="F3661" s="103">
        <f t="shared" si="62"/>
        <v>5.0929581789406507E-2</v>
      </c>
      <c r="G3661" s="95"/>
      <c r="H3661" s="104"/>
      <c r="I3661" s="104"/>
      <c r="J3661" s="104"/>
      <c r="K3661" s="105">
        <f>VLOOKUP('Datos Monitoreo 2019'!$D3661,info!$A$2:$B$20,2,FALSE)</f>
        <v>0.54</v>
      </c>
      <c r="M3661" s="104">
        <v>1.1499999999999999</v>
      </c>
      <c r="N3661" s="106">
        <f>(0.214828*'Datos Monitoreo 2019'!$E3661^2.0402)/1000</f>
        <v>0.15866820421173675</v>
      </c>
      <c r="O3661" s="106">
        <f>'Datos Monitoreo 2019'!$N3661*'Datos Monitoreo 2019'!$S3661</f>
        <v>3.1733640842347352E-2</v>
      </c>
      <c r="P3661" s="106">
        <f>'Datos Monitoreo 2019'!$O3661+'Datos Monitoreo 2019'!$N3661</f>
        <v>0.19040184505408408</v>
      </c>
      <c r="Q3661" s="104">
        <v>0.47</v>
      </c>
      <c r="R3661" s="106">
        <f>'Datos Monitoreo 2019'!$Q3661*'Datos Monitoreo 2019'!$N3661</f>
        <v>7.457405597951626E-2</v>
      </c>
      <c r="S3661" s="104">
        <v>0.2</v>
      </c>
      <c r="T3661" s="106">
        <f>'Datos Monitoreo 2019'!$R3661*'Datos Monitoreo 2019'!$S3661</f>
        <v>1.4914811195903252E-2</v>
      </c>
      <c r="U3661" s="106">
        <f>'Datos Monitoreo 2019'!$T3661+'Datos Monitoreo 2019'!$R3661</f>
        <v>8.9488867175419512E-2</v>
      </c>
    </row>
    <row r="3662" spans="1:21" s="94" customFormat="1" ht="16.5" hidden="1" x14ac:dyDescent="0.3">
      <c r="A3662" s="95" t="s">
        <v>136</v>
      </c>
      <c r="B3662" s="102">
        <f>VLOOKUP('Datos Monitoreo 2019'!$A3662,info!$D$3:$E$118,2,FALSE)</f>
        <v>4</v>
      </c>
      <c r="C3662" s="96">
        <v>21</v>
      </c>
      <c r="D3662" s="96" t="s">
        <v>10</v>
      </c>
      <c r="E3662" s="97">
        <v>23.650424543455646</v>
      </c>
      <c r="F3662" s="103">
        <f t="shared" si="62"/>
        <v>4.393066358946885E-2</v>
      </c>
      <c r="G3662" s="95"/>
      <c r="H3662" s="104"/>
      <c r="I3662" s="104"/>
      <c r="J3662" s="104"/>
      <c r="K3662" s="105">
        <f>VLOOKUP('Datos Monitoreo 2019'!$D3662,info!$A$2:$B$20,2,FALSE)</f>
        <v>0.54</v>
      </c>
      <c r="M3662" s="104">
        <v>1.1499999999999999</v>
      </c>
      <c r="N3662" s="106">
        <f>(0.214828*'Datos Monitoreo 2019'!$E3662^2.0402)/1000</f>
        <v>0.13645740021398861</v>
      </c>
      <c r="O3662" s="106">
        <f>'Datos Monitoreo 2019'!$N3662*'Datos Monitoreo 2019'!$S3662</f>
        <v>2.7291480042797724E-2</v>
      </c>
      <c r="P3662" s="106">
        <f>'Datos Monitoreo 2019'!$O3662+'Datos Monitoreo 2019'!$N3662</f>
        <v>0.16374888025678633</v>
      </c>
      <c r="Q3662" s="104">
        <v>0.47</v>
      </c>
      <c r="R3662" s="106">
        <f>'Datos Monitoreo 2019'!$Q3662*'Datos Monitoreo 2019'!$N3662</f>
        <v>6.4134978100574641E-2</v>
      </c>
      <c r="S3662" s="104">
        <v>0.2</v>
      </c>
      <c r="T3662" s="106">
        <f>'Datos Monitoreo 2019'!$R3662*'Datos Monitoreo 2019'!$S3662</f>
        <v>1.2826995620114929E-2</v>
      </c>
      <c r="U3662" s="106">
        <f>'Datos Monitoreo 2019'!$T3662+'Datos Monitoreo 2019'!$R3662</f>
        <v>7.6961973720689567E-2</v>
      </c>
    </row>
    <row r="3663" spans="1:21" s="94" customFormat="1" ht="16.5" hidden="1" x14ac:dyDescent="0.3">
      <c r="A3663" s="95" t="s">
        <v>136</v>
      </c>
      <c r="B3663" s="102">
        <f>VLOOKUP('Datos Monitoreo 2019'!$A3663,info!$D$3:$E$118,2,FALSE)</f>
        <v>4</v>
      </c>
      <c r="C3663" s="96">
        <v>24</v>
      </c>
      <c r="D3663" s="96" t="s">
        <v>10</v>
      </c>
      <c r="E3663" s="97">
        <v>16.392959138465219</v>
      </c>
      <c r="F3663" s="103">
        <f t="shared" si="62"/>
        <v>2.1105934890773968E-2</v>
      </c>
      <c r="G3663" s="95"/>
      <c r="H3663" s="104"/>
      <c r="I3663" s="104"/>
      <c r="J3663" s="104"/>
      <c r="K3663" s="105">
        <f>VLOOKUP('Datos Monitoreo 2019'!$D3663,info!$A$2:$B$20,2,FALSE)</f>
        <v>0.54</v>
      </c>
      <c r="M3663" s="104">
        <v>1.1499999999999999</v>
      </c>
      <c r="N3663" s="106">
        <f>(0.214828*'Datos Monitoreo 2019'!$E3663^2.0402)/1000</f>
        <v>6.4600342967733981E-2</v>
      </c>
      <c r="O3663" s="106">
        <f>'Datos Monitoreo 2019'!$N3663*'Datos Monitoreo 2019'!$S3663</f>
        <v>1.2920068593546797E-2</v>
      </c>
      <c r="P3663" s="106">
        <f>'Datos Monitoreo 2019'!$O3663+'Datos Monitoreo 2019'!$N3663</f>
        <v>7.7520411561280783E-2</v>
      </c>
      <c r="Q3663" s="104">
        <v>0.47</v>
      </c>
      <c r="R3663" s="106">
        <f>'Datos Monitoreo 2019'!$Q3663*'Datos Monitoreo 2019'!$N3663</f>
        <v>3.036216119483497E-2</v>
      </c>
      <c r="S3663" s="104">
        <v>0.2</v>
      </c>
      <c r="T3663" s="106">
        <f>'Datos Monitoreo 2019'!$R3663*'Datos Monitoreo 2019'!$S3663</f>
        <v>6.0724322389669946E-3</v>
      </c>
      <c r="U3663" s="106">
        <f>'Datos Monitoreo 2019'!$T3663+'Datos Monitoreo 2019'!$R3663</f>
        <v>3.6434593433801968E-2</v>
      </c>
    </row>
    <row r="3664" spans="1:21" s="94" customFormat="1" ht="16.5" hidden="1" x14ac:dyDescent="0.3">
      <c r="A3664" s="95" t="s">
        <v>136</v>
      </c>
      <c r="B3664" s="102">
        <f>VLOOKUP('Datos Monitoreo 2019'!$A3664,info!$D$3:$E$118,2,FALSE)</f>
        <v>4</v>
      </c>
      <c r="C3664" s="96">
        <v>26</v>
      </c>
      <c r="D3664" s="96" t="s">
        <v>21</v>
      </c>
      <c r="E3664" s="97">
        <v>21.008452488130185</v>
      </c>
      <c r="F3664" s="103">
        <f t="shared" si="62"/>
        <v>3.4663946605414803E-2</v>
      </c>
      <c r="G3664" s="95">
        <v>14</v>
      </c>
      <c r="H3664" s="104">
        <f>0.000107384*E3664^1.88222*G3664^0.67717</f>
        <v>0.19774233224301624</v>
      </c>
      <c r="I3664" s="104">
        <f>0.0000949251*E3664^1.21565*G3664^1.5574</f>
        <v>0.23438467295620288</v>
      </c>
      <c r="J3664" s="104">
        <f>IF(H3664&lt;I3664,H3664,I3664)</f>
        <v>0.19774233224301624</v>
      </c>
      <c r="K3664" s="105">
        <f>VLOOKUP('Datos Monitoreo 2019'!$D3664,info!$A$2:$B$20,2,FALSE)</f>
        <v>0.6</v>
      </c>
      <c r="L3664" s="94">
        <f>K3664*J3664</f>
        <v>0.11864539934580974</v>
      </c>
      <c r="M3664" s="104">
        <v>1.1499999999999999</v>
      </c>
      <c r="N3664" s="106">
        <f>M3664*L3664</f>
        <v>0.13644220924768119</v>
      </c>
      <c r="O3664" s="106">
        <f>'Datos Monitoreo 2019'!$N3664*'Datos Monitoreo 2019'!$S3664</f>
        <v>2.728844184953624E-2</v>
      </c>
      <c r="P3664" s="106">
        <f>'Datos Monitoreo 2019'!$O3664+'Datos Monitoreo 2019'!$N3664</f>
        <v>0.16373065109721743</v>
      </c>
      <c r="Q3664" s="104">
        <v>0.47</v>
      </c>
      <c r="R3664" s="106">
        <f>'Datos Monitoreo 2019'!$Q3664*'Datos Monitoreo 2019'!$N3664</f>
        <v>6.4127838346410157E-2</v>
      </c>
      <c r="S3664" s="104">
        <v>0.2</v>
      </c>
      <c r="T3664" s="106">
        <f>'Datos Monitoreo 2019'!$R3664*'Datos Monitoreo 2019'!$S3664</f>
        <v>1.2825567669282032E-2</v>
      </c>
      <c r="U3664" s="106">
        <f>'Datos Monitoreo 2019'!$T3664+'Datos Monitoreo 2019'!$R3664</f>
        <v>7.6953406015692186E-2</v>
      </c>
    </row>
    <row r="3665" spans="1:21" s="94" customFormat="1" ht="16.5" hidden="1" x14ac:dyDescent="0.3">
      <c r="A3665" s="95" t="s">
        <v>136</v>
      </c>
      <c r="B3665" s="102">
        <f>VLOOKUP('Datos Monitoreo 2019'!$A3665,info!$D$3:$E$118,2,FALSE)</f>
        <v>4</v>
      </c>
      <c r="C3665" s="96">
        <v>27</v>
      </c>
      <c r="D3665" s="96" t="s">
        <v>10</v>
      </c>
      <c r="E3665" s="97">
        <v>19.798874920631782</v>
      </c>
      <c r="F3665" s="103">
        <f t="shared" si="62"/>
        <v>3.0787250501582424E-2</v>
      </c>
      <c r="G3665" s="95"/>
      <c r="H3665" s="104"/>
      <c r="I3665" s="104"/>
      <c r="J3665" s="104"/>
      <c r="K3665" s="105">
        <f>VLOOKUP('Datos Monitoreo 2019'!$D3665,info!$A$2:$B$20,2,FALSE)</f>
        <v>0.54</v>
      </c>
      <c r="M3665" s="104">
        <v>1.1499999999999999</v>
      </c>
      <c r="N3665" s="106">
        <f>(0.214828*'Datos Monitoreo 2019'!$E3665^2.0402)/1000</f>
        <v>9.4950412946664703E-2</v>
      </c>
      <c r="O3665" s="106">
        <f>'Datos Monitoreo 2019'!$N3665*'Datos Monitoreo 2019'!$S3665</f>
        <v>1.8990082589332942E-2</v>
      </c>
      <c r="P3665" s="106">
        <f>'Datos Monitoreo 2019'!$O3665+'Datos Monitoreo 2019'!$N3665</f>
        <v>0.11394049553599764</v>
      </c>
      <c r="Q3665" s="104">
        <v>0.47</v>
      </c>
      <c r="R3665" s="106">
        <f>'Datos Monitoreo 2019'!$Q3665*'Datos Monitoreo 2019'!$N3665</f>
        <v>4.462669408493241E-2</v>
      </c>
      <c r="S3665" s="104">
        <v>0.2</v>
      </c>
      <c r="T3665" s="106">
        <f>'Datos Monitoreo 2019'!$R3665*'Datos Monitoreo 2019'!$S3665</f>
        <v>8.9253388169864816E-3</v>
      </c>
      <c r="U3665" s="106">
        <f>'Datos Monitoreo 2019'!$T3665+'Datos Monitoreo 2019'!$R3665</f>
        <v>5.3552032901918893E-2</v>
      </c>
    </row>
    <row r="3666" spans="1:21" s="94" customFormat="1" ht="16.5" hidden="1" x14ac:dyDescent="0.3">
      <c r="A3666" s="95" t="s">
        <v>136</v>
      </c>
      <c r="B3666" s="102">
        <f>VLOOKUP('Datos Monitoreo 2019'!$A3666,info!$D$3:$E$118,2,FALSE)</f>
        <v>4</v>
      </c>
      <c r="C3666" s="96">
        <v>28</v>
      </c>
      <c r="D3666" s="96" t="s">
        <v>10</v>
      </c>
      <c r="E3666" s="97">
        <v>18.334649444186343</v>
      </c>
      <c r="F3666" s="103">
        <f t="shared" si="62"/>
        <v>2.6401895199628336E-2</v>
      </c>
      <c r="G3666" s="95"/>
      <c r="H3666" s="104"/>
      <c r="I3666" s="104"/>
      <c r="J3666" s="104"/>
      <c r="K3666" s="105">
        <f>VLOOKUP('Datos Monitoreo 2019'!$D3666,info!$A$2:$B$20,2,FALSE)</f>
        <v>0.54</v>
      </c>
      <c r="M3666" s="104">
        <v>1.1499999999999999</v>
      </c>
      <c r="N3666" s="106">
        <f>(0.214828*'Datos Monitoreo 2019'!$E3666^2.0402)/1000</f>
        <v>8.1174508121675606E-2</v>
      </c>
      <c r="O3666" s="106">
        <f>'Datos Monitoreo 2019'!$N3666*'Datos Monitoreo 2019'!$S3666</f>
        <v>1.6234901624335121E-2</v>
      </c>
      <c r="P3666" s="106">
        <f>'Datos Monitoreo 2019'!$O3666+'Datos Monitoreo 2019'!$N3666</f>
        <v>9.7409409746010728E-2</v>
      </c>
      <c r="Q3666" s="104">
        <v>0.47</v>
      </c>
      <c r="R3666" s="106">
        <f>'Datos Monitoreo 2019'!$Q3666*'Datos Monitoreo 2019'!$N3666</f>
        <v>3.8152018817187536E-2</v>
      </c>
      <c r="S3666" s="104">
        <v>0.2</v>
      </c>
      <c r="T3666" s="106">
        <f>'Datos Monitoreo 2019'!$R3666*'Datos Monitoreo 2019'!$S3666</f>
        <v>7.6304037634375077E-3</v>
      </c>
      <c r="U3666" s="106">
        <f>'Datos Monitoreo 2019'!$T3666+'Datos Monitoreo 2019'!$R3666</f>
        <v>4.5782422580625044E-2</v>
      </c>
    </row>
    <row r="3667" spans="1:21" s="94" customFormat="1" ht="16.5" hidden="1" x14ac:dyDescent="0.3">
      <c r="A3667" s="95" t="s">
        <v>136</v>
      </c>
      <c r="B3667" s="102">
        <f>VLOOKUP('Datos Monitoreo 2019'!$A3667,info!$D$3:$E$118,2,FALSE)</f>
        <v>4</v>
      </c>
      <c r="C3667" s="96">
        <v>30</v>
      </c>
      <c r="D3667" s="96" t="s">
        <v>13</v>
      </c>
      <c r="E3667" s="97">
        <v>2.5146481008519466</v>
      </c>
      <c r="F3667" s="103">
        <f t="shared" si="62"/>
        <v>4.9664299991825946E-4</v>
      </c>
      <c r="G3667" s="95"/>
      <c r="H3667" s="104"/>
      <c r="I3667" s="104"/>
      <c r="J3667" s="104"/>
      <c r="K3667" s="105">
        <f>VLOOKUP('Datos Monitoreo 2019'!$D3667,info!$A$2:$B$20,2,FALSE)</f>
        <v>0.87</v>
      </c>
      <c r="M3667" s="104">
        <v>1.1499999999999999</v>
      </c>
      <c r="N3667" s="106">
        <f>(0.193936*'Datos Monitoreo 2019'!$E3667^2.24268)/1000</f>
        <v>1.5339128387847872E-3</v>
      </c>
      <c r="O3667" s="106">
        <f>'Datos Monitoreo 2019'!$N3667*'Datos Monitoreo 2019'!$S3667</f>
        <v>3.0678256775695746E-4</v>
      </c>
      <c r="P3667" s="106">
        <f>'Datos Monitoreo 2019'!$O3667+'Datos Monitoreo 2019'!$N3667</f>
        <v>1.8406954065417445E-3</v>
      </c>
      <c r="Q3667" s="104">
        <v>0.47</v>
      </c>
      <c r="R3667" s="106">
        <f>'Datos Monitoreo 2019'!$Q3667*'Datos Monitoreo 2019'!$N3667</f>
        <v>7.2093903422884998E-4</v>
      </c>
      <c r="S3667" s="104">
        <v>0.2</v>
      </c>
      <c r="T3667" s="106">
        <f>'Datos Monitoreo 2019'!$R3667*'Datos Monitoreo 2019'!$S3667</f>
        <v>1.4418780684577001E-4</v>
      </c>
      <c r="U3667" s="106">
        <f>'Datos Monitoreo 2019'!$T3667+'Datos Monitoreo 2019'!$R3667</f>
        <v>8.6512684107462002E-4</v>
      </c>
    </row>
    <row r="3668" spans="1:21" s="94" customFormat="1" ht="16.5" hidden="1" x14ac:dyDescent="0.3">
      <c r="A3668" s="95" t="s">
        <v>136</v>
      </c>
      <c r="B3668" s="102">
        <f>VLOOKUP('Datos Monitoreo 2019'!$A3668,info!$D$3:$E$118,2,FALSE)</f>
        <v>4</v>
      </c>
      <c r="C3668" s="96">
        <v>31</v>
      </c>
      <c r="D3668" s="96" t="s">
        <v>10</v>
      </c>
      <c r="E3668" s="97">
        <v>20.785635567801531</v>
      </c>
      <c r="F3668" s="103">
        <f t="shared" si="62"/>
        <v>3.3932550064435997E-2</v>
      </c>
      <c r="G3668" s="95"/>
      <c r="H3668" s="104"/>
      <c r="I3668" s="104"/>
      <c r="J3668" s="104"/>
      <c r="K3668" s="105">
        <f>VLOOKUP('Datos Monitoreo 2019'!$D3668,info!$A$2:$B$20,2,FALSE)</f>
        <v>0.54</v>
      </c>
      <c r="M3668" s="104">
        <v>1.1499999999999999</v>
      </c>
      <c r="N3668" s="106">
        <f>(0.214828*'Datos Monitoreo 2019'!$E3668^2.0402)/1000</f>
        <v>0.10485558980107788</v>
      </c>
      <c r="O3668" s="106">
        <f>'Datos Monitoreo 2019'!$N3668*'Datos Monitoreo 2019'!$S3668</f>
        <v>2.0971117960215578E-2</v>
      </c>
      <c r="P3668" s="106">
        <f>'Datos Monitoreo 2019'!$O3668+'Datos Monitoreo 2019'!$N3668</f>
        <v>0.12582670776129345</v>
      </c>
      <c r="Q3668" s="104">
        <v>0.47</v>
      </c>
      <c r="R3668" s="106">
        <f>'Datos Monitoreo 2019'!$Q3668*'Datos Monitoreo 2019'!$N3668</f>
        <v>4.9282127206506605E-2</v>
      </c>
      <c r="S3668" s="104">
        <v>0.2</v>
      </c>
      <c r="T3668" s="106">
        <f>'Datos Monitoreo 2019'!$R3668*'Datos Monitoreo 2019'!$S3668</f>
        <v>9.8564254413013221E-3</v>
      </c>
      <c r="U3668" s="106">
        <f>'Datos Monitoreo 2019'!$T3668+'Datos Monitoreo 2019'!$R3668</f>
        <v>5.9138552647807929E-2</v>
      </c>
    </row>
    <row r="3669" spans="1:21" s="94" customFormat="1" ht="16.5" hidden="1" x14ac:dyDescent="0.3">
      <c r="A3669" s="95" t="s">
        <v>136</v>
      </c>
      <c r="B3669" s="102">
        <f>VLOOKUP('Datos Monitoreo 2019'!$A3669,info!$D$3:$E$118,2,FALSE)</f>
        <v>4</v>
      </c>
      <c r="C3669" s="96">
        <v>32</v>
      </c>
      <c r="D3669" s="96" t="s">
        <v>10</v>
      </c>
      <c r="E3669" s="97">
        <v>21.995213135299934</v>
      </c>
      <c r="F3669" s="103">
        <f t="shared" si="62"/>
        <v>3.7996730691230635E-2</v>
      </c>
      <c r="G3669" s="95"/>
      <c r="H3669" s="104"/>
      <c r="I3669" s="104"/>
      <c r="J3669" s="104"/>
      <c r="K3669" s="105">
        <f>VLOOKUP('Datos Monitoreo 2019'!$D3669,info!$A$2:$B$20,2,FALSE)</f>
        <v>0.54</v>
      </c>
      <c r="M3669" s="104">
        <v>1.1499999999999999</v>
      </c>
      <c r="N3669" s="106">
        <f>(0.214828*'Datos Monitoreo 2019'!$E3669^2.0402)/1000</f>
        <v>0.11768167122037725</v>
      </c>
      <c r="O3669" s="106">
        <f>'Datos Monitoreo 2019'!$N3669*'Datos Monitoreo 2019'!$S3669</f>
        <v>2.353633424407545E-2</v>
      </c>
      <c r="P3669" s="106">
        <f>'Datos Monitoreo 2019'!$O3669+'Datos Monitoreo 2019'!$N3669</f>
        <v>0.14121800546445271</v>
      </c>
      <c r="Q3669" s="104">
        <v>0.47</v>
      </c>
      <c r="R3669" s="106">
        <f>'Datos Monitoreo 2019'!$Q3669*'Datos Monitoreo 2019'!$N3669</f>
        <v>5.5310385473577299E-2</v>
      </c>
      <c r="S3669" s="104">
        <v>0.2</v>
      </c>
      <c r="T3669" s="106">
        <f>'Datos Monitoreo 2019'!$R3669*'Datos Monitoreo 2019'!$S3669</f>
        <v>1.1062077094715461E-2</v>
      </c>
      <c r="U3669" s="106">
        <f>'Datos Monitoreo 2019'!$T3669+'Datos Monitoreo 2019'!$R3669</f>
        <v>6.6372462568292767E-2</v>
      </c>
    </row>
    <row r="3670" spans="1:21" s="94" customFormat="1" ht="16.5" hidden="1" x14ac:dyDescent="0.3">
      <c r="A3670" s="95" t="s">
        <v>136</v>
      </c>
      <c r="B3670" s="102">
        <f>VLOOKUP('Datos Monitoreo 2019'!$A3670,info!$D$3:$E$118,2,FALSE)</f>
        <v>4</v>
      </c>
      <c r="C3670" s="96">
        <v>34</v>
      </c>
      <c r="D3670" s="96" t="s">
        <v>15</v>
      </c>
      <c r="E3670" s="97">
        <v>9.5492965855137211</v>
      </c>
      <c r="F3670" s="103">
        <f t="shared" si="62"/>
        <v>7.1619724391352906E-3</v>
      </c>
      <c r="G3670" s="95"/>
      <c r="H3670" s="104"/>
      <c r="I3670" s="104"/>
      <c r="J3670" s="104"/>
      <c r="K3670" s="105">
        <f>VLOOKUP('Datos Monitoreo 2019'!$D3670,info!$A$2:$B$20,2,FALSE)</f>
        <v>0.89</v>
      </c>
      <c r="M3670" s="104">
        <v>1.1499999999999999</v>
      </c>
      <c r="N3670" s="106">
        <f>(0.193936*'Datos Monitoreo 2019'!$E3670^2.24268)/1000</f>
        <v>3.0578815101607693E-2</v>
      </c>
      <c r="O3670" s="106">
        <f>'Datos Monitoreo 2019'!$N3670*'Datos Monitoreo 2019'!$S3670</f>
        <v>6.1157630203215393E-3</v>
      </c>
      <c r="P3670" s="106">
        <f>'Datos Monitoreo 2019'!$O3670+'Datos Monitoreo 2019'!$N3670</f>
        <v>3.6694578121929236E-2</v>
      </c>
      <c r="Q3670" s="104">
        <v>0.47</v>
      </c>
      <c r="R3670" s="106">
        <f>'Datos Monitoreo 2019'!$Q3670*'Datos Monitoreo 2019'!$N3670</f>
        <v>1.4372043097755615E-2</v>
      </c>
      <c r="S3670" s="104">
        <v>0.2</v>
      </c>
      <c r="T3670" s="106">
        <f>'Datos Monitoreo 2019'!$R3670*'Datos Monitoreo 2019'!$S3670</f>
        <v>2.8744086195511232E-3</v>
      </c>
      <c r="U3670" s="106">
        <f>'Datos Monitoreo 2019'!$T3670+'Datos Monitoreo 2019'!$R3670</f>
        <v>1.7246451717306738E-2</v>
      </c>
    </row>
    <row r="3671" spans="1:21" s="94" customFormat="1" ht="16.5" hidden="1" x14ac:dyDescent="0.3">
      <c r="A3671" s="95" t="s">
        <v>136</v>
      </c>
      <c r="B3671" s="102">
        <f>VLOOKUP('Datos Monitoreo 2019'!$A3671,info!$D$3:$E$118,2,FALSE)</f>
        <v>4</v>
      </c>
      <c r="C3671" s="96">
        <v>35</v>
      </c>
      <c r="D3671" s="96" t="s">
        <v>10</v>
      </c>
      <c r="E3671" s="97">
        <v>18.907607239317166</v>
      </c>
      <c r="F3671" s="103">
        <f t="shared" si="62"/>
        <v>2.8077796750385985E-2</v>
      </c>
      <c r="G3671" s="95"/>
      <c r="H3671" s="104"/>
      <c r="I3671" s="104"/>
      <c r="J3671" s="104"/>
      <c r="K3671" s="105">
        <f>VLOOKUP('Datos Monitoreo 2019'!$D3671,info!$A$2:$B$20,2,FALSE)</f>
        <v>0.54</v>
      </c>
      <c r="M3671" s="104">
        <v>1.1499999999999999</v>
      </c>
      <c r="N3671" s="106">
        <f>(0.214828*'Datos Monitoreo 2019'!$E3671^2.0402)/1000</f>
        <v>8.6434041452166183E-2</v>
      </c>
      <c r="O3671" s="106">
        <f>'Datos Monitoreo 2019'!$N3671*'Datos Monitoreo 2019'!$S3671</f>
        <v>1.7286808290433237E-2</v>
      </c>
      <c r="P3671" s="106">
        <f>'Datos Monitoreo 2019'!$O3671+'Datos Monitoreo 2019'!$N3671</f>
        <v>0.10372084974259942</v>
      </c>
      <c r="Q3671" s="104">
        <v>0.47</v>
      </c>
      <c r="R3671" s="106">
        <f>'Datos Monitoreo 2019'!$Q3671*'Datos Monitoreo 2019'!$N3671</f>
        <v>4.0623999482518103E-2</v>
      </c>
      <c r="S3671" s="104">
        <v>0.2</v>
      </c>
      <c r="T3671" s="106">
        <f>'Datos Monitoreo 2019'!$R3671*'Datos Monitoreo 2019'!$S3671</f>
        <v>8.1247998965036216E-3</v>
      </c>
      <c r="U3671" s="106">
        <f>'Datos Monitoreo 2019'!$T3671+'Datos Monitoreo 2019'!$R3671</f>
        <v>4.8748799379021726E-2</v>
      </c>
    </row>
    <row r="3672" spans="1:21" s="94" customFormat="1" ht="16.5" hidden="1" x14ac:dyDescent="0.3">
      <c r="A3672" s="95" t="s">
        <v>136</v>
      </c>
      <c r="B3672" s="102">
        <f>VLOOKUP('Datos Monitoreo 2019'!$A3672,info!$D$3:$E$118,2,FALSE)</f>
        <v>4</v>
      </c>
      <c r="C3672" s="96">
        <v>36</v>
      </c>
      <c r="D3672" s="96" t="s">
        <v>10</v>
      </c>
      <c r="E3672" s="97">
        <v>18.589297353133375</v>
      </c>
      <c r="F3672" s="103">
        <f t="shared" si="62"/>
        <v>2.7140374135574723E-2</v>
      </c>
      <c r="G3672" s="95"/>
      <c r="H3672" s="104"/>
      <c r="I3672" s="104"/>
      <c r="J3672" s="104"/>
      <c r="K3672" s="105">
        <f>VLOOKUP('Datos Monitoreo 2019'!$D3672,info!$A$2:$B$20,2,FALSE)</f>
        <v>0.54</v>
      </c>
      <c r="M3672" s="104">
        <v>1.1499999999999999</v>
      </c>
      <c r="N3672" s="106">
        <f>(0.214828*'Datos Monitoreo 2019'!$E3672^2.0402)/1000</f>
        <v>8.3491296618000255E-2</v>
      </c>
      <c r="O3672" s="106">
        <f>'Datos Monitoreo 2019'!$N3672*'Datos Monitoreo 2019'!$S3672</f>
        <v>1.6698259323600053E-2</v>
      </c>
      <c r="P3672" s="106">
        <f>'Datos Monitoreo 2019'!$O3672+'Datos Monitoreo 2019'!$N3672</f>
        <v>0.10018955594160031</v>
      </c>
      <c r="Q3672" s="104">
        <v>0.47</v>
      </c>
      <c r="R3672" s="106">
        <f>'Datos Monitoreo 2019'!$Q3672*'Datos Monitoreo 2019'!$N3672</f>
        <v>3.9240909410460115E-2</v>
      </c>
      <c r="S3672" s="104">
        <v>0.2</v>
      </c>
      <c r="T3672" s="106">
        <f>'Datos Monitoreo 2019'!$R3672*'Datos Monitoreo 2019'!$S3672</f>
        <v>7.8481818820920236E-3</v>
      </c>
      <c r="U3672" s="106">
        <f>'Datos Monitoreo 2019'!$T3672+'Datos Monitoreo 2019'!$R3672</f>
        <v>4.7089091292552135E-2</v>
      </c>
    </row>
    <row r="3673" spans="1:21" s="94" customFormat="1" ht="16.5" hidden="1" x14ac:dyDescent="0.3">
      <c r="A3673" s="95" t="s">
        <v>136</v>
      </c>
      <c r="B3673" s="102">
        <f>VLOOKUP('Datos Monitoreo 2019'!$A3673,info!$D$3:$E$118,2,FALSE)</f>
        <v>4</v>
      </c>
      <c r="C3673" s="96">
        <v>38</v>
      </c>
      <c r="D3673" s="96" t="s">
        <v>22</v>
      </c>
      <c r="E3673" s="97">
        <v>10.058592403407786</v>
      </c>
      <c r="F3673" s="103">
        <f t="shared" si="62"/>
        <v>7.9462879986921513E-3</v>
      </c>
      <c r="G3673" s="95">
        <v>11.2</v>
      </c>
      <c r="H3673" s="104">
        <f>0.000107384*E3673^1.88222*G3673^0.67717</f>
        <v>4.2504423770627651E-2</v>
      </c>
      <c r="I3673" s="104">
        <f>0.0000949251*E3673^1.21565*G3673^1.5574</f>
        <v>6.7634389008407861E-2</v>
      </c>
      <c r="J3673" s="104">
        <f>IF(H3673&lt;I3673,H3673,I3673)</f>
        <v>4.2504423770627651E-2</v>
      </c>
      <c r="K3673" s="105">
        <f>VLOOKUP('Datos Monitoreo 2019'!$D3673,info!$A$2:$B$20,2,FALSE)</f>
        <v>0.69</v>
      </c>
      <c r="L3673" s="94">
        <f>K3673*J3673</f>
        <v>2.9328052401733078E-2</v>
      </c>
      <c r="M3673" s="104">
        <v>1.1499999999999999</v>
      </c>
      <c r="N3673" s="106">
        <f>M3673*L3673</f>
        <v>3.3727260261993033E-2</v>
      </c>
      <c r="O3673" s="106">
        <f>'Datos Monitoreo 2019'!$N3673*'Datos Monitoreo 2019'!$S3673</f>
        <v>6.745452052398607E-3</v>
      </c>
      <c r="P3673" s="106">
        <f>'Datos Monitoreo 2019'!$O3673+'Datos Monitoreo 2019'!$N3673</f>
        <v>4.0472712314391639E-2</v>
      </c>
      <c r="Q3673" s="104">
        <v>0.47</v>
      </c>
      <c r="R3673" s="106">
        <f>'Datos Monitoreo 2019'!$Q3673*'Datos Monitoreo 2019'!$N3673</f>
        <v>1.5851812323136726E-2</v>
      </c>
      <c r="S3673" s="104">
        <v>0.2</v>
      </c>
      <c r="T3673" s="106">
        <f>'Datos Monitoreo 2019'!$R3673*'Datos Monitoreo 2019'!$S3673</f>
        <v>3.1703624646273452E-3</v>
      </c>
      <c r="U3673" s="106">
        <f>'Datos Monitoreo 2019'!$T3673+'Datos Monitoreo 2019'!$R3673</f>
        <v>1.9022174787764072E-2</v>
      </c>
    </row>
    <row r="3674" spans="1:21" s="94" customFormat="1" ht="16.5" hidden="1" x14ac:dyDescent="0.3">
      <c r="A3674" s="95" t="s">
        <v>136</v>
      </c>
      <c r="B3674" s="102">
        <f>VLOOKUP('Datos Monitoreo 2019'!$A3674,info!$D$3:$E$118,2,FALSE)</f>
        <v>4</v>
      </c>
      <c r="C3674" s="96">
        <v>39</v>
      </c>
      <c r="D3674" s="96" t="s">
        <v>10</v>
      </c>
      <c r="E3674" s="97">
        <v>18.239156478331207</v>
      </c>
      <c r="F3674" s="103">
        <f t="shared" si="62"/>
        <v>2.6127591655209455E-2</v>
      </c>
      <c r="G3674" s="95"/>
      <c r="H3674" s="104"/>
      <c r="I3674" s="104"/>
      <c r="J3674" s="104"/>
      <c r="K3674" s="105">
        <f>VLOOKUP('Datos Monitoreo 2019'!$D3674,info!$A$2:$B$20,2,FALSE)</f>
        <v>0.54</v>
      </c>
      <c r="M3674" s="104">
        <v>1.1499999999999999</v>
      </c>
      <c r="N3674" s="106">
        <f>(0.214828*'Datos Monitoreo 2019'!$E3674^2.0402)/1000</f>
        <v>8.0314280812114794E-2</v>
      </c>
      <c r="O3674" s="106">
        <f>'Datos Monitoreo 2019'!$N3674*'Datos Monitoreo 2019'!$S3674</f>
        <v>1.6062856162422961E-2</v>
      </c>
      <c r="P3674" s="106">
        <f>'Datos Monitoreo 2019'!$O3674+'Datos Monitoreo 2019'!$N3674</f>
        <v>9.6377136974537758E-2</v>
      </c>
      <c r="Q3674" s="104">
        <v>0.47</v>
      </c>
      <c r="R3674" s="106">
        <f>'Datos Monitoreo 2019'!$Q3674*'Datos Monitoreo 2019'!$N3674</f>
        <v>3.7747711981693952E-2</v>
      </c>
      <c r="S3674" s="104">
        <v>0.2</v>
      </c>
      <c r="T3674" s="106">
        <f>'Datos Monitoreo 2019'!$R3674*'Datos Monitoreo 2019'!$S3674</f>
        <v>7.549542396338791E-3</v>
      </c>
      <c r="U3674" s="106">
        <f>'Datos Monitoreo 2019'!$T3674+'Datos Monitoreo 2019'!$R3674</f>
        <v>4.5297254378032739E-2</v>
      </c>
    </row>
    <row r="3675" spans="1:21" s="94" customFormat="1" ht="16.5" hidden="1" x14ac:dyDescent="0.3">
      <c r="A3675" s="95" t="s">
        <v>136</v>
      </c>
      <c r="B3675" s="102">
        <f>VLOOKUP('Datos Monitoreo 2019'!$A3675,info!$D$3:$E$118,2,FALSE)</f>
        <v>4</v>
      </c>
      <c r="C3675" s="96">
        <v>40</v>
      </c>
      <c r="D3675" s="96" t="s">
        <v>10</v>
      </c>
      <c r="E3675" s="97">
        <v>25.082819031282703</v>
      </c>
      <c r="F3675" s="103">
        <f t="shared" si="62"/>
        <v>4.9413153491626928E-2</v>
      </c>
      <c r="G3675" s="95"/>
      <c r="H3675" s="104"/>
      <c r="I3675" s="104"/>
      <c r="J3675" s="104"/>
      <c r="K3675" s="105">
        <f>VLOOKUP('Datos Monitoreo 2019'!$D3675,info!$A$2:$B$20,2,FALSE)</f>
        <v>0.54</v>
      </c>
      <c r="M3675" s="104">
        <v>1.1499999999999999</v>
      </c>
      <c r="N3675" s="106">
        <f>(0.214828*'Datos Monitoreo 2019'!$E3675^2.0402)/1000</f>
        <v>0.15385035543981199</v>
      </c>
      <c r="O3675" s="106">
        <f>'Datos Monitoreo 2019'!$N3675*'Datos Monitoreo 2019'!$S3675</f>
        <v>3.0770071087962397E-2</v>
      </c>
      <c r="P3675" s="106">
        <f>'Datos Monitoreo 2019'!$O3675+'Datos Monitoreo 2019'!$N3675</f>
        <v>0.18462042652777438</v>
      </c>
      <c r="Q3675" s="104">
        <v>0.47</v>
      </c>
      <c r="R3675" s="106">
        <f>'Datos Monitoreo 2019'!$Q3675*'Datos Monitoreo 2019'!$N3675</f>
        <v>7.230966705671163E-2</v>
      </c>
      <c r="S3675" s="104">
        <v>0.2</v>
      </c>
      <c r="T3675" s="106">
        <f>'Datos Monitoreo 2019'!$R3675*'Datos Monitoreo 2019'!$S3675</f>
        <v>1.4461933411342326E-2</v>
      </c>
      <c r="U3675" s="106">
        <f>'Datos Monitoreo 2019'!$T3675+'Datos Monitoreo 2019'!$R3675</f>
        <v>8.6771600468053961E-2</v>
      </c>
    </row>
    <row r="3676" spans="1:21" s="94" customFormat="1" ht="16.5" hidden="1" x14ac:dyDescent="0.3">
      <c r="A3676" s="95" t="s">
        <v>136</v>
      </c>
      <c r="B3676" s="102">
        <f>VLOOKUP('Datos Monitoreo 2019'!$A3676,info!$D$3:$E$118,2,FALSE)</f>
        <v>4</v>
      </c>
      <c r="C3676" s="96">
        <v>41</v>
      </c>
      <c r="D3676" s="96" t="s">
        <v>10</v>
      </c>
      <c r="E3676" s="97">
        <v>23.8732414637843</v>
      </c>
      <c r="F3676" s="103">
        <f t="shared" si="62"/>
        <v>4.4762327744595563E-2</v>
      </c>
      <c r="G3676" s="95"/>
      <c r="H3676" s="104"/>
      <c r="I3676" s="104"/>
      <c r="J3676" s="104"/>
      <c r="K3676" s="105">
        <f>VLOOKUP('Datos Monitoreo 2019'!$D3676,info!$A$2:$B$20,2,FALSE)</f>
        <v>0.54</v>
      </c>
      <c r="M3676" s="104">
        <v>1.1499999999999999</v>
      </c>
      <c r="N3676" s="106">
        <f>(0.214828*'Datos Monitoreo 2019'!$E3676^2.0402)/1000</f>
        <v>0.13909313783382199</v>
      </c>
      <c r="O3676" s="106">
        <f>'Datos Monitoreo 2019'!$N3676*'Datos Monitoreo 2019'!$S3676</f>
        <v>2.7818627566764398E-2</v>
      </c>
      <c r="P3676" s="106">
        <f>'Datos Monitoreo 2019'!$O3676+'Datos Monitoreo 2019'!$N3676</f>
        <v>0.16691176540058639</v>
      </c>
      <c r="Q3676" s="104">
        <v>0.47</v>
      </c>
      <c r="R3676" s="106">
        <f>'Datos Monitoreo 2019'!$Q3676*'Datos Monitoreo 2019'!$N3676</f>
        <v>6.5373774781896335E-2</v>
      </c>
      <c r="S3676" s="104">
        <v>0.2</v>
      </c>
      <c r="T3676" s="106">
        <f>'Datos Monitoreo 2019'!$R3676*'Datos Monitoreo 2019'!$S3676</f>
        <v>1.3074754956379268E-2</v>
      </c>
      <c r="U3676" s="106">
        <f>'Datos Monitoreo 2019'!$T3676+'Datos Monitoreo 2019'!$R3676</f>
        <v>7.8448529738275596E-2</v>
      </c>
    </row>
    <row r="3677" spans="1:21" s="94" customFormat="1" ht="16.5" hidden="1" x14ac:dyDescent="0.3">
      <c r="A3677" s="95" t="s">
        <v>136</v>
      </c>
      <c r="B3677" s="102">
        <f>VLOOKUP('Datos Monitoreo 2019'!$A3677,info!$D$3:$E$118,2,FALSE)</f>
        <v>4</v>
      </c>
      <c r="C3677" s="96">
        <v>43</v>
      </c>
      <c r="D3677" s="96" t="s">
        <v>10</v>
      </c>
      <c r="E3677" s="97">
        <v>28.074931961410339</v>
      </c>
      <c r="F3677" s="103">
        <f t="shared" si="62"/>
        <v>6.1905224974909794E-2</v>
      </c>
      <c r="G3677" s="95"/>
      <c r="H3677" s="104"/>
      <c r="I3677" s="104"/>
      <c r="J3677" s="104"/>
      <c r="K3677" s="105">
        <f>VLOOKUP('Datos Monitoreo 2019'!$D3677,info!$A$2:$B$20,2,FALSE)</f>
        <v>0.54</v>
      </c>
      <c r="M3677" s="104">
        <v>1.1499999999999999</v>
      </c>
      <c r="N3677" s="106">
        <f>(0.214828*'Datos Monitoreo 2019'!$E3677^2.0402)/1000</f>
        <v>0.19362022586008629</v>
      </c>
      <c r="O3677" s="106">
        <f>'Datos Monitoreo 2019'!$N3677*'Datos Monitoreo 2019'!$S3677</f>
        <v>3.872404517201726E-2</v>
      </c>
      <c r="P3677" s="106">
        <f>'Datos Monitoreo 2019'!$O3677+'Datos Monitoreo 2019'!$N3677</f>
        <v>0.23234427103210353</v>
      </c>
      <c r="Q3677" s="104">
        <v>0.47</v>
      </c>
      <c r="R3677" s="106">
        <f>'Datos Monitoreo 2019'!$Q3677*'Datos Monitoreo 2019'!$N3677</f>
        <v>9.1001506154240547E-2</v>
      </c>
      <c r="S3677" s="104">
        <v>0.2</v>
      </c>
      <c r="T3677" s="106">
        <f>'Datos Monitoreo 2019'!$R3677*'Datos Monitoreo 2019'!$S3677</f>
        <v>1.820030123084811E-2</v>
      </c>
      <c r="U3677" s="106">
        <f>'Datos Monitoreo 2019'!$T3677+'Datos Monitoreo 2019'!$R3677</f>
        <v>0.10920180738508865</v>
      </c>
    </row>
    <row r="3678" spans="1:21" s="94" customFormat="1" ht="16.5" hidden="1" x14ac:dyDescent="0.3">
      <c r="A3678" s="95" t="s">
        <v>136</v>
      </c>
      <c r="B3678" s="102">
        <f>VLOOKUP('Datos Monitoreo 2019'!$A3678,info!$D$3:$E$118,2,FALSE)</f>
        <v>4</v>
      </c>
      <c r="C3678" s="96">
        <v>45</v>
      </c>
      <c r="D3678" s="96" t="s">
        <v>10</v>
      </c>
      <c r="E3678" s="97">
        <v>17.379719785634972</v>
      </c>
      <c r="F3678" s="103">
        <f t="shared" si="62"/>
        <v>2.372331750739174E-2</v>
      </c>
      <c r="G3678" s="95"/>
      <c r="H3678" s="104"/>
      <c r="I3678" s="104"/>
      <c r="J3678" s="104"/>
      <c r="K3678" s="105">
        <f>VLOOKUP('Datos Monitoreo 2019'!$D3678,info!$A$2:$B$20,2,FALSE)</f>
        <v>0.54</v>
      </c>
      <c r="M3678" s="104">
        <v>1.1499999999999999</v>
      </c>
      <c r="N3678" s="106">
        <f>(0.214828*'Datos Monitoreo 2019'!$E3678^2.0402)/1000</f>
        <v>7.2782361841687307E-2</v>
      </c>
      <c r="O3678" s="106">
        <f>'Datos Monitoreo 2019'!$N3678*'Datos Monitoreo 2019'!$S3678</f>
        <v>1.4556472368337462E-2</v>
      </c>
      <c r="P3678" s="106">
        <f>'Datos Monitoreo 2019'!$O3678+'Datos Monitoreo 2019'!$N3678</f>
        <v>8.7338834210024766E-2</v>
      </c>
      <c r="Q3678" s="104">
        <v>0.47</v>
      </c>
      <c r="R3678" s="106">
        <f>'Datos Monitoreo 2019'!$Q3678*'Datos Monitoreo 2019'!$N3678</f>
        <v>3.4207710065593033E-2</v>
      </c>
      <c r="S3678" s="104">
        <v>0.2</v>
      </c>
      <c r="T3678" s="106">
        <f>'Datos Monitoreo 2019'!$R3678*'Datos Monitoreo 2019'!$S3678</f>
        <v>6.8415420131186068E-3</v>
      </c>
      <c r="U3678" s="106">
        <f>'Datos Monitoreo 2019'!$T3678+'Datos Monitoreo 2019'!$R3678</f>
        <v>4.1049252078711643E-2</v>
      </c>
    </row>
    <row r="3679" spans="1:21" s="94" customFormat="1" ht="16.5" hidden="1" x14ac:dyDescent="0.3">
      <c r="A3679" s="95" t="s">
        <v>136</v>
      </c>
      <c r="B3679" s="102">
        <f>VLOOKUP('Datos Monitoreo 2019'!$A3679,info!$D$3:$E$118,2,FALSE)</f>
        <v>4</v>
      </c>
      <c r="C3679" s="96">
        <v>46</v>
      </c>
      <c r="D3679" s="96" t="s">
        <v>22</v>
      </c>
      <c r="E3679" s="97">
        <v>2.6738030439438418</v>
      </c>
      <c r="F3679" s="103">
        <f t="shared" si="62"/>
        <v>5.6149863922820684E-4</v>
      </c>
      <c r="G3679" s="95">
        <v>6</v>
      </c>
      <c r="H3679" s="104">
        <f>0.000107384*E3679^1.88222*G3679^0.67717</f>
        <v>2.3005505678626551E-3</v>
      </c>
      <c r="I3679" s="104">
        <f>0.0000949251*E3679^1.21565*G3679^1.5574</f>
        <v>5.1110919255906587E-3</v>
      </c>
      <c r="J3679" s="104">
        <f>IF(H3679&lt;I3679,H3679,I3679)</f>
        <v>2.3005505678626551E-3</v>
      </c>
      <c r="K3679" s="105">
        <f>VLOOKUP('Datos Monitoreo 2019'!$D3679,info!$A$2:$B$20,2,FALSE)</f>
        <v>0.69</v>
      </c>
      <c r="L3679" s="94">
        <f>K3679*J3679</f>
        <v>1.5873798918252318E-3</v>
      </c>
      <c r="M3679" s="104">
        <v>1.1499999999999999</v>
      </c>
      <c r="N3679" s="106">
        <f>M3679*L3679</f>
        <v>1.8254868755990163E-3</v>
      </c>
      <c r="O3679" s="106">
        <f>'Datos Monitoreo 2019'!$N3679*'Datos Monitoreo 2019'!$S3679</f>
        <v>3.6509737511980327E-4</v>
      </c>
      <c r="P3679" s="106">
        <f>'Datos Monitoreo 2019'!$O3679+'Datos Monitoreo 2019'!$N3679</f>
        <v>2.1905842507188196E-3</v>
      </c>
      <c r="Q3679" s="104">
        <v>0.47</v>
      </c>
      <c r="R3679" s="106">
        <f>'Datos Monitoreo 2019'!$Q3679*'Datos Monitoreo 2019'!$N3679</f>
        <v>8.5797883153153765E-4</v>
      </c>
      <c r="S3679" s="104">
        <v>0.2</v>
      </c>
      <c r="T3679" s="106">
        <f>'Datos Monitoreo 2019'!$R3679*'Datos Monitoreo 2019'!$S3679</f>
        <v>1.7159576630630755E-4</v>
      </c>
      <c r="U3679" s="106">
        <f>'Datos Monitoreo 2019'!$T3679+'Datos Monitoreo 2019'!$R3679</f>
        <v>1.0295745978378453E-3</v>
      </c>
    </row>
    <row r="3680" spans="1:21" s="94" customFormat="1" ht="16.5" hidden="1" x14ac:dyDescent="0.3">
      <c r="A3680" s="95" t="s">
        <v>136</v>
      </c>
      <c r="B3680" s="102">
        <f>VLOOKUP('Datos Monitoreo 2019'!$A3680,info!$D$3:$E$118,2,FALSE)</f>
        <v>4</v>
      </c>
      <c r="C3680" s="96">
        <v>47</v>
      </c>
      <c r="D3680" s="96" t="s">
        <v>10</v>
      </c>
      <c r="E3680" s="97">
        <v>18.716621307606893</v>
      </c>
      <c r="F3680" s="103">
        <f t="shared" si="62"/>
        <v>2.7513433322182132E-2</v>
      </c>
      <c r="G3680" s="95"/>
      <c r="H3680" s="104"/>
      <c r="I3680" s="104"/>
      <c r="J3680" s="104"/>
      <c r="K3680" s="105">
        <f>VLOOKUP('Datos Monitoreo 2019'!$D3680,info!$A$2:$B$20,2,FALSE)</f>
        <v>0.54</v>
      </c>
      <c r="M3680" s="104">
        <v>1.1499999999999999</v>
      </c>
      <c r="N3680" s="106">
        <f>(0.214828*'Datos Monitoreo 2019'!$E3680^2.0402)/1000</f>
        <v>8.4662158277450592E-2</v>
      </c>
      <c r="O3680" s="106">
        <f>'Datos Monitoreo 2019'!$N3680*'Datos Monitoreo 2019'!$S3680</f>
        <v>1.6932431655490118E-2</v>
      </c>
      <c r="P3680" s="106">
        <f>'Datos Monitoreo 2019'!$O3680+'Datos Monitoreo 2019'!$N3680</f>
        <v>0.10159458993294071</v>
      </c>
      <c r="Q3680" s="104">
        <v>0.47</v>
      </c>
      <c r="R3680" s="106">
        <f>'Datos Monitoreo 2019'!$Q3680*'Datos Monitoreo 2019'!$N3680</f>
        <v>3.9791214390401779E-2</v>
      </c>
      <c r="S3680" s="104">
        <v>0.2</v>
      </c>
      <c r="T3680" s="106">
        <f>'Datos Monitoreo 2019'!$R3680*'Datos Monitoreo 2019'!$S3680</f>
        <v>7.9582428780803557E-3</v>
      </c>
      <c r="U3680" s="106">
        <f>'Datos Monitoreo 2019'!$T3680+'Datos Monitoreo 2019'!$R3680</f>
        <v>4.7749457268482134E-2</v>
      </c>
    </row>
    <row r="3681" spans="1:21" s="94" customFormat="1" ht="16.5" hidden="1" x14ac:dyDescent="0.3">
      <c r="A3681" s="95" t="s">
        <v>136</v>
      </c>
      <c r="B3681" s="102">
        <f>VLOOKUP('Datos Monitoreo 2019'!$A3681,info!$D$3:$E$118,2,FALSE)</f>
        <v>4</v>
      </c>
      <c r="C3681" s="96">
        <v>48</v>
      </c>
      <c r="D3681" s="96" t="s">
        <v>10</v>
      </c>
      <c r="E3681" s="97">
        <v>19.83070590925016</v>
      </c>
      <c r="F3681" s="103">
        <f t="shared" si="62"/>
        <v>3.0886324453657122E-2</v>
      </c>
      <c r="G3681" s="95"/>
      <c r="H3681" s="104"/>
      <c r="I3681" s="104"/>
      <c r="J3681" s="104"/>
      <c r="K3681" s="105">
        <f>VLOOKUP('Datos Monitoreo 2019'!$D3681,info!$A$2:$B$20,2,FALSE)</f>
        <v>0.54</v>
      </c>
      <c r="M3681" s="104">
        <v>1.1499999999999999</v>
      </c>
      <c r="N3681" s="106">
        <f>(0.214828*'Datos Monitoreo 2019'!$E3681^2.0402)/1000</f>
        <v>9.5262116833683852E-2</v>
      </c>
      <c r="O3681" s="106">
        <f>'Datos Monitoreo 2019'!$N3681*'Datos Monitoreo 2019'!$S3681</f>
        <v>1.9052423366736772E-2</v>
      </c>
      <c r="P3681" s="106">
        <f>'Datos Monitoreo 2019'!$O3681+'Datos Monitoreo 2019'!$N3681</f>
        <v>0.11431454020042062</v>
      </c>
      <c r="Q3681" s="104">
        <v>0.47</v>
      </c>
      <c r="R3681" s="106">
        <f>'Datos Monitoreo 2019'!$Q3681*'Datos Monitoreo 2019'!$N3681</f>
        <v>4.4773194911831411E-2</v>
      </c>
      <c r="S3681" s="104">
        <v>0.2</v>
      </c>
      <c r="T3681" s="106">
        <f>'Datos Monitoreo 2019'!$R3681*'Datos Monitoreo 2019'!$S3681</f>
        <v>8.9546389823662829E-3</v>
      </c>
      <c r="U3681" s="106">
        <f>'Datos Monitoreo 2019'!$T3681+'Datos Monitoreo 2019'!$R3681</f>
        <v>5.3727833894197691E-2</v>
      </c>
    </row>
    <row r="3682" spans="1:21" s="94" customFormat="1" ht="16.5" hidden="1" x14ac:dyDescent="0.3">
      <c r="A3682" s="95" t="s">
        <v>136</v>
      </c>
      <c r="B3682" s="102">
        <f>VLOOKUP('Datos Monitoreo 2019'!$A3682,info!$D$3:$E$118,2,FALSE)</f>
        <v>4</v>
      </c>
      <c r="C3682" s="96">
        <v>49</v>
      </c>
      <c r="D3682" s="96" t="s">
        <v>21</v>
      </c>
      <c r="E3682" s="97">
        <v>15.374367502677089</v>
      </c>
      <c r="F3682" s="103">
        <f t="shared" si="62"/>
        <v>1.8564548759482585E-2</v>
      </c>
      <c r="G3682" s="95">
        <v>13</v>
      </c>
      <c r="H3682" s="104">
        <f>0.000107384*E3682^1.88222*G3682^0.67717</f>
        <v>0.10449178114217453</v>
      </c>
      <c r="I3682" s="104">
        <f>0.0000949251*E3682^1.21565*G3682^1.5574</f>
        <v>0.14287838314514259</v>
      </c>
      <c r="J3682" s="104">
        <f>IF(H3682&lt;I3682,H3682,I3682)</f>
        <v>0.10449178114217453</v>
      </c>
      <c r="K3682" s="105">
        <f>VLOOKUP('Datos Monitoreo 2019'!$D3682,info!$A$2:$B$20,2,FALSE)</f>
        <v>0.6</v>
      </c>
      <c r="L3682" s="94">
        <f>K3682*J3682</f>
        <v>6.2695068685304708E-2</v>
      </c>
      <c r="M3682" s="104">
        <v>1.1499999999999999</v>
      </c>
      <c r="N3682" s="106">
        <f>M3682*L3682</f>
        <v>7.2099328988100411E-2</v>
      </c>
      <c r="O3682" s="106">
        <f>'Datos Monitoreo 2019'!$N3682*'Datos Monitoreo 2019'!$S3682</f>
        <v>1.4419865797620083E-2</v>
      </c>
      <c r="P3682" s="106">
        <f>'Datos Monitoreo 2019'!$O3682+'Datos Monitoreo 2019'!$N3682</f>
        <v>8.6519194785720496E-2</v>
      </c>
      <c r="Q3682" s="104">
        <v>0.47</v>
      </c>
      <c r="R3682" s="106">
        <f>'Datos Monitoreo 2019'!$Q3682*'Datos Monitoreo 2019'!$N3682</f>
        <v>3.3886684624407193E-2</v>
      </c>
      <c r="S3682" s="104">
        <v>0.2</v>
      </c>
      <c r="T3682" s="106">
        <f>'Datos Monitoreo 2019'!$R3682*'Datos Monitoreo 2019'!$S3682</f>
        <v>6.7773369248814389E-3</v>
      </c>
      <c r="U3682" s="106">
        <f>'Datos Monitoreo 2019'!$T3682+'Datos Monitoreo 2019'!$R3682</f>
        <v>4.066402154928863E-2</v>
      </c>
    </row>
    <row r="3683" spans="1:21" s="94" customFormat="1" ht="16.5" hidden="1" x14ac:dyDescent="0.3">
      <c r="A3683" s="95" t="s">
        <v>136</v>
      </c>
      <c r="B3683" s="102">
        <f>VLOOKUP('Datos Monitoreo 2019'!$A3683,info!$D$3:$E$118,2,FALSE)</f>
        <v>4</v>
      </c>
      <c r="C3683" s="96">
        <v>51</v>
      </c>
      <c r="D3683" s="96" t="s">
        <v>10</v>
      </c>
      <c r="E3683" s="97">
        <v>20.721973590564772</v>
      </c>
      <c r="F3683" s="103">
        <f t="shared" si="62"/>
        <v>3.3725012018644161E-2</v>
      </c>
      <c r="G3683" s="95"/>
      <c r="H3683" s="104"/>
      <c r="I3683" s="104"/>
      <c r="J3683" s="104"/>
      <c r="K3683" s="105">
        <f>VLOOKUP('Datos Monitoreo 2019'!$D3683,info!$A$2:$B$20,2,FALSE)</f>
        <v>0.54</v>
      </c>
      <c r="M3683" s="104">
        <v>1.1499999999999999</v>
      </c>
      <c r="N3683" s="106">
        <f>(0.214828*'Datos Monitoreo 2019'!$E3683^2.0402)/1000</f>
        <v>0.10420142253279423</v>
      </c>
      <c r="O3683" s="106">
        <f>'Datos Monitoreo 2019'!$N3683*'Datos Monitoreo 2019'!$S3683</f>
        <v>2.0840284506558848E-2</v>
      </c>
      <c r="P3683" s="106">
        <f>'Datos Monitoreo 2019'!$O3683+'Datos Monitoreo 2019'!$N3683</f>
        <v>0.12504170703935308</v>
      </c>
      <c r="Q3683" s="104">
        <v>0.47</v>
      </c>
      <c r="R3683" s="106">
        <f>'Datos Monitoreo 2019'!$Q3683*'Datos Monitoreo 2019'!$N3683</f>
        <v>4.8974668590413287E-2</v>
      </c>
      <c r="S3683" s="104">
        <v>0.2</v>
      </c>
      <c r="T3683" s="106">
        <f>'Datos Monitoreo 2019'!$R3683*'Datos Monitoreo 2019'!$S3683</f>
        <v>9.794933718082658E-3</v>
      </c>
      <c r="U3683" s="106">
        <f>'Datos Monitoreo 2019'!$T3683+'Datos Monitoreo 2019'!$R3683</f>
        <v>5.8769602308495941E-2</v>
      </c>
    </row>
    <row r="3684" spans="1:21" s="94" customFormat="1" ht="16.5" hidden="1" x14ac:dyDescent="0.3">
      <c r="A3684" s="95" t="s">
        <v>136</v>
      </c>
      <c r="B3684" s="102">
        <f>VLOOKUP('Datos Monitoreo 2019'!$A3684,info!$D$3:$E$118,2,FALSE)</f>
        <v>4</v>
      </c>
      <c r="C3684" s="96">
        <v>52</v>
      </c>
      <c r="D3684" s="96" t="s">
        <v>10</v>
      </c>
      <c r="E3684" s="97">
        <v>16.71126902464901</v>
      </c>
      <c r="F3684" s="103">
        <f t="shared" si="62"/>
        <v>2.1933540594851822E-2</v>
      </c>
      <c r="G3684" s="95"/>
      <c r="H3684" s="104"/>
      <c r="I3684" s="104"/>
      <c r="J3684" s="104"/>
      <c r="K3684" s="105">
        <f>VLOOKUP('Datos Monitoreo 2019'!$D3684,info!$A$2:$B$20,2,FALSE)</f>
        <v>0.54</v>
      </c>
      <c r="M3684" s="104">
        <v>1.1499999999999999</v>
      </c>
      <c r="N3684" s="106">
        <f>(0.214828*'Datos Monitoreo 2019'!$E3684^2.0402)/1000</f>
        <v>6.7185371947295222E-2</v>
      </c>
      <c r="O3684" s="106">
        <f>'Datos Monitoreo 2019'!$N3684*'Datos Monitoreo 2019'!$S3684</f>
        <v>1.3437074389459045E-2</v>
      </c>
      <c r="P3684" s="106">
        <f>'Datos Monitoreo 2019'!$O3684+'Datos Monitoreo 2019'!$N3684</f>
        <v>8.0622446336754264E-2</v>
      </c>
      <c r="Q3684" s="104">
        <v>0.47</v>
      </c>
      <c r="R3684" s="106">
        <f>'Datos Monitoreo 2019'!$Q3684*'Datos Monitoreo 2019'!$N3684</f>
        <v>3.1577124815228751E-2</v>
      </c>
      <c r="S3684" s="104">
        <v>0.2</v>
      </c>
      <c r="T3684" s="106">
        <f>'Datos Monitoreo 2019'!$R3684*'Datos Monitoreo 2019'!$S3684</f>
        <v>6.3154249630457508E-3</v>
      </c>
      <c r="U3684" s="106">
        <f>'Datos Monitoreo 2019'!$T3684+'Datos Monitoreo 2019'!$R3684</f>
        <v>3.7892549778274498E-2</v>
      </c>
    </row>
    <row r="3685" spans="1:21" s="94" customFormat="1" ht="16.5" hidden="1" x14ac:dyDescent="0.3">
      <c r="A3685" s="95" t="s">
        <v>136</v>
      </c>
      <c r="B3685" s="102">
        <f>VLOOKUP('Datos Monitoreo 2019'!$A3685,info!$D$3:$E$118,2,FALSE)</f>
        <v>4</v>
      </c>
      <c r="C3685" s="96">
        <v>54</v>
      </c>
      <c r="D3685" s="96" t="s">
        <v>10</v>
      </c>
      <c r="E3685" s="97">
        <v>16.870423967740905</v>
      </c>
      <c r="F3685" s="103">
        <f t="shared" si="62"/>
        <v>2.2353311757256699E-2</v>
      </c>
      <c r="G3685" s="95"/>
      <c r="H3685" s="104"/>
      <c r="I3685" s="104"/>
      <c r="J3685" s="104"/>
      <c r="K3685" s="105">
        <f>VLOOKUP('Datos Monitoreo 2019'!$D3685,info!$A$2:$B$20,2,FALSE)</f>
        <v>0.54</v>
      </c>
      <c r="M3685" s="104">
        <v>1.1499999999999999</v>
      </c>
      <c r="N3685" s="106">
        <f>(0.214828*'Datos Monitoreo 2019'!$E3685^2.0402)/1000</f>
        <v>6.8497282838750048E-2</v>
      </c>
      <c r="O3685" s="106">
        <f>'Datos Monitoreo 2019'!$N3685*'Datos Monitoreo 2019'!$S3685</f>
        <v>1.3699456567750011E-2</v>
      </c>
      <c r="P3685" s="106">
        <f>'Datos Monitoreo 2019'!$O3685+'Datos Monitoreo 2019'!$N3685</f>
        <v>8.2196739406500061E-2</v>
      </c>
      <c r="Q3685" s="104">
        <v>0.47</v>
      </c>
      <c r="R3685" s="106">
        <f>'Datos Monitoreo 2019'!$Q3685*'Datos Monitoreo 2019'!$N3685</f>
        <v>3.2193722934212521E-2</v>
      </c>
      <c r="S3685" s="104">
        <v>0.2</v>
      </c>
      <c r="T3685" s="106">
        <f>'Datos Monitoreo 2019'!$R3685*'Datos Monitoreo 2019'!$S3685</f>
        <v>6.4387445868425049E-3</v>
      </c>
      <c r="U3685" s="106">
        <f>'Datos Monitoreo 2019'!$T3685+'Datos Monitoreo 2019'!$R3685</f>
        <v>3.8632467521055022E-2</v>
      </c>
    </row>
    <row r="3686" spans="1:21" s="94" customFormat="1" ht="16.5" hidden="1" x14ac:dyDescent="0.3">
      <c r="A3686" s="95" t="s">
        <v>136</v>
      </c>
      <c r="B3686" s="102">
        <f>VLOOKUP('Datos Monitoreo 2019'!$A3686,info!$D$3:$E$118,2,FALSE)</f>
        <v>4</v>
      </c>
      <c r="C3686" s="96">
        <v>55</v>
      </c>
      <c r="D3686" s="96" t="s">
        <v>10</v>
      </c>
      <c r="E3686" s="97">
        <v>20.721973590564772</v>
      </c>
      <c r="F3686" s="103">
        <f t="shared" si="62"/>
        <v>3.3725012018644161E-2</v>
      </c>
      <c r="G3686" s="95"/>
      <c r="H3686" s="104"/>
      <c r="I3686" s="104"/>
      <c r="J3686" s="104"/>
      <c r="K3686" s="105">
        <f>VLOOKUP('Datos Monitoreo 2019'!$D3686,info!$A$2:$B$20,2,FALSE)</f>
        <v>0.54</v>
      </c>
      <c r="M3686" s="104">
        <v>1.1499999999999999</v>
      </c>
      <c r="N3686" s="106">
        <f>(0.214828*'Datos Monitoreo 2019'!$E3686^2.0402)/1000</f>
        <v>0.10420142253279423</v>
      </c>
      <c r="O3686" s="106">
        <f>'Datos Monitoreo 2019'!$N3686*'Datos Monitoreo 2019'!$S3686</f>
        <v>2.0840284506558848E-2</v>
      </c>
      <c r="P3686" s="106">
        <f>'Datos Monitoreo 2019'!$O3686+'Datos Monitoreo 2019'!$N3686</f>
        <v>0.12504170703935308</v>
      </c>
      <c r="Q3686" s="104">
        <v>0.47</v>
      </c>
      <c r="R3686" s="106">
        <f>'Datos Monitoreo 2019'!$Q3686*'Datos Monitoreo 2019'!$N3686</f>
        <v>4.8974668590413287E-2</v>
      </c>
      <c r="S3686" s="104">
        <v>0.2</v>
      </c>
      <c r="T3686" s="106">
        <f>'Datos Monitoreo 2019'!$R3686*'Datos Monitoreo 2019'!$S3686</f>
        <v>9.794933718082658E-3</v>
      </c>
      <c r="U3686" s="106">
        <f>'Datos Monitoreo 2019'!$T3686+'Datos Monitoreo 2019'!$R3686</f>
        <v>5.8769602308495941E-2</v>
      </c>
    </row>
    <row r="3687" spans="1:21" s="94" customFormat="1" ht="16.5" hidden="1" x14ac:dyDescent="0.3">
      <c r="A3687" s="95" t="s">
        <v>136</v>
      </c>
      <c r="B3687" s="102">
        <f>VLOOKUP('Datos Monitoreo 2019'!$A3687,info!$D$3:$E$118,2,FALSE)</f>
        <v>4</v>
      </c>
      <c r="C3687" s="96">
        <v>58</v>
      </c>
      <c r="D3687" s="96" t="s">
        <v>10</v>
      </c>
      <c r="E3687" s="97">
        <v>17.920846592147413</v>
      </c>
      <c r="F3687" s="103">
        <f t="shared" si="62"/>
        <v>2.5223591578447481E-2</v>
      </c>
      <c r="G3687" s="95"/>
      <c r="H3687" s="104"/>
      <c r="I3687" s="104"/>
      <c r="J3687" s="104"/>
      <c r="K3687" s="105">
        <f>VLOOKUP('Datos Monitoreo 2019'!$D3687,info!$A$2:$B$20,2,FALSE)</f>
        <v>0.54</v>
      </c>
      <c r="M3687" s="104">
        <v>1.1499999999999999</v>
      </c>
      <c r="N3687" s="106">
        <f>(0.214828*'Datos Monitoreo 2019'!$E3687^2.0402)/1000</f>
        <v>7.7480594113506551E-2</v>
      </c>
      <c r="O3687" s="106">
        <f>'Datos Monitoreo 2019'!$N3687*'Datos Monitoreo 2019'!$S3687</f>
        <v>1.5496118822701311E-2</v>
      </c>
      <c r="P3687" s="106">
        <f>'Datos Monitoreo 2019'!$O3687+'Datos Monitoreo 2019'!$N3687</f>
        <v>9.2976712936207864E-2</v>
      </c>
      <c r="Q3687" s="104">
        <v>0.47</v>
      </c>
      <c r="R3687" s="106">
        <f>'Datos Monitoreo 2019'!$Q3687*'Datos Monitoreo 2019'!$N3687</f>
        <v>3.6415879233348075E-2</v>
      </c>
      <c r="S3687" s="104">
        <v>0.2</v>
      </c>
      <c r="T3687" s="106">
        <f>'Datos Monitoreo 2019'!$R3687*'Datos Monitoreo 2019'!$S3687</f>
        <v>7.2831758466696157E-3</v>
      </c>
      <c r="U3687" s="106">
        <f>'Datos Monitoreo 2019'!$T3687+'Datos Monitoreo 2019'!$R3687</f>
        <v>4.3699055080017687E-2</v>
      </c>
    </row>
    <row r="3688" spans="1:21" s="94" customFormat="1" ht="16.5" hidden="1" x14ac:dyDescent="0.3">
      <c r="A3688" s="95" t="s">
        <v>136</v>
      </c>
      <c r="B3688" s="102">
        <f>VLOOKUP('Datos Monitoreo 2019'!$A3688,info!$D$3:$E$118,2,FALSE)</f>
        <v>4</v>
      </c>
      <c r="C3688" s="96">
        <v>59</v>
      </c>
      <c r="D3688" s="96" t="s">
        <v>10</v>
      </c>
      <c r="E3688" s="97">
        <v>21.708734237734525</v>
      </c>
      <c r="F3688" s="103">
        <f t="shared" si="62"/>
        <v>3.7013391875337365E-2</v>
      </c>
      <c r="G3688" s="95"/>
      <c r="H3688" s="104"/>
      <c r="I3688" s="104"/>
      <c r="J3688" s="104"/>
      <c r="K3688" s="105">
        <f>VLOOKUP('Datos Monitoreo 2019'!$D3688,info!$A$2:$B$20,2,FALSE)</f>
        <v>0.54</v>
      </c>
      <c r="M3688" s="104">
        <v>1.1499999999999999</v>
      </c>
      <c r="N3688" s="106">
        <f>(0.214828*'Datos Monitoreo 2019'!$E3688^2.0402)/1000</f>
        <v>0.1145757202980984</v>
      </c>
      <c r="O3688" s="106">
        <f>'Datos Monitoreo 2019'!$N3688*'Datos Monitoreo 2019'!$S3688</f>
        <v>2.2915144059619683E-2</v>
      </c>
      <c r="P3688" s="106">
        <f>'Datos Monitoreo 2019'!$O3688+'Datos Monitoreo 2019'!$N3688</f>
        <v>0.13749086435771807</v>
      </c>
      <c r="Q3688" s="104">
        <v>0.47</v>
      </c>
      <c r="R3688" s="106">
        <f>'Datos Monitoreo 2019'!$Q3688*'Datos Monitoreo 2019'!$N3688</f>
        <v>5.3850588540106242E-2</v>
      </c>
      <c r="S3688" s="104">
        <v>0.2</v>
      </c>
      <c r="T3688" s="106">
        <f>'Datos Monitoreo 2019'!$R3688*'Datos Monitoreo 2019'!$S3688</f>
        <v>1.0770117708021248E-2</v>
      </c>
      <c r="U3688" s="106">
        <f>'Datos Monitoreo 2019'!$T3688+'Datos Monitoreo 2019'!$R3688</f>
        <v>6.4620706248127491E-2</v>
      </c>
    </row>
    <row r="3689" spans="1:21" s="94" customFormat="1" ht="16.5" hidden="1" x14ac:dyDescent="0.3">
      <c r="A3689" s="95" t="s">
        <v>136</v>
      </c>
      <c r="B3689" s="102">
        <f>VLOOKUP('Datos Monitoreo 2019'!$A3689,info!$D$3:$E$118,2,FALSE)</f>
        <v>4</v>
      </c>
      <c r="C3689" s="96">
        <v>60</v>
      </c>
      <c r="D3689" s="96" t="s">
        <v>10</v>
      </c>
      <c r="E3689" s="97">
        <v>24.287044315823227</v>
      </c>
      <c r="F3689" s="103">
        <f t="shared" si="62"/>
        <v>4.6327537032432808E-2</v>
      </c>
      <c r="G3689" s="95"/>
      <c r="H3689" s="104"/>
      <c r="I3689" s="104"/>
      <c r="J3689" s="104"/>
      <c r="K3689" s="105">
        <f>VLOOKUP('Datos Monitoreo 2019'!$D3689,info!$A$2:$B$20,2,FALSE)</f>
        <v>0.54</v>
      </c>
      <c r="M3689" s="104">
        <v>1.1499999999999999</v>
      </c>
      <c r="N3689" s="106">
        <f>(0.214828*'Datos Monitoreo 2019'!$E3689^2.0402)/1000</f>
        <v>0.14405630708417166</v>
      </c>
      <c r="O3689" s="106">
        <f>'Datos Monitoreo 2019'!$N3689*'Datos Monitoreo 2019'!$S3689</f>
        <v>2.8811261416834336E-2</v>
      </c>
      <c r="P3689" s="106">
        <f>'Datos Monitoreo 2019'!$O3689+'Datos Monitoreo 2019'!$N3689</f>
        <v>0.17286756850100599</v>
      </c>
      <c r="Q3689" s="104">
        <v>0.47</v>
      </c>
      <c r="R3689" s="106">
        <f>'Datos Monitoreo 2019'!$Q3689*'Datos Monitoreo 2019'!$N3689</f>
        <v>6.7706464329560678E-2</v>
      </c>
      <c r="S3689" s="104">
        <v>0.2</v>
      </c>
      <c r="T3689" s="106">
        <f>'Datos Monitoreo 2019'!$R3689*'Datos Monitoreo 2019'!$S3689</f>
        <v>1.3541292865912137E-2</v>
      </c>
      <c r="U3689" s="106">
        <f>'Datos Monitoreo 2019'!$T3689+'Datos Monitoreo 2019'!$R3689</f>
        <v>8.1247757195472808E-2</v>
      </c>
    </row>
    <row r="3690" spans="1:21" s="94" customFormat="1" ht="16.5" hidden="1" x14ac:dyDescent="0.3">
      <c r="A3690" s="95" t="s">
        <v>136</v>
      </c>
      <c r="B3690" s="102">
        <f>VLOOKUP('Datos Monitoreo 2019'!$A3690,info!$D$3:$E$118,2,FALSE)</f>
        <v>4</v>
      </c>
      <c r="C3690" s="96">
        <v>63</v>
      </c>
      <c r="D3690" s="96" t="s">
        <v>10</v>
      </c>
      <c r="E3690" s="97">
        <v>19.894367886486918</v>
      </c>
      <c r="F3690" s="103">
        <f t="shared" si="62"/>
        <v>3.1084949822635814E-2</v>
      </c>
      <c r="G3690" s="95"/>
      <c r="H3690" s="104"/>
      <c r="I3690" s="104"/>
      <c r="J3690" s="104"/>
      <c r="K3690" s="105">
        <f>VLOOKUP('Datos Monitoreo 2019'!$D3690,info!$A$2:$B$20,2,FALSE)</f>
        <v>0.54</v>
      </c>
      <c r="M3690" s="104">
        <v>1.1499999999999999</v>
      </c>
      <c r="N3690" s="106">
        <f>(0.214828*'Datos Monitoreo 2019'!$E3690^2.0402)/1000</f>
        <v>9.5887087267062576E-2</v>
      </c>
      <c r="O3690" s="106">
        <f>'Datos Monitoreo 2019'!$N3690*'Datos Monitoreo 2019'!$S3690</f>
        <v>1.9177417453412518E-2</v>
      </c>
      <c r="P3690" s="106">
        <f>'Datos Monitoreo 2019'!$O3690+'Datos Monitoreo 2019'!$N3690</f>
        <v>0.11506450472047509</v>
      </c>
      <c r="Q3690" s="104">
        <v>0.47</v>
      </c>
      <c r="R3690" s="106">
        <f>'Datos Monitoreo 2019'!$Q3690*'Datos Monitoreo 2019'!$N3690</f>
        <v>4.506693101551941E-2</v>
      </c>
      <c r="S3690" s="104">
        <v>0.2</v>
      </c>
      <c r="T3690" s="106">
        <f>'Datos Monitoreo 2019'!$R3690*'Datos Monitoreo 2019'!$S3690</f>
        <v>9.0133862031038826E-3</v>
      </c>
      <c r="U3690" s="106">
        <f>'Datos Monitoreo 2019'!$T3690+'Datos Monitoreo 2019'!$R3690</f>
        <v>5.4080317218623289E-2</v>
      </c>
    </row>
    <row r="3691" spans="1:21" s="94" customFormat="1" ht="16.5" hidden="1" x14ac:dyDescent="0.3">
      <c r="A3691" s="95" t="s">
        <v>136</v>
      </c>
      <c r="B3691" s="102">
        <f>VLOOKUP('Datos Monitoreo 2019'!$A3691,info!$D$3:$E$118,2,FALSE)</f>
        <v>4</v>
      </c>
      <c r="C3691" s="96">
        <v>64</v>
      </c>
      <c r="D3691" s="96" t="s">
        <v>10</v>
      </c>
      <c r="E3691" s="97">
        <v>19.735212943395023</v>
      </c>
      <c r="F3691" s="103">
        <f t="shared" si="62"/>
        <v>3.0589580062262284E-2</v>
      </c>
      <c r="G3691" s="95"/>
      <c r="H3691" s="104"/>
      <c r="I3691" s="104"/>
      <c r="J3691" s="104"/>
      <c r="K3691" s="105">
        <f>VLOOKUP('Datos Monitoreo 2019'!$D3691,info!$A$2:$B$20,2,FALSE)</f>
        <v>0.54</v>
      </c>
      <c r="M3691" s="104">
        <v>1.1499999999999999</v>
      </c>
      <c r="N3691" s="106">
        <f>(0.214828*'Datos Monitoreo 2019'!$E3691^2.0402)/1000</f>
        <v>9.4328567663785515E-2</v>
      </c>
      <c r="O3691" s="106">
        <f>'Datos Monitoreo 2019'!$N3691*'Datos Monitoreo 2019'!$S3691</f>
        <v>1.8865713532757105E-2</v>
      </c>
      <c r="P3691" s="106">
        <f>'Datos Monitoreo 2019'!$O3691+'Datos Monitoreo 2019'!$N3691</f>
        <v>0.11319428119654262</v>
      </c>
      <c r="Q3691" s="104">
        <v>0.47</v>
      </c>
      <c r="R3691" s="106">
        <f>'Datos Monitoreo 2019'!$Q3691*'Datos Monitoreo 2019'!$N3691</f>
        <v>4.4334426801979188E-2</v>
      </c>
      <c r="S3691" s="104">
        <v>0.2</v>
      </c>
      <c r="T3691" s="106">
        <f>'Datos Monitoreo 2019'!$R3691*'Datos Monitoreo 2019'!$S3691</f>
        <v>8.8668853603958379E-3</v>
      </c>
      <c r="U3691" s="106">
        <f>'Datos Monitoreo 2019'!$T3691+'Datos Monitoreo 2019'!$R3691</f>
        <v>5.3201312162375024E-2</v>
      </c>
    </row>
    <row r="3692" spans="1:21" s="94" customFormat="1" ht="16.5" hidden="1" x14ac:dyDescent="0.3">
      <c r="A3692" s="95" t="s">
        <v>136</v>
      </c>
      <c r="B3692" s="102">
        <f>VLOOKUP('Datos Monitoreo 2019'!$A3692,info!$D$3:$E$118,2,FALSE)</f>
        <v>4</v>
      </c>
      <c r="C3692" s="96">
        <v>65</v>
      </c>
      <c r="D3692" s="96" t="s">
        <v>10</v>
      </c>
      <c r="E3692" s="97">
        <v>23.363945645890237</v>
      </c>
      <c r="F3692" s="103">
        <f t="shared" si="62"/>
        <v>4.2872840260208579E-2</v>
      </c>
      <c r="G3692" s="95"/>
      <c r="H3692" s="104"/>
      <c r="I3692" s="104"/>
      <c r="J3692" s="104"/>
      <c r="K3692" s="105">
        <f>VLOOKUP('Datos Monitoreo 2019'!$D3692,info!$A$2:$B$20,2,FALSE)</f>
        <v>0.54</v>
      </c>
      <c r="M3692" s="104">
        <v>1.1499999999999999</v>
      </c>
      <c r="N3692" s="106">
        <f>(0.214828*'Datos Monitoreo 2019'!$E3692^2.0402)/1000</f>
        <v>0.13310636285338648</v>
      </c>
      <c r="O3692" s="106">
        <f>'Datos Monitoreo 2019'!$N3692*'Datos Monitoreo 2019'!$S3692</f>
        <v>2.6621272570677298E-2</v>
      </c>
      <c r="P3692" s="106">
        <f>'Datos Monitoreo 2019'!$O3692+'Datos Monitoreo 2019'!$N3692</f>
        <v>0.15972763542406376</v>
      </c>
      <c r="Q3692" s="104">
        <v>0.47</v>
      </c>
      <c r="R3692" s="106">
        <f>'Datos Monitoreo 2019'!$Q3692*'Datos Monitoreo 2019'!$N3692</f>
        <v>6.255999054109164E-2</v>
      </c>
      <c r="S3692" s="104">
        <v>0.2</v>
      </c>
      <c r="T3692" s="106">
        <f>'Datos Monitoreo 2019'!$R3692*'Datos Monitoreo 2019'!$S3692</f>
        <v>1.2511998108218328E-2</v>
      </c>
      <c r="U3692" s="106">
        <f>'Datos Monitoreo 2019'!$T3692+'Datos Monitoreo 2019'!$R3692</f>
        <v>7.5071988649309973E-2</v>
      </c>
    </row>
    <row r="3693" spans="1:21" s="94" customFormat="1" ht="16.5" hidden="1" x14ac:dyDescent="0.3">
      <c r="A3693" s="95" t="s">
        <v>136</v>
      </c>
      <c r="B3693" s="102">
        <f>VLOOKUP('Datos Monitoreo 2019'!$A3693,info!$D$3:$E$118,2,FALSE)</f>
        <v>4</v>
      </c>
      <c r="C3693" s="96">
        <v>67</v>
      </c>
      <c r="D3693" s="96" t="s">
        <v>10</v>
      </c>
      <c r="E3693" s="97">
        <v>18.84394526208041</v>
      </c>
      <c r="F3693" s="103">
        <f t="shared" si="62"/>
        <v>2.7889038987879013E-2</v>
      </c>
      <c r="G3693" s="95"/>
      <c r="H3693" s="104"/>
      <c r="I3693" s="104"/>
      <c r="J3693" s="104"/>
      <c r="K3693" s="105">
        <f>VLOOKUP('Datos Monitoreo 2019'!$D3693,info!$A$2:$B$20,2,FALSE)</f>
        <v>0.54</v>
      </c>
      <c r="M3693" s="104">
        <v>1.1499999999999999</v>
      </c>
      <c r="N3693" s="106">
        <f>(0.214828*'Datos Monitoreo 2019'!$E3693^2.0402)/1000</f>
        <v>8.5841334591144361E-2</v>
      </c>
      <c r="O3693" s="106">
        <f>'Datos Monitoreo 2019'!$N3693*'Datos Monitoreo 2019'!$S3693</f>
        <v>1.7168266918228873E-2</v>
      </c>
      <c r="P3693" s="106">
        <f>'Datos Monitoreo 2019'!$O3693+'Datos Monitoreo 2019'!$N3693</f>
        <v>0.10300960150937323</v>
      </c>
      <c r="Q3693" s="104">
        <v>0.47</v>
      </c>
      <c r="R3693" s="106">
        <f>'Datos Monitoreo 2019'!$Q3693*'Datos Monitoreo 2019'!$N3693</f>
        <v>4.0345427257837845E-2</v>
      </c>
      <c r="S3693" s="104">
        <v>0.2</v>
      </c>
      <c r="T3693" s="106">
        <f>'Datos Monitoreo 2019'!$R3693*'Datos Monitoreo 2019'!$S3693</f>
        <v>8.0690854515675699E-3</v>
      </c>
      <c r="U3693" s="106">
        <f>'Datos Monitoreo 2019'!$T3693+'Datos Monitoreo 2019'!$R3693</f>
        <v>4.8414512709405416E-2</v>
      </c>
    </row>
    <row r="3694" spans="1:21" s="94" customFormat="1" ht="16.5" hidden="1" x14ac:dyDescent="0.3">
      <c r="A3694" s="95" t="s">
        <v>137</v>
      </c>
      <c r="B3694" s="102">
        <f>VLOOKUP('Datos Monitoreo 2019'!$A3694,info!$D$3:$E$118,2,FALSE)</f>
        <v>5</v>
      </c>
      <c r="C3694" s="96">
        <v>1</v>
      </c>
      <c r="D3694" s="96" t="s">
        <v>15</v>
      </c>
      <c r="E3694" s="97">
        <v>2.0690142601946393</v>
      </c>
      <c r="F3694" s="103">
        <f t="shared" si="62"/>
        <v>3.3621481728162886E-4</v>
      </c>
      <c r="G3694" s="99"/>
      <c r="H3694" s="104"/>
      <c r="I3694" s="104"/>
      <c r="J3694" s="104"/>
      <c r="K3694" s="105">
        <f>VLOOKUP('Datos Monitoreo 2019'!$D3694,info!$A$2:$B$20,2,FALSE)</f>
        <v>0.89</v>
      </c>
      <c r="M3694" s="104">
        <v>1.1499999999999999</v>
      </c>
      <c r="N3694" s="106">
        <f>(0.193936*'Datos Monitoreo 2019'!$E3694^2.24268)/1000</f>
        <v>9.9040969754387968E-4</v>
      </c>
      <c r="O3694" s="106">
        <f>'Datos Monitoreo 2019'!$N3694*'Datos Monitoreo 2019'!$S3694</f>
        <v>1.9808193950877594E-4</v>
      </c>
      <c r="P3694" s="106">
        <f>'Datos Monitoreo 2019'!$O3694+'Datos Monitoreo 2019'!$N3694</f>
        <v>1.1884916370526557E-3</v>
      </c>
      <c r="Q3694" s="104">
        <v>0.47</v>
      </c>
      <c r="R3694" s="106">
        <f>'Datos Monitoreo 2019'!$Q3694*'Datos Monitoreo 2019'!$N3694</f>
        <v>4.6549255784562345E-4</v>
      </c>
      <c r="S3694" s="104">
        <v>0.2</v>
      </c>
      <c r="T3694" s="106">
        <f>'Datos Monitoreo 2019'!$R3694*'Datos Monitoreo 2019'!$S3694</f>
        <v>9.309851156912469E-5</v>
      </c>
      <c r="U3694" s="106">
        <f>'Datos Monitoreo 2019'!$T3694+'Datos Monitoreo 2019'!$R3694</f>
        <v>5.5859106941474814E-4</v>
      </c>
    </row>
    <row r="3695" spans="1:21" s="94" customFormat="1" ht="16.5" hidden="1" x14ac:dyDescent="0.3">
      <c r="A3695" s="95" t="s">
        <v>137</v>
      </c>
      <c r="B3695" s="102">
        <f>VLOOKUP('Datos Monitoreo 2019'!$A3695,info!$D$3:$E$118,2,FALSE)</f>
        <v>5</v>
      </c>
      <c r="C3695" s="96">
        <v>3</v>
      </c>
      <c r="D3695" s="96" t="s">
        <v>15</v>
      </c>
      <c r="E3695" s="97">
        <v>3.3422538049298023</v>
      </c>
      <c r="F3695" s="103">
        <f t="shared" si="62"/>
        <v>8.7734162379407327E-4</v>
      </c>
      <c r="G3695" s="99"/>
      <c r="H3695" s="104"/>
      <c r="I3695" s="104"/>
      <c r="J3695" s="104"/>
      <c r="K3695" s="105">
        <f>VLOOKUP('Datos Monitoreo 2019'!$D3695,info!$A$2:$B$20,2,FALSE)</f>
        <v>0.89</v>
      </c>
      <c r="M3695" s="104">
        <v>1.1499999999999999</v>
      </c>
      <c r="N3695" s="106">
        <f>(0.193936*'Datos Monitoreo 2019'!$E3695^2.24268)/1000</f>
        <v>2.9034287613374926E-3</v>
      </c>
      <c r="O3695" s="106">
        <f>'Datos Monitoreo 2019'!$N3695*'Datos Monitoreo 2019'!$S3695</f>
        <v>5.8068575226749857E-4</v>
      </c>
      <c r="P3695" s="106">
        <f>'Datos Monitoreo 2019'!$O3695+'Datos Monitoreo 2019'!$N3695</f>
        <v>3.484114513604991E-3</v>
      </c>
      <c r="Q3695" s="104">
        <v>0.47</v>
      </c>
      <c r="R3695" s="106">
        <f>'Datos Monitoreo 2019'!$Q3695*'Datos Monitoreo 2019'!$N3695</f>
        <v>1.3646115178286215E-3</v>
      </c>
      <c r="S3695" s="104">
        <v>0.2</v>
      </c>
      <c r="T3695" s="106">
        <f>'Datos Monitoreo 2019'!$R3695*'Datos Monitoreo 2019'!$S3695</f>
        <v>2.729223035657243E-4</v>
      </c>
      <c r="U3695" s="106">
        <f>'Datos Monitoreo 2019'!$T3695+'Datos Monitoreo 2019'!$R3695</f>
        <v>1.6375338213943458E-3</v>
      </c>
    </row>
    <row r="3696" spans="1:21" s="94" customFormat="1" ht="16.5" hidden="1" x14ac:dyDescent="0.3">
      <c r="A3696" s="95" t="s">
        <v>137</v>
      </c>
      <c r="B3696" s="102">
        <f>VLOOKUP('Datos Monitoreo 2019'!$A3696,info!$D$3:$E$118,2,FALSE)</f>
        <v>5</v>
      </c>
      <c r="C3696" s="96">
        <v>11</v>
      </c>
      <c r="D3696" s="96" t="s">
        <v>16</v>
      </c>
      <c r="E3696" s="97">
        <v>10.663381187156988</v>
      </c>
      <c r="F3696" s="103">
        <f t="shared" si="62"/>
        <v>8.9305817442439771E-3</v>
      </c>
      <c r="G3696" s="95"/>
      <c r="H3696" s="104"/>
      <c r="I3696" s="104"/>
      <c r="J3696" s="104"/>
      <c r="K3696" s="105">
        <f>VLOOKUP('Datos Monitoreo 2019'!$D3696,info!$A$2:$B$20,2,FALSE)</f>
        <v>0.55000000000000004</v>
      </c>
      <c r="M3696" s="104">
        <v>1.1499999999999999</v>
      </c>
      <c r="N3696" s="106">
        <f>(0.0883215*'Datos Monitoreo 2019'!$E3696^2.37334)/1000</f>
        <v>2.4300242059944528E-2</v>
      </c>
      <c r="O3696" s="106">
        <f>'Datos Monitoreo 2019'!$N3696*'Datos Monitoreo 2019'!$S3696</f>
        <v>4.8600484119889062E-3</v>
      </c>
      <c r="P3696" s="106">
        <f>'Datos Monitoreo 2019'!$O3696+'Datos Monitoreo 2019'!$N3696</f>
        <v>2.9160290471933435E-2</v>
      </c>
      <c r="Q3696" s="104">
        <v>0.47</v>
      </c>
      <c r="R3696" s="106">
        <f>'Datos Monitoreo 2019'!$Q3696*'Datos Monitoreo 2019'!$N3696</f>
        <v>1.1421113768173927E-2</v>
      </c>
      <c r="S3696" s="104">
        <v>0.2</v>
      </c>
      <c r="T3696" s="106">
        <f>'Datos Monitoreo 2019'!$R3696*'Datos Monitoreo 2019'!$S3696</f>
        <v>2.2842227536347855E-3</v>
      </c>
      <c r="U3696" s="106">
        <f>'Datos Monitoreo 2019'!$T3696+'Datos Monitoreo 2019'!$R3696</f>
        <v>1.3705336521808713E-2</v>
      </c>
    </row>
    <row r="3697" spans="1:21" s="94" customFormat="1" ht="16.5" hidden="1" x14ac:dyDescent="0.3">
      <c r="A3697" s="95" t="s">
        <v>137</v>
      </c>
      <c r="B3697" s="102">
        <f>VLOOKUP('Datos Monitoreo 2019'!$A3697,info!$D$3:$E$118,2,FALSE)</f>
        <v>5</v>
      </c>
      <c r="C3697" s="96">
        <v>11</v>
      </c>
      <c r="D3697" s="96" t="s">
        <v>16</v>
      </c>
      <c r="E3697" s="97">
        <v>4.3290144520995533</v>
      </c>
      <c r="F3697" s="103">
        <f t="shared" si="62"/>
        <v>1.4718649137138483E-3</v>
      </c>
      <c r="G3697" s="95"/>
      <c r="H3697" s="104"/>
      <c r="I3697" s="104"/>
      <c r="J3697" s="104"/>
      <c r="K3697" s="105">
        <f>VLOOKUP('Datos Monitoreo 2019'!$D3697,info!$A$2:$B$20,2,FALSE)</f>
        <v>0.55000000000000004</v>
      </c>
      <c r="M3697" s="104">
        <v>1.1499999999999999</v>
      </c>
      <c r="N3697" s="106">
        <f>(0.0883215*'Datos Monitoreo 2019'!$E3697^2.37334)/1000</f>
        <v>2.8604475589231334E-3</v>
      </c>
      <c r="O3697" s="106">
        <f>'Datos Monitoreo 2019'!$N3697*'Datos Monitoreo 2019'!$S3697</f>
        <v>5.7208951178462674E-4</v>
      </c>
      <c r="P3697" s="106">
        <f>'Datos Monitoreo 2019'!$O3697+'Datos Monitoreo 2019'!$N3697</f>
        <v>3.4325370707077602E-3</v>
      </c>
      <c r="Q3697" s="104">
        <v>0.47</v>
      </c>
      <c r="R3697" s="106">
        <f>'Datos Monitoreo 2019'!$Q3697*'Datos Monitoreo 2019'!$N3697</f>
        <v>1.3444103526938727E-3</v>
      </c>
      <c r="S3697" s="104">
        <v>0.2</v>
      </c>
      <c r="T3697" s="106">
        <f>'Datos Monitoreo 2019'!$R3697*'Datos Monitoreo 2019'!$S3697</f>
        <v>2.6888207053877455E-4</v>
      </c>
      <c r="U3697" s="106">
        <f>'Datos Monitoreo 2019'!$T3697+'Datos Monitoreo 2019'!$R3697</f>
        <v>1.6132924232326472E-3</v>
      </c>
    </row>
    <row r="3698" spans="1:21" s="94" customFormat="1" ht="16.5" hidden="1" x14ac:dyDescent="0.3">
      <c r="A3698" s="95" t="s">
        <v>137</v>
      </c>
      <c r="B3698" s="102">
        <f>VLOOKUP('Datos Monitoreo 2019'!$A3698,info!$D$3:$E$118,2,FALSE)</f>
        <v>5</v>
      </c>
      <c r="C3698" s="96">
        <v>11</v>
      </c>
      <c r="D3698" s="96" t="s">
        <v>16</v>
      </c>
      <c r="E3698" s="97">
        <v>4.2653524748627953</v>
      </c>
      <c r="F3698" s="103">
        <f t="shared" si="62"/>
        <v>1.4288930790790366E-3</v>
      </c>
      <c r="G3698" s="95"/>
      <c r="H3698" s="110"/>
      <c r="I3698" s="110"/>
      <c r="J3698" s="110"/>
      <c r="K3698" s="105">
        <f>VLOOKUP('Datos Monitoreo 2019'!$D3698,info!$A$2:$B$20,2,FALSE)</f>
        <v>0.55000000000000004</v>
      </c>
      <c r="M3698" s="104">
        <v>1.1499999999999999</v>
      </c>
      <c r="N3698" s="106">
        <f>(0.0883215*'Datos Monitoreo 2019'!$E3698^2.37334)/1000</f>
        <v>2.7616183484580488E-3</v>
      </c>
      <c r="O3698" s="106">
        <f>'Datos Monitoreo 2019'!$N3698*'Datos Monitoreo 2019'!$S3698</f>
        <v>5.5232366969160975E-4</v>
      </c>
      <c r="P3698" s="106">
        <f>'Datos Monitoreo 2019'!$O3698+'Datos Monitoreo 2019'!$N3698</f>
        <v>3.3139420181496587E-3</v>
      </c>
      <c r="Q3698" s="104">
        <v>0.47</v>
      </c>
      <c r="R3698" s="106">
        <f>'Datos Monitoreo 2019'!$Q3698*'Datos Monitoreo 2019'!$N3698</f>
        <v>1.2979606237752829E-3</v>
      </c>
      <c r="S3698" s="104">
        <v>0.2</v>
      </c>
      <c r="T3698" s="106">
        <f>'Datos Monitoreo 2019'!$R3698*'Datos Monitoreo 2019'!$S3698</f>
        <v>2.595921247550566E-4</v>
      </c>
      <c r="U3698" s="106">
        <f>'Datos Monitoreo 2019'!$T3698+'Datos Monitoreo 2019'!$R3698</f>
        <v>1.5575527485303395E-3</v>
      </c>
    </row>
    <row r="3699" spans="1:21" s="94" customFormat="1" ht="16.5" hidden="1" x14ac:dyDescent="0.3">
      <c r="A3699" s="95" t="s">
        <v>137</v>
      </c>
      <c r="B3699" s="102">
        <f>VLOOKUP('Datos Monitoreo 2019'!$A3699,info!$D$3:$E$118,2,FALSE)</f>
        <v>5</v>
      </c>
      <c r="C3699" s="96">
        <v>13</v>
      </c>
      <c r="D3699" s="96" t="s">
        <v>16</v>
      </c>
      <c r="E3699" s="97">
        <v>18.812114273462029</v>
      </c>
      <c r="F3699" s="103">
        <f t="shared" si="62"/>
        <v>2.7794898839040152E-2</v>
      </c>
      <c r="G3699" s="95"/>
      <c r="H3699" s="104"/>
      <c r="I3699" s="104"/>
      <c r="J3699" s="104"/>
      <c r="K3699" s="105">
        <f>VLOOKUP('Datos Monitoreo 2019'!$D3699,info!$A$2:$B$20,2,FALSE)</f>
        <v>0.55000000000000004</v>
      </c>
      <c r="M3699" s="104">
        <v>1.1499999999999999</v>
      </c>
      <c r="N3699" s="106">
        <f>(0.0883215*'Datos Monitoreo 2019'!$E3699^2.37334)/1000</f>
        <v>9.3484624784040085E-2</v>
      </c>
      <c r="O3699" s="106">
        <f>'Datos Monitoreo 2019'!$N3699*'Datos Monitoreo 2019'!$S3699</f>
        <v>1.8696924956808018E-2</v>
      </c>
      <c r="P3699" s="106">
        <f>'Datos Monitoreo 2019'!$O3699+'Datos Monitoreo 2019'!$N3699</f>
        <v>0.1121815497408481</v>
      </c>
      <c r="Q3699" s="104">
        <v>0.47</v>
      </c>
      <c r="R3699" s="106">
        <f>'Datos Monitoreo 2019'!$Q3699*'Datos Monitoreo 2019'!$N3699</f>
        <v>4.3937773648498837E-2</v>
      </c>
      <c r="S3699" s="104">
        <v>0.2</v>
      </c>
      <c r="T3699" s="106">
        <f>'Datos Monitoreo 2019'!$R3699*'Datos Monitoreo 2019'!$S3699</f>
        <v>8.7875547296997671E-3</v>
      </c>
      <c r="U3699" s="106">
        <f>'Datos Monitoreo 2019'!$T3699+'Datos Monitoreo 2019'!$R3699</f>
        <v>5.2725328378198606E-2</v>
      </c>
    </row>
    <row r="3700" spans="1:21" s="94" customFormat="1" ht="16.5" hidden="1" x14ac:dyDescent="0.3">
      <c r="A3700" s="95" t="s">
        <v>137</v>
      </c>
      <c r="B3700" s="102">
        <f>VLOOKUP('Datos Monitoreo 2019'!$A3700,info!$D$3:$E$118,2,FALSE)</f>
        <v>5</v>
      </c>
      <c r="C3700" s="96">
        <v>13</v>
      </c>
      <c r="D3700" s="96" t="s">
        <v>16</v>
      </c>
      <c r="E3700" s="97">
        <v>6.5571836553860887</v>
      </c>
      <c r="F3700" s="103">
        <f t="shared" si="62"/>
        <v>3.3769495825238358E-3</v>
      </c>
      <c r="G3700" s="95"/>
      <c r="H3700" s="110"/>
      <c r="I3700" s="110"/>
      <c r="J3700" s="110"/>
      <c r="K3700" s="105">
        <f>VLOOKUP('Datos Monitoreo 2019'!$D3700,info!$A$2:$B$20,2,FALSE)</f>
        <v>0.55000000000000004</v>
      </c>
      <c r="M3700" s="104">
        <v>1.1499999999999999</v>
      </c>
      <c r="N3700" s="106">
        <f>(0.0883215*'Datos Monitoreo 2019'!$E3700^2.37334)/1000</f>
        <v>7.6632745675771176E-3</v>
      </c>
      <c r="O3700" s="106">
        <f>'Datos Monitoreo 2019'!$N3700*'Datos Monitoreo 2019'!$S3700</f>
        <v>1.5326549135154235E-3</v>
      </c>
      <c r="P3700" s="106">
        <f>'Datos Monitoreo 2019'!$O3700+'Datos Monitoreo 2019'!$N3700</f>
        <v>9.1959294810925411E-3</v>
      </c>
      <c r="Q3700" s="104">
        <v>0.47</v>
      </c>
      <c r="R3700" s="106">
        <f>'Datos Monitoreo 2019'!$Q3700*'Datos Monitoreo 2019'!$N3700</f>
        <v>3.6017390467612451E-3</v>
      </c>
      <c r="S3700" s="104">
        <v>0.2</v>
      </c>
      <c r="T3700" s="106">
        <f>'Datos Monitoreo 2019'!$R3700*'Datos Monitoreo 2019'!$S3700</f>
        <v>7.2034780935224905E-4</v>
      </c>
      <c r="U3700" s="106">
        <f>'Datos Monitoreo 2019'!$T3700+'Datos Monitoreo 2019'!$R3700</f>
        <v>4.3220868561134945E-3</v>
      </c>
    </row>
    <row r="3701" spans="1:21" s="94" customFormat="1" ht="16.5" hidden="1" x14ac:dyDescent="0.3">
      <c r="A3701" s="95" t="s">
        <v>137</v>
      </c>
      <c r="B3701" s="102">
        <f>VLOOKUP('Datos Monitoreo 2019'!$A3701,info!$D$3:$E$118,2,FALSE)</f>
        <v>5</v>
      </c>
      <c r="C3701" s="96">
        <v>15</v>
      </c>
      <c r="D3701" s="96" t="s">
        <v>16</v>
      </c>
      <c r="E3701" s="97">
        <v>15.247043548203573</v>
      </c>
      <c r="F3701" s="103">
        <f t="shared" si="62"/>
        <v>1.8258334648973779E-2</v>
      </c>
      <c r="G3701" s="95"/>
      <c r="H3701" s="104"/>
      <c r="I3701" s="104"/>
      <c r="J3701" s="104"/>
      <c r="K3701" s="105">
        <f>VLOOKUP('Datos Monitoreo 2019'!$D3701,info!$A$2:$B$20,2,FALSE)</f>
        <v>0.55000000000000004</v>
      </c>
      <c r="M3701" s="104">
        <v>1.1499999999999999</v>
      </c>
      <c r="N3701" s="106">
        <f>(0.0883215*'Datos Monitoreo 2019'!$E3701^2.37334)/1000</f>
        <v>5.6776451362268499E-2</v>
      </c>
      <c r="O3701" s="106">
        <f>'Datos Monitoreo 2019'!$N3701*'Datos Monitoreo 2019'!$S3701</f>
        <v>1.1355290272453701E-2</v>
      </c>
      <c r="P3701" s="106">
        <f>'Datos Monitoreo 2019'!$O3701+'Datos Monitoreo 2019'!$N3701</f>
        <v>6.8131741634722201E-2</v>
      </c>
      <c r="Q3701" s="104">
        <v>0.47</v>
      </c>
      <c r="R3701" s="106">
        <f>'Datos Monitoreo 2019'!$Q3701*'Datos Monitoreo 2019'!$N3701</f>
        <v>2.6684932140266193E-2</v>
      </c>
      <c r="S3701" s="104">
        <v>0.2</v>
      </c>
      <c r="T3701" s="106">
        <f>'Datos Monitoreo 2019'!$R3701*'Datos Monitoreo 2019'!$S3701</f>
        <v>5.3369864280532388E-3</v>
      </c>
      <c r="U3701" s="106">
        <f>'Datos Monitoreo 2019'!$T3701+'Datos Monitoreo 2019'!$R3701</f>
        <v>3.202191856831943E-2</v>
      </c>
    </row>
    <row r="3702" spans="1:21" s="94" customFormat="1" ht="16.5" hidden="1" x14ac:dyDescent="0.3">
      <c r="A3702" s="95" t="s">
        <v>137</v>
      </c>
      <c r="B3702" s="102">
        <f>VLOOKUP('Datos Monitoreo 2019'!$A3702,info!$D$3:$E$118,2,FALSE)</f>
        <v>5</v>
      </c>
      <c r="C3702" s="96">
        <v>15</v>
      </c>
      <c r="D3702" s="96" t="s">
        <v>16</v>
      </c>
      <c r="E3702" s="97">
        <v>3.5332397366400765</v>
      </c>
      <c r="F3702" s="103">
        <f t="shared" si="62"/>
        <v>9.8047402691762119E-4</v>
      </c>
      <c r="G3702" s="95"/>
      <c r="H3702" s="104"/>
      <c r="I3702" s="104"/>
      <c r="J3702" s="104"/>
      <c r="K3702" s="105">
        <f>VLOOKUP('Datos Monitoreo 2019'!$D3702,info!$A$2:$B$20,2,FALSE)</f>
        <v>0.55000000000000004</v>
      </c>
      <c r="M3702" s="104">
        <v>1.1499999999999999</v>
      </c>
      <c r="N3702" s="106">
        <f>(0.0883215*'Datos Monitoreo 2019'!$E3702^2.37334)/1000</f>
        <v>1.7663127174289729E-3</v>
      </c>
      <c r="O3702" s="106">
        <f>'Datos Monitoreo 2019'!$N3702*'Datos Monitoreo 2019'!$S3702</f>
        <v>3.5326254348579458E-4</v>
      </c>
      <c r="P3702" s="106">
        <f>'Datos Monitoreo 2019'!$O3702+'Datos Monitoreo 2019'!$N3702</f>
        <v>2.1195752609147675E-3</v>
      </c>
      <c r="Q3702" s="104">
        <v>0.47</v>
      </c>
      <c r="R3702" s="106">
        <f>'Datos Monitoreo 2019'!$Q3702*'Datos Monitoreo 2019'!$N3702</f>
        <v>8.3016697719161725E-4</v>
      </c>
      <c r="S3702" s="104">
        <v>0.2</v>
      </c>
      <c r="T3702" s="106">
        <f>'Datos Monitoreo 2019'!$R3702*'Datos Monitoreo 2019'!$S3702</f>
        <v>1.6603339543832347E-4</v>
      </c>
      <c r="U3702" s="106">
        <f>'Datos Monitoreo 2019'!$T3702+'Datos Monitoreo 2019'!$R3702</f>
        <v>9.9620037262994083E-4</v>
      </c>
    </row>
    <row r="3703" spans="1:21" s="94" customFormat="1" ht="16.5" hidden="1" x14ac:dyDescent="0.3">
      <c r="A3703" s="95" t="s">
        <v>137</v>
      </c>
      <c r="B3703" s="102">
        <f>VLOOKUP('Datos Monitoreo 2019'!$A3703,info!$D$3:$E$118,2,FALSE)</f>
        <v>5</v>
      </c>
      <c r="C3703" s="96">
        <v>15</v>
      </c>
      <c r="D3703" s="96" t="s">
        <v>16</v>
      </c>
      <c r="E3703" s="97">
        <v>3.0876058959827692</v>
      </c>
      <c r="F3703" s="103">
        <f t="shared" si="62"/>
        <v>7.4874442977582135E-4</v>
      </c>
      <c r="G3703" s="95"/>
      <c r="H3703" s="110"/>
      <c r="I3703" s="110"/>
      <c r="J3703" s="110"/>
      <c r="K3703" s="105">
        <f>VLOOKUP('Datos Monitoreo 2019'!$D3703,info!$A$2:$B$20,2,FALSE)</f>
        <v>0.55000000000000004</v>
      </c>
      <c r="M3703" s="104">
        <v>1.1499999999999999</v>
      </c>
      <c r="N3703" s="106">
        <f>(0.0883215*'Datos Monitoreo 2019'!$E3703^2.37334)/1000</f>
        <v>1.2826423793411551E-3</v>
      </c>
      <c r="O3703" s="106">
        <f>'Datos Monitoreo 2019'!$N3703*'Datos Monitoreo 2019'!$S3703</f>
        <v>2.5652847586823106E-4</v>
      </c>
      <c r="P3703" s="106">
        <f>'Datos Monitoreo 2019'!$O3703+'Datos Monitoreo 2019'!$N3703</f>
        <v>1.5391708552093862E-3</v>
      </c>
      <c r="Q3703" s="104">
        <v>0.47</v>
      </c>
      <c r="R3703" s="106">
        <f>'Datos Monitoreo 2019'!$Q3703*'Datos Monitoreo 2019'!$N3703</f>
        <v>6.0284191829034287E-4</v>
      </c>
      <c r="S3703" s="104">
        <v>0.2</v>
      </c>
      <c r="T3703" s="106">
        <f>'Datos Monitoreo 2019'!$R3703*'Datos Monitoreo 2019'!$S3703</f>
        <v>1.2056838365806857E-4</v>
      </c>
      <c r="U3703" s="106">
        <f>'Datos Monitoreo 2019'!$T3703+'Datos Monitoreo 2019'!$R3703</f>
        <v>7.2341030194841144E-4</v>
      </c>
    </row>
    <row r="3704" spans="1:21" s="94" customFormat="1" ht="16.5" hidden="1" x14ac:dyDescent="0.3">
      <c r="A3704" s="95" t="s">
        <v>137</v>
      </c>
      <c r="B3704" s="102">
        <f>VLOOKUP('Datos Monitoreo 2019'!$A3704,info!$D$3:$E$118,2,FALSE)</f>
        <v>5</v>
      </c>
      <c r="C3704" s="96">
        <v>22</v>
      </c>
      <c r="D3704" s="96" t="s">
        <v>16</v>
      </c>
      <c r="E3704" s="97">
        <v>8.0532401204499049</v>
      </c>
      <c r="F3704" s="103">
        <f t="shared" si="62"/>
        <v>5.0936743761845647E-3</v>
      </c>
      <c r="G3704" s="95"/>
      <c r="H3704" s="110"/>
      <c r="I3704" s="110"/>
      <c r="J3704" s="110"/>
      <c r="K3704" s="105">
        <f>VLOOKUP('Datos Monitoreo 2019'!$D3704,info!$A$2:$B$20,2,FALSE)</f>
        <v>0.55000000000000004</v>
      </c>
      <c r="M3704" s="104">
        <v>1.1499999999999999</v>
      </c>
      <c r="N3704" s="106">
        <f>(0.0883215*'Datos Monitoreo 2019'!$E3704^2.37334)/1000</f>
        <v>1.2480811244400172E-2</v>
      </c>
      <c r="O3704" s="106">
        <f>'Datos Monitoreo 2019'!$N3704*'Datos Monitoreo 2019'!$S3704</f>
        <v>2.4961622488800343E-3</v>
      </c>
      <c r="P3704" s="106">
        <f>'Datos Monitoreo 2019'!$O3704+'Datos Monitoreo 2019'!$N3704</f>
        <v>1.4976973493280206E-2</v>
      </c>
      <c r="Q3704" s="104">
        <v>0.47</v>
      </c>
      <c r="R3704" s="106">
        <f>'Datos Monitoreo 2019'!$Q3704*'Datos Monitoreo 2019'!$N3704</f>
        <v>5.8659812848680807E-3</v>
      </c>
      <c r="S3704" s="104">
        <v>0.2</v>
      </c>
      <c r="T3704" s="106">
        <f>'Datos Monitoreo 2019'!$R3704*'Datos Monitoreo 2019'!$S3704</f>
        <v>1.1731962569736163E-3</v>
      </c>
      <c r="U3704" s="106">
        <f>'Datos Monitoreo 2019'!$T3704+'Datos Monitoreo 2019'!$R3704</f>
        <v>7.0391775418416971E-3</v>
      </c>
    </row>
    <row r="3705" spans="1:21" s="94" customFormat="1" ht="16.5" hidden="1" x14ac:dyDescent="0.3">
      <c r="A3705" s="95" t="s">
        <v>137</v>
      </c>
      <c r="B3705" s="102">
        <f>VLOOKUP('Datos Monitoreo 2019'!$A3705,info!$D$3:$E$118,2,FALSE)</f>
        <v>5</v>
      </c>
      <c r="C3705" s="96">
        <v>22</v>
      </c>
      <c r="D3705" s="96" t="s">
        <v>16</v>
      </c>
      <c r="E3705" s="97">
        <v>5.443099053742821</v>
      </c>
      <c r="F3705" s="103">
        <f t="shared" si="62"/>
        <v>2.326924845475056E-3</v>
      </c>
      <c r="G3705" s="95"/>
      <c r="H3705" s="104"/>
      <c r="I3705" s="104"/>
      <c r="J3705" s="104"/>
      <c r="K3705" s="105">
        <f>VLOOKUP('Datos Monitoreo 2019'!$D3705,info!$A$2:$B$20,2,FALSE)</f>
        <v>0.55000000000000004</v>
      </c>
      <c r="M3705" s="104">
        <v>1.1499999999999999</v>
      </c>
      <c r="N3705" s="106">
        <f>(0.0883215*'Datos Monitoreo 2019'!$E3705^2.37334)/1000</f>
        <v>4.9258337045023758E-3</v>
      </c>
      <c r="O3705" s="106">
        <f>'Datos Monitoreo 2019'!$N3705*'Datos Monitoreo 2019'!$S3705</f>
        <v>9.851667409004753E-4</v>
      </c>
      <c r="P3705" s="106">
        <f>'Datos Monitoreo 2019'!$O3705+'Datos Monitoreo 2019'!$N3705</f>
        <v>5.9110004454028513E-3</v>
      </c>
      <c r="Q3705" s="104">
        <v>0.47</v>
      </c>
      <c r="R3705" s="106">
        <f>'Datos Monitoreo 2019'!$Q3705*'Datos Monitoreo 2019'!$N3705</f>
        <v>2.3151418411161166E-3</v>
      </c>
      <c r="S3705" s="104">
        <v>0.2</v>
      </c>
      <c r="T3705" s="106">
        <f>'Datos Monitoreo 2019'!$R3705*'Datos Monitoreo 2019'!$S3705</f>
        <v>4.6302836822322333E-4</v>
      </c>
      <c r="U3705" s="106">
        <f>'Datos Monitoreo 2019'!$T3705+'Datos Monitoreo 2019'!$R3705</f>
        <v>2.7781702093393401E-3</v>
      </c>
    </row>
    <row r="3706" spans="1:21" s="94" customFormat="1" ht="16.5" hidden="1" x14ac:dyDescent="0.3">
      <c r="A3706" s="95" t="s">
        <v>137</v>
      </c>
      <c r="B3706" s="102">
        <f>VLOOKUP('Datos Monitoreo 2019'!$A3706,info!$D$3:$E$118,2,FALSE)</f>
        <v>5</v>
      </c>
      <c r="C3706" s="96">
        <v>23</v>
      </c>
      <c r="D3706" s="96" t="s">
        <v>16</v>
      </c>
      <c r="E3706" s="97">
        <v>3.9152116000606259</v>
      </c>
      <c r="F3706" s="103">
        <f t="shared" si="62"/>
        <v>1.2039275670186426E-3</v>
      </c>
      <c r="G3706" s="95"/>
      <c r="H3706" s="104"/>
      <c r="I3706" s="104"/>
      <c r="J3706" s="104"/>
      <c r="K3706" s="105">
        <f>VLOOKUP('Datos Monitoreo 2019'!$D3706,info!$A$2:$B$20,2,FALSE)</f>
        <v>0.55000000000000004</v>
      </c>
      <c r="M3706" s="104">
        <v>1.1499999999999999</v>
      </c>
      <c r="N3706" s="106">
        <f>(0.0883215*'Datos Monitoreo 2019'!$E3706^2.37334)/1000</f>
        <v>2.2535964744919285E-3</v>
      </c>
      <c r="O3706" s="106">
        <f>'Datos Monitoreo 2019'!$N3706*'Datos Monitoreo 2019'!$S3706</f>
        <v>4.5071929489838569E-4</v>
      </c>
      <c r="P3706" s="106">
        <f>'Datos Monitoreo 2019'!$O3706+'Datos Monitoreo 2019'!$N3706</f>
        <v>2.7043157693903142E-3</v>
      </c>
      <c r="Q3706" s="104">
        <v>0.47</v>
      </c>
      <c r="R3706" s="106">
        <f>'Datos Monitoreo 2019'!$Q3706*'Datos Monitoreo 2019'!$N3706</f>
        <v>1.0591903430112062E-3</v>
      </c>
      <c r="S3706" s="104">
        <v>0.2</v>
      </c>
      <c r="T3706" s="106">
        <f>'Datos Monitoreo 2019'!$R3706*'Datos Monitoreo 2019'!$S3706</f>
        <v>2.1183806860224127E-4</v>
      </c>
      <c r="U3706" s="106">
        <f>'Datos Monitoreo 2019'!$T3706+'Datos Monitoreo 2019'!$R3706</f>
        <v>1.2710284116134475E-3</v>
      </c>
    </row>
    <row r="3707" spans="1:21" s="94" customFormat="1" ht="16.5" hidden="1" x14ac:dyDescent="0.3">
      <c r="A3707" s="95" t="s">
        <v>137</v>
      </c>
      <c r="B3707" s="102">
        <f>VLOOKUP('Datos Monitoreo 2019'!$A3707,info!$D$3:$E$118,2,FALSE)</f>
        <v>5</v>
      </c>
      <c r="C3707" s="96">
        <v>23</v>
      </c>
      <c r="D3707" s="96" t="s">
        <v>16</v>
      </c>
      <c r="E3707" s="97">
        <v>2.6419720553254629</v>
      </c>
      <c r="F3707" s="103">
        <f t="shared" si="62"/>
        <v>5.4820920148003363E-4</v>
      </c>
      <c r="G3707" s="99"/>
      <c r="H3707" s="104"/>
      <c r="I3707" s="104"/>
      <c r="J3707" s="104"/>
      <c r="K3707" s="105">
        <f>VLOOKUP('Datos Monitoreo 2019'!$D3707,info!$A$2:$B$20,2,FALSE)</f>
        <v>0.55000000000000004</v>
      </c>
      <c r="M3707" s="104">
        <v>1.1499999999999999</v>
      </c>
      <c r="N3707" s="106">
        <f>(0.0883215*'Datos Monitoreo 2019'!$E3707^2.37334)/1000</f>
        <v>8.8602414533059989E-4</v>
      </c>
      <c r="O3707" s="106">
        <f>'Datos Monitoreo 2019'!$N3707*'Datos Monitoreo 2019'!$S3707</f>
        <v>1.7720482906611999E-4</v>
      </c>
      <c r="P3707" s="106">
        <f>'Datos Monitoreo 2019'!$O3707+'Datos Monitoreo 2019'!$N3707</f>
        <v>1.0632289743967198E-3</v>
      </c>
      <c r="Q3707" s="104">
        <v>0.47</v>
      </c>
      <c r="R3707" s="106">
        <f>'Datos Monitoreo 2019'!$Q3707*'Datos Monitoreo 2019'!$N3707</f>
        <v>4.1643134830538192E-4</v>
      </c>
      <c r="S3707" s="104">
        <v>0.2</v>
      </c>
      <c r="T3707" s="106">
        <f>'Datos Monitoreo 2019'!$R3707*'Datos Monitoreo 2019'!$S3707</f>
        <v>8.3286269661076389E-5</v>
      </c>
      <c r="U3707" s="106">
        <f>'Datos Monitoreo 2019'!$T3707+'Datos Monitoreo 2019'!$R3707</f>
        <v>4.9971761796645828E-4</v>
      </c>
    </row>
    <row r="3708" spans="1:21" s="94" customFormat="1" ht="16.5" hidden="1" x14ac:dyDescent="0.3">
      <c r="A3708" s="95" t="s">
        <v>137</v>
      </c>
      <c r="B3708" s="102">
        <f>VLOOKUP('Datos Monitoreo 2019'!$A3708,info!$D$3:$E$118,2,FALSE)</f>
        <v>5</v>
      </c>
      <c r="C3708" s="96">
        <v>23</v>
      </c>
      <c r="D3708" s="96" t="s">
        <v>16</v>
      </c>
      <c r="E3708" s="97">
        <v>2.1645072260497766</v>
      </c>
      <c r="F3708" s="103">
        <f t="shared" si="62"/>
        <v>3.6796622842846208E-4</v>
      </c>
      <c r="G3708" s="99"/>
      <c r="H3708" s="104"/>
      <c r="I3708" s="104"/>
      <c r="J3708" s="104"/>
      <c r="K3708" s="105">
        <f>VLOOKUP('Datos Monitoreo 2019'!$D3708,info!$A$2:$B$20,2,FALSE)</f>
        <v>0.55000000000000004</v>
      </c>
      <c r="M3708" s="104">
        <v>1.1499999999999999</v>
      </c>
      <c r="N3708" s="106">
        <f>(0.0883215*'Datos Monitoreo 2019'!$E3708^2.37334)/1000</f>
        <v>5.5206149894002641E-4</v>
      </c>
      <c r="O3708" s="106">
        <f>'Datos Monitoreo 2019'!$N3708*'Datos Monitoreo 2019'!$S3708</f>
        <v>1.1041229978800529E-4</v>
      </c>
      <c r="P3708" s="106">
        <f>'Datos Monitoreo 2019'!$O3708+'Datos Monitoreo 2019'!$N3708</f>
        <v>6.6247379872803164E-4</v>
      </c>
      <c r="Q3708" s="104">
        <v>0.47</v>
      </c>
      <c r="R3708" s="106">
        <f>'Datos Monitoreo 2019'!$Q3708*'Datos Monitoreo 2019'!$N3708</f>
        <v>2.5946890450181237E-4</v>
      </c>
      <c r="S3708" s="104">
        <v>0.2</v>
      </c>
      <c r="T3708" s="106">
        <f>'Datos Monitoreo 2019'!$R3708*'Datos Monitoreo 2019'!$S3708</f>
        <v>5.189378090036248E-5</v>
      </c>
      <c r="U3708" s="106">
        <f>'Datos Monitoreo 2019'!$T3708+'Datos Monitoreo 2019'!$R3708</f>
        <v>3.1136268540217483E-4</v>
      </c>
    </row>
    <row r="3709" spans="1:21" s="94" customFormat="1" ht="16.5" hidden="1" x14ac:dyDescent="0.3">
      <c r="A3709" s="95" t="s">
        <v>137</v>
      </c>
      <c r="B3709" s="102">
        <f>VLOOKUP('Datos Monitoreo 2019'!$A3709,info!$D$3:$E$118,2,FALSE)</f>
        <v>5</v>
      </c>
      <c r="C3709" s="96">
        <v>27</v>
      </c>
      <c r="D3709" s="96" t="s">
        <v>16</v>
      </c>
      <c r="E3709" s="97">
        <v>12.764226435970008</v>
      </c>
      <c r="F3709" s="103">
        <f t="shared" si="62"/>
        <v>1.2796137002059936E-2</v>
      </c>
      <c r="G3709" s="95"/>
      <c r="H3709" s="104"/>
      <c r="I3709" s="104"/>
      <c r="J3709" s="104"/>
      <c r="K3709" s="105">
        <f>VLOOKUP('Datos Monitoreo 2019'!$D3709,info!$A$2:$B$20,2,FALSE)</f>
        <v>0.55000000000000004</v>
      </c>
      <c r="M3709" s="104">
        <v>1.1499999999999999</v>
      </c>
      <c r="N3709" s="106">
        <f>(0.0883215*'Datos Monitoreo 2019'!$E3709^2.37334)/1000</f>
        <v>3.7236377345552324E-2</v>
      </c>
      <c r="O3709" s="106">
        <f>'Datos Monitoreo 2019'!$N3709*'Datos Monitoreo 2019'!$S3709</f>
        <v>7.4472754691104655E-3</v>
      </c>
      <c r="P3709" s="106">
        <f>'Datos Monitoreo 2019'!$O3709+'Datos Monitoreo 2019'!$N3709</f>
        <v>4.4683652814662786E-2</v>
      </c>
      <c r="Q3709" s="104">
        <v>0.47</v>
      </c>
      <c r="R3709" s="106">
        <f>'Datos Monitoreo 2019'!$Q3709*'Datos Monitoreo 2019'!$N3709</f>
        <v>1.7501097352409591E-2</v>
      </c>
      <c r="S3709" s="104">
        <v>0.2</v>
      </c>
      <c r="T3709" s="106">
        <f>'Datos Monitoreo 2019'!$R3709*'Datos Monitoreo 2019'!$S3709</f>
        <v>3.5002194704819183E-3</v>
      </c>
      <c r="U3709" s="106">
        <f>'Datos Monitoreo 2019'!$T3709+'Datos Monitoreo 2019'!$R3709</f>
        <v>2.1001316822891511E-2</v>
      </c>
    </row>
    <row r="3710" spans="1:21" s="94" customFormat="1" ht="16.5" hidden="1" x14ac:dyDescent="0.3">
      <c r="A3710" s="95" t="s">
        <v>137</v>
      </c>
      <c r="B3710" s="102">
        <f>VLOOKUP('Datos Monitoreo 2019'!$A3710,info!$D$3:$E$118,2,FALSE)</f>
        <v>5</v>
      </c>
      <c r="C3710" s="96">
        <v>27</v>
      </c>
      <c r="D3710" s="96" t="s">
        <v>16</v>
      </c>
      <c r="E3710" s="97">
        <v>3.3422538049298023</v>
      </c>
      <c r="F3710" s="103">
        <f t="shared" si="62"/>
        <v>8.7734162379407327E-4</v>
      </c>
      <c r="G3710" s="95"/>
      <c r="H3710" s="110"/>
      <c r="I3710" s="110"/>
      <c r="J3710" s="110"/>
      <c r="K3710" s="105">
        <f>VLOOKUP('Datos Monitoreo 2019'!$D3710,info!$A$2:$B$20,2,FALSE)</f>
        <v>0.55000000000000004</v>
      </c>
      <c r="M3710" s="104">
        <v>1.1499999999999999</v>
      </c>
      <c r="N3710" s="106">
        <f>(0.0883215*'Datos Monitoreo 2019'!$E3710^2.37334)/1000</f>
        <v>1.5480684811416349E-3</v>
      </c>
      <c r="O3710" s="106">
        <f>'Datos Monitoreo 2019'!$N3710*'Datos Monitoreo 2019'!$S3710</f>
        <v>3.0961369622832698E-4</v>
      </c>
      <c r="P3710" s="106">
        <f>'Datos Monitoreo 2019'!$O3710+'Datos Monitoreo 2019'!$N3710</f>
        <v>1.8576821773699619E-3</v>
      </c>
      <c r="Q3710" s="104">
        <v>0.47</v>
      </c>
      <c r="R3710" s="106">
        <f>'Datos Monitoreo 2019'!$Q3710*'Datos Monitoreo 2019'!$N3710</f>
        <v>7.2759218613656839E-4</v>
      </c>
      <c r="S3710" s="104">
        <v>0.2</v>
      </c>
      <c r="T3710" s="106">
        <f>'Datos Monitoreo 2019'!$R3710*'Datos Monitoreo 2019'!$S3710</f>
        <v>1.4551843722731368E-4</v>
      </c>
      <c r="U3710" s="106">
        <f>'Datos Monitoreo 2019'!$T3710+'Datos Monitoreo 2019'!$R3710</f>
        <v>8.7311062336388207E-4</v>
      </c>
    </row>
    <row r="3711" spans="1:21" s="94" customFormat="1" ht="16.5" hidden="1" x14ac:dyDescent="0.3">
      <c r="A3711" s="95" t="s">
        <v>137</v>
      </c>
      <c r="B3711" s="102">
        <f>VLOOKUP('Datos Monitoreo 2019'!$A3711,info!$D$3:$E$118,2,FALSE)</f>
        <v>5</v>
      </c>
      <c r="C3711" s="96">
        <v>27</v>
      </c>
      <c r="D3711" s="96" t="s">
        <v>16</v>
      </c>
      <c r="E3711" s="97">
        <v>2.8329579870357371</v>
      </c>
      <c r="F3711" s="103">
        <f t="shared" si="62"/>
        <v>6.3033315211545138E-4</v>
      </c>
      <c r="G3711" s="95"/>
      <c r="H3711" s="104"/>
      <c r="I3711" s="104"/>
      <c r="J3711" s="104"/>
      <c r="K3711" s="105">
        <f>VLOOKUP('Datos Monitoreo 2019'!$D3711,info!$A$2:$B$20,2,FALSE)</f>
        <v>0.55000000000000004</v>
      </c>
      <c r="M3711" s="104">
        <v>1.1499999999999999</v>
      </c>
      <c r="N3711" s="106">
        <f>(0.0883215*'Datos Monitoreo 2019'!$E3711^2.37334)/1000</f>
        <v>1.0456492631636127E-3</v>
      </c>
      <c r="O3711" s="106">
        <f>'Datos Monitoreo 2019'!$N3711*'Datos Monitoreo 2019'!$S3711</f>
        <v>2.0912985263272255E-4</v>
      </c>
      <c r="P3711" s="106">
        <f>'Datos Monitoreo 2019'!$O3711+'Datos Monitoreo 2019'!$N3711</f>
        <v>1.2547791157963353E-3</v>
      </c>
      <c r="Q3711" s="104">
        <v>0.47</v>
      </c>
      <c r="R3711" s="106">
        <f>'Datos Monitoreo 2019'!$Q3711*'Datos Monitoreo 2019'!$N3711</f>
        <v>4.9145515368689797E-4</v>
      </c>
      <c r="S3711" s="104">
        <v>0.2</v>
      </c>
      <c r="T3711" s="106">
        <f>'Datos Monitoreo 2019'!$R3711*'Datos Monitoreo 2019'!$S3711</f>
        <v>9.8291030737379599E-5</v>
      </c>
      <c r="U3711" s="106">
        <f>'Datos Monitoreo 2019'!$T3711+'Datos Monitoreo 2019'!$R3711</f>
        <v>5.8974618442427754E-4</v>
      </c>
    </row>
    <row r="3712" spans="1:21" s="94" customFormat="1" ht="16.5" hidden="1" x14ac:dyDescent="0.3">
      <c r="A3712" s="95" t="s">
        <v>137</v>
      </c>
      <c r="B3712" s="102">
        <f>VLOOKUP('Datos Monitoreo 2019'!$A3712,info!$D$3:$E$118,2,FALSE)</f>
        <v>5</v>
      </c>
      <c r="C3712" s="96">
        <v>30</v>
      </c>
      <c r="D3712" s="96" t="s">
        <v>16</v>
      </c>
      <c r="E3712" s="97">
        <v>7.1938034277536698</v>
      </c>
      <c r="F3712" s="103">
        <f t="shared" si="62"/>
        <v>4.0644989366808238E-3</v>
      </c>
      <c r="G3712" s="95"/>
      <c r="H3712" s="110"/>
      <c r="I3712" s="110"/>
      <c r="J3712" s="110"/>
      <c r="K3712" s="105">
        <f>VLOOKUP('Datos Monitoreo 2019'!$D3712,info!$A$2:$B$20,2,FALSE)</f>
        <v>0.55000000000000004</v>
      </c>
      <c r="M3712" s="104">
        <v>1.1499999999999999</v>
      </c>
      <c r="N3712" s="106">
        <f>(0.0883215*'Datos Monitoreo 2019'!$E3712^2.37334)/1000</f>
        <v>9.5481774216876498E-3</v>
      </c>
      <c r="O3712" s="106">
        <f>'Datos Monitoreo 2019'!$N3712*'Datos Monitoreo 2019'!$S3712</f>
        <v>1.90963548433753E-3</v>
      </c>
      <c r="P3712" s="106">
        <f>'Datos Monitoreo 2019'!$O3712+'Datos Monitoreo 2019'!$N3712</f>
        <v>1.145781290602518E-2</v>
      </c>
      <c r="Q3712" s="104">
        <v>0.47</v>
      </c>
      <c r="R3712" s="106">
        <f>'Datos Monitoreo 2019'!$Q3712*'Datos Monitoreo 2019'!$N3712</f>
        <v>4.487643388193195E-3</v>
      </c>
      <c r="S3712" s="104">
        <v>0.2</v>
      </c>
      <c r="T3712" s="106">
        <f>'Datos Monitoreo 2019'!$R3712*'Datos Monitoreo 2019'!$S3712</f>
        <v>8.9752867763863908E-4</v>
      </c>
      <c r="U3712" s="106">
        <f>'Datos Monitoreo 2019'!$T3712+'Datos Monitoreo 2019'!$R3712</f>
        <v>5.3851720658318336E-3</v>
      </c>
    </row>
    <row r="3713" spans="1:21" s="94" customFormat="1" ht="16.5" hidden="1" x14ac:dyDescent="0.3">
      <c r="A3713" s="95" t="s">
        <v>137</v>
      </c>
      <c r="B3713" s="102">
        <f>VLOOKUP('Datos Monitoreo 2019'!$A3713,info!$D$3:$E$118,2,FALSE)</f>
        <v>5</v>
      </c>
      <c r="C3713" s="96">
        <v>31</v>
      </c>
      <c r="D3713" s="96" t="s">
        <v>16</v>
      </c>
      <c r="E3713" s="97">
        <v>15.087888605111678</v>
      </c>
      <c r="F3713" s="103">
        <f t="shared" si="62"/>
        <v>1.7879147997057337E-2</v>
      </c>
      <c r="G3713" s="95"/>
      <c r="H3713" s="104"/>
      <c r="I3713" s="104"/>
      <c r="J3713" s="104"/>
      <c r="K3713" s="105">
        <f>VLOOKUP('Datos Monitoreo 2019'!$D3713,info!$A$2:$B$20,2,FALSE)</f>
        <v>0.55000000000000004</v>
      </c>
      <c r="M3713" s="104">
        <v>1.1499999999999999</v>
      </c>
      <c r="N3713" s="106">
        <f>(0.0883215*'Datos Monitoreo 2019'!$E3713^2.37334)/1000</f>
        <v>5.5379945857146534E-2</v>
      </c>
      <c r="O3713" s="106">
        <f>'Datos Monitoreo 2019'!$N3713*'Datos Monitoreo 2019'!$S3713</f>
        <v>1.1075989171429308E-2</v>
      </c>
      <c r="P3713" s="106">
        <f>'Datos Monitoreo 2019'!$O3713+'Datos Monitoreo 2019'!$N3713</f>
        <v>6.6455935028575844E-2</v>
      </c>
      <c r="Q3713" s="104">
        <v>0.47</v>
      </c>
      <c r="R3713" s="106">
        <f>'Datos Monitoreo 2019'!$Q3713*'Datos Monitoreo 2019'!$N3713</f>
        <v>2.6028574552858869E-2</v>
      </c>
      <c r="S3713" s="104">
        <v>0.2</v>
      </c>
      <c r="T3713" s="106">
        <f>'Datos Monitoreo 2019'!$R3713*'Datos Monitoreo 2019'!$S3713</f>
        <v>5.2057149105717744E-3</v>
      </c>
      <c r="U3713" s="106">
        <f>'Datos Monitoreo 2019'!$T3713+'Datos Monitoreo 2019'!$R3713</f>
        <v>3.1234289463430643E-2</v>
      </c>
    </row>
    <row r="3714" spans="1:21" s="94" customFormat="1" ht="16.5" hidden="1" x14ac:dyDescent="0.3">
      <c r="A3714" s="95" t="s">
        <v>137</v>
      </c>
      <c r="B3714" s="102">
        <f>VLOOKUP('Datos Monitoreo 2019'!$A3714,info!$D$3:$E$118,2,FALSE)</f>
        <v>5</v>
      </c>
      <c r="C3714" s="96">
        <v>31</v>
      </c>
      <c r="D3714" s="96" t="s">
        <v>16</v>
      </c>
      <c r="E3714" s="97">
        <v>7.0346484846617745</v>
      </c>
      <c r="F3714" s="103">
        <f t="shared" si="62"/>
        <v>3.886643287775631E-3</v>
      </c>
      <c r="G3714" s="95"/>
      <c r="H3714" s="104"/>
      <c r="I3714" s="104"/>
      <c r="J3714" s="104"/>
      <c r="K3714" s="105">
        <f>VLOOKUP('Datos Monitoreo 2019'!$D3714,info!$A$2:$B$20,2,FALSE)</f>
        <v>0.55000000000000004</v>
      </c>
      <c r="M3714" s="104">
        <v>1.1499999999999999</v>
      </c>
      <c r="N3714" s="106">
        <f>(0.0883215*'Datos Monitoreo 2019'!$E3714^2.37334)/1000</f>
        <v>9.054421674664118E-3</v>
      </c>
      <c r="O3714" s="106">
        <f>'Datos Monitoreo 2019'!$N3714*'Datos Monitoreo 2019'!$S3714</f>
        <v>1.8108843349328237E-3</v>
      </c>
      <c r="P3714" s="106">
        <f>'Datos Monitoreo 2019'!$O3714+'Datos Monitoreo 2019'!$N3714</f>
        <v>1.0865306009596941E-2</v>
      </c>
      <c r="Q3714" s="104">
        <v>0.47</v>
      </c>
      <c r="R3714" s="106">
        <f>'Datos Monitoreo 2019'!$Q3714*'Datos Monitoreo 2019'!$N3714</f>
        <v>4.2555781870921355E-3</v>
      </c>
      <c r="S3714" s="104">
        <v>0.2</v>
      </c>
      <c r="T3714" s="106">
        <f>'Datos Monitoreo 2019'!$R3714*'Datos Monitoreo 2019'!$S3714</f>
        <v>8.5111563741842712E-4</v>
      </c>
      <c r="U3714" s="106">
        <f>'Datos Monitoreo 2019'!$T3714+'Datos Monitoreo 2019'!$R3714</f>
        <v>5.1066938245105629E-3</v>
      </c>
    </row>
    <row r="3715" spans="1:21" s="94" customFormat="1" ht="16.5" hidden="1" x14ac:dyDescent="0.3">
      <c r="A3715" s="96" t="s">
        <v>137</v>
      </c>
      <c r="B3715" s="102">
        <f>VLOOKUP('Datos Monitoreo 2019'!$A3715,info!$D$3:$E$118,2,FALSE)</f>
        <v>5</v>
      </c>
      <c r="C3715" s="96">
        <v>31</v>
      </c>
      <c r="D3715" s="96" t="s">
        <v>16</v>
      </c>
      <c r="E3715" s="97">
        <v>3.9788735772973833</v>
      </c>
      <c r="F3715" s="103">
        <f t="shared" ref="F3715:F3778" si="63">+(PI()*(((E3715/100)^2))/4)</f>
        <v>1.2433979929054324E-3</v>
      </c>
      <c r="G3715" s="95"/>
      <c r="H3715" s="104"/>
      <c r="I3715" s="104"/>
      <c r="J3715" s="104"/>
      <c r="K3715" s="105">
        <f>VLOOKUP('Datos Monitoreo 2019'!$D3715,info!$A$2:$B$20,2,FALSE)</f>
        <v>0.55000000000000004</v>
      </c>
      <c r="M3715" s="104">
        <v>1.1499999999999999</v>
      </c>
      <c r="N3715" s="106">
        <f>(0.0883215*'Datos Monitoreo 2019'!$E3715^2.37334)/1000</f>
        <v>2.3415377707071412E-3</v>
      </c>
      <c r="O3715" s="106">
        <f>'Datos Monitoreo 2019'!$N3715*'Datos Monitoreo 2019'!$S3715</f>
        <v>4.6830755414142827E-4</v>
      </c>
      <c r="P3715" s="106">
        <f>'Datos Monitoreo 2019'!$O3715+'Datos Monitoreo 2019'!$N3715</f>
        <v>2.8098453248485695E-3</v>
      </c>
      <c r="Q3715" s="104">
        <v>0.47</v>
      </c>
      <c r="R3715" s="106">
        <f>'Datos Monitoreo 2019'!$Q3715*'Datos Monitoreo 2019'!$N3715</f>
        <v>1.1005227522323563E-3</v>
      </c>
      <c r="S3715" s="104">
        <v>0.2</v>
      </c>
      <c r="T3715" s="106">
        <f>'Datos Monitoreo 2019'!$R3715*'Datos Monitoreo 2019'!$S3715</f>
        <v>2.2010455044647127E-4</v>
      </c>
      <c r="U3715" s="106">
        <f>'Datos Monitoreo 2019'!$T3715+'Datos Monitoreo 2019'!$R3715</f>
        <v>1.3206273026788275E-3</v>
      </c>
    </row>
    <row r="3716" spans="1:21" s="94" customFormat="1" ht="16.5" hidden="1" x14ac:dyDescent="0.3">
      <c r="A3716" s="95" t="s">
        <v>137</v>
      </c>
      <c r="B3716" s="102">
        <f>VLOOKUP('Datos Monitoreo 2019'!$A3716,info!$D$3:$E$118,2,FALSE)</f>
        <v>5</v>
      </c>
      <c r="C3716" s="96">
        <v>31</v>
      </c>
      <c r="D3716" s="96" t="s">
        <v>16</v>
      </c>
      <c r="E3716" s="97">
        <v>3.7878876455871091</v>
      </c>
      <c r="F3716" s="103">
        <f t="shared" si="63"/>
        <v>1.1268965745621648E-3</v>
      </c>
      <c r="G3716" s="95"/>
      <c r="H3716" s="104"/>
      <c r="I3716" s="104"/>
      <c r="J3716" s="104"/>
      <c r="K3716" s="105">
        <f>VLOOKUP('Datos Monitoreo 2019'!$D3716,info!$A$2:$B$20,2,FALSE)</f>
        <v>0.55000000000000004</v>
      </c>
      <c r="M3716" s="104">
        <v>1.1499999999999999</v>
      </c>
      <c r="N3716" s="106">
        <f>(0.0883215*'Datos Monitoreo 2019'!$E3716^2.37334)/1000</f>
        <v>2.0835281992605775E-3</v>
      </c>
      <c r="O3716" s="106">
        <f>'Datos Monitoreo 2019'!$N3716*'Datos Monitoreo 2019'!$S3716</f>
        <v>4.1670563985211553E-4</v>
      </c>
      <c r="P3716" s="106">
        <f>'Datos Monitoreo 2019'!$O3716+'Datos Monitoreo 2019'!$N3716</f>
        <v>2.5002338391126931E-3</v>
      </c>
      <c r="Q3716" s="104">
        <v>0.47</v>
      </c>
      <c r="R3716" s="106">
        <f>'Datos Monitoreo 2019'!$Q3716*'Datos Monitoreo 2019'!$N3716</f>
        <v>9.7925825365247142E-4</v>
      </c>
      <c r="S3716" s="104">
        <v>0.2</v>
      </c>
      <c r="T3716" s="106">
        <f>'Datos Monitoreo 2019'!$R3716*'Datos Monitoreo 2019'!$S3716</f>
        <v>1.9585165073049429E-4</v>
      </c>
      <c r="U3716" s="106">
        <f>'Datos Monitoreo 2019'!$T3716+'Datos Monitoreo 2019'!$R3716</f>
        <v>1.1751099043829658E-3</v>
      </c>
    </row>
    <row r="3717" spans="1:21" s="94" customFormat="1" ht="16.5" hidden="1" x14ac:dyDescent="0.3">
      <c r="A3717" s="95" t="s">
        <v>137</v>
      </c>
      <c r="B3717" s="102">
        <f>VLOOKUP('Datos Monitoreo 2019'!$A3717,info!$D$3:$E$118,2,FALSE)</f>
        <v>5</v>
      </c>
      <c r="C3717" s="96">
        <v>39</v>
      </c>
      <c r="D3717" s="96" t="s">
        <v>16</v>
      </c>
      <c r="E3717" s="97">
        <v>11.013522061959158</v>
      </c>
      <c r="F3717" s="103">
        <f t="shared" si="63"/>
        <v>9.526696583594672E-3</v>
      </c>
      <c r="G3717" s="95"/>
      <c r="H3717" s="104"/>
      <c r="I3717" s="104"/>
      <c r="J3717" s="104"/>
      <c r="K3717" s="105">
        <f>VLOOKUP('Datos Monitoreo 2019'!$D3717,info!$A$2:$B$20,2,FALSE)</f>
        <v>0.55000000000000004</v>
      </c>
      <c r="M3717" s="104">
        <v>1.1499999999999999</v>
      </c>
      <c r="N3717" s="106">
        <f>(0.0883215*'Datos Monitoreo 2019'!$E3717^2.37334)/1000</f>
        <v>2.6236845971782174E-2</v>
      </c>
      <c r="O3717" s="106">
        <f>'Datos Monitoreo 2019'!$N3717*'Datos Monitoreo 2019'!$S3717</f>
        <v>5.2473691943564355E-3</v>
      </c>
      <c r="P3717" s="106">
        <f>'Datos Monitoreo 2019'!$O3717+'Datos Monitoreo 2019'!$N3717</f>
        <v>3.1484215166138613E-2</v>
      </c>
      <c r="Q3717" s="104">
        <v>0.47</v>
      </c>
      <c r="R3717" s="106">
        <f>'Datos Monitoreo 2019'!$Q3717*'Datos Monitoreo 2019'!$N3717</f>
        <v>1.2331317606737622E-2</v>
      </c>
      <c r="S3717" s="104">
        <v>0.2</v>
      </c>
      <c r="T3717" s="106">
        <f>'Datos Monitoreo 2019'!$R3717*'Datos Monitoreo 2019'!$S3717</f>
        <v>2.4662635213475244E-3</v>
      </c>
      <c r="U3717" s="106">
        <f>'Datos Monitoreo 2019'!$T3717+'Datos Monitoreo 2019'!$R3717</f>
        <v>1.4797581128085146E-2</v>
      </c>
    </row>
    <row r="3718" spans="1:21" s="94" customFormat="1" ht="16.5" hidden="1" x14ac:dyDescent="0.3">
      <c r="A3718" s="95" t="s">
        <v>137</v>
      </c>
      <c r="B3718" s="102">
        <f>VLOOKUP('Datos Monitoreo 2019'!$A3718,info!$D$3:$E$118,2,FALSE)</f>
        <v>5</v>
      </c>
      <c r="C3718" s="96">
        <v>42</v>
      </c>
      <c r="D3718" s="96" t="s">
        <v>16</v>
      </c>
      <c r="E3718" s="97">
        <v>4.45633840657307</v>
      </c>
      <c r="F3718" s="103">
        <f t="shared" si="63"/>
        <v>1.5597184423005749E-3</v>
      </c>
      <c r="G3718" s="95"/>
      <c r="H3718" s="104"/>
      <c r="I3718" s="104"/>
      <c r="J3718" s="104"/>
      <c r="K3718" s="105">
        <f>VLOOKUP('Datos Monitoreo 2019'!$D3718,info!$A$2:$B$20,2,FALSE)</f>
        <v>0.55000000000000004</v>
      </c>
      <c r="M3718" s="104">
        <v>1.1499999999999999</v>
      </c>
      <c r="N3718" s="106">
        <f>(0.0883215*'Datos Monitoreo 2019'!$E3718^2.37334)/1000</f>
        <v>3.0641658606688671E-3</v>
      </c>
      <c r="O3718" s="106">
        <f>'Datos Monitoreo 2019'!$N3718*'Datos Monitoreo 2019'!$S3718</f>
        <v>6.1283317213377351E-4</v>
      </c>
      <c r="P3718" s="106">
        <f>'Datos Monitoreo 2019'!$O3718+'Datos Monitoreo 2019'!$N3718</f>
        <v>3.6769990328026406E-3</v>
      </c>
      <c r="Q3718" s="104">
        <v>0.47</v>
      </c>
      <c r="R3718" s="106">
        <f>'Datos Monitoreo 2019'!$Q3718*'Datos Monitoreo 2019'!$N3718</f>
        <v>1.4401579545143674E-3</v>
      </c>
      <c r="S3718" s="104">
        <v>0.2</v>
      </c>
      <c r="T3718" s="106">
        <f>'Datos Monitoreo 2019'!$R3718*'Datos Monitoreo 2019'!$S3718</f>
        <v>2.8803159090287346E-4</v>
      </c>
      <c r="U3718" s="106">
        <f>'Datos Monitoreo 2019'!$T3718+'Datos Monitoreo 2019'!$R3718</f>
        <v>1.7281895454172409E-3</v>
      </c>
    </row>
    <row r="3719" spans="1:21" s="94" customFormat="1" ht="16.5" hidden="1" x14ac:dyDescent="0.3">
      <c r="A3719" s="95" t="s">
        <v>137</v>
      </c>
      <c r="B3719" s="102">
        <f>VLOOKUP('Datos Monitoreo 2019'!$A3719,info!$D$3:$E$118,2,FALSE)</f>
        <v>5</v>
      </c>
      <c r="C3719" s="96">
        <v>42</v>
      </c>
      <c r="D3719" s="96" t="s">
        <v>16</v>
      </c>
      <c r="E3719" s="97">
        <v>2.5783100780887045</v>
      </c>
      <c r="F3719" s="103">
        <f t="shared" si="63"/>
        <v>5.221077908129627E-4</v>
      </c>
      <c r="G3719" s="95"/>
      <c r="H3719" s="104"/>
      <c r="I3719" s="104"/>
      <c r="J3719" s="104"/>
      <c r="K3719" s="105">
        <f>VLOOKUP('Datos Monitoreo 2019'!$D3719,info!$A$2:$B$20,2,FALSE)</f>
        <v>0.55000000000000004</v>
      </c>
      <c r="M3719" s="104">
        <v>1.1499999999999999</v>
      </c>
      <c r="N3719" s="106">
        <f>(0.0883215*'Datos Monitoreo 2019'!$E3719^2.37334)/1000</f>
        <v>8.3618927331170203E-4</v>
      </c>
      <c r="O3719" s="106">
        <f>'Datos Monitoreo 2019'!$N3719*'Datos Monitoreo 2019'!$S3719</f>
        <v>1.6723785466234042E-4</v>
      </c>
      <c r="P3719" s="106">
        <f>'Datos Monitoreo 2019'!$O3719+'Datos Monitoreo 2019'!$N3719</f>
        <v>1.0034271279740425E-3</v>
      </c>
      <c r="Q3719" s="104">
        <v>0.47</v>
      </c>
      <c r="R3719" s="106">
        <f>'Datos Monitoreo 2019'!$Q3719*'Datos Monitoreo 2019'!$N3719</f>
        <v>3.9300895845649996E-4</v>
      </c>
      <c r="S3719" s="104">
        <v>0.2</v>
      </c>
      <c r="T3719" s="106">
        <f>'Datos Monitoreo 2019'!$R3719*'Datos Monitoreo 2019'!$S3719</f>
        <v>7.8601791691300003E-5</v>
      </c>
      <c r="U3719" s="106">
        <f>'Datos Monitoreo 2019'!$T3719+'Datos Monitoreo 2019'!$R3719</f>
        <v>4.7161075014779996E-4</v>
      </c>
    </row>
    <row r="3720" spans="1:21" s="94" customFormat="1" ht="16.5" hidden="1" x14ac:dyDescent="0.3">
      <c r="A3720" s="95" t="s">
        <v>137</v>
      </c>
      <c r="B3720" s="102">
        <f>VLOOKUP('Datos Monitoreo 2019'!$A3720,info!$D$3:$E$118,2,FALSE)</f>
        <v>5</v>
      </c>
      <c r="C3720" s="96">
        <v>42</v>
      </c>
      <c r="D3720" s="96" t="s">
        <v>16</v>
      </c>
      <c r="E3720" s="97">
        <v>2.4509861236151882</v>
      </c>
      <c r="F3720" s="103">
        <f t="shared" si="63"/>
        <v>4.718148287959238E-4</v>
      </c>
      <c r="G3720" s="95"/>
      <c r="H3720" s="104"/>
      <c r="I3720" s="104"/>
      <c r="J3720" s="104"/>
      <c r="K3720" s="105">
        <f>VLOOKUP('Datos Monitoreo 2019'!$D3720,info!$A$2:$B$20,2,FALSE)</f>
        <v>0.55000000000000004</v>
      </c>
      <c r="M3720" s="104">
        <v>1.1499999999999999</v>
      </c>
      <c r="N3720" s="106">
        <f>(0.0883215*'Datos Monitoreo 2019'!$E3720^2.37334)/1000</f>
        <v>7.4148890169378008E-4</v>
      </c>
      <c r="O3720" s="106">
        <f>'Datos Monitoreo 2019'!$N3720*'Datos Monitoreo 2019'!$S3720</f>
        <v>1.4829778033875602E-4</v>
      </c>
      <c r="P3720" s="106">
        <f>'Datos Monitoreo 2019'!$O3720+'Datos Monitoreo 2019'!$N3720</f>
        <v>8.8978668203253607E-4</v>
      </c>
      <c r="Q3720" s="104">
        <v>0.47</v>
      </c>
      <c r="R3720" s="106">
        <f>'Datos Monitoreo 2019'!$Q3720*'Datos Monitoreo 2019'!$N3720</f>
        <v>3.484997837960766E-4</v>
      </c>
      <c r="S3720" s="104">
        <v>0.2</v>
      </c>
      <c r="T3720" s="106">
        <f>'Datos Monitoreo 2019'!$R3720*'Datos Monitoreo 2019'!$S3720</f>
        <v>6.9699956759215322E-5</v>
      </c>
      <c r="U3720" s="106">
        <f>'Datos Monitoreo 2019'!$T3720+'Datos Monitoreo 2019'!$R3720</f>
        <v>4.1819974055529191E-4</v>
      </c>
    </row>
    <row r="3721" spans="1:21" s="94" customFormat="1" ht="16.5" hidden="1" x14ac:dyDescent="0.3">
      <c r="A3721" s="95" t="s">
        <v>137</v>
      </c>
      <c r="B3721" s="102">
        <f>VLOOKUP('Datos Monitoreo 2019'!$A3721,info!$D$3:$E$118,2,FALSE)</f>
        <v>5</v>
      </c>
      <c r="C3721" s="96">
        <v>44</v>
      </c>
      <c r="D3721" s="96" t="s">
        <v>9</v>
      </c>
      <c r="E3721" s="97">
        <v>7.0346484846617745</v>
      </c>
      <c r="F3721" s="103">
        <f t="shared" si="63"/>
        <v>3.886643287775631E-3</v>
      </c>
      <c r="G3721" s="95"/>
      <c r="H3721" s="104"/>
      <c r="I3721" s="104"/>
      <c r="J3721" s="104"/>
      <c r="K3721" s="105">
        <f>VLOOKUP('Datos Monitoreo 2019'!$D3721,info!$A$2:$B$20,2,FALSE)</f>
        <v>0.74</v>
      </c>
      <c r="M3721" s="104">
        <v>1.1499999999999999</v>
      </c>
      <c r="N3721" s="106">
        <f>(1.8894+0.00853085*'Datos Monitoreo 2019'!$E3721^3.32222)/1000</f>
        <v>7.4576401198762727E-3</v>
      </c>
      <c r="O3721" s="106">
        <f>'Datos Monitoreo 2019'!$N3721*'Datos Monitoreo 2019'!$S3721</f>
        <v>1.4915280239752547E-3</v>
      </c>
      <c r="P3721" s="106">
        <f>'Datos Monitoreo 2019'!$O3721+'Datos Monitoreo 2019'!$N3721</f>
        <v>8.9491681438515283E-3</v>
      </c>
      <c r="Q3721" s="104">
        <v>0.47</v>
      </c>
      <c r="R3721" s="106">
        <f>'Datos Monitoreo 2019'!$Q3721*'Datos Monitoreo 2019'!$N3721</f>
        <v>3.5050908563418479E-3</v>
      </c>
      <c r="S3721" s="104">
        <v>0.2</v>
      </c>
      <c r="T3721" s="106">
        <f>'Datos Monitoreo 2019'!$R3721*'Datos Monitoreo 2019'!$S3721</f>
        <v>7.0101817126836958E-4</v>
      </c>
      <c r="U3721" s="106">
        <f>'Datos Monitoreo 2019'!$T3721+'Datos Monitoreo 2019'!$R3721</f>
        <v>4.2061090276102175E-3</v>
      </c>
    </row>
    <row r="3722" spans="1:21" s="94" customFormat="1" ht="16.5" hidden="1" x14ac:dyDescent="0.3">
      <c r="A3722" s="95" t="s">
        <v>137</v>
      </c>
      <c r="B3722" s="102">
        <f>VLOOKUP('Datos Monitoreo 2019'!$A3722,info!$D$3:$E$118,2,FALSE)</f>
        <v>5</v>
      </c>
      <c r="C3722" s="96">
        <v>44</v>
      </c>
      <c r="D3722" s="96" t="s">
        <v>9</v>
      </c>
      <c r="E3722" s="97">
        <v>5.7614089399266115</v>
      </c>
      <c r="F3722" s="103">
        <f t="shared" si="63"/>
        <v>2.6070375453167917E-3</v>
      </c>
      <c r="G3722" s="95"/>
      <c r="H3722" s="104"/>
      <c r="I3722" s="104"/>
      <c r="J3722" s="104"/>
      <c r="K3722" s="105">
        <f>VLOOKUP('Datos Monitoreo 2019'!$D3722,info!$A$2:$B$20,2,FALSE)</f>
        <v>0.74</v>
      </c>
      <c r="M3722" s="104">
        <v>1.1499999999999999</v>
      </c>
      <c r="N3722" s="106">
        <f>(1.8894+0.00853085*'Datos Monitoreo 2019'!$E3722^3.32222)/1000</f>
        <v>4.7577752774512812E-3</v>
      </c>
      <c r="O3722" s="106">
        <f>'Datos Monitoreo 2019'!$N3722*'Datos Monitoreo 2019'!$S3722</f>
        <v>9.5155505549025625E-4</v>
      </c>
      <c r="P3722" s="106">
        <f>'Datos Monitoreo 2019'!$O3722+'Datos Monitoreo 2019'!$N3722</f>
        <v>5.7093303329415375E-3</v>
      </c>
      <c r="Q3722" s="104">
        <v>0.47</v>
      </c>
      <c r="R3722" s="106">
        <f>'Datos Monitoreo 2019'!$Q3722*'Datos Monitoreo 2019'!$N3722</f>
        <v>2.2361543804021019E-3</v>
      </c>
      <c r="S3722" s="104">
        <v>0.2</v>
      </c>
      <c r="T3722" s="106">
        <f>'Datos Monitoreo 2019'!$R3722*'Datos Monitoreo 2019'!$S3722</f>
        <v>4.4723087608042041E-4</v>
      </c>
      <c r="U3722" s="106">
        <f>'Datos Monitoreo 2019'!$T3722+'Datos Monitoreo 2019'!$R3722</f>
        <v>2.6833852564825222E-3</v>
      </c>
    </row>
    <row r="3723" spans="1:21" s="94" customFormat="1" ht="16.5" hidden="1" x14ac:dyDescent="0.3">
      <c r="A3723" s="95" t="s">
        <v>137</v>
      </c>
      <c r="B3723" s="102">
        <f>VLOOKUP('Datos Monitoreo 2019'!$A3723,info!$D$3:$E$118,2,FALSE)</f>
        <v>5</v>
      </c>
      <c r="C3723" s="96">
        <v>45</v>
      </c>
      <c r="D3723" s="96" t="s">
        <v>16</v>
      </c>
      <c r="E3723" s="97">
        <v>6.6526766212412252</v>
      </c>
      <c r="F3723" s="103">
        <f t="shared" si="63"/>
        <v>3.4760235345985403E-3</v>
      </c>
      <c r="G3723" s="95"/>
      <c r="H3723" s="104"/>
      <c r="I3723" s="104"/>
      <c r="J3723" s="104"/>
      <c r="K3723" s="105">
        <f>VLOOKUP('Datos Monitoreo 2019'!$D3723,info!$A$2:$B$20,2,FALSE)</f>
        <v>0.55000000000000004</v>
      </c>
      <c r="M3723" s="104">
        <v>1.1499999999999999</v>
      </c>
      <c r="N3723" s="106">
        <f>(0.0883215*'Datos Monitoreo 2019'!$E3723^2.37334)/1000</f>
        <v>7.930795364335096E-3</v>
      </c>
      <c r="O3723" s="106">
        <f>'Datos Monitoreo 2019'!$N3723*'Datos Monitoreo 2019'!$S3723</f>
        <v>1.5861590728670192E-3</v>
      </c>
      <c r="P3723" s="106">
        <f>'Datos Monitoreo 2019'!$O3723+'Datos Monitoreo 2019'!$N3723</f>
        <v>9.5169544372021159E-3</v>
      </c>
      <c r="Q3723" s="104">
        <v>0.47</v>
      </c>
      <c r="R3723" s="106">
        <f>'Datos Monitoreo 2019'!$Q3723*'Datos Monitoreo 2019'!$N3723</f>
        <v>3.7274738212374949E-3</v>
      </c>
      <c r="S3723" s="104">
        <v>0.2</v>
      </c>
      <c r="T3723" s="106">
        <f>'Datos Monitoreo 2019'!$R3723*'Datos Monitoreo 2019'!$S3723</f>
        <v>7.4549476424749903E-4</v>
      </c>
      <c r="U3723" s="106">
        <f>'Datos Monitoreo 2019'!$T3723+'Datos Monitoreo 2019'!$R3723</f>
        <v>4.4729685854849937E-3</v>
      </c>
    </row>
    <row r="3724" spans="1:21" s="94" customFormat="1" ht="16.5" hidden="1" x14ac:dyDescent="0.3">
      <c r="A3724" s="95" t="s">
        <v>137</v>
      </c>
      <c r="B3724" s="102">
        <f>VLOOKUP('Datos Monitoreo 2019'!$A3724,info!$D$3:$E$118,2,FALSE)</f>
        <v>5</v>
      </c>
      <c r="C3724" s="96">
        <v>46</v>
      </c>
      <c r="D3724" s="96" t="s">
        <v>9</v>
      </c>
      <c r="E3724" s="97">
        <v>6.4616906895309514</v>
      </c>
      <c r="F3724" s="103">
        <f t="shared" si="63"/>
        <v>3.2793080249369573E-3</v>
      </c>
      <c r="G3724" s="95"/>
      <c r="H3724" s="104"/>
      <c r="I3724" s="104"/>
      <c r="J3724" s="104"/>
      <c r="K3724" s="105">
        <f>VLOOKUP('Datos Monitoreo 2019'!$D3724,info!$A$2:$B$20,2,FALSE)</f>
        <v>0.74</v>
      </c>
      <c r="M3724" s="104">
        <v>1.1499999999999999</v>
      </c>
      <c r="N3724" s="106">
        <f>(1.8894+0.00853085*'Datos Monitoreo 2019'!$E3724^3.32222)/1000</f>
        <v>6.0883484484959326E-3</v>
      </c>
      <c r="O3724" s="106">
        <f>'Datos Monitoreo 2019'!$N3724*'Datos Monitoreo 2019'!$S3724</f>
        <v>1.2176696896991867E-3</v>
      </c>
      <c r="P3724" s="106">
        <f>'Datos Monitoreo 2019'!$O3724+'Datos Monitoreo 2019'!$N3724</f>
        <v>7.3060181381951195E-3</v>
      </c>
      <c r="Q3724" s="104">
        <v>0.47</v>
      </c>
      <c r="R3724" s="106">
        <f>'Datos Monitoreo 2019'!$Q3724*'Datos Monitoreo 2019'!$N3724</f>
        <v>2.8615237707930881E-3</v>
      </c>
      <c r="S3724" s="104">
        <v>0.2</v>
      </c>
      <c r="T3724" s="106">
        <f>'Datos Monitoreo 2019'!$R3724*'Datos Monitoreo 2019'!$S3724</f>
        <v>5.7230475415861765E-4</v>
      </c>
      <c r="U3724" s="106">
        <f>'Datos Monitoreo 2019'!$T3724+'Datos Monitoreo 2019'!$R3724</f>
        <v>3.4338285249517057E-3</v>
      </c>
    </row>
    <row r="3725" spans="1:21" s="94" customFormat="1" ht="16.5" hidden="1" x14ac:dyDescent="0.3">
      <c r="A3725" s="95" t="s">
        <v>137</v>
      </c>
      <c r="B3725" s="102">
        <f>VLOOKUP('Datos Monitoreo 2019'!$A3725,info!$D$3:$E$118,2,FALSE)</f>
        <v>5</v>
      </c>
      <c r="C3725" s="96">
        <v>46</v>
      </c>
      <c r="D3725" s="96" t="s">
        <v>9</v>
      </c>
      <c r="E3725" s="97">
        <v>3.883380611442246</v>
      </c>
      <c r="F3725" s="103">
        <f t="shared" si="63"/>
        <v>1.184431086489885E-3</v>
      </c>
      <c r="G3725" s="95"/>
      <c r="H3725" s="104"/>
      <c r="I3725" s="104"/>
      <c r="J3725" s="104"/>
      <c r="K3725" s="105">
        <f>VLOOKUP('Datos Monitoreo 2019'!$D3725,info!$A$2:$B$20,2,FALSE)</f>
        <v>0.74</v>
      </c>
      <c r="M3725" s="104">
        <v>1.1499999999999999</v>
      </c>
      <c r="N3725" s="106">
        <f>(1.8894+0.00853085*'Datos Monitoreo 2019'!$E3725^3.32222)/1000</f>
        <v>2.6629304463686404E-3</v>
      </c>
      <c r="O3725" s="106">
        <f>'Datos Monitoreo 2019'!$N3725*'Datos Monitoreo 2019'!$S3725</f>
        <v>5.325860892737281E-4</v>
      </c>
      <c r="P3725" s="106">
        <f>'Datos Monitoreo 2019'!$O3725+'Datos Monitoreo 2019'!$N3725</f>
        <v>3.1955165356423684E-3</v>
      </c>
      <c r="Q3725" s="104">
        <v>0.47</v>
      </c>
      <c r="R3725" s="106">
        <f>'Datos Monitoreo 2019'!$Q3725*'Datos Monitoreo 2019'!$N3725</f>
        <v>1.251577309793261E-3</v>
      </c>
      <c r="S3725" s="104">
        <v>0.2</v>
      </c>
      <c r="T3725" s="106">
        <f>'Datos Monitoreo 2019'!$R3725*'Datos Monitoreo 2019'!$S3725</f>
        <v>2.5031546195865219E-4</v>
      </c>
      <c r="U3725" s="106">
        <f>'Datos Monitoreo 2019'!$T3725+'Datos Monitoreo 2019'!$R3725</f>
        <v>1.5018927717519131E-3</v>
      </c>
    </row>
    <row r="3726" spans="1:21" s="94" customFormat="1" ht="16.5" hidden="1" x14ac:dyDescent="0.3">
      <c r="A3726" s="95" t="s">
        <v>137</v>
      </c>
      <c r="B3726" s="102">
        <f>VLOOKUP('Datos Monitoreo 2019'!$A3726,info!$D$3:$E$118,2,FALSE)</f>
        <v>5</v>
      </c>
      <c r="C3726" s="96">
        <v>46</v>
      </c>
      <c r="D3726" s="96" t="s">
        <v>9</v>
      </c>
      <c r="E3726" s="97">
        <v>2.0690142601946393</v>
      </c>
      <c r="F3726" s="103">
        <f t="shared" si="63"/>
        <v>3.3621481728162886E-4</v>
      </c>
      <c r="G3726" s="99"/>
      <c r="H3726" s="104"/>
      <c r="I3726" s="104"/>
      <c r="J3726" s="104"/>
      <c r="K3726" s="105">
        <f>VLOOKUP('Datos Monitoreo 2019'!$D3726,info!$A$2:$B$20,2,FALSE)</f>
        <v>0.74</v>
      </c>
      <c r="M3726" s="104">
        <v>1.1499999999999999</v>
      </c>
      <c r="N3726" s="106">
        <f>(1.8894+0.00853085*'Datos Monitoreo 2019'!$E3726^3.32222)/1000</f>
        <v>1.9849054306789976E-3</v>
      </c>
      <c r="O3726" s="106">
        <f>'Datos Monitoreo 2019'!$N3726*'Datos Monitoreo 2019'!$S3726</f>
        <v>3.9698108613579953E-4</v>
      </c>
      <c r="P3726" s="106">
        <f>'Datos Monitoreo 2019'!$O3726+'Datos Monitoreo 2019'!$N3726</f>
        <v>2.3818865168147973E-3</v>
      </c>
      <c r="Q3726" s="104">
        <v>0.47</v>
      </c>
      <c r="R3726" s="106">
        <f>'Datos Monitoreo 2019'!$Q3726*'Datos Monitoreo 2019'!$N3726</f>
        <v>9.3290555241912882E-4</v>
      </c>
      <c r="S3726" s="104">
        <v>0.2</v>
      </c>
      <c r="T3726" s="106">
        <f>'Datos Monitoreo 2019'!$R3726*'Datos Monitoreo 2019'!$S3726</f>
        <v>1.8658111048382576E-4</v>
      </c>
      <c r="U3726" s="106">
        <f>'Datos Monitoreo 2019'!$T3726+'Datos Monitoreo 2019'!$R3726</f>
        <v>1.1194866629029546E-3</v>
      </c>
    </row>
    <row r="3727" spans="1:21" s="94" customFormat="1" ht="16.5" hidden="1" x14ac:dyDescent="0.3">
      <c r="A3727" s="95" t="s">
        <v>137</v>
      </c>
      <c r="B3727" s="102">
        <f>VLOOKUP('Datos Monitoreo 2019'!$A3727,info!$D$3:$E$118,2,FALSE)</f>
        <v>5</v>
      </c>
      <c r="C3727" s="96">
        <v>47</v>
      </c>
      <c r="D3727" s="96" t="s">
        <v>9</v>
      </c>
      <c r="E3727" s="97">
        <v>3.883380611442246</v>
      </c>
      <c r="F3727" s="103">
        <f t="shared" si="63"/>
        <v>1.184431086489885E-3</v>
      </c>
      <c r="G3727" s="99"/>
      <c r="H3727" s="104"/>
      <c r="I3727" s="104"/>
      <c r="J3727" s="104"/>
      <c r="K3727" s="105">
        <f>VLOOKUP('Datos Monitoreo 2019'!$D3727,info!$A$2:$B$20,2,FALSE)</f>
        <v>0.74</v>
      </c>
      <c r="M3727" s="104">
        <v>1.1499999999999999</v>
      </c>
      <c r="N3727" s="106">
        <f>(1.8894+0.00853085*'Datos Monitoreo 2019'!$E3727^3.32222)/1000</f>
        <v>2.6629304463686404E-3</v>
      </c>
      <c r="O3727" s="106">
        <f>'Datos Monitoreo 2019'!$N3727*'Datos Monitoreo 2019'!$S3727</f>
        <v>5.325860892737281E-4</v>
      </c>
      <c r="P3727" s="106">
        <f>'Datos Monitoreo 2019'!$O3727+'Datos Monitoreo 2019'!$N3727</f>
        <v>3.1955165356423684E-3</v>
      </c>
      <c r="Q3727" s="104">
        <v>0.47</v>
      </c>
      <c r="R3727" s="106">
        <f>'Datos Monitoreo 2019'!$Q3727*'Datos Monitoreo 2019'!$N3727</f>
        <v>1.251577309793261E-3</v>
      </c>
      <c r="S3727" s="104">
        <v>0.2</v>
      </c>
      <c r="T3727" s="106">
        <f>'Datos Monitoreo 2019'!$R3727*'Datos Monitoreo 2019'!$S3727</f>
        <v>2.5031546195865219E-4</v>
      </c>
      <c r="U3727" s="106">
        <f>'Datos Monitoreo 2019'!$T3727+'Datos Monitoreo 2019'!$R3727</f>
        <v>1.5018927717519131E-3</v>
      </c>
    </row>
    <row r="3728" spans="1:21" s="94" customFormat="1" ht="16.5" hidden="1" x14ac:dyDescent="0.3">
      <c r="A3728" s="95" t="s">
        <v>137</v>
      </c>
      <c r="B3728" s="102">
        <f>VLOOKUP('Datos Monitoreo 2019'!$A3728,info!$D$3:$E$118,2,FALSE)</f>
        <v>5</v>
      </c>
      <c r="C3728" s="96">
        <v>48</v>
      </c>
      <c r="D3728" s="96" t="s">
        <v>9</v>
      </c>
      <c r="E3728" s="97">
        <v>6.0160568488736432</v>
      </c>
      <c r="F3728" s="103">
        <f t="shared" si="63"/>
        <v>2.8425868610927958E-3</v>
      </c>
      <c r="G3728" s="95"/>
      <c r="H3728" s="104"/>
      <c r="I3728" s="104"/>
      <c r="J3728" s="104"/>
      <c r="K3728" s="105">
        <f>VLOOKUP('Datos Monitoreo 2019'!$D3728,info!$A$2:$B$20,2,FALSE)</f>
        <v>0.74</v>
      </c>
      <c r="M3728" s="104">
        <v>1.1499999999999999</v>
      </c>
      <c r="N3728" s="106">
        <f>(1.8894+0.00853085*'Datos Monitoreo 2019'!$E3728^3.32222)/1000</f>
        <v>5.2010008905975322E-3</v>
      </c>
      <c r="O3728" s="106">
        <f>'Datos Monitoreo 2019'!$N3728*'Datos Monitoreo 2019'!$S3728</f>
        <v>1.0402001781195066E-3</v>
      </c>
      <c r="P3728" s="106">
        <f>'Datos Monitoreo 2019'!$O3728+'Datos Monitoreo 2019'!$N3728</f>
        <v>6.241201068717039E-3</v>
      </c>
      <c r="Q3728" s="104">
        <v>0.47</v>
      </c>
      <c r="R3728" s="106">
        <f>'Datos Monitoreo 2019'!$Q3728*'Datos Monitoreo 2019'!$N3728</f>
        <v>2.4444704185808399E-3</v>
      </c>
      <c r="S3728" s="104">
        <v>0.2</v>
      </c>
      <c r="T3728" s="106">
        <f>'Datos Monitoreo 2019'!$R3728*'Datos Monitoreo 2019'!$S3728</f>
        <v>4.8889408371616803E-4</v>
      </c>
      <c r="U3728" s="106">
        <f>'Datos Monitoreo 2019'!$T3728+'Datos Monitoreo 2019'!$R3728</f>
        <v>2.9333645022970077E-3</v>
      </c>
    </row>
    <row r="3729" spans="1:21" s="94" customFormat="1" ht="16.5" hidden="1" x14ac:dyDescent="0.3">
      <c r="A3729" s="95" t="s">
        <v>137</v>
      </c>
      <c r="B3729" s="102">
        <f>VLOOKUP('Datos Monitoreo 2019'!$A3729,info!$D$3:$E$118,2,FALSE)</f>
        <v>5</v>
      </c>
      <c r="C3729" s="96">
        <v>49</v>
      </c>
      <c r="D3729" s="96" t="s">
        <v>9</v>
      </c>
      <c r="E3729" s="97">
        <v>6.7481695870963625</v>
      </c>
      <c r="F3729" s="103">
        <f t="shared" si="63"/>
        <v>3.5765298811610727E-3</v>
      </c>
      <c r="G3729" s="95"/>
      <c r="H3729" s="104"/>
      <c r="I3729" s="104"/>
      <c r="J3729" s="104"/>
      <c r="K3729" s="105">
        <f>VLOOKUP('Datos Monitoreo 2019'!$D3729,info!$A$2:$B$20,2,FALSE)</f>
        <v>0.74</v>
      </c>
      <c r="M3729" s="104">
        <v>1.1499999999999999</v>
      </c>
      <c r="N3729" s="106">
        <f>(1.8894+0.00853085*'Datos Monitoreo 2019'!$E3729^3.32222)/1000</f>
        <v>6.7392753824767051E-3</v>
      </c>
      <c r="O3729" s="106">
        <f>'Datos Monitoreo 2019'!$N3729*'Datos Monitoreo 2019'!$S3729</f>
        <v>1.3478550764953411E-3</v>
      </c>
      <c r="P3729" s="106">
        <f>'Datos Monitoreo 2019'!$O3729+'Datos Monitoreo 2019'!$N3729</f>
        <v>8.0871304589720458E-3</v>
      </c>
      <c r="Q3729" s="104">
        <v>0.47</v>
      </c>
      <c r="R3729" s="106">
        <f>'Datos Monitoreo 2019'!$Q3729*'Datos Monitoreo 2019'!$N3729</f>
        <v>3.1674594297640512E-3</v>
      </c>
      <c r="S3729" s="104">
        <v>0.2</v>
      </c>
      <c r="T3729" s="106">
        <f>'Datos Monitoreo 2019'!$R3729*'Datos Monitoreo 2019'!$S3729</f>
        <v>6.3349188595281027E-4</v>
      </c>
      <c r="U3729" s="106">
        <f>'Datos Monitoreo 2019'!$T3729+'Datos Monitoreo 2019'!$R3729</f>
        <v>3.8009513157168614E-3</v>
      </c>
    </row>
    <row r="3730" spans="1:21" s="94" customFormat="1" ht="16.5" hidden="1" x14ac:dyDescent="0.3">
      <c r="A3730" s="95" t="s">
        <v>137</v>
      </c>
      <c r="B3730" s="102">
        <f>VLOOKUP('Datos Monitoreo 2019'!$A3730,info!$D$3:$E$118,2,FALSE)</f>
        <v>5</v>
      </c>
      <c r="C3730" s="96">
        <v>49</v>
      </c>
      <c r="D3730" s="96" t="s">
        <v>9</v>
      </c>
      <c r="E3730" s="97">
        <v>2.7374650211805998</v>
      </c>
      <c r="F3730" s="103">
        <f t="shared" si="63"/>
        <v>5.8855497955382892E-4</v>
      </c>
      <c r="G3730" s="95"/>
      <c r="H3730" s="104"/>
      <c r="I3730" s="104"/>
      <c r="J3730" s="104"/>
      <c r="K3730" s="105">
        <f>VLOOKUP('Datos Monitoreo 2019'!$D3730,info!$A$2:$B$20,2,FALSE)</f>
        <v>0.74</v>
      </c>
      <c r="M3730" s="104">
        <v>1.1499999999999999</v>
      </c>
      <c r="N3730" s="106">
        <f>(1.8894+0.00853085*'Datos Monitoreo 2019'!$E3730^3.32222)/1000</f>
        <v>2.1314808860979765E-3</v>
      </c>
      <c r="O3730" s="106">
        <f>'Datos Monitoreo 2019'!$N3730*'Datos Monitoreo 2019'!$S3730</f>
        <v>4.2629617721959533E-4</v>
      </c>
      <c r="P3730" s="106">
        <f>'Datos Monitoreo 2019'!$O3730+'Datos Monitoreo 2019'!$N3730</f>
        <v>2.5577770633175719E-3</v>
      </c>
      <c r="Q3730" s="104">
        <v>0.47</v>
      </c>
      <c r="R3730" s="106">
        <f>'Datos Monitoreo 2019'!$Q3730*'Datos Monitoreo 2019'!$N3730</f>
        <v>1.0017960164660489E-3</v>
      </c>
      <c r="S3730" s="104">
        <v>0.2</v>
      </c>
      <c r="T3730" s="106">
        <f>'Datos Monitoreo 2019'!$R3730*'Datos Monitoreo 2019'!$S3730</f>
        <v>2.0035920329320979E-4</v>
      </c>
      <c r="U3730" s="106">
        <f>'Datos Monitoreo 2019'!$T3730+'Datos Monitoreo 2019'!$R3730</f>
        <v>1.2021552197592586E-3</v>
      </c>
    </row>
    <row r="3731" spans="1:21" s="94" customFormat="1" ht="16.5" hidden="1" x14ac:dyDescent="0.3">
      <c r="A3731" s="95" t="s">
        <v>137</v>
      </c>
      <c r="B3731" s="102">
        <f>VLOOKUP('Datos Monitoreo 2019'!$A3731,info!$D$3:$E$118,2,FALSE)</f>
        <v>5</v>
      </c>
      <c r="C3731" s="96">
        <v>52</v>
      </c>
      <c r="D3731" s="96" t="s">
        <v>16</v>
      </c>
      <c r="E3731" s="97">
        <v>5.6022539968347163</v>
      </c>
      <c r="F3731" s="103">
        <f t="shared" si="63"/>
        <v>2.4649917586072752E-3</v>
      </c>
      <c r="G3731" s="95"/>
      <c r="H3731" s="104"/>
      <c r="I3731" s="104"/>
      <c r="J3731" s="104"/>
      <c r="K3731" s="105">
        <f>VLOOKUP('Datos Monitoreo 2019'!$D3731,info!$A$2:$B$20,2,FALSE)</f>
        <v>0.55000000000000004</v>
      </c>
      <c r="M3731" s="104">
        <v>1.1499999999999999</v>
      </c>
      <c r="N3731" s="106">
        <f>(0.0883215*'Datos Monitoreo 2019'!$E3731^2.37334)/1000</f>
        <v>5.2745546011359829E-3</v>
      </c>
      <c r="O3731" s="106">
        <f>'Datos Monitoreo 2019'!$N3731*'Datos Monitoreo 2019'!$S3731</f>
        <v>1.0549109202271966E-3</v>
      </c>
      <c r="P3731" s="106">
        <f>'Datos Monitoreo 2019'!$O3731+'Datos Monitoreo 2019'!$N3731</f>
        <v>6.3294655213631795E-3</v>
      </c>
      <c r="Q3731" s="104">
        <v>0.47</v>
      </c>
      <c r="R3731" s="106">
        <f>'Datos Monitoreo 2019'!$Q3731*'Datos Monitoreo 2019'!$N3731</f>
        <v>2.4790406625339119E-3</v>
      </c>
      <c r="S3731" s="104">
        <v>0.2</v>
      </c>
      <c r="T3731" s="106">
        <f>'Datos Monitoreo 2019'!$R3731*'Datos Monitoreo 2019'!$S3731</f>
        <v>4.9580813250678238E-4</v>
      </c>
      <c r="U3731" s="106">
        <f>'Datos Monitoreo 2019'!$T3731+'Datos Monitoreo 2019'!$R3731</f>
        <v>2.9748487950406943E-3</v>
      </c>
    </row>
    <row r="3732" spans="1:21" s="94" customFormat="1" ht="16.5" hidden="1" x14ac:dyDescent="0.3">
      <c r="A3732" s="95" t="s">
        <v>137</v>
      </c>
      <c r="B3732" s="102">
        <f>VLOOKUP('Datos Monitoreo 2019'!$A3732,info!$D$3:$E$118,2,FALSE)</f>
        <v>5</v>
      </c>
      <c r="C3732" s="96">
        <v>54</v>
      </c>
      <c r="D3732" s="96" t="s">
        <v>16</v>
      </c>
      <c r="E3732" s="97">
        <v>6.6526766212412252</v>
      </c>
      <c r="F3732" s="103">
        <f t="shared" si="63"/>
        <v>3.4760235345985403E-3</v>
      </c>
      <c r="G3732" s="95"/>
      <c r="H3732" s="110"/>
      <c r="I3732" s="110"/>
      <c r="J3732" s="110"/>
      <c r="K3732" s="105">
        <f>VLOOKUP('Datos Monitoreo 2019'!$D3732,info!$A$2:$B$20,2,FALSE)</f>
        <v>0.55000000000000004</v>
      </c>
      <c r="M3732" s="104">
        <v>1.1499999999999999</v>
      </c>
      <c r="N3732" s="106">
        <f>(0.0883215*'Datos Monitoreo 2019'!$E3732^2.37334)/1000</f>
        <v>7.930795364335096E-3</v>
      </c>
      <c r="O3732" s="106">
        <f>'Datos Monitoreo 2019'!$N3732*'Datos Monitoreo 2019'!$S3732</f>
        <v>1.5861590728670192E-3</v>
      </c>
      <c r="P3732" s="106">
        <f>'Datos Monitoreo 2019'!$O3732+'Datos Monitoreo 2019'!$N3732</f>
        <v>9.5169544372021159E-3</v>
      </c>
      <c r="Q3732" s="104">
        <v>0.47</v>
      </c>
      <c r="R3732" s="106">
        <f>'Datos Monitoreo 2019'!$Q3732*'Datos Monitoreo 2019'!$N3732</f>
        <v>3.7274738212374949E-3</v>
      </c>
      <c r="S3732" s="104">
        <v>0.2</v>
      </c>
      <c r="T3732" s="106">
        <f>'Datos Monitoreo 2019'!$R3732*'Datos Monitoreo 2019'!$S3732</f>
        <v>7.4549476424749903E-4</v>
      </c>
      <c r="U3732" s="106">
        <f>'Datos Monitoreo 2019'!$T3732+'Datos Monitoreo 2019'!$R3732</f>
        <v>4.4729685854849937E-3</v>
      </c>
    </row>
    <row r="3733" spans="1:21" s="94" customFormat="1" ht="16.5" hidden="1" x14ac:dyDescent="0.3">
      <c r="A3733" s="95" t="s">
        <v>137</v>
      </c>
      <c r="B3733" s="102">
        <f>VLOOKUP('Datos Monitoreo 2019'!$A3733,info!$D$3:$E$118,2,FALSE)</f>
        <v>5</v>
      </c>
      <c r="C3733" s="96">
        <v>54</v>
      </c>
      <c r="D3733" s="96" t="s">
        <v>16</v>
      </c>
      <c r="E3733" s="97">
        <v>6.2070427805839179</v>
      </c>
      <c r="F3733" s="103">
        <f t="shared" si="63"/>
        <v>3.0259333555346596E-3</v>
      </c>
      <c r="G3733" s="95"/>
      <c r="H3733" s="104"/>
      <c r="I3733" s="104"/>
      <c r="J3733" s="104"/>
      <c r="K3733" s="105">
        <f>VLOOKUP('Datos Monitoreo 2019'!$D3733,info!$A$2:$B$20,2,FALSE)</f>
        <v>0.55000000000000004</v>
      </c>
      <c r="M3733" s="104">
        <v>1.1499999999999999</v>
      </c>
      <c r="N3733" s="106">
        <f>(0.0883215*'Datos Monitoreo 2019'!$E3733^2.37334)/1000</f>
        <v>6.7274658507082427E-3</v>
      </c>
      <c r="O3733" s="106">
        <f>'Datos Monitoreo 2019'!$N3733*'Datos Monitoreo 2019'!$S3733</f>
        <v>1.3454931701416487E-3</v>
      </c>
      <c r="P3733" s="106">
        <f>'Datos Monitoreo 2019'!$O3733+'Datos Monitoreo 2019'!$N3733</f>
        <v>8.0729590208498923E-3</v>
      </c>
      <c r="Q3733" s="104">
        <v>0.47</v>
      </c>
      <c r="R3733" s="106">
        <f>'Datos Monitoreo 2019'!$Q3733*'Datos Monitoreo 2019'!$N3733</f>
        <v>3.161908949832874E-3</v>
      </c>
      <c r="S3733" s="104">
        <v>0.2</v>
      </c>
      <c r="T3733" s="106">
        <f>'Datos Monitoreo 2019'!$R3733*'Datos Monitoreo 2019'!$S3733</f>
        <v>6.323817899665748E-4</v>
      </c>
      <c r="U3733" s="106">
        <f>'Datos Monitoreo 2019'!$T3733+'Datos Monitoreo 2019'!$R3733</f>
        <v>3.7942907397994488E-3</v>
      </c>
    </row>
    <row r="3734" spans="1:21" s="94" customFormat="1" ht="16.5" hidden="1" x14ac:dyDescent="0.3">
      <c r="A3734" s="95" t="s">
        <v>137</v>
      </c>
      <c r="B3734" s="102">
        <f>VLOOKUP('Datos Monitoreo 2019'!$A3734,info!$D$3:$E$118,2,FALSE)</f>
        <v>5</v>
      </c>
      <c r="C3734" s="96">
        <v>54</v>
      </c>
      <c r="D3734" s="96" t="s">
        <v>16</v>
      </c>
      <c r="E3734" s="97">
        <v>5.3476060878876837</v>
      </c>
      <c r="F3734" s="103">
        <f t="shared" si="63"/>
        <v>2.2459945569128273E-3</v>
      </c>
      <c r="G3734" s="95"/>
      <c r="H3734" s="104"/>
      <c r="I3734" s="104"/>
      <c r="J3734" s="104"/>
      <c r="K3734" s="105">
        <f>VLOOKUP('Datos Monitoreo 2019'!$D3734,info!$A$2:$B$20,2,FALSE)</f>
        <v>0.55000000000000004</v>
      </c>
      <c r="M3734" s="104">
        <v>1.1499999999999999</v>
      </c>
      <c r="N3734" s="106">
        <f>(0.0883215*'Datos Monitoreo 2019'!$E3734^2.37334)/1000</f>
        <v>4.7231994809333088E-3</v>
      </c>
      <c r="O3734" s="106">
        <f>'Datos Monitoreo 2019'!$N3734*'Datos Monitoreo 2019'!$S3734</f>
        <v>9.4463989618666182E-4</v>
      </c>
      <c r="P3734" s="106">
        <f>'Datos Monitoreo 2019'!$O3734+'Datos Monitoreo 2019'!$N3734</f>
        <v>5.6678393771199707E-3</v>
      </c>
      <c r="Q3734" s="104">
        <v>0.47</v>
      </c>
      <c r="R3734" s="106">
        <f>'Datos Monitoreo 2019'!$Q3734*'Datos Monitoreo 2019'!$N3734</f>
        <v>2.2199037560386549E-3</v>
      </c>
      <c r="S3734" s="104">
        <v>0.2</v>
      </c>
      <c r="T3734" s="106">
        <f>'Datos Monitoreo 2019'!$R3734*'Datos Monitoreo 2019'!$S3734</f>
        <v>4.4398075120773102E-4</v>
      </c>
      <c r="U3734" s="106">
        <f>'Datos Monitoreo 2019'!$T3734+'Datos Monitoreo 2019'!$R3734</f>
        <v>2.663884507246386E-3</v>
      </c>
    </row>
    <row r="3735" spans="1:21" s="94" customFormat="1" ht="16.5" hidden="1" x14ac:dyDescent="0.3">
      <c r="A3735" s="95" t="s">
        <v>137</v>
      </c>
      <c r="B3735" s="102">
        <f>VLOOKUP('Datos Monitoreo 2019'!$A3735,info!$D$3:$E$118,2,FALSE)</f>
        <v>5</v>
      </c>
      <c r="C3735" s="96">
        <v>56</v>
      </c>
      <c r="D3735" s="96" t="s">
        <v>16</v>
      </c>
      <c r="E3735" s="97">
        <v>11.841127766037014</v>
      </c>
      <c r="F3735" s="103">
        <f t="shared" si="63"/>
        <v>1.1012248822414422E-2</v>
      </c>
      <c r="G3735" s="95"/>
      <c r="H3735" s="104"/>
      <c r="I3735" s="104"/>
      <c r="J3735" s="104"/>
      <c r="K3735" s="105">
        <f>VLOOKUP('Datos Monitoreo 2019'!$D3735,info!$A$2:$B$20,2,FALSE)</f>
        <v>0.55000000000000004</v>
      </c>
      <c r="M3735" s="104">
        <v>1.1499999999999999</v>
      </c>
      <c r="N3735" s="106">
        <f>(0.0883215*'Datos Monitoreo 2019'!$E3735^2.37334)/1000</f>
        <v>3.1159690716967746E-2</v>
      </c>
      <c r="O3735" s="106">
        <f>'Datos Monitoreo 2019'!$N3735*'Datos Monitoreo 2019'!$S3735</f>
        <v>6.2319381433935499E-3</v>
      </c>
      <c r="P3735" s="106">
        <f>'Datos Monitoreo 2019'!$O3735+'Datos Monitoreo 2019'!$N3735</f>
        <v>3.7391628860361292E-2</v>
      </c>
      <c r="Q3735" s="104">
        <v>0.47</v>
      </c>
      <c r="R3735" s="106">
        <f>'Datos Monitoreo 2019'!$Q3735*'Datos Monitoreo 2019'!$N3735</f>
        <v>1.464505463697484E-2</v>
      </c>
      <c r="S3735" s="104">
        <v>0.2</v>
      </c>
      <c r="T3735" s="106">
        <f>'Datos Monitoreo 2019'!$R3735*'Datos Monitoreo 2019'!$S3735</f>
        <v>2.9290109273949682E-3</v>
      </c>
      <c r="U3735" s="106">
        <f>'Datos Monitoreo 2019'!$T3735+'Datos Monitoreo 2019'!$R3735</f>
        <v>1.7574065564369808E-2</v>
      </c>
    </row>
    <row r="3736" spans="1:21" s="94" customFormat="1" ht="16.5" hidden="1" x14ac:dyDescent="0.3">
      <c r="A3736" s="95" t="s">
        <v>137</v>
      </c>
      <c r="B3736" s="102">
        <f>VLOOKUP('Datos Monitoreo 2019'!$A3736,info!$D$3:$E$118,2,FALSE)</f>
        <v>5</v>
      </c>
      <c r="C3736" s="96">
        <v>57</v>
      </c>
      <c r="D3736" s="96" t="s">
        <v>16</v>
      </c>
      <c r="E3736" s="97">
        <v>2.8647889756541161</v>
      </c>
      <c r="F3736" s="103">
        <f t="shared" si="63"/>
        <v>6.4457751952217606E-4</v>
      </c>
      <c r="G3736" s="95"/>
      <c r="H3736" s="104"/>
      <c r="I3736" s="104"/>
      <c r="J3736" s="104"/>
      <c r="K3736" s="105">
        <f>VLOOKUP('Datos Monitoreo 2019'!$D3736,info!$A$2:$B$20,2,FALSE)</f>
        <v>0.55000000000000004</v>
      </c>
      <c r="M3736" s="104">
        <v>1.1499999999999999</v>
      </c>
      <c r="N3736" s="106">
        <f>(0.0883215*'Datos Monitoreo 2019'!$E3736^2.37334)/1000</f>
        <v>1.0737487586115829E-3</v>
      </c>
      <c r="O3736" s="106">
        <f>'Datos Monitoreo 2019'!$N3736*'Datos Monitoreo 2019'!$S3736</f>
        <v>2.1474975172231658E-4</v>
      </c>
      <c r="P3736" s="106">
        <f>'Datos Monitoreo 2019'!$O3736+'Datos Monitoreo 2019'!$N3736</f>
        <v>1.2884985103338994E-3</v>
      </c>
      <c r="Q3736" s="104">
        <v>0.47</v>
      </c>
      <c r="R3736" s="106">
        <f>'Datos Monitoreo 2019'!$Q3736*'Datos Monitoreo 2019'!$N3736</f>
        <v>5.0466191654744395E-4</v>
      </c>
      <c r="S3736" s="104">
        <v>0.2</v>
      </c>
      <c r="T3736" s="106">
        <f>'Datos Monitoreo 2019'!$R3736*'Datos Monitoreo 2019'!$S3736</f>
        <v>1.0093238330948879E-4</v>
      </c>
      <c r="U3736" s="106">
        <f>'Datos Monitoreo 2019'!$T3736+'Datos Monitoreo 2019'!$R3736</f>
        <v>6.0559429985693278E-4</v>
      </c>
    </row>
    <row r="3737" spans="1:21" s="94" customFormat="1" ht="16.5" hidden="1" x14ac:dyDescent="0.3">
      <c r="A3737" s="95" t="s">
        <v>137</v>
      </c>
      <c r="B3737" s="102">
        <f>VLOOKUP('Datos Monitoreo 2019'!$A3737,info!$D$3:$E$118,2,FALSE)</f>
        <v>5</v>
      </c>
      <c r="C3737" s="96">
        <v>57</v>
      </c>
      <c r="D3737" s="96" t="s">
        <v>16</v>
      </c>
      <c r="E3737" s="97">
        <v>2.3554931577600513</v>
      </c>
      <c r="F3737" s="103">
        <f t="shared" si="63"/>
        <v>4.3576623418560957E-4</v>
      </c>
      <c r="G3737" s="95"/>
      <c r="H3737" s="104"/>
      <c r="I3737" s="104"/>
      <c r="J3737" s="104"/>
      <c r="K3737" s="105">
        <f>VLOOKUP('Datos Monitoreo 2019'!$D3737,info!$A$2:$B$20,2,FALSE)</f>
        <v>0.55000000000000004</v>
      </c>
      <c r="M3737" s="104">
        <v>1.1499999999999999</v>
      </c>
      <c r="N3737" s="106">
        <f>(0.0883215*'Datos Monitoreo 2019'!$E3737^2.37334)/1000</f>
        <v>6.7475042549679763E-4</v>
      </c>
      <c r="O3737" s="106">
        <f>'Datos Monitoreo 2019'!$N3737*'Datos Monitoreo 2019'!$S3737</f>
        <v>1.3495008509935953E-4</v>
      </c>
      <c r="P3737" s="106">
        <f>'Datos Monitoreo 2019'!$O3737+'Datos Monitoreo 2019'!$N3737</f>
        <v>8.0970051059615715E-4</v>
      </c>
      <c r="Q3737" s="104">
        <v>0.47</v>
      </c>
      <c r="R3737" s="106">
        <f>'Datos Monitoreo 2019'!$Q3737*'Datos Monitoreo 2019'!$N3737</f>
        <v>3.1713269998349486E-4</v>
      </c>
      <c r="S3737" s="104">
        <v>0.2</v>
      </c>
      <c r="T3737" s="106">
        <f>'Datos Monitoreo 2019'!$R3737*'Datos Monitoreo 2019'!$S3737</f>
        <v>6.342653999669898E-5</v>
      </c>
      <c r="U3737" s="106">
        <f>'Datos Monitoreo 2019'!$T3737+'Datos Monitoreo 2019'!$R3737</f>
        <v>3.8055923998019385E-4</v>
      </c>
    </row>
    <row r="3738" spans="1:21" s="94" customFormat="1" ht="16.5" hidden="1" x14ac:dyDescent="0.3">
      <c r="A3738" s="95" t="s">
        <v>137</v>
      </c>
      <c r="B3738" s="102">
        <f>VLOOKUP('Datos Monitoreo 2019'!$A3738,info!$D$3:$E$118,2,FALSE)</f>
        <v>5</v>
      </c>
      <c r="C3738" s="96">
        <v>57</v>
      </c>
      <c r="D3738" s="96" t="s">
        <v>16</v>
      </c>
      <c r="E3738" s="97">
        <v>2.0690142601946393</v>
      </c>
      <c r="F3738" s="103">
        <f t="shared" si="63"/>
        <v>3.3621481728162886E-4</v>
      </c>
      <c r="G3738" s="95"/>
      <c r="H3738" s="104"/>
      <c r="I3738" s="104"/>
      <c r="J3738" s="104"/>
      <c r="K3738" s="105">
        <f>VLOOKUP('Datos Monitoreo 2019'!$D3738,info!$A$2:$B$20,2,FALSE)</f>
        <v>0.55000000000000004</v>
      </c>
      <c r="M3738" s="104">
        <v>1.1499999999999999</v>
      </c>
      <c r="N3738" s="106">
        <f>(0.0883215*'Datos Monitoreo 2019'!$E3738^2.37334)/1000</f>
        <v>4.9599870573983202E-4</v>
      </c>
      <c r="O3738" s="106">
        <f>'Datos Monitoreo 2019'!$N3738*'Datos Monitoreo 2019'!$S3738</f>
        <v>9.9199741147966414E-5</v>
      </c>
      <c r="P3738" s="106">
        <f>'Datos Monitoreo 2019'!$O3738+'Datos Monitoreo 2019'!$N3738</f>
        <v>5.9519844688779838E-4</v>
      </c>
      <c r="Q3738" s="104">
        <v>0.47</v>
      </c>
      <c r="R3738" s="106">
        <f>'Datos Monitoreo 2019'!$Q3738*'Datos Monitoreo 2019'!$N3738</f>
        <v>2.3311939169772103E-4</v>
      </c>
      <c r="S3738" s="104">
        <v>0.2</v>
      </c>
      <c r="T3738" s="106">
        <f>'Datos Monitoreo 2019'!$R3738*'Datos Monitoreo 2019'!$S3738</f>
        <v>4.6623878339544208E-5</v>
      </c>
      <c r="U3738" s="106">
        <f>'Datos Monitoreo 2019'!$T3738+'Datos Monitoreo 2019'!$R3738</f>
        <v>2.7974327003726522E-4</v>
      </c>
    </row>
    <row r="3739" spans="1:21" s="94" customFormat="1" ht="16.5" hidden="1" x14ac:dyDescent="0.3">
      <c r="A3739" s="95" t="s">
        <v>137</v>
      </c>
      <c r="B3739" s="102">
        <f>VLOOKUP('Datos Monitoreo 2019'!$A3739,info!$D$3:$E$118,2,FALSE)</f>
        <v>5</v>
      </c>
      <c r="C3739" s="96">
        <v>61</v>
      </c>
      <c r="D3739" s="96" t="s">
        <v>16</v>
      </c>
      <c r="E3739" s="97">
        <v>4.169859509007658</v>
      </c>
      <c r="F3739" s="103">
        <f t="shared" si="63"/>
        <v>1.3656289892000082E-3</v>
      </c>
      <c r="G3739" s="95"/>
      <c r="H3739" s="104"/>
      <c r="I3739" s="104"/>
      <c r="J3739" s="104"/>
      <c r="K3739" s="105">
        <f>VLOOKUP('Datos Monitoreo 2019'!$D3739,info!$A$2:$B$20,2,FALSE)</f>
        <v>0.55000000000000004</v>
      </c>
      <c r="M3739" s="104">
        <v>1.1499999999999999</v>
      </c>
      <c r="N3739" s="106">
        <f>(0.0883215*'Datos Monitoreo 2019'!$E3739^2.37334)/1000</f>
        <v>2.6171307137991379E-3</v>
      </c>
      <c r="O3739" s="106">
        <f>'Datos Monitoreo 2019'!$N3739*'Datos Monitoreo 2019'!$S3739</f>
        <v>5.2342614275982763E-4</v>
      </c>
      <c r="P3739" s="106">
        <f>'Datos Monitoreo 2019'!$O3739+'Datos Monitoreo 2019'!$N3739</f>
        <v>3.1405568565589653E-3</v>
      </c>
      <c r="Q3739" s="104">
        <v>0.47</v>
      </c>
      <c r="R3739" s="106">
        <f>'Datos Monitoreo 2019'!$Q3739*'Datos Monitoreo 2019'!$N3739</f>
        <v>1.2300514354855947E-3</v>
      </c>
      <c r="S3739" s="104">
        <v>0.2</v>
      </c>
      <c r="T3739" s="106">
        <f>'Datos Monitoreo 2019'!$R3739*'Datos Monitoreo 2019'!$S3739</f>
        <v>2.4601028709711893E-4</v>
      </c>
      <c r="U3739" s="106">
        <f>'Datos Monitoreo 2019'!$T3739+'Datos Monitoreo 2019'!$R3739</f>
        <v>1.4760617225827136E-3</v>
      </c>
    </row>
    <row r="3740" spans="1:21" s="94" customFormat="1" ht="16.5" hidden="1" x14ac:dyDescent="0.3">
      <c r="A3740" s="95" t="s">
        <v>137</v>
      </c>
      <c r="B3740" s="102">
        <f>VLOOKUP('Datos Monitoreo 2019'!$A3740,info!$D$3:$E$118,2,FALSE)</f>
        <v>5</v>
      </c>
      <c r="C3740" s="96">
        <v>61</v>
      </c>
      <c r="D3740" s="96" t="s">
        <v>16</v>
      </c>
      <c r="E3740" s="97">
        <v>3.6287327024952138</v>
      </c>
      <c r="F3740" s="103">
        <f t="shared" si="63"/>
        <v>1.0341888202111359E-3</v>
      </c>
      <c r="G3740" s="95"/>
      <c r="H3740" s="104"/>
      <c r="I3740" s="104"/>
      <c r="J3740" s="104"/>
      <c r="K3740" s="105">
        <f>VLOOKUP('Datos Monitoreo 2019'!$D3740,info!$A$2:$B$20,2,FALSE)</f>
        <v>0.55000000000000004</v>
      </c>
      <c r="M3740" s="104">
        <v>1.1499999999999999</v>
      </c>
      <c r="N3740" s="106">
        <f>(0.0883215*'Datos Monitoreo 2019'!$E3740^2.37334)/1000</f>
        <v>1.8817213708778591E-3</v>
      </c>
      <c r="O3740" s="106">
        <f>'Datos Monitoreo 2019'!$N3740*'Datos Monitoreo 2019'!$S3740</f>
        <v>3.7634427417557181E-4</v>
      </c>
      <c r="P3740" s="106">
        <f>'Datos Monitoreo 2019'!$O3740+'Datos Monitoreo 2019'!$N3740</f>
        <v>2.2580656450534309E-3</v>
      </c>
      <c r="Q3740" s="104">
        <v>0.47</v>
      </c>
      <c r="R3740" s="106">
        <f>'Datos Monitoreo 2019'!$Q3740*'Datos Monitoreo 2019'!$N3740</f>
        <v>8.844090443125937E-4</v>
      </c>
      <c r="S3740" s="104">
        <v>0.2</v>
      </c>
      <c r="T3740" s="106">
        <f>'Datos Monitoreo 2019'!$R3740*'Datos Monitoreo 2019'!$S3740</f>
        <v>1.7688180886251876E-4</v>
      </c>
      <c r="U3740" s="106">
        <f>'Datos Monitoreo 2019'!$T3740+'Datos Monitoreo 2019'!$R3740</f>
        <v>1.0612908531751125E-3</v>
      </c>
    </row>
    <row r="3741" spans="1:21" s="94" customFormat="1" ht="16.5" hidden="1" x14ac:dyDescent="0.3">
      <c r="A3741" s="95" t="s">
        <v>137</v>
      </c>
      <c r="B3741" s="102">
        <f>VLOOKUP('Datos Monitoreo 2019'!$A3741,info!$D$3:$E$118,2,FALSE)</f>
        <v>5</v>
      </c>
      <c r="C3741" s="96">
        <v>61</v>
      </c>
      <c r="D3741" s="96" t="s">
        <v>16</v>
      </c>
      <c r="E3741" s="97">
        <v>2.0690142601946393</v>
      </c>
      <c r="F3741" s="103">
        <f t="shared" si="63"/>
        <v>3.3621481728162886E-4</v>
      </c>
      <c r="G3741" s="99"/>
      <c r="H3741" s="104"/>
      <c r="I3741" s="104"/>
      <c r="J3741" s="104"/>
      <c r="K3741" s="105">
        <f>VLOOKUP('Datos Monitoreo 2019'!$D3741,info!$A$2:$B$20,2,FALSE)</f>
        <v>0.55000000000000004</v>
      </c>
      <c r="M3741" s="104">
        <v>1.1499999999999999</v>
      </c>
      <c r="N3741" s="106">
        <f>(0.0883215*'Datos Monitoreo 2019'!$E3741^2.37334)/1000</f>
        <v>4.9599870573983202E-4</v>
      </c>
      <c r="O3741" s="106">
        <f>'Datos Monitoreo 2019'!$N3741*'Datos Monitoreo 2019'!$S3741</f>
        <v>9.9199741147966414E-5</v>
      </c>
      <c r="P3741" s="106">
        <f>'Datos Monitoreo 2019'!$O3741+'Datos Monitoreo 2019'!$N3741</f>
        <v>5.9519844688779838E-4</v>
      </c>
      <c r="Q3741" s="104">
        <v>0.47</v>
      </c>
      <c r="R3741" s="106">
        <f>'Datos Monitoreo 2019'!$Q3741*'Datos Monitoreo 2019'!$N3741</f>
        <v>2.3311939169772103E-4</v>
      </c>
      <c r="S3741" s="104">
        <v>0.2</v>
      </c>
      <c r="T3741" s="106">
        <f>'Datos Monitoreo 2019'!$R3741*'Datos Monitoreo 2019'!$S3741</f>
        <v>4.6623878339544208E-5</v>
      </c>
      <c r="U3741" s="106">
        <f>'Datos Monitoreo 2019'!$T3741+'Datos Monitoreo 2019'!$R3741</f>
        <v>2.7974327003726522E-4</v>
      </c>
    </row>
    <row r="3742" spans="1:21" s="94" customFormat="1" ht="16.5" hidden="1" x14ac:dyDescent="0.3">
      <c r="A3742" s="95" t="s">
        <v>137</v>
      </c>
      <c r="B3742" s="102">
        <f>VLOOKUP('Datos Monitoreo 2019'!$A3742,info!$D$3:$E$118,2,FALSE)</f>
        <v>5</v>
      </c>
      <c r="C3742" s="96">
        <v>62</v>
      </c>
      <c r="D3742" s="96" t="s">
        <v>9</v>
      </c>
      <c r="E3742" s="97">
        <v>5.0292962017038931</v>
      </c>
      <c r="F3742" s="103">
        <f t="shared" si="63"/>
        <v>1.9865719996730378E-3</v>
      </c>
      <c r="G3742" s="95"/>
      <c r="H3742" s="104"/>
      <c r="I3742" s="104"/>
      <c r="J3742" s="104"/>
      <c r="K3742" s="105">
        <f>VLOOKUP('Datos Monitoreo 2019'!$D3742,info!$A$2:$B$20,2,FALSE)</f>
        <v>0.74</v>
      </c>
      <c r="M3742" s="104">
        <v>1.1499999999999999</v>
      </c>
      <c r="N3742" s="106">
        <f>(1.8894+0.00853085*'Datos Monitoreo 2019'!$E3742^3.32222)/1000</f>
        <v>3.7156221378172277E-3</v>
      </c>
      <c r="O3742" s="106">
        <f>'Datos Monitoreo 2019'!$N3742*'Datos Monitoreo 2019'!$S3742</f>
        <v>7.4312442756344554E-4</v>
      </c>
      <c r="P3742" s="106">
        <f>'Datos Monitoreo 2019'!$O3742+'Datos Monitoreo 2019'!$N3742</f>
        <v>4.4587465653806732E-3</v>
      </c>
      <c r="Q3742" s="104">
        <v>0.47</v>
      </c>
      <c r="R3742" s="106">
        <f>'Datos Monitoreo 2019'!$Q3742*'Datos Monitoreo 2019'!$N3742</f>
        <v>1.746342404774097E-3</v>
      </c>
      <c r="S3742" s="104">
        <v>0.2</v>
      </c>
      <c r="T3742" s="106">
        <f>'Datos Monitoreo 2019'!$R3742*'Datos Monitoreo 2019'!$S3742</f>
        <v>3.4926848095481939E-4</v>
      </c>
      <c r="U3742" s="106">
        <f>'Datos Monitoreo 2019'!$T3742+'Datos Monitoreo 2019'!$R3742</f>
        <v>2.0956108857289163E-3</v>
      </c>
    </row>
    <row r="3743" spans="1:21" s="94" customFormat="1" ht="16.5" hidden="1" x14ac:dyDescent="0.3">
      <c r="A3743" s="95" t="s">
        <v>137</v>
      </c>
      <c r="B3743" s="102">
        <f>VLOOKUP('Datos Monitoreo 2019'!$A3743,info!$D$3:$E$118,2,FALSE)</f>
        <v>5</v>
      </c>
      <c r="C3743" s="96">
        <v>63</v>
      </c>
      <c r="D3743" s="96" t="s">
        <v>9</v>
      </c>
      <c r="E3743" s="97">
        <v>6.4616906895309514</v>
      </c>
      <c r="F3743" s="103">
        <f t="shared" si="63"/>
        <v>3.2793080249369573E-3</v>
      </c>
      <c r="G3743" s="95"/>
      <c r="H3743" s="104"/>
      <c r="I3743" s="104"/>
      <c r="J3743" s="104"/>
      <c r="K3743" s="105">
        <f>VLOOKUP('Datos Monitoreo 2019'!$D3743,info!$A$2:$B$20,2,FALSE)</f>
        <v>0.74</v>
      </c>
      <c r="M3743" s="104">
        <v>1.1499999999999999</v>
      </c>
      <c r="N3743" s="106">
        <f>(1.8894+0.00853085*'Datos Monitoreo 2019'!$E3743^3.32222)/1000</f>
        <v>6.0883484484959326E-3</v>
      </c>
      <c r="O3743" s="106">
        <f>'Datos Monitoreo 2019'!$N3743*'Datos Monitoreo 2019'!$S3743</f>
        <v>1.2176696896991867E-3</v>
      </c>
      <c r="P3743" s="106">
        <f>'Datos Monitoreo 2019'!$O3743+'Datos Monitoreo 2019'!$N3743</f>
        <v>7.3060181381951195E-3</v>
      </c>
      <c r="Q3743" s="104">
        <v>0.47</v>
      </c>
      <c r="R3743" s="106">
        <f>'Datos Monitoreo 2019'!$Q3743*'Datos Monitoreo 2019'!$N3743</f>
        <v>2.8615237707930881E-3</v>
      </c>
      <c r="S3743" s="104">
        <v>0.2</v>
      </c>
      <c r="T3743" s="106">
        <f>'Datos Monitoreo 2019'!$R3743*'Datos Monitoreo 2019'!$S3743</f>
        <v>5.7230475415861765E-4</v>
      </c>
      <c r="U3743" s="106">
        <f>'Datos Monitoreo 2019'!$T3743+'Datos Monitoreo 2019'!$R3743</f>
        <v>3.4338285249517057E-3</v>
      </c>
    </row>
    <row r="3744" spans="1:21" s="94" customFormat="1" ht="16.5" hidden="1" x14ac:dyDescent="0.3">
      <c r="A3744" s="95" t="s">
        <v>137</v>
      </c>
      <c r="B3744" s="102">
        <f>VLOOKUP('Datos Monitoreo 2019'!$A3744,info!$D$3:$E$118,2,FALSE)</f>
        <v>5</v>
      </c>
      <c r="C3744" s="96">
        <v>64</v>
      </c>
      <c r="D3744" s="96" t="s">
        <v>9</v>
      </c>
      <c r="E3744" s="97">
        <v>2.6738030439438418</v>
      </c>
      <c r="F3744" s="103">
        <f t="shared" si="63"/>
        <v>5.6149863922820684E-4</v>
      </c>
      <c r="G3744" s="99"/>
      <c r="H3744" s="104"/>
      <c r="I3744" s="104"/>
      <c r="J3744" s="104"/>
      <c r="K3744" s="105">
        <f>VLOOKUP('Datos Monitoreo 2019'!$D3744,info!$A$2:$B$20,2,FALSE)</f>
        <v>0.74</v>
      </c>
      <c r="M3744" s="104">
        <v>1.1499999999999999</v>
      </c>
      <c r="N3744" s="106">
        <f>(1.8894+0.00853085*'Datos Monitoreo 2019'!$E3744^3.32222)/1000</f>
        <v>2.1132773643335752E-3</v>
      </c>
      <c r="O3744" s="106">
        <f>'Datos Monitoreo 2019'!$N3744*'Datos Monitoreo 2019'!$S3744</f>
        <v>4.2265547286671505E-4</v>
      </c>
      <c r="P3744" s="106">
        <f>'Datos Monitoreo 2019'!$O3744+'Datos Monitoreo 2019'!$N3744</f>
        <v>2.5359328372002903E-3</v>
      </c>
      <c r="Q3744" s="104">
        <v>0.47</v>
      </c>
      <c r="R3744" s="106">
        <f>'Datos Monitoreo 2019'!$Q3744*'Datos Monitoreo 2019'!$N3744</f>
        <v>9.9324036123678034E-4</v>
      </c>
      <c r="S3744" s="104">
        <v>0.2</v>
      </c>
      <c r="T3744" s="106">
        <f>'Datos Monitoreo 2019'!$R3744*'Datos Monitoreo 2019'!$S3744</f>
        <v>1.9864807224735607E-4</v>
      </c>
      <c r="U3744" s="106">
        <f>'Datos Monitoreo 2019'!$T3744+'Datos Monitoreo 2019'!$R3744</f>
        <v>1.1918884334841365E-3</v>
      </c>
    </row>
    <row r="3745" spans="1:21" s="94" customFormat="1" ht="16.5" hidden="1" x14ac:dyDescent="0.3">
      <c r="A3745" s="95" t="s">
        <v>137</v>
      </c>
      <c r="B3745" s="102">
        <f>VLOOKUP('Datos Monitoreo 2019'!$A3745,info!$D$3:$E$118,2,FALSE)</f>
        <v>5</v>
      </c>
      <c r="C3745" s="96">
        <v>64</v>
      </c>
      <c r="D3745" s="96" t="s">
        <v>9</v>
      </c>
      <c r="E3745" s="97">
        <v>2.6419720553254629</v>
      </c>
      <c r="F3745" s="103">
        <f t="shared" si="63"/>
        <v>5.4820920148003363E-4</v>
      </c>
      <c r="G3745" s="99"/>
      <c r="H3745" s="104"/>
      <c r="I3745" s="104"/>
      <c r="J3745" s="104"/>
      <c r="K3745" s="105">
        <f>VLOOKUP('Datos Monitoreo 2019'!$D3745,info!$A$2:$B$20,2,FALSE)</f>
        <v>0.74</v>
      </c>
      <c r="M3745" s="104">
        <v>1.1499999999999999</v>
      </c>
      <c r="N3745" s="106">
        <f>(1.8894+0.00853085*'Datos Monitoreo 2019'!$E3745^3.32222)/1000</f>
        <v>2.1045447118017615E-3</v>
      </c>
      <c r="O3745" s="106">
        <f>'Datos Monitoreo 2019'!$N3745*'Datos Monitoreo 2019'!$S3745</f>
        <v>4.209089423603523E-4</v>
      </c>
      <c r="P3745" s="106">
        <f>'Datos Monitoreo 2019'!$O3745+'Datos Monitoreo 2019'!$N3745</f>
        <v>2.5254536541621138E-3</v>
      </c>
      <c r="Q3745" s="104">
        <v>0.47</v>
      </c>
      <c r="R3745" s="106">
        <f>'Datos Monitoreo 2019'!$Q3745*'Datos Monitoreo 2019'!$N3745</f>
        <v>9.8913601454682777E-4</v>
      </c>
      <c r="S3745" s="104">
        <v>0.2</v>
      </c>
      <c r="T3745" s="106">
        <f>'Datos Monitoreo 2019'!$R3745*'Datos Monitoreo 2019'!$S3745</f>
        <v>1.9782720290936555E-4</v>
      </c>
      <c r="U3745" s="106">
        <f>'Datos Monitoreo 2019'!$T3745+'Datos Monitoreo 2019'!$R3745</f>
        <v>1.1869632174561933E-3</v>
      </c>
    </row>
    <row r="3746" spans="1:21" s="94" customFormat="1" ht="16.5" hidden="1" x14ac:dyDescent="0.3">
      <c r="A3746" s="95" t="s">
        <v>137</v>
      </c>
      <c r="B3746" s="102">
        <f>VLOOKUP('Datos Monitoreo 2019'!$A3746,info!$D$3:$E$118,2,FALSE)</f>
        <v>5</v>
      </c>
      <c r="C3746" s="96">
        <v>64</v>
      </c>
      <c r="D3746" s="96" t="s">
        <v>9</v>
      </c>
      <c r="E3746" s="97">
        <v>2.5464790894703255</v>
      </c>
      <c r="F3746" s="103">
        <f t="shared" si="63"/>
        <v>5.0929581789406519E-4</v>
      </c>
      <c r="G3746" s="99"/>
      <c r="H3746" s="104"/>
      <c r="I3746" s="104"/>
      <c r="J3746" s="104"/>
      <c r="K3746" s="105">
        <f>VLOOKUP('Datos Monitoreo 2019'!$D3746,info!$A$2:$B$20,2,FALSE)</f>
        <v>0.74</v>
      </c>
      <c r="M3746" s="104">
        <v>1.1499999999999999</v>
      </c>
      <c r="N3746" s="106">
        <f>(1.8894+0.00853085*'Datos Monitoreo 2019'!$E3746^3.32222)/1000</f>
        <v>2.0797770847807797E-3</v>
      </c>
      <c r="O3746" s="106">
        <f>'Datos Monitoreo 2019'!$N3746*'Datos Monitoreo 2019'!$S3746</f>
        <v>4.1595541695615599E-4</v>
      </c>
      <c r="P3746" s="106">
        <f>'Datos Monitoreo 2019'!$O3746+'Datos Monitoreo 2019'!$N3746</f>
        <v>2.4957325017369355E-3</v>
      </c>
      <c r="Q3746" s="104">
        <v>0.47</v>
      </c>
      <c r="R3746" s="106">
        <f>'Datos Monitoreo 2019'!$Q3746*'Datos Monitoreo 2019'!$N3746</f>
        <v>9.7749522984696643E-4</v>
      </c>
      <c r="S3746" s="104">
        <v>0.2</v>
      </c>
      <c r="T3746" s="106">
        <f>'Datos Monitoreo 2019'!$R3746*'Datos Monitoreo 2019'!$S3746</f>
        <v>1.954990459693933E-4</v>
      </c>
      <c r="U3746" s="106">
        <f>'Datos Monitoreo 2019'!$T3746+'Datos Monitoreo 2019'!$R3746</f>
        <v>1.1729942758163597E-3</v>
      </c>
    </row>
    <row r="3747" spans="1:21" s="94" customFormat="1" ht="16.5" hidden="1" x14ac:dyDescent="0.3">
      <c r="A3747" s="95" t="s">
        <v>137</v>
      </c>
      <c r="B3747" s="102">
        <f>VLOOKUP('Datos Monitoreo 2019'!$A3747,info!$D$3:$E$118,2,FALSE)</f>
        <v>5</v>
      </c>
      <c r="C3747" s="96">
        <v>68</v>
      </c>
      <c r="D3747" s="96" t="s">
        <v>16</v>
      </c>
      <c r="E3747" s="97">
        <v>4.0743665431525207</v>
      </c>
      <c r="F3747" s="103">
        <f t="shared" si="63"/>
        <v>1.3037972938088067E-3</v>
      </c>
      <c r="G3747" s="95"/>
      <c r="H3747" s="104"/>
      <c r="I3747" s="104"/>
      <c r="J3747" s="104"/>
      <c r="K3747" s="105">
        <f>VLOOKUP('Datos Monitoreo 2019'!$D3747,info!$A$2:$B$20,2,FALSE)</f>
        <v>0.55000000000000004</v>
      </c>
      <c r="M3747" s="104">
        <v>1.1499999999999999</v>
      </c>
      <c r="N3747" s="106">
        <f>(0.0883215*'Datos Monitoreo 2019'!$E3747^2.37334)/1000</f>
        <v>2.4771166973734087E-3</v>
      </c>
      <c r="O3747" s="106">
        <f>'Datos Monitoreo 2019'!$N3747*'Datos Monitoreo 2019'!$S3747</f>
        <v>4.9542333947468181E-4</v>
      </c>
      <c r="P3747" s="106">
        <f>'Datos Monitoreo 2019'!$O3747+'Datos Monitoreo 2019'!$N3747</f>
        <v>2.9725400368480906E-3</v>
      </c>
      <c r="Q3747" s="104">
        <v>0.47</v>
      </c>
      <c r="R3747" s="106">
        <f>'Datos Monitoreo 2019'!$Q3747*'Datos Monitoreo 2019'!$N3747</f>
        <v>1.1642448477655019E-3</v>
      </c>
      <c r="S3747" s="104">
        <v>0.2</v>
      </c>
      <c r="T3747" s="106">
        <f>'Datos Monitoreo 2019'!$R3747*'Datos Monitoreo 2019'!$S3747</f>
        <v>2.3284896955310039E-4</v>
      </c>
      <c r="U3747" s="106">
        <f>'Datos Monitoreo 2019'!$T3747+'Datos Monitoreo 2019'!$R3747</f>
        <v>1.3970938173186024E-3</v>
      </c>
    </row>
    <row r="3748" spans="1:21" s="94" customFormat="1" ht="16.5" hidden="1" x14ac:dyDescent="0.3">
      <c r="A3748" s="95" t="s">
        <v>137</v>
      </c>
      <c r="B3748" s="102">
        <f>VLOOKUP('Datos Monitoreo 2019'!$A3748,info!$D$3:$E$118,2,FALSE)</f>
        <v>5</v>
      </c>
      <c r="C3748" s="96">
        <v>68</v>
      </c>
      <c r="D3748" s="96" t="s">
        <v>16</v>
      </c>
      <c r="E3748" s="97">
        <v>3.3104228163114233</v>
      </c>
      <c r="F3748" s="103">
        <f t="shared" si="63"/>
        <v>8.6070993224096994E-4</v>
      </c>
      <c r="G3748" s="95"/>
      <c r="H3748" s="104"/>
      <c r="I3748" s="104"/>
      <c r="J3748" s="104"/>
      <c r="K3748" s="105">
        <f>VLOOKUP('Datos Monitoreo 2019'!$D3748,info!$A$2:$B$20,2,FALSE)</f>
        <v>0.55000000000000004</v>
      </c>
      <c r="M3748" s="104">
        <v>1.1499999999999999</v>
      </c>
      <c r="N3748" s="106">
        <f>(0.0883215*'Datos Monitoreo 2019'!$E3748^2.37334)/1000</f>
        <v>1.5133056825537377E-3</v>
      </c>
      <c r="O3748" s="106">
        <f>'Datos Monitoreo 2019'!$N3748*'Datos Monitoreo 2019'!$S3748</f>
        <v>3.0266113651074755E-4</v>
      </c>
      <c r="P3748" s="106">
        <f>'Datos Monitoreo 2019'!$O3748+'Datos Monitoreo 2019'!$N3748</f>
        <v>1.8159668190644851E-3</v>
      </c>
      <c r="Q3748" s="104">
        <v>0.47</v>
      </c>
      <c r="R3748" s="106">
        <f>'Datos Monitoreo 2019'!$Q3748*'Datos Monitoreo 2019'!$N3748</f>
        <v>7.1125367080025661E-4</v>
      </c>
      <c r="S3748" s="104">
        <v>0.2</v>
      </c>
      <c r="T3748" s="106">
        <f>'Datos Monitoreo 2019'!$R3748*'Datos Monitoreo 2019'!$S3748</f>
        <v>1.4225073416005132E-4</v>
      </c>
      <c r="U3748" s="106">
        <f>'Datos Monitoreo 2019'!$T3748+'Datos Monitoreo 2019'!$R3748</f>
        <v>8.5350440496030796E-4</v>
      </c>
    </row>
    <row r="3749" spans="1:21" s="94" customFormat="1" ht="16.5" hidden="1" x14ac:dyDescent="0.3">
      <c r="A3749" s="95" t="s">
        <v>138</v>
      </c>
      <c r="B3749" s="102">
        <f>VLOOKUP('Datos Monitoreo 2019'!$A3749,info!$D$3:$E$118,2,FALSE)</f>
        <v>5</v>
      </c>
      <c r="C3749" s="96">
        <v>1</v>
      </c>
      <c r="D3749" s="96" t="s">
        <v>9</v>
      </c>
      <c r="E3749" s="97">
        <v>9.8039444944607528</v>
      </c>
      <c r="F3749" s="103">
        <f t="shared" si="63"/>
        <v>7.5490372607347807E-3</v>
      </c>
      <c r="G3749" s="95"/>
      <c r="H3749" s="104"/>
      <c r="I3749" s="104"/>
      <c r="J3749" s="104"/>
      <c r="K3749" s="105">
        <f>VLOOKUP('Datos Monitoreo 2019'!$D3749,info!$A$2:$B$20,2,FALSE)</f>
        <v>0.74</v>
      </c>
      <c r="M3749" s="104">
        <v>1.1499999999999999</v>
      </c>
      <c r="N3749" s="106">
        <f>(1.8894+0.00853085*'Datos Monitoreo 2019'!$E3749^3.32222)/1000</f>
        <v>1.8663684980469036E-2</v>
      </c>
      <c r="O3749" s="106">
        <f>'Datos Monitoreo 2019'!$N3749*'Datos Monitoreo 2019'!$S3749</f>
        <v>3.7327369960938072E-3</v>
      </c>
      <c r="P3749" s="106">
        <f>'Datos Monitoreo 2019'!$O3749+'Datos Monitoreo 2019'!$N3749</f>
        <v>2.2396421976562844E-2</v>
      </c>
      <c r="Q3749" s="104">
        <v>0.47</v>
      </c>
      <c r="R3749" s="106">
        <f>'Datos Monitoreo 2019'!$Q3749*'Datos Monitoreo 2019'!$N3749</f>
        <v>8.771931940820446E-3</v>
      </c>
      <c r="S3749" s="104">
        <v>0.2</v>
      </c>
      <c r="T3749" s="106">
        <f>'Datos Monitoreo 2019'!$R3749*'Datos Monitoreo 2019'!$S3749</f>
        <v>1.7543863881640893E-3</v>
      </c>
      <c r="U3749" s="106">
        <f>'Datos Monitoreo 2019'!$T3749+'Datos Monitoreo 2019'!$R3749</f>
        <v>1.0526318328984536E-2</v>
      </c>
    </row>
    <row r="3750" spans="1:21" s="94" customFormat="1" ht="16.5" hidden="1" x14ac:dyDescent="0.3">
      <c r="A3750" s="95" t="s">
        <v>138</v>
      </c>
      <c r="B3750" s="102">
        <f>VLOOKUP('Datos Monitoreo 2019'!$A3750,info!$D$3:$E$118,2,FALSE)</f>
        <v>5</v>
      </c>
      <c r="C3750" s="96">
        <v>1</v>
      </c>
      <c r="D3750" s="96" t="s">
        <v>9</v>
      </c>
      <c r="E3750" s="97">
        <v>6.5253526667677093</v>
      </c>
      <c r="F3750" s="103">
        <f t="shared" si="63"/>
        <v>3.3442432417184506E-3</v>
      </c>
      <c r="G3750" s="95"/>
      <c r="H3750" s="104"/>
      <c r="I3750" s="104"/>
      <c r="J3750" s="104"/>
      <c r="K3750" s="105">
        <f>VLOOKUP('Datos Monitoreo 2019'!$D3750,info!$A$2:$B$20,2,FALSE)</f>
        <v>0.74</v>
      </c>
      <c r="M3750" s="104">
        <v>1.1499999999999999</v>
      </c>
      <c r="N3750" s="106">
        <f>(1.8894+0.00853085*'Datos Monitoreo 2019'!$E3750^3.32222)/1000</f>
        <v>6.22736424345468E-3</v>
      </c>
      <c r="O3750" s="106">
        <f>'Datos Monitoreo 2019'!$N3750*'Datos Monitoreo 2019'!$S3750</f>
        <v>1.2454728486909362E-3</v>
      </c>
      <c r="P3750" s="106">
        <f>'Datos Monitoreo 2019'!$O3750+'Datos Monitoreo 2019'!$N3750</f>
        <v>7.4728370921456162E-3</v>
      </c>
      <c r="Q3750" s="104">
        <v>0.47</v>
      </c>
      <c r="R3750" s="106">
        <f>'Datos Monitoreo 2019'!$Q3750*'Datos Monitoreo 2019'!$N3750</f>
        <v>2.9268611944236996E-3</v>
      </c>
      <c r="S3750" s="104">
        <v>0.2</v>
      </c>
      <c r="T3750" s="106">
        <f>'Datos Monitoreo 2019'!$R3750*'Datos Monitoreo 2019'!$S3750</f>
        <v>5.8537223888473992E-4</v>
      </c>
      <c r="U3750" s="106">
        <f>'Datos Monitoreo 2019'!$T3750+'Datos Monitoreo 2019'!$R3750</f>
        <v>3.5122334333084395E-3</v>
      </c>
    </row>
    <row r="3751" spans="1:21" s="94" customFormat="1" ht="16.5" hidden="1" x14ac:dyDescent="0.3">
      <c r="A3751" s="95" t="s">
        <v>138</v>
      </c>
      <c r="B3751" s="102">
        <f>VLOOKUP('Datos Monitoreo 2019'!$A3751,info!$D$3:$E$118,2,FALSE)</f>
        <v>5</v>
      </c>
      <c r="C3751" s="96">
        <v>2</v>
      </c>
      <c r="D3751" s="96" t="s">
        <v>9</v>
      </c>
      <c r="E3751" s="97">
        <v>10.790705141630504</v>
      </c>
      <c r="F3751" s="103">
        <f t="shared" si="63"/>
        <v>9.1451226075318515E-3</v>
      </c>
      <c r="G3751" s="95"/>
      <c r="H3751" s="104"/>
      <c r="I3751" s="104"/>
      <c r="J3751" s="104"/>
      <c r="K3751" s="105">
        <f>VLOOKUP('Datos Monitoreo 2019'!$D3751,info!$A$2:$B$20,2,FALSE)</f>
        <v>0.74</v>
      </c>
      <c r="M3751" s="104">
        <v>1.1499999999999999</v>
      </c>
      <c r="N3751" s="106">
        <f>(1.8894+0.00853085*'Datos Monitoreo 2019'!$E3751^3.32222)/1000</f>
        <v>2.495746131095114E-2</v>
      </c>
      <c r="O3751" s="106">
        <f>'Datos Monitoreo 2019'!$N3751*'Datos Monitoreo 2019'!$S3751</f>
        <v>4.991492262190228E-3</v>
      </c>
      <c r="P3751" s="106">
        <f>'Datos Monitoreo 2019'!$O3751+'Datos Monitoreo 2019'!$N3751</f>
        <v>2.9948953573141368E-2</v>
      </c>
      <c r="Q3751" s="104">
        <v>0.47</v>
      </c>
      <c r="R3751" s="106">
        <f>'Datos Monitoreo 2019'!$Q3751*'Datos Monitoreo 2019'!$N3751</f>
        <v>1.1730006816147035E-2</v>
      </c>
      <c r="S3751" s="104">
        <v>0.2</v>
      </c>
      <c r="T3751" s="106">
        <f>'Datos Monitoreo 2019'!$R3751*'Datos Monitoreo 2019'!$S3751</f>
        <v>2.346001363229407E-3</v>
      </c>
      <c r="U3751" s="106">
        <f>'Datos Monitoreo 2019'!$T3751+'Datos Monitoreo 2019'!$R3751</f>
        <v>1.4076008179376442E-2</v>
      </c>
    </row>
    <row r="3752" spans="1:21" s="94" customFormat="1" ht="16.5" hidden="1" x14ac:dyDescent="0.3">
      <c r="A3752" s="95" t="s">
        <v>138</v>
      </c>
      <c r="B3752" s="102">
        <f>VLOOKUP('Datos Monitoreo 2019'!$A3752,info!$D$3:$E$118,2,FALSE)</f>
        <v>5</v>
      </c>
      <c r="C3752" s="96">
        <v>3</v>
      </c>
      <c r="D3752" s="96" t="s">
        <v>16</v>
      </c>
      <c r="E3752" s="97">
        <v>16.488452104320356</v>
      </c>
      <c r="F3752" s="103">
        <f t="shared" si="63"/>
        <v>2.135254547509486E-2</v>
      </c>
      <c r="G3752" s="95"/>
      <c r="H3752" s="104"/>
      <c r="I3752" s="104"/>
      <c r="J3752" s="104"/>
      <c r="K3752" s="105">
        <f>VLOOKUP('Datos Monitoreo 2019'!$D3752,info!$A$2:$B$20,2,FALSE)</f>
        <v>0.55000000000000004</v>
      </c>
      <c r="M3752" s="104">
        <v>1.1499999999999999</v>
      </c>
      <c r="N3752" s="106">
        <f>(0.0883215*'Datos Monitoreo 2019'!$E3752^2.37334)/1000</f>
        <v>6.8367256007899696E-2</v>
      </c>
      <c r="O3752" s="106">
        <f>'Datos Monitoreo 2019'!$N3752*'Datos Monitoreo 2019'!$S3752</f>
        <v>1.367345120157994E-2</v>
      </c>
      <c r="P3752" s="106">
        <f>'Datos Monitoreo 2019'!$O3752+'Datos Monitoreo 2019'!$N3752</f>
        <v>8.2040707209479632E-2</v>
      </c>
      <c r="Q3752" s="104">
        <v>0.47</v>
      </c>
      <c r="R3752" s="106">
        <f>'Datos Monitoreo 2019'!$Q3752*'Datos Monitoreo 2019'!$N3752</f>
        <v>3.2132610323712854E-2</v>
      </c>
      <c r="S3752" s="104">
        <v>0.2</v>
      </c>
      <c r="T3752" s="106">
        <f>'Datos Monitoreo 2019'!$R3752*'Datos Monitoreo 2019'!$S3752</f>
        <v>6.4265220647425712E-3</v>
      </c>
      <c r="U3752" s="106">
        <f>'Datos Monitoreo 2019'!$T3752+'Datos Monitoreo 2019'!$R3752</f>
        <v>3.8559132388455424E-2</v>
      </c>
    </row>
    <row r="3753" spans="1:21" s="94" customFormat="1" ht="16.5" hidden="1" x14ac:dyDescent="0.3">
      <c r="A3753" s="95" t="s">
        <v>138</v>
      </c>
      <c r="B3753" s="102">
        <f>VLOOKUP('Datos Monitoreo 2019'!$A3753,info!$D$3:$E$118,2,FALSE)</f>
        <v>5</v>
      </c>
      <c r="C3753" s="96">
        <v>4</v>
      </c>
      <c r="D3753" s="96" t="s">
        <v>16</v>
      </c>
      <c r="E3753" s="97">
        <v>9.2309866993299305</v>
      </c>
      <c r="F3753" s="103">
        <f t="shared" si="63"/>
        <v>6.6924653570142002E-3</v>
      </c>
      <c r="G3753" s="95"/>
      <c r="H3753" s="104"/>
      <c r="I3753" s="104"/>
      <c r="J3753" s="104"/>
      <c r="K3753" s="105">
        <f>VLOOKUP('Datos Monitoreo 2019'!$D3753,info!$A$2:$B$20,2,FALSE)</f>
        <v>0.55000000000000004</v>
      </c>
      <c r="M3753" s="104">
        <v>1.1499999999999999</v>
      </c>
      <c r="N3753" s="106">
        <f>(0.0883215*'Datos Monitoreo 2019'!$E3753^2.37334)/1000</f>
        <v>1.7255534713237243E-2</v>
      </c>
      <c r="O3753" s="106">
        <f>'Datos Monitoreo 2019'!$N3753*'Datos Monitoreo 2019'!$S3753</f>
        <v>3.4511069426474486E-3</v>
      </c>
      <c r="P3753" s="106">
        <f>'Datos Monitoreo 2019'!$O3753+'Datos Monitoreo 2019'!$N3753</f>
        <v>2.0706641655884692E-2</v>
      </c>
      <c r="Q3753" s="104">
        <v>0.47</v>
      </c>
      <c r="R3753" s="106">
        <f>'Datos Monitoreo 2019'!$Q3753*'Datos Monitoreo 2019'!$N3753</f>
        <v>8.1101013152215032E-3</v>
      </c>
      <c r="S3753" s="104">
        <v>0.2</v>
      </c>
      <c r="T3753" s="106">
        <f>'Datos Monitoreo 2019'!$R3753*'Datos Monitoreo 2019'!$S3753</f>
        <v>1.6220202630443008E-3</v>
      </c>
      <c r="U3753" s="106">
        <f>'Datos Monitoreo 2019'!$T3753+'Datos Monitoreo 2019'!$R3753</f>
        <v>9.7321215782658031E-3</v>
      </c>
    </row>
    <row r="3754" spans="1:21" s="94" customFormat="1" ht="16.5" hidden="1" x14ac:dyDescent="0.3">
      <c r="A3754" s="95" t="s">
        <v>138</v>
      </c>
      <c r="B3754" s="102">
        <f>VLOOKUP('Datos Monitoreo 2019'!$A3754,info!$D$3:$E$118,2,FALSE)</f>
        <v>5</v>
      </c>
      <c r="C3754" s="96">
        <v>6</v>
      </c>
      <c r="D3754" s="96" t="s">
        <v>16</v>
      </c>
      <c r="E3754" s="97">
        <v>17.889015603529039</v>
      </c>
      <c r="F3754" s="103">
        <f t="shared" si="63"/>
        <v>2.5134066922958304E-2</v>
      </c>
      <c r="G3754" s="95"/>
      <c r="H3754" s="104"/>
      <c r="I3754" s="104"/>
      <c r="J3754" s="104"/>
      <c r="K3754" s="105">
        <f>VLOOKUP('Datos Monitoreo 2019'!$D3754,info!$A$2:$B$20,2,FALSE)</f>
        <v>0.55000000000000004</v>
      </c>
      <c r="M3754" s="104">
        <v>1.1499999999999999</v>
      </c>
      <c r="N3754" s="106">
        <f>(0.0883215*'Datos Monitoreo 2019'!$E3754^2.37334)/1000</f>
        <v>8.2962139708285879E-2</v>
      </c>
      <c r="O3754" s="106">
        <f>'Datos Monitoreo 2019'!$N3754*'Datos Monitoreo 2019'!$S3754</f>
        <v>1.6592427941657176E-2</v>
      </c>
      <c r="P3754" s="106">
        <f>'Datos Monitoreo 2019'!$O3754+'Datos Monitoreo 2019'!$N3754</f>
        <v>9.9554567649943054E-2</v>
      </c>
      <c r="Q3754" s="104">
        <v>0.47</v>
      </c>
      <c r="R3754" s="106">
        <f>'Datos Monitoreo 2019'!$Q3754*'Datos Monitoreo 2019'!$N3754</f>
        <v>3.8992205662894359E-2</v>
      </c>
      <c r="S3754" s="104">
        <v>0.2</v>
      </c>
      <c r="T3754" s="106">
        <f>'Datos Monitoreo 2019'!$R3754*'Datos Monitoreo 2019'!$S3754</f>
        <v>7.7984411325788721E-3</v>
      </c>
      <c r="U3754" s="106">
        <f>'Datos Monitoreo 2019'!$T3754+'Datos Monitoreo 2019'!$R3754</f>
        <v>4.6790646795473234E-2</v>
      </c>
    </row>
    <row r="3755" spans="1:21" s="94" customFormat="1" ht="16.5" hidden="1" x14ac:dyDescent="0.3">
      <c r="A3755" s="95" t="s">
        <v>138</v>
      </c>
      <c r="B3755" s="102">
        <f>VLOOKUP('Datos Monitoreo 2019'!$A3755,info!$D$3:$E$118,2,FALSE)</f>
        <v>5</v>
      </c>
      <c r="C3755" s="96">
        <v>8</v>
      </c>
      <c r="D3755" s="96" t="s">
        <v>16</v>
      </c>
      <c r="E3755" s="97">
        <v>10.472395255446713</v>
      </c>
      <c r="F3755" s="103">
        <f t="shared" si="63"/>
        <v>8.6135450976049209E-3</v>
      </c>
      <c r="G3755" s="95"/>
      <c r="H3755" s="104"/>
      <c r="I3755" s="104"/>
      <c r="J3755" s="104"/>
      <c r="K3755" s="105">
        <f>VLOOKUP('Datos Monitoreo 2019'!$D3755,info!$A$2:$B$20,2,FALSE)</f>
        <v>0.55000000000000004</v>
      </c>
      <c r="M3755" s="104">
        <v>1.1499999999999999</v>
      </c>
      <c r="N3755" s="106">
        <f>(0.0883215*'Datos Monitoreo 2019'!$E3755^2.37334)/1000</f>
        <v>2.3279972868293836E-2</v>
      </c>
      <c r="O3755" s="106">
        <f>'Datos Monitoreo 2019'!$N3755*'Datos Monitoreo 2019'!$S3755</f>
        <v>4.6559945736587673E-3</v>
      </c>
      <c r="P3755" s="106">
        <f>'Datos Monitoreo 2019'!$O3755+'Datos Monitoreo 2019'!$N3755</f>
        <v>2.7935967441952602E-2</v>
      </c>
      <c r="Q3755" s="104">
        <v>0.47</v>
      </c>
      <c r="R3755" s="106">
        <f>'Datos Monitoreo 2019'!$Q3755*'Datos Monitoreo 2019'!$N3755</f>
        <v>1.0941587248098102E-2</v>
      </c>
      <c r="S3755" s="104">
        <v>0.2</v>
      </c>
      <c r="T3755" s="106">
        <f>'Datos Monitoreo 2019'!$R3755*'Datos Monitoreo 2019'!$S3755</f>
        <v>2.1883174496196206E-3</v>
      </c>
      <c r="U3755" s="106">
        <f>'Datos Monitoreo 2019'!$T3755+'Datos Monitoreo 2019'!$R3755</f>
        <v>1.3129904697717722E-2</v>
      </c>
    </row>
    <row r="3756" spans="1:21" s="94" customFormat="1" ht="16.5" hidden="1" x14ac:dyDescent="0.3">
      <c r="A3756" s="95" t="s">
        <v>138</v>
      </c>
      <c r="B3756" s="102">
        <f>VLOOKUP('Datos Monitoreo 2019'!$A3756,info!$D$3:$E$118,2,FALSE)</f>
        <v>5</v>
      </c>
      <c r="C3756" s="96">
        <v>9</v>
      </c>
      <c r="D3756" s="96" t="s">
        <v>16</v>
      </c>
      <c r="E3756" s="97">
        <v>15.629015411624122</v>
      </c>
      <c r="F3756" s="103">
        <f t="shared" si="63"/>
        <v>1.9184616417768609E-2</v>
      </c>
      <c r="G3756" s="95"/>
      <c r="H3756" s="104"/>
      <c r="I3756" s="104"/>
      <c r="J3756" s="104"/>
      <c r="K3756" s="105">
        <f>VLOOKUP('Datos Monitoreo 2019'!$D3756,info!$A$2:$B$20,2,FALSE)</f>
        <v>0.55000000000000004</v>
      </c>
      <c r="M3756" s="104">
        <v>1.1499999999999999</v>
      </c>
      <c r="N3756" s="106">
        <f>(0.0883215*'Datos Monitoreo 2019'!$E3756^2.37334)/1000</f>
        <v>6.0210482283626021E-2</v>
      </c>
      <c r="O3756" s="106">
        <f>'Datos Monitoreo 2019'!$N3756*'Datos Monitoreo 2019'!$S3756</f>
        <v>1.2042096456725205E-2</v>
      </c>
      <c r="P3756" s="106">
        <f>'Datos Monitoreo 2019'!$O3756+'Datos Monitoreo 2019'!$N3756</f>
        <v>7.2252578740351223E-2</v>
      </c>
      <c r="Q3756" s="104">
        <v>0.47</v>
      </c>
      <c r="R3756" s="106">
        <f>'Datos Monitoreo 2019'!$Q3756*'Datos Monitoreo 2019'!$N3756</f>
        <v>2.8298926673304227E-2</v>
      </c>
      <c r="S3756" s="104">
        <v>0.2</v>
      </c>
      <c r="T3756" s="106">
        <f>'Datos Monitoreo 2019'!$R3756*'Datos Monitoreo 2019'!$S3756</f>
        <v>5.6597853346608456E-3</v>
      </c>
      <c r="U3756" s="106">
        <f>'Datos Monitoreo 2019'!$T3756+'Datos Monitoreo 2019'!$R3756</f>
        <v>3.3958712007965075E-2</v>
      </c>
    </row>
    <row r="3757" spans="1:21" s="94" customFormat="1" ht="16.5" hidden="1" x14ac:dyDescent="0.3">
      <c r="A3757" s="95" t="s">
        <v>138</v>
      </c>
      <c r="B3757" s="102">
        <f>VLOOKUP('Datos Monitoreo 2019'!$A3757,info!$D$3:$E$118,2,FALSE)</f>
        <v>5</v>
      </c>
      <c r="C3757" s="96">
        <v>10</v>
      </c>
      <c r="D3757" s="96" t="s">
        <v>9</v>
      </c>
      <c r="E3757" s="97">
        <v>10.504226244065093</v>
      </c>
      <c r="F3757" s="103">
        <f t="shared" si="63"/>
        <v>8.6659866513537007E-3</v>
      </c>
      <c r="G3757" s="95"/>
      <c r="H3757" s="104"/>
      <c r="I3757" s="104"/>
      <c r="J3757" s="104"/>
      <c r="K3757" s="105">
        <f>VLOOKUP('Datos Monitoreo 2019'!$D3757,info!$A$2:$B$20,2,FALSE)</f>
        <v>0.74</v>
      </c>
      <c r="M3757" s="104">
        <v>1.1499999999999999</v>
      </c>
      <c r="N3757" s="106">
        <f>(1.8894+0.00853085*'Datos Monitoreo 2019'!$E3757^3.32222)/1000</f>
        <v>2.2984832658019826E-2</v>
      </c>
      <c r="O3757" s="106">
        <f>'Datos Monitoreo 2019'!$N3757*'Datos Monitoreo 2019'!$S3757</f>
        <v>4.5969665316039658E-3</v>
      </c>
      <c r="P3757" s="106">
        <f>'Datos Monitoreo 2019'!$O3757+'Datos Monitoreo 2019'!$N3757</f>
        <v>2.7581799189623793E-2</v>
      </c>
      <c r="Q3757" s="104">
        <v>0.47</v>
      </c>
      <c r="R3757" s="106">
        <f>'Datos Monitoreo 2019'!$Q3757*'Datos Monitoreo 2019'!$N3757</f>
        <v>1.0802871349269317E-2</v>
      </c>
      <c r="S3757" s="104">
        <v>0.2</v>
      </c>
      <c r="T3757" s="106">
        <f>'Datos Monitoreo 2019'!$R3757*'Datos Monitoreo 2019'!$S3757</f>
        <v>2.1605742698538634E-3</v>
      </c>
      <c r="U3757" s="106">
        <f>'Datos Monitoreo 2019'!$T3757+'Datos Monitoreo 2019'!$R3757</f>
        <v>1.296344561912318E-2</v>
      </c>
    </row>
    <row r="3758" spans="1:21" s="94" customFormat="1" ht="16.5" hidden="1" x14ac:dyDescent="0.3">
      <c r="A3758" s="95" t="s">
        <v>138</v>
      </c>
      <c r="B3758" s="102">
        <f>VLOOKUP('Datos Monitoreo 2019'!$A3758,info!$D$3:$E$118,2,FALSE)</f>
        <v>5</v>
      </c>
      <c r="C3758" s="96">
        <v>11</v>
      </c>
      <c r="D3758" s="96" t="s">
        <v>9</v>
      </c>
      <c r="E3758" s="97">
        <v>8.2442260521601778</v>
      </c>
      <c r="F3758" s="103">
        <f t="shared" si="63"/>
        <v>5.338136368773715E-3</v>
      </c>
      <c r="G3758" s="95"/>
      <c r="H3758" s="104"/>
      <c r="I3758" s="104"/>
      <c r="J3758" s="104"/>
      <c r="K3758" s="105">
        <f>VLOOKUP('Datos Monitoreo 2019'!$D3758,info!$A$2:$B$20,2,FALSE)</f>
        <v>0.74</v>
      </c>
      <c r="M3758" s="104">
        <v>1.1499999999999999</v>
      </c>
      <c r="N3758" s="106">
        <f>(1.8894+0.00853085*'Datos Monitoreo 2019'!$E3758^3.32222)/1000</f>
        <v>1.1322268885186924E-2</v>
      </c>
      <c r="O3758" s="106">
        <f>'Datos Monitoreo 2019'!$N3758*'Datos Monitoreo 2019'!$S3758</f>
        <v>2.264453777037385E-3</v>
      </c>
      <c r="P3758" s="106">
        <f>'Datos Monitoreo 2019'!$O3758+'Datos Monitoreo 2019'!$N3758</f>
        <v>1.3586722662224309E-2</v>
      </c>
      <c r="Q3758" s="104">
        <v>0.47</v>
      </c>
      <c r="R3758" s="106">
        <f>'Datos Monitoreo 2019'!$Q3758*'Datos Monitoreo 2019'!$N3758</f>
        <v>5.321466376037854E-3</v>
      </c>
      <c r="S3758" s="104">
        <v>0.2</v>
      </c>
      <c r="T3758" s="106">
        <f>'Datos Monitoreo 2019'!$R3758*'Datos Monitoreo 2019'!$S3758</f>
        <v>1.0642932752075709E-3</v>
      </c>
      <c r="U3758" s="106">
        <f>'Datos Monitoreo 2019'!$T3758+'Datos Monitoreo 2019'!$R3758</f>
        <v>6.3857596512454252E-3</v>
      </c>
    </row>
    <row r="3759" spans="1:21" s="94" customFormat="1" ht="16.5" hidden="1" x14ac:dyDescent="0.3">
      <c r="A3759" s="95" t="s">
        <v>138</v>
      </c>
      <c r="B3759" s="102">
        <f>VLOOKUP('Datos Monitoreo 2019'!$A3759,info!$D$3:$E$118,2,FALSE)</f>
        <v>5</v>
      </c>
      <c r="C3759" s="96">
        <v>12</v>
      </c>
      <c r="D3759" s="96" t="s">
        <v>9</v>
      </c>
      <c r="E3759" s="97">
        <v>8.91267681314614</v>
      </c>
      <c r="F3759" s="103">
        <f t="shared" si="63"/>
        <v>6.2388737692022998E-3</v>
      </c>
      <c r="G3759" s="95"/>
      <c r="H3759" s="104"/>
      <c r="I3759" s="104"/>
      <c r="J3759" s="104"/>
      <c r="K3759" s="105">
        <f>VLOOKUP('Datos Monitoreo 2019'!$D3759,info!$A$2:$B$20,2,FALSE)</f>
        <v>0.74</v>
      </c>
      <c r="M3759" s="104">
        <v>1.1499999999999999</v>
      </c>
      <c r="N3759" s="106">
        <f>(1.8894+0.00853085*'Datos Monitoreo 2019'!$E3759^3.32222)/1000</f>
        <v>1.4111009706585591E-2</v>
      </c>
      <c r="O3759" s="106">
        <f>'Datos Monitoreo 2019'!$N3759*'Datos Monitoreo 2019'!$S3759</f>
        <v>2.8222019413171183E-3</v>
      </c>
      <c r="P3759" s="106">
        <f>'Datos Monitoreo 2019'!$O3759+'Datos Monitoreo 2019'!$N3759</f>
        <v>1.6933211647902711E-2</v>
      </c>
      <c r="Q3759" s="104">
        <v>0.47</v>
      </c>
      <c r="R3759" s="106">
        <f>'Datos Monitoreo 2019'!$Q3759*'Datos Monitoreo 2019'!$N3759</f>
        <v>6.6321745620952274E-3</v>
      </c>
      <c r="S3759" s="104">
        <v>0.2</v>
      </c>
      <c r="T3759" s="106">
        <f>'Datos Monitoreo 2019'!$R3759*'Datos Monitoreo 2019'!$S3759</f>
        <v>1.3264349124190455E-3</v>
      </c>
      <c r="U3759" s="106">
        <f>'Datos Monitoreo 2019'!$T3759+'Datos Monitoreo 2019'!$R3759</f>
        <v>7.9586094745142735E-3</v>
      </c>
    </row>
    <row r="3760" spans="1:21" s="94" customFormat="1" ht="16.5" hidden="1" x14ac:dyDescent="0.3">
      <c r="A3760" s="95" t="s">
        <v>138</v>
      </c>
      <c r="B3760" s="102">
        <f>VLOOKUP('Datos Monitoreo 2019'!$A3760,info!$D$3:$E$118,2,FALSE)</f>
        <v>5</v>
      </c>
      <c r="C3760" s="96">
        <v>14</v>
      </c>
      <c r="D3760" s="96" t="s">
        <v>9</v>
      </c>
      <c r="E3760" s="97">
        <v>10.504226244065093</v>
      </c>
      <c r="F3760" s="103">
        <f t="shared" si="63"/>
        <v>8.6659866513537007E-3</v>
      </c>
      <c r="G3760" s="95"/>
      <c r="H3760" s="104"/>
      <c r="I3760" s="104"/>
      <c r="J3760" s="104"/>
      <c r="K3760" s="105">
        <f>VLOOKUP('Datos Monitoreo 2019'!$D3760,info!$A$2:$B$20,2,FALSE)</f>
        <v>0.74</v>
      </c>
      <c r="M3760" s="104">
        <v>1.1499999999999999</v>
      </c>
      <c r="N3760" s="106">
        <f>(1.8894+0.00853085*'Datos Monitoreo 2019'!$E3760^3.32222)/1000</f>
        <v>2.2984832658019826E-2</v>
      </c>
      <c r="O3760" s="106">
        <f>'Datos Monitoreo 2019'!$N3760*'Datos Monitoreo 2019'!$S3760</f>
        <v>4.5969665316039658E-3</v>
      </c>
      <c r="P3760" s="106">
        <f>'Datos Monitoreo 2019'!$O3760+'Datos Monitoreo 2019'!$N3760</f>
        <v>2.7581799189623793E-2</v>
      </c>
      <c r="Q3760" s="104">
        <v>0.47</v>
      </c>
      <c r="R3760" s="106">
        <f>'Datos Monitoreo 2019'!$Q3760*'Datos Monitoreo 2019'!$N3760</f>
        <v>1.0802871349269317E-2</v>
      </c>
      <c r="S3760" s="104">
        <v>0.2</v>
      </c>
      <c r="T3760" s="106">
        <f>'Datos Monitoreo 2019'!$R3760*'Datos Monitoreo 2019'!$S3760</f>
        <v>2.1605742698538634E-3</v>
      </c>
      <c r="U3760" s="106">
        <f>'Datos Monitoreo 2019'!$T3760+'Datos Monitoreo 2019'!$R3760</f>
        <v>1.296344561912318E-2</v>
      </c>
    </row>
    <row r="3761" spans="1:21" s="94" customFormat="1" ht="16.5" hidden="1" x14ac:dyDescent="0.3">
      <c r="A3761" s="95" t="s">
        <v>138</v>
      </c>
      <c r="B3761" s="102">
        <f>VLOOKUP('Datos Monitoreo 2019'!$A3761,info!$D$3:$E$118,2,FALSE)</f>
        <v>5</v>
      </c>
      <c r="C3761" s="96">
        <v>15</v>
      </c>
      <c r="D3761" s="96" t="s">
        <v>9</v>
      </c>
      <c r="E3761" s="97">
        <v>8.3715500066336954</v>
      </c>
      <c r="F3761" s="103">
        <f t="shared" si="63"/>
        <v>5.5042941293616541E-3</v>
      </c>
      <c r="G3761" s="95"/>
      <c r="H3761" s="104"/>
      <c r="I3761" s="104"/>
      <c r="J3761" s="104"/>
      <c r="K3761" s="105">
        <f>VLOOKUP('Datos Monitoreo 2019'!$D3761,info!$A$2:$B$20,2,FALSE)</f>
        <v>0.74</v>
      </c>
      <c r="M3761" s="104">
        <v>1.1499999999999999</v>
      </c>
      <c r="N3761" s="106">
        <f>(1.8894+0.00853085*'Datos Monitoreo 2019'!$E3761^3.32222)/1000</f>
        <v>1.1814992530778608E-2</v>
      </c>
      <c r="O3761" s="106">
        <f>'Datos Monitoreo 2019'!$N3761*'Datos Monitoreo 2019'!$S3761</f>
        <v>2.3629985061557218E-3</v>
      </c>
      <c r="P3761" s="106">
        <f>'Datos Monitoreo 2019'!$O3761+'Datos Monitoreo 2019'!$N3761</f>
        <v>1.417799103693433E-2</v>
      </c>
      <c r="Q3761" s="104">
        <v>0.47</v>
      </c>
      <c r="R3761" s="106">
        <f>'Datos Monitoreo 2019'!$Q3761*'Datos Monitoreo 2019'!$N3761</f>
        <v>5.5530464894659459E-3</v>
      </c>
      <c r="S3761" s="104">
        <v>0.2</v>
      </c>
      <c r="T3761" s="106">
        <f>'Datos Monitoreo 2019'!$R3761*'Datos Monitoreo 2019'!$S3761</f>
        <v>1.1106092978931893E-3</v>
      </c>
      <c r="U3761" s="106">
        <f>'Datos Monitoreo 2019'!$T3761+'Datos Monitoreo 2019'!$R3761</f>
        <v>6.6636557873591355E-3</v>
      </c>
    </row>
    <row r="3762" spans="1:21" s="94" customFormat="1" ht="16.5" hidden="1" x14ac:dyDescent="0.3">
      <c r="A3762" s="95" t="s">
        <v>138</v>
      </c>
      <c r="B3762" s="102">
        <f>VLOOKUP('Datos Monitoreo 2019'!$A3762,info!$D$3:$E$118,2,FALSE)</f>
        <v>5</v>
      </c>
      <c r="C3762" s="96">
        <v>16</v>
      </c>
      <c r="D3762" s="96" t="s">
        <v>9</v>
      </c>
      <c r="E3762" s="97">
        <v>7.8622541887396293</v>
      </c>
      <c r="F3762" s="103">
        <f t="shared" si="63"/>
        <v>4.8549419615467222E-3</v>
      </c>
      <c r="G3762" s="95"/>
      <c r="H3762" s="104"/>
      <c r="I3762" s="104"/>
      <c r="J3762" s="104"/>
      <c r="K3762" s="105">
        <f>VLOOKUP('Datos Monitoreo 2019'!$D3762,info!$A$2:$B$20,2,FALSE)</f>
        <v>0.74</v>
      </c>
      <c r="M3762" s="104">
        <v>1.1499999999999999</v>
      </c>
      <c r="N3762" s="106">
        <f>(1.8894+0.00853085*'Datos Monitoreo 2019'!$E3762^3.32222)/1000</f>
        <v>9.9468334602188391E-3</v>
      </c>
      <c r="O3762" s="106">
        <f>'Datos Monitoreo 2019'!$N3762*'Datos Monitoreo 2019'!$S3762</f>
        <v>1.989366692043768E-3</v>
      </c>
      <c r="P3762" s="106">
        <f>'Datos Monitoreo 2019'!$O3762+'Datos Monitoreo 2019'!$N3762</f>
        <v>1.1936200152262606E-2</v>
      </c>
      <c r="Q3762" s="104">
        <v>0.47</v>
      </c>
      <c r="R3762" s="106">
        <f>'Datos Monitoreo 2019'!$Q3762*'Datos Monitoreo 2019'!$N3762</f>
        <v>4.6750117263028544E-3</v>
      </c>
      <c r="S3762" s="104">
        <v>0.2</v>
      </c>
      <c r="T3762" s="106">
        <f>'Datos Monitoreo 2019'!$R3762*'Datos Monitoreo 2019'!$S3762</f>
        <v>9.3500234526057088E-4</v>
      </c>
      <c r="U3762" s="106">
        <f>'Datos Monitoreo 2019'!$T3762+'Datos Monitoreo 2019'!$R3762</f>
        <v>5.6100140715634253E-3</v>
      </c>
    </row>
    <row r="3763" spans="1:21" s="94" customFormat="1" ht="16.5" hidden="1" x14ac:dyDescent="0.3">
      <c r="A3763" s="95" t="s">
        <v>138</v>
      </c>
      <c r="B3763" s="102">
        <f>VLOOKUP('Datos Monitoreo 2019'!$A3763,info!$D$3:$E$118,2,FALSE)</f>
        <v>5</v>
      </c>
      <c r="C3763" s="96">
        <v>17</v>
      </c>
      <c r="D3763" s="96" t="s">
        <v>9</v>
      </c>
      <c r="E3763" s="97">
        <v>12.827888413206765</v>
      </c>
      <c r="F3763" s="103">
        <f t="shared" si="63"/>
        <v>1.2924097576305816E-2</v>
      </c>
      <c r="G3763" s="95"/>
      <c r="H3763" s="104"/>
      <c r="I3763" s="104"/>
      <c r="J3763" s="104"/>
      <c r="K3763" s="105">
        <f>VLOOKUP('Datos Monitoreo 2019'!$D3763,info!$A$2:$B$20,2,FALSE)</f>
        <v>0.74</v>
      </c>
      <c r="M3763" s="104">
        <v>1.1499999999999999</v>
      </c>
      <c r="N3763" s="106">
        <f>(1.8894+0.00853085*'Datos Monitoreo 2019'!$E3763^3.32222)/1000</f>
        <v>4.2865213650470559E-2</v>
      </c>
      <c r="O3763" s="106">
        <f>'Datos Monitoreo 2019'!$N3763*'Datos Monitoreo 2019'!$S3763</f>
        <v>8.5730427300941114E-3</v>
      </c>
      <c r="P3763" s="106">
        <f>'Datos Monitoreo 2019'!$O3763+'Datos Monitoreo 2019'!$N3763</f>
        <v>5.1438256380564672E-2</v>
      </c>
      <c r="Q3763" s="104">
        <v>0.47</v>
      </c>
      <c r="R3763" s="106">
        <f>'Datos Monitoreo 2019'!$Q3763*'Datos Monitoreo 2019'!$N3763</f>
        <v>2.0146650415721161E-2</v>
      </c>
      <c r="S3763" s="104">
        <v>0.2</v>
      </c>
      <c r="T3763" s="106">
        <f>'Datos Monitoreo 2019'!$R3763*'Datos Monitoreo 2019'!$S3763</f>
        <v>4.0293300831442322E-3</v>
      </c>
      <c r="U3763" s="106">
        <f>'Datos Monitoreo 2019'!$T3763+'Datos Monitoreo 2019'!$R3763</f>
        <v>2.4175980498865393E-2</v>
      </c>
    </row>
    <row r="3764" spans="1:21" s="94" customFormat="1" ht="16.5" hidden="1" x14ac:dyDescent="0.3">
      <c r="A3764" s="95" t="s">
        <v>138</v>
      </c>
      <c r="B3764" s="102">
        <f>VLOOKUP('Datos Monitoreo 2019'!$A3764,info!$D$3:$E$118,2,FALSE)</f>
        <v>5</v>
      </c>
      <c r="C3764" s="96">
        <v>17</v>
      </c>
      <c r="D3764" s="96" t="s">
        <v>9</v>
      </c>
      <c r="E3764" s="97">
        <v>7.8304232001212517</v>
      </c>
      <c r="F3764" s="103">
        <f t="shared" si="63"/>
        <v>4.8157102680745703E-3</v>
      </c>
      <c r="G3764" s="95"/>
      <c r="H3764" s="104"/>
      <c r="I3764" s="104"/>
      <c r="J3764" s="104"/>
      <c r="K3764" s="105">
        <f>VLOOKUP('Datos Monitoreo 2019'!$D3764,info!$A$2:$B$20,2,FALSE)</f>
        <v>0.74</v>
      </c>
      <c r="M3764" s="104">
        <v>1.1499999999999999</v>
      </c>
      <c r="N3764" s="106">
        <f>(1.8894+0.00853085*'Datos Monitoreo 2019'!$E3764^3.32222)/1000</f>
        <v>9.838967241466566E-3</v>
      </c>
      <c r="O3764" s="106">
        <f>'Datos Monitoreo 2019'!$N3764*'Datos Monitoreo 2019'!$S3764</f>
        <v>1.9677934482933133E-3</v>
      </c>
      <c r="P3764" s="106">
        <f>'Datos Monitoreo 2019'!$O3764+'Datos Monitoreo 2019'!$N3764</f>
        <v>1.1806760689759879E-2</v>
      </c>
      <c r="Q3764" s="104">
        <v>0.47</v>
      </c>
      <c r="R3764" s="106">
        <f>'Datos Monitoreo 2019'!$Q3764*'Datos Monitoreo 2019'!$N3764</f>
        <v>4.6243146034892855E-3</v>
      </c>
      <c r="S3764" s="104">
        <v>0.2</v>
      </c>
      <c r="T3764" s="106">
        <f>'Datos Monitoreo 2019'!$R3764*'Datos Monitoreo 2019'!$S3764</f>
        <v>9.2486292069785718E-4</v>
      </c>
      <c r="U3764" s="106">
        <f>'Datos Monitoreo 2019'!$T3764+'Datos Monitoreo 2019'!$R3764</f>
        <v>5.5491775241871422E-3</v>
      </c>
    </row>
    <row r="3765" spans="1:21" s="94" customFormat="1" ht="16.5" hidden="1" x14ac:dyDescent="0.3">
      <c r="A3765" s="95" t="s">
        <v>138</v>
      </c>
      <c r="B3765" s="102">
        <f>VLOOKUP('Datos Monitoreo 2019'!$A3765,info!$D$3:$E$118,2,FALSE)</f>
        <v>5</v>
      </c>
      <c r="C3765" s="96">
        <v>18</v>
      </c>
      <c r="D3765" s="96" t="s">
        <v>9</v>
      </c>
      <c r="E3765" s="97">
        <v>8.4670429724888319</v>
      </c>
      <c r="F3765" s="103">
        <f t="shared" si="63"/>
        <v>5.6305835767050732E-3</v>
      </c>
      <c r="G3765" s="95"/>
      <c r="H3765" s="104"/>
      <c r="I3765" s="104"/>
      <c r="J3765" s="104"/>
      <c r="K3765" s="105">
        <f>VLOOKUP('Datos Monitoreo 2019'!$D3765,info!$A$2:$B$20,2,FALSE)</f>
        <v>0.74</v>
      </c>
      <c r="M3765" s="104">
        <v>1.1499999999999999</v>
      </c>
      <c r="N3765" s="106">
        <f>(1.8894+0.00853085*'Datos Monitoreo 2019'!$E3765^3.32222)/1000</f>
        <v>1.2196140140613166E-2</v>
      </c>
      <c r="O3765" s="106">
        <f>'Datos Monitoreo 2019'!$N3765*'Datos Monitoreo 2019'!$S3765</f>
        <v>2.4392280281226334E-3</v>
      </c>
      <c r="P3765" s="106">
        <f>'Datos Monitoreo 2019'!$O3765+'Datos Monitoreo 2019'!$N3765</f>
        <v>1.4635368168735799E-2</v>
      </c>
      <c r="Q3765" s="104">
        <v>0.47</v>
      </c>
      <c r="R3765" s="106">
        <f>'Datos Monitoreo 2019'!$Q3765*'Datos Monitoreo 2019'!$N3765</f>
        <v>5.732185866088188E-3</v>
      </c>
      <c r="S3765" s="104">
        <v>0.2</v>
      </c>
      <c r="T3765" s="106">
        <f>'Datos Monitoreo 2019'!$R3765*'Datos Monitoreo 2019'!$S3765</f>
        <v>1.1464371732176376E-3</v>
      </c>
      <c r="U3765" s="106">
        <f>'Datos Monitoreo 2019'!$T3765+'Datos Monitoreo 2019'!$R3765</f>
        <v>6.8786230393058255E-3</v>
      </c>
    </row>
    <row r="3766" spans="1:21" s="94" customFormat="1" ht="16.5" hidden="1" x14ac:dyDescent="0.3">
      <c r="A3766" s="95" t="s">
        <v>138</v>
      </c>
      <c r="B3766" s="102">
        <f>VLOOKUP('Datos Monitoreo 2019'!$A3766,info!$D$3:$E$118,2,FALSE)</f>
        <v>5</v>
      </c>
      <c r="C3766" s="96">
        <v>18</v>
      </c>
      <c r="D3766" s="96" t="s">
        <v>9</v>
      </c>
      <c r="E3766" s="97">
        <v>3.9152116000606259</v>
      </c>
      <c r="F3766" s="103">
        <f t="shared" si="63"/>
        <v>1.2039275670186426E-3</v>
      </c>
      <c r="G3766" s="95"/>
      <c r="H3766" s="104"/>
      <c r="I3766" s="104"/>
      <c r="J3766" s="104"/>
      <c r="K3766" s="105">
        <f>VLOOKUP('Datos Monitoreo 2019'!$D3766,info!$A$2:$B$20,2,FALSE)</f>
        <v>0.74</v>
      </c>
      <c r="M3766" s="104">
        <v>1.1499999999999999</v>
      </c>
      <c r="N3766" s="106">
        <f>(1.8894+0.00853085*'Datos Monitoreo 2019'!$E3766^3.32222)/1000</f>
        <v>2.6841958942753355E-3</v>
      </c>
      <c r="O3766" s="106">
        <f>'Datos Monitoreo 2019'!$N3766*'Datos Monitoreo 2019'!$S3766</f>
        <v>5.3683917885506715E-4</v>
      </c>
      <c r="P3766" s="106">
        <f>'Datos Monitoreo 2019'!$O3766+'Datos Monitoreo 2019'!$N3766</f>
        <v>3.2210350731304025E-3</v>
      </c>
      <c r="Q3766" s="104">
        <v>0.47</v>
      </c>
      <c r="R3766" s="106">
        <f>'Datos Monitoreo 2019'!$Q3766*'Datos Monitoreo 2019'!$N3766</f>
        <v>1.2615720703094077E-3</v>
      </c>
      <c r="S3766" s="104">
        <v>0.2</v>
      </c>
      <c r="T3766" s="106">
        <f>'Datos Monitoreo 2019'!$R3766*'Datos Monitoreo 2019'!$S3766</f>
        <v>2.5231441406188153E-4</v>
      </c>
      <c r="U3766" s="106">
        <f>'Datos Monitoreo 2019'!$T3766+'Datos Monitoreo 2019'!$R3766</f>
        <v>1.5138864843712893E-3</v>
      </c>
    </row>
    <row r="3767" spans="1:21" s="94" customFormat="1" ht="16.5" hidden="1" x14ac:dyDescent="0.3">
      <c r="A3767" s="95" t="s">
        <v>138</v>
      </c>
      <c r="B3767" s="102">
        <f>VLOOKUP('Datos Monitoreo 2019'!$A3767,info!$D$3:$E$118,2,FALSE)</f>
        <v>5</v>
      </c>
      <c r="C3767" s="96">
        <v>19</v>
      </c>
      <c r="D3767" s="96" t="s">
        <v>9</v>
      </c>
      <c r="E3767" s="97">
        <v>12.668733470114868</v>
      </c>
      <c r="F3767" s="103">
        <f t="shared" si="63"/>
        <v>1.2605389802764292E-2</v>
      </c>
      <c r="G3767" s="95"/>
      <c r="H3767" s="104"/>
      <c r="I3767" s="104"/>
      <c r="J3767" s="104"/>
      <c r="K3767" s="105">
        <f>VLOOKUP('Datos Monitoreo 2019'!$D3767,info!$A$2:$B$20,2,FALSE)</f>
        <v>0.74</v>
      </c>
      <c r="M3767" s="104">
        <v>1.1499999999999999</v>
      </c>
      <c r="N3767" s="106">
        <f>(1.8894+0.00853085*'Datos Monitoreo 2019'!$E3767^3.32222)/1000</f>
        <v>4.1200445597246532E-2</v>
      </c>
      <c r="O3767" s="106">
        <f>'Datos Monitoreo 2019'!$N3767*'Datos Monitoreo 2019'!$S3767</f>
        <v>8.2400891194493071E-3</v>
      </c>
      <c r="P3767" s="106">
        <f>'Datos Monitoreo 2019'!$O3767+'Datos Monitoreo 2019'!$N3767</f>
        <v>4.9440534716695836E-2</v>
      </c>
      <c r="Q3767" s="104">
        <v>0.47</v>
      </c>
      <c r="R3767" s="106">
        <f>'Datos Monitoreo 2019'!$Q3767*'Datos Monitoreo 2019'!$N3767</f>
        <v>1.9364209430705871E-2</v>
      </c>
      <c r="S3767" s="104">
        <v>0.2</v>
      </c>
      <c r="T3767" s="106">
        <f>'Datos Monitoreo 2019'!$R3767*'Datos Monitoreo 2019'!$S3767</f>
        <v>3.8728418861411745E-3</v>
      </c>
      <c r="U3767" s="106">
        <f>'Datos Monitoreo 2019'!$T3767+'Datos Monitoreo 2019'!$R3767</f>
        <v>2.3237051316847043E-2</v>
      </c>
    </row>
    <row r="3768" spans="1:21" s="94" customFormat="1" ht="16.5" hidden="1" x14ac:dyDescent="0.3">
      <c r="A3768" s="95" t="s">
        <v>138</v>
      </c>
      <c r="B3768" s="102">
        <f>VLOOKUP('Datos Monitoreo 2019'!$A3768,info!$D$3:$E$118,2,FALSE)</f>
        <v>5</v>
      </c>
      <c r="C3768" s="96">
        <v>20</v>
      </c>
      <c r="D3768" s="96" t="s">
        <v>16</v>
      </c>
      <c r="E3768" s="97">
        <v>14.069296969323549</v>
      </c>
      <c r="F3768" s="103">
        <f t="shared" si="63"/>
        <v>1.5546573151102524E-2</v>
      </c>
      <c r="G3768" s="95"/>
      <c r="H3768" s="104"/>
      <c r="I3768" s="104"/>
      <c r="J3768" s="104"/>
      <c r="K3768" s="105">
        <f>VLOOKUP('Datos Monitoreo 2019'!$D3768,info!$A$2:$B$20,2,FALSE)</f>
        <v>0.55000000000000004</v>
      </c>
      <c r="M3768" s="104">
        <v>1.1499999999999999</v>
      </c>
      <c r="N3768" s="106">
        <f>(0.0883215*'Datos Monitoreo 2019'!$E3768^2.37334)/1000</f>
        <v>4.6914516637153375E-2</v>
      </c>
      <c r="O3768" s="106">
        <f>'Datos Monitoreo 2019'!$N3768*'Datos Monitoreo 2019'!$S3768</f>
        <v>9.3829033274306761E-3</v>
      </c>
      <c r="P3768" s="106">
        <f>'Datos Monitoreo 2019'!$O3768+'Datos Monitoreo 2019'!$N3768</f>
        <v>5.6297419964584053E-2</v>
      </c>
      <c r="Q3768" s="104">
        <v>0.47</v>
      </c>
      <c r="R3768" s="106">
        <f>'Datos Monitoreo 2019'!$Q3768*'Datos Monitoreo 2019'!$N3768</f>
        <v>2.2049822819462085E-2</v>
      </c>
      <c r="S3768" s="104">
        <v>0.2</v>
      </c>
      <c r="T3768" s="106">
        <f>'Datos Monitoreo 2019'!$R3768*'Datos Monitoreo 2019'!$S3768</f>
        <v>4.4099645638924169E-3</v>
      </c>
      <c r="U3768" s="106">
        <f>'Datos Monitoreo 2019'!$T3768+'Datos Monitoreo 2019'!$R3768</f>
        <v>2.6459787383354503E-2</v>
      </c>
    </row>
    <row r="3769" spans="1:21" s="94" customFormat="1" ht="16.5" hidden="1" x14ac:dyDescent="0.3">
      <c r="A3769" s="95" t="s">
        <v>138</v>
      </c>
      <c r="B3769" s="102">
        <f>VLOOKUP('Datos Monitoreo 2019'!$A3769,info!$D$3:$E$118,2,FALSE)</f>
        <v>5</v>
      </c>
      <c r="C3769" s="96">
        <v>21</v>
      </c>
      <c r="D3769" s="96" t="s">
        <v>16</v>
      </c>
      <c r="E3769" s="97">
        <v>8.9445078017645194</v>
      </c>
      <c r="F3769" s="103">
        <f t="shared" si="63"/>
        <v>6.2835167307395759E-3</v>
      </c>
      <c r="G3769" s="95"/>
      <c r="H3769" s="104"/>
      <c r="I3769" s="104"/>
      <c r="J3769" s="104"/>
      <c r="K3769" s="105">
        <f>VLOOKUP('Datos Monitoreo 2019'!$D3769,info!$A$2:$B$20,2,FALSE)</f>
        <v>0.55000000000000004</v>
      </c>
      <c r="M3769" s="104">
        <v>1.1499999999999999</v>
      </c>
      <c r="N3769" s="106">
        <f>(0.0883215*'Datos Monitoreo 2019'!$E3769^2.37334)/1000</f>
        <v>1.6011551430039333E-2</v>
      </c>
      <c r="O3769" s="106">
        <f>'Datos Monitoreo 2019'!$N3769*'Datos Monitoreo 2019'!$S3769</f>
        <v>3.2023102860078666E-3</v>
      </c>
      <c r="P3769" s="106">
        <f>'Datos Monitoreo 2019'!$O3769+'Datos Monitoreo 2019'!$N3769</f>
        <v>1.9213861716047199E-2</v>
      </c>
      <c r="Q3769" s="104">
        <v>0.47</v>
      </c>
      <c r="R3769" s="106">
        <f>'Datos Monitoreo 2019'!$Q3769*'Datos Monitoreo 2019'!$N3769</f>
        <v>7.5254291721184863E-3</v>
      </c>
      <c r="S3769" s="104">
        <v>0.2</v>
      </c>
      <c r="T3769" s="106">
        <f>'Datos Monitoreo 2019'!$R3769*'Datos Monitoreo 2019'!$S3769</f>
        <v>1.5050858344236974E-3</v>
      </c>
      <c r="U3769" s="106">
        <f>'Datos Monitoreo 2019'!$T3769+'Datos Monitoreo 2019'!$R3769</f>
        <v>9.0305150065421828E-3</v>
      </c>
    </row>
    <row r="3770" spans="1:21" s="94" customFormat="1" ht="16.5" hidden="1" x14ac:dyDescent="0.3">
      <c r="A3770" s="95" t="s">
        <v>138</v>
      </c>
      <c r="B3770" s="102">
        <f>VLOOKUP('Datos Monitoreo 2019'!$A3770,info!$D$3:$E$118,2,FALSE)</f>
        <v>5</v>
      </c>
      <c r="C3770" s="96">
        <v>23</v>
      </c>
      <c r="D3770" s="96" t="s">
        <v>16</v>
      </c>
      <c r="E3770" s="97">
        <v>8.6261979155807271</v>
      </c>
      <c r="F3770" s="103">
        <f t="shared" si="63"/>
        <v>5.8442490878059423E-3</v>
      </c>
      <c r="G3770" s="95"/>
      <c r="H3770" s="104"/>
      <c r="I3770" s="104"/>
      <c r="J3770" s="104"/>
      <c r="K3770" s="105">
        <f>VLOOKUP('Datos Monitoreo 2019'!$D3770,info!$A$2:$B$20,2,FALSE)</f>
        <v>0.55000000000000004</v>
      </c>
      <c r="M3770" s="104">
        <v>1.1499999999999999</v>
      </c>
      <c r="N3770" s="106">
        <f>(0.0883215*'Datos Monitoreo 2019'!$E3770^2.37334)/1000</f>
        <v>1.4692107393020768E-2</v>
      </c>
      <c r="O3770" s="106">
        <f>'Datos Monitoreo 2019'!$N3770*'Datos Monitoreo 2019'!$S3770</f>
        <v>2.9384214786041538E-3</v>
      </c>
      <c r="P3770" s="106">
        <f>'Datos Monitoreo 2019'!$O3770+'Datos Monitoreo 2019'!$N3770</f>
        <v>1.7630528871624921E-2</v>
      </c>
      <c r="Q3770" s="104">
        <v>0.47</v>
      </c>
      <c r="R3770" s="106">
        <f>'Datos Monitoreo 2019'!$Q3770*'Datos Monitoreo 2019'!$N3770</f>
        <v>6.9052904747197606E-3</v>
      </c>
      <c r="S3770" s="104">
        <v>0.2</v>
      </c>
      <c r="T3770" s="106">
        <f>'Datos Monitoreo 2019'!$R3770*'Datos Monitoreo 2019'!$S3770</f>
        <v>1.3810580949439521E-3</v>
      </c>
      <c r="U3770" s="106">
        <f>'Datos Monitoreo 2019'!$T3770+'Datos Monitoreo 2019'!$R3770</f>
        <v>8.2863485696637127E-3</v>
      </c>
    </row>
    <row r="3771" spans="1:21" s="94" customFormat="1" ht="16.5" hidden="1" x14ac:dyDescent="0.3">
      <c r="A3771" s="95" t="s">
        <v>138</v>
      </c>
      <c r="B3771" s="102">
        <f>VLOOKUP('Datos Monitoreo 2019'!$A3771,info!$D$3:$E$118,2,FALSE)</f>
        <v>5</v>
      </c>
      <c r="C3771" s="96">
        <v>27</v>
      </c>
      <c r="D3771" s="96" t="s">
        <v>16</v>
      </c>
      <c r="E3771" s="97">
        <v>16.806761990504146</v>
      </c>
      <c r="F3771" s="103">
        <f t="shared" si="63"/>
        <v>2.2184925827465472E-2</v>
      </c>
      <c r="G3771" s="95"/>
      <c r="H3771" s="104"/>
      <c r="I3771" s="104"/>
      <c r="J3771" s="104"/>
      <c r="K3771" s="105">
        <f>VLOOKUP('Datos Monitoreo 2019'!$D3771,info!$A$2:$B$20,2,FALSE)</f>
        <v>0.55000000000000004</v>
      </c>
      <c r="M3771" s="104">
        <v>1.1499999999999999</v>
      </c>
      <c r="N3771" s="106">
        <f>(0.0883215*'Datos Monitoreo 2019'!$E3771^2.37334)/1000</f>
        <v>7.1541287398945566E-2</v>
      </c>
      <c r="O3771" s="106">
        <f>'Datos Monitoreo 2019'!$N3771*'Datos Monitoreo 2019'!$S3771</f>
        <v>1.4308257479789114E-2</v>
      </c>
      <c r="P3771" s="106">
        <f>'Datos Monitoreo 2019'!$O3771+'Datos Monitoreo 2019'!$N3771</f>
        <v>8.5849544878734682E-2</v>
      </c>
      <c r="Q3771" s="104">
        <v>0.47</v>
      </c>
      <c r="R3771" s="106">
        <f>'Datos Monitoreo 2019'!$Q3771*'Datos Monitoreo 2019'!$N3771</f>
        <v>3.3624405077504416E-2</v>
      </c>
      <c r="S3771" s="104">
        <v>0.2</v>
      </c>
      <c r="T3771" s="106">
        <f>'Datos Monitoreo 2019'!$R3771*'Datos Monitoreo 2019'!$S3771</f>
        <v>6.7248810155008838E-3</v>
      </c>
      <c r="U3771" s="106">
        <f>'Datos Monitoreo 2019'!$T3771+'Datos Monitoreo 2019'!$R3771</f>
        <v>4.0349286093005296E-2</v>
      </c>
    </row>
    <row r="3772" spans="1:21" s="94" customFormat="1" ht="16.5" hidden="1" x14ac:dyDescent="0.3">
      <c r="A3772" s="95" t="s">
        <v>138</v>
      </c>
      <c r="B3772" s="102">
        <f>VLOOKUP('Datos Monitoreo 2019'!$A3772,info!$D$3:$E$118,2,FALSE)</f>
        <v>5</v>
      </c>
      <c r="C3772" s="96">
        <v>28</v>
      </c>
      <c r="D3772" s="96" t="s">
        <v>16</v>
      </c>
      <c r="E3772" s="97">
        <v>21.390424351550735</v>
      </c>
      <c r="F3772" s="103">
        <f t="shared" si="63"/>
        <v>3.5935912910605237E-2</v>
      </c>
      <c r="G3772" s="95"/>
      <c r="H3772" s="104"/>
      <c r="I3772" s="104"/>
      <c r="J3772" s="104"/>
      <c r="K3772" s="105">
        <f>VLOOKUP('Datos Monitoreo 2019'!$D3772,info!$A$2:$B$20,2,FALSE)</f>
        <v>0.55000000000000004</v>
      </c>
      <c r="M3772" s="104">
        <v>1.1499999999999999</v>
      </c>
      <c r="N3772" s="106">
        <f>(0.0883215*'Datos Monitoreo 2019'!$E3772^2.37334)/1000</f>
        <v>0.12680294725982114</v>
      </c>
      <c r="O3772" s="106">
        <f>'Datos Monitoreo 2019'!$N3772*'Datos Monitoreo 2019'!$S3772</f>
        <v>2.5360589451964229E-2</v>
      </c>
      <c r="P3772" s="106">
        <f>'Datos Monitoreo 2019'!$O3772+'Datos Monitoreo 2019'!$N3772</f>
        <v>0.15216353671178537</v>
      </c>
      <c r="Q3772" s="104">
        <v>0.47</v>
      </c>
      <c r="R3772" s="106">
        <f>'Datos Monitoreo 2019'!$Q3772*'Datos Monitoreo 2019'!$N3772</f>
        <v>5.9597385212115932E-2</v>
      </c>
      <c r="S3772" s="104">
        <v>0.2</v>
      </c>
      <c r="T3772" s="106">
        <f>'Datos Monitoreo 2019'!$R3772*'Datos Monitoreo 2019'!$S3772</f>
        <v>1.1919477042423188E-2</v>
      </c>
      <c r="U3772" s="106">
        <f>'Datos Monitoreo 2019'!$T3772+'Datos Monitoreo 2019'!$R3772</f>
        <v>7.1516862254539126E-2</v>
      </c>
    </row>
    <row r="3773" spans="1:21" s="94" customFormat="1" ht="16.5" hidden="1" x14ac:dyDescent="0.3">
      <c r="A3773" s="95" t="s">
        <v>138</v>
      </c>
      <c r="B3773" s="102">
        <f>VLOOKUP('Datos Monitoreo 2019'!$A3773,info!$D$3:$E$118,2,FALSE)</f>
        <v>5</v>
      </c>
      <c r="C3773" s="96">
        <v>29</v>
      </c>
      <c r="D3773" s="96" t="s">
        <v>16</v>
      </c>
      <c r="E3773" s="97">
        <v>8.6898598928174859</v>
      </c>
      <c r="F3773" s="103">
        <f t="shared" si="63"/>
        <v>5.9308293768479351E-3</v>
      </c>
      <c r="G3773" s="95"/>
      <c r="H3773" s="104"/>
      <c r="I3773" s="104"/>
      <c r="J3773" s="104"/>
      <c r="K3773" s="105">
        <f>VLOOKUP('Datos Monitoreo 2019'!$D3773,info!$A$2:$B$20,2,FALSE)</f>
        <v>0.55000000000000004</v>
      </c>
      <c r="M3773" s="104">
        <v>1.1499999999999999</v>
      </c>
      <c r="N3773" s="106">
        <f>(0.0883215*'Datos Monitoreo 2019'!$E3773^2.37334)/1000</f>
        <v>1.4950751192944376E-2</v>
      </c>
      <c r="O3773" s="106">
        <f>'Datos Monitoreo 2019'!$N3773*'Datos Monitoreo 2019'!$S3773</f>
        <v>2.9901502385888752E-3</v>
      </c>
      <c r="P3773" s="106">
        <f>'Datos Monitoreo 2019'!$O3773+'Datos Monitoreo 2019'!$N3773</f>
        <v>1.7940901431533252E-2</v>
      </c>
      <c r="Q3773" s="104">
        <v>0.47</v>
      </c>
      <c r="R3773" s="106">
        <f>'Datos Monitoreo 2019'!$Q3773*'Datos Monitoreo 2019'!$N3773</f>
        <v>7.0268530606838559E-3</v>
      </c>
      <c r="S3773" s="104">
        <v>0.2</v>
      </c>
      <c r="T3773" s="106">
        <f>'Datos Monitoreo 2019'!$R3773*'Datos Monitoreo 2019'!$S3773</f>
        <v>1.4053706121367714E-3</v>
      </c>
      <c r="U3773" s="106">
        <f>'Datos Monitoreo 2019'!$T3773+'Datos Monitoreo 2019'!$R3773</f>
        <v>8.4322236728206282E-3</v>
      </c>
    </row>
    <row r="3774" spans="1:21" s="94" customFormat="1" ht="16.5" hidden="1" x14ac:dyDescent="0.3">
      <c r="A3774" s="96" t="s">
        <v>138</v>
      </c>
      <c r="B3774" s="102">
        <f>VLOOKUP('Datos Monitoreo 2019'!$A3774,info!$D$3:$E$118,2,FALSE)</f>
        <v>5</v>
      </c>
      <c r="C3774" s="96">
        <v>30</v>
      </c>
      <c r="D3774" s="96" t="s">
        <v>9</v>
      </c>
      <c r="E3774" s="97">
        <v>12.127606663602425</v>
      </c>
      <c r="F3774" s="103">
        <f t="shared" si="63"/>
        <v>1.155154534708131E-2</v>
      </c>
      <c r="G3774" s="95"/>
      <c r="H3774" s="104"/>
      <c r="I3774" s="104"/>
      <c r="J3774" s="104"/>
      <c r="K3774" s="105">
        <f>VLOOKUP('Datos Monitoreo 2019'!$D3774,info!$A$2:$B$20,2,FALSE)</f>
        <v>0.74</v>
      </c>
      <c r="M3774" s="104">
        <v>1.1499999999999999</v>
      </c>
      <c r="N3774" s="106">
        <f>(1.8894+0.00853085*'Datos Monitoreo 2019'!$E3774^3.32222)/1000</f>
        <v>3.5893526907314968E-2</v>
      </c>
      <c r="O3774" s="106">
        <f>'Datos Monitoreo 2019'!$N3774*'Datos Monitoreo 2019'!$S3774</f>
        <v>7.1787053814629936E-3</v>
      </c>
      <c r="P3774" s="106">
        <f>'Datos Monitoreo 2019'!$O3774+'Datos Monitoreo 2019'!$N3774</f>
        <v>4.3072232288777962E-2</v>
      </c>
      <c r="Q3774" s="104">
        <v>0.47</v>
      </c>
      <c r="R3774" s="106">
        <f>'Datos Monitoreo 2019'!$Q3774*'Datos Monitoreo 2019'!$N3774</f>
        <v>1.6869957646438033E-2</v>
      </c>
      <c r="S3774" s="104">
        <v>0.2</v>
      </c>
      <c r="T3774" s="106">
        <f>'Datos Monitoreo 2019'!$R3774*'Datos Monitoreo 2019'!$S3774</f>
        <v>3.3739915292876066E-3</v>
      </c>
      <c r="U3774" s="106">
        <f>'Datos Monitoreo 2019'!$T3774+'Datos Monitoreo 2019'!$R3774</f>
        <v>2.024394917572564E-2</v>
      </c>
    </row>
    <row r="3775" spans="1:21" s="94" customFormat="1" ht="16.5" hidden="1" x14ac:dyDescent="0.3">
      <c r="A3775" s="95" t="s">
        <v>138</v>
      </c>
      <c r="B3775" s="102">
        <f>VLOOKUP('Datos Monitoreo 2019'!$A3775,info!$D$3:$E$118,2,FALSE)</f>
        <v>5</v>
      </c>
      <c r="C3775" s="96">
        <v>31</v>
      </c>
      <c r="D3775" s="96" t="s">
        <v>9</v>
      </c>
      <c r="E3775" s="97">
        <v>11.204507993669433</v>
      </c>
      <c r="F3775" s="103">
        <f t="shared" si="63"/>
        <v>9.8599670344291009E-3</v>
      </c>
      <c r="G3775" s="95"/>
      <c r="H3775" s="104"/>
      <c r="I3775" s="104"/>
      <c r="J3775" s="104"/>
      <c r="K3775" s="105">
        <f>VLOOKUP('Datos Monitoreo 2019'!$D3775,info!$A$2:$B$20,2,FALSE)</f>
        <v>0.74</v>
      </c>
      <c r="M3775" s="104">
        <v>1.1499999999999999</v>
      </c>
      <c r="N3775" s="106">
        <f>(1.8894+0.00853085*'Datos Monitoreo 2019'!$E3775^3.32222)/1000</f>
        <v>2.8029426475733837E-2</v>
      </c>
      <c r="O3775" s="106">
        <f>'Datos Monitoreo 2019'!$N3775*'Datos Monitoreo 2019'!$S3775</f>
        <v>5.6058852951467678E-3</v>
      </c>
      <c r="P3775" s="106">
        <f>'Datos Monitoreo 2019'!$O3775+'Datos Monitoreo 2019'!$N3775</f>
        <v>3.3635311770880603E-2</v>
      </c>
      <c r="Q3775" s="104">
        <v>0.47</v>
      </c>
      <c r="R3775" s="106">
        <f>'Datos Monitoreo 2019'!$Q3775*'Datos Monitoreo 2019'!$N3775</f>
        <v>1.3173830443594903E-2</v>
      </c>
      <c r="S3775" s="104">
        <v>0.2</v>
      </c>
      <c r="T3775" s="106">
        <f>'Datos Monitoreo 2019'!$R3775*'Datos Monitoreo 2019'!$S3775</f>
        <v>2.6347660887189807E-3</v>
      </c>
      <c r="U3775" s="106">
        <f>'Datos Monitoreo 2019'!$T3775+'Datos Monitoreo 2019'!$R3775</f>
        <v>1.5808596532313885E-2</v>
      </c>
    </row>
    <row r="3776" spans="1:21" s="94" customFormat="1" ht="16.5" hidden="1" x14ac:dyDescent="0.3">
      <c r="A3776" s="95" t="s">
        <v>138</v>
      </c>
      <c r="B3776" s="102">
        <f>VLOOKUP('Datos Monitoreo 2019'!$A3776,info!$D$3:$E$118,2,FALSE)</f>
        <v>5</v>
      </c>
      <c r="C3776" s="96">
        <v>34</v>
      </c>
      <c r="D3776" s="96" t="s">
        <v>9</v>
      </c>
      <c r="E3776" s="97">
        <v>13.241691265245693</v>
      </c>
      <c r="F3776" s="103">
        <f t="shared" si="63"/>
        <v>1.3771358915855519E-2</v>
      </c>
      <c r="G3776" s="95"/>
      <c r="H3776" s="104"/>
      <c r="I3776" s="104"/>
      <c r="J3776" s="104"/>
      <c r="K3776" s="105">
        <f>VLOOKUP('Datos Monitoreo 2019'!$D3776,info!$A$2:$B$20,2,FALSE)</f>
        <v>0.74</v>
      </c>
      <c r="M3776" s="104">
        <v>1.1499999999999999</v>
      </c>
      <c r="N3776" s="106">
        <f>(1.8894+0.00853085*'Datos Monitoreo 2019'!$E3776^3.32222)/1000</f>
        <v>4.7423347296204822E-2</v>
      </c>
      <c r="O3776" s="106">
        <f>'Datos Monitoreo 2019'!$N3776*'Datos Monitoreo 2019'!$S3776</f>
        <v>9.4846694592409658E-3</v>
      </c>
      <c r="P3776" s="106">
        <f>'Datos Monitoreo 2019'!$O3776+'Datos Monitoreo 2019'!$N3776</f>
        <v>5.6908016755445788E-2</v>
      </c>
      <c r="Q3776" s="104">
        <v>0.47</v>
      </c>
      <c r="R3776" s="106">
        <f>'Datos Monitoreo 2019'!$Q3776*'Datos Monitoreo 2019'!$N3776</f>
        <v>2.2288973229216264E-2</v>
      </c>
      <c r="S3776" s="104">
        <v>0.2</v>
      </c>
      <c r="T3776" s="106">
        <f>'Datos Monitoreo 2019'!$R3776*'Datos Monitoreo 2019'!$S3776</f>
        <v>4.4577946458432532E-3</v>
      </c>
      <c r="U3776" s="106">
        <f>'Datos Monitoreo 2019'!$T3776+'Datos Monitoreo 2019'!$R3776</f>
        <v>2.6746767875059516E-2</v>
      </c>
    </row>
    <row r="3777" spans="1:21" s="94" customFormat="1" ht="16.5" hidden="1" x14ac:dyDescent="0.3">
      <c r="A3777" s="95" t="s">
        <v>138</v>
      </c>
      <c r="B3777" s="102">
        <f>VLOOKUP('Datos Monitoreo 2019'!$A3777,info!$D$3:$E$118,2,FALSE)</f>
        <v>5</v>
      </c>
      <c r="C3777" s="96">
        <v>34</v>
      </c>
      <c r="D3777" s="96" t="s">
        <v>9</v>
      </c>
      <c r="E3777" s="97">
        <v>4.1061975317709001</v>
      </c>
      <c r="F3777" s="103">
        <f t="shared" si="63"/>
        <v>1.3242487039961152E-3</v>
      </c>
      <c r="G3777" s="95"/>
      <c r="H3777" s="104"/>
      <c r="I3777" s="104"/>
      <c r="J3777" s="104"/>
      <c r="K3777" s="105">
        <f>VLOOKUP('Datos Monitoreo 2019'!$D3777,info!$A$2:$B$20,2,FALSE)</f>
        <v>0.74</v>
      </c>
      <c r="M3777" s="104">
        <v>1.1499999999999999</v>
      </c>
      <c r="N3777" s="106">
        <f>(1.8894+0.00853085*'Datos Monitoreo 2019'!$E3777^3.32222)/1000</f>
        <v>2.8204529982805366E-3</v>
      </c>
      <c r="O3777" s="106">
        <f>'Datos Monitoreo 2019'!$N3777*'Datos Monitoreo 2019'!$S3777</f>
        <v>5.6409059965610738E-4</v>
      </c>
      <c r="P3777" s="106">
        <f>'Datos Monitoreo 2019'!$O3777+'Datos Monitoreo 2019'!$N3777</f>
        <v>3.384543597936644E-3</v>
      </c>
      <c r="Q3777" s="104">
        <v>0.47</v>
      </c>
      <c r="R3777" s="106">
        <f>'Datos Monitoreo 2019'!$Q3777*'Datos Monitoreo 2019'!$N3777</f>
        <v>1.3256129091918521E-3</v>
      </c>
      <c r="S3777" s="104">
        <v>0.2</v>
      </c>
      <c r="T3777" s="106">
        <f>'Datos Monitoreo 2019'!$R3777*'Datos Monitoreo 2019'!$S3777</f>
        <v>2.6512258183837041E-4</v>
      </c>
      <c r="U3777" s="106">
        <f>'Datos Monitoreo 2019'!$T3777+'Datos Monitoreo 2019'!$R3777</f>
        <v>1.5907354910302226E-3</v>
      </c>
    </row>
    <row r="3778" spans="1:21" s="94" customFormat="1" ht="16.5" hidden="1" x14ac:dyDescent="0.3">
      <c r="A3778" s="95" t="s">
        <v>138</v>
      </c>
      <c r="B3778" s="102">
        <f>VLOOKUP('Datos Monitoreo 2019'!$A3778,info!$D$3:$E$118,2,FALSE)</f>
        <v>5</v>
      </c>
      <c r="C3778" s="96">
        <v>37</v>
      </c>
      <c r="D3778" s="96" t="s">
        <v>9</v>
      </c>
      <c r="E3778" s="97">
        <v>3.2785918276930444</v>
      </c>
      <c r="F3778" s="103">
        <f t="shared" si="63"/>
        <v>8.4423739563095894E-4</v>
      </c>
      <c r="G3778" s="95"/>
      <c r="H3778" s="104"/>
      <c r="I3778" s="104"/>
      <c r="J3778" s="104"/>
      <c r="K3778" s="105">
        <f>VLOOKUP('Datos Monitoreo 2019'!$D3778,info!$A$2:$B$20,2,FALSE)</f>
        <v>0.74</v>
      </c>
      <c r="M3778" s="104">
        <v>1.1499999999999999</v>
      </c>
      <c r="N3778" s="106">
        <f>(1.8894+0.00853085*'Datos Monitoreo 2019'!$E3778^3.32222)/1000</f>
        <v>2.3301772188384197E-3</v>
      </c>
      <c r="O3778" s="106">
        <f>'Datos Monitoreo 2019'!$N3778*'Datos Monitoreo 2019'!$S3778</f>
        <v>4.6603544376768396E-4</v>
      </c>
      <c r="P3778" s="106">
        <f>'Datos Monitoreo 2019'!$O3778+'Datos Monitoreo 2019'!$N3778</f>
        <v>2.7962126626061038E-3</v>
      </c>
      <c r="Q3778" s="104">
        <v>0.47</v>
      </c>
      <c r="R3778" s="106">
        <f>'Datos Monitoreo 2019'!$Q3778*'Datos Monitoreo 2019'!$N3778</f>
        <v>1.0951832928540572E-3</v>
      </c>
      <c r="S3778" s="104">
        <v>0.2</v>
      </c>
      <c r="T3778" s="106">
        <f>'Datos Monitoreo 2019'!$R3778*'Datos Monitoreo 2019'!$S3778</f>
        <v>2.1903665857081145E-4</v>
      </c>
      <c r="U3778" s="106">
        <f>'Datos Monitoreo 2019'!$T3778+'Datos Monitoreo 2019'!$R3778</f>
        <v>1.3142199514248687E-3</v>
      </c>
    </row>
    <row r="3779" spans="1:21" s="94" customFormat="1" ht="16.5" hidden="1" x14ac:dyDescent="0.3">
      <c r="A3779" s="95" t="s">
        <v>138</v>
      </c>
      <c r="B3779" s="102">
        <f>VLOOKUP('Datos Monitoreo 2019'!$A3779,info!$D$3:$E$118,2,FALSE)</f>
        <v>5</v>
      </c>
      <c r="C3779" s="96">
        <v>37</v>
      </c>
      <c r="D3779" s="96" t="s">
        <v>9</v>
      </c>
      <c r="E3779" s="97">
        <v>2.228169203286535</v>
      </c>
      <c r="F3779" s="103">
        <f t="shared" ref="F3779:F3842" si="64">+(PI()*(((E3779/100)^2))/4)</f>
        <v>3.8992961057514373E-4</v>
      </c>
      <c r="G3779" s="95"/>
      <c r="H3779" s="104"/>
      <c r="I3779" s="104"/>
      <c r="J3779" s="104"/>
      <c r="K3779" s="105">
        <f>VLOOKUP('Datos Monitoreo 2019'!$D3779,info!$A$2:$B$20,2,FALSE)</f>
        <v>0.74</v>
      </c>
      <c r="M3779" s="104">
        <v>1.1499999999999999</v>
      </c>
      <c r="N3779" s="106">
        <f>(1.8894+0.00853085*'Datos Monitoreo 2019'!$E3779^3.32222)/1000</f>
        <v>2.0115666503218053E-3</v>
      </c>
      <c r="O3779" s="106">
        <f>'Datos Monitoreo 2019'!$N3779*'Datos Monitoreo 2019'!$S3779</f>
        <v>4.0231333006436111E-4</v>
      </c>
      <c r="P3779" s="106">
        <f>'Datos Monitoreo 2019'!$O3779+'Datos Monitoreo 2019'!$N3779</f>
        <v>2.4138799803861662E-3</v>
      </c>
      <c r="Q3779" s="104">
        <v>0.47</v>
      </c>
      <c r="R3779" s="106">
        <f>'Datos Monitoreo 2019'!$Q3779*'Datos Monitoreo 2019'!$N3779</f>
        <v>9.4543632565124839E-4</v>
      </c>
      <c r="S3779" s="104">
        <v>0.2</v>
      </c>
      <c r="T3779" s="106">
        <f>'Datos Monitoreo 2019'!$R3779*'Datos Monitoreo 2019'!$S3779</f>
        <v>1.8908726513024968E-4</v>
      </c>
      <c r="U3779" s="106">
        <f>'Datos Monitoreo 2019'!$T3779+'Datos Monitoreo 2019'!$R3779</f>
        <v>1.1345235907814981E-3</v>
      </c>
    </row>
    <row r="3780" spans="1:21" s="94" customFormat="1" ht="16.5" hidden="1" x14ac:dyDescent="0.3">
      <c r="A3780" s="95" t="s">
        <v>138</v>
      </c>
      <c r="B3780" s="102">
        <f>VLOOKUP('Datos Monitoreo 2019'!$A3780,info!$D$3:$E$118,2,FALSE)</f>
        <v>5</v>
      </c>
      <c r="C3780" s="96">
        <v>38</v>
      </c>
      <c r="D3780" s="96" t="s">
        <v>9</v>
      </c>
      <c r="E3780" s="97">
        <v>13.591832140047863</v>
      </c>
      <c r="F3780" s="103">
        <f t="shared" si="64"/>
        <v>1.4509280809501096E-2</v>
      </c>
      <c r="G3780" s="95"/>
      <c r="H3780" s="104"/>
      <c r="I3780" s="104"/>
      <c r="J3780" s="104"/>
      <c r="K3780" s="105">
        <f>VLOOKUP('Datos Monitoreo 2019'!$D3780,info!$A$2:$B$20,2,FALSE)</f>
        <v>0.74</v>
      </c>
      <c r="M3780" s="104">
        <v>1.1499999999999999</v>
      </c>
      <c r="N3780" s="106">
        <f>(1.8894+0.00853085*'Datos Monitoreo 2019'!$E3780^3.32222)/1000</f>
        <v>5.1547620276692213E-2</v>
      </c>
      <c r="O3780" s="106">
        <f>'Datos Monitoreo 2019'!$N3780*'Datos Monitoreo 2019'!$S3780</f>
        <v>1.0309524055338443E-2</v>
      </c>
      <c r="P3780" s="106">
        <f>'Datos Monitoreo 2019'!$O3780+'Datos Monitoreo 2019'!$N3780</f>
        <v>6.1857144332030656E-2</v>
      </c>
      <c r="Q3780" s="104">
        <v>0.47</v>
      </c>
      <c r="R3780" s="106">
        <f>'Datos Monitoreo 2019'!$Q3780*'Datos Monitoreo 2019'!$N3780</f>
        <v>2.422738153004534E-2</v>
      </c>
      <c r="S3780" s="104">
        <v>0.2</v>
      </c>
      <c r="T3780" s="106">
        <f>'Datos Monitoreo 2019'!$R3780*'Datos Monitoreo 2019'!$S3780</f>
        <v>4.8454763060090684E-3</v>
      </c>
      <c r="U3780" s="106">
        <f>'Datos Monitoreo 2019'!$T3780+'Datos Monitoreo 2019'!$R3780</f>
        <v>2.9072857836054407E-2</v>
      </c>
    </row>
    <row r="3781" spans="1:21" s="94" customFormat="1" ht="16.5" hidden="1" x14ac:dyDescent="0.3">
      <c r="A3781" s="95" t="s">
        <v>138</v>
      </c>
      <c r="B3781" s="102">
        <f>VLOOKUP('Datos Monitoreo 2019'!$A3781,info!$D$3:$E$118,2,FALSE)</f>
        <v>5</v>
      </c>
      <c r="C3781" s="96">
        <v>38</v>
      </c>
      <c r="D3781" s="96" t="s">
        <v>9</v>
      </c>
      <c r="E3781" s="97">
        <v>9.7402825172239957</v>
      </c>
      <c r="F3781" s="103">
        <f t="shared" si="64"/>
        <v>7.4513161256763568E-3</v>
      </c>
      <c r="G3781" s="95"/>
      <c r="H3781" s="104"/>
      <c r="I3781" s="104"/>
      <c r="J3781" s="104"/>
      <c r="K3781" s="105">
        <f>VLOOKUP('Datos Monitoreo 2019'!$D3781,info!$A$2:$B$20,2,FALSE)</f>
        <v>0.74</v>
      </c>
      <c r="M3781" s="104">
        <v>1.1499999999999999</v>
      </c>
      <c r="N3781" s="106">
        <f>(1.8894+0.00853085*'Datos Monitoreo 2019'!$E3781^3.32222)/1000</f>
        <v>1.8304536299209351E-2</v>
      </c>
      <c r="O3781" s="106">
        <f>'Datos Monitoreo 2019'!$N3781*'Datos Monitoreo 2019'!$S3781</f>
        <v>3.6609072598418704E-3</v>
      </c>
      <c r="P3781" s="106">
        <f>'Datos Monitoreo 2019'!$O3781+'Datos Monitoreo 2019'!$N3781</f>
        <v>2.1965443559051223E-2</v>
      </c>
      <c r="Q3781" s="104">
        <v>0.47</v>
      </c>
      <c r="R3781" s="106">
        <f>'Datos Monitoreo 2019'!$Q3781*'Datos Monitoreo 2019'!$N3781</f>
        <v>8.6031320606283941E-3</v>
      </c>
      <c r="S3781" s="104">
        <v>0.2</v>
      </c>
      <c r="T3781" s="106">
        <f>'Datos Monitoreo 2019'!$R3781*'Datos Monitoreo 2019'!$S3781</f>
        <v>1.7206264121256789E-3</v>
      </c>
      <c r="U3781" s="106">
        <f>'Datos Monitoreo 2019'!$T3781+'Datos Monitoreo 2019'!$R3781</f>
        <v>1.0323758472754073E-2</v>
      </c>
    </row>
    <row r="3782" spans="1:21" s="94" customFormat="1" ht="16.5" hidden="1" x14ac:dyDescent="0.3">
      <c r="A3782" s="95" t="s">
        <v>138</v>
      </c>
      <c r="B3782" s="102">
        <f>VLOOKUP('Datos Monitoreo 2019'!$A3782,info!$D$3:$E$118,2,FALSE)</f>
        <v>5</v>
      </c>
      <c r="C3782" s="96">
        <v>40</v>
      </c>
      <c r="D3782" s="96" t="s">
        <v>9</v>
      </c>
      <c r="E3782" s="97">
        <v>8.9445078017645194</v>
      </c>
      <c r="F3782" s="103">
        <f t="shared" si="64"/>
        <v>6.2835167307395759E-3</v>
      </c>
      <c r="G3782" s="95"/>
      <c r="H3782" s="104"/>
      <c r="I3782" s="104"/>
      <c r="J3782" s="104"/>
      <c r="K3782" s="105">
        <f>VLOOKUP('Datos Monitoreo 2019'!$D3782,info!$A$2:$B$20,2,FALSE)</f>
        <v>0.74</v>
      </c>
      <c r="M3782" s="104">
        <v>1.1499999999999999</v>
      </c>
      <c r="N3782" s="106">
        <f>(1.8894+0.00853085*'Datos Monitoreo 2019'!$E3782^3.32222)/1000</f>
        <v>1.4256622257241468E-2</v>
      </c>
      <c r="O3782" s="106">
        <f>'Datos Monitoreo 2019'!$N3782*'Datos Monitoreo 2019'!$S3782</f>
        <v>2.8513244514482938E-3</v>
      </c>
      <c r="P3782" s="106">
        <f>'Datos Monitoreo 2019'!$O3782+'Datos Monitoreo 2019'!$N3782</f>
        <v>1.7107946708689762E-2</v>
      </c>
      <c r="Q3782" s="104">
        <v>0.47</v>
      </c>
      <c r="R3782" s="106">
        <f>'Datos Monitoreo 2019'!$Q3782*'Datos Monitoreo 2019'!$N3782</f>
        <v>6.7006124609034897E-3</v>
      </c>
      <c r="S3782" s="104">
        <v>0.2</v>
      </c>
      <c r="T3782" s="106">
        <f>'Datos Monitoreo 2019'!$R3782*'Datos Monitoreo 2019'!$S3782</f>
        <v>1.3401224921806981E-3</v>
      </c>
      <c r="U3782" s="106">
        <f>'Datos Monitoreo 2019'!$T3782+'Datos Monitoreo 2019'!$R3782</f>
        <v>8.0407349530841887E-3</v>
      </c>
    </row>
    <row r="3783" spans="1:21" s="94" customFormat="1" ht="16.5" hidden="1" x14ac:dyDescent="0.3">
      <c r="A3783" s="95" t="s">
        <v>138</v>
      </c>
      <c r="B3783" s="102">
        <f>VLOOKUP('Datos Monitoreo 2019'!$A3783,info!$D$3:$E$118,2,FALSE)</f>
        <v>5</v>
      </c>
      <c r="C3783" s="96">
        <v>40</v>
      </c>
      <c r="D3783" s="96" t="s">
        <v>9</v>
      </c>
      <c r="E3783" s="97">
        <v>4.6154933496649653</v>
      </c>
      <c r="F3783" s="103">
        <f t="shared" si="64"/>
        <v>1.67311633925355E-3</v>
      </c>
      <c r="G3783" s="95"/>
      <c r="H3783" s="104"/>
      <c r="I3783" s="104"/>
      <c r="J3783" s="104"/>
      <c r="K3783" s="105">
        <f>VLOOKUP('Datos Monitoreo 2019'!$D3783,info!$A$2:$B$20,2,FALSE)</f>
        <v>0.74</v>
      </c>
      <c r="M3783" s="104">
        <v>1.1499999999999999</v>
      </c>
      <c r="N3783" s="106">
        <f>(1.8894+0.00853085*'Datos Monitoreo 2019'!$E3783^3.32222)/1000</f>
        <v>3.262401652821662E-3</v>
      </c>
      <c r="O3783" s="106">
        <f>'Datos Monitoreo 2019'!$N3783*'Datos Monitoreo 2019'!$S3783</f>
        <v>6.524803305643324E-4</v>
      </c>
      <c r="P3783" s="106">
        <f>'Datos Monitoreo 2019'!$O3783+'Datos Monitoreo 2019'!$N3783</f>
        <v>3.9148819833859944E-3</v>
      </c>
      <c r="Q3783" s="104">
        <v>0.47</v>
      </c>
      <c r="R3783" s="106">
        <f>'Datos Monitoreo 2019'!$Q3783*'Datos Monitoreo 2019'!$N3783</f>
        <v>1.5333287768261811E-3</v>
      </c>
      <c r="S3783" s="104">
        <v>0.2</v>
      </c>
      <c r="T3783" s="106">
        <f>'Datos Monitoreo 2019'!$R3783*'Datos Monitoreo 2019'!$S3783</f>
        <v>3.0666575536523625E-4</v>
      </c>
      <c r="U3783" s="106">
        <f>'Datos Monitoreo 2019'!$T3783+'Datos Monitoreo 2019'!$R3783</f>
        <v>1.8399945321914174E-3</v>
      </c>
    </row>
    <row r="3784" spans="1:21" s="94" customFormat="1" ht="16.5" hidden="1" x14ac:dyDescent="0.3">
      <c r="A3784" s="95" t="s">
        <v>138</v>
      </c>
      <c r="B3784" s="102">
        <f>VLOOKUP('Datos Monitoreo 2019'!$A3784,info!$D$3:$E$118,2,FALSE)</f>
        <v>5</v>
      </c>
      <c r="C3784" s="96">
        <v>41</v>
      </c>
      <c r="D3784" s="96" t="s">
        <v>9</v>
      </c>
      <c r="E3784" s="97">
        <v>6.1752117919655385</v>
      </c>
      <c r="F3784" s="103">
        <f t="shared" si="64"/>
        <v>2.9949777191032854E-3</v>
      </c>
      <c r="G3784" s="95"/>
      <c r="H3784" s="104"/>
      <c r="I3784" s="104"/>
      <c r="J3784" s="104"/>
      <c r="K3784" s="105">
        <f>VLOOKUP('Datos Monitoreo 2019'!$D3784,info!$A$2:$B$20,2,FALSE)</f>
        <v>0.74</v>
      </c>
      <c r="M3784" s="104">
        <v>1.1499999999999999</v>
      </c>
      <c r="N3784" s="106">
        <f>(1.8894+0.00853085*'Datos Monitoreo 2019'!$E3784^3.32222)/1000</f>
        <v>5.5011004132512779E-3</v>
      </c>
      <c r="O3784" s="106">
        <f>'Datos Monitoreo 2019'!$N3784*'Datos Monitoreo 2019'!$S3784</f>
        <v>1.1002200826502556E-3</v>
      </c>
      <c r="P3784" s="106">
        <f>'Datos Monitoreo 2019'!$O3784+'Datos Monitoreo 2019'!$N3784</f>
        <v>6.6013204959015333E-3</v>
      </c>
      <c r="Q3784" s="104">
        <v>0.47</v>
      </c>
      <c r="R3784" s="106">
        <f>'Datos Monitoreo 2019'!$Q3784*'Datos Monitoreo 2019'!$N3784</f>
        <v>2.5855171942281005E-3</v>
      </c>
      <c r="S3784" s="104">
        <v>0.2</v>
      </c>
      <c r="T3784" s="106">
        <f>'Datos Monitoreo 2019'!$R3784*'Datos Monitoreo 2019'!$S3784</f>
        <v>5.1710343884562009E-4</v>
      </c>
      <c r="U3784" s="106">
        <f>'Datos Monitoreo 2019'!$T3784+'Datos Monitoreo 2019'!$R3784</f>
        <v>3.1026206330737206E-3</v>
      </c>
    </row>
    <row r="3785" spans="1:21" s="94" customFormat="1" ht="16.5" hidden="1" x14ac:dyDescent="0.3">
      <c r="A3785" s="95" t="s">
        <v>138</v>
      </c>
      <c r="B3785" s="102">
        <f>VLOOKUP('Datos Monitoreo 2019'!$A3785,info!$D$3:$E$118,2,FALSE)</f>
        <v>5</v>
      </c>
      <c r="C3785" s="96">
        <v>42</v>
      </c>
      <c r="D3785" s="96" t="s">
        <v>16</v>
      </c>
      <c r="E3785" s="97">
        <v>24.669016179243776</v>
      </c>
      <c r="F3785" s="103">
        <f t="shared" si="64"/>
        <v>4.7796218847284813E-2</v>
      </c>
      <c r="G3785" s="95"/>
      <c r="H3785" s="104"/>
      <c r="I3785" s="104"/>
      <c r="J3785" s="104"/>
      <c r="K3785" s="105">
        <f>VLOOKUP('Datos Monitoreo 2019'!$D3785,info!$A$2:$B$20,2,FALSE)</f>
        <v>0.55000000000000004</v>
      </c>
      <c r="M3785" s="104">
        <v>1.1499999999999999</v>
      </c>
      <c r="N3785" s="106">
        <f>(0.0883215*'Datos Monitoreo 2019'!$E3785^2.37334)/1000</f>
        <v>0.17787546974808058</v>
      </c>
      <c r="O3785" s="106">
        <f>'Datos Monitoreo 2019'!$N3785*'Datos Monitoreo 2019'!$S3785</f>
        <v>3.5575093949616117E-2</v>
      </c>
      <c r="P3785" s="106">
        <f>'Datos Monitoreo 2019'!$O3785+'Datos Monitoreo 2019'!$N3785</f>
        <v>0.21345056369769669</v>
      </c>
      <c r="Q3785" s="104">
        <v>0.47</v>
      </c>
      <c r="R3785" s="106">
        <f>'Datos Monitoreo 2019'!$Q3785*'Datos Monitoreo 2019'!$N3785</f>
        <v>8.3601470781597867E-2</v>
      </c>
      <c r="S3785" s="104">
        <v>0.2</v>
      </c>
      <c r="T3785" s="106">
        <f>'Datos Monitoreo 2019'!$R3785*'Datos Monitoreo 2019'!$S3785</f>
        <v>1.6720294156319575E-2</v>
      </c>
      <c r="U3785" s="106">
        <f>'Datos Monitoreo 2019'!$T3785+'Datos Monitoreo 2019'!$R3785</f>
        <v>0.10032176493791745</v>
      </c>
    </row>
    <row r="3786" spans="1:21" s="94" customFormat="1" ht="16.5" hidden="1" x14ac:dyDescent="0.3">
      <c r="A3786" s="95" t="s">
        <v>138</v>
      </c>
      <c r="B3786" s="102">
        <f>VLOOKUP('Datos Monitoreo 2019'!$A3786,info!$D$3:$E$118,2,FALSE)</f>
        <v>5</v>
      </c>
      <c r="C3786" s="96">
        <v>43</v>
      </c>
      <c r="D3786" s="96" t="s">
        <v>16</v>
      </c>
      <c r="E3786" s="97">
        <v>13.369015219719209</v>
      </c>
      <c r="F3786" s="103">
        <f t="shared" si="64"/>
        <v>1.4037465980705172E-2</v>
      </c>
      <c r="G3786" s="95"/>
      <c r="H3786" s="104"/>
      <c r="I3786" s="104"/>
      <c r="J3786" s="104"/>
      <c r="K3786" s="105">
        <f>VLOOKUP('Datos Monitoreo 2019'!$D3786,info!$A$2:$B$20,2,FALSE)</f>
        <v>0.55000000000000004</v>
      </c>
      <c r="M3786" s="104">
        <v>1.1499999999999999</v>
      </c>
      <c r="N3786" s="106">
        <f>(0.0883215*'Datos Monitoreo 2019'!$E3786^2.37334)/1000</f>
        <v>4.1560735844678974E-2</v>
      </c>
      <c r="O3786" s="106">
        <f>'Datos Monitoreo 2019'!$N3786*'Datos Monitoreo 2019'!$S3786</f>
        <v>8.3121471689357948E-3</v>
      </c>
      <c r="P3786" s="106">
        <f>'Datos Monitoreo 2019'!$O3786+'Datos Monitoreo 2019'!$N3786</f>
        <v>4.9872883013614769E-2</v>
      </c>
      <c r="Q3786" s="104">
        <v>0.47</v>
      </c>
      <c r="R3786" s="106">
        <f>'Datos Monitoreo 2019'!$Q3786*'Datos Monitoreo 2019'!$N3786</f>
        <v>1.9533545846999116E-2</v>
      </c>
      <c r="S3786" s="104">
        <v>0.2</v>
      </c>
      <c r="T3786" s="106">
        <f>'Datos Monitoreo 2019'!$R3786*'Datos Monitoreo 2019'!$S3786</f>
        <v>3.9067091693998236E-3</v>
      </c>
      <c r="U3786" s="106">
        <f>'Datos Monitoreo 2019'!$T3786+'Datos Monitoreo 2019'!$R3786</f>
        <v>2.3440255016398938E-2</v>
      </c>
    </row>
    <row r="3787" spans="1:21" s="94" customFormat="1" ht="16.5" hidden="1" x14ac:dyDescent="0.3">
      <c r="A3787" s="95" t="s">
        <v>138</v>
      </c>
      <c r="B3787" s="102">
        <f>VLOOKUP('Datos Monitoreo 2019'!$A3787,info!$D$3:$E$118,2,FALSE)</f>
        <v>5</v>
      </c>
      <c r="C3787" s="96">
        <v>45</v>
      </c>
      <c r="D3787" s="96" t="s">
        <v>16</v>
      </c>
      <c r="E3787" s="97">
        <v>10.217747346499682</v>
      </c>
      <c r="F3787" s="103">
        <f t="shared" si="64"/>
        <v>8.1997422455659941E-3</v>
      </c>
      <c r="G3787" s="95"/>
      <c r="H3787" s="104"/>
      <c r="I3787" s="104"/>
      <c r="J3787" s="104"/>
      <c r="K3787" s="105">
        <f>VLOOKUP('Datos Monitoreo 2019'!$D3787,info!$A$2:$B$20,2,FALSE)</f>
        <v>0.55000000000000004</v>
      </c>
      <c r="M3787" s="104">
        <v>1.1499999999999999</v>
      </c>
      <c r="N3787" s="106">
        <f>(0.0883215*'Datos Monitoreo 2019'!$E3787^2.37334)/1000</f>
        <v>2.1958840844276906E-2</v>
      </c>
      <c r="O3787" s="106">
        <f>'Datos Monitoreo 2019'!$N3787*'Datos Monitoreo 2019'!$S3787</f>
        <v>4.391768168855381E-3</v>
      </c>
      <c r="P3787" s="106">
        <f>'Datos Monitoreo 2019'!$O3787+'Datos Monitoreo 2019'!$N3787</f>
        <v>2.6350609013132287E-2</v>
      </c>
      <c r="Q3787" s="104">
        <v>0.47</v>
      </c>
      <c r="R3787" s="106">
        <f>'Datos Monitoreo 2019'!$Q3787*'Datos Monitoreo 2019'!$N3787</f>
        <v>1.0320655196810144E-2</v>
      </c>
      <c r="S3787" s="104">
        <v>0.2</v>
      </c>
      <c r="T3787" s="106">
        <f>'Datos Monitoreo 2019'!$R3787*'Datos Monitoreo 2019'!$S3787</f>
        <v>2.0641310393620291E-3</v>
      </c>
      <c r="U3787" s="106">
        <f>'Datos Monitoreo 2019'!$T3787+'Datos Monitoreo 2019'!$R3787</f>
        <v>1.2384786236172174E-2</v>
      </c>
    </row>
    <row r="3788" spans="1:21" s="94" customFormat="1" ht="16.5" hidden="1" x14ac:dyDescent="0.3">
      <c r="A3788" s="95" t="s">
        <v>138</v>
      </c>
      <c r="B3788" s="102">
        <f>VLOOKUP('Datos Monitoreo 2019'!$A3788,info!$D$3:$E$118,2,FALSE)</f>
        <v>5</v>
      </c>
      <c r="C3788" s="96">
        <v>47</v>
      </c>
      <c r="D3788" s="96" t="s">
        <v>9</v>
      </c>
      <c r="E3788" s="97">
        <v>13.30535324248245</v>
      </c>
      <c r="F3788" s="103">
        <f t="shared" si="64"/>
        <v>1.3904094138394161E-2</v>
      </c>
      <c r="G3788" s="95"/>
      <c r="H3788" s="104"/>
      <c r="I3788" s="104"/>
      <c r="J3788" s="104"/>
      <c r="K3788" s="105">
        <f>VLOOKUP('Datos Monitoreo 2019'!$D3788,info!$A$2:$B$20,2,FALSE)</f>
        <v>0.74</v>
      </c>
      <c r="M3788" s="104">
        <v>1.1499999999999999</v>
      </c>
      <c r="N3788" s="106">
        <f>(1.8894+0.00853085*'Datos Monitoreo 2019'!$E3788^3.32222)/1000</f>
        <v>4.8154693594232661E-2</v>
      </c>
      <c r="O3788" s="106">
        <f>'Datos Monitoreo 2019'!$N3788*'Datos Monitoreo 2019'!$S3788</f>
        <v>9.630938718846533E-3</v>
      </c>
      <c r="P3788" s="106">
        <f>'Datos Monitoreo 2019'!$O3788+'Datos Monitoreo 2019'!$N3788</f>
        <v>5.7785632313079191E-2</v>
      </c>
      <c r="Q3788" s="104">
        <v>0.47</v>
      </c>
      <c r="R3788" s="106">
        <f>'Datos Monitoreo 2019'!$Q3788*'Datos Monitoreo 2019'!$N3788</f>
        <v>2.2632705989289351E-2</v>
      </c>
      <c r="S3788" s="104">
        <v>0.2</v>
      </c>
      <c r="T3788" s="106">
        <f>'Datos Monitoreo 2019'!$R3788*'Datos Monitoreo 2019'!$S3788</f>
        <v>4.5265411978578701E-3</v>
      </c>
      <c r="U3788" s="106">
        <f>'Datos Monitoreo 2019'!$T3788+'Datos Monitoreo 2019'!$R3788</f>
        <v>2.7159247187147222E-2</v>
      </c>
    </row>
    <row r="3789" spans="1:21" s="94" customFormat="1" ht="16.5" hidden="1" x14ac:dyDescent="0.3">
      <c r="A3789" s="95" t="s">
        <v>138</v>
      </c>
      <c r="B3789" s="102">
        <f>VLOOKUP('Datos Monitoreo 2019'!$A3789,info!$D$3:$E$118,2,FALSE)</f>
        <v>5</v>
      </c>
      <c r="C3789" s="96">
        <v>49</v>
      </c>
      <c r="D3789" s="96" t="s">
        <v>9</v>
      </c>
      <c r="E3789" s="97">
        <v>14.419437844125717</v>
      </c>
      <c r="F3789" s="103">
        <f t="shared" si="64"/>
        <v>1.6330013358472378E-2</v>
      </c>
      <c r="G3789" s="95"/>
      <c r="H3789" s="104"/>
      <c r="I3789" s="104"/>
      <c r="J3789" s="104"/>
      <c r="K3789" s="105">
        <f>VLOOKUP('Datos Monitoreo 2019'!$D3789,info!$A$2:$B$20,2,FALSE)</f>
        <v>0.74</v>
      </c>
      <c r="M3789" s="104">
        <v>1.1499999999999999</v>
      </c>
      <c r="N3789" s="106">
        <f>(1.8894+0.00853085*'Datos Monitoreo 2019'!$E3789^3.32222)/1000</f>
        <v>6.232232630854611E-2</v>
      </c>
      <c r="O3789" s="106">
        <f>'Datos Monitoreo 2019'!$N3789*'Datos Monitoreo 2019'!$S3789</f>
        <v>1.2464465261709223E-2</v>
      </c>
      <c r="P3789" s="106">
        <f>'Datos Monitoreo 2019'!$O3789+'Datos Monitoreo 2019'!$N3789</f>
        <v>7.4786791570255334E-2</v>
      </c>
      <c r="Q3789" s="104">
        <v>0.47</v>
      </c>
      <c r="R3789" s="106">
        <f>'Datos Monitoreo 2019'!$Q3789*'Datos Monitoreo 2019'!$N3789</f>
        <v>2.9291493365016671E-2</v>
      </c>
      <c r="S3789" s="104">
        <v>0.2</v>
      </c>
      <c r="T3789" s="106">
        <f>'Datos Monitoreo 2019'!$R3789*'Datos Monitoreo 2019'!$S3789</f>
        <v>5.858298673003335E-3</v>
      </c>
      <c r="U3789" s="106">
        <f>'Datos Monitoreo 2019'!$T3789+'Datos Monitoreo 2019'!$R3789</f>
        <v>3.5149792038020003E-2</v>
      </c>
    </row>
    <row r="3790" spans="1:21" s="94" customFormat="1" ht="16.5" hidden="1" x14ac:dyDescent="0.3">
      <c r="A3790" s="95" t="s">
        <v>138</v>
      </c>
      <c r="B3790" s="102">
        <f>VLOOKUP('Datos Monitoreo 2019'!$A3790,info!$D$3:$E$118,2,FALSE)</f>
        <v>5</v>
      </c>
      <c r="C3790" s="96">
        <v>50</v>
      </c>
      <c r="D3790" s="96" t="s">
        <v>16</v>
      </c>
      <c r="E3790" s="97">
        <v>16.838592979122527</v>
      </c>
      <c r="F3790" s="103">
        <f t="shared" si="64"/>
        <v>2.2269039214889541E-2</v>
      </c>
      <c r="G3790" s="95"/>
      <c r="H3790" s="104"/>
      <c r="I3790" s="104"/>
      <c r="J3790" s="104"/>
      <c r="K3790" s="105">
        <f>VLOOKUP('Datos Monitoreo 2019'!$D3790,info!$A$2:$B$20,2,FALSE)</f>
        <v>0.55000000000000004</v>
      </c>
      <c r="M3790" s="104">
        <v>1.1499999999999999</v>
      </c>
      <c r="N3790" s="106">
        <f>(0.0883215*'Datos Monitoreo 2019'!$E3790^2.37334)/1000</f>
        <v>7.1863281086879699E-2</v>
      </c>
      <c r="O3790" s="106">
        <f>'Datos Monitoreo 2019'!$N3790*'Datos Monitoreo 2019'!$S3790</f>
        <v>1.4372656217375941E-2</v>
      </c>
      <c r="P3790" s="106">
        <f>'Datos Monitoreo 2019'!$O3790+'Datos Monitoreo 2019'!$N3790</f>
        <v>8.6235937304255633E-2</v>
      </c>
      <c r="Q3790" s="104">
        <v>0.47</v>
      </c>
      <c r="R3790" s="106">
        <f>'Datos Monitoreo 2019'!$Q3790*'Datos Monitoreo 2019'!$N3790</f>
        <v>3.3775742110833458E-2</v>
      </c>
      <c r="S3790" s="104">
        <v>0.2</v>
      </c>
      <c r="T3790" s="106">
        <f>'Datos Monitoreo 2019'!$R3790*'Datos Monitoreo 2019'!$S3790</f>
        <v>6.7551484221666921E-3</v>
      </c>
      <c r="U3790" s="106">
        <f>'Datos Monitoreo 2019'!$T3790+'Datos Monitoreo 2019'!$R3790</f>
        <v>4.0530890533000151E-2</v>
      </c>
    </row>
    <row r="3791" spans="1:21" s="94" customFormat="1" ht="16.5" hidden="1" x14ac:dyDescent="0.3">
      <c r="A3791" s="95" t="s">
        <v>138</v>
      </c>
      <c r="B3791" s="102">
        <f>VLOOKUP('Datos Monitoreo 2019'!$A3791,info!$D$3:$E$118,2,FALSE)</f>
        <v>5</v>
      </c>
      <c r="C3791" s="96">
        <v>51</v>
      </c>
      <c r="D3791" s="96" t="s">
        <v>9</v>
      </c>
      <c r="E3791" s="97">
        <v>13.273522253864073</v>
      </c>
      <c r="F3791" s="103">
        <f t="shared" si="64"/>
        <v>1.3837646949653297E-2</v>
      </c>
      <c r="G3791" s="95"/>
      <c r="H3791" s="104"/>
      <c r="I3791" s="104"/>
      <c r="J3791" s="104"/>
      <c r="K3791" s="105">
        <f>VLOOKUP('Datos Monitoreo 2019'!$D3791,info!$A$2:$B$20,2,FALSE)</f>
        <v>0.74</v>
      </c>
      <c r="M3791" s="104">
        <v>1.1499999999999999</v>
      </c>
      <c r="N3791" s="106">
        <f>(1.8894+0.00853085*'Datos Monitoreo 2019'!$E3791^3.32222)/1000</f>
        <v>4.7788002254362118E-2</v>
      </c>
      <c r="O3791" s="106">
        <f>'Datos Monitoreo 2019'!$N3791*'Datos Monitoreo 2019'!$S3791</f>
        <v>9.5576004508724239E-3</v>
      </c>
      <c r="P3791" s="106">
        <f>'Datos Monitoreo 2019'!$O3791+'Datos Monitoreo 2019'!$N3791</f>
        <v>5.734560270523454E-2</v>
      </c>
      <c r="Q3791" s="104">
        <v>0.47</v>
      </c>
      <c r="R3791" s="106">
        <f>'Datos Monitoreo 2019'!$Q3791*'Datos Monitoreo 2019'!$N3791</f>
        <v>2.2460361059550193E-2</v>
      </c>
      <c r="S3791" s="104">
        <v>0.2</v>
      </c>
      <c r="T3791" s="106">
        <f>'Datos Monitoreo 2019'!$R3791*'Datos Monitoreo 2019'!$S3791</f>
        <v>4.4920722119100387E-3</v>
      </c>
      <c r="U3791" s="106">
        <f>'Datos Monitoreo 2019'!$T3791+'Datos Monitoreo 2019'!$R3791</f>
        <v>2.6952433271460231E-2</v>
      </c>
    </row>
    <row r="3792" spans="1:21" s="94" customFormat="1" ht="16.5" hidden="1" x14ac:dyDescent="0.3">
      <c r="A3792" s="95" t="s">
        <v>138</v>
      </c>
      <c r="B3792" s="102">
        <f>VLOOKUP('Datos Monitoreo 2019'!$A3792,info!$D$3:$E$118,2,FALSE)</f>
        <v>5</v>
      </c>
      <c r="C3792" s="96">
        <v>52</v>
      </c>
      <c r="D3792" s="96" t="s">
        <v>9</v>
      </c>
      <c r="E3792" s="97">
        <v>10.058592403407786</v>
      </c>
      <c r="F3792" s="103">
        <f t="shared" si="64"/>
        <v>7.9462879986921513E-3</v>
      </c>
      <c r="G3792" s="95"/>
      <c r="H3792" s="104"/>
      <c r="I3792" s="104"/>
      <c r="J3792" s="104"/>
      <c r="K3792" s="105">
        <f>VLOOKUP('Datos Monitoreo 2019'!$D3792,info!$A$2:$B$20,2,FALSE)</f>
        <v>0.74</v>
      </c>
      <c r="M3792" s="104">
        <v>1.1499999999999999</v>
      </c>
      <c r="N3792" s="106">
        <f>(1.8894+0.00853085*'Datos Monitoreo 2019'!$E3792^3.32222)/1000</f>
        <v>2.0155316805810286E-2</v>
      </c>
      <c r="O3792" s="106">
        <f>'Datos Monitoreo 2019'!$N3792*'Datos Monitoreo 2019'!$S3792</f>
        <v>4.0310633611620574E-3</v>
      </c>
      <c r="P3792" s="106">
        <f>'Datos Monitoreo 2019'!$O3792+'Datos Monitoreo 2019'!$N3792</f>
        <v>2.4186380166972343E-2</v>
      </c>
      <c r="Q3792" s="104">
        <v>0.47</v>
      </c>
      <c r="R3792" s="106">
        <f>'Datos Monitoreo 2019'!$Q3792*'Datos Monitoreo 2019'!$N3792</f>
        <v>9.4729988987308344E-3</v>
      </c>
      <c r="S3792" s="104">
        <v>0.2</v>
      </c>
      <c r="T3792" s="106">
        <f>'Datos Monitoreo 2019'!$R3792*'Datos Monitoreo 2019'!$S3792</f>
        <v>1.894599779746167E-3</v>
      </c>
      <c r="U3792" s="106">
        <f>'Datos Monitoreo 2019'!$T3792+'Datos Monitoreo 2019'!$R3792</f>
        <v>1.1367598678477002E-2</v>
      </c>
    </row>
    <row r="3793" spans="1:21" s="94" customFormat="1" ht="16.5" hidden="1" x14ac:dyDescent="0.3">
      <c r="A3793" s="95" t="s">
        <v>138</v>
      </c>
      <c r="B3793" s="102">
        <f>VLOOKUP('Datos Monitoreo 2019'!$A3793,info!$D$3:$E$118,2,FALSE)</f>
        <v>5</v>
      </c>
      <c r="C3793" s="96">
        <v>54</v>
      </c>
      <c r="D3793" s="96" t="s">
        <v>9</v>
      </c>
      <c r="E3793" s="97">
        <v>14.546761798599235</v>
      </c>
      <c r="F3793" s="103">
        <f t="shared" si="64"/>
        <v>1.6619675354899624E-2</v>
      </c>
      <c r="G3793" s="95"/>
      <c r="H3793" s="104"/>
      <c r="I3793" s="104"/>
      <c r="J3793" s="104"/>
      <c r="K3793" s="105">
        <f>VLOOKUP('Datos Monitoreo 2019'!$D3793,info!$A$2:$B$20,2,FALSE)</f>
        <v>0.74</v>
      </c>
      <c r="M3793" s="104">
        <v>1.1499999999999999</v>
      </c>
      <c r="N3793" s="106">
        <f>(1.8894+0.00853085*'Datos Monitoreo 2019'!$E3793^3.32222)/1000</f>
        <v>6.4113389691157013E-2</v>
      </c>
      <c r="O3793" s="106">
        <f>'Datos Monitoreo 2019'!$N3793*'Datos Monitoreo 2019'!$S3793</f>
        <v>1.2822677938231403E-2</v>
      </c>
      <c r="P3793" s="106">
        <f>'Datos Monitoreo 2019'!$O3793+'Datos Monitoreo 2019'!$N3793</f>
        <v>7.6936067629388413E-2</v>
      </c>
      <c r="Q3793" s="104">
        <v>0.47</v>
      </c>
      <c r="R3793" s="106">
        <f>'Datos Monitoreo 2019'!$Q3793*'Datos Monitoreo 2019'!$N3793</f>
        <v>3.0133293154843796E-2</v>
      </c>
      <c r="S3793" s="104">
        <v>0.2</v>
      </c>
      <c r="T3793" s="106">
        <f>'Datos Monitoreo 2019'!$R3793*'Datos Monitoreo 2019'!$S3793</f>
        <v>6.0266586309687597E-3</v>
      </c>
      <c r="U3793" s="106">
        <f>'Datos Monitoreo 2019'!$T3793+'Datos Monitoreo 2019'!$R3793</f>
        <v>3.6159951785812557E-2</v>
      </c>
    </row>
    <row r="3794" spans="1:21" s="94" customFormat="1" ht="16.5" hidden="1" x14ac:dyDescent="0.3">
      <c r="A3794" s="95" t="s">
        <v>138</v>
      </c>
      <c r="B3794" s="102">
        <f>VLOOKUP('Datos Monitoreo 2019'!$A3794,info!$D$3:$E$118,2,FALSE)</f>
        <v>5</v>
      </c>
      <c r="C3794" s="96">
        <v>60</v>
      </c>
      <c r="D3794" s="96" t="s">
        <v>16</v>
      </c>
      <c r="E3794" s="97">
        <v>10.504226244065093</v>
      </c>
      <c r="F3794" s="103">
        <f t="shared" si="64"/>
        <v>8.6659866513537007E-3</v>
      </c>
      <c r="G3794" s="95"/>
      <c r="H3794" s="104"/>
      <c r="I3794" s="104"/>
      <c r="J3794" s="104"/>
      <c r="K3794" s="105">
        <f>VLOOKUP('Datos Monitoreo 2019'!$D3794,info!$A$2:$B$20,2,FALSE)</f>
        <v>0.55000000000000004</v>
      </c>
      <c r="M3794" s="104">
        <v>1.1499999999999999</v>
      </c>
      <c r="N3794" s="106">
        <f>(0.0883215*'Datos Monitoreo 2019'!$E3794^2.37334)/1000</f>
        <v>2.3448260563561554E-2</v>
      </c>
      <c r="O3794" s="106">
        <f>'Datos Monitoreo 2019'!$N3794*'Datos Monitoreo 2019'!$S3794</f>
        <v>4.6896521127123107E-3</v>
      </c>
      <c r="P3794" s="106">
        <f>'Datos Monitoreo 2019'!$O3794+'Datos Monitoreo 2019'!$N3794</f>
        <v>2.8137912676273864E-2</v>
      </c>
      <c r="Q3794" s="104">
        <v>0.47</v>
      </c>
      <c r="R3794" s="106">
        <f>'Datos Monitoreo 2019'!$Q3794*'Datos Monitoreo 2019'!$N3794</f>
        <v>1.102068246487393E-2</v>
      </c>
      <c r="S3794" s="104">
        <v>0.2</v>
      </c>
      <c r="T3794" s="106">
        <f>'Datos Monitoreo 2019'!$R3794*'Datos Monitoreo 2019'!$S3794</f>
        <v>2.2041364929747862E-3</v>
      </c>
      <c r="U3794" s="106">
        <f>'Datos Monitoreo 2019'!$T3794+'Datos Monitoreo 2019'!$R3794</f>
        <v>1.3224818957848716E-2</v>
      </c>
    </row>
    <row r="3795" spans="1:21" s="94" customFormat="1" ht="16.5" hidden="1" x14ac:dyDescent="0.3">
      <c r="A3795" s="95" t="s">
        <v>138</v>
      </c>
      <c r="B3795" s="102">
        <f>VLOOKUP('Datos Monitoreo 2019'!$A3795,info!$D$3:$E$118,2,FALSE)</f>
        <v>5</v>
      </c>
      <c r="C3795" s="96">
        <v>62</v>
      </c>
      <c r="D3795" s="96" t="s">
        <v>16</v>
      </c>
      <c r="E3795" s="97">
        <v>10.886198107485642</v>
      </c>
      <c r="F3795" s="103">
        <f t="shared" si="64"/>
        <v>9.3076993819002241E-3</v>
      </c>
      <c r="G3795" s="95"/>
      <c r="H3795" s="104"/>
      <c r="I3795" s="104"/>
      <c r="J3795" s="104"/>
      <c r="K3795" s="105">
        <f>VLOOKUP('Datos Monitoreo 2019'!$D3795,info!$A$2:$B$20,2,FALSE)</f>
        <v>0.55000000000000004</v>
      </c>
      <c r="M3795" s="104">
        <v>1.1499999999999999</v>
      </c>
      <c r="N3795" s="106">
        <f>(0.0883215*'Datos Monitoreo 2019'!$E3795^2.37334)/1000</f>
        <v>2.5522680032493621E-2</v>
      </c>
      <c r="O3795" s="106">
        <f>'Datos Monitoreo 2019'!$N3795*'Datos Monitoreo 2019'!$S3795</f>
        <v>5.104536006498725E-3</v>
      </c>
      <c r="P3795" s="106">
        <f>'Datos Monitoreo 2019'!$O3795+'Datos Monitoreo 2019'!$N3795</f>
        <v>3.0627216038992346E-2</v>
      </c>
      <c r="Q3795" s="104">
        <v>0.47</v>
      </c>
      <c r="R3795" s="106">
        <f>'Datos Monitoreo 2019'!$Q3795*'Datos Monitoreo 2019'!$N3795</f>
        <v>1.1995659615272001E-2</v>
      </c>
      <c r="S3795" s="104">
        <v>0.2</v>
      </c>
      <c r="T3795" s="106">
        <f>'Datos Monitoreo 2019'!$R3795*'Datos Monitoreo 2019'!$S3795</f>
        <v>2.3991319230544004E-3</v>
      </c>
      <c r="U3795" s="106">
        <f>'Datos Monitoreo 2019'!$T3795+'Datos Monitoreo 2019'!$R3795</f>
        <v>1.4394791538326401E-2</v>
      </c>
    </row>
    <row r="3796" spans="1:21" s="94" customFormat="1" ht="16.5" hidden="1" x14ac:dyDescent="0.3">
      <c r="A3796" s="95" t="s">
        <v>138</v>
      </c>
      <c r="B3796" s="102">
        <f>VLOOKUP('Datos Monitoreo 2019'!$A3796,info!$D$3:$E$118,2,FALSE)</f>
        <v>5</v>
      </c>
      <c r="C3796" s="96">
        <v>65</v>
      </c>
      <c r="D3796" s="96" t="s">
        <v>16</v>
      </c>
      <c r="E3796" s="97">
        <v>9.963099437552648</v>
      </c>
      <c r="F3796" s="103">
        <f t="shared" si="64"/>
        <v>7.7961253098849477E-3</v>
      </c>
      <c r="G3796" s="95"/>
      <c r="H3796" s="104"/>
      <c r="I3796" s="104"/>
      <c r="J3796" s="104"/>
      <c r="K3796" s="105">
        <f>VLOOKUP('Datos Monitoreo 2019'!$D3796,info!$A$2:$B$20,2,FALSE)</f>
        <v>0.55000000000000004</v>
      </c>
      <c r="M3796" s="104">
        <v>1.1499999999999999</v>
      </c>
      <c r="N3796" s="106">
        <f>(0.0883215*'Datos Monitoreo 2019'!$E3796^2.37334)/1000</f>
        <v>2.0682162947575272E-2</v>
      </c>
      <c r="O3796" s="106">
        <f>'Datos Monitoreo 2019'!$N3796*'Datos Monitoreo 2019'!$S3796</f>
        <v>4.1364325895150546E-3</v>
      </c>
      <c r="P3796" s="106">
        <f>'Datos Monitoreo 2019'!$O3796+'Datos Monitoreo 2019'!$N3796</f>
        <v>2.4818595537090326E-2</v>
      </c>
      <c r="Q3796" s="104">
        <v>0.47</v>
      </c>
      <c r="R3796" s="106">
        <f>'Datos Monitoreo 2019'!$Q3796*'Datos Monitoreo 2019'!$N3796</f>
        <v>9.7206165853603779E-3</v>
      </c>
      <c r="S3796" s="104">
        <v>0.2</v>
      </c>
      <c r="T3796" s="106">
        <f>'Datos Monitoreo 2019'!$R3796*'Datos Monitoreo 2019'!$S3796</f>
        <v>1.9441233170720757E-3</v>
      </c>
      <c r="U3796" s="106">
        <f>'Datos Monitoreo 2019'!$T3796+'Datos Monitoreo 2019'!$R3796</f>
        <v>1.1664739902432454E-2</v>
      </c>
    </row>
    <row r="3797" spans="1:21" s="94" customFormat="1" ht="16.5" hidden="1" x14ac:dyDescent="0.3">
      <c r="A3797" s="95" t="s">
        <v>138</v>
      </c>
      <c r="B3797" s="102">
        <f>VLOOKUP('Datos Monitoreo 2019'!$A3797,info!$D$3:$E$118,2,FALSE)</f>
        <v>5</v>
      </c>
      <c r="C3797" s="96">
        <v>67</v>
      </c>
      <c r="D3797" s="96" t="s">
        <v>16</v>
      </c>
      <c r="E3797" s="97">
        <v>9.7721135058423734</v>
      </c>
      <c r="F3797" s="103">
        <f t="shared" si="64"/>
        <v>7.500097115734022E-3</v>
      </c>
      <c r="G3797" s="95"/>
      <c r="H3797" s="104"/>
      <c r="I3797" s="104"/>
      <c r="J3797" s="104"/>
      <c r="K3797" s="105">
        <f>VLOOKUP('Datos Monitoreo 2019'!$D3797,info!$A$2:$B$20,2,FALSE)</f>
        <v>0.55000000000000004</v>
      </c>
      <c r="M3797" s="104">
        <v>1.1499999999999999</v>
      </c>
      <c r="N3797" s="106">
        <f>(0.0883215*'Datos Monitoreo 2019'!$E3797^2.37334)/1000</f>
        <v>1.9753576992026251E-2</v>
      </c>
      <c r="O3797" s="106">
        <f>'Datos Monitoreo 2019'!$N3797*'Datos Monitoreo 2019'!$S3797</f>
        <v>3.9507153984052502E-3</v>
      </c>
      <c r="P3797" s="106">
        <f>'Datos Monitoreo 2019'!$O3797+'Datos Monitoreo 2019'!$N3797</f>
        <v>2.3704292390431501E-2</v>
      </c>
      <c r="Q3797" s="104">
        <v>0.47</v>
      </c>
      <c r="R3797" s="106">
        <f>'Datos Monitoreo 2019'!$Q3797*'Datos Monitoreo 2019'!$N3797</f>
        <v>9.2841811862523372E-3</v>
      </c>
      <c r="S3797" s="104">
        <v>0.2</v>
      </c>
      <c r="T3797" s="106">
        <f>'Datos Monitoreo 2019'!$R3797*'Datos Monitoreo 2019'!$S3797</f>
        <v>1.8568362372504675E-3</v>
      </c>
      <c r="U3797" s="106">
        <f>'Datos Monitoreo 2019'!$T3797+'Datos Monitoreo 2019'!$R3797</f>
        <v>1.1141017423502805E-2</v>
      </c>
    </row>
    <row r="3798" spans="1:21" x14ac:dyDescent="0.2">
      <c r="A3798" s="141" t="s">
        <v>139</v>
      </c>
      <c r="B3798" s="142">
        <f>VLOOKUP('Datos Monitoreo 2019'!$A3798,info!$D$3:$E$118,2,FALSE)</f>
        <v>6</v>
      </c>
      <c r="C3798" s="143">
        <v>1</v>
      </c>
      <c r="D3798" s="143" t="s">
        <v>10</v>
      </c>
      <c r="E3798" s="144">
        <v>28.361410858975749</v>
      </c>
      <c r="F3798" s="145">
        <f t="shared" si="64"/>
        <v>6.3175042688368488E-2</v>
      </c>
      <c r="G3798" s="141"/>
      <c r="H3798" s="146"/>
      <c r="I3798" s="146"/>
      <c r="J3798" s="146"/>
      <c r="K3798" s="147">
        <f>VLOOKUP('Datos Monitoreo 2019'!$D3798,info!$A$2:$B$20,2,FALSE)</f>
        <v>0.54</v>
      </c>
      <c r="M3798" s="146">
        <v>1.1499999999999999</v>
      </c>
      <c r="N3798" s="148">
        <f>(0.214828*'Datos Monitoreo 2019'!$E3798^2.0402)/1000</f>
        <v>0.19767247809965011</v>
      </c>
      <c r="O3798" s="148">
        <f>'Datos Monitoreo 2019'!$N3798*'Datos Monitoreo 2019'!$S3798</f>
        <v>3.9534495619930027E-2</v>
      </c>
      <c r="P3798" s="148">
        <f>'Datos Monitoreo 2019'!$O3798+'Datos Monitoreo 2019'!$N3798</f>
        <v>0.23720697371958013</v>
      </c>
      <c r="Q3798" s="146">
        <v>0.47</v>
      </c>
      <c r="R3798" s="148">
        <f>'Datos Monitoreo 2019'!$Q3798*'Datos Monitoreo 2019'!$N3798</f>
        <v>9.2906064706835545E-2</v>
      </c>
      <c r="S3798" s="146">
        <v>0.2</v>
      </c>
      <c r="T3798" s="148">
        <f>'Datos Monitoreo 2019'!$R3798*'Datos Monitoreo 2019'!$S3798</f>
        <v>1.8581212941367109E-2</v>
      </c>
      <c r="U3798" s="148">
        <f>'Datos Monitoreo 2019'!$T3798+'Datos Monitoreo 2019'!$R3798</f>
        <v>0.11148727764820265</v>
      </c>
    </row>
    <row r="3799" spans="1:21" x14ac:dyDescent="0.2">
      <c r="A3799" s="141" t="s">
        <v>139</v>
      </c>
      <c r="B3799" s="142">
        <f>VLOOKUP('Datos Monitoreo 2019'!$A3799,info!$D$3:$E$118,2,FALSE)</f>
        <v>6</v>
      </c>
      <c r="C3799" s="143">
        <v>3</v>
      </c>
      <c r="D3799" s="143" t="s">
        <v>9</v>
      </c>
      <c r="E3799" s="144">
        <v>11.777465788800255</v>
      </c>
      <c r="F3799" s="145">
        <f t="shared" si="64"/>
        <v>1.0894155854640236E-2</v>
      </c>
      <c r="G3799" s="141"/>
      <c r="H3799" s="146"/>
      <c r="I3799" s="146"/>
      <c r="J3799" s="146"/>
      <c r="K3799" s="147">
        <f>VLOOKUP('Datos Monitoreo 2019'!$D3799,info!$A$2:$B$20,2,FALSE)</f>
        <v>0.74</v>
      </c>
      <c r="M3799" s="146">
        <v>1.1499999999999999</v>
      </c>
      <c r="N3799" s="148">
        <f>(1.8894+0.00853085*'Datos Monitoreo 2019'!$E3799^3.32222)/1000</f>
        <v>3.2739898598147792E-2</v>
      </c>
      <c r="O3799" s="148">
        <f>'Datos Monitoreo 2019'!$N3799*'Datos Monitoreo 2019'!$S3799</f>
        <v>6.5479797196295588E-3</v>
      </c>
      <c r="P3799" s="148">
        <f>'Datos Monitoreo 2019'!$O3799+'Datos Monitoreo 2019'!$N3799</f>
        <v>3.9287878317777351E-2</v>
      </c>
      <c r="Q3799" s="146">
        <v>0.47</v>
      </c>
      <c r="R3799" s="148">
        <f>'Datos Monitoreo 2019'!$Q3799*'Datos Monitoreo 2019'!$N3799</f>
        <v>1.5387752341129461E-2</v>
      </c>
      <c r="S3799" s="146">
        <v>0.2</v>
      </c>
      <c r="T3799" s="148">
        <f>'Datos Monitoreo 2019'!$R3799*'Datos Monitoreo 2019'!$S3799</f>
        <v>3.0775504682258922E-3</v>
      </c>
      <c r="U3799" s="148">
        <f>'Datos Monitoreo 2019'!$T3799+'Datos Monitoreo 2019'!$R3799</f>
        <v>1.8465302809355353E-2</v>
      </c>
    </row>
    <row r="3800" spans="1:21" x14ac:dyDescent="0.2">
      <c r="A3800" s="141" t="s">
        <v>139</v>
      </c>
      <c r="B3800" s="142">
        <f>VLOOKUP('Datos Monitoreo 2019'!$A3800,info!$D$3:$E$118,2,FALSE)</f>
        <v>6</v>
      </c>
      <c r="C3800" s="143">
        <v>6</v>
      </c>
      <c r="D3800" s="143" t="s">
        <v>10</v>
      </c>
      <c r="E3800" s="144">
        <v>30.01662226713146</v>
      </c>
      <c r="F3800" s="145">
        <f t="shared" si="64"/>
        <v>7.0764186994762418E-2</v>
      </c>
      <c r="G3800" s="141"/>
      <c r="H3800" s="146"/>
      <c r="I3800" s="146"/>
      <c r="J3800" s="146"/>
      <c r="K3800" s="147">
        <f>VLOOKUP('Datos Monitoreo 2019'!$D3800,info!$A$2:$B$20,2,FALSE)</f>
        <v>0.54</v>
      </c>
      <c r="M3800" s="146">
        <v>1.1499999999999999</v>
      </c>
      <c r="N3800" s="148">
        <f>(0.214828*'Datos Monitoreo 2019'!$E3800^2.0402)/1000</f>
        <v>0.22192410165224907</v>
      </c>
      <c r="O3800" s="148">
        <f>'Datos Monitoreo 2019'!$N3800*'Datos Monitoreo 2019'!$S3800</f>
        <v>4.4384820330449819E-2</v>
      </c>
      <c r="P3800" s="148">
        <f>'Datos Monitoreo 2019'!$O3800+'Datos Monitoreo 2019'!$N3800</f>
        <v>0.2663089219826989</v>
      </c>
      <c r="Q3800" s="146">
        <v>0.47</v>
      </c>
      <c r="R3800" s="148">
        <f>'Datos Monitoreo 2019'!$Q3800*'Datos Monitoreo 2019'!$N3800</f>
        <v>0.10430432777655706</v>
      </c>
      <c r="S3800" s="146">
        <v>0.2</v>
      </c>
      <c r="T3800" s="148">
        <f>'Datos Monitoreo 2019'!$R3800*'Datos Monitoreo 2019'!$S3800</f>
        <v>2.0860865555311414E-2</v>
      </c>
      <c r="U3800" s="148">
        <f>'Datos Monitoreo 2019'!$T3800+'Datos Monitoreo 2019'!$R3800</f>
        <v>0.12516519333186849</v>
      </c>
    </row>
    <row r="3801" spans="1:21" x14ac:dyDescent="0.2">
      <c r="A3801" s="141" t="s">
        <v>139</v>
      </c>
      <c r="B3801" s="142">
        <f>VLOOKUP('Datos Monitoreo 2019'!$A3801,info!$D$3:$E$118,2,FALSE)</f>
        <v>6</v>
      </c>
      <c r="C3801" s="143">
        <v>14</v>
      </c>
      <c r="D3801" s="143" t="s">
        <v>10</v>
      </c>
      <c r="E3801" s="144">
        <v>28.39324184759413</v>
      </c>
      <c r="F3801" s="145">
        <f t="shared" si="64"/>
        <v>6.3316929320134913E-2</v>
      </c>
      <c r="G3801" s="141"/>
      <c r="H3801" s="146"/>
      <c r="I3801" s="146"/>
      <c r="J3801" s="146"/>
      <c r="K3801" s="147">
        <f>VLOOKUP('Datos Monitoreo 2019'!$D3801,info!$A$2:$B$20,2,FALSE)</f>
        <v>0.54</v>
      </c>
      <c r="M3801" s="146">
        <v>1.1499999999999999</v>
      </c>
      <c r="N3801" s="148">
        <f>(0.214828*'Datos Monitoreo 2019'!$E3801^2.0402)/1000</f>
        <v>0.19812537013678702</v>
      </c>
      <c r="O3801" s="148">
        <f>'Datos Monitoreo 2019'!$N3801*'Datos Monitoreo 2019'!$S3801</f>
        <v>3.9625074027357404E-2</v>
      </c>
      <c r="P3801" s="148">
        <f>'Datos Monitoreo 2019'!$O3801+'Datos Monitoreo 2019'!$N3801</f>
        <v>0.23775044416414443</v>
      </c>
      <c r="Q3801" s="146">
        <v>0.47</v>
      </c>
      <c r="R3801" s="148">
        <f>'Datos Monitoreo 2019'!$Q3801*'Datos Monitoreo 2019'!$N3801</f>
        <v>9.311892396428989E-2</v>
      </c>
      <c r="S3801" s="146">
        <v>0.2</v>
      </c>
      <c r="T3801" s="148">
        <f>'Datos Monitoreo 2019'!$R3801*'Datos Monitoreo 2019'!$S3801</f>
        <v>1.8623784792857978E-2</v>
      </c>
      <c r="U3801" s="148">
        <f>'Datos Monitoreo 2019'!$T3801+'Datos Monitoreo 2019'!$R3801</f>
        <v>0.11174270875714787</v>
      </c>
    </row>
    <row r="3802" spans="1:21" x14ac:dyDescent="0.2">
      <c r="A3802" s="141" t="s">
        <v>139</v>
      </c>
      <c r="B3802" s="142">
        <f>VLOOKUP('Datos Monitoreo 2019'!$A3802,info!$D$3:$E$118,2,FALSE)</f>
        <v>6</v>
      </c>
      <c r="C3802" s="143">
        <v>15</v>
      </c>
      <c r="D3802" s="143" t="s">
        <v>10</v>
      </c>
      <c r="E3802" s="144">
        <v>33.613523981008292</v>
      </c>
      <c r="F3802" s="145">
        <f t="shared" si="64"/>
        <v>8.8739703309861889E-2</v>
      </c>
      <c r="G3802" s="141"/>
      <c r="H3802" s="146"/>
      <c r="I3802" s="146"/>
      <c r="J3802" s="146"/>
      <c r="K3802" s="147">
        <f>VLOOKUP('Datos Monitoreo 2019'!$D3802,info!$A$2:$B$20,2,FALSE)</f>
        <v>0.54</v>
      </c>
      <c r="M3802" s="146">
        <v>1.1499999999999999</v>
      </c>
      <c r="N3802" s="148">
        <f>(0.214828*'Datos Monitoreo 2019'!$E3802^2.0402)/1000</f>
        <v>0.27956631430442169</v>
      </c>
      <c r="O3802" s="148">
        <f>'Datos Monitoreo 2019'!$N3802*'Datos Monitoreo 2019'!$S3802</f>
        <v>5.5913262860884341E-2</v>
      </c>
      <c r="P3802" s="148">
        <f>'Datos Monitoreo 2019'!$O3802+'Datos Monitoreo 2019'!$N3802</f>
        <v>0.33547957716530602</v>
      </c>
      <c r="Q3802" s="146">
        <v>0.47</v>
      </c>
      <c r="R3802" s="148">
        <f>'Datos Monitoreo 2019'!$Q3802*'Datos Monitoreo 2019'!$N3802</f>
        <v>0.13139616772307819</v>
      </c>
      <c r="S3802" s="146">
        <v>0.2</v>
      </c>
      <c r="T3802" s="148">
        <f>'Datos Monitoreo 2019'!$R3802*'Datos Monitoreo 2019'!$S3802</f>
        <v>2.627923354461564E-2</v>
      </c>
      <c r="U3802" s="148">
        <f>'Datos Monitoreo 2019'!$T3802+'Datos Monitoreo 2019'!$R3802</f>
        <v>0.15767540126769383</v>
      </c>
    </row>
    <row r="3803" spans="1:21" x14ac:dyDescent="0.2">
      <c r="A3803" s="141" t="s">
        <v>139</v>
      </c>
      <c r="B3803" s="142">
        <f>VLOOKUP('Datos Monitoreo 2019'!$A3803,info!$D$3:$E$118,2,FALSE)</f>
        <v>6</v>
      </c>
      <c r="C3803" s="143">
        <v>18</v>
      </c>
      <c r="D3803" s="143" t="s">
        <v>10</v>
      </c>
      <c r="E3803" s="144">
        <v>32.149298504562857</v>
      </c>
      <c r="F3803" s="145">
        <f t="shared" si="64"/>
        <v>8.1176978724021215E-2</v>
      </c>
      <c r="G3803" s="141"/>
      <c r="H3803" s="146"/>
      <c r="I3803" s="146"/>
      <c r="J3803" s="146"/>
      <c r="K3803" s="147">
        <f>VLOOKUP('Datos Monitoreo 2019'!$D3803,info!$A$2:$B$20,2,FALSE)</f>
        <v>0.54</v>
      </c>
      <c r="M3803" s="146">
        <v>1.1499999999999999</v>
      </c>
      <c r="N3803" s="148">
        <f>(0.214828*'Datos Monitoreo 2019'!$E3803^2.0402)/1000</f>
        <v>0.255283168645486</v>
      </c>
      <c r="O3803" s="148">
        <f>'Datos Monitoreo 2019'!$N3803*'Datos Monitoreo 2019'!$S3803</f>
        <v>5.1056633729097203E-2</v>
      </c>
      <c r="P3803" s="148">
        <f>'Datos Monitoreo 2019'!$O3803+'Datos Monitoreo 2019'!$N3803</f>
        <v>0.30633980237458319</v>
      </c>
      <c r="Q3803" s="146">
        <v>0.47</v>
      </c>
      <c r="R3803" s="148">
        <f>'Datos Monitoreo 2019'!$Q3803*'Datos Monitoreo 2019'!$N3803</f>
        <v>0.11998308926337842</v>
      </c>
      <c r="S3803" s="146">
        <v>0.2</v>
      </c>
      <c r="T3803" s="148">
        <f>'Datos Monitoreo 2019'!$R3803*'Datos Monitoreo 2019'!$S3803</f>
        <v>2.3996617852675685E-2</v>
      </c>
      <c r="U3803" s="148">
        <f>'Datos Monitoreo 2019'!$T3803+'Datos Monitoreo 2019'!$R3803</f>
        <v>0.1439797071160541</v>
      </c>
    </row>
    <row r="3804" spans="1:21" x14ac:dyDescent="0.2">
      <c r="A3804" s="141" t="s">
        <v>139</v>
      </c>
      <c r="B3804" s="142">
        <f>VLOOKUP('Datos Monitoreo 2019'!$A3804,info!$D$3:$E$118,2,FALSE)</f>
        <v>6</v>
      </c>
      <c r="C3804" s="143">
        <v>19</v>
      </c>
      <c r="D3804" s="143" t="s">
        <v>10</v>
      </c>
      <c r="E3804" s="144">
        <v>24.891833099572434</v>
      </c>
      <c r="F3804" s="145">
        <f t="shared" si="64"/>
        <v>4.8663533709664107E-2</v>
      </c>
      <c r="G3804" s="141"/>
      <c r="H3804" s="146"/>
      <c r="I3804" s="146"/>
      <c r="J3804" s="146"/>
      <c r="K3804" s="147">
        <f>VLOOKUP('Datos Monitoreo 2019'!$D3804,info!$A$2:$B$20,2,FALSE)</f>
        <v>0.54</v>
      </c>
      <c r="M3804" s="146">
        <v>1.1499999999999999</v>
      </c>
      <c r="N3804" s="148">
        <f>(0.214828*'Datos Monitoreo 2019'!$E3804^2.0402)/1000</f>
        <v>0.15146982812102491</v>
      </c>
      <c r="O3804" s="148">
        <f>'Datos Monitoreo 2019'!$N3804*'Datos Monitoreo 2019'!$S3804</f>
        <v>3.0293965624204985E-2</v>
      </c>
      <c r="P3804" s="148">
        <f>'Datos Monitoreo 2019'!$O3804+'Datos Monitoreo 2019'!$N3804</f>
        <v>0.18176379374522988</v>
      </c>
      <c r="Q3804" s="146">
        <v>0.47</v>
      </c>
      <c r="R3804" s="148">
        <f>'Datos Monitoreo 2019'!$Q3804*'Datos Monitoreo 2019'!$N3804</f>
        <v>7.1190819216881709E-2</v>
      </c>
      <c r="S3804" s="146">
        <v>0.2</v>
      </c>
      <c r="T3804" s="148">
        <f>'Datos Monitoreo 2019'!$R3804*'Datos Monitoreo 2019'!$S3804</f>
        <v>1.4238163843376343E-2</v>
      </c>
      <c r="U3804" s="148">
        <f>'Datos Monitoreo 2019'!$T3804+'Datos Monitoreo 2019'!$R3804</f>
        <v>8.5428983060258049E-2</v>
      </c>
    </row>
    <row r="3805" spans="1:21" x14ac:dyDescent="0.2">
      <c r="A3805" s="141" t="s">
        <v>139</v>
      </c>
      <c r="B3805" s="142">
        <f>VLOOKUP('Datos Monitoreo 2019'!$A3805,info!$D$3:$E$118,2,FALSE)</f>
        <v>6</v>
      </c>
      <c r="C3805" s="143">
        <v>20</v>
      </c>
      <c r="D3805" s="143" t="s">
        <v>10</v>
      </c>
      <c r="E3805" s="144">
        <v>27.406481200424377</v>
      </c>
      <c r="F3805" s="145">
        <f t="shared" si="64"/>
        <v>5.8992450783913464E-2</v>
      </c>
      <c r="G3805" s="141"/>
      <c r="H3805" s="146"/>
      <c r="I3805" s="146"/>
      <c r="J3805" s="146"/>
      <c r="K3805" s="147">
        <f>VLOOKUP('Datos Monitoreo 2019'!$D3805,info!$A$2:$B$20,2,FALSE)</f>
        <v>0.54</v>
      </c>
      <c r="M3805" s="146">
        <v>1.1499999999999999</v>
      </c>
      <c r="N3805" s="148">
        <f>(0.214828*'Datos Monitoreo 2019'!$E3805^2.0402)/1000</f>
        <v>0.18433132488838425</v>
      </c>
      <c r="O3805" s="148">
        <f>'Datos Monitoreo 2019'!$N3805*'Datos Monitoreo 2019'!$S3805</f>
        <v>3.6866264977676852E-2</v>
      </c>
      <c r="P3805" s="148">
        <f>'Datos Monitoreo 2019'!$O3805+'Datos Monitoreo 2019'!$N3805</f>
        <v>0.22119758986606108</v>
      </c>
      <c r="Q3805" s="146">
        <v>0.47</v>
      </c>
      <c r="R3805" s="148">
        <f>'Datos Monitoreo 2019'!$Q3805*'Datos Monitoreo 2019'!$N3805</f>
        <v>8.6635722697540593E-2</v>
      </c>
      <c r="S3805" s="146">
        <v>0.2</v>
      </c>
      <c r="T3805" s="148">
        <f>'Datos Monitoreo 2019'!$R3805*'Datos Monitoreo 2019'!$S3805</f>
        <v>1.7327144539508118E-2</v>
      </c>
      <c r="U3805" s="148">
        <f>'Datos Monitoreo 2019'!$T3805+'Datos Monitoreo 2019'!$R3805</f>
        <v>0.10396286723704871</v>
      </c>
    </row>
    <row r="3806" spans="1:21" x14ac:dyDescent="0.2">
      <c r="A3806" s="141" t="s">
        <v>139</v>
      </c>
      <c r="B3806" s="142">
        <f>VLOOKUP('Datos Monitoreo 2019'!$A3806,info!$D$3:$E$118,2,FALSE)</f>
        <v>6</v>
      </c>
      <c r="C3806" s="143">
        <v>21</v>
      </c>
      <c r="D3806" s="143" t="s">
        <v>15</v>
      </c>
      <c r="E3806" s="144">
        <v>2.0690142601946393</v>
      </c>
      <c r="F3806" s="145">
        <f t="shared" si="64"/>
        <v>3.3621481728162886E-4</v>
      </c>
      <c r="G3806" s="141"/>
      <c r="H3806" s="146"/>
      <c r="I3806" s="146"/>
      <c r="J3806" s="146"/>
      <c r="K3806" s="147">
        <f>VLOOKUP('Datos Monitoreo 2019'!$D3806,info!$A$2:$B$20,2,FALSE)</f>
        <v>0.89</v>
      </c>
      <c r="M3806" s="146">
        <v>1.1499999999999999</v>
      </c>
      <c r="N3806" s="148">
        <f>(0.193936*'Datos Monitoreo 2019'!$E3806^2.24268)/1000</f>
        <v>9.9040969754387968E-4</v>
      </c>
      <c r="O3806" s="148">
        <f>'Datos Monitoreo 2019'!$N3806*'Datos Monitoreo 2019'!$S3806</f>
        <v>1.9808193950877594E-4</v>
      </c>
      <c r="P3806" s="148">
        <f>'Datos Monitoreo 2019'!$O3806+'Datos Monitoreo 2019'!$N3806</f>
        <v>1.1884916370526557E-3</v>
      </c>
      <c r="Q3806" s="146">
        <v>0.47</v>
      </c>
      <c r="R3806" s="148">
        <f>'Datos Monitoreo 2019'!$Q3806*'Datos Monitoreo 2019'!$N3806</f>
        <v>4.6549255784562345E-4</v>
      </c>
      <c r="S3806" s="146">
        <v>0.2</v>
      </c>
      <c r="T3806" s="148">
        <f>'Datos Monitoreo 2019'!$R3806*'Datos Monitoreo 2019'!$S3806</f>
        <v>9.309851156912469E-5</v>
      </c>
      <c r="U3806" s="148">
        <f>'Datos Monitoreo 2019'!$T3806+'Datos Monitoreo 2019'!$R3806</f>
        <v>5.5859106941474814E-4</v>
      </c>
    </row>
    <row r="3807" spans="1:21" x14ac:dyDescent="0.2">
      <c r="A3807" s="141" t="s">
        <v>139</v>
      </c>
      <c r="B3807" s="142">
        <f>VLOOKUP('Datos Monitoreo 2019'!$A3807,info!$D$3:$E$118,2,FALSE)</f>
        <v>6</v>
      </c>
      <c r="C3807" s="143">
        <v>26</v>
      </c>
      <c r="D3807" s="143" t="s">
        <v>15</v>
      </c>
      <c r="E3807" s="144">
        <v>2.4191551349968092</v>
      </c>
      <c r="F3807" s="145">
        <f t="shared" si="64"/>
        <v>4.596394756493937E-4</v>
      </c>
      <c r="G3807" s="141"/>
      <c r="H3807" s="146"/>
      <c r="I3807" s="146"/>
      <c r="J3807" s="146"/>
      <c r="K3807" s="147">
        <f>VLOOKUP('Datos Monitoreo 2019'!$D3807,info!$A$2:$B$20,2,FALSE)</f>
        <v>0.89</v>
      </c>
      <c r="M3807" s="146">
        <v>1.1499999999999999</v>
      </c>
      <c r="N3807" s="148">
        <f>(0.193936*'Datos Monitoreo 2019'!$E3807^2.24268)/1000</f>
        <v>1.4063498931642638E-3</v>
      </c>
      <c r="O3807" s="148">
        <f>'Datos Monitoreo 2019'!$N3807*'Datos Monitoreo 2019'!$S3807</f>
        <v>2.8126997863285277E-4</v>
      </c>
      <c r="P3807" s="148">
        <f>'Datos Monitoreo 2019'!$O3807+'Datos Monitoreo 2019'!$N3807</f>
        <v>1.6876198717971165E-3</v>
      </c>
      <c r="Q3807" s="146">
        <v>0.47</v>
      </c>
      <c r="R3807" s="148">
        <f>'Datos Monitoreo 2019'!$Q3807*'Datos Monitoreo 2019'!$N3807</f>
        <v>6.6098444978720389E-4</v>
      </c>
      <c r="S3807" s="146">
        <v>0.2</v>
      </c>
      <c r="T3807" s="148">
        <f>'Datos Monitoreo 2019'!$R3807*'Datos Monitoreo 2019'!$S3807</f>
        <v>1.3219688995744078E-4</v>
      </c>
      <c r="U3807" s="148">
        <f>'Datos Monitoreo 2019'!$T3807+'Datos Monitoreo 2019'!$R3807</f>
        <v>7.9318133974464464E-4</v>
      </c>
    </row>
    <row r="3808" spans="1:21" x14ac:dyDescent="0.2">
      <c r="A3808" s="141" t="s">
        <v>139</v>
      </c>
      <c r="B3808" s="142">
        <f>VLOOKUP('Datos Monitoreo 2019'!$A3808,info!$D$3:$E$118,2,FALSE)</f>
        <v>6</v>
      </c>
      <c r="C3808" s="143">
        <v>27</v>
      </c>
      <c r="D3808" s="143" t="s">
        <v>15</v>
      </c>
      <c r="E3808" s="144">
        <v>2.0053522829578814</v>
      </c>
      <c r="F3808" s="145">
        <f t="shared" si="64"/>
        <v>3.1584298456586632E-4</v>
      </c>
      <c r="G3808" s="154"/>
      <c r="H3808" s="146"/>
      <c r="I3808" s="146"/>
      <c r="J3808" s="146"/>
      <c r="K3808" s="147">
        <f>VLOOKUP('Datos Monitoreo 2019'!$D3808,info!$A$2:$B$20,2,FALSE)</f>
        <v>0.89</v>
      </c>
      <c r="M3808" s="146">
        <v>1.1499999999999999</v>
      </c>
      <c r="N3808" s="148">
        <f>(0.193936*'Datos Monitoreo 2019'!$E3808^2.24268)/1000</f>
        <v>9.2336927814946717E-4</v>
      </c>
      <c r="O3808" s="148">
        <f>'Datos Monitoreo 2019'!$N3808*'Datos Monitoreo 2019'!$S3808</f>
        <v>1.8467385562989343E-4</v>
      </c>
      <c r="P3808" s="148">
        <f>'Datos Monitoreo 2019'!$O3808+'Datos Monitoreo 2019'!$N3808</f>
        <v>1.1080431337793606E-3</v>
      </c>
      <c r="Q3808" s="146">
        <v>0.47</v>
      </c>
      <c r="R3808" s="148">
        <f>'Datos Monitoreo 2019'!$Q3808*'Datos Monitoreo 2019'!$N3808</f>
        <v>4.3398356073024954E-4</v>
      </c>
      <c r="S3808" s="146">
        <v>0.2</v>
      </c>
      <c r="T3808" s="148">
        <f>'Datos Monitoreo 2019'!$R3808*'Datos Monitoreo 2019'!$S3808</f>
        <v>8.6796712146049908E-5</v>
      </c>
      <c r="U3808" s="148">
        <f>'Datos Monitoreo 2019'!$T3808+'Datos Monitoreo 2019'!$R3808</f>
        <v>5.2078027287629945E-4</v>
      </c>
    </row>
    <row r="3809" spans="1:21" x14ac:dyDescent="0.2">
      <c r="A3809" s="141" t="s">
        <v>139</v>
      </c>
      <c r="B3809" s="142">
        <f>VLOOKUP('Datos Monitoreo 2019'!$A3809,info!$D$3:$E$118,2,FALSE)</f>
        <v>6</v>
      </c>
      <c r="C3809" s="143">
        <v>30</v>
      </c>
      <c r="D3809" s="143" t="s">
        <v>10</v>
      </c>
      <c r="E3809" s="144">
        <v>25.560283860558393</v>
      </c>
      <c r="F3809" s="145">
        <f t="shared" si="64"/>
        <v>5.1312269850070966E-2</v>
      </c>
      <c r="G3809" s="141"/>
      <c r="H3809" s="146"/>
      <c r="I3809" s="146"/>
      <c r="J3809" s="146"/>
      <c r="K3809" s="147">
        <f>VLOOKUP('Datos Monitoreo 2019'!$D3809,info!$A$2:$B$20,2,FALSE)</f>
        <v>0.54</v>
      </c>
      <c r="M3809" s="146">
        <v>1.1499999999999999</v>
      </c>
      <c r="N3809" s="148">
        <f>(0.214828*'Datos Monitoreo 2019'!$E3809^2.0402)/1000</f>
        <v>0.15988450271418828</v>
      </c>
      <c r="O3809" s="148">
        <f>'Datos Monitoreo 2019'!$N3809*'Datos Monitoreo 2019'!$S3809</f>
        <v>3.1976900542837659E-2</v>
      </c>
      <c r="P3809" s="148">
        <f>'Datos Monitoreo 2019'!$O3809+'Datos Monitoreo 2019'!$N3809</f>
        <v>0.19186140325702594</v>
      </c>
      <c r="Q3809" s="146">
        <v>0.47</v>
      </c>
      <c r="R3809" s="148">
        <f>'Datos Monitoreo 2019'!$Q3809*'Datos Monitoreo 2019'!$N3809</f>
        <v>7.5145716275668489E-2</v>
      </c>
      <c r="S3809" s="146">
        <v>0.2</v>
      </c>
      <c r="T3809" s="148">
        <f>'Datos Monitoreo 2019'!$R3809*'Datos Monitoreo 2019'!$S3809</f>
        <v>1.5029143255133699E-2</v>
      </c>
      <c r="U3809" s="148">
        <f>'Datos Monitoreo 2019'!$T3809+'Datos Monitoreo 2019'!$R3809</f>
        <v>9.017485953080219E-2</v>
      </c>
    </row>
    <row r="3810" spans="1:21" x14ac:dyDescent="0.2">
      <c r="A3810" s="141" t="s">
        <v>139</v>
      </c>
      <c r="B3810" s="142">
        <f>VLOOKUP('Datos Monitoreo 2019'!$A3810,info!$D$3:$E$118,2,FALSE)</f>
        <v>6</v>
      </c>
      <c r="C3810" s="143">
        <v>31</v>
      </c>
      <c r="D3810" s="143" t="s">
        <v>10</v>
      </c>
      <c r="E3810" s="144">
        <v>29.31634051752712</v>
      </c>
      <c r="F3810" s="145">
        <f t="shared" si="64"/>
        <v>6.7500874041606179E-2</v>
      </c>
      <c r="G3810" s="141"/>
      <c r="H3810" s="146"/>
      <c r="I3810" s="146"/>
      <c r="J3810" s="146"/>
      <c r="K3810" s="147">
        <f>VLOOKUP('Datos Monitoreo 2019'!$D3810,info!$A$2:$B$20,2,FALSE)</f>
        <v>0.54</v>
      </c>
      <c r="M3810" s="146">
        <v>1.1499999999999999</v>
      </c>
      <c r="N3810" s="148">
        <f>(0.214828*'Datos Monitoreo 2019'!$E3810^2.0402)/1000</f>
        <v>0.21148920883045511</v>
      </c>
      <c r="O3810" s="148">
        <f>'Datos Monitoreo 2019'!$N3810*'Datos Monitoreo 2019'!$S3810</f>
        <v>4.2297841766091027E-2</v>
      </c>
      <c r="P3810" s="148">
        <f>'Datos Monitoreo 2019'!$O3810+'Datos Monitoreo 2019'!$N3810</f>
        <v>0.25378705059654616</v>
      </c>
      <c r="Q3810" s="146">
        <v>0.47</v>
      </c>
      <c r="R3810" s="148">
        <f>'Datos Monitoreo 2019'!$Q3810*'Datos Monitoreo 2019'!$N3810</f>
        <v>9.9399928150313899E-2</v>
      </c>
      <c r="S3810" s="146">
        <v>0.2</v>
      </c>
      <c r="T3810" s="148">
        <f>'Datos Monitoreo 2019'!$R3810*'Datos Monitoreo 2019'!$S3810</f>
        <v>1.9879985630062783E-2</v>
      </c>
      <c r="U3810" s="148">
        <f>'Datos Monitoreo 2019'!$T3810+'Datos Monitoreo 2019'!$R3810</f>
        <v>0.11927991378037668</v>
      </c>
    </row>
    <row r="3811" spans="1:21" x14ac:dyDescent="0.2">
      <c r="A3811" s="141" t="s">
        <v>139</v>
      </c>
      <c r="B3811" s="142">
        <f>VLOOKUP('Datos Monitoreo 2019'!$A3811,info!$D$3:$E$118,2,FALSE)</f>
        <v>6</v>
      </c>
      <c r="C3811" s="143">
        <v>33</v>
      </c>
      <c r="D3811" s="143" t="s">
        <v>10</v>
      </c>
      <c r="E3811" s="144">
        <v>28.043100972791958</v>
      </c>
      <c r="F3811" s="145">
        <f t="shared" si="64"/>
        <v>6.1764929892574275E-2</v>
      </c>
      <c r="G3811" s="141"/>
      <c r="H3811" s="146"/>
      <c r="I3811" s="146"/>
      <c r="J3811" s="146"/>
      <c r="K3811" s="147">
        <f>VLOOKUP('Datos Monitoreo 2019'!$D3811,info!$A$2:$B$20,2,FALSE)</f>
        <v>0.54</v>
      </c>
      <c r="M3811" s="146">
        <v>1.1499999999999999</v>
      </c>
      <c r="N3811" s="148">
        <f>(0.214828*'Datos Monitoreo 2019'!$E3811^2.0402)/1000</f>
        <v>0.19317261696032079</v>
      </c>
      <c r="O3811" s="148">
        <f>'Datos Monitoreo 2019'!$N3811*'Datos Monitoreo 2019'!$S3811</f>
        <v>3.8634523392064163E-2</v>
      </c>
      <c r="P3811" s="148">
        <f>'Datos Monitoreo 2019'!$O3811+'Datos Monitoreo 2019'!$N3811</f>
        <v>0.23180714035238495</v>
      </c>
      <c r="Q3811" s="146">
        <v>0.47</v>
      </c>
      <c r="R3811" s="148">
        <f>'Datos Monitoreo 2019'!$Q3811*'Datos Monitoreo 2019'!$N3811</f>
        <v>9.0791129971350762E-2</v>
      </c>
      <c r="S3811" s="146">
        <v>0.2</v>
      </c>
      <c r="T3811" s="148">
        <f>'Datos Monitoreo 2019'!$R3811*'Datos Monitoreo 2019'!$S3811</f>
        <v>1.8158225994270152E-2</v>
      </c>
      <c r="U3811" s="148">
        <f>'Datos Monitoreo 2019'!$T3811+'Datos Monitoreo 2019'!$R3811</f>
        <v>0.10894935596562091</v>
      </c>
    </row>
    <row r="3812" spans="1:21" x14ac:dyDescent="0.2">
      <c r="A3812" s="141" t="s">
        <v>139</v>
      </c>
      <c r="B3812" s="142">
        <f>VLOOKUP('Datos Monitoreo 2019'!$A3812,info!$D$3:$E$118,2,FALSE)</f>
        <v>6</v>
      </c>
      <c r="C3812" s="143">
        <v>34</v>
      </c>
      <c r="D3812" s="143" t="s">
        <v>10</v>
      </c>
      <c r="E3812" s="144">
        <v>24.605354202007018</v>
      </c>
      <c r="F3812" s="145">
        <f t="shared" si="64"/>
        <v>4.7549846995378557E-2</v>
      </c>
      <c r="G3812" s="141"/>
      <c r="H3812" s="146"/>
      <c r="I3812" s="146"/>
      <c r="J3812" s="146"/>
      <c r="K3812" s="147">
        <f>VLOOKUP('Datos Monitoreo 2019'!$D3812,info!$A$2:$B$20,2,FALSE)</f>
        <v>0.54</v>
      </c>
      <c r="M3812" s="146">
        <v>1.1499999999999999</v>
      </c>
      <c r="N3812" s="148">
        <f>(0.214828*'Datos Monitoreo 2019'!$E3812^2.0402)/1000</f>
        <v>0.14793451713552036</v>
      </c>
      <c r="O3812" s="148">
        <f>'Datos Monitoreo 2019'!$N3812*'Datos Monitoreo 2019'!$S3812</f>
        <v>2.9586903427104072E-2</v>
      </c>
      <c r="P3812" s="148">
        <f>'Datos Monitoreo 2019'!$O3812+'Datos Monitoreo 2019'!$N3812</f>
        <v>0.17752142056262443</v>
      </c>
      <c r="Q3812" s="146">
        <v>0.47</v>
      </c>
      <c r="R3812" s="148">
        <f>'Datos Monitoreo 2019'!$Q3812*'Datos Monitoreo 2019'!$N3812</f>
        <v>6.9529223053694564E-2</v>
      </c>
      <c r="S3812" s="146">
        <v>0.2</v>
      </c>
      <c r="T3812" s="148">
        <f>'Datos Monitoreo 2019'!$R3812*'Datos Monitoreo 2019'!$S3812</f>
        <v>1.3905844610738913E-2</v>
      </c>
      <c r="U3812" s="148">
        <f>'Datos Monitoreo 2019'!$T3812+'Datos Monitoreo 2019'!$R3812</f>
        <v>8.3435067664433482E-2</v>
      </c>
    </row>
    <row r="3813" spans="1:21" x14ac:dyDescent="0.2">
      <c r="A3813" s="141" t="s">
        <v>139</v>
      </c>
      <c r="B3813" s="142">
        <f>VLOOKUP('Datos Monitoreo 2019'!$A3813,info!$D$3:$E$118,2,FALSE)</f>
        <v>6</v>
      </c>
      <c r="C3813" s="143">
        <v>35</v>
      </c>
      <c r="D3813" s="143" t="s">
        <v>10</v>
      </c>
      <c r="E3813" s="144">
        <v>28.39324184759413</v>
      </c>
      <c r="F3813" s="145">
        <f t="shared" si="64"/>
        <v>6.3316929320134913E-2</v>
      </c>
      <c r="G3813" s="141"/>
      <c r="H3813" s="146"/>
      <c r="I3813" s="146"/>
      <c r="J3813" s="146"/>
      <c r="K3813" s="147">
        <f>VLOOKUP('Datos Monitoreo 2019'!$D3813,info!$A$2:$B$20,2,FALSE)</f>
        <v>0.54</v>
      </c>
      <c r="M3813" s="146">
        <v>1.1499999999999999</v>
      </c>
      <c r="N3813" s="148">
        <f>(0.214828*'Datos Monitoreo 2019'!$E3813^2.0402)/1000</f>
        <v>0.19812537013678702</v>
      </c>
      <c r="O3813" s="148">
        <f>'Datos Monitoreo 2019'!$N3813*'Datos Monitoreo 2019'!$S3813</f>
        <v>3.9625074027357404E-2</v>
      </c>
      <c r="P3813" s="148">
        <f>'Datos Monitoreo 2019'!$O3813+'Datos Monitoreo 2019'!$N3813</f>
        <v>0.23775044416414443</v>
      </c>
      <c r="Q3813" s="146">
        <v>0.47</v>
      </c>
      <c r="R3813" s="148">
        <f>'Datos Monitoreo 2019'!$Q3813*'Datos Monitoreo 2019'!$N3813</f>
        <v>9.311892396428989E-2</v>
      </c>
      <c r="S3813" s="146">
        <v>0.2</v>
      </c>
      <c r="T3813" s="148">
        <f>'Datos Monitoreo 2019'!$R3813*'Datos Monitoreo 2019'!$S3813</f>
        <v>1.8623784792857978E-2</v>
      </c>
      <c r="U3813" s="148">
        <f>'Datos Monitoreo 2019'!$T3813+'Datos Monitoreo 2019'!$R3813</f>
        <v>0.11174270875714787</v>
      </c>
    </row>
    <row r="3814" spans="1:21" x14ac:dyDescent="0.2">
      <c r="A3814" s="141" t="s">
        <v>139</v>
      </c>
      <c r="B3814" s="142">
        <f>VLOOKUP('Datos Monitoreo 2019'!$A3814,info!$D$3:$E$118,2,FALSE)</f>
        <v>6</v>
      </c>
      <c r="C3814" s="143">
        <v>39</v>
      </c>
      <c r="D3814" s="143" t="s">
        <v>15</v>
      </c>
      <c r="E3814" s="144">
        <v>2.4191551349968092</v>
      </c>
      <c r="F3814" s="145">
        <f t="shared" si="64"/>
        <v>4.596394756493937E-4</v>
      </c>
      <c r="G3814" s="154"/>
      <c r="H3814" s="146"/>
      <c r="I3814" s="146"/>
      <c r="J3814" s="146"/>
      <c r="K3814" s="147">
        <f>VLOOKUP('Datos Monitoreo 2019'!$D3814,info!$A$2:$B$20,2,FALSE)</f>
        <v>0.89</v>
      </c>
      <c r="M3814" s="146">
        <v>1.1499999999999999</v>
      </c>
      <c r="N3814" s="148">
        <f>(0.193936*'Datos Monitoreo 2019'!$E3814^2.24268)/1000</f>
        <v>1.4063498931642638E-3</v>
      </c>
      <c r="O3814" s="148">
        <f>'Datos Monitoreo 2019'!$N3814*'Datos Monitoreo 2019'!$S3814</f>
        <v>2.8126997863285277E-4</v>
      </c>
      <c r="P3814" s="148">
        <f>'Datos Monitoreo 2019'!$O3814+'Datos Monitoreo 2019'!$N3814</f>
        <v>1.6876198717971165E-3</v>
      </c>
      <c r="Q3814" s="146">
        <v>0.47</v>
      </c>
      <c r="R3814" s="148">
        <f>'Datos Monitoreo 2019'!$Q3814*'Datos Monitoreo 2019'!$N3814</f>
        <v>6.6098444978720389E-4</v>
      </c>
      <c r="S3814" s="146">
        <v>0.2</v>
      </c>
      <c r="T3814" s="148">
        <f>'Datos Monitoreo 2019'!$R3814*'Datos Monitoreo 2019'!$S3814</f>
        <v>1.3219688995744078E-4</v>
      </c>
      <c r="U3814" s="148">
        <f>'Datos Monitoreo 2019'!$T3814+'Datos Monitoreo 2019'!$R3814</f>
        <v>7.9318133974464464E-4</v>
      </c>
    </row>
    <row r="3815" spans="1:21" x14ac:dyDescent="0.2">
      <c r="A3815" s="141" t="s">
        <v>139</v>
      </c>
      <c r="B3815" s="142">
        <f>VLOOKUP('Datos Monitoreo 2019'!$A3815,info!$D$3:$E$118,2,FALSE)</f>
        <v>6</v>
      </c>
      <c r="C3815" s="143">
        <v>41</v>
      </c>
      <c r="D3815" s="143" t="s">
        <v>15</v>
      </c>
      <c r="E3815" s="144">
        <v>2.3236621691416719</v>
      </c>
      <c r="F3815" s="145">
        <f t="shared" si="64"/>
        <v>4.2406834586835505E-4</v>
      </c>
      <c r="G3815" s="154"/>
      <c r="H3815" s="146"/>
      <c r="I3815" s="146"/>
      <c r="J3815" s="146"/>
      <c r="K3815" s="147">
        <f>VLOOKUP('Datos Monitoreo 2019'!$D3815,info!$A$2:$B$20,2,FALSE)</f>
        <v>0.89</v>
      </c>
      <c r="M3815" s="146">
        <v>1.1499999999999999</v>
      </c>
      <c r="N3815" s="148">
        <f>(0.193936*'Datos Monitoreo 2019'!$E3815^2.24268)/1000</f>
        <v>1.2848939059403324E-3</v>
      </c>
      <c r="O3815" s="148">
        <f>'Datos Monitoreo 2019'!$N3815*'Datos Monitoreo 2019'!$S3815</f>
        <v>2.5697878118806648E-4</v>
      </c>
      <c r="P3815" s="148">
        <f>'Datos Monitoreo 2019'!$O3815+'Datos Monitoreo 2019'!$N3815</f>
        <v>1.5418726871283988E-3</v>
      </c>
      <c r="Q3815" s="146">
        <v>0.47</v>
      </c>
      <c r="R3815" s="148">
        <f>'Datos Monitoreo 2019'!$Q3815*'Datos Monitoreo 2019'!$N3815</f>
        <v>6.0390013579195623E-4</v>
      </c>
      <c r="S3815" s="146">
        <v>0.2</v>
      </c>
      <c r="T3815" s="148">
        <f>'Datos Monitoreo 2019'!$R3815*'Datos Monitoreo 2019'!$S3815</f>
        <v>1.2078002715839125E-4</v>
      </c>
      <c r="U3815" s="148">
        <f>'Datos Monitoreo 2019'!$T3815+'Datos Monitoreo 2019'!$R3815</f>
        <v>7.2468016295034745E-4</v>
      </c>
    </row>
    <row r="3816" spans="1:21" x14ac:dyDescent="0.2">
      <c r="A3816" s="141" t="s">
        <v>139</v>
      </c>
      <c r="B3816" s="142">
        <f>VLOOKUP('Datos Monitoreo 2019'!$A3816,info!$D$3:$E$118,2,FALSE)</f>
        <v>6</v>
      </c>
      <c r="C3816" s="143">
        <v>43</v>
      </c>
      <c r="D3816" s="143" t="s">
        <v>10</v>
      </c>
      <c r="E3816" s="144">
        <v>22.85464982799617</v>
      </c>
      <c r="F3816" s="145">
        <f t="shared" si="64"/>
        <v>4.1024096441253127E-2</v>
      </c>
      <c r="G3816" s="141"/>
      <c r="H3816" s="146"/>
      <c r="I3816" s="146"/>
      <c r="J3816" s="146"/>
      <c r="K3816" s="147">
        <f>VLOOKUP('Datos Monitoreo 2019'!$D3816,info!$A$2:$B$20,2,FALSE)</f>
        <v>0.54</v>
      </c>
      <c r="M3816" s="146">
        <v>1.1499999999999999</v>
      </c>
      <c r="N3816" s="148">
        <f>(0.214828*'Datos Monitoreo 2019'!$E3816^2.0402)/1000</f>
        <v>0.12725381354621174</v>
      </c>
      <c r="O3816" s="148">
        <f>'Datos Monitoreo 2019'!$N3816*'Datos Monitoreo 2019'!$S3816</f>
        <v>2.5450762709242347E-2</v>
      </c>
      <c r="P3816" s="148">
        <f>'Datos Monitoreo 2019'!$O3816+'Datos Monitoreo 2019'!$N3816</f>
        <v>0.15270457625545408</v>
      </c>
      <c r="Q3816" s="146">
        <v>0.47</v>
      </c>
      <c r="R3816" s="148">
        <f>'Datos Monitoreo 2019'!$Q3816*'Datos Monitoreo 2019'!$N3816</f>
        <v>5.9809292366719516E-2</v>
      </c>
      <c r="S3816" s="146">
        <v>0.2</v>
      </c>
      <c r="T3816" s="148">
        <f>'Datos Monitoreo 2019'!$R3816*'Datos Monitoreo 2019'!$S3816</f>
        <v>1.1961858473343905E-2</v>
      </c>
      <c r="U3816" s="148">
        <f>'Datos Monitoreo 2019'!$T3816+'Datos Monitoreo 2019'!$R3816</f>
        <v>7.1771150840063414E-2</v>
      </c>
    </row>
    <row r="3817" spans="1:21" x14ac:dyDescent="0.2">
      <c r="A3817" s="141" t="s">
        <v>139</v>
      </c>
      <c r="B3817" s="142">
        <f>VLOOKUP('Datos Monitoreo 2019'!$A3817,info!$D$3:$E$118,2,FALSE)</f>
        <v>6</v>
      </c>
      <c r="C3817" s="143">
        <v>44</v>
      </c>
      <c r="D3817" s="143" t="s">
        <v>10</v>
      </c>
      <c r="E3817" s="144">
        <v>28.234086904502234</v>
      </c>
      <c r="F3817" s="145">
        <f t="shared" si="64"/>
        <v>6.2609087710733716E-2</v>
      </c>
      <c r="G3817" s="141"/>
      <c r="H3817" s="146"/>
      <c r="I3817" s="146"/>
      <c r="J3817" s="146"/>
      <c r="K3817" s="147">
        <f>VLOOKUP('Datos Monitoreo 2019'!$D3817,info!$A$2:$B$20,2,FALSE)</f>
        <v>0.54</v>
      </c>
      <c r="M3817" s="146">
        <v>1.1499999999999999</v>
      </c>
      <c r="N3817" s="148">
        <f>(0.214828*'Datos Monitoreo 2019'!$E3817^2.0402)/1000</f>
        <v>0.19586619392633961</v>
      </c>
      <c r="O3817" s="148">
        <f>'Datos Monitoreo 2019'!$N3817*'Datos Monitoreo 2019'!$S3817</f>
        <v>3.9173238785267926E-2</v>
      </c>
      <c r="P3817" s="148">
        <f>'Datos Monitoreo 2019'!$O3817+'Datos Monitoreo 2019'!$N3817</f>
        <v>0.23503943271160754</v>
      </c>
      <c r="Q3817" s="146">
        <v>0.47</v>
      </c>
      <c r="R3817" s="148">
        <f>'Datos Monitoreo 2019'!$Q3817*'Datos Monitoreo 2019'!$N3817</f>
        <v>9.2057111145379608E-2</v>
      </c>
      <c r="S3817" s="146">
        <v>0.2</v>
      </c>
      <c r="T3817" s="148">
        <f>'Datos Monitoreo 2019'!$R3817*'Datos Monitoreo 2019'!$S3817</f>
        <v>1.8411422229075922E-2</v>
      </c>
      <c r="U3817" s="148">
        <f>'Datos Monitoreo 2019'!$T3817+'Datos Monitoreo 2019'!$R3817</f>
        <v>0.11046853337445553</v>
      </c>
    </row>
    <row r="3818" spans="1:21" x14ac:dyDescent="0.2">
      <c r="A3818" s="141" t="s">
        <v>139</v>
      </c>
      <c r="B3818" s="142">
        <f>VLOOKUP('Datos Monitoreo 2019'!$A3818,info!$D$3:$E$118,2,FALSE)</f>
        <v>6</v>
      </c>
      <c r="C3818" s="143">
        <v>47</v>
      </c>
      <c r="D3818" s="143" t="s">
        <v>10</v>
      </c>
      <c r="E3818" s="144">
        <v>31.003382914301213</v>
      </c>
      <c r="F3818" s="145">
        <f t="shared" si="64"/>
        <v>7.5493237396323451E-2</v>
      </c>
      <c r="G3818" s="141"/>
      <c r="H3818" s="146"/>
      <c r="I3818" s="146"/>
      <c r="J3818" s="146"/>
      <c r="K3818" s="147">
        <f>VLOOKUP('Datos Monitoreo 2019'!$D3818,info!$A$2:$B$20,2,FALSE)</f>
        <v>0.54</v>
      </c>
      <c r="M3818" s="146">
        <v>1.1499999999999999</v>
      </c>
      <c r="N3818" s="148">
        <f>(0.214828*'Datos Monitoreo 2019'!$E3818^2.0402)/1000</f>
        <v>0.23706295785838907</v>
      </c>
      <c r="O3818" s="148">
        <f>'Datos Monitoreo 2019'!$N3818*'Datos Monitoreo 2019'!$S3818</f>
        <v>4.741259157167782E-2</v>
      </c>
      <c r="P3818" s="148">
        <f>'Datos Monitoreo 2019'!$O3818+'Datos Monitoreo 2019'!$N3818</f>
        <v>0.28447554943006692</v>
      </c>
      <c r="Q3818" s="146">
        <v>0.47</v>
      </c>
      <c r="R3818" s="148">
        <f>'Datos Monitoreo 2019'!$Q3818*'Datos Monitoreo 2019'!$N3818</f>
        <v>0.11141959019344286</v>
      </c>
      <c r="S3818" s="146">
        <v>0.2</v>
      </c>
      <c r="T3818" s="148">
        <f>'Datos Monitoreo 2019'!$R3818*'Datos Monitoreo 2019'!$S3818</f>
        <v>2.2283918038688573E-2</v>
      </c>
      <c r="U3818" s="148">
        <f>'Datos Monitoreo 2019'!$T3818+'Datos Monitoreo 2019'!$R3818</f>
        <v>0.13370350823213142</v>
      </c>
    </row>
    <row r="3819" spans="1:21" x14ac:dyDescent="0.2">
      <c r="A3819" s="141" t="s">
        <v>139</v>
      </c>
      <c r="B3819" s="142">
        <f>VLOOKUP('Datos Monitoreo 2019'!$A3819,info!$D$3:$E$118,2,FALSE)</f>
        <v>6</v>
      </c>
      <c r="C3819" s="143">
        <v>48</v>
      </c>
      <c r="D3819" s="143" t="s">
        <v>10</v>
      </c>
      <c r="E3819" s="144">
        <v>32.21296048179962</v>
      </c>
      <c r="F3819" s="145">
        <f t="shared" si="64"/>
        <v>8.1498790018953035E-2</v>
      </c>
      <c r="G3819" s="141"/>
      <c r="H3819" s="146"/>
      <c r="I3819" s="146"/>
      <c r="J3819" s="146"/>
      <c r="K3819" s="147">
        <f>VLOOKUP('Datos Monitoreo 2019'!$D3819,info!$A$2:$B$20,2,FALSE)</f>
        <v>0.54</v>
      </c>
      <c r="M3819" s="146">
        <v>1.1499999999999999</v>
      </c>
      <c r="N3819" s="148">
        <f>(0.214828*'Datos Monitoreo 2019'!$E3819^2.0402)/1000</f>
        <v>0.25631557485719336</v>
      </c>
      <c r="O3819" s="148">
        <f>'Datos Monitoreo 2019'!$N3819*'Datos Monitoreo 2019'!$S3819</f>
        <v>5.1263114971438678E-2</v>
      </c>
      <c r="P3819" s="148">
        <f>'Datos Monitoreo 2019'!$O3819+'Datos Monitoreo 2019'!$N3819</f>
        <v>0.30757868982863201</v>
      </c>
      <c r="Q3819" s="146">
        <v>0.47</v>
      </c>
      <c r="R3819" s="148">
        <f>'Datos Monitoreo 2019'!$Q3819*'Datos Monitoreo 2019'!$N3819</f>
        <v>0.12046832018288087</v>
      </c>
      <c r="S3819" s="146">
        <v>0.2</v>
      </c>
      <c r="T3819" s="148">
        <f>'Datos Monitoreo 2019'!$R3819*'Datos Monitoreo 2019'!$S3819</f>
        <v>2.4093664036576173E-2</v>
      </c>
      <c r="U3819" s="148">
        <f>'Datos Monitoreo 2019'!$T3819+'Datos Monitoreo 2019'!$R3819</f>
        <v>0.14456198421945704</v>
      </c>
    </row>
    <row r="3820" spans="1:21" x14ac:dyDescent="0.2">
      <c r="A3820" s="141" t="s">
        <v>139</v>
      </c>
      <c r="B3820" s="142">
        <f>VLOOKUP('Datos Monitoreo 2019'!$A3820,info!$D$3:$E$118,2,FALSE)</f>
        <v>6</v>
      </c>
      <c r="C3820" s="143">
        <v>54</v>
      </c>
      <c r="D3820" s="143" t="s">
        <v>10</v>
      </c>
      <c r="E3820" s="144">
        <v>31.608171698050413</v>
      </c>
      <c r="F3820" s="145">
        <f t="shared" si="64"/>
        <v>7.8467286240410147E-2</v>
      </c>
      <c r="G3820" s="141"/>
      <c r="H3820" s="146"/>
      <c r="I3820" s="146"/>
      <c r="J3820" s="146"/>
      <c r="K3820" s="147">
        <f>VLOOKUP('Datos Monitoreo 2019'!$D3820,info!$A$2:$B$20,2,FALSE)</f>
        <v>0.54</v>
      </c>
      <c r="M3820" s="146">
        <v>1.1499999999999999</v>
      </c>
      <c r="N3820" s="148">
        <f>(0.214828*'Datos Monitoreo 2019'!$E3820^2.0402)/1000</f>
        <v>0.2465934699194737</v>
      </c>
      <c r="O3820" s="148">
        <f>'Datos Monitoreo 2019'!$N3820*'Datos Monitoreo 2019'!$S3820</f>
        <v>4.931869398389474E-2</v>
      </c>
      <c r="P3820" s="148">
        <f>'Datos Monitoreo 2019'!$O3820+'Datos Monitoreo 2019'!$N3820</f>
        <v>0.29591216390336844</v>
      </c>
      <c r="Q3820" s="146">
        <v>0.47</v>
      </c>
      <c r="R3820" s="148">
        <f>'Datos Monitoreo 2019'!$Q3820*'Datos Monitoreo 2019'!$N3820</f>
        <v>0.11589893086215264</v>
      </c>
      <c r="S3820" s="146">
        <v>0.2</v>
      </c>
      <c r="T3820" s="148">
        <f>'Datos Monitoreo 2019'!$R3820*'Datos Monitoreo 2019'!$S3820</f>
        <v>2.3179786172430529E-2</v>
      </c>
      <c r="U3820" s="148">
        <f>'Datos Monitoreo 2019'!$T3820+'Datos Monitoreo 2019'!$R3820</f>
        <v>0.13907871703458316</v>
      </c>
    </row>
    <row r="3821" spans="1:21" x14ac:dyDescent="0.2">
      <c r="A3821" s="141" t="s">
        <v>139</v>
      </c>
      <c r="B3821" s="142">
        <f>VLOOKUP('Datos Monitoreo 2019'!$A3821,info!$D$3:$E$118,2,FALSE)</f>
        <v>6</v>
      </c>
      <c r="C3821" s="143">
        <v>55</v>
      </c>
      <c r="D3821" s="143" t="s">
        <v>9</v>
      </c>
      <c r="E3821" s="144">
        <v>10.790705141630504</v>
      </c>
      <c r="F3821" s="145">
        <f t="shared" si="64"/>
        <v>9.1451226075318515E-3</v>
      </c>
      <c r="G3821" s="141"/>
      <c r="H3821" s="146"/>
      <c r="I3821" s="146"/>
      <c r="J3821" s="146"/>
      <c r="K3821" s="147">
        <f>VLOOKUP('Datos Monitoreo 2019'!$D3821,info!$A$2:$B$20,2,FALSE)</f>
        <v>0.74</v>
      </c>
      <c r="M3821" s="146">
        <v>1.1499999999999999</v>
      </c>
      <c r="N3821" s="148">
        <f>(1.8894+0.00853085*'Datos Monitoreo 2019'!$E3821^3.32222)/1000</f>
        <v>2.495746131095114E-2</v>
      </c>
      <c r="O3821" s="148">
        <f>'Datos Monitoreo 2019'!$N3821*'Datos Monitoreo 2019'!$S3821</f>
        <v>4.991492262190228E-3</v>
      </c>
      <c r="P3821" s="148">
        <f>'Datos Monitoreo 2019'!$O3821+'Datos Monitoreo 2019'!$N3821</f>
        <v>2.9948953573141368E-2</v>
      </c>
      <c r="Q3821" s="146">
        <v>0.47</v>
      </c>
      <c r="R3821" s="148">
        <f>'Datos Monitoreo 2019'!$Q3821*'Datos Monitoreo 2019'!$N3821</f>
        <v>1.1730006816147035E-2</v>
      </c>
      <c r="S3821" s="146">
        <v>0.2</v>
      </c>
      <c r="T3821" s="148">
        <f>'Datos Monitoreo 2019'!$R3821*'Datos Monitoreo 2019'!$S3821</f>
        <v>2.346001363229407E-3</v>
      </c>
      <c r="U3821" s="148">
        <f>'Datos Monitoreo 2019'!$T3821+'Datos Monitoreo 2019'!$R3821</f>
        <v>1.4076008179376442E-2</v>
      </c>
    </row>
    <row r="3822" spans="1:21" x14ac:dyDescent="0.2">
      <c r="A3822" s="141" t="s">
        <v>139</v>
      </c>
      <c r="B3822" s="142">
        <f>VLOOKUP('Datos Monitoreo 2019'!$A3822,info!$D$3:$E$118,2,FALSE)</f>
        <v>6</v>
      </c>
      <c r="C3822" s="143">
        <v>55</v>
      </c>
      <c r="D3822" s="143" t="s">
        <v>9</v>
      </c>
      <c r="E3822" s="144">
        <v>7.9577471545947667</v>
      </c>
      <c r="F3822" s="145">
        <f t="shared" si="64"/>
        <v>4.9735919716217296E-3</v>
      </c>
      <c r="G3822" s="141"/>
      <c r="H3822" s="146"/>
      <c r="I3822" s="146"/>
      <c r="J3822" s="146"/>
      <c r="K3822" s="147">
        <f>VLOOKUP('Datos Monitoreo 2019'!$D3822,info!$A$2:$B$20,2,FALSE)</f>
        <v>0.74</v>
      </c>
      <c r="M3822" s="146">
        <v>1.1499999999999999</v>
      </c>
      <c r="N3822" s="148">
        <f>(1.8894+0.00853085*'Datos Monitoreo 2019'!$E3822^3.32222)/1000</f>
        <v>1.0276567401005526E-2</v>
      </c>
      <c r="O3822" s="148">
        <f>'Datos Monitoreo 2019'!$N3822*'Datos Monitoreo 2019'!$S3822</f>
        <v>2.0553134802011055E-3</v>
      </c>
      <c r="P3822" s="148">
        <f>'Datos Monitoreo 2019'!$O3822+'Datos Monitoreo 2019'!$N3822</f>
        <v>1.2331880881206632E-2</v>
      </c>
      <c r="Q3822" s="146">
        <v>0.47</v>
      </c>
      <c r="R3822" s="148">
        <f>'Datos Monitoreo 2019'!$Q3822*'Datos Monitoreo 2019'!$N3822</f>
        <v>4.8299866784725972E-3</v>
      </c>
      <c r="S3822" s="146">
        <v>0.2</v>
      </c>
      <c r="T3822" s="148">
        <f>'Datos Monitoreo 2019'!$R3822*'Datos Monitoreo 2019'!$S3822</f>
        <v>9.6599733569451951E-4</v>
      </c>
      <c r="U3822" s="148">
        <f>'Datos Monitoreo 2019'!$T3822+'Datos Monitoreo 2019'!$R3822</f>
        <v>5.7959840141671168E-3</v>
      </c>
    </row>
    <row r="3823" spans="1:21" x14ac:dyDescent="0.2">
      <c r="A3823" s="141" t="s">
        <v>140</v>
      </c>
      <c r="B3823" s="142">
        <f>VLOOKUP('Datos Monitoreo 2019'!$A3823,info!$D$3:$E$118,2,FALSE)</f>
        <v>6</v>
      </c>
      <c r="C3823" s="143">
        <v>2</v>
      </c>
      <c r="D3823" s="143" t="s">
        <v>9</v>
      </c>
      <c r="E3823" s="144">
        <v>8.6580289041991065</v>
      </c>
      <c r="F3823" s="145">
        <f t="shared" si="64"/>
        <v>5.8874596548553933E-3</v>
      </c>
      <c r="G3823" s="141"/>
      <c r="H3823" s="146"/>
      <c r="I3823" s="146"/>
      <c r="J3823" s="146"/>
      <c r="K3823" s="147">
        <f>VLOOKUP('Datos Monitoreo 2019'!$D3823,info!$A$2:$B$20,2,FALSE)</f>
        <v>0.74</v>
      </c>
      <c r="M3823" s="146">
        <v>1.1499999999999999</v>
      </c>
      <c r="N3823" s="148">
        <f>(1.8894+0.00853085*'Datos Monitoreo 2019'!$E3823^3.32222)/1000</f>
        <v>1.2988929250272703E-2</v>
      </c>
      <c r="O3823" s="148">
        <f>'Datos Monitoreo 2019'!$N3823*'Datos Monitoreo 2019'!$S3823</f>
        <v>2.5977858500545407E-3</v>
      </c>
      <c r="P3823" s="148">
        <f>'Datos Monitoreo 2019'!$O3823+'Datos Monitoreo 2019'!$N3823</f>
        <v>1.5586715100327244E-2</v>
      </c>
      <c r="Q3823" s="146">
        <v>0.47</v>
      </c>
      <c r="R3823" s="148">
        <f>'Datos Monitoreo 2019'!$Q3823*'Datos Monitoreo 2019'!$N3823</f>
        <v>6.1047967476281703E-3</v>
      </c>
      <c r="S3823" s="146">
        <v>0.2</v>
      </c>
      <c r="T3823" s="148">
        <f>'Datos Monitoreo 2019'!$R3823*'Datos Monitoreo 2019'!$S3823</f>
        <v>1.2209593495256341E-3</v>
      </c>
      <c r="U3823" s="148">
        <f>'Datos Monitoreo 2019'!$T3823+'Datos Monitoreo 2019'!$R3823</f>
        <v>7.3257560971538042E-3</v>
      </c>
    </row>
    <row r="3824" spans="1:21" x14ac:dyDescent="0.2">
      <c r="A3824" s="141" t="s">
        <v>140</v>
      </c>
      <c r="B3824" s="142">
        <f>VLOOKUP('Datos Monitoreo 2019'!$A3824,info!$D$3:$E$118,2,FALSE)</f>
        <v>6</v>
      </c>
      <c r="C3824" s="143">
        <v>3</v>
      </c>
      <c r="D3824" s="143" t="s">
        <v>9</v>
      </c>
      <c r="E3824" s="144">
        <v>9.5811275741321005</v>
      </c>
      <c r="F3824" s="145">
        <f t="shared" si="64"/>
        <v>7.2097984995344068E-3</v>
      </c>
      <c r="G3824" s="141"/>
      <c r="H3824" s="146"/>
      <c r="I3824" s="146"/>
      <c r="J3824" s="146"/>
      <c r="K3824" s="147">
        <f>VLOOKUP('Datos Monitoreo 2019'!$D3824,info!$A$2:$B$20,2,FALSE)</f>
        <v>0.74</v>
      </c>
      <c r="M3824" s="146">
        <v>1.1499999999999999</v>
      </c>
      <c r="N3824" s="148">
        <f>(1.8894+0.00853085*'Datos Monitoreo 2019'!$E3824^3.32222)/1000</f>
        <v>1.7430231033948935E-2</v>
      </c>
      <c r="O3824" s="148">
        <f>'Datos Monitoreo 2019'!$N3824*'Datos Monitoreo 2019'!$S3824</f>
        <v>3.4860462067897871E-3</v>
      </c>
      <c r="P3824" s="148">
        <f>'Datos Monitoreo 2019'!$O3824+'Datos Monitoreo 2019'!$N3824</f>
        <v>2.0916277240738721E-2</v>
      </c>
      <c r="Q3824" s="146">
        <v>0.47</v>
      </c>
      <c r="R3824" s="148">
        <f>'Datos Monitoreo 2019'!$Q3824*'Datos Monitoreo 2019'!$N3824</f>
        <v>8.1922085859559984E-3</v>
      </c>
      <c r="S3824" s="146">
        <v>0.2</v>
      </c>
      <c r="T3824" s="148">
        <f>'Datos Monitoreo 2019'!$R3824*'Datos Monitoreo 2019'!$S3824</f>
        <v>1.6384417171911997E-3</v>
      </c>
      <c r="U3824" s="148">
        <f>'Datos Monitoreo 2019'!$T3824+'Datos Monitoreo 2019'!$R3824</f>
        <v>9.8306503031471981E-3</v>
      </c>
    </row>
    <row r="3825" spans="1:21" x14ac:dyDescent="0.2">
      <c r="A3825" s="141" t="s">
        <v>140</v>
      </c>
      <c r="B3825" s="142">
        <f>VLOOKUP('Datos Monitoreo 2019'!$A3825,info!$D$3:$E$118,2,FALSE)</f>
        <v>6</v>
      </c>
      <c r="C3825" s="143">
        <v>4</v>
      </c>
      <c r="D3825" s="143" t="s">
        <v>11</v>
      </c>
      <c r="E3825" s="144">
        <v>13.878311037613274</v>
      </c>
      <c r="F3825" s="145">
        <f t="shared" si="64"/>
        <v>1.5127359030998473E-2</v>
      </c>
      <c r="G3825" s="141"/>
      <c r="H3825" s="146"/>
      <c r="I3825" s="146"/>
      <c r="J3825" s="146"/>
      <c r="K3825" s="147">
        <f>VLOOKUP('Datos Monitoreo 2019'!$D3825,info!$A$2:$B$20,2,FALSE)</f>
        <v>0.34899999999999998</v>
      </c>
      <c r="M3825" s="146">
        <v>1.1499999999999999</v>
      </c>
      <c r="N3825" s="148">
        <f>(0.489461*'Datos Monitoreo 2019'!$E3825^1.79018)/1000</f>
        <v>5.4288301896909197E-2</v>
      </c>
      <c r="O3825" s="148">
        <f>'Datos Monitoreo 2019'!$N3825*'Datos Monitoreo 2019'!$S3825</f>
        <v>1.085766037938184E-2</v>
      </c>
      <c r="P3825" s="148">
        <f>'Datos Monitoreo 2019'!$O3825+'Datos Monitoreo 2019'!$N3825</f>
        <v>6.5145962276291033E-2</v>
      </c>
      <c r="Q3825" s="146">
        <v>0.47</v>
      </c>
      <c r="R3825" s="148">
        <f>'Datos Monitoreo 2019'!$Q3825*'Datos Monitoreo 2019'!$N3825</f>
        <v>2.5515501891547322E-2</v>
      </c>
      <c r="S3825" s="146">
        <v>0.2</v>
      </c>
      <c r="T3825" s="148">
        <f>'Datos Monitoreo 2019'!$R3825*'Datos Monitoreo 2019'!$S3825</f>
        <v>5.1031003783094647E-3</v>
      </c>
      <c r="U3825" s="148">
        <f>'Datos Monitoreo 2019'!$T3825+'Datos Monitoreo 2019'!$R3825</f>
        <v>3.0618602269856784E-2</v>
      </c>
    </row>
    <row r="3826" spans="1:21" x14ac:dyDescent="0.2">
      <c r="A3826" s="141" t="s">
        <v>140</v>
      </c>
      <c r="B3826" s="142">
        <f>VLOOKUP('Datos Monitoreo 2019'!$A3826,info!$D$3:$E$118,2,FALSE)</f>
        <v>6</v>
      </c>
      <c r="C3826" s="143">
        <v>5</v>
      </c>
      <c r="D3826" s="143" t="s">
        <v>9</v>
      </c>
      <c r="E3826" s="144">
        <v>15.310705525440332</v>
      </c>
      <c r="F3826" s="145">
        <f t="shared" si="64"/>
        <v>1.8411123394341998E-2</v>
      </c>
      <c r="G3826" s="141"/>
      <c r="H3826" s="146"/>
      <c r="I3826" s="146"/>
      <c r="J3826" s="146"/>
      <c r="K3826" s="147">
        <f>VLOOKUP('Datos Monitoreo 2019'!$D3826,info!$A$2:$B$20,2,FALSE)</f>
        <v>0.74</v>
      </c>
      <c r="M3826" s="146">
        <v>1.1499999999999999</v>
      </c>
      <c r="N3826" s="148">
        <f>(1.8894+0.00853085*'Datos Monitoreo 2019'!$E3826^3.32222)/1000</f>
        <v>7.5647050020686613E-2</v>
      </c>
      <c r="O3826" s="148">
        <f>'Datos Monitoreo 2019'!$N3826*'Datos Monitoreo 2019'!$S3826</f>
        <v>1.5129410004137324E-2</v>
      </c>
      <c r="P3826" s="148">
        <f>'Datos Monitoreo 2019'!$O3826+'Datos Monitoreo 2019'!$N3826</f>
        <v>9.0776460024823938E-2</v>
      </c>
      <c r="Q3826" s="146">
        <v>0.47</v>
      </c>
      <c r="R3826" s="148">
        <f>'Datos Monitoreo 2019'!$Q3826*'Datos Monitoreo 2019'!$N3826</f>
        <v>3.5554113509722707E-2</v>
      </c>
      <c r="S3826" s="146">
        <v>0.2</v>
      </c>
      <c r="T3826" s="148">
        <f>'Datos Monitoreo 2019'!$R3826*'Datos Monitoreo 2019'!$S3826</f>
        <v>7.1108227019445417E-3</v>
      </c>
      <c r="U3826" s="148">
        <f>'Datos Monitoreo 2019'!$T3826+'Datos Monitoreo 2019'!$R3826</f>
        <v>4.2664936211667247E-2</v>
      </c>
    </row>
    <row r="3827" spans="1:21" x14ac:dyDescent="0.2">
      <c r="A3827" s="141" t="s">
        <v>140</v>
      </c>
      <c r="B3827" s="142">
        <f>VLOOKUP('Datos Monitoreo 2019'!$A3827,info!$D$3:$E$118,2,FALSE)</f>
        <v>6</v>
      </c>
      <c r="C3827" s="143">
        <v>6</v>
      </c>
      <c r="D3827" s="143" t="s">
        <v>11</v>
      </c>
      <c r="E3827" s="144">
        <v>28.870706676869816</v>
      </c>
      <c r="F3827" s="145">
        <f t="shared" si="64"/>
        <v>6.5464327389802318E-2</v>
      </c>
      <c r="G3827" s="141"/>
      <c r="H3827" s="146"/>
      <c r="I3827" s="146"/>
      <c r="J3827" s="146"/>
      <c r="K3827" s="147">
        <f>VLOOKUP('Datos Monitoreo 2019'!$D3827,info!$A$2:$B$20,2,FALSE)</f>
        <v>0.34899999999999998</v>
      </c>
      <c r="M3827" s="146">
        <v>1.1499999999999999</v>
      </c>
      <c r="N3827" s="148">
        <f>(0.489461*'Datos Monitoreo 2019'!$E3827^1.79018)/1000</f>
        <v>0.20146506450316201</v>
      </c>
      <c r="O3827" s="148">
        <f>'Datos Monitoreo 2019'!$N3827*'Datos Monitoreo 2019'!$S3827</f>
        <v>4.0293012900632405E-2</v>
      </c>
      <c r="P3827" s="148">
        <f>'Datos Monitoreo 2019'!$O3827+'Datos Monitoreo 2019'!$N3827</f>
        <v>0.2417580774037944</v>
      </c>
      <c r="Q3827" s="146">
        <v>0.47</v>
      </c>
      <c r="R3827" s="148">
        <f>'Datos Monitoreo 2019'!$Q3827*'Datos Monitoreo 2019'!$N3827</f>
        <v>9.4688580316486137E-2</v>
      </c>
      <c r="S3827" s="146">
        <v>0.2</v>
      </c>
      <c r="T3827" s="148">
        <f>'Datos Monitoreo 2019'!$R3827*'Datos Monitoreo 2019'!$S3827</f>
        <v>1.8937716063297229E-2</v>
      </c>
      <c r="U3827" s="148">
        <f>'Datos Monitoreo 2019'!$T3827+'Datos Monitoreo 2019'!$R3827</f>
        <v>0.11362629637978336</v>
      </c>
    </row>
    <row r="3828" spans="1:21" x14ac:dyDescent="0.2">
      <c r="A3828" s="141" t="s">
        <v>140</v>
      </c>
      <c r="B3828" s="142">
        <f>VLOOKUP('Datos Monitoreo 2019'!$A3828,info!$D$3:$E$118,2,FALSE)</f>
        <v>6</v>
      </c>
      <c r="C3828" s="143">
        <v>8</v>
      </c>
      <c r="D3828" s="143" t="s">
        <v>11</v>
      </c>
      <c r="E3828" s="144">
        <v>26.801692416675177</v>
      </c>
      <c r="F3828" s="145">
        <f t="shared" si="64"/>
        <v>5.6417562537101257E-2</v>
      </c>
      <c r="G3828" s="141"/>
      <c r="H3828" s="146"/>
      <c r="I3828" s="146"/>
      <c r="J3828" s="146"/>
      <c r="K3828" s="147">
        <f>VLOOKUP('Datos Monitoreo 2019'!$D3828,info!$A$2:$B$20,2,FALSE)</f>
        <v>0.34899999999999998</v>
      </c>
      <c r="M3828" s="146">
        <v>1.1499999999999999</v>
      </c>
      <c r="N3828" s="148">
        <f>(0.489461*'Datos Monitoreo 2019'!$E3828^1.79018)/1000</f>
        <v>0.17635408908663885</v>
      </c>
      <c r="O3828" s="148">
        <f>'Datos Monitoreo 2019'!$N3828*'Datos Monitoreo 2019'!$S3828</f>
        <v>3.5270817817327771E-2</v>
      </c>
      <c r="P3828" s="148">
        <f>'Datos Monitoreo 2019'!$O3828+'Datos Monitoreo 2019'!$N3828</f>
        <v>0.21162490690396663</v>
      </c>
      <c r="Q3828" s="146">
        <v>0.47</v>
      </c>
      <c r="R3828" s="148">
        <f>'Datos Monitoreo 2019'!$Q3828*'Datos Monitoreo 2019'!$N3828</f>
        <v>8.2886421870720262E-2</v>
      </c>
      <c r="S3828" s="146">
        <v>0.2</v>
      </c>
      <c r="T3828" s="148">
        <f>'Datos Monitoreo 2019'!$R3828*'Datos Monitoreo 2019'!$S3828</f>
        <v>1.6577284374144054E-2</v>
      </c>
      <c r="U3828" s="148">
        <f>'Datos Monitoreo 2019'!$T3828+'Datos Monitoreo 2019'!$R3828</f>
        <v>9.9463706244864308E-2</v>
      </c>
    </row>
    <row r="3829" spans="1:21" x14ac:dyDescent="0.2">
      <c r="A3829" s="141" t="s">
        <v>140</v>
      </c>
      <c r="B3829" s="142">
        <f>VLOOKUP('Datos Monitoreo 2019'!$A3829,info!$D$3:$E$118,2,FALSE)</f>
        <v>6</v>
      </c>
      <c r="C3829" s="143">
        <v>9</v>
      </c>
      <c r="D3829" s="143" t="s">
        <v>11</v>
      </c>
      <c r="E3829" s="144">
        <v>20.117184806815573</v>
      </c>
      <c r="F3829" s="145">
        <f t="shared" si="64"/>
        <v>3.1785151994768605E-2</v>
      </c>
      <c r="G3829" s="141"/>
      <c r="H3829" s="146"/>
      <c r="I3829" s="146"/>
      <c r="J3829" s="146"/>
      <c r="K3829" s="147">
        <f>VLOOKUP('Datos Monitoreo 2019'!$D3829,info!$A$2:$B$20,2,FALSE)</f>
        <v>0.34899999999999998</v>
      </c>
      <c r="M3829" s="146">
        <v>1.1499999999999999</v>
      </c>
      <c r="N3829" s="148">
        <f>(0.489461*'Datos Monitoreo 2019'!$E3829^1.79018)/1000</f>
        <v>0.10552078982620278</v>
      </c>
      <c r="O3829" s="148">
        <f>'Datos Monitoreo 2019'!$N3829*'Datos Monitoreo 2019'!$S3829</f>
        <v>2.1104157965240556E-2</v>
      </c>
      <c r="P3829" s="148">
        <f>'Datos Monitoreo 2019'!$O3829+'Datos Monitoreo 2019'!$N3829</f>
        <v>0.12662494779144334</v>
      </c>
      <c r="Q3829" s="146">
        <v>0.47</v>
      </c>
      <c r="R3829" s="148">
        <f>'Datos Monitoreo 2019'!$Q3829*'Datos Monitoreo 2019'!$N3829</f>
        <v>4.9594771218315299E-2</v>
      </c>
      <c r="S3829" s="146">
        <v>0.2</v>
      </c>
      <c r="T3829" s="148">
        <f>'Datos Monitoreo 2019'!$R3829*'Datos Monitoreo 2019'!$S3829</f>
        <v>9.9189542436630609E-3</v>
      </c>
      <c r="U3829" s="148">
        <f>'Datos Monitoreo 2019'!$T3829+'Datos Monitoreo 2019'!$R3829</f>
        <v>5.9513725461978362E-2</v>
      </c>
    </row>
    <row r="3830" spans="1:21" x14ac:dyDescent="0.2">
      <c r="A3830" s="141" t="s">
        <v>140</v>
      </c>
      <c r="B3830" s="142">
        <f>VLOOKUP('Datos Monitoreo 2019'!$A3830,info!$D$3:$E$118,2,FALSE)</f>
        <v>6</v>
      </c>
      <c r="C3830" s="143">
        <v>10</v>
      </c>
      <c r="D3830" s="143" t="s">
        <v>9</v>
      </c>
      <c r="E3830" s="144">
        <v>10.058592403407786</v>
      </c>
      <c r="F3830" s="145">
        <f t="shared" si="64"/>
        <v>7.9462879986921513E-3</v>
      </c>
      <c r="G3830" s="141"/>
      <c r="H3830" s="146"/>
      <c r="I3830" s="146"/>
      <c r="J3830" s="146"/>
      <c r="K3830" s="147">
        <f>VLOOKUP('Datos Monitoreo 2019'!$D3830,info!$A$2:$B$20,2,FALSE)</f>
        <v>0.74</v>
      </c>
      <c r="M3830" s="146">
        <v>1.1499999999999999</v>
      </c>
      <c r="N3830" s="148">
        <f>(1.8894+0.00853085*'Datos Monitoreo 2019'!$E3830^3.32222)/1000</f>
        <v>2.0155316805810286E-2</v>
      </c>
      <c r="O3830" s="148">
        <f>'Datos Monitoreo 2019'!$N3830*'Datos Monitoreo 2019'!$S3830</f>
        <v>4.0310633611620574E-3</v>
      </c>
      <c r="P3830" s="148">
        <f>'Datos Monitoreo 2019'!$O3830+'Datos Monitoreo 2019'!$N3830</f>
        <v>2.4186380166972343E-2</v>
      </c>
      <c r="Q3830" s="146">
        <v>0.47</v>
      </c>
      <c r="R3830" s="148">
        <f>'Datos Monitoreo 2019'!$Q3830*'Datos Monitoreo 2019'!$N3830</f>
        <v>9.4729988987308344E-3</v>
      </c>
      <c r="S3830" s="146">
        <v>0.2</v>
      </c>
      <c r="T3830" s="148">
        <f>'Datos Monitoreo 2019'!$R3830*'Datos Monitoreo 2019'!$S3830</f>
        <v>1.894599779746167E-3</v>
      </c>
      <c r="U3830" s="148">
        <f>'Datos Monitoreo 2019'!$T3830+'Datos Monitoreo 2019'!$R3830</f>
        <v>1.1367598678477002E-2</v>
      </c>
    </row>
    <row r="3831" spans="1:21" x14ac:dyDescent="0.2">
      <c r="A3831" s="141" t="s">
        <v>140</v>
      </c>
      <c r="B3831" s="142">
        <f>VLOOKUP('Datos Monitoreo 2019'!$A3831,info!$D$3:$E$118,2,FALSE)</f>
        <v>6</v>
      </c>
      <c r="C3831" s="143">
        <v>11</v>
      </c>
      <c r="D3831" s="143" t="s">
        <v>11</v>
      </c>
      <c r="E3831" s="144">
        <v>27.024509337003831</v>
      </c>
      <c r="F3831" s="145">
        <f t="shared" si="64"/>
        <v>5.7359521067790645E-2</v>
      </c>
      <c r="G3831" s="141"/>
      <c r="H3831" s="146"/>
      <c r="I3831" s="146"/>
      <c r="J3831" s="146"/>
      <c r="K3831" s="147">
        <f>VLOOKUP('Datos Monitoreo 2019'!$D3831,info!$A$2:$B$20,2,FALSE)</f>
        <v>0.34899999999999998</v>
      </c>
      <c r="M3831" s="146">
        <v>1.1499999999999999</v>
      </c>
      <c r="N3831" s="148">
        <f>(0.489461*'Datos Monitoreo 2019'!$E3831^1.79018)/1000</f>
        <v>0.17898733551114768</v>
      </c>
      <c r="O3831" s="148">
        <f>'Datos Monitoreo 2019'!$N3831*'Datos Monitoreo 2019'!$S3831</f>
        <v>3.5797467102229537E-2</v>
      </c>
      <c r="P3831" s="148">
        <f>'Datos Monitoreo 2019'!$O3831+'Datos Monitoreo 2019'!$N3831</f>
        <v>0.21478480261337721</v>
      </c>
      <c r="Q3831" s="146">
        <v>0.47</v>
      </c>
      <c r="R3831" s="148">
        <f>'Datos Monitoreo 2019'!$Q3831*'Datos Monitoreo 2019'!$N3831</f>
        <v>8.4124047690239401E-2</v>
      </c>
      <c r="S3831" s="146">
        <v>0.2</v>
      </c>
      <c r="T3831" s="148">
        <f>'Datos Monitoreo 2019'!$R3831*'Datos Monitoreo 2019'!$S3831</f>
        <v>1.682480953804788E-2</v>
      </c>
      <c r="U3831" s="148">
        <f>'Datos Monitoreo 2019'!$T3831+'Datos Monitoreo 2019'!$R3831</f>
        <v>0.10094885722828728</v>
      </c>
    </row>
    <row r="3832" spans="1:21" x14ac:dyDescent="0.2">
      <c r="A3832" s="141" t="s">
        <v>140</v>
      </c>
      <c r="B3832" s="142">
        <f>VLOOKUP('Datos Monitoreo 2019'!$A3832,info!$D$3:$E$118,2,FALSE)</f>
        <v>6</v>
      </c>
      <c r="C3832" s="143">
        <v>12</v>
      </c>
      <c r="D3832" s="143" t="s">
        <v>9</v>
      </c>
      <c r="E3832" s="144">
        <v>5.2202821334141669</v>
      </c>
      <c r="F3832" s="145">
        <f t="shared" si="64"/>
        <v>2.140315674699808E-3</v>
      </c>
      <c r="G3832" s="141"/>
      <c r="H3832" s="146"/>
      <c r="I3832" s="146"/>
      <c r="J3832" s="146"/>
      <c r="K3832" s="147">
        <f>VLOOKUP('Datos Monitoreo 2019'!$D3832,info!$A$2:$B$20,2,FALSE)</f>
        <v>0.74</v>
      </c>
      <c r="M3832" s="146">
        <v>1.1499999999999999</v>
      </c>
      <c r="N3832" s="148">
        <f>(1.8894+0.00853085*'Datos Monitoreo 2019'!$E3832^3.32222)/1000</f>
        <v>3.9563481602698375E-3</v>
      </c>
      <c r="O3832" s="148">
        <f>'Datos Monitoreo 2019'!$N3832*'Datos Monitoreo 2019'!$S3832</f>
        <v>7.9126963205396758E-4</v>
      </c>
      <c r="P3832" s="148">
        <f>'Datos Monitoreo 2019'!$O3832+'Datos Monitoreo 2019'!$N3832</f>
        <v>4.7476177923238046E-3</v>
      </c>
      <c r="Q3832" s="146">
        <v>0.47</v>
      </c>
      <c r="R3832" s="148">
        <f>'Datos Monitoreo 2019'!$Q3832*'Datos Monitoreo 2019'!$N3832</f>
        <v>1.8594836353268236E-3</v>
      </c>
      <c r="S3832" s="146">
        <v>0.2</v>
      </c>
      <c r="T3832" s="148">
        <f>'Datos Monitoreo 2019'!$R3832*'Datos Monitoreo 2019'!$S3832</f>
        <v>3.7189672706536476E-4</v>
      </c>
      <c r="U3832" s="148">
        <f>'Datos Monitoreo 2019'!$T3832+'Datos Monitoreo 2019'!$R3832</f>
        <v>2.2313803623921881E-3</v>
      </c>
    </row>
    <row r="3833" spans="1:21" x14ac:dyDescent="0.2">
      <c r="A3833" s="141" t="s">
        <v>140</v>
      </c>
      <c r="B3833" s="142">
        <f>VLOOKUP('Datos Monitoreo 2019'!$A3833,info!$D$3:$E$118,2,FALSE)</f>
        <v>6</v>
      </c>
      <c r="C3833" s="143">
        <v>15</v>
      </c>
      <c r="D3833" s="143" t="s">
        <v>9</v>
      </c>
      <c r="E3833" s="144">
        <v>5.3476060878876837</v>
      </c>
      <c r="F3833" s="145">
        <f t="shared" si="64"/>
        <v>2.2459945569128273E-3</v>
      </c>
      <c r="G3833" s="141"/>
      <c r="H3833" s="146"/>
      <c r="I3833" s="146"/>
      <c r="J3833" s="146"/>
      <c r="K3833" s="147">
        <f>VLOOKUP('Datos Monitoreo 2019'!$D3833,info!$A$2:$B$20,2,FALSE)</f>
        <v>0.74</v>
      </c>
      <c r="M3833" s="146">
        <v>1.1499999999999999</v>
      </c>
      <c r="N3833" s="148">
        <f>(1.8894+0.00853085*'Datos Monitoreo 2019'!$E3833^3.32222)/1000</f>
        <v>4.1286266674134698E-3</v>
      </c>
      <c r="O3833" s="148">
        <f>'Datos Monitoreo 2019'!$N3833*'Datos Monitoreo 2019'!$S3833</f>
        <v>8.2572533348269396E-4</v>
      </c>
      <c r="P3833" s="148">
        <f>'Datos Monitoreo 2019'!$O3833+'Datos Monitoreo 2019'!$N3833</f>
        <v>4.9543520008961638E-3</v>
      </c>
      <c r="Q3833" s="146">
        <v>0.47</v>
      </c>
      <c r="R3833" s="148">
        <f>'Datos Monitoreo 2019'!$Q3833*'Datos Monitoreo 2019'!$N3833</f>
        <v>1.9404545336843308E-3</v>
      </c>
      <c r="S3833" s="146">
        <v>0.2</v>
      </c>
      <c r="T3833" s="148">
        <f>'Datos Monitoreo 2019'!$R3833*'Datos Monitoreo 2019'!$S3833</f>
        <v>3.8809090673686615E-4</v>
      </c>
      <c r="U3833" s="148">
        <f>'Datos Monitoreo 2019'!$T3833+'Datos Monitoreo 2019'!$R3833</f>
        <v>2.3285454404211969E-3</v>
      </c>
    </row>
    <row r="3834" spans="1:21" x14ac:dyDescent="0.2">
      <c r="A3834" s="141" t="s">
        <v>140</v>
      </c>
      <c r="B3834" s="142">
        <f>VLOOKUP('Datos Monitoreo 2019'!$A3834,info!$D$3:$E$118,2,FALSE)</f>
        <v>6</v>
      </c>
      <c r="C3834" s="143">
        <v>18</v>
      </c>
      <c r="D3834" s="143" t="s">
        <v>11</v>
      </c>
      <c r="E3834" s="144">
        <v>28.934368654106574</v>
      </c>
      <c r="F3834" s="145">
        <f t="shared" si="64"/>
        <v>6.575335276645719E-2</v>
      </c>
      <c r="G3834" s="141"/>
      <c r="H3834" s="146"/>
      <c r="I3834" s="146"/>
      <c r="J3834" s="146"/>
      <c r="K3834" s="147">
        <f>VLOOKUP('Datos Monitoreo 2019'!$D3834,info!$A$2:$B$20,2,FALSE)</f>
        <v>0.34899999999999998</v>
      </c>
      <c r="M3834" s="146">
        <v>1.1499999999999999</v>
      </c>
      <c r="N3834" s="148">
        <f>(0.489461*'Datos Monitoreo 2019'!$E3834^1.79018)/1000</f>
        <v>0.20226103558864797</v>
      </c>
      <c r="O3834" s="148">
        <f>'Datos Monitoreo 2019'!$N3834*'Datos Monitoreo 2019'!$S3834</f>
        <v>4.0452207117729594E-2</v>
      </c>
      <c r="P3834" s="148">
        <f>'Datos Monitoreo 2019'!$O3834+'Datos Monitoreo 2019'!$N3834</f>
        <v>0.24271324270637756</v>
      </c>
      <c r="Q3834" s="146">
        <v>0.47</v>
      </c>
      <c r="R3834" s="148">
        <f>'Datos Monitoreo 2019'!$Q3834*'Datos Monitoreo 2019'!$N3834</f>
        <v>9.5062686726664541E-2</v>
      </c>
      <c r="S3834" s="146">
        <v>0.2</v>
      </c>
      <c r="T3834" s="148">
        <f>'Datos Monitoreo 2019'!$R3834*'Datos Monitoreo 2019'!$S3834</f>
        <v>1.9012537345332911E-2</v>
      </c>
      <c r="U3834" s="148">
        <f>'Datos Monitoreo 2019'!$T3834+'Datos Monitoreo 2019'!$R3834</f>
        <v>0.11407522407199745</v>
      </c>
    </row>
    <row r="3835" spans="1:21" x14ac:dyDescent="0.2">
      <c r="A3835" s="141" t="s">
        <v>140</v>
      </c>
      <c r="B3835" s="142">
        <f>VLOOKUP('Datos Monitoreo 2019'!$A3835,info!$D$3:$E$118,2,FALSE)</f>
        <v>6</v>
      </c>
      <c r="C3835" s="143">
        <v>19</v>
      </c>
      <c r="D3835" s="143" t="s">
        <v>11</v>
      </c>
      <c r="E3835" s="144">
        <v>19.162255148264201</v>
      </c>
      <c r="F3835" s="145">
        <f t="shared" si="64"/>
        <v>2.8839193998137627E-2</v>
      </c>
      <c r="G3835" s="141"/>
      <c r="H3835" s="146"/>
      <c r="I3835" s="146"/>
      <c r="J3835" s="146"/>
      <c r="K3835" s="147">
        <f>VLOOKUP('Datos Monitoreo 2019'!$D3835,info!$A$2:$B$20,2,FALSE)</f>
        <v>0.34899999999999998</v>
      </c>
      <c r="M3835" s="146">
        <v>1.1499999999999999</v>
      </c>
      <c r="N3835" s="148">
        <f>(0.489461*'Datos Monitoreo 2019'!$E3835^1.79018)/1000</f>
        <v>9.6722693204827251E-2</v>
      </c>
      <c r="O3835" s="148">
        <f>'Datos Monitoreo 2019'!$N3835*'Datos Monitoreo 2019'!$S3835</f>
        <v>1.9344538640965452E-2</v>
      </c>
      <c r="P3835" s="148">
        <f>'Datos Monitoreo 2019'!$O3835+'Datos Monitoreo 2019'!$N3835</f>
        <v>0.11606723184579271</v>
      </c>
      <c r="Q3835" s="146">
        <v>0.47</v>
      </c>
      <c r="R3835" s="148">
        <f>'Datos Monitoreo 2019'!$Q3835*'Datos Monitoreo 2019'!$N3835</f>
        <v>4.5459665806268805E-2</v>
      </c>
      <c r="S3835" s="146">
        <v>0.2</v>
      </c>
      <c r="T3835" s="148">
        <f>'Datos Monitoreo 2019'!$R3835*'Datos Monitoreo 2019'!$S3835</f>
        <v>9.091933161253762E-3</v>
      </c>
      <c r="U3835" s="148">
        <f>'Datos Monitoreo 2019'!$T3835+'Datos Monitoreo 2019'!$R3835</f>
        <v>5.4551598967522569E-2</v>
      </c>
    </row>
    <row r="3836" spans="1:21" x14ac:dyDescent="0.2">
      <c r="A3836" s="141" t="s">
        <v>140</v>
      </c>
      <c r="B3836" s="142">
        <f>VLOOKUP('Datos Monitoreo 2019'!$A3836,info!$D$3:$E$118,2,FALSE)</f>
        <v>6</v>
      </c>
      <c r="C3836" s="143">
        <v>21</v>
      </c>
      <c r="D3836" s="143" t="s">
        <v>14</v>
      </c>
      <c r="E3836" s="144">
        <v>12.127606663602425</v>
      </c>
      <c r="F3836" s="145">
        <f t="shared" si="64"/>
        <v>1.155154534708131E-2</v>
      </c>
      <c r="G3836" s="141">
        <v>9.5</v>
      </c>
      <c r="H3836" s="146">
        <f>0.000107384*E3836^1.88222*G3836^0.67717</f>
        <v>5.406644882302352E-2</v>
      </c>
      <c r="I3836" s="146">
        <f>0.0000949251*E3836^1.21565*G3836^1.5574</f>
        <v>6.5702063577385089E-2</v>
      </c>
      <c r="J3836" s="146">
        <f>IF(H3836&lt;I3836,H3836,I3836)</f>
        <v>5.406644882302352E-2</v>
      </c>
      <c r="K3836" s="147">
        <f>VLOOKUP('Datos Monitoreo 2019'!$D3836,info!$A$2:$B$20,2,FALSE)</f>
        <v>0.4</v>
      </c>
      <c r="L3836" s="140">
        <f>K3836*J3836</f>
        <v>2.1626579529209409E-2</v>
      </c>
      <c r="M3836" s="146">
        <v>1.1499999999999999</v>
      </c>
      <c r="N3836" s="148">
        <f>M3836*L3836</f>
        <v>2.4870566458590818E-2</v>
      </c>
      <c r="O3836" s="148">
        <f>'Datos Monitoreo 2019'!$N3836*'Datos Monitoreo 2019'!$S3836</f>
        <v>4.974113291718164E-3</v>
      </c>
      <c r="P3836" s="148">
        <f>'Datos Monitoreo 2019'!$O3836+'Datos Monitoreo 2019'!$N3836</f>
        <v>2.9844679750308981E-2</v>
      </c>
      <c r="Q3836" s="146">
        <v>0.47</v>
      </c>
      <c r="R3836" s="148">
        <f>'Datos Monitoreo 2019'!$Q3836*'Datos Monitoreo 2019'!$N3836</f>
        <v>1.1689166235537684E-2</v>
      </c>
      <c r="S3836" s="146">
        <v>0.2</v>
      </c>
      <c r="T3836" s="148">
        <f>'Datos Monitoreo 2019'!$R3836*'Datos Monitoreo 2019'!$S3836</f>
        <v>2.3378332471075368E-3</v>
      </c>
      <c r="U3836" s="148">
        <f>'Datos Monitoreo 2019'!$T3836+'Datos Monitoreo 2019'!$R3836</f>
        <v>1.4026999482645221E-2</v>
      </c>
    </row>
    <row r="3837" spans="1:21" x14ac:dyDescent="0.2">
      <c r="A3837" s="141" t="s">
        <v>140</v>
      </c>
      <c r="B3837" s="142">
        <f>VLOOKUP('Datos Monitoreo 2019'!$A3837,info!$D$3:$E$118,2,FALSE)</f>
        <v>6</v>
      </c>
      <c r="C3837" s="143">
        <v>21</v>
      </c>
      <c r="D3837" s="143" t="s">
        <v>14</v>
      </c>
      <c r="E3837" s="144">
        <v>10.058592403407786</v>
      </c>
      <c r="F3837" s="145">
        <f t="shared" si="64"/>
        <v>7.9462879986921513E-3</v>
      </c>
      <c r="G3837" s="141">
        <v>8</v>
      </c>
      <c r="H3837" s="146">
        <f>0.000107384*E3837^1.88222*G3837^0.67717</f>
        <v>3.3843916192176964E-2</v>
      </c>
      <c r="I3837" s="146">
        <f>0.0000949251*E3837^1.21565*G3837^1.5574</f>
        <v>4.0048639605191165E-2</v>
      </c>
      <c r="J3837" s="146">
        <f>IF(H3837&lt;I3837,H3837,I3837)</f>
        <v>3.3843916192176964E-2</v>
      </c>
      <c r="K3837" s="147">
        <f>VLOOKUP('Datos Monitoreo 2019'!$D3837,info!$A$2:$B$20,2,FALSE)</f>
        <v>0.4</v>
      </c>
      <c r="L3837" s="140">
        <f>K3837*J3837</f>
        <v>1.3537566476870787E-2</v>
      </c>
      <c r="M3837" s="146">
        <v>1.1499999999999999</v>
      </c>
      <c r="N3837" s="148">
        <f>M3837*L3837</f>
        <v>1.5568201448401403E-2</v>
      </c>
      <c r="O3837" s="148">
        <f>'Datos Monitoreo 2019'!$N3837*'Datos Monitoreo 2019'!$S3837</f>
        <v>3.1136402896802806E-3</v>
      </c>
      <c r="P3837" s="148">
        <f>'Datos Monitoreo 2019'!$O3837+'Datos Monitoreo 2019'!$N3837</f>
        <v>1.8681841738081684E-2</v>
      </c>
      <c r="Q3837" s="146">
        <v>0.47</v>
      </c>
      <c r="R3837" s="148">
        <f>'Datos Monitoreo 2019'!$Q3837*'Datos Monitoreo 2019'!$N3837</f>
        <v>7.3170546807486588E-3</v>
      </c>
      <c r="S3837" s="146">
        <v>0.2</v>
      </c>
      <c r="T3837" s="148">
        <f>'Datos Monitoreo 2019'!$R3837*'Datos Monitoreo 2019'!$S3837</f>
        <v>1.4634109361497318E-3</v>
      </c>
      <c r="U3837" s="148">
        <f>'Datos Monitoreo 2019'!$T3837+'Datos Monitoreo 2019'!$R3837</f>
        <v>8.7804656168983912E-3</v>
      </c>
    </row>
    <row r="3838" spans="1:21" x14ac:dyDescent="0.2">
      <c r="A3838" s="141" t="s">
        <v>140</v>
      </c>
      <c r="B3838" s="142">
        <f>VLOOKUP('Datos Monitoreo 2019'!$A3838,info!$D$3:$E$118,2,FALSE)</f>
        <v>6</v>
      </c>
      <c r="C3838" s="143">
        <v>22</v>
      </c>
      <c r="D3838" s="143" t="s">
        <v>11</v>
      </c>
      <c r="E3838" s="144">
        <v>23.459438611745373</v>
      </c>
      <c r="F3838" s="145">
        <f t="shared" si="64"/>
        <v>4.3224015642140852E-2</v>
      </c>
      <c r="G3838" s="141"/>
      <c r="H3838" s="146"/>
      <c r="I3838" s="146"/>
      <c r="J3838" s="146"/>
      <c r="K3838" s="147">
        <f>VLOOKUP('Datos Monitoreo 2019'!$D3838,info!$A$2:$B$20,2,FALSE)</f>
        <v>0.34899999999999998</v>
      </c>
      <c r="M3838" s="146">
        <v>1.1499999999999999</v>
      </c>
      <c r="N3838" s="148">
        <f>(0.489461*'Datos Monitoreo 2019'!$E3838^1.79018)/1000</f>
        <v>0.13894191536047304</v>
      </c>
      <c r="O3838" s="148">
        <f>'Datos Monitoreo 2019'!$N3838*'Datos Monitoreo 2019'!$S3838</f>
        <v>2.7788383072094608E-2</v>
      </c>
      <c r="P3838" s="148">
        <f>'Datos Monitoreo 2019'!$O3838+'Datos Monitoreo 2019'!$N3838</f>
        <v>0.16673029843256765</v>
      </c>
      <c r="Q3838" s="146">
        <v>0.47</v>
      </c>
      <c r="R3838" s="148">
        <f>'Datos Monitoreo 2019'!$Q3838*'Datos Monitoreo 2019'!$N3838</f>
        <v>6.5302700219422319E-2</v>
      </c>
      <c r="S3838" s="146">
        <v>0.2</v>
      </c>
      <c r="T3838" s="148">
        <f>'Datos Monitoreo 2019'!$R3838*'Datos Monitoreo 2019'!$S3838</f>
        <v>1.3060540043884464E-2</v>
      </c>
      <c r="U3838" s="148">
        <f>'Datos Monitoreo 2019'!$T3838+'Datos Monitoreo 2019'!$R3838</f>
        <v>7.836324026330678E-2</v>
      </c>
    </row>
    <row r="3839" spans="1:21" x14ac:dyDescent="0.2">
      <c r="A3839" s="141" t="s">
        <v>140</v>
      </c>
      <c r="B3839" s="142">
        <f>VLOOKUP('Datos Monitoreo 2019'!$A3839,info!$D$3:$E$118,2,FALSE)</f>
        <v>6</v>
      </c>
      <c r="C3839" s="143">
        <v>24</v>
      </c>
      <c r="D3839" s="143" t="s">
        <v>11</v>
      </c>
      <c r="E3839" s="144">
        <v>24.446199258915122</v>
      </c>
      <c r="F3839" s="145">
        <f t="shared" si="64"/>
        <v>4.6936702577117032E-2</v>
      </c>
      <c r="G3839" s="141"/>
      <c r="H3839" s="146"/>
      <c r="I3839" s="146"/>
      <c r="J3839" s="146"/>
      <c r="K3839" s="147">
        <f>VLOOKUP('Datos Monitoreo 2019'!$D3839,info!$A$2:$B$20,2,FALSE)</f>
        <v>0.34899999999999998</v>
      </c>
      <c r="M3839" s="146">
        <v>1.1499999999999999</v>
      </c>
      <c r="N3839" s="148">
        <f>(0.489461*'Datos Monitoreo 2019'!$E3839^1.79018)/1000</f>
        <v>0.14957750436457573</v>
      </c>
      <c r="O3839" s="148">
        <f>'Datos Monitoreo 2019'!$N3839*'Datos Monitoreo 2019'!$S3839</f>
        <v>2.9915500872915148E-2</v>
      </c>
      <c r="P3839" s="148">
        <f>'Datos Monitoreo 2019'!$O3839+'Datos Monitoreo 2019'!$N3839</f>
        <v>0.17949300523749087</v>
      </c>
      <c r="Q3839" s="146">
        <v>0.47</v>
      </c>
      <c r="R3839" s="148">
        <f>'Datos Monitoreo 2019'!$Q3839*'Datos Monitoreo 2019'!$N3839</f>
        <v>7.030142705135059E-2</v>
      </c>
      <c r="S3839" s="146">
        <v>0.2</v>
      </c>
      <c r="T3839" s="148">
        <f>'Datos Monitoreo 2019'!$R3839*'Datos Monitoreo 2019'!$S3839</f>
        <v>1.4060285410270119E-2</v>
      </c>
      <c r="U3839" s="148">
        <f>'Datos Monitoreo 2019'!$T3839+'Datos Monitoreo 2019'!$R3839</f>
        <v>8.4361712461620705E-2</v>
      </c>
    </row>
    <row r="3840" spans="1:21" x14ac:dyDescent="0.2">
      <c r="A3840" s="141" t="s">
        <v>140</v>
      </c>
      <c r="B3840" s="142">
        <f>VLOOKUP('Datos Monitoreo 2019'!$A3840,info!$D$3:$E$118,2,FALSE)</f>
        <v>6</v>
      </c>
      <c r="C3840" s="143">
        <v>25</v>
      </c>
      <c r="D3840" s="143" t="s">
        <v>9</v>
      </c>
      <c r="E3840" s="144">
        <v>8.0214091318315255</v>
      </c>
      <c r="F3840" s="145">
        <f t="shared" si="64"/>
        <v>5.0534877530538612E-3</v>
      </c>
      <c r="G3840" s="141"/>
      <c r="H3840" s="146"/>
      <c r="I3840" s="146"/>
      <c r="J3840" s="146"/>
      <c r="K3840" s="147">
        <f>VLOOKUP('Datos Monitoreo 2019'!$D3840,info!$A$2:$B$20,2,FALSE)</f>
        <v>0.74</v>
      </c>
      <c r="M3840" s="146">
        <v>1.1499999999999999</v>
      </c>
      <c r="N3840" s="148">
        <f>(1.8894+0.00853085*'Datos Monitoreo 2019'!$E3840^3.32222)/1000</f>
        <v>1.050155743270725E-2</v>
      </c>
      <c r="O3840" s="148">
        <f>'Datos Monitoreo 2019'!$N3840*'Datos Monitoreo 2019'!$S3840</f>
        <v>2.10031148654145E-3</v>
      </c>
      <c r="P3840" s="148">
        <f>'Datos Monitoreo 2019'!$O3840+'Datos Monitoreo 2019'!$N3840</f>
        <v>1.26018689192487E-2</v>
      </c>
      <c r="Q3840" s="146">
        <v>0.47</v>
      </c>
      <c r="R3840" s="148">
        <f>'Datos Monitoreo 2019'!$Q3840*'Datos Monitoreo 2019'!$N3840</f>
        <v>4.9357319933724074E-3</v>
      </c>
      <c r="S3840" s="146">
        <v>0.2</v>
      </c>
      <c r="T3840" s="148">
        <f>'Datos Monitoreo 2019'!$R3840*'Datos Monitoreo 2019'!$S3840</f>
        <v>9.8714639867448161E-4</v>
      </c>
      <c r="U3840" s="148">
        <f>'Datos Monitoreo 2019'!$T3840+'Datos Monitoreo 2019'!$R3840</f>
        <v>5.9228783920468892E-3</v>
      </c>
    </row>
    <row r="3841" spans="1:21" x14ac:dyDescent="0.2">
      <c r="A3841" s="141" t="s">
        <v>140</v>
      </c>
      <c r="B3841" s="142">
        <f>VLOOKUP('Datos Monitoreo 2019'!$A3841,info!$D$3:$E$118,2,FALSE)</f>
        <v>6</v>
      </c>
      <c r="C3841" s="143">
        <v>25</v>
      </c>
      <c r="D3841" s="143" t="s">
        <v>9</v>
      </c>
      <c r="E3841" s="144">
        <v>6.4935216781493299</v>
      </c>
      <c r="F3841" s="145">
        <f t="shared" si="64"/>
        <v>3.3116960558561585E-3</v>
      </c>
      <c r="G3841" s="141"/>
      <c r="H3841" s="146"/>
      <c r="I3841" s="146"/>
      <c r="J3841" s="146"/>
      <c r="K3841" s="147">
        <f>VLOOKUP('Datos Monitoreo 2019'!$D3841,info!$A$2:$B$20,2,FALSE)</f>
        <v>0.74</v>
      </c>
      <c r="M3841" s="146">
        <v>1.1499999999999999</v>
      </c>
      <c r="N3841" s="148">
        <f>(1.8894+0.00853085*'Datos Monitoreo 2019'!$E3841^3.32222)/1000</f>
        <v>6.1574607313122165E-3</v>
      </c>
      <c r="O3841" s="148">
        <f>'Datos Monitoreo 2019'!$N3841*'Datos Monitoreo 2019'!$S3841</f>
        <v>1.2314921462624434E-3</v>
      </c>
      <c r="P3841" s="148">
        <f>'Datos Monitoreo 2019'!$O3841+'Datos Monitoreo 2019'!$N3841</f>
        <v>7.3889528775746595E-3</v>
      </c>
      <c r="Q3841" s="146">
        <v>0.47</v>
      </c>
      <c r="R3841" s="148">
        <f>'Datos Monitoreo 2019'!$Q3841*'Datos Monitoreo 2019'!$N3841</f>
        <v>2.8940065437167415E-3</v>
      </c>
      <c r="S3841" s="146">
        <v>0.2</v>
      </c>
      <c r="T3841" s="148">
        <f>'Datos Monitoreo 2019'!$R3841*'Datos Monitoreo 2019'!$S3841</f>
        <v>5.7880130874334837E-4</v>
      </c>
      <c r="U3841" s="148">
        <f>'Datos Monitoreo 2019'!$T3841+'Datos Monitoreo 2019'!$R3841</f>
        <v>3.47280785246009E-3</v>
      </c>
    </row>
    <row r="3842" spans="1:21" x14ac:dyDescent="0.2">
      <c r="A3842" s="143" t="s">
        <v>140</v>
      </c>
      <c r="B3842" s="142">
        <f>VLOOKUP('Datos Monitoreo 2019'!$A3842,info!$D$3:$E$118,2,FALSE)</f>
        <v>6</v>
      </c>
      <c r="C3842" s="143">
        <v>27</v>
      </c>
      <c r="D3842" s="143" t="s">
        <v>11</v>
      </c>
      <c r="E3842" s="144">
        <v>27.215495268714104</v>
      </c>
      <c r="F3842" s="145">
        <f t="shared" si="64"/>
        <v>5.8173121136876393E-2</v>
      </c>
      <c r="G3842" s="141"/>
      <c r="H3842" s="146"/>
      <c r="I3842" s="146"/>
      <c r="J3842" s="146"/>
      <c r="K3842" s="147">
        <f>VLOOKUP('Datos Monitoreo 2019'!$D3842,info!$A$2:$B$20,2,FALSE)</f>
        <v>0.34899999999999998</v>
      </c>
      <c r="M3842" s="146">
        <v>1.1499999999999999</v>
      </c>
      <c r="N3842" s="148">
        <f>(0.489461*'Datos Monitoreo 2019'!$E3842^1.79018)/1000</f>
        <v>0.18125810419111296</v>
      </c>
      <c r="O3842" s="148">
        <f>'Datos Monitoreo 2019'!$N3842*'Datos Monitoreo 2019'!$S3842</f>
        <v>3.6251620838222594E-2</v>
      </c>
      <c r="P3842" s="148">
        <f>'Datos Monitoreo 2019'!$O3842+'Datos Monitoreo 2019'!$N3842</f>
        <v>0.21750972502933555</v>
      </c>
      <c r="Q3842" s="146">
        <v>0.47</v>
      </c>
      <c r="R3842" s="148">
        <f>'Datos Monitoreo 2019'!$Q3842*'Datos Monitoreo 2019'!$N3842</f>
        <v>8.519130896982309E-2</v>
      </c>
      <c r="S3842" s="146">
        <v>0.2</v>
      </c>
      <c r="T3842" s="148">
        <f>'Datos Monitoreo 2019'!$R3842*'Datos Monitoreo 2019'!$S3842</f>
        <v>1.7038261793964619E-2</v>
      </c>
      <c r="U3842" s="148">
        <f>'Datos Monitoreo 2019'!$T3842+'Datos Monitoreo 2019'!$R3842</f>
        <v>0.10222957076378771</v>
      </c>
    </row>
    <row r="3843" spans="1:21" x14ac:dyDescent="0.2">
      <c r="A3843" s="141" t="s">
        <v>140</v>
      </c>
      <c r="B3843" s="142">
        <f>VLOOKUP('Datos Monitoreo 2019'!$A3843,info!$D$3:$E$118,2,FALSE)</f>
        <v>6</v>
      </c>
      <c r="C3843" s="143">
        <v>29</v>
      </c>
      <c r="D3843" s="143" t="s">
        <v>9</v>
      </c>
      <c r="E3843" s="144">
        <v>7.8940851773580096</v>
      </c>
      <c r="F3843" s="145">
        <f t="shared" ref="F3843:F3856" si="65">+(PI()*(((E3843/100)^2))/4)</f>
        <v>4.8943328099619659E-3</v>
      </c>
      <c r="G3843" s="141"/>
      <c r="H3843" s="146"/>
      <c r="I3843" s="146"/>
      <c r="J3843" s="146"/>
      <c r="K3843" s="147">
        <f>VLOOKUP('Datos Monitoreo 2019'!$D3843,info!$A$2:$B$20,2,FALSE)</f>
        <v>0.74</v>
      </c>
      <c r="M3843" s="146">
        <v>1.1499999999999999</v>
      </c>
      <c r="N3843" s="148">
        <f>(1.8894+0.00853085*'Datos Monitoreo 2019'!$E3843^3.32222)/1000</f>
        <v>1.0055718586622169E-2</v>
      </c>
      <c r="O3843" s="148">
        <f>'Datos Monitoreo 2019'!$N3843*'Datos Monitoreo 2019'!$S3843</f>
        <v>2.0111437173244338E-3</v>
      </c>
      <c r="P3843" s="148">
        <f>'Datos Monitoreo 2019'!$O3843+'Datos Monitoreo 2019'!$N3843</f>
        <v>1.2066862303946603E-2</v>
      </c>
      <c r="Q3843" s="146">
        <v>0.47</v>
      </c>
      <c r="R3843" s="148">
        <f>'Datos Monitoreo 2019'!$Q3843*'Datos Monitoreo 2019'!$N3843</f>
        <v>4.7261877357124196E-3</v>
      </c>
      <c r="S3843" s="146">
        <v>0.2</v>
      </c>
      <c r="T3843" s="148">
        <f>'Datos Monitoreo 2019'!$R3843*'Datos Monitoreo 2019'!$S3843</f>
        <v>9.4523754714248391E-4</v>
      </c>
      <c r="U3843" s="148">
        <f>'Datos Monitoreo 2019'!$T3843+'Datos Monitoreo 2019'!$R3843</f>
        <v>5.6714252828549035E-3</v>
      </c>
    </row>
    <row r="3844" spans="1:21" x14ac:dyDescent="0.2">
      <c r="A3844" s="141" t="s">
        <v>140</v>
      </c>
      <c r="B3844" s="142">
        <f>VLOOKUP('Datos Monitoreo 2019'!$A3844,info!$D$3:$E$118,2,FALSE)</f>
        <v>6</v>
      </c>
      <c r="C3844" s="143">
        <v>30</v>
      </c>
      <c r="D3844" s="143" t="s">
        <v>11</v>
      </c>
      <c r="E3844" s="144">
        <v>24.255213327204849</v>
      </c>
      <c r="F3844" s="145">
        <f t="shared" si="65"/>
        <v>4.6206181388325239E-2</v>
      </c>
      <c r="G3844" s="141"/>
      <c r="H3844" s="146"/>
      <c r="I3844" s="146"/>
      <c r="J3844" s="146"/>
      <c r="K3844" s="147">
        <f>VLOOKUP('Datos Monitoreo 2019'!$D3844,info!$A$2:$B$20,2,FALSE)</f>
        <v>0.34899999999999998</v>
      </c>
      <c r="M3844" s="146">
        <v>1.1499999999999999</v>
      </c>
      <c r="N3844" s="148">
        <f>(0.489461*'Datos Monitoreo 2019'!$E3844^1.79018)/1000</f>
        <v>0.14749200676852883</v>
      </c>
      <c r="O3844" s="148">
        <f>'Datos Monitoreo 2019'!$N3844*'Datos Monitoreo 2019'!$S3844</f>
        <v>2.9498401353705767E-2</v>
      </c>
      <c r="P3844" s="148">
        <f>'Datos Monitoreo 2019'!$O3844+'Datos Monitoreo 2019'!$N3844</f>
        <v>0.1769904081222346</v>
      </c>
      <c r="Q3844" s="146">
        <v>0.47</v>
      </c>
      <c r="R3844" s="148">
        <f>'Datos Monitoreo 2019'!$Q3844*'Datos Monitoreo 2019'!$N3844</f>
        <v>6.9321243181208553E-2</v>
      </c>
      <c r="S3844" s="146">
        <v>0.2</v>
      </c>
      <c r="T3844" s="148">
        <f>'Datos Monitoreo 2019'!$R3844*'Datos Monitoreo 2019'!$S3844</f>
        <v>1.3864248636241711E-2</v>
      </c>
      <c r="U3844" s="148">
        <f>'Datos Monitoreo 2019'!$T3844+'Datos Monitoreo 2019'!$R3844</f>
        <v>8.3185491817450261E-2</v>
      </c>
    </row>
    <row r="3845" spans="1:21" x14ac:dyDescent="0.2">
      <c r="A3845" s="141" t="s">
        <v>140</v>
      </c>
      <c r="B3845" s="142">
        <f>VLOOKUP('Datos Monitoreo 2019'!$A3845,info!$D$3:$E$118,2,FALSE)</f>
        <v>6</v>
      </c>
      <c r="C3845" s="143">
        <v>31</v>
      </c>
      <c r="D3845" s="143" t="s">
        <v>11</v>
      </c>
      <c r="E3845" s="144">
        <v>21.995213135299934</v>
      </c>
      <c r="F3845" s="145">
        <f t="shared" si="65"/>
        <v>3.7996730691230635E-2</v>
      </c>
      <c r="G3845" s="141"/>
      <c r="H3845" s="146"/>
      <c r="I3845" s="146"/>
      <c r="J3845" s="146"/>
      <c r="K3845" s="147">
        <f>VLOOKUP('Datos Monitoreo 2019'!$D3845,info!$A$2:$B$20,2,FALSE)</f>
        <v>0.34899999999999998</v>
      </c>
      <c r="M3845" s="146">
        <v>1.1499999999999999</v>
      </c>
      <c r="N3845" s="148">
        <f>(0.489461*'Datos Monitoreo 2019'!$E3845^1.79018)/1000</f>
        <v>0.12380185296739639</v>
      </c>
      <c r="O3845" s="148">
        <f>'Datos Monitoreo 2019'!$N3845*'Datos Monitoreo 2019'!$S3845</f>
        <v>2.476037059347928E-2</v>
      </c>
      <c r="P3845" s="148">
        <f>'Datos Monitoreo 2019'!$O3845+'Datos Monitoreo 2019'!$N3845</f>
        <v>0.14856222356087567</v>
      </c>
      <c r="Q3845" s="146">
        <v>0.47</v>
      </c>
      <c r="R3845" s="148">
        <f>'Datos Monitoreo 2019'!$Q3845*'Datos Monitoreo 2019'!$N3845</f>
        <v>5.81868708946763E-2</v>
      </c>
      <c r="S3845" s="146">
        <v>0.2</v>
      </c>
      <c r="T3845" s="148">
        <f>'Datos Monitoreo 2019'!$R3845*'Datos Monitoreo 2019'!$S3845</f>
        <v>1.1637374178935261E-2</v>
      </c>
      <c r="U3845" s="148">
        <f>'Datos Monitoreo 2019'!$T3845+'Datos Monitoreo 2019'!$R3845</f>
        <v>6.9824245073611568E-2</v>
      </c>
    </row>
    <row r="3846" spans="1:21" x14ac:dyDescent="0.2">
      <c r="A3846" s="141" t="s">
        <v>140</v>
      </c>
      <c r="B3846" s="142">
        <f>VLOOKUP('Datos Monitoreo 2019'!$A3846,info!$D$3:$E$118,2,FALSE)</f>
        <v>6</v>
      </c>
      <c r="C3846" s="143">
        <v>31</v>
      </c>
      <c r="D3846" s="143" t="s">
        <v>11</v>
      </c>
      <c r="E3846" s="144">
        <v>12.159437652220806</v>
      </c>
      <c r="F3846" s="145">
        <f t="shared" si="65"/>
        <v>1.1612262957870871E-2</v>
      </c>
      <c r="G3846" s="141"/>
      <c r="H3846" s="146"/>
      <c r="I3846" s="146"/>
      <c r="J3846" s="146"/>
      <c r="K3846" s="147">
        <f>VLOOKUP('Datos Monitoreo 2019'!$D3846,info!$A$2:$B$20,2,FALSE)</f>
        <v>0.34899999999999998</v>
      </c>
      <c r="M3846" s="146">
        <v>1.1499999999999999</v>
      </c>
      <c r="N3846" s="148">
        <f>(0.489461*'Datos Monitoreo 2019'!$E3846^1.79018)/1000</f>
        <v>4.2845826524302397E-2</v>
      </c>
      <c r="O3846" s="148">
        <f>'Datos Monitoreo 2019'!$N3846*'Datos Monitoreo 2019'!$S3846</f>
        <v>8.569165304860479E-3</v>
      </c>
      <c r="P3846" s="148">
        <f>'Datos Monitoreo 2019'!$O3846+'Datos Monitoreo 2019'!$N3846</f>
        <v>5.1414991829162877E-2</v>
      </c>
      <c r="Q3846" s="146">
        <v>0.47</v>
      </c>
      <c r="R3846" s="148">
        <f>'Datos Monitoreo 2019'!$Q3846*'Datos Monitoreo 2019'!$N3846</f>
        <v>2.0137538466422127E-2</v>
      </c>
      <c r="S3846" s="146">
        <v>0.2</v>
      </c>
      <c r="T3846" s="148">
        <f>'Datos Monitoreo 2019'!$R3846*'Datos Monitoreo 2019'!$S3846</f>
        <v>4.0275076932844251E-3</v>
      </c>
      <c r="U3846" s="148">
        <f>'Datos Monitoreo 2019'!$T3846+'Datos Monitoreo 2019'!$R3846</f>
        <v>2.4165046159706553E-2</v>
      </c>
    </row>
    <row r="3847" spans="1:21" x14ac:dyDescent="0.2">
      <c r="A3847" s="141" t="s">
        <v>140</v>
      </c>
      <c r="B3847" s="142">
        <f>VLOOKUP('Datos Monitoreo 2019'!$A3847,info!$D$3:$E$118,2,FALSE)</f>
        <v>6</v>
      </c>
      <c r="C3847" s="143">
        <v>32</v>
      </c>
      <c r="D3847" s="143" t="s">
        <v>11</v>
      </c>
      <c r="E3847" s="144">
        <v>19.703381954776642</v>
      </c>
      <c r="F3847" s="145">
        <f t="shared" si="65"/>
        <v>3.0490983575016849E-2</v>
      </c>
      <c r="G3847" s="141"/>
      <c r="H3847" s="146"/>
      <c r="I3847" s="146"/>
      <c r="J3847" s="146"/>
      <c r="K3847" s="147">
        <f>VLOOKUP('Datos Monitoreo 2019'!$D3847,info!$A$2:$B$20,2,FALSE)</f>
        <v>0.34899999999999998</v>
      </c>
      <c r="M3847" s="146">
        <v>1.1499999999999999</v>
      </c>
      <c r="N3847" s="148">
        <f>(0.489461*'Datos Monitoreo 2019'!$E3847^1.79018)/1000</f>
        <v>0.10166678734179301</v>
      </c>
      <c r="O3847" s="148">
        <f>'Datos Monitoreo 2019'!$N3847*'Datos Monitoreo 2019'!$S3847</f>
        <v>2.0333357468358602E-2</v>
      </c>
      <c r="P3847" s="148">
        <f>'Datos Monitoreo 2019'!$O3847+'Datos Monitoreo 2019'!$N3847</f>
        <v>0.1220001448101516</v>
      </c>
      <c r="Q3847" s="146">
        <v>0.47</v>
      </c>
      <c r="R3847" s="148">
        <f>'Datos Monitoreo 2019'!$Q3847*'Datos Monitoreo 2019'!$N3847</f>
        <v>4.7783390050642707E-2</v>
      </c>
      <c r="S3847" s="146">
        <v>0.2</v>
      </c>
      <c r="T3847" s="148">
        <f>'Datos Monitoreo 2019'!$R3847*'Datos Monitoreo 2019'!$S3847</f>
        <v>9.5566780101285428E-3</v>
      </c>
      <c r="U3847" s="148">
        <f>'Datos Monitoreo 2019'!$T3847+'Datos Monitoreo 2019'!$R3847</f>
        <v>5.734006806077125E-2</v>
      </c>
    </row>
    <row r="3848" spans="1:21" x14ac:dyDescent="0.2">
      <c r="A3848" s="141" t="s">
        <v>140</v>
      </c>
      <c r="B3848" s="142">
        <f>VLOOKUP('Datos Monitoreo 2019'!$A3848,info!$D$3:$E$118,2,FALSE)</f>
        <v>6</v>
      </c>
      <c r="C3848" s="143">
        <v>33</v>
      </c>
      <c r="D3848" s="143" t="s">
        <v>9</v>
      </c>
      <c r="E3848" s="144">
        <v>4.0743665431525207</v>
      </c>
      <c r="F3848" s="145">
        <f t="shared" si="65"/>
        <v>1.3037972938088067E-3</v>
      </c>
      <c r="G3848" s="141"/>
      <c r="H3848" s="146"/>
      <c r="I3848" s="146"/>
      <c r="J3848" s="146"/>
      <c r="K3848" s="147">
        <f>VLOOKUP('Datos Monitoreo 2019'!$D3848,info!$A$2:$B$20,2,FALSE)</f>
        <v>0.74</v>
      </c>
      <c r="M3848" s="146">
        <v>1.1499999999999999</v>
      </c>
      <c r="N3848" s="148">
        <f>(1.8894+0.00853085*'Datos Monitoreo 2019'!$E3848^3.32222)/1000</f>
        <v>2.7966900769589103E-3</v>
      </c>
      <c r="O3848" s="148">
        <f>'Datos Monitoreo 2019'!$N3848*'Datos Monitoreo 2019'!$S3848</f>
        <v>5.5933801539178208E-4</v>
      </c>
      <c r="P3848" s="148">
        <f>'Datos Monitoreo 2019'!$O3848+'Datos Monitoreo 2019'!$N3848</f>
        <v>3.3560280923506922E-3</v>
      </c>
      <c r="Q3848" s="146">
        <v>0.47</v>
      </c>
      <c r="R3848" s="148">
        <f>'Datos Monitoreo 2019'!$Q3848*'Datos Monitoreo 2019'!$N3848</f>
        <v>1.3144443361706878E-3</v>
      </c>
      <c r="S3848" s="146">
        <v>0.2</v>
      </c>
      <c r="T3848" s="148">
        <f>'Datos Monitoreo 2019'!$R3848*'Datos Monitoreo 2019'!$S3848</f>
        <v>2.6288886723413755E-4</v>
      </c>
      <c r="U3848" s="148">
        <f>'Datos Monitoreo 2019'!$T3848+'Datos Monitoreo 2019'!$R3848</f>
        <v>1.5773332034048253E-3</v>
      </c>
    </row>
    <row r="3849" spans="1:21" x14ac:dyDescent="0.2">
      <c r="A3849" s="141" t="s">
        <v>140</v>
      </c>
      <c r="B3849" s="142">
        <f>VLOOKUP('Datos Monitoreo 2019'!$A3849,info!$D$3:$E$118,2,FALSE)</f>
        <v>6</v>
      </c>
      <c r="C3849" s="143">
        <v>34</v>
      </c>
      <c r="D3849" s="143" t="s">
        <v>9</v>
      </c>
      <c r="E3849" s="144">
        <v>7.5439443025558388</v>
      </c>
      <c r="F3849" s="145">
        <f t="shared" si="65"/>
        <v>4.4697869992643344E-3</v>
      </c>
      <c r="G3849" s="141"/>
      <c r="H3849" s="146"/>
      <c r="I3849" s="146"/>
      <c r="J3849" s="146"/>
      <c r="K3849" s="147">
        <f>VLOOKUP('Datos Monitoreo 2019'!$D3849,info!$A$2:$B$20,2,FALSE)</f>
        <v>0.74</v>
      </c>
      <c r="M3849" s="146">
        <v>1.1499999999999999</v>
      </c>
      <c r="N3849" s="148">
        <f>(1.8894+0.00853085*'Datos Monitoreo 2019'!$E3849^3.32222)/1000</f>
        <v>8.9131251042317301E-3</v>
      </c>
      <c r="O3849" s="148">
        <f>'Datos Monitoreo 2019'!$N3849*'Datos Monitoreo 2019'!$S3849</f>
        <v>1.7826250208463461E-3</v>
      </c>
      <c r="P3849" s="148">
        <f>'Datos Monitoreo 2019'!$O3849+'Datos Monitoreo 2019'!$N3849</f>
        <v>1.0695750125078077E-2</v>
      </c>
      <c r="Q3849" s="146">
        <v>0.47</v>
      </c>
      <c r="R3849" s="148">
        <f>'Datos Monitoreo 2019'!$Q3849*'Datos Monitoreo 2019'!$N3849</f>
        <v>4.1891687989889133E-3</v>
      </c>
      <c r="S3849" s="146">
        <v>0.2</v>
      </c>
      <c r="T3849" s="148">
        <f>'Datos Monitoreo 2019'!$R3849*'Datos Monitoreo 2019'!$S3849</f>
        <v>8.378337597977827E-4</v>
      </c>
      <c r="U3849" s="148">
        <f>'Datos Monitoreo 2019'!$T3849+'Datos Monitoreo 2019'!$R3849</f>
        <v>5.0270025587866958E-3</v>
      </c>
    </row>
    <row r="3850" spans="1:21" x14ac:dyDescent="0.2">
      <c r="A3850" s="141" t="s">
        <v>140</v>
      </c>
      <c r="B3850" s="142">
        <f>VLOOKUP('Datos Monitoreo 2019'!$A3850,info!$D$3:$E$118,2,FALSE)</f>
        <v>6</v>
      </c>
      <c r="C3850" s="143">
        <v>40</v>
      </c>
      <c r="D3850" s="143" t="s">
        <v>14</v>
      </c>
      <c r="E3850" s="144">
        <v>9.9312684489342686</v>
      </c>
      <c r="F3850" s="145">
        <f t="shared" si="65"/>
        <v>7.74638939016873E-3</v>
      </c>
      <c r="G3850" s="141">
        <v>6.8</v>
      </c>
      <c r="H3850" s="146">
        <f>0.000107384*E3850^1.88222*G3850^0.67717</f>
        <v>2.9598647335907113E-2</v>
      </c>
      <c r="I3850" s="146">
        <f>0.0000949251*E3850^1.21565*G3850^1.5574</f>
        <v>3.0615350332829971E-2</v>
      </c>
      <c r="J3850" s="146">
        <f>IF(H3850&lt;I3850,H3850,I3850)</f>
        <v>2.9598647335907113E-2</v>
      </c>
      <c r="K3850" s="147">
        <f>VLOOKUP('Datos Monitoreo 2019'!$D3850,info!$A$2:$B$20,2,FALSE)</f>
        <v>0.4</v>
      </c>
      <c r="L3850" s="140">
        <f>K3850*J3850</f>
        <v>1.1839458934362846E-2</v>
      </c>
      <c r="M3850" s="146">
        <v>1.1499999999999999</v>
      </c>
      <c r="N3850" s="148">
        <f>M3850*L3850</f>
        <v>1.3615377774517273E-2</v>
      </c>
      <c r="O3850" s="148">
        <f>'Datos Monitoreo 2019'!$N3850*'Datos Monitoreo 2019'!$S3850</f>
        <v>2.7230755549034549E-3</v>
      </c>
      <c r="P3850" s="148">
        <f>'Datos Monitoreo 2019'!$O3850+'Datos Monitoreo 2019'!$N3850</f>
        <v>1.633845332942073E-2</v>
      </c>
      <c r="Q3850" s="146">
        <v>0.47</v>
      </c>
      <c r="R3850" s="148">
        <f>'Datos Monitoreo 2019'!$Q3850*'Datos Monitoreo 2019'!$N3850</f>
        <v>6.3992275540231177E-3</v>
      </c>
      <c r="S3850" s="146">
        <v>0.2</v>
      </c>
      <c r="T3850" s="148">
        <f>'Datos Monitoreo 2019'!$R3850*'Datos Monitoreo 2019'!$S3850</f>
        <v>1.2798455108046236E-3</v>
      </c>
      <c r="U3850" s="148">
        <f>'Datos Monitoreo 2019'!$T3850+'Datos Monitoreo 2019'!$R3850</f>
        <v>7.6790730648277411E-3</v>
      </c>
    </row>
    <row r="3851" spans="1:21" x14ac:dyDescent="0.2">
      <c r="A3851" s="141" t="s">
        <v>140</v>
      </c>
      <c r="B3851" s="142">
        <f>VLOOKUP('Datos Monitoreo 2019'!$A3851,info!$D$3:$E$118,2,FALSE)</f>
        <v>6</v>
      </c>
      <c r="C3851" s="143">
        <v>42</v>
      </c>
      <c r="D3851" s="143" t="s">
        <v>11</v>
      </c>
      <c r="E3851" s="144">
        <v>26.960847359767072</v>
      </c>
      <c r="F3851" s="145">
        <f t="shared" si="65"/>
        <v>5.7089594284306773E-2</v>
      </c>
      <c r="G3851" s="141"/>
      <c r="H3851" s="146"/>
      <c r="I3851" s="146"/>
      <c r="J3851" s="146"/>
      <c r="K3851" s="147">
        <f>VLOOKUP('Datos Monitoreo 2019'!$D3851,info!$A$2:$B$20,2,FALSE)</f>
        <v>0.34899999999999998</v>
      </c>
      <c r="M3851" s="146">
        <v>1.1499999999999999</v>
      </c>
      <c r="N3851" s="148">
        <f>(0.489461*'Datos Monitoreo 2019'!$E3851^1.79018)/1000</f>
        <v>0.17823322178036544</v>
      </c>
      <c r="O3851" s="148">
        <f>'Datos Monitoreo 2019'!$N3851*'Datos Monitoreo 2019'!$S3851</f>
        <v>3.5646644356073086E-2</v>
      </c>
      <c r="P3851" s="148">
        <f>'Datos Monitoreo 2019'!$O3851+'Datos Monitoreo 2019'!$N3851</f>
        <v>0.21387986613643853</v>
      </c>
      <c r="Q3851" s="146">
        <v>0.47</v>
      </c>
      <c r="R3851" s="148">
        <f>'Datos Monitoreo 2019'!$Q3851*'Datos Monitoreo 2019'!$N3851</f>
        <v>8.3769614236771747E-2</v>
      </c>
      <c r="S3851" s="146">
        <v>0.2</v>
      </c>
      <c r="T3851" s="148">
        <f>'Datos Monitoreo 2019'!$R3851*'Datos Monitoreo 2019'!$S3851</f>
        <v>1.6753922847354351E-2</v>
      </c>
      <c r="U3851" s="148">
        <f>'Datos Monitoreo 2019'!$T3851+'Datos Monitoreo 2019'!$R3851</f>
        <v>0.10052353708412609</v>
      </c>
    </row>
    <row r="3852" spans="1:21" x14ac:dyDescent="0.2">
      <c r="A3852" s="141" t="s">
        <v>140</v>
      </c>
      <c r="B3852" s="142">
        <f>VLOOKUP('Datos Monitoreo 2019'!$A3852,info!$D$3:$E$118,2,FALSE)</f>
        <v>6</v>
      </c>
      <c r="C3852" s="143">
        <v>43</v>
      </c>
      <c r="D3852" s="143" t="s">
        <v>11</v>
      </c>
      <c r="E3852" s="144">
        <v>26.356058576017869</v>
      </c>
      <c r="F3852" s="145">
        <f t="shared" si="65"/>
        <v>5.4557041252356997E-2</v>
      </c>
      <c r="G3852" s="141"/>
      <c r="H3852" s="146"/>
      <c r="I3852" s="146"/>
      <c r="J3852" s="146"/>
      <c r="K3852" s="147">
        <f>VLOOKUP('Datos Monitoreo 2019'!$D3852,info!$A$2:$B$20,2,FALSE)</f>
        <v>0.34899999999999998</v>
      </c>
      <c r="M3852" s="146">
        <v>1.1499999999999999</v>
      </c>
      <c r="N3852" s="148">
        <f>(0.489461*'Datos Monitoreo 2019'!$E3852^1.79018)/1000</f>
        <v>0.17113935165103583</v>
      </c>
      <c r="O3852" s="148">
        <f>'Datos Monitoreo 2019'!$N3852*'Datos Monitoreo 2019'!$S3852</f>
        <v>3.4227870330207168E-2</v>
      </c>
      <c r="P3852" s="148">
        <f>'Datos Monitoreo 2019'!$O3852+'Datos Monitoreo 2019'!$N3852</f>
        <v>0.20536722198124299</v>
      </c>
      <c r="Q3852" s="146">
        <v>0.47</v>
      </c>
      <c r="R3852" s="148">
        <f>'Datos Monitoreo 2019'!$Q3852*'Datos Monitoreo 2019'!$N3852</f>
        <v>8.043549527598684E-2</v>
      </c>
      <c r="S3852" s="146">
        <v>0.2</v>
      </c>
      <c r="T3852" s="148">
        <f>'Datos Monitoreo 2019'!$R3852*'Datos Monitoreo 2019'!$S3852</f>
        <v>1.6087099055197368E-2</v>
      </c>
      <c r="U3852" s="148">
        <f>'Datos Monitoreo 2019'!$T3852+'Datos Monitoreo 2019'!$R3852</f>
        <v>9.6522594331184208E-2</v>
      </c>
    </row>
    <row r="3853" spans="1:21" x14ac:dyDescent="0.2">
      <c r="A3853" s="141" t="s">
        <v>140</v>
      </c>
      <c r="B3853" s="142">
        <f>VLOOKUP('Datos Monitoreo 2019'!$A3853,info!$D$3:$E$118,2,FALSE)</f>
        <v>6</v>
      </c>
      <c r="C3853" s="143">
        <v>46</v>
      </c>
      <c r="D3853" s="143" t="s">
        <v>11</v>
      </c>
      <c r="E3853" s="144">
        <v>18.812114273462029</v>
      </c>
      <c r="F3853" s="145">
        <f t="shared" si="65"/>
        <v>2.7794898839040152E-2</v>
      </c>
      <c r="G3853" s="141"/>
      <c r="H3853" s="146"/>
      <c r="I3853" s="146"/>
      <c r="J3853" s="146"/>
      <c r="K3853" s="147">
        <f>VLOOKUP('Datos Monitoreo 2019'!$D3853,info!$A$2:$B$20,2,FALSE)</f>
        <v>0.34899999999999998</v>
      </c>
      <c r="M3853" s="146">
        <v>1.1499999999999999</v>
      </c>
      <c r="N3853" s="148">
        <f>(0.489461*'Datos Monitoreo 2019'!$E3853^1.79018)/1000</f>
        <v>9.3581674203710122E-2</v>
      </c>
      <c r="O3853" s="148">
        <f>'Datos Monitoreo 2019'!$N3853*'Datos Monitoreo 2019'!$S3853</f>
        <v>1.8716334840742026E-2</v>
      </c>
      <c r="P3853" s="148">
        <f>'Datos Monitoreo 2019'!$O3853+'Datos Monitoreo 2019'!$N3853</f>
        <v>0.11229800904445214</v>
      </c>
      <c r="Q3853" s="146">
        <v>0.47</v>
      </c>
      <c r="R3853" s="148">
        <f>'Datos Monitoreo 2019'!$Q3853*'Datos Monitoreo 2019'!$N3853</f>
        <v>4.3983386875743755E-2</v>
      </c>
      <c r="S3853" s="146">
        <v>0.2</v>
      </c>
      <c r="T3853" s="148">
        <f>'Datos Monitoreo 2019'!$R3853*'Datos Monitoreo 2019'!$S3853</f>
        <v>8.7966773751487516E-3</v>
      </c>
      <c r="U3853" s="148">
        <f>'Datos Monitoreo 2019'!$T3853+'Datos Monitoreo 2019'!$R3853</f>
        <v>5.2780064250892503E-2</v>
      </c>
    </row>
    <row r="3854" spans="1:21" x14ac:dyDescent="0.2">
      <c r="A3854" s="141" t="s">
        <v>140</v>
      </c>
      <c r="B3854" s="142">
        <f>VLOOKUP('Datos Monitoreo 2019'!$A3854,info!$D$3:$E$118,2,FALSE)</f>
        <v>6</v>
      </c>
      <c r="C3854" s="143">
        <v>47</v>
      </c>
      <c r="D3854" s="143" t="s">
        <v>11</v>
      </c>
      <c r="E3854" s="144">
        <v>28.39324184759413</v>
      </c>
      <c r="F3854" s="145">
        <f t="shared" si="65"/>
        <v>6.3316929320134913E-2</v>
      </c>
      <c r="G3854" s="141"/>
      <c r="H3854" s="146"/>
      <c r="I3854" s="146"/>
      <c r="J3854" s="146"/>
      <c r="K3854" s="147">
        <f>VLOOKUP('Datos Monitoreo 2019'!$D3854,info!$A$2:$B$20,2,FALSE)</f>
        <v>0.34899999999999998</v>
      </c>
      <c r="M3854" s="146">
        <v>1.1499999999999999</v>
      </c>
      <c r="N3854" s="148">
        <f>(0.489461*'Datos Monitoreo 2019'!$E3854^1.79018)/1000</f>
        <v>0.19553949492026507</v>
      </c>
      <c r="O3854" s="148">
        <f>'Datos Monitoreo 2019'!$N3854*'Datos Monitoreo 2019'!$S3854</f>
        <v>3.9107898984053015E-2</v>
      </c>
      <c r="P3854" s="148">
        <f>'Datos Monitoreo 2019'!$O3854+'Datos Monitoreo 2019'!$N3854</f>
        <v>0.23464739390431807</v>
      </c>
      <c r="Q3854" s="146">
        <v>0.47</v>
      </c>
      <c r="R3854" s="148">
        <f>'Datos Monitoreo 2019'!$Q3854*'Datos Monitoreo 2019'!$N3854</f>
        <v>9.1903562612524581E-2</v>
      </c>
      <c r="S3854" s="146">
        <v>0.2</v>
      </c>
      <c r="T3854" s="148">
        <f>'Datos Monitoreo 2019'!$R3854*'Datos Monitoreo 2019'!$S3854</f>
        <v>1.8380712522504918E-2</v>
      </c>
      <c r="U3854" s="148">
        <f>'Datos Monitoreo 2019'!$T3854+'Datos Monitoreo 2019'!$R3854</f>
        <v>0.1102842751350295</v>
      </c>
    </row>
    <row r="3855" spans="1:21" x14ac:dyDescent="0.2">
      <c r="A3855" s="141" t="s">
        <v>140</v>
      </c>
      <c r="B3855" s="142">
        <f>VLOOKUP('Datos Monitoreo 2019'!$A3855,info!$D$3:$E$118,2,FALSE)</f>
        <v>6</v>
      </c>
      <c r="C3855" s="143">
        <v>48</v>
      </c>
      <c r="D3855" s="143" t="s">
        <v>9</v>
      </c>
      <c r="E3855" s="144">
        <v>9.5492965855137211</v>
      </c>
      <c r="F3855" s="145">
        <f t="shared" si="65"/>
        <v>7.1619724391352906E-3</v>
      </c>
      <c r="G3855" s="141"/>
      <c r="H3855" s="146"/>
      <c r="I3855" s="146"/>
      <c r="J3855" s="146"/>
      <c r="K3855" s="147">
        <f>VLOOKUP('Datos Monitoreo 2019'!$D3855,info!$A$2:$B$20,2,FALSE)</f>
        <v>0.74</v>
      </c>
      <c r="M3855" s="146">
        <v>1.1499999999999999</v>
      </c>
      <c r="N3855" s="148">
        <f>(1.8894+0.00853085*'Datos Monitoreo 2019'!$E3855^3.32222)/1000</f>
        <v>1.7259363300257981E-2</v>
      </c>
      <c r="O3855" s="148">
        <f>'Datos Monitoreo 2019'!$N3855*'Datos Monitoreo 2019'!$S3855</f>
        <v>3.4518726600515966E-3</v>
      </c>
      <c r="P3855" s="148">
        <f>'Datos Monitoreo 2019'!$O3855+'Datos Monitoreo 2019'!$N3855</f>
        <v>2.0711235960309576E-2</v>
      </c>
      <c r="Q3855" s="146">
        <v>0.47</v>
      </c>
      <c r="R3855" s="148">
        <f>'Datos Monitoreo 2019'!$Q3855*'Datos Monitoreo 2019'!$N3855</f>
        <v>8.1119007511212503E-3</v>
      </c>
      <c r="S3855" s="146">
        <v>0.2</v>
      </c>
      <c r="T3855" s="148">
        <f>'Datos Monitoreo 2019'!$R3855*'Datos Monitoreo 2019'!$S3855</f>
        <v>1.6223801502242502E-3</v>
      </c>
      <c r="U3855" s="148">
        <f>'Datos Monitoreo 2019'!$T3855+'Datos Monitoreo 2019'!$R3855</f>
        <v>9.7342809013454996E-3</v>
      </c>
    </row>
    <row r="3856" spans="1:21" x14ac:dyDescent="0.2">
      <c r="A3856" s="141" t="s">
        <v>140</v>
      </c>
      <c r="B3856" s="142">
        <f>VLOOKUP('Datos Monitoreo 2019'!$A3856,info!$D$3:$E$118,2,FALSE)</f>
        <v>6</v>
      </c>
      <c r="C3856" s="143">
        <v>50</v>
      </c>
      <c r="D3856" s="143" t="s">
        <v>11</v>
      </c>
      <c r="E3856" s="144">
        <v>29.730143369566051</v>
      </c>
      <c r="F3856" s="145">
        <f t="shared" si="65"/>
        <v>6.9419884767936743E-2</v>
      </c>
      <c r="G3856" s="141"/>
      <c r="H3856" s="146"/>
      <c r="I3856" s="146"/>
      <c r="J3856" s="146"/>
      <c r="K3856" s="147">
        <f>VLOOKUP('Datos Monitoreo 2019'!$D3856,info!$A$2:$B$20,2,FALSE)</f>
        <v>0.34899999999999998</v>
      </c>
      <c r="M3856" s="146">
        <v>1.1499999999999999</v>
      </c>
      <c r="N3856" s="148">
        <f>(0.489461*'Datos Monitoreo 2019'!$E3856^1.79018)/1000</f>
        <v>0.21232733311953605</v>
      </c>
      <c r="O3856" s="148">
        <f>'Datos Monitoreo 2019'!$N3856*'Datos Monitoreo 2019'!$S3856</f>
        <v>4.2465466623907211E-2</v>
      </c>
      <c r="P3856" s="148">
        <f>'Datos Monitoreo 2019'!$O3856+'Datos Monitoreo 2019'!$N3856</f>
        <v>0.25479279974344327</v>
      </c>
      <c r="Q3856" s="146">
        <v>0.47</v>
      </c>
      <c r="R3856" s="148">
        <f>'Datos Monitoreo 2019'!$Q3856*'Datos Monitoreo 2019'!$N3856</f>
        <v>9.979384656618194E-2</v>
      </c>
      <c r="S3856" s="146">
        <v>0.2</v>
      </c>
      <c r="T3856" s="148">
        <f>'Datos Monitoreo 2019'!$R3856*'Datos Monitoreo 2019'!$S3856</f>
        <v>1.9958769313236389E-2</v>
      </c>
      <c r="U3856" s="148">
        <f>'Datos Monitoreo 2019'!$T3856+'Datos Monitoreo 2019'!$R3856</f>
        <v>0.11975261587941832</v>
      </c>
    </row>
    <row r="3857" spans="1:21" x14ac:dyDescent="0.2">
      <c r="A3857" s="141" t="s">
        <v>140</v>
      </c>
      <c r="B3857" s="142">
        <f>VLOOKUP('Datos Monitoreo 2019'!$A3857,info!$D$3:$E$118,2,FALSE)</f>
        <v>6</v>
      </c>
      <c r="C3857" s="143">
        <v>52</v>
      </c>
      <c r="D3857" s="143" t="s">
        <v>14</v>
      </c>
      <c r="E3857" s="144">
        <v>10.758874153012124</v>
      </c>
      <c r="F3857" s="145">
        <f t="shared" ref="F3857:F3896" si="66">+(PI()*(((E3857/100)^2))/4)</f>
        <v>9.0912486592952431E-3</v>
      </c>
      <c r="G3857" s="141">
        <v>8.1999999999999993</v>
      </c>
      <c r="H3857" s="146">
        <f>0.000107384*E3857^1.88222*G3857^0.67717</f>
        <v>3.9062412495061739E-2</v>
      </c>
      <c r="I3857" s="146">
        <f>0.0000949251*E3857^1.21565*G3857^1.5574</f>
        <v>4.5167088959815589E-2</v>
      </c>
      <c r="J3857" s="146">
        <f>IF(H3857&lt;I3857,H3857,I3857)</f>
        <v>3.9062412495061739E-2</v>
      </c>
      <c r="K3857" s="147">
        <f>VLOOKUP('Datos Monitoreo 2019'!$D3857,info!$A$2:$B$20,2,FALSE)</f>
        <v>0.4</v>
      </c>
      <c r="L3857" s="140">
        <f>K3857*J3857</f>
        <v>1.5624964998024696E-2</v>
      </c>
      <c r="M3857" s="146">
        <v>1.1499999999999999</v>
      </c>
      <c r="N3857" s="148">
        <f>M3857*L3857</f>
        <v>1.7968709747728399E-2</v>
      </c>
      <c r="O3857" s="148">
        <f>'Datos Monitoreo 2019'!$N3857*'Datos Monitoreo 2019'!$S3857</f>
        <v>3.5937419495456801E-3</v>
      </c>
      <c r="P3857" s="148">
        <f>'Datos Monitoreo 2019'!$O3857+'Datos Monitoreo 2019'!$N3857</f>
        <v>2.1562451697274079E-2</v>
      </c>
      <c r="Q3857" s="146">
        <v>0.47</v>
      </c>
      <c r="R3857" s="148">
        <f>'Datos Monitoreo 2019'!$Q3857*'Datos Monitoreo 2019'!$N3857</f>
        <v>8.445293581432348E-3</v>
      </c>
      <c r="S3857" s="146">
        <v>0.2</v>
      </c>
      <c r="T3857" s="148">
        <f>'Datos Monitoreo 2019'!$R3857*'Datos Monitoreo 2019'!$S3857</f>
        <v>1.6890587162864696E-3</v>
      </c>
      <c r="U3857" s="148">
        <f>'Datos Monitoreo 2019'!$T3857+'Datos Monitoreo 2019'!$R3857</f>
        <v>1.0134352297718818E-2</v>
      </c>
    </row>
    <row r="3858" spans="1:21" x14ac:dyDescent="0.2">
      <c r="A3858" s="141" t="s">
        <v>140</v>
      </c>
      <c r="B3858" s="142">
        <f>VLOOKUP('Datos Monitoreo 2019'!$A3858,info!$D$3:$E$118,2,FALSE)</f>
        <v>6</v>
      </c>
      <c r="C3858" s="143">
        <v>53</v>
      </c>
      <c r="D3858" s="143" t="s">
        <v>11</v>
      </c>
      <c r="E3858" s="144">
        <v>20.340001727144223</v>
      </c>
      <c r="F3858" s="145">
        <f t="shared" si="66"/>
        <v>3.2493152759112888E-2</v>
      </c>
      <c r="G3858" s="141"/>
      <c r="H3858" s="146"/>
      <c r="I3858" s="146"/>
      <c r="J3858" s="146"/>
      <c r="K3858" s="147">
        <f>VLOOKUP('Datos Monitoreo 2019'!$D3858,info!$A$2:$B$20,2,FALSE)</f>
        <v>0.34899999999999998</v>
      </c>
      <c r="M3858" s="146">
        <v>1.1499999999999999</v>
      </c>
      <c r="N3858" s="148">
        <f>(0.489461*'Datos Monitoreo 2019'!$E3858^1.79018)/1000</f>
        <v>0.10762219869140166</v>
      </c>
      <c r="O3858" s="148">
        <f>'Datos Monitoreo 2019'!$N3858*'Datos Monitoreo 2019'!$S3858</f>
        <v>2.1524439738280332E-2</v>
      </c>
      <c r="P3858" s="148">
        <f>'Datos Monitoreo 2019'!$O3858+'Datos Monitoreo 2019'!$N3858</f>
        <v>0.12914663842968199</v>
      </c>
      <c r="Q3858" s="146">
        <v>0.47</v>
      </c>
      <c r="R3858" s="148">
        <f>'Datos Monitoreo 2019'!$Q3858*'Datos Monitoreo 2019'!$N3858</f>
        <v>5.0582433384958776E-2</v>
      </c>
      <c r="S3858" s="146">
        <v>0.2</v>
      </c>
      <c r="T3858" s="148">
        <f>'Datos Monitoreo 2019'!$R3858*'Datos Monitoreo 2019'!$S3858</f>
        <v>1.0116486676991755E-2</v>
      </c>
      <c r="U3858" s="148">
        <f>'Datos Monitoreo 2019'!$T3858+'Datos Monitoreo 2019'!$R3858</f>
        <v>6.0698920061950531E-2</v>
      </c>
    </row>
    <row r="3859" spans="1:21" x14ac:dyDescent="0.2">
      <c r="A3859" s="141" t="s">
        <v>140</v>
      </c>
      <c r="B3859" s="142">
        <f>VLOOKUP('Datos Monitoreo 2019'!$A3859,info!$D$3:$E$118,2,FALSE)</f>
        <v>6</v>
      </c>
      <c r="C3859" s="143">
        <v>54</v>
      </c>
      <c r="D3859" s="143" t="s">
        <v>11</v>
      </c>
      <c r="E3859" s="144">
        <v>24.287044315823227</v>
      </c>
      <c r="F3859" s="145">
        <f t="shared" si="66"/>
        <v>4.6327537032432808E-2</v>
      </c>
      <c r="G3859" s="141"/>
      <c r="H3859" s="146"/>
      <c r="I3859" s="146"/>
      <c r="J3859" s="146"/>
      <c r="K3859" s="147">
        <f>VLOOKUP('Datos Monitoreo 2019'!$D3859,info!$A$2:$B$20,2,FALSE)</f>
        <v>0.34899999999999998</v>
      </c>
      <c r="M3859" s="146">
        <v>1.1499999999999999</v>
      </c>
      <c r="N3859" s="148">
        <f>(0.489461*'Datos Monitoreo 2019'!$E3859^1.79018)/1000</f>
        <v>0.14783869197719049</v>
      </c>
      <c r="O3859" s="148">
        <f>'Datos Monitoreo 2019'!$N3859*'Datos Monitoreo 2019'!$S3859</f>
        <v>2.9567738395438099E-2</v>
      </c>
      <c r="P3859" s="148">
        <f>'Datos Monitoreo 2019'!$O3859+'Datos Monitoreo 2019'!$N3859</f>
        <v>0.1774064303726286</v>
      </c>
      <c r="Q3859" s="146">
        <v>0.47</v>
      </c>
      <c r="R3859" s="148">
        <f>'Datos Monitoreo 2019'!$Q3859*'Datos Monitoreo 2019'!$N3859</f>
        <v>6.948418522927953E-2</v>
      </c>
      <c r="S3859" s="146">
        <v>0.2</v>
      </c>
      <c r="T3859" s="148">
        <f>'Datos Monitoreo 2019'!$R3859*'Datos Monitoreo 2019'!$S3859</f>
        <v>1.3896837045855906E-2</v>
      </c>
      <c r="U3859" s="148">
        <f>'Datos Monitoreo 2019'!$T3859+'Datos Monitoreo 2019'!$R3859</f>
        <v>8.3381022275135441E-2</v>
      </c>
    </row>
    <row r="3860" spans="1:21" x14ac:dyDescent="0.2">
      <c r="A3860" s="141" t="s">
        <v>140</v>
      </c>
      <c r="B3860" s="142">
        <f>VLOOKUP('Datos Monitoreo 2019'!$A3860,info!$D$3:$E$118,2,FALSE)</f>
        <v>6</v>
      </c>
      <c r="C3860" s="143">
        <v>62</v>
      </c>
      <c r="D3860" s="143" t="s">
        <v>11</v>
      </c>
      <c r="E3860" s="144">
        <v>37.337749649358649</v>
      </c>
      <c r="F3860" s="145">
        <f t="shared" si="66"/>
        <v>0.10949295084674424</v>
      </c>
      <c r="G3860" s="141"/>
      <c r="H3860" s="146"/>
      <c r="I3860" s="146"/>
      <c r="J3860" s="146"/>
      <c r="K3860" s="147">
        <f>VLOOKUP('Datos Monitoreo 2019'!$D3860,info!$A$2:$B$20,2,FALSE)</f>
        <v>0.34899999999999998</v>
      </c>
      <c r="M3860" s="146">
        <v>1.1499999999999999</v>
      </c>
      <c r="N3860" s="148">
        <f>(0.489461*'Datos Monitoreo 2019'!$E3860^1.79018)/1000</f>
        <v>0.31926127917480057</v>
      </c>
      <c r="O3860" s="148">
        <f>'Datos Monitoreo 2019'!$N3860*'Datos Monitoreo 2019'!$S3860</f>
        <v>6.3852255834960112E-2</v>
      </c>
      <c r="P3860" s="148">
        <f>'Datos Monitoreo 2019'!$O3860+'Datos Monitoreo 2019'!$N3860</f>
        <v>0.3831135350097607</v>
      </c>
      <c r="Q3860" s="146">
        <v>0.47</v>
      </c>
      <c r="R3860" s="148">
        <f>'Datos Monitoreo 2019'!$Q3860*'Datos Monitoreo 2019'!$N3860</f>
        <v>0.15005280121215625</v>
      </c>
      <c r="S3860" s="146">
        <v>0.2</v>
      </c>
      <c r="T3860" s="148">
        <f>'Datos Monitoreo 2019'!$R3860*'Datos Monitoreo 2019'!$S3860</f>
        <v>3.0010560242431251E-2</v>
      </c>
      <c r="U3860" s="148">
        <f>'Datos Monitoreo 2019'!$T3860+'Datos Monitoreo 2019'!$R3860</f>
        <v>0.18006336145458751</v>
      </c>
    </row>
    <row r="3861" spans="1:21" x14ac:dyDescent="0.2">
      <c r="A3861" s="141" t="s">
        <v>140</v>
      </c>
      <c r="B3861" s="142">
        <f>VLOOKUP('Datos Monitoreo 2019'!$A3861,info!$D$3:$E$118,2,FALSE)</f>
        <v>6</v>
      </c>
      <c r="C3861" s="143">
        <v>65</v>
      </c>
      <c r="D3861" s="143" t="s">
        <v>9</v>
      </c>
      <c r="E3861" s="144">
        <v>11.968451720510529</v>
      </c>
      <c r="F3861" s="145">
        <f t="shared" si="66"/>
        <v>1.1250344617279898E-2</v>
      </c>
      <c r="G3861" s="141"/>
      <c r="H3861" s="146"/>
      <c r="I3861" s="146"/>
      <c r="J3861" s="146"/>
      <c r="K3861" s="147">
        <f>VLOOKUP('Datos Monitoreo 2019'!$D3861,info!$A$2:$B$20,2,FALSE)</f>
        <v>0.74</v>
      </c>
      <c r="M3861" s="146">
        <v>1.1499999999999999</v>
      </c>
      <c r="N3861" s="148">
        <f>(1.8894+0.00853085*'Datos Monitoreo 2019'!$E3861^3.32222)/1000</f>
        <v>3.443345144983833E-2</v>
      </c>
      <c r="O3861" s="148">
        <f>'Datos Monitoreo 2019'!$N3861*'Datos Monitoreo 2019'!$S3861</f>
        <v>6.8866902899676662E-3</v>
      </c>
      <c r="P3861" s="148">
        <f>'Datos Monitoreo 2019'!$O3861+'Datos Monitoreo 2019'!$N3861</f>
        <v>4.1320141739805999E-2</v>
      </c>
      <c r="Q3861" s="146">
        <v>0.47</v>
      </c>
      <c r="R3861" s="148">
        <f>'Datos Monitoreo 2019'!$Q3861*'Datos Monitoreo 2019'!$N3861</f>
        <v>1.6183722181424016E-2</v>
      </c>
      <c r="S3861" s="146">
        <v>0.2</v>
      </c>
      <c r="T3861" s="148">
        <f>'Datos Monitoreo 2019'!$R3861*'Datos Monitoreo 2019'!$S3861</f>
        <v>3.2367444362848032E-3</v>
      </c>
      <c r="U3861" s="148">
        <f>'Datos Monitoreo 2019'!$T3861+'Datos Monitoreo 2019'!$R3861</f>
        <v>1.9420466617708819E-2</v>
      </c>
    </row>
    <row r="3862" spans="1:21" x14ac:dyDescent="0.2">
      <c r="A3862" s="141" t="s">
        <v>140</v>
      </c>
      <c r="B3862" s="142">
        <f>VLOOKUP('Datos Monitoreo 2019'!$A3862,info!$D$3:$E$118,2,FALSE)</f>
        <v>6</v>
      </c>
      <c r="C3862" s="143">
        <v>66</v>
      </c>
      <c r="D3862" s="143" t="s">
        <v>11</v>
      </c>
      <c r="E3862" s="144">
        <v>29.09352359719847</v>
      </c>
      <c r="F3862" s="145">
        <f t="shared" si="66"/>
        <v>6.6478701419598496E-2</v>
      </c>
      <c r="G3862" s="141"/>
      <c r="H3862" s="146"/>
      <c r="I3862" s="146"/>
      <c r="J3862" s="146"/>
      <c r="K3862" s="147">
        <f>VLOOKUP('Datos Monitoreo 2019'!$D3862,info!$A$2:$B$20,2,FALSE)</f>
        <v>0.34899999999999998</v>
      </c>
      <c r="M3862" s="146">
        <v>1.1499999999999999</v>
      </c>
      <c r="N3862" s="148">
        <f>(0.489461*'Datos Monitoreo 2019'!$E3862^1.79018)/1000</f>
        <v>0.20425702152453362</v>
      </c>
      <c r="O3862" s="148">
        <f>'Datos Monitoreo 2019'!$N3862*'Datos Monitoreo 2019'!$S3862</f>
        <v>4.0851404304906726E-2</v>
      </c>
      <c r="P3862" s="148">
        <f>'Datos Monitoreo 2019'!$O3862+'Datos Monitoreo 2019'!$N3862</f>
        <v>0.24510842582944034</v>
      </c>
      <c r="Q3862" s="146">
        <v>0.47</v>
      </c>
      <c r="R3862" s="148">
        <f>'Datos Monitoreo 2019'!$Q3862*'Datos Monitoreo 2019'!$N3862</f>
        <v>9.6000800116530796E-2</v>
      </c>
      <c r="S3862" s="146">
        <v>0.2</v>
      </c>
      <c r="T3862" s="148">
        <f>'Datos Monitoreo 2019'!$R3862*'Datos Monitoreo 2019'!$S3862</f>
        <v>1.920016002330616E-2</v>
      </c>
      <c r="U3862" s="148">
        <f>'Datos Monitoreo 2019'!$T3862+'Datos Monitoreo 2019'!$R3862</f>
        <v>0.11520096013983695</v>
      </c>
    </row>
    <row r="3863" spans="1:21" x14ac:dyDescent="0.2">
      <c r="A3863" s="141" t="s">
        <v>140</v>
      </c>
      <c r="B3863" s="142">
        <f>VLOOKUP('Datos Monitoreo 2019'!$A3863,info!$D$3:$E$118,2,FALSE)</f>
        <v>6</v>
      </c>
      <c r="C3863" s="143">
        <v>67</v>
      </c>
      <c r="D3863" s="143" t="s">
        <v>11</v>
      </c>
      <c r="E3863" s="144">
        <v>22.440846975957243</v>
      </c>
      <c r="F3863" s="145">
        <f t="shared" si="66"/>
        <v>3.9551992795124641E-2</v>
      </c>
      <c r="G3863" s="141"/>
      <c r="H3863" s="146"/>
      <c r="I3863" s="146"/>
      <c r="J3863" s="146"/>
      <c r="K3863" s="147">
        <f>VLOOKUP('Datos Monitoreo 2019'!$D3863,info!$A$2:$B$20,2,FALSE)</f>
        <v>0.34899999999999998</v>
      </c>
      <c r="M3863" s="146">
        <v>1.1499999999999999</v>
      </c>
      <c r="N3863" s="148">
        <f>(0.489461*'Datos Monitoreo 2019'!$E3863^1.79018)/1000</f>
        <v>0.1283280300514015</v>
      </c>
      <c r="O3863" s="148">
        <f>'Datos Monitoreo 2019'!$N3863*'Datos Monitoreo 2019'!$S3863</f>
        <v>2.5665606010280301E-2</v>
      </c>
      <c r="P3863" s="148">
        <f>'Datos Monitoreo 2019'!$O3863+'Datos Monitoreo 2019'!$N3863</f>
        <v>0.15399363606168182</v>
      </c>
      <c r="Q3863" s="146">
        <v>0.47</v>
      </c>
      <c r="R3863" s="148">
        <f>'Datos Monitoreo 2019'!$Q3863*'Datos Monitoreo 2019'!$N3863</f>
        <v>6.0314174124158702E-2</v>
      </c>
      <c r="S3863" s="146">
        <v>0.2</v>
      </c>
      <c r="T3863" s="148">
        <f>'Datos Monitoreo 2019'!$R3863*'Datos Monitoreo 2019'!$S3863</f>
        <v>1.2062834824831741E-2</v>
      </c>
      <c r="U3863" s="148">
        <f>'Datos Monitoreo 2019'!$T3863+'Datos Monitoreo 2019'!$R3863</f>
        <v>7.2377008948990448E-2</v>
      </c>
    </row>
    <row r="3864" spans="1:21" x14ac:dyDescent="0.2">
      <c r="A3864" s="141" t="s">
        <v>140</v>
      </c>
      <c r="B3864" s="142">
        <f>VLOOKUP('Datos Monitoreo 2019'!$A3864,info!$D$3:$E$118,2,FALSE)</f>
        <v>6</v>
      </c>
      <c r="C3864" s="143">
        <v>69</v>
      </c>
      <c r="D3864" s="143" t="s">
        <v>14</v>
      </c>
      <c r="E3864" s="144">
        <v>8.5943669269623477</v>
      </c>
      <c r="F3864" s="145">
        <f t="shared" si="66"/>
        <v>5.8011976756995841E-3</v>
      </c>
      <c r="G3864" s="141">
        <v>6.5</v>
      </c>
      <c r="H3864" s="146">
        <f>0.000107384*E3864^1.88222*G3864^0.67717</f>
        <v>2.1868358539516842E-2</v>
      </c>
      <c r="I3864" s="146">
        <f>0.0000949251*E3864^1.21565*G3864^1.5574</f>
        <v>2.3938087059771001E-2</v>
      </c>
      <c r="J3864" s="146">
        <f>IF(H3864&lt;I3864,H3864,I3864)</f>
        <v>2.1868358539516842E-2</v>
      </c>
      <c r="K3864" s="147">
        <f>VLOOKUP('Datos Monitoreo 2019'!$D3864,info!$A$2:$B$20,2,FALSE)</f>
        <v>0.4</v>
      </c>
      <c r="L3864" s="140">
        <f>K3864*J3864</f>
        <v>8.7473434158067374E-3</v>
      </c>
      <c r="M3864" s="146">
        <v>1.1499999999999999</v>
      </c>
      <c r="N3864" s="148">
        <f>M3864*L3864</f>
        <v>1.0059444928177747E-2</v>
      </c>
      <c r="O3864" s="148">
        <f>'Datos Monitoreo 2019'!$N3864*'Datos Monitoreo 2019'!$S3864</f>
        <v>2.0118889856355496E-3</v>
      </c>
      <c r="P3864" s="148">
        <f>'Datos Monitoreo 2019'!$O3864+'Datos Monitoreo 2019'!$N3864</f>
        <v>1.2071333913813296E-2</v>
      </c>
      <c r="Q3864" s="146">
        <v>0.47</v>
      </c>
      <c r="R3864" s="148">
        <f>'Datos Monitoreo 2019'!$Q3864*'Datos Monitoreo 2019'!$N3864</f>
        <v>4.7279391162435413E-3</v>
      </c>
      <c r="S3864" s="146">
        <v>0.2</v>
      </c>
      <c r="T3864" s="148">
        <f>'Datos Monitoreo 2019'!$R3864*'Datos Monitoreo 2019'!$S3864</f>
        <v>9.4558782324870826E-4</v>
      </c>
      <c r="U3864" s="148">
        <f>'Datos Monitoreo 2019'!$T3864+'Datos Monitoreo 2019'!$R3864</f>
        <v>5.6735269394922495E-3</v>
      </c>
    </row>
    <row r="3865" spans="1:21" x14ac:dyDescent="0.2">
      <c r="A3865" s="141" t="s">
        <v>140</v>
      </c>
      <c r="B3865" s="142">
        <f>VLOOKUP('Datos Monitoreo 2019'!$A3865,info!$D$3:$E$118,2,FALSE)</f>
        <v>6</v>
      </c>
      <c r="C3865" s="143">
        <v>70</v>
      </c>
      <c r="D3865" s="143" t="s">
        <v>11</v>
      </c>
      <c r="E3865" s="144">
        <v>29.029861619961711</v>
      </c>
      <c r="F3865" s="145">
        <f t="shared" si="66"/>
        <v>6.6188084493512697E-2</v>
      </c>
      <c r="G3865" s="141"/>
      <c r="H3865" s="146"/>
      <c r="I3865" s="146"/>
      <c r="J3865" s="146"/>
      <c r="K3865" s="147">
        <f>VLOOKUP('Datos Monitoreo 2019'!$D3865,info!$A$2:$B$20,2,FALSE)</f>
        <v>0.34899999999999998</v>
      </c>
      <c r="M3865" s="146">
        <v>1.1499999999999999</v>
      </c>
      <c r="N3865" s="148">
        <f>(0.489461*'Datos Monitoreo 2019'!$E3865^1.79018)/1000</f>
        <v>0.20345758899664371</v>
      </c>
      <c r="O3865" s="148">
        <f>'Datos Monitoreo 2019'!$N3865*'Datos Monitoreo 2019'!$S3865</f>
        <v>4.0691517799328746E-2</v>
      </c>
      <c r="P3865" s="148">
        <f>'Datos Monitoreo 2019'!$O3865+'Datos Monitoreo 2019'!$N3865</f>
        <v>0.24414910679597246</v>
      </c>
      <c r="Q3865" s="146">
        <v>0.47</v>
      </c>
      <c r="R3865" s="148">
        <f>'Datos Monitoreo 2019'!$Q3865*'Datos Monitoreo 2019'!$N3865</f>
        <v>9.5625066828422534E-2</v>
      </c>
      <c r="S3865" s="146">
        <v>0.2</v>
      </c>
      <c r="T3865" s="148">
        <f>'Datos Monitoreo 2019'!$R3865*'Datos Monitoreo 2019'!$S3865</f>
        <v>1.9125013365684507E-2</v>
      </c>
      <c r="U3865" s="148">
        <f>'Datos Monitoreo 2019'!$T3865+'Datos Monitoreo 2019'!$R3865</f>
        <v>0.11475008019410704</v>
      </c>
    </row>
    <row r="3866" spans="1:21" x14ac:dyDescent="0.2">
      <c r="A3866" s="141" t="s">
        <v>140</v>
      </c>
      <c r="B3866" s="142">
        <f>VLOOKUP('Datos Monitoreo 2019'!$A3866,info!$D$3:$E$118,2,FALSE)</f>
        <v>6</v>
      </c>
      <c r="C3866" s="143">
        <v>71</v>
      </c>
      <c r="D3866" s="143" t="s">
        <v>11</v>
      </c>
      <c r="E3866" s="144">
        <v>23.682255532074027</v>
      </c>
      <c r="F3866" s="145">
        <f t="shared" si="66"/>
        <v>4.4048995289657687E-2</v>
      </c>
      <c r="G3866" s="141"/>
      <c r="H3866" s="146"/>
      <c r="I3866" s="146"/>
      <c r="J3866" s="146"/>
      <c r="K3866" s="147">
        <f>VLOOKUP('Datos Monitoreo 2019'!$D3866,info!$A$2:$B$20,2,FALSE)</f>
        <v>0.34899999999999998</v>
      </c>
      <c r="M3866" s="146">
        <v>1.1499999999999999</v>
      </c>
      <c r="N3866" s="148">
        <f>(0.489461*'Datos Monitoreo 2019'!$E3866^1.79018)/1000</f>
        <v>0.1413132132839722</v>
      </c>
      <c r="O3866" s="148">
        <f>'Datos Monitoreo 2019'!$N3866*'Datos Monitoreo 2019'!$S3866</f>
        <v>2.8262642656794443E-2</v>
      </c>
      <c r="P3866" s="148">
        <f>'Datos Monitoreo 2019'!$O3866+'Datos Monitoreo 2019'!$N3866</f>
        <v>0.16957585594076663</v>
      </c>
      <c r="Q3866" s="146">
        <v>0.47</v>
      </c>
      <c r="R3866" s="148">
        <f>'Datos Monitoreo 2019'!$Q3866*'Datos Monitoreo 2019'!$N3866</f>
        <v>6.6417210243466931E-2</v>
      </c>
      <c r="S3866" s="146">
        <v>0.2</v>
      </c>
      <c r="T3866" s="148">
        <f>'Datos Monitoreo 2019'!$R3866*'Datos Monitoreo 2019'!$S3866</f>
        <v>1.3283442048693387E-2</v>
      </c>
      <c r="U3866" s="148">
        <f>'Datos Monitoreo 2019'!$T3866+'Datos Monitoreo 2019'!$R3866</f>
        <v>7.9700652292160321E-2</v>
      </c>
    </row>
    <row r="3867" spans="1:21" x14ac:dyDescent="0.2">
      <c r="A3867" s="141" t="s">
        <v>140</v>
      </c>
      <c r="B3867" s="142">
        <f>VLOOKUP('Datos Monitoreo 2019'!$A3867,info!$D$3:$E$118,2,FALSE)</f>
        <v>6</v>
      </c>
      <c r="C3867" s="143">
        <v>72</v>
      </c>
      <c r="D3867" s="143" t="s">
        <v>11</v>
      </c>
      <c r="E3867" s="144">
        <v>25.719438803650288</v>
      </c>
      <c r="F3867" s="145">
        <f t="shared" si="66"/>
        <v>5.1953266383373574E-2</v>
      </c>
      <c r="G3867" s="141"/>
      <c r="H3867" s="146"/>
      <c r="I3867" s="146"/>
      <c r="J3867" s="146"/>
      <c r="K3867" s="147">
        <f>VLOOKUP('Datos Monitoreo 2019'!$D3867,info!$A$2:$B$20,2,FALSE)</f>
        <v>0.34899999999999998</v>
      </c>
      <c r="M3867" s="146">
        <v>1.1499999999999999</v>
      </c>
      <c r="N3867" s="148">
        <f>(0.489461*'Datos Monitoreo 2019'!$E3867^1.79018)/1000</f>
        <v>0.16380984670000623</v>
      </c>
      <c r="O3867" s="148">
        <f>'Datos Monitoreo 2019'!$N3867*'Datos Monitoreo 2019'!$S3867</f>
        <v>3.2761969340001244E-2</v>
      </c>
      <c r="P3867" s="148">
        <f>'Datos Monitoreo 2019'!$O3867+'Datos Monitoreo 2019'!$N3867</f>
        <v>0.19657181604000748</v>
      </c>
      <c r="Q3867" s="146">
        <v>0.47</v>
      </c>
      <c r="R3867" s="148">
        <f>'Datos Monitoreo 2019'!$Q3867*'Datos Monitoreo 2019'!$N3867</f>
        <v>7.6990627949002924E-2</v>
      </c>
      <c r="S3867" s="146">
        <v>0.2</v>
      </c>
      <c r="T3867" s="148">
        <f>'Datos Monitoreo 2019'!$R3867*'Datos Monitoreo 2019'!$S3867</f>
        <v>1.5398125589800585E-2</v>
      </c>
      <c r="U3867" s="148">
        <f>'Datos Monitoreo 2019'!$T3867+'Datos Monitoreo 2019'!$R3867</f>
        <v>9.2388753538803506E-2</v>
      </c>
    </row>
    <row r="3868" spans="1:21" x14ac:dyDescent="0.2">
      <c r="A3868" s="141" t="s">
        <v>140</v>
      </c>
      <c r="B3868" s="142">
        <f>VLOOKUP('Datos Monitoreo 2019'!$A3868,info!$D$3:$E$118,2,FALSE)</f>
        <v>6</v>
      </c>
      <c r="C3868" s="143">
        <v>74</v>
      </c>
      <c r="D3868" s="143" t="s">
        <v>9</v>
      </c>
      <c r="E3868" s="144">
        <v>5.9842258602552647</v>
      </c>
      <c r="F3868" s="145">
        <f t="shared" si="66"/>
        <v>2.8125861543199745E-3</v>
      </c>
      <c r="G3868" s="141"/>
      <c r="H3868" s="146"/>
      <c r="I3868" s="146"/>
      <c r="J3868" s="146"/>
      <c r="K3868" s="147">
        <f>VLOOKUP('Datos Monitoreo 2019'!$D3868,info!$A$2:$B$20,2,FALSE)</f>
        <v>0.74</v>
      </c>
      <c r="M3868" s="146">
        <v>1.1499999999999999</v>
      </c>
      <c r="N3868" s="148">
        <f>(1.8894+0.00853085*'Datos Monitoreo 2019'!$E3868^3.32222)/1000</f>
        <v>5.1431467373689293E-3</v>
      </c>
      <c r="O3868" s="148">
        <f>'Datos Monitoreo 2019'!$N3868*'Datos Monitoreo 2019'!$S3868</f>
        <v>1.0286293474737859E-3</v>
      </c>
      <c r="P3868" s="148">
        <f>'Datos Monitoreo 2019'!$O3868+'Datos Monitoreo 2019'!$N3868</f>
        <v>6.1717760848427148E-3</v>
      </c>
      <c r="Q3868" s="146">
        <v>0.47</v>
      </c>
      <c r="R3868" s="148">
        <f>'Datos Monitoreo 2019'!$Q3868*'Datos Monitoreo 2019'!$N3868</f>
        <v>2.4172789665633967E-3</v>
      </c>
      <c r="S3868" s="146">
        <v>0.2</v>
      </c>
      <c r="T3868" s="148">
        <f>'Datos Monitoreo 2019'!$R3868*'Datos Monitoreo 2019'!$S3868</f>
        <v>4.8345579331267937E-4</v>
      </c>
      <c r="U3868" s="148">
        <f>'Datos Monitoreo 2019'!$T3868+'Datos Monitoreo 2019'!$R3868</f>
        <v>2.900734759876076E-3</v>
      </c>
    </row>
    <row r="3869" spans="1:21" x14ac:dyDescent="0.2">
      <c r="A3869" s="141" t="s">
        <v>140</v>
      </c>
      <c r="B3869" s="142">
        <f>VLOOKUP('Datos Monitoreo 2019'!$A3869,info!$D$3:$E$118,2,FALSE)</f>
        <v>6</v>
      </c>
      <c r="C3869" s="143">
        <v>75</v>
      </c>
      <c r="D3869" s="143" t="s">
        <v>14</v>
      </c>
      <c r="E3869" s="144">
        <v>6.4616906895309514</v>
      </c>
      <c r="F3869" s="145">
        <f t="shared" si="66"/>
        <v>3.2793080249369573E-3</v>
      </c>
      <c r="G3869" s="141">
        <v>3</v>
      </c>
      <c r="H3869" s="146">
        <f>0.000107384*E3869^1.88222*G3869^0.67717</f>
        <v>7.5732367961313897E-3</v>
      </c>
      <c r="I3869" s="146">
        <f>0.0000949251*E3869^1.21565*G3869^1.5574</f>
        <v>5.0762969724991811E-3</v>
      </c>
      <c r="J3869" s="146">
        <f>IF(H3869&lt;I3869,H3869,I3869)</f>
        <v>5.0762969724991811E-3</v>
      </c>
      <c r="K3869" s="147">
        <f>VLOOKUP('Datos Monitoreo 2019'!$D3869,info!$A$2:$B$20,2,FALSE)</f>
        <v>0.4</v>
      </c>
      <c r="L3869" s="140">
        <f>K3869*J3869</f>
        <v>2.0305187889996727E-3</v>
      </c>
      <c r="M3869" s="146">
        <v>1.1499999999999999</v>
      </c>
      <c r="N3869" s="148">
        <f>M3869*L3869</f>
        <v>2.3350966073496233E-3</v>
      </c>
      <c r="O3869" s="148">
        <f>'Datos Monitoreo 2019'!$N3869*'Datos Monitoreo 2019'!$S3869</f>
        <v>4.6701932146992468E-4</v>
      </c>
      <c r="P3869" s="148">
        <f>'Datos Monitoreo 2019'!$O3869+'Datos Monitoreo 2019'!$N3869</f>
        <v>2.8021159288195482E-3</v>
      </c>
      <c r="Q3869" s="146">
        <v>0.47</v>
      </c>
      <c r="R3869" s="148">
        <f>'Datos Monitoreo 2019'!$Q3869*'Datos Monitoreo 2019'!$N3869</f>
        <v>1.0974954054543229E-3</v>
      </c>
      <c r="S3869" s="146">
        <v>0.2</v>
      </c>
      <c r="T3869" s="148">
        <f>'Datos Monitoreo 2019'!$R3869*'Datos Monitoreo 2019'!$S3869</f>
        <v>2.1949908109086458E-4</v>
      </c>
      <c r="U3869" s="148">
        <f>'Datos Monitoreo 2019'!$T3869+'Datos Monitoreo 2019'!$R3869</f>
        <v>1.3169944865451875E-3</v>
      </c>
    </row>
    <row r="3870" spans="1:21" x14ac:dyDescent="0.2">
      <c r="A3870" s="141" t="s">
        <v>141</v>
      </c>
      <c r="B3870" s="142">
        <f>VLOOKUP('Datos Monitoreo 2019'!$A3870,info!$D$3:$E$118,2,FALSE)</f>
        <v>6</v>
      </c>
      <c r="C3870" s="143">
        <v>2</v>
      </c>
      <c r="D3870" s="143" t="s">
        <v>9</v>
      </c>
      <c r="E3870" s="144">
        <v>3.1194368846011491</v>
      </c>
      <c r="F3870" s="145">
        <f t="shared" si="66"/>
        <v>7.6426203672728152E-4</v>
      </c>
      <c r="G3870" s="141"/>
      <c r="H3870" s="146"/>
      <c r="I3870" s="146"/>
      <c r="J3870" s="146"/>
      <c r="K3870" s="147">
        <f>VLOOKUP('Datos Monitoreo 2019'!$D3870,info!$A$2:$B$20,2,FALSE)</f>
        <v>0.74</v>
      </c>
      <c r="M3870" s="146">
        <v>1.1499999999999999</v>
      </c>
      <c r="N3870" s="148">
        <f>(1.8894+0.00853085*'Datos Monitoreo 2019'!$E3870^3.32222)/1000</f>
        <v>2.2630131458927821E-3</v>
      </c>
      <c r="O3870" s="148">
        <f>'Datos Monitoreo 2019'!$N3870*'Datos Monitoreo 2019'!$S3870</f>
        <v>4.5260262917855645E-4</v>
      </c>
      <c r="P3870" s="148">
        <f>'Datos Monitoreo 2019'!$O3870+'Datos Monitoreo 2019'!$N3870</f>
        <v>2.7156157750713385E-3</v>
      </c>
      <c r="Q3870" s="146">
        <v>0.47</v>
      </c>
      <c r="R3870" s="148">
        <f>'Datos Monitoreo 2019'!$Q3870*'Datos Monitoreo 2019'!$N3870</f>
        <v>1.0636161785696075E-3</v>
      </c>
      <c r="S3870" s="146">
        <v>0.2</v>
      </c>
      <c r="T3870" s="148">
        <f>'Datos Monitoreo 2019'!$R3870*'Datos Monitoreo 2019'!$S3870</f>
        <v>2.1272323571392153E-4</v>
      </c>
      <c r="U3870" s="148">
        <f>'Datos Monitoreo 2019'!$T3870+'Datos Monitoreo 2019'!$R3870</f>
        <v>1.276339414283529E-3</v>
      </c>
    </row>
    <row r="3871" spans="1:21" x14ac:dyDescent="0.2">
      <c r="A3871" s="143" t="s">
        <v>141</v>
      </c>
      <c r="B3871" s="142">
        <f>VLOOKUP('Datos Monitoreo 2019'!$A3871,info!$D$3:$E$118,2,FALSE)</f>
        <v>6</v>
      </c>
      <c r="C3871" s="143">
        <v>3</v>
      </c>
      <c r="D3871" s="143" t="s">
        <v>10</v>
      </c>
      <c r="E3871" s="144">
        <v>25.146481008519466</v>
      </c>
      <c r="F3871" s="145">
        <f t="shared" si="66"/>
        <v>4.966429999182595E-2</v>
      </c>
      <c r="G3871" s="141"/>
      <c r="H3871" s="146"/>
      <c r="I3871" s="146"/>
      <c r="J3871" s="146"/>
      <c r="K3871" s="147">
        <f>VLOOKUP('Datos Monitoreo 2019'!$D3871,info!$A$2:$B$20,2,FALSE)</f>
        <v>0.54</v>
      </c>
      <c r="M3871" s="146">
        <v>1.1499999999999999</v>
      </c>
      <c r="N3871" s="148">
        <f>(0.214828*'Datos Monitoreo 2019'!$E3871^2.0402)/1000</f>
        <v>0.15464807080539222</v>
      </c>
      <c r="O3871" s="148">
        <f>'Datos Monitoreo 2019'!$N3871*'Datos Monitoreo 2019'!$S3871</f>
        <v>3.0929614161078447E-2</v>
      </c>
      <c r="P3871" s="148">
        <f>'Datos Monitoreo 2019'!$O3871+'Datos Monitoreo 2019'!$N3871</f>
        <v>0.18557768496647067</v>
      </c>
      <c r="Q3871" s="146">
        <v>0.47</v>
      </c>
      <c r="R3871" s="148">
        <f>'Datos Monitoreo 2019'!$Q3871*'Datos Monitoreo 2019'!$N3871</f>
        <v>7.268459327853434E-2</v>
      </c>
      <c r="S3871" s="146">
        <v>0.2</v>
      </c>
      <c r="T3871" s="148">
        <f>'Datos Monitoreo 2019'!$R3871*'Datos Monitoreo 2019'!$S3871</f>
        <v>1.4536918655706868E-2</v>
      </c>
      <c r="U3871" s="148">
        <f>'Datos Monitoreo 2019'!$T3871+'Datos Monitoreo 2019'!$R3871</f>
        <v>8.7221511934241214E-2</v>
      </c>
    </row>
    <row r="3872" spans="1:21" x14ac:dyDescent="0.2">
      <c r="A3872" s="141" t="s">
        <v>141</v>
      </c>
      <c r="B3872" s="142">
        <f>VLOOKUP('Datos Monitoreo 2019'!$A3872,info!$D$3:$E$118,2,FALSE)</f>
        <v>6</v>
      </c>
      <c r="C3872" s="143">
        <v>4</v>
      </c>
      <c r="D3872" s="143" t="s">
        <v>10</v>
      </c>
      <c r="E3872" s="144">
        <v>24.509861236151881</v>
      </c>
      <c r="F3872" s="145">
        <f t="shared" si="66"/>
        <v>4.7181482879592368E-2</v>
      </c>
      <c r="G3872" s="141"/>
      <c r="H3872" s="146"/>
      <c r="I3872" s="146"/>
      <c r="J3872" s="146"/>
      <c r="K3872" s="147">
        <f>VLOOKUP('Datos Monitoreo 2019'!$D3872,info!$A$2:$B$20,2,FALSE)</f>
        <v>0.54</v>
      </c>
      <c r="M3872" s="146">
        <v>1.1499999999999999</v>
      </c>
      <c r="N3872" s="148">
        <f>(0.214828*'Datos Monitoreo 2019'!$E3872^2.0402)/1000</f>
        <v>0.14676553853978713</v>
      </c>
      <c r="O3872" s="148">
        <f>'Datos Monitoreo 2019'!$N3872*'Datos Monitoreo 2019'!$S3872</f>
        <v>2.9353107707957429E-2</v>
      </c>
      <c r="P3872" s="148">
        <f>'Datos Monitoreo 2019'!$O3872+'Datos Monitoreo 2019'!$N3872</f>
        <v>0.17611864624774456</v>
      </c>
      <c r="Q3872" s="146">
        <v>0.47</v>
      </c>
      <c r="R3872" s="148">
        <f>'Datos Monitoreo 2019'!$Q3872*'Datos Monitoreo 2019'!$N3872</f>
        <v>6.8979803113699945E-2</v>
      </c>
      <c r="S3872" s="146">
        <v>0.2</v>
      </c>
      <c r="T3872" s="148">
        <f>'Datos Monitoreo 2019'!$R3872*'Datos Monitoreo 2019'!$S3872</f>
        <v>1.3795960622739989E-2</v>
      </c>
      <c r="U3872" s="148">
        <f>'Datos Monitoreo 2019'!$T3872+'Datos Monitoreo 2019'!$R3872</f>
        <v>8.2775763736439939E-2</v>
      </c>
    </row>
    <row r="3873" spans="1:21" x14ac:dyDescent="0.2">
      <c r="A3873" s="141" t="s">
        <v>141</v>
      </c>
      <c r="B3873" s="142">
        <f>VLOOKUP('Datos Monitoreo 2019'!$A3873,info!$D$3:$E$118,2,FALSE)</f>
        <v>6</v>
      </c>
      <c r="C3873" s="143">
        <v>9</v>
      </c>
      <c r="D3873" s="143" t="s">
        <v>9</v>
      </c>
      <c r="E3873" s="144">
        <v>2.5464790894703255</v>
      </c>
      <c r="F3873" s="145">
        <f t="shared" si="66"/>
        <v>5.0929581789406519E-4</v>
      </c>
      <c r="G3873" s="141"/>
      <c r="H3873" s="146"/>
      <c r="I3873" s="146"/>
      <c r="J3873" s="146"/>
      <c r="K3873" s="147">
        <f>VLOOKUP('Datos Monitoreo 2019'!$D3873,info!$A$2:$B$20,2,FALSE)</f>
        <v>0.74</v>
      </c>
      <c r="M3873" s="146">
        <v>1.1499999999999999</v>
      </c>
      <c r="N3873" s="148">
        <f>(1.8894+0.00853085*'Datos Monitoreo 2019'!$E3873^3.32222)/1000</f>
        <v>2.0797770847807797E-3</v>
      </c>
      <c r="O3873" s="148">
        <f>'Datos Monitoreo 2019'!$N3873*'Datos Monitoreo 2019'!$S3873</f>
        <v>4.1595541695615599E-4</v>
      </c>
      <c r="P3873" s="148">
        <f>'Datos Monitoreo 2019'!$O3873+'Datos Monitoreo 2019'!$N3873</f>
        <v>2.4957325017369355E-3</v>
      </c>
      <c r="Q3873" s="146">
        <v>0.47</v>
      </c>
      <c r="R3873" s="148">
        <f>'Datos Monitoreo 2019'!$Q3873*'Datos Monitoreo 2019'!$N3873</f>
        <v>9.7749522984696643E-4</v>
      </c>
      <c r="S3873" s="146">
        <v>0.2</v>
      </c>
      <c r="T3873" s="148">
        <f>'Datos Monitoreo 2019'!$R3873*'Datos Monitoreo 2019'!$S3873</f>
        <v>1.954990459693933E-4</v>
      </c>
      <c r="U3873" s="148">
        <f>'Datos Monitoreo 2019'!$T3873+'Datos Monitoreo 2019'!$R3873</f>
        <v>1.1729942758163597E-3</v>
      </c>
    </row>
    <row r="3874" spans="1:21" x14ac:dyDescent="0.2">
      <c r="A3874" s="141" t="s">
        <v>141</v>
      </c>
      <c r="B3874" s="142">
        <f>VLOOKUP('Datos Monitoreo 2019'!$A3874,info!$D$3:$E$118,2,FALSE)</f>
        <v>6</v>
      </c>
      <c r="C3874" s="143">
        <v>13</v>
      </c>
      <c r="D3874" s="143" t="s">
        <v>10</v>
      </c>
      <c r="E3874" s="144">
        <v>27.215495268714104</v>
      </c>
      <c r="F3874" s="145">
        <f t="shared" si="66"/>
        <v>5.8173121136876393E-2</v>
      </c>
      <c r="G3874" s="141"/>
      <c r="H3874" s="146"/>
      <c r="I3874" s="146"/>
      <c r="J3874" s="146"/>
      <c r="K3874" s="147">
        <f>VLOOKUP('Datos Monitoreo 2019'!$D3874,info!$A$2:$B$20,2,FALSE)</f>
        <v>0.54</v>
      </c>
      <c r="M3874" s="146">
        <v>1.1499999999999999</v>
      </c>
      <c r="N3874" s="148">
        <f>(0.214828*'Datos Monitoreo 2019'!$E3874^2.0402)/1000</f>
        <v>0.18172010633747498</v>
      </c>
      <c r="O3874" s="148">
        <f>'Datos Monitoreo 2019'!$N3874*'Datos Monitoreo 2019'!$S3874</f>
        <v>3.6344021267494996E-2</v>
      </c>
      <c r="P3874" s="148">
        <f>'Datos Monitoreo 2019'!$O3874+'Datos Monitoreo 2019'!$N3874</f>
        <v>0.21806412760496999</v>
      </c>
      <c r="Q3874" s="146">
        <v>0.47</v>
      </c>
      <c r="R3874" s="148">
        <f>'Datos Monitoreo 2019'!$Q3874*'Datos Monitoreo 2019'!$N3874</f>
        <v>8.5408449978613243E-2</v>
      </c>
      <c r="S3874" s="146">
        <v>0.2</v>
      </c>
      <c r="T3874" s="148">
        <f>'Datos Monitoreo 2019'!$R3874*'Datos Monitoreo 2019'!$S3874</f>
        <v>1.7081689995722651E-2</v>
      </c>
      <c r="U3874" s="148">
        <f>'Datos Monitoreo 2019'!$T3874+'Datos Monitoreo 2019'!$R3874</f>
        <v>0.1024901399743359</v>
      </c>
    </row>
    <row r="3875" spans="1:21" x14ac:dyDescent="0.2">
      <c r="A3875" s="141" t="s">
        <v>141</v>
      </c>
      <c r="B3875" s="142">
        <f>VLOOKUP('Datos Monitoreo 2019'!$A3875,info!$D$3:$E$118,2,FALSE)</f>
        <v>6</v>
      </c>
      <c r="C3875" s="143">
        <v>14</v>
      </c>
      <c r="D3875" s="143" t="s">
        <v>9</v>
      </c>
      <c r="E3875" s="144">
        <v>3.183098861837907</v>
      </c>
      <c r="F3875" s="145">
        <f t="shared" si="66"/>
        <v>7.9577471545947667E-4</v>
      </c>
      <c r="G3875" s="141"/>
      <c r="H3875" s="146"/>
      <c r="I3875" s="146"/>
      <c r="J3875" s="146"/>
      <c r="K3875" s="147">
        <f>VLOOKUP('Datos Monitoreo 2019'!$D3875,info!$A$2:$B$20,2,FALSE)</f>
        <v>0.74</v>
      </c>
      <c r="M3875" s="146">
        <v>1.1499999999999999</v>
      </c>
      <c r="N3875" s="148">
        <f>(1.8894+0.00853085*'Datos Monitoreo 2019'!$E3875^3.32222)/1000</f>
        <v>2.2889499270017243E-3</v>
      </c>
      <c r="O3875" s="148">
        <f>'Datos Monitoreo 2019'!$N3875*'Datos Monitoreo 2019'!$S3875</f>
        <v>4.5778998540034488E-4</v>
      </c>
      <c r="P3875" s="148">
        <f>'Datos Monitoreo 2019'!$O3875+'Datos Monitoreo 2019'!$N3875</f>
        <v>2.746739912402069E-3</v>
      </c>
      <c r="Q3875" s="146">
        <v>0.47</v>
      </c>
      <c r="R3875" s="148">
        <f>'Datos Monitoreo 2019'!$Q3875*'Datos Monitoreo 2019'!$N3875</f>
        <v>1.0758064656908102E-3</v>
      </c>
      <c r="S3875" s="146">
        <v>0.2</v>
      </c>
      <c r="T3875" s="148">
        <f>'Datos Monitoreo 2019'!$R3875*'Datos Monitoreo 2019'!$S3875</f>
        <v>2.1516129313816205E-4</v>
      </c>
      <c r="U3875" s="148">
        <f>'Datos Monitoreo 2019'!$T3875+'Datos Monitoreo 2019'!$R3875</f>
        <v>1.2909677588289724E-3</v>
      </c>
    </row>
    <row r="3876" spans="1:21" x14ac:dyDescent="0.2">
      <c r="A3876" s="141" t="s">
        <v>141</v>
      </c>
      <c r="B3876" s="142">
        <f>VLOOKUP('Datos Monitoreo 2019'!$A3876,info!$D$3:$E$118,2,FALSE)</f>
        <v>6</v>
      </c>
      <c r="C3876" s="143">
        <v>17</v>
      </c>
      <c r="D3876" s="143" t="s">
        <v>10</v>
      </c>
      <c r="E3876" s="144">
        <v>24.000565418257818</v>
      </c>
      <c r="F3876" s="145">
        <f t="shared" si="66"/>
        <v>4.5241065813415991E-2</v>
      </c>
      <c r="G3876" s="141"/>
      <c r="H3876" s="146"/>
      <c r="I3876" s="146"/>
      <c r="J3876" s="146"/>
      <c r="K3876" s="147">
        <f>VLOOKUP('Datos Monitoreo 2019'!$D3876,info!$A$2:$B$20,2,FALSE)</f>
        <v>0.54</v>
      </c>
      <c r="M3876" s="146">
        <v>1.1499999999999999</v>
      </c>
      <c r="N3876" s="148">
        <f>(0.214828*'Datos Monitoreo 2019'!$E3876^2.0402)/1000</f>
        <v>0.1406108180355696</v>
      </c>
      <c r="O3876" s="148">
        <f>'Datos Monitoreo 2019'!$N3876*'Datos Monitoreo 2019'!$S3876</f>
        <v>2.812216360711392E-2</v>
      </c>
      <c r="P3876" s="148">
        <f>'Datos Monitoreo 2019'!$O3876+'Datos Monitoreo 2019'!$N3876</f>
        <v>0.16873298164268352</v>
      </c>
      <c r="Q3876" s="146">
        <v>0.47</v>
      </c>
      <c r="R3876" s="148">
        <f>'Datos Monitoreo 2019'!$Q3876*'Datos Monitoreo 2019'!$N3876</f>
        <v>6.6087084476717711E-2</v>
      </c>
      <c r="S3876" s="146">
        <v>0.2</v>
      </c>
      <c r="T3876" s="148">
        <f>'Datos Monitoreo 2019'!$R3876*'Datos Monitoreo 2019'!$S3876</f>
        <v>1.3217416895343543E-2</v>
      </c>
      <c r="U3876" s="148">
        <f>'Datos Monitoreo 2019'!$T3876+'Datos Monitoreo 2019'!$R3876</f>
        <v>7.9304501372061256E-2</v>
      </c>
    </row>
    <row r="3877" spans="1:21" x14ac:dyDescent="0.2">
      <c r="A3877" s="141" t="s">
        <v>141</v>
      </c>
      <c r="B3877" s="142">
        <f>VLOOKUP('Datos Monitoreo 2019'!$A3877,info!$D$3:$E$118,2,FALSE)</f>
        <v>6</v>
      </c>
      <c r="C3877" s="143">
        <v>18</v>
      </c>
      <c r="D3877" s="143" t="s">
        <v>10</v>
      </c>
      <c r="E3877" s="144">
        <v>20.84929754503829</v>
      </c>
      <c r="F3877" s="145">
        <f t="shared" si="66"/>
        <v>3.4140724730000203E-2</v>
      </c>
      <c r="G3877" s="141"/>
      <c r="H3877" s="146"/>
      <c r="I3877" s="146"/>
      <c r="J3877" s="146"/>
      <c r="K3877" s="147">
        <f>VLOOKUP('Datos Monitoreo 2019'!$D3877,info!$A$2:$B$20,2,FALSE)</f>
        <v>0.54</v>
      </c>
      <c r="M3877" s="146">
        <v>1.1499999999999999</v>
      </c>
      <c r="N3877" s="148">
        <f>(0.214828*'Datos Monitoreo 2019'!$E3877^2.0402)/1000</f>
        <v>0.10551184451318046</v>
      </c>
      <c r="O3877" s="148">
        <f>'Datos Monitoreo 2019'!$N3877*'Datos Monitoreo 2019'!$S3877</f>
        <v>2.1102368902636094E-2</v>
      </c>
      <c r="P3877" s="148">
        <f>'Datos Monitoreo 2019'!$O3877+'Datos Monitoreo 2019'!$N3877</f>
        <v>0.12661421341581655</v>
      </c>
      <c r="Q3877" s="146">
        <v>0.47</v>
      </c>
      <c r="R3877" s="148">
        <f>'Datos Monitoreo 2019'!$Q3877*'Datos Monitoreo 2019'!$N3877</f>
        <v>4.9590566921194817E-2</v>
      </c>
      <c r="S3877" s="146">
        <v>0.2</v>
      </c>
      <c r="T3877" s="148">
        <f>'Datos Monitoreo 2019'!$R3877*'Datos Monitoreo 2019'!$S3877</f>
        <v>9.9181133842389645E-3</v>
      </c>
      <c r="U3877" s="148">
        <f>'Datos Monitoreo 2019'!$T3877+'Datos Monitoreo 2019'!$R3877</f>
        <v>5.9508680305433784E-2</v>
      </c>
    </row>
    <row r="3878" spans="1:21" x14ac:dyDescent="0.2">
      <c r="A3878" s="141" t="s">
        <v>141</v>
      </c>
      <c r="B3878" s="142">
        <f>VLOOKUP('Datos Monitoreo 2019'!$A3878,info!$D$3:$E$118,2,FALSE)</f>
        <v>6</v>
      </c>
      <c r="C3878" s="143">
        <v>19</v>
      </c>
      <c r="D3878" s="143" t="s">
        <v>10</v>
      </c>
      <c r="E3878" s="144">
        <v>28.01126998417358</v>
      </c>
      <c r="F3878" s="145">
        <f t="shared" si="66"/>
        <v>6.162479396518189E-2</v>
      </c>
      <c r="G3878" s="141"/>
      <c r="H3878" s="146"/>
      <c r="I3878" s="146"/>
      <c r="J3878" s="146"/>
      <c r="K3878" s="147">
        <f>VLOOKUP('Datos Monitoreo 2019'!$D3878,info!$A$2:$B$20,2,FALSE)</f>
        <v>0.54</v>
      </c>
      <c r="M3878" s="146">
        <v>1.1499999999999999</v>
      </c>
      <c r="N3878" s="148">
        <f>(0.214828*'Datos Monitoreo 2019'!$E3878^2.0402)/1000</f>
        <v>0.19272553624224006</v>
      </c>
      <c r="O3878" s="148">
        <f>'Datos Monitoreo 2019'!$N3878*'Datos Monitoreo 2019'!$S3878</f>
        <v>3.8545107248448014E-2</v>
      </c>
      <c r="P3878" s="148">
        <f>'Datos Monitoreo 2019'!$O3878+'Datos Monitoreo 2019'!$N3878</f>
        <v>0.23127064349068807</v>
      </c>
      <c r="Q3878" s="146">
        <v>0.47</v>
      </c>
      <c r="R3878" s="148">
        <f>'Datos Monitoreo 2019'!$Q3878*'Datos Monitoreo 2019'!$N3878</f>
        <v>9.0581002033852831E-2</v>
      </c>
      <c r="S3878" s="146">
        <v>0.2</v>
      </c>
      <c r="T3878" s="148">
        <f>'Datos Monitoreo 2019'!$R3878*'Datos Monitoreo 2019'!$S3878</f>
        <v>1.8116200406770568E-2</v>
      </c>
      <c r="U3878" s="148">
        <f>'Datos Monitoreo 2019'!$T3878+'Datos Monitoreo 2019'!$R3878</f>
        <v>0.10869720244062339</v>
      </c>
    </row>
    <row r="3879" spans="1:21" x14ac:dyDescent="0.2">
      <c r="A3879" s="141" t="s">
        <v>141</v>
      </c>
      <c r="B3879" s="142">
        <f>VLOOKUP('Datos Monitoreo 2019'!$A3879,info!$D$3:$E$118,2,FALSE)</f>
        <v>6</v>
      </c>
      <c r="C3879" s="143">
        <v>22</v>
      </c>
      <c r="D3879" s="143" t="s">
        <v>9</v>
      </c>
      <c r="E3879" s="144">
        <v>2.228169203286535</v>
      </c>
      <c r="F3879" s="145">
        <f t="shared" si="66"/>
        <v>3.8992961057514373E-4</v>
      </c>
      <c r="G3879" s="154"/>
      <c r="H3879" s="146"/>
      <c r="I3879" s="146"/>
      <c r="J3879" s="146"/>
      <c r="K3879" s="147">
        <f>VLOOKUP('Datos Monitoreo 2019'!$D3879,info!$A$2:$B$20,2,FALSE)</f>
        <v>0.74</v>
      </c>
      <c r="M3879" s="146">
        <v>1.1499999999999999</v>
      </c>
      <c r="N3879" s="148">
        <f>(1.8894+0.00853085*'Datos Monitoreo 2019'!$E3879^3.32222)/1000</f>
        <v>2.0115666503218053E-3</v>
      </c>
      <c r="O3879" s="148">
        <f>'Datos Monitoreo 2019'!$N3879*'Datos Monitoreo 2019'!$S3879</f>
        <v>4.0231333006436111E-4</v>
      </c>
      <c r="P3879" s="148">
        <f>'Datos Monitoreo 2019'!$O3879+'Datos Monitoreo 2019'!$N3879</f>
        <v>2.4138799803861662E-3</v>
      </c>
      <c r="Q3879" s="146">
        <v>0.47</v>
      </c>
      <c r="R3879" s="148">
        <f>'Datos Monitoreo 2019'!$Q3879*'Datos Monitoreo 2019'!$N3879</f>
        <v>9.4543632565124839E-4</v>
      </c>
      <c r="S3879" s="146">
        <v>0.2</v>
      </c>
      <c r="T3879" s="148">
        <f>'Datos Monitoreo 2019'!$R3879*'Datos Monitoreo 2019'!$S3879</f>
        <v>1.8908726513024968E-4</v>
      </c>
      <c r="U3879" s="148">
        <f>'Datos Monitoreo 2019'!$T3879+'Datos Monitoreo 2019'!$R3879</f>
        <v>1.1345235907814981E-3</v>
      </c>
    </row>
    <row r="3880" spans="1:21" x14ac:dyDescent="0.2">
      <c r="A3880" s="141" t="s">
        <v>141</v>
      </c>
      <c r="B3880" s="142">
        <f>VLOOKUP('Datos Monitoreo 2019'!$A3880,info!$D$3:$E$118,2,FALSE)</f>
        <v>6</v>
      </c>
      <c r="C3880" s="143">
        <v>24</v>
      </c>
      <c r="D3880" s="143" t="s">
        <v>9</v>
      </c>
      <c r="E3880" s="144">
        <v>2.0690142601946393</v>
      </c>
      <c r="F3880" s="145">
        <f t="shared" si="66"/>
        <v>3.3621481728162886E-4</v>
      </c>
      <c r="G3880" s="141"/>
      <c r="H3880" s="146"/>
      <c r="I3880" s="146"/>
      <c r="J3880" s="146"/>
      <c r="K3880" s="147">
        <f>VLOOKUP('Datos Monitoreo 2019'!$D3880,info!$A$2:$B$20,2,FALSE)</f>
        <v>0.74</v>
      </c>
      <c r="M3880" s="146">
        <v>1.1499999999999999</v>
      </c>
      <c r="N3880" s="148">
        <f>(1.8894+0.00853085*'Datos Monitoreo 2019'!$E3880^3.32222)/1000</f>
        <v>1.9849054306789976E-3</v>
      </c>
      <c r="O3880" s="148">
        <f>'Datos Monitoreo 2019'!$N3880*'Datos Monitoreo 2019'!$S3880</f>
        <v>3.9698108613579953E-4</v>
      </c>
      <c r="P3880" s="148">
        <f>'Datos Monitoreo 2019'!$O3880+'Datos Monitoreo 2019'!$N3880</f>
        <v>2.3818865168147973E-3</v>
      </c>
      <c r="Q3880" s="146">
        <v>0.47</v>
      </c>
      <c r="R3880" s="148">
        <f>'Datos Monitoreo 2019'!$Q3880*'Datos Monitoreo 2019'!$N3880</f>
        <v>9.3290555241912882E-4</v>
      </c>
      <c r="S3880" s="146">
        <v>0.2</v>
      </c>
      <c r="T3880" s="148">
        <f>'Datos Monitoreo 2019'!$R3880*'Datos Monitoreo 2019'!$S3880</f>
        <v>1.8658111048382576E-4</v>
      </c>
      <c r="U3880" s="148">
        <f>'Datos Monitoreo 2019'!$T3880+'Datos Monitoreo 2019'!$R3880</f>
        <v>1.1194866629029546E-3</v>
      </c>
    </row>
    <row r="3881" spans="1:21" x14ac:dyDescent="0.2">
      <c r="A3881" s="141" t="s">
        <v>141</v>
      </c>
      <c r="B3881" s="142">
        <f>VLOOKUP('Datos Monitoreo 2019'!$A3881,info!$D$3:$E$118,2,FALSE)</f>
        <v>6</v>
      </c>
      <c r="C3881" s="143">
        <v>25</v>
      </c>
      <c r="D3881" s="143" t="s">
        <v>9</v>
      </c>
      <c r="E3881" s="144">
        <v>2.228169203286535</v>
      </c>
      <c r="F3881" s="145">
        <f t="shared" si="66"/>
        <v>3.8992961057514373E-4</v>
      </c>
      <c r="G3881" s="154"/>
      <c r="H3881" s="146"/>
      <c r="I3881" s="146"/>
      <c r="J3881" s="146"/>
      <c r="K3881" s="147">
        <f>VLOOKUP('Datos Monitoreo 2019'!$D3881,info!$A$2:$B$20,2,FALSE)</f>
        <v>0.74</v>
      </c>
      <c r="M3881" s="146">
        <v>1.1499999999999999</v>
      </c>
      <c r="N3881" s="148">
        <f>(1.8894+0.00853085*'Datos Monitoreo 2019'!$E3881^3.32222)/1000</f>
        <v>2.0115666503218053E-3</v>
      </c>
      <c r="O3881" s="148">
        <f>'Datos Monitoreo 2019'!$N3881*'Datos Monitoreo 2019'!$S3881</f>
        <v>4.0231333006436111E-4</v>
      </c>
      <c r="P3881" s="148">
        <f>'Datos Monitoreo 2019'!$O3881+'Datos Monitoreo 2019'!$N3881</f>
        <v>2.4138799803861662E-3</v>
      </c>
      <c r="Q3881" s="146">
        <v>0.47</v>
      </c>
      <c r="R3881" s="148">
        <f>'Datos Monitoreo 2019'!$Q3881*'Datos Monitoreo 2019'!$N3881</f>
        <v>9.4543632565124839E-4</v>
      </c>
      <c r="S3881" s="146">
        <v>0.2</v>
      </c>
      <c r="T3881" s="148">
        <f>'Datos Monitoreo 2019'!$R3881*'Datos Monitoreo 2019'!$S3881</f>
        <v>1.8908726513024968E-4</v>
      </c>
      <c r="U3881" s="148">
        <f>'Datos Monitoreo 2019'!$T3881+'Datos Monitoreo 2019'!$R3881</f>
        <v>1.1345235907814981E-3</v>
      </c>
    </row>
    <row r="3882" spans="1:21" x14ac:dyDescent="0.2">
      <c r="A3882" s="141" t="s">
        <v>141</v>
      </c>
      <c r="B3882" s="142">
        <f>VLOOKUP('Datos Monitoreo 2019'!$A3882,info!$D$3:$E$118,2,FALSE)</f>
        <v>6</v>
      </c>
      <c r="C3882" s="143">
        <v>25</v>
      </c>
      <c r="D3882" s="143" t="s">
        <v>9</v>
      </c>
      <c r="E3882" s="144">
        <v>2.0053522829578814</v>
      </c>
      <c r="F3882" s="145">
        <f t="shared" si="66"/>
        <v>3.1584298456586632E-4</v>
      </c>
      <c r="G3882" s="154"/>
      <c r="H3882" s="146"/>
      <c r="I3882" s="146"/>
      <c r="J3882" s="146"/>
      <c r="K3882" s="147">
        <f>VLOOKUP('Datos Monitoreo 2019'!$D3882,info!$A$2:$B$20,2,FALSE)</f>
        <v>0.74</v>
      </c>
      <c r="M3882" s="146">
        <v>1.1499999999999999</v>
      </c>
      <c r="N3882" s="148">
        <f>(1.8894+0.00853085*'Datos Monitoreo 2019'!$E3882^3.32222)/1000</f>
        <v>1.9754867308690895E-3</v>
      </c>
      <c r="O3882" s="148">
        <f>'Datos Monitoreo 2019'!$N3882*'Datos Monitoreo 2019'!$S3882</f>
        <v>3.9509734617381793E-4</v>
      </c>
      <c r="P3882" s="148">
        <f>'Datos Monitoreo 2019'!$O3882+'Datos Monitoreo 2019'!$N3882</f>
        <v>2.3705840770429074E-3</v>
      </c>
      <c r="Q3882" s="146">
        <v>0.47</v>
      </c>
      <c r="R3882" s="148">
        <f>'Datos Monitoreo 2019'!$Q3882*'Datos Monitoreo 2019'!$N3882</f>
        <v>9.2847876350847199E-4</v>
      </c>
      <c r="S3882" s="146">
        <v>0.2</v>
      </c>
      <c r="T3882" s="148">
        <f>'Datos Monitoreo 2019'!$R3882*'Datos Monitoreo 2019'!$S3882</f>
        <v>1.8569575270169442E-4</v>
      </c>
      <c r="U3882" s="148">
        <f>'Datos Monitoreo 2019'!$T3882+'Datos Monitoreo 2019'!$R3882</f>
        <v>1.1141745162101665E-3</v>
      </c>
    </row>
    <row r="3883" spans="1:21" x14ac:dyDescent="0.2">
      <c r="A3883" s="141" t="s">
        <v>141</v>
      </c>
      <c r="B3883" s="142">
        <f>VLOOKUP('Datos Monitoreo 2019'!$A3883,info!$D$3:$E$118,2,FALSE)</f>
        <v>6</v>
      </c>
      <c r="C3883" s="143">
        <v>26</v>
      </c>
      <c r="D3883" s="143" t="s">
        <v>9</v>
      </c>
      <c r="E3883" s="144">
        <v>2.0053522829578814</v>
      </c>
      <c r="F3883" s="145">
        <f t="shared" si="66"/>
        <v>3.1584298456586632E-4</v>
      </c>
      <c r="G3883" s="141"/>
      <c r="H3883" s="146"/>
      <c r="I3883" s="146"/>
      <c r="J3883" s="146"/>
      <c r="K3883" s="147">
        <f>VLOOKUP('Datos Monitoreo 2019'!$D3883,info!$A$2:$B$20,2,FALSE)</f>
        <v>0.74</v>
      </c>
      <c r="M3883" s="146">
        <v>1.1499999999999999</v>
      </c>
      <c r="N3883" s="148">
        <f>(1.8894+0.00853085*'Datos Monitoreo 2019'!$E3883^3.32222)/1000</f>
        <v>1.9754867308690895E-3</v>
      </c>
      <c r="O3883" s="148">
        <f>'Datos Monitoreo 2019'!$N3883*'Datos Monitoreo 2019'!$S3883</f>
        <v>3.9509734617381793E-4</v>
      </c>
      <c r="P3883" s="148">
        <f>'Datos Monitoreo 2019'!$O3883+'Datos Monitoreo 2019'!$N3883</f>
        <v>2.3705840770429074E-3</v>
      </c>
      <c r="Q3883" s="146">
        <v>0.47</v>
      </c>
      <c r="R3883" s="148">
        <f>'Datos Monitoreo 2019'!$Q3883*'Datos Monitoreo 2019'!$N3883</f>
        <v>9.2847876350847199E-4</v>
      </c>
      <c r="S3883" s="146">
        <v>0.2</v>
      </c>
      <c r="T3883" s="148">
        <f>'Datos Monitoreo 2019'!$R3883*'Datos Monitoreo 2019'!$S3883</f>
        <v>1.8569575270169442E-4</v>
      </c>
      <c r="U3883" s="148">
        <f>'Datos Monitoreo 2019'!$T3883+'Datos Monitoreo 2019'!$R3883</f>
        <v>1.1141745162101665E-3</v>
      </c>
    </row>
    <row r="3884" spans="1:21" x14ac:dyDescent="0.2">
      <c r="A3884" s="141" t="s">
        <v>141</v>
      </c>
      <c r="B3884" s="142">
        <f>VLOOKUP('Datos Monitoreo 2019'!$A3884,info!$D$3:$E$118,2,FALSE)</f>
        <v>6</v>
      </c>
      <c r="C3884" s="143">
        <v>27</v>
      </c>
      <c r="D3884" s="143" t="s">
        <v>9</v>
      </c>
      <c r="E3884" s="144">
        <v>2.3873241463784303</v>
      </c>
      <c r="F3884" s="145">
        <f t="shared" si="66"/>
        <v>4.4762327744595566E-4</v>
      </c>
      <c r="G3884" s="141"/>
      <c r="H3884" s="146"/>
      <c r="I3884" s="146"/>
      <c r="J3884" s="146"/>
      <c r="K3884" s="147">
        <f>VLOOKUP('Datos Monitoreo 2019'!$D3884,info!$A$2:$B$20,2,FALSE)</f>
        <v>0.74</v>
      </c>
      <c r="M3884" s="146">
        <v>1.1499999999999999</v>
      </c>
      <c r="N3884" s="148">
        <f>(1.8894+0.00853085*'Datos Monitoreo 2019'!$E3884^3.32222)/1000</f>
        <v>2.0430374485064604E-3</v>
      </c>
      <c r="O3884" s="148">
        <f>'Datos Monitoreo 2019'!$N3884*'Datos Monitoreo 2019'!$S3884</f>
        <v>4.0860748970129212E-4</v>
      </c>
      <c r="P3884" s="148">
        <f>'Datos Monitoreo 2019'!$O3884+'Datos Monitoreo 2019'!$N3884</f>
        <v>2.4516449382077526E-3</v>
      </c>
      <c r="Q3884" s="146">
        <v>0.47</v>
      </c>
      <c r="R3884" s="148">
        <f>'Datos Monitoreo 2019'!$Q3884*'Datos Monitoreo 2019'!$N3884</f>
        <v>9.6022760079803634E-4</v>
      </c>
      <c r="S3884" s="146">
        <v>0.2</v>
      </c>
      <c r="T3884" s="148">
        <f>'Datos Monitoreo 2019'!$R3884*'Datos Monitoreo 2019'!$S3884</f>
        <v>1.9204552015960729E-4</v>
      </c>
      <c r="U3884" s="148">
        <f>'Datos Monitoreo 2019'!$T3884+'Datos Monitoreo 2019'!$R3884</f>
        <v>1.1522731209576437E-3</v>
      </c>
    </row>
    <row r="3885" spans="1:21" x14ac:dyDescent="0.2">
      <c r="A3885" s="141" t="s">
        <v>141</v>
      </c>
      <c r="B3885" s="142">
        <f>VLOOKUP('Datos Monitoreo 2019'!$A3885,info!$D$3:$E$118,2,FALSE)</f>
        <v>6</v>
      </c>
      <c r="C3885" s="143">
        <v>28</v>
      </c>
      <c r="D3885" s="143" t="s">
        <v>9</v>
      </c>
      <c r="E3885" s="144">
        <v>2.196338214668156</v>
      </c>
      <c r="F3885" s="145">
        <f t="shared" si="66"/>
        <v>3.7886834203025696E-4</v>
      </c>
      <c r="G3885" s="141"/>
      <c r="H3885" s="146"/>
      <c r="I3885" s="146"/>
      <c r="J3885" s="146"/>
      <c r="K3885" s="147">
        <f>VLOOKUP('Datos Monitoreo 2019'!$D3885,info!$A$2:$B$20,2,FALSE)</f>
        <v>0.74</v>
      </c>
      <c r="M3885" s="146">
        <v>1.1499999999999999</v>
      </c>
      <c r="N3885" s="148">
        <f>(1.8894+0.00853085*'Datos Monitoreo 2019'!$E3885^3.32222)/1000</f>
        <v>2.0058641554973719E-3</v>
      </c>
      <c r="O3885" s="148">
        <f>'Datos Monitoreo 2019'!$N3885*'Datos Monitoreo 2019'!$S3885</f>
        <v>4.0117283109947438E-4</v>
      </c>
      <c r="P3885" s="148">
        <f>'Datos Monitoreo 2019'!$O3885+'Datos Monitoreo 2019'!$N3885</f>
        <v>2.4070369865968463E-3</v>
      </c>
      <c r="Q3885" s="146">
        <v>0.47</v>
      </c>
      <c r="R3885" s="148">
        <f>'Datos Monitoreo 2019'!$Q3885*'Datos Monitoreo 2019'!$N3885</f>
        <v>9.4275615308376474E-4</v>
      </c>
      <c r="S3885" s="146">
        <v>0.2</v>
      </c>
      <c r="T3885" s="148">
        <f>'Datos Monitoreo 2019'!$R3885*'Datos Monitoreo 2019'!$S3885</f>
        <v>1.8855123061675295E-4</v>
      </c>
      <c r="U3885" s="148">
        <f>'Datos Monitoreo 2019'!$T3885+'Datos Monitoreo 2019'!$R3885</f>
        <v>1.1313073837005178E-3</v>
      </c>
    </row>
    <row r="3886" spans="1:21" x14ac:dyDescent="0.2">
      <c r="A3886" s="141" t="s">
        <v>141</v>
      </c>
      <c r="B3886" s="142">
        <f>VLOOKUP('Datos Monitoreo 2019'!$A3886,info!$D$3:$E$118,2,FALSE)</f>
        <v>6</v>
      </c>
      <c r="C3886" s="143">
        <v>29</v>
      </c>
      <c r="D3886" s="143" t="s">
        <v>10</v>
      </c>
      <c r="E3886" s="144">
        <v>28.966199642724952</v>
      </c>
      <c r="F3886" s="145">
        <f t="shared" si="66"/>
        <v>6.5898104187199269E-2</v>
      </c>
      <c r="G3886" s="141"/>
      <c r="H3886" s="146"/>
      <c r="I3886" s="146"/>
      <c r="J3886" s="146"/>
      <c r="K3886" s="147">
        <f>VLOOKUP('Datos Monitoreo 2019'!$D3886,info!$A$2:$B$20,2,FALSE)</f>
        <v>0.54</v>
      </c>
      <c r="M3886" s="146">
        <v>1.1499999999999999</v>
      </c>
      <c r="N3886" s="148">
        <f>(0.214828*'Datos Monitoreo 2019'!$E3886^2.0402)/1000</f>
        <v>0.20636781390413272</v>
      </c>
      <c r="O3886" s="148">
        <f>'Datos Monitoreo 2019'!$N3886*'Datos Monitoreo 2019'!$S3886</f>
        <v>4.1273562780826549E-2</v>
      </c>
      <c r="P3886" s="148">
        <f>'Datos Monitoreo 2019'!$O3886+'Datos Monitoreo 2019'!$N3886</f>
        <v>0.24764137668495928</v>
      </c>
      <c r="Q3886" s="146">
        <v>0.47</v>
      </c>
      <c r="R3886" s="148">
        <f>'Datos Monitoreo 2019'!$Q3886*'Datos Monitoreo 2019'!$N3886</f>
        <v>9.6992872534942376E-2</v>
      </c>
      <c r="S3886" s="146">
        <v>0.2</v>
      </c>
      <c r="T3886" s="148">
        <f>'Datos Monitoreo 2019'!$R3886*'Datos Monitoreo 2019'!$S3886</f>
        <v>1.9398574506988477E-2</v>
      </c>
      <c r="U3886" s="148">
        <f>'Datos Monitoreo 2019'!$T3886+'Datos Monitoreo 2019'!$R3886</f>
        <v>0.11639144704193086</v>
      </c>
    </row>
    <row r="3887" spans="1:21" x14ac:dyDescent="0.2">
      <c r="A3887" s="141" t="s">
        <v>141</v>
      </c>
      <c r="B3887" s="142">
        <f>VLOOKUP('Datos Monitoreo 2019'!$A3887,info!$D$3:$E$118,2,FALSE)</f>
        <v>6</v>
      </c>
      <c r="C3887" s="143">
        <v>32</v>
      </c>
      <c r="D3887" s="143" t="s">
        <v>10</v>
      </c>
      <c r="E3887" s="144">
        <v>26.738030439438418</v>
      </c>
      <c r="F3887" s="145">
        <f t="shared" si="66"/>
        <v>5.6149863922820689E-2</v>
      </c>
      <c r="G3887" s="141"/>
      <c r="H3887" s="146"/>
      <c r="I3887" s="146"/>
      <c r="J3887" s="146"/>
      <c r="K3887" s="147">
        <f>VLOOKUP('Datos Monitoreo 2019'!$D3887,info!$A$2:$B$20,2,FALSE)</f>
        <v>0.54</v>
      </c>
      <c r="M3887" s="146">
        <v>1.1499999999999999</v>
      </c>
      <c r="N3887" s="148">
        <f>(0.214828*'Datos Monitoreo 2019'!$E3887^2.0402)/1000</f>
        <v>0.17527513667457439</v>
      </c>
      <c r="O3887" s="148">
        <f>'Datos Monitoreo 2019'!$N3887*'Datos Monitoreo 2019'!$S3887</f>
        <v>3.5055027334914883E-2</v>
      </c>
      <c r="P3887" s="148">
        <f>'Datos Monitoreo 2019'!$O3887+'Datos Monitoreo 2019'!$N3887</f>
        <v>0.21033016400948928</v>
      </c>
      <c r="Q3887" s="146">
        <v>0.47</v>
      </c>
      <c r="R3887" s="148">
        <f>'Datos Monitoreo 2019'!$Q3887*'Datos Monitoreo 2019'!$N3887</f>
        <v>8.2379314237049958E-2</v>
      </c>
      <c r="S3887" s="146">
        <v>0.2</v>
      </c>
      <c r="T3887" s="148">
        <f>'Datos Monitoreo 2019'!$R3887*'Datos Monitoreo 2019'!$S3887</f>
        <v>1.6475862847409994E-2</v>
      </c>
      <c r="U3887" s="148">
        <f>'Datos Monitoreo 2019'!$T3887+'Datos Monitoreo 2019'!$R3887</f>
        <v>9.8855177084459955E-2</v>
      </c>
    </row>
    <row r="3888" spans="1:21" x14ac:dyDescent="0.2">
      <c r="A3888" s="141" t="s">
        <v>141</v>
      </c>
      <c r="B3888" s="142">
        <f>VLOOKUP('Datos Monitoreo 2019'!$A3888,info!$D$3:$E$118,2,FALSE)</f>
        <v>6</v>
      </c>
      <c r="C3888" s="143">
        <v>33</v>
      </c>
      <c r="D3888" s="143" t="s">
        <v>10</v>
      </c>
      <c r="E3888" s="144">
        <v>27.533805154897895</v>
      </c>
      <c r="F3888" s="145">
        <f t="shared" si="66"/>
        <v>5.954185364746669E-2</v>
      </c>
      <c r="G3888" s="141"/>
      <c r="H3888" s="146"/>
      <c r="I3888" s="146"/>
      <c r="J3888" s="146"/>
      <c r="K3888" s="147">
        <f>VLOOKUP('Datos Monitoreo 2019'!$D3888,info!$A$2:$B$20,2,FALSE)</f>
        <v>0.54</v>
      </c>
      <c r="M3888" s="146">
        <v>1.1499999999999999</v>
      </c>
      <c r="N3888" s="148">
        <f>(0.214828*'Datos Monitoreo 2019'!$E3888^2.0402)/1000</f>
        <v>0.18608269081262685</v>
      </c>
      <c r="O3888" s="148">
        <f>'Datos Monitoreo 2019'!$N3888*'Datos Monitoreo 2019'!$S3888</f>
        <v>3.7216538162525369E-2</v>
      </c>
      <c r="P3888" s="148">
        <f>'Datos Monitoreo 2019'!$O3888+'Datos Monitoreo 2019'!$N3888</f>
        <v>0.22329922897515223</v>
      </c>
      <c r="Q3888" s="146">
        <v>0.47</v>
      </c>
      <c r="R3888" s="148">
        <f>'Datos Monitoreo 2019'!$Q3888*'Datos Monitoreo 2019'!$N3888</f>
        <v>8.7458864681934617E-2</v>
      </c>
      <c r="S3888" s="146">
        <v>0.2</v>
      </c>
      <c r="T3888" s="148">
        <f>'Datos Monitoreo 2019'!$R3888*'Datos Monitoreo 2019'!$S3888</f>
        <v>1.7491772936386926E-2</v>
      </c>
      <c r="U3888" s="148">
        <f>'Datos Monitoreo 2019'!$T3888+'Datos Monitoreo 2019'!$R3888</f>
        <v>0.10495063761832155</v>
      </c>
    </row>
    <row r="3889" spans="1:21" x14ac:dyDescent="0.2">
      <c r="A3889" s="141" t="s">
        <v>141</v>
      </c>
      <c r="B3889" s="142">
        <f>VLOOKUP('Datos Monitoreo 2019'!$A3889,info!$D$3:$E$118,2,FALSE)</f>
        <v>6</v>
      </c>
      <c r="C3889" s="143">
        <v>36</v>
      </c>
      <c r="D3889" s="143" t="s">
        <v>10</v>
      </c>
      <c r="E3889" s="144">
        <v>30.239439187460114</v>
      </c>
      <c r="F3889" s="145">
        <f t="shared" si="66"/>
        <v>7.1818668070217778E-2</v>
      </c>
      <c r="G3889" s="141"/>
      <c r="H3889" s="146"/>
      <c r="I3889" s="146"/>
      <c r="J3889" s="146"/>
      <c r="K3889" s="147">
        <f>VLOOKUP('Datos Monitoreo 2019'!$D3889,info!$A$2:$B$20,2,FALSE)</f>
        <v>0.54</v>
      </c>
      <c r="M3889" s="146">
        <v>1.1499999999999999</v>
      </c>
      <c r="N3889" s="148">
        <f>(0.214828*'Datos Monitoreo 2019'!$E3889^2.0402)/1000</f>
        <v>0.22529804050008009</v>
      </c>
      <c r="O3889" s="148">
        <f>'Datos Monitoreo 2019'!$N3889*'Datos Monitoreo 2019'!$S3889</f>
        <v>4.5059608100016024E-2</v>
      </c>
      <c r="P3889" s="148">
        <f>'Datos Monitoreo 2019'!$O3889+'Datos Monitoreo 2019'!$N3889</f>
        <v>0.27035764860009615</v>
      </c>
      <c r="Q3889" s="146">
        <v>0.47</v>
      </c>
      <c r="R3889" s="148">
        <f>'Datos Monitoreo 2019'!$Q3889*'Datos Monitoreo 2019'!$N3889</f>
        <v>0.10589007903503764</v>
      </c>
      <c r="S3889" s="146">
        <v>0.2</v>
      </c>
      <c r="T3889" s="148">
        <f>'Datos Monitoreo 2019'!$R3889*'Datos Monitoreo 2019'!$S3889</f>
        <v>2.1178015807007528E-2</v>
      </c>
      <c r="U3889" s="148">
        <f>'Datos Monitoreo 2019'!$T3889+'Datos Monitoreo 2019'!$R3889</f>
        <v>0.12706809484204518</v>
      </c>
    </row>
    <row r="3890" spans="1:21" x14ac:dyDescent="0.2">
      <c r="A3890" s="141" t="s">
        <v>141</v>
      </c>
      <c r="B3890" s="142">
        <f>VLOOKUP('Datos Monitoreo 2019'!$A3890,info!$D$3:$E$118,2,FALSE)</f>
        <v>6</v>
      </c>
      <c r="C3890" s="143">
        <v>37</v>
      </c>
      <c r="D3890" s="143" t="s">
        <v>10</v>
      </c>
      <c r="E3890" s="144">
        <v>25.146481008519466</v>
      </c>
      <c r="F3890" s="145">
        <f t="shared" si="66"/>
        <v>4.966429999182595E-2</v>
      </c>
      <c r="G3890" s="141"/>
      <c r="H3890" s="146"/>
      <c r="I3890" s="146"/>
      <c r="J3890" s="146"/>
      <c r="K3890" s="147">
        <f>VLOOKUP('Datos Monitoreo 2019'!$D3890,info!$A$2:$B$20,2,FALSE)</f>
        <v>0.54</v>
      </c>
      <c r="M3890" s="146">
        <v>1.1499999999999999</v>
      </c>
      <c r="N3890" s="148">
        <f>(0.214828*'Datos Monitoreo 2019'!$E3890^2.0402)/1000</f>
        <v>0.15464807080539222</v>
      </c>
      <c r="O3890" s="148">
        <f>'Datos Monitoreo 2019'!$N3890*'Datos Monitoreo 2019'!$S3890</f>
        <v>3.0929614161078447E-2</v>
      </c>
      <c r="P3890" s="148">
        <f>'Datos Monitoreo 2019'!$O3890+'Datos Monitoreo 2019'!$N3890</f>
        <v>0.18557768496647067</v>
      </c>
      <c r="Q3890" s="146">
        <v>0.47</v>
      </c>
      <c r="R3890" s="148">
        <f>'Datos Monitoreo 2019'!$Q3890*'Datos Monitoreo 2019'!$N3890</f>
        <v>7.268459327853434E-2</v>
      </c>
      <c r="S3890" s="146">
        <v>0.2</v>
      </c>
      <c r="T3890" s="148">
        <f>'Datos Monitoreo 2019'!$R3890*'Datos Monitoreo 2019'!$S3890</f>
        <v>1.4536918655706868E-2</v>
      </c>
      <c r="U3890" s="148">
        <f>'Datos Monitoreo 2019'!$T3890+'Datos Monitoreo 2019'!$R3890</f>
        <v>8.7221511934241214E-2</v>
      </c>
    </row>
    <row r="3891" spans="1:21" x14ac:dyDescent="0.2">
      <c r="A3891" s="141" t="s">
        <v>141</v>
      </c>
      <c r="B3891" s="142">
        <f>VLOOKUP('Datos Monitoreo 2019'!$A3891,info!$D$3:$E$118,2,FALSE)</f>
        <v>6</v>
      </c>
      <c r="C3891" s="143">
        <v>41</v>
      </c>
      <c r="D3891" s="143" t="s">
        <v>9</v>
      </c>
      <c r="E3891" s="144">
        <v>3.8197186342054881</v>
      </c>
      <c r="F3891" s="145">
        <f t="shared" si="66"/>
        <v>1.1459155902616462E-3</v>
      </c>
      <c r="G3891" s="141"/>
      <c r="H3891" s="146"/>
      <c r="I3891" s="146"/>
      <c r="J3891" s="146"/>
      <c r="K3891" s="147">
        <f>VLOOKUP('Datos Monitoreo 2019'!$D3891,info!$A$2:$B$20,2,FALSE)</f>
        <v>0.74</v>
      </c>
      <c r="M3891" s="146">
        <v>1.1499999999999999</v>
      </c>
      <c r="N3891" s="148">
        <f>(1.8894+0.00853085*'Datos Monitoreo 2019'!$E3891^3.32222)/1000</f>
        <v>2.6215980617557504E-3</v>
      </c>
      <c r="O3891" s="148">
        <f>'Datos Monitoreo 2019'!$N3891*'Datos Monitoreo 2019'!$S3891</f>
        <v>5.2431961235115013E-4</v>
      </c>
      <c r="P3891" s="148">
        <f>'Datos Monitoreo 2019'!$O3891+'Datos Monitoreo 2019'!$N3891</f>
        <v>3.1459176741069003E-3</v>
      </c>
      <c r="Q3891" s="146">
        <v>0.47</v>
      </c>
      <c r="R3891" s="148">
        <f>'Datos Monitoreo 2019'!$Q3891*'Datos Monitoreo 2019'!$N3891</f>
        <v>1.2321510890252027E-3</v>
      </c>
      <c r="S3891" s="146">
        <v>0.2</v>
      </c>
      <c r="T3891" s="148">
        <f>'Datos Monitoreo 2019'!$R3891*'Datos Monitoreo 2019'!$S3891</f>
        <v>2.4643021780504056E-4</v>
      </c>
      <c r="U3891" s="148">
        <f>'Datos Monitoreo 2019'!$T3891+'Datos Monitoreo 2019'!$R3891</f>
        <v>1.4785813068302431E-3</v>
      </c>
    </row>
    <row r="3892" spans="1:21" x14ac:dyDescent="0.2">
      <c r="A3892" s="141" t="s">
        <v>141</v>
      </c>
      <c r="B3892" s="142">
        <f>VLOOKUP('Datos Monitoreo 2019'!$A3892,info!$D$3:$E$118,2,FALSE)</f>
        <v>6</v>
      </c>
      <c r="C3892" s="143">
        <v>45</v>
      </c>
      <c r="D3892" s="143" t="s">
        <v>9</v>
      </c>
      <c r="E3892" s="144">
        <v>2.0690142601946393</v>
      </c>
      <c r="F3892" s="145">
        <f t="shared" si="66"/>
        <v>3.3621481728162886E-4</v>
      </c>
      <c r="G3892" s="141"/>
      <c r="H3892" s="146"/>
      <c r="I3892" s="146"/>
      <c r="J3892" s="146"/>
      <c r="K3892" s="147">
        <f>VLOOKUP('Datos Monitoreo 2019'!$D3892,info!$A$2:$B$20,2,FALSE)</f>
        <v>0.74</v>
      </c>
      <c r="M3892" s="146">
        <v>1.1499999999999999</v>
      </c>
      <c r="N3892" s="148">
        <f>(1.8894+0.00853085*'Datos Monitoreo 2019'!$E3892^3.32222)/1000</f>
        <v>1.9849054306789976E-3</v>
      </c>
      <c r="O3892" s="148">
        <f>'Datos Monitoreo 2019'!$N3892*'Datos Monitoreo 2019'!$S3892</f>
        <v>3.9698108613579953E-4</v>
      </c>
      <c r="P3892" s="148">
        <f>'Datos Monitoreo 2019'!$O3892+'Datos Monitoreo 2019'!$N3892</f>
        <v>2.3818865168147973E-3</v>
      </c>
      <c r="Q3892" s="146">
        <v>0.47</v>
      </c>
      <c r="R3892" s="148">
        <f>'Datos Monitoreo 2019'!$Q3892*'Datos Monitoreo 2019'!$N3892</f>
        <v>9.3290555241912882E-4</v>
      </c>
      <c r="S3892" s="146">
        <v>0.2</v>
      </c>
      <c r="T3892" s="148">
        <f>'Datos Monitoreo 2019'!$R3892*'Datos Monitoreo 2019'!$S3892</f>
        <v>1.8658111048382576E-4</v>
      </c>
      <c r="U3892" s="148">
        <f>'Datos Monitoreo 2019'!$T3892+'Datos Monitoreo 2019'!$R3892</f>
        <v>1.1194866629029546E-3</v>
      </c>
    </row>
    <row r="3893" spans="1:21" x14ac:dyDescent="0.2">
      <c r="A3893" s="141" t="s">
        <v>141</v>
      </c>
      <c r="B3893" s="142">
        <f>VLOOKUP('Datos Monitoreo 2019'!$A3893,info!$D$3:$E$118,2,FALSE)</f>
        <v>6</v>
      </c>
      <c r="C3893" s="143">
        <v>46</v>
      </c>
      <c r="D3893" s="143" t="s">
        <v>10</v>
      </c>
      <c r="E3893" s="144">
        <v>28.329579870357371</v>
      </c>
      <c r="F3893" s="145">
        <f t="shared" si="66"/>
        <v>6.3033315211545135E-2</v>
      </c>
      <c r="G3893" s="141"/>
      <c r="H3893" s="146"/>
      <c r="I3893" s="146"/>
      <c r="J3893" s="146"/>
      <c r="K3893" s="147">
        <f>VLOOKUP('Datos Monitoreo 2019'!$D3893,info!$A$2:$B$20,2,FALSE)</f>
        <v>0.54</v>
      </c>
      <c r="M3893" s="146">
        <v>1.1499999999999999</v>
      </c>
      <c r="N3893" s="148">
        <f>(0.214828*'Datos Monitoreo 2019'!$E3893^2.0402)/1000</f>
        <v>0.19722011448390406</v>
      </c>
      <c r="O3893" s="148">
        <f>'Datos Monitoreo 2019'!$N3893*'Datos Monitoreo 2019'!$S3893</f>
        <v>3.9444022896780812E-2</v>
      </c>
      <c r="P3893" s="148">
        <f>'Datos Monitoreo 2019'!$O3893+'Datos Monitoreo 2019'!$N3893</f>
        <v>0.23666413738068487</v>
      </c>
      <c r="Q3893" s="146">
        <v>0.47</v>
      </c>
      <c r="R3893" s="148">
        <f>'Datos Monitoreo 2019'!$Q3893*'Datos Monitoreo 2019'!$N3893</f>
        <v>9.2693453807434906E-2</v>
      </c>
      <c r="S3893" s="146">
        <v>0.2</v>
      </c>
      <c r="T3893" s="148">
        <f>'Datos Monitoreo 2019'!$R3893*'Datos Monitoreo 2019'!$S3893</f>
        <v>1.8538690761486981E-2</v>
      </c>
      <c r="U3893" s="148">
        <f>'Datos Monitoreo 2019'!$T3893+'Datos Monitoreo 2019'!$R3893</f>
        <v>0.11123214456892189</v>
      </c>
    </row>
    <row r="3894" spans="1:21" x14ac:dyDescent="0.2">
      <c r="A3894" s="141" t="s">
        <v>141</v>
      </c>
      <c r="B3894" s="142">
        <f>VLOOKUP('Datos Monitoreo 2019'!$A3894,info!$D$3:$E$118,2,FALSE)</f>
        <v>6</v>
      </c>
      <c r="C3894" s="143">
        <v>48</v>
      </c>
      <c r="D3894" s="143" t="s">
        <v>10</v>
      </c>
      <c r="E3894" s="144">
        <v>27.056340325622209</v>
      </c>
      <c r="F3894" s="145">
        <f t="shared" si="66"/>
        <v>5.7494723191947185E-2</v>
      </c>
      <c r="G3894" s="141"/>
      <c r="H3894" s="146"/>
      <c r="I3894" s="146"/>
      <c r="J3894" s="146"/>
      <c r="K3894" s="147">
        <f>VLOOKUP('Datos Monitoreo 2019'!$D3894,info!$A$2:$B$20,2,FALSE)</f>
        <v>0.54</v>
      </c>
      <c r="M3894" s="146">
        <v>1.1499999999999999</v>
      </c>
      <c r="N3894" s="148">
        <f>(0.214828*'Datos Monitoreo 2019'!$E3894^2.0402)/1000</f>
        <v>0.17955859861914589</v>
      </c>
      <c r="O3894" s="148">
        <f>'Datos Monitoreo 2019'!$N3894*'Datos Monitoreo 2019'!$S3894</f>
        <v>3.5911719723829179E-2</v>
      </c>
      <c r="P3894" s="148">
        <f>'Datos Monitoreo 2019'!$O3894+'Datos Monitoreo 2019'!$N3894</f>
        <v>0.21547031834297506</v>
      </c>
      <c r="Q3894" s="146">
        <v>0.47</v>
      </c>
      <c r="R3894" s="148">
        <f>'Datos Monitoreo 2019'!$Q3894*'Datos Monitoreo 2019'!$N3894</f>
        <v>8.4392541350998565E-2</v>
      </c>
      <c r="S3894" s="146">
        <v>0.2</v>
      </c>
      <c r="T3894" s="148">
        <f>'Datos Monitoreo 2019'!$R3894*'Datos Monitoreo 2019'!$S3894</f>
        <v>1.6878508270199714E-2</v>
      </c>
      <c r="U3894" s="148">
        <f>'Datos Monitoreo 2019'!$T3894+'Datos Monitoreo 2019'!$R3894</f>
        <v>0.10127104962119828</v>
      </c>
    </row>
    <row r="3895" spans="1:21" x14ac:dyDescent="0.2">
      <c r="A3895" s="141" t="s">
        <v>141</v>
      </c>
      <c r="B3895" s="142">
        <f>VLOOKUP('Datos Monitoreo 2019'!$A3895,info!$D$3:$E$118,2,FALSE)</f>
        <v>6</v>
      </c>
      <c r="C3895" s="143">
        <v>49</v>
      </c>
      <c r="D3895" s="143" t="s">
        <v>10</v>
      </c>
      <c r="E3895" s="144">
        <v>26.578875496346523</v>
      </c>
      <c r="F3895" s="145">
        <f t="shared" si="66"/>
        <v>5.548340259862336E-2</v>
      </c>
      <c r="G3895" s="141"/>
      <c r="H3895" s="146"/>
      <c r="I3895" s="146"/>
      <c r="J3895" s="146"/>
      <c r="K3895" s="147">
        <f>VLOOKUP('Datos Monitoreo 2019'!$D3895,info!$A$2:$B$20,2,FALSE)</f>
        <v>0.54</v>
      </c>
      <c r="M3895" s="146">
        <v>1.1499999999999999</v>
      </c>
      <c r="N3895" s="148">
        <f>(0.214828*'Datos Monitoreo 2019'!$E3895^2.0402)/1000</f>
        <v>0.17315317617683162</v>
      </c>
      <c r="O3895" s="148">
        <f>'Datos Monitoreo 2019'!$N3895*'Datos Monitoreo 2019'!$S3895</f>
        <v>3.4630635235366324E-2</v>
      </c>
      <c r="P3895" s="148">
        <f>'Datos Monitoreo 2019'!$O3895+'Datos Monitoreo 2019'!$N3895</f>
        <v>0.20778381141219796</v>
      </c>
      <c r="Q3895" s="146">
        <v>0.47</v>
      </c>
      <c r="R3895" s="148">
        <f>'Datos Monitoreo 2019'!$Q3895*'Datos Monitoreo 2019'!$N3895</f>
        <v>8.1381992803110856E-2</v>
      </c>
      <c r="S3895" s="146">
        <v>0.2</v>
      </c>
      <c r="T3895" s="148">
        <f>'Datos Monitoreo 2019'!$R3895*'Datos Monitoreo 2019'!$S3895</f>
        <v>1.6276398560622171E-2</v>
      </c>
      <c r="U3895" s="148">
        <f>'Datos Monitoreo 2019'!$T3895+'Datos Monitoreo 2019'!$R3895</f>
        <v>9.7658391363733027E-2</v>
      </c>
    </row>
    <row r="3896" spans="1:21" x14ac:dyDescent="0.2">
      <c r="A3896" s="141" t="s">
        <v>141</v>
      </c>
      <c r="B3896" s="142">
        <f>VLOOKUP('Datos Monitoreo 2019'!$A3896,info!$D$3:$E$118,2,FALSE)</f>
        <v>6</v>
      </c>
      <c r="C3896" s="143">
        <v>52</v>
      </c>
      <c r="D3896" s="143" t="s">
        <v>10</v>
      </c>
      <c r="E3896" s="144">
        <v>25.305635951611361</v>
      </c>
      <c r="F3896" s="145">
        <f t="shared" si="66"/>
        <v>5.0294951453827584E-2</v>
      </c>
      <c r="G3896" s="141"/>
      <c r="H3896" s="146"/>
      <c r="I3896" s="146"/>
      <c r="J3896" s="146"/>
      <c r="K3896" s="147">
        <f>VLOOKUP('Datos Monitoreo 2019'!$D3896,info!$A$2:$B$20,2,FALSE)</f>
        <v>0.54</v>
      </c>
      <c r="M3896" s="146">
        <v>1.1499999999999999</v>
      </c>
      <c r="N3896" s="148">
        <f>(0.214828*'Datos Monitoreo 2019'!$E3896^2.0402)/1000</f>
        <v>0.15665156244396608</v>
      </c>
      <c r="O3896" s="148">
        <f>'Datos Monitoreo 2019'!$N3896*'Datos Monitoreo 2019'!$S3896</f>
        <v>3.133031248879322E-2</v>
      </c>
      <c r="P3896" s="148">
        <f>'Datos Monitoreo 2019'!$O3896+'Datos Monitoreo 2019'!$N3896</f>
        <v>0.18798187493275931</v>
      </c>
      <c r="Q3896" s="146">
        <v>0.47</v>
      </c>
      <c r="R3896" s="148">
        <f>'Datos Monitoreo 2019'!$Q3896*'Datos Monitoreo 2019'!$N3896</f>
        <v>7.3626234348664055E-2</v>
      </c>
      <c r="S3896" s="146">
        <v>0.2</v>
      </c>
      <c r="T3896" s="148">
        <f>'Datos Monitoreo 2019'!$R3896*'Datos Monitoreo 2019'!$S3896</f>
        <v>1.4725246869732811E-2</v>
      </c>
      <c r="U3896" s="148">
        <f>'Datos Monitoreo 2019'!$T3896+'Datos Monitoreo 2019'!$R3896</f>
        <v>8.8351481218396866E-2</v>
      </c>
    </row>
    <row r="3897" spans="1:21" x14ac:dyDescent="0.2">
      <c r="A3897" s="141" t="s">
        <v>141</v>
      </c>
      <c r="B3897" s="142">
        <f>VLOOKUP('Datos Monitoreo 2019'!$A3897,info!$D$3:$E$118,2,FALSE)</f>
        <v>6</v>
      </c>
      <c r="C3897" s="143">
        <v>53</v>
      </c>
      <c r="D3897" s="143" t="s">
        <v>9</v>
      </c>
      <c r="E3897" s="144">
        <v>2.8329579870357371</v>
      </c>
      <c r="F3897" s="145">
        <f>+(PI()*(((E3897/100)^2))/4)</f>
        <v>6.3033315211545138E-4</v>
      </c>
      <c r="G3897" s="141"/>
      <c r="H3897" s="146"/>
      <c r="I3897" s="146"/>
      <c r="J3897" s="146"/>
      <c r="K3897" s="147">
        <f>VLOOKUP('Datos Monitoreo 2019'!$D3897,info!$A$2:$B$20,2,FALSE)</f>
        <v>0.74</v>
      </c>
      <c r="L3897" s="146"/>
      <c r="M3897" s="146">
        <v>1.1499999999999999</v>
      </c>
      <c r="N3897" s="148">
        <f>(1.8894+0.00853085*'Datos Monitoreo 2019'!$E3897^3.32222)/1000</f>
        <v>2.1606898363190951E-3</v>
      </c>
      <c r="O3897" s="148">
        <f>'Datos Monitoreo 2019'!$N3897*'Datos Monitoreo 2019'!$S3897</f>
        <v>4.3213796726381903E-4</v>
      </c>
      <c r="P3897" s="148">
        <f>'Datos Monitoreo 2019'!$O3897+'Datos Monitoreo 2019'!$N3897</f>
        <v>2.592827803582914E-3</v>
      </c>
      <c r="Q3897" s="146">
        <v>0.47</v>
      </c>
      <c r="R3897" s="148">
        <f>'Datos Monitoreo 2019'!$Q3897*'Datos Monitoreo 2019'!$N3897</f>
        <v>1.0155242230699747E-3</v>
      </c>
      <c r="S3897" s="146">
        <v>0.2</v>
      </c>
      <c r="T3897" s="148">
        <f>'Datos Monitoreo 2019'!$R3897*'Datos Monitoreo 2019'!$S3897</f>
        <v>2.0310484461399494E-4</v>
      </c>
      <c r="U3897" s="148">
        <f>'Datos Monitoreo 2019'!$T3897+'Datos Monitoreo 2019'!$R3897</f>
        <v>1.2186290676839697E-3</v>
      </c>
    </row>
    <row r="3898" spans="1:21" x14ac:dyDescent="0.2">
      <c r="A3898" s="141" t="s">
        <v>141</v>
      </c>
      <c r="B3898" s="142">
        <f>VLOOKUP('Datos Monitoreo 2019'!$A3898,info!$D$3:$E$118,2,FALSE)</f>
        <v>6</v>
      </c>
      <c r="C3898" s="143">
        <v>54</v>
      </c>
      <c r="D3898" s="143" t="s">
        <v>9</v>
      </c>
      <c r="E3898" s="144">
        <v>2.228169203286535</v>
      </c>
      <c r="F3898" s="145">
        <f>+(PI()*(((E3898/100)^2))/4)</f>
        <v>3.8992961057514373E-4</v>
      </c>
      <c r="G3898" s="154"/>
      <c r="H3898" s="146"/>
      <c r="I3898" s="146"/>
      <c r="J3898" s="146"/>
      <c r="K3898" s="147">
        <f>VLOOKUP('Datos Monitoreo 2019'!$D3898,info!$A$2:$B$20,2,FALSE)</f>
        <v>0.74</v>
      </c>
      <c r="L3898" s="146"/>
      <c r="M3898" s="146">
        <v>1.1499999999999999</v>
      </c>
      <c r="N3898" s="148">
        <f>(1.8894+0.00853085*'Datos Monitoreo 2019'!$E3898^3.32222)/1000</f>
        <v>2.0115666503218053E-3</v>
      </c>
      <c r="O3898" s="148">
        <f>'Datos Monitoreo 2019'!$N3898*'Datos Monitoreo 2019'!$S3898</f>
        <v>4.0231333006436111E-4</v>
      </c>
      <c r="P3898" s="148">
        <f>'Datos Monitoreo 2019'!$O3898+'Datos Monitoreo 2019'!$N3898</f>
        <v>2.4138799803861662E-3</v>
      </c>
      <c r="Q3898" s="146">
        <v>0.47</v>
      </c>
      <c r="R3898" s="148">
        <f>'Datos Monitoreo 2019'!$Q3898*'Datos Monitoreo 2019'!$N3898</f>
        <v>9.4543632565124839E-4</v>
      </c>
      <c r="S3898" s="146">
        <v>0.2</v>
      </c>
      <c r="T3898" s="148">
        <f>'Datos Monitoreo 2019'!$R3898*'Datos Monitoreo 2019'!$S3898</f>
        <v>1.8908726513024968E-4</v>
      </c>
      <c r="U3898" s="148">
        <f>'Datos Monitoreo 2019'!$T3898+'Datos Monitoreo 2019'!$R3898</f>
        <v>1.1345235907814981E-3</v>
      </c>
    </row>
    <row r="3899" spans="1:21" x14ac:dyDescent="0.2">
      <c r="A3899" s="141" t="s">
        <v>141</v>
      </c>
      <c r="B3899" s="142">
        <f>VLOOKUP('Datos Monitoreo 2019'!$A3899,info!$D$3:$E$118,2,FALSE)</f>
        <v>6</v>
      </c>
      <c r="C3899" s="143">
        <v>55</v>
      </c>
      <c r="D3899" s="143" t="s">
        <v>9</v>
      </c>
      <c r="E3899" s="144">
        <v>2.3873241463784303</v>
      </c>
      <c r="F3899" s="145">
        <f>+(PI()*(((E3899/100)^2))/4)</f>
        <v>4.4762327744595566E-4</v>
      </c>
      <c r="G3899" s="141"/>
      <c r="H3899" s="146"/>
      <c r="I3899" s="146"/>
      <c r="J3899" s="146"/>
      <c r="K3899" s="147">
        <f>VLOOKUP('Datos Monitoreo 2019'!$D3899,info!$A$2:$B$20,2,FALSE)</f>
        <v>0.74</v>
      </c>
      <c r="L3899" s="146"/>
      <c r="M3899" s="146">
        <v>1.1499999999999999</v>
      </c>
      <c r="N3899" s="148">
        <f>(1.8894+0.00853085*'Datos Monitoreo 2019'!$E3899^3.32222)/1000</f>
        <v>2.0430374485064604E-3</v>
      </c>
      <c r="O3899" s="148">
        <f>'Datos Monitoreo 2019'!$N3899*'Datos Monitoreo 2019'!$S3899</f>
        <v>4.0860748970129212E-4</v>
      </c>
      <c r="P3899" s="148">
        <f>'Datos Monitoreo 2019'!$O3899+'Datos Monitoreo 2019'!$N3899</f>
        <v>2.4516449382077526E-3</v>
      </c>
      <c r="Q3899" s="146">
        <v>0.47</v>
      </c>
      <c r="R3899" s="148">
        <f>'Datos Monitoreo 2019'!$Q3899*'Datos Monitoreo 2019'!$N3899</f>
        <v>9.6022760079803634E-4</v>
      </c>
      <c r="S3899" s="146">
        <v>0.2</v>
      </c>
      <c r="T3899" s="148">
        <f>'Datos Monitoreo 2019'!$R3899*'Datos Monitoreo 2019'!$S3899</f>
        <v>1.9204552015960729E-4</v>
      </c>
      <c r="U3899" s="148">
        <f>'Datos Monitoreo 2019'!$T3899+'Datos Monitoreo 2019'!$R3899</f>
        <v>1.1522731209576437E-3</v>
      </c>
    </row>
  </sheetData>
  <pageMargins left="0.7" right="0.7" top="0.75" bottom="0.75" header="0.3" footer="0.3"/>
  <pageSetup paperSize="9" orientation="portrait" horizontalDpi="300" verticalDpi="300" r:id="rId2"/>
  <ignoredErrors>
    <ignoredError sqref="N3521" formula="1"/>
  </ignoredErrors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19"/>
  <sheetViews>
    <sheetView zoomScale="120" zoomScaleNormal="120" workbookViewId="0">
      <selection activeCell="G25" sqref="G25"/>
    </sheetView>
  </sheetViews>
  <sheetFormatPr defaultColWidth="11.42578125" defaultRowHeight="15" x14ac:dyDescent="0.25"/>
  <cols>
    <col min="1" max="1" width="10.42578125" customWidth="1"/>
    <col min="3" max="3" width="2" customWidth="1"/>
    <col min="4" max="4" width="12.42578125" style="25" customWidth="1"/>
    <col min="5" max="5" width="18.85546875" style="25" customWidth="1"/>
    <col min="6" max="6" width="1.85546875" customWidth="1"/>
    <col min="7" max="7" width="37.42578125" bestFit="1" customWidth="1"/>
    <col min="8" max="8" width="37.42578125" customWidth="1"/>
    <col min="9" max="9" width="37.7109375" bestFit="1" customWidth="1"/>
    <col min="10" max="10" width="15.140625" customWidth="1"/>
    <col min="11" max="11" width="14.5703125" customWidth="1"/>
    <col min="12" max="17" width="13.28515625" customWidth="1"/>
  </cols>
  <sheetData>
    <row r="2" spans="1:17" ht="30" x14ac:dyDescent="0.25">
      <c r="A2" s="67" t="s">
        <v>2</v>
      </c>
      <c r="B2" s="68" t="s">
        <v>187</v>
      </c>
      <c r="D2" s="67" t="s">
        <v>0</v>
      </c>
      <c r="E2" s="68" t="s">
        <v>142</v>
      </c>
      <c r="G2" s="67" t="s">
        <v>2</v>
      </c>
      <c r="H2" s="112" t="s">
        <v>345</v>
      </c>
      <c r="I2" s="68" t="s">
        <v>213</v>
      </c>
      <c r="J2" s="122" t="s">
        <v>348</v>
      </c>
      <c r="K2" s="112" t="s">
        <v>349</v>
      </c>
      <c r="L2" s="68" t="s">
        <v>350</v>
      </c>
      <c r="M2" s="28"/>
      <c r="Q2" s="28"/>
    </row>
    <row r="3" spans="1:17" x14ac:dyDescent="0.25">
      <c r="A3" s="65" t="s">
        <v>23</v>
      </c>
      <c r="B3" s="66">
        <v>1.07</v>
      </c>
      <c r="D3" s="65" t="s">
        <v>53</v>
      </c>
      <c r="E3" s="66">
        <v>6</v>
      </c>
      <c r="G3" s="69" t="s">
        <v>210</v>
      </c>
      <c r="H3" s="115" t="s">
        <v>346</v>
      </c>
      <c r="I3" s="92" t="s">
        <v>353</v>
      </c>
      <c r="J3" s="123">
        <v>1.8894</v>
      </c>
      <c r="K3" s="118">
        <v>8.5308499999999995E-3</v>
      </c>
      <c r="L3" s="120">
        <v>3.3222200000000002</v>
      </c>
      <c r="M3" s="28"/>
      <c r="Q3" s="28"/>
    </row>
    <row r="4" spans="1:17" x14ac:dyDescent="0.25">
      <c r="A4" s="38" t="s">
        <v>20</v>
      </c>
      <c r="B4" s="39">
        <v>0.47</v>
      </c>
      <c r="D4" s="38" t="s">
        <v>28</v>
      </c>
      <c r="E4" s="39">
        <v>4</v>
      </c>
      <c r="G4" s="63" t="s">
        <v>211</v>
      </c>
      <c r="H4" s="116" t="s">
        <v>347</v>
      </c>
      <c r="I4" s="39" t="s">
        <v>354</v>
      </c>
      <c r="J4" s="124">
        <v>8.8321499999999997E-2</v>
      </c>
      <c r="K4" s="119">
        <v>2.3733399999999998</v>
      </c>
      <c r="L4" s="121" t="s">
        <v>351</v>
      </c>
      <c r="M4" s="28"/>
      <c r="Q4" s="28"/>
    </row>
    <row r="5" spans="1:17" x14ac:dyDescent="0.25">
      <c r="A5" s="38" t="s">
        <v>184</v>
      </c>
      <c r="B5" s="39">
        <v>0.49</v>
      </c>
      <c r="D5" s="38" t="s">
        <v>26</v>
      </c>
      <c r="E5" s="39">
        <v>2</v>
      </c>
      <c r="G5" s="64" t="s">
        <v>212</v>
      </c>
      <c r="H5" s="116" t="s">
        <v>347</v>
      </c>
      <c r="I5" s="39" t="s">
        <v>355</v>
      </c>
      <c r="J5" s="124">
        <v>0.193936</v>
      </c>
      <c r="K5" s="119">
        <v>2.24268</v>
      </c>
      <c r="L5" s="121" t="s">
        <v>351</v>
      </c>
      <c r="M5" s="28"/>
      <c r="Q5" s="28"/>
    </row>
    <row r="6" spans="1:17" x14ac:dyDescent="0.25">
      <c r="A6" s="38" t="s">
        <v>9</v>
      </c>
      <c r="B6" s="39">
        <v>0.74</v>
      </c>
      <c r="D6" s="38" t="s">
        <v>27</v>
      </c>
      <c r="E6" s="39">
        <v>2</v>
      </c>
      <c r="G6" s="63" t="s">
        <v>340</v>
      </c>
      <c r="H6" s="116" t="s">
        <v>347</v>
      </c>
      <c r="I6" s="39" t="s">
        <v>352</v>
      </c>
      <c r="J6" s="124">
        <v>0.21482799999999999</v>
      </c>
      <c r="K6" s="119">
        <v>2.0402</v>
      </c>
      <c r="L6" s="121" t="s">
        <v>351</v>
      </c>
      <c r="M6" s="28"/>
      <c r="Q6" s="28"/>
    </row>
    <row r="7" spans="1:17" x14ac:dyDescent="0.25">
      <c r="A7" s="38" t="s">
        <v>16</v>
      </c>
      <c r="B7" s="39">
        <v>0.55000000000000004</v>
      </c>
      <c r="D7" s="38" t="s">
        <v>31</v>
      </c>
      <c r="E7" s="39">
        <v>2</v>
      </c>
      <c r="G7" s="64" t="s">
        <v>339</v>
      </c>
      <c r="H7" s="116" t="s">
        <v>347</v>
      </c>
      <c r="I7" s="39" t="s">
        <v>357</v>
      </c>
      <c r="J7" s="124">
        <v>0.48946099999999998</v>
      </c>
      <c r="K7" s="119">
        <v>1.7901800000000001</v>
      </c>
      <c r="L7" s="121" t="s">
        <v>351</v>
      </c>
      <c r="M7" s="28"/>
      <c r="Q7" s="28"/>
    </row>
    <row r="8" spans="1:17" x14ac:dyDescent="0.25">
      <c r="A8" s="38" t="s">
        <v>17</v>
      </c>
      <c r="B8" s="39">
        <v>0.72</v>
      </c>
      <c r="D8" s="38" t="s">
        <v>29</v>
      </c>
      <c r="E8" s="39">
        <v>3</v>
      </c>
      <c r="G8" s="63" t="s">
        <v>341</v>
      </c>
      <c r="H8" s="116" t="s">
        <v>347</v>
      </c>
      <c r="I8" s="39" t="s">
        <v>356</v>
      </c>
      <c r="J8" s="124">
        <v>0.204628</v>
      </c>
      <c r="K8" s="119">
        <v>2.0181</v>
      </c>
      <c r="L8" s="121" t="s">
        <v>351</v>
      </c>
      <c r="M8" s="28"/>
      <c r="Q8" s="28"/>
    </row>
    <row r="9" spans="1:17" x14ac:dyDescent="0.25">
      <c r="A9" s="38" t="s">
        <v>188</v>
      </c>
      <c r="B9" s="39">
        <v>0.63</v>
      </c>
      <c r="D9" s="38" t="s">
        <v>30</v>
      </c>
      <c r="E9" s="39">
        <v>3</v>
      </c>
      <c r="H9" s="117"/>
      <c r="Q9" s="28"/>
    </row>
    <row r="10" spans="1:17" x14ac:dyDescent="0.25">
      <c r="A10" s="38" t="s">
        <v>183</v>
      </c>
      <c r="B10" s="39">
        <v>0.8</v>
      </c>
      <c r="D10" s="38" t="s">
        <v>34</v>
      </c>
      <c r="E10" s="39">
        <v>2</v>
      </c>
      <c r="H10" s="28"/>
      <c r="Q10" s="28"/>
    </row>
    <row r="11" spans="1:17" ht="17.25" x14ac:dyDescent="0.25">
      <c r="A11" s="38" t="s">
        <v>13</v>
      </c>
      <c r="B11" s="39">
        <v>0.87</v>
      </c>
      <c r="D11" s="38" t="s">
        <v>32</v>
      </c>
      <c r="E11" s="39">
        <v>3</v>
      </c>
      <c r="G11" s="67" t="s">
        <v>2</v>
      </c>
      <c r="H11" s="112"/>
      <c r="I11" s="68" t="s">
        <v>342</v>
      </c>
      <c r="Q11" s="28"/>
    </row>
    <row r="12" spans="1:17" x14ac:dyDescent="0.25">
      <c r="A12" s="38" t="s">
        <v>15</v>
      </c>
      <c r="B12" s="39">
        <v>0.89</v>
      </c>
      <c r="D12" s="38" t="s">
        <v>33</v>
      </c>
      <c r="E12" s="39">
        <v>3</v>
      </c>
      <c r="G12" s="69" t="s">
        <v>210</v>
      </c>
      <c r="H12" s="113"/>
      <c r="I12" s="92" t="s">
        <v>343</v>
      </c>
      <c r="Q12" s="28"/>
    </row>
    <row r="13" spans="1:17" x14ac:dyDescent="0.25">
      <c r="A13" s="38" t="s">
        <v>21</v>
      </c>
      <c r="B13" s="39">
        <v>0.6</v>
      </c>
      <c r="D13" s="38" t="s">
        <v>36</v>
      </c>
      <c r="E13" s="39">
        <v>2</v>
      </c>
      <c r="G13" s="64" t="s">
        <v>212</v>
      </c>
      <c r="H13" s="114"/>
      <c r="I13" s="39" t="s">
        <v>344</v>
      </c>
      <c r="Q13" s="28"/>
    </row>
    <row r="14" spans="1:17" x14ac:dyDescent="0.25">
      <c r="A14" s="38" t="s">
        <v>18</v>
      </c>
      <c r="B14" s="39">
        <v>0.6</v>
      </c>
      <c r="D14" s="38" t="s">
        <v>35</v>
      </c>
      <c r="E14" s="39">
        <v>3</v>
      </c>
      <c r="Q14" s="28"/>
    </row>
    <row r="15" spans="1:17" x14ac:dyDescent="0.25">
      <c r="A15" s="38" t="s">
        <v>12</v>
      </c>
      <c r="B15" s="39">
        <v>0.92</v>
      </c>
      <c r="D15" s="38" t="s">
        <v>38</v>
      </c>
      <c r="E15" s="39">
        <v>6</v>
      </c>
      <c r="Q15" s="28"/>
    </row>
    <row r="16" spans="1:17" x14ac:dyDescent="0.25">
      <c r="A16" s="38" t="s">
        <v>10</v>
      </c>
      <c r="B16" s="39">
        <v>0.54</v>
      </c>
      <c r="D16" s="38" t="s">
        <v>37</v>
      </c>
      <c r="E16" s="39">
        <v>6</v>
      </c>
      <c r="Q16" s="28"/>
    </row>
    <row r="17" spans="1:17" x14ac:dyDescent="0.25">
      <c r="A17" s="38" t="s">
        <v>19</v>
      </c>
      <c r="B17" s="39">
        <v>0.40899999999999997</v>
      </c>
      <c r="D17" s="38" t="s">
        <v>39</v>
      </c>
      <c r="E17" s="39">
        <v>3</v>
      </c>
      <c r="Q17" s="28"/>
    </row>
    <row r="18" spans="1:17" x14ac:dyDescent="0.25">
      <c r="A18" s="38" t="s">
        <v>11</v>
      </c>
      <c r="B18" s="39">
        <v>0.34899999999999998</v>
      </c>
      <c r="D18" s="38" t="s">
        <v>40</v>
      </c>
      <c r="E18" s="39">
        <v>5</v>
      </c>
      <c r="Q18" s="28"/>
    </row>
    <row r="19" spans="1:17" x14ac:dyDescent="0.25">
      <c r="A19" s="38" t="s">
        <v>14</v>
      </c>
      <c r="B19" s="39">
        <v>0.4</v>
      </c>
      <c r="D19" s="38" t="s">
        <v>41</v>
      </c>
      <c r="E19" s="39">
        <v>4</v>
      </c>
      <c r="Q19" s="28"/>
    </row>
    <row r="20" spans="1:17" x14ac:dyDescent="0.25">
      <c r="A20" s="38" t="s">
        <v>22</v>
      </c>
      <c r="B20" s="39">
        <v>0.69</v>
      </c>
      <c r="D20" s="38" t="s">
        <v>42</v>
      </c>
      <c r="E20" s="39">
        <v>4</v>
      </c>
      <c r="Q20" s="28"/>
    </row>
    <row r="21" spans="1:17" x14ac:dyDescent="0.25">
      <c r="D21" s="38" t="s">
        <v>43</v>
      </c>
      <c r="E21" s="39">
        <v>4</v>
      </c>
      <c r="Q21" s="28"/>
    </row>
    <row r="22" spans="1:17" x14ac:dyDescent="0.25">
      <c r="D22" s="38" t="s">
        <v>44</v>
      </c>
      <c r="E22" s="39">
        <v>4</v>
      </c>
      <c r="Q22" s="28"/>
    </row>
    <row r="23" spans="1:17" x14ac:dyDescent="0.25">
      <c r="D23" s="38" t="s">
        <v>45</v>
      </c>
      <c r="E23" s="39">
        <v>2</v>
      </c>
      <c r="Q23" s="28"/>
    </row>
    <row r="24" spans="1:17" x14ac:dyDescent="0.25">
      <c r="D24" s="38" t="s">
        <v>46</v>
      </c>
      <c r="E24" s="39">
        <v>2</v>
      </c>
      <c r="Q24" s="28"/>
    </row>
    <row r="25" spans="1:17" x14ac:dyDescent="0.25">
      <c r="D25" s="38" t="s">
        <v>52</v>
      </c>
      <c r="E25" s="39">
        <v>3</v>
      </c>
      <c r="Q25" s="28"/>
    </row>
    <row r="26" spans="1:17" x14ac:dyDescent="0.25">
      <c r="D26" s="38" t="s">
        <v>47</v>
      </c>
      <c r="E26" s="39">
        <v>5</v>
      </c>
      <c r="Q26" s="28"/>
    </row>
    <row r="27" spans="1:17" x14ac:dyDescent="0.25">
      <c r="D27" s="38" t="s">
        <v>48</v>
      </c>
      <c r="E27" s="39">
        <v>6</v>
      </c>
      <c r="Q27" s="28"/>
    </row>
    <row r="28" spans="1:17" x14ac:dyDescent="0.25">
      <c r="D28" s="38" t="s">
        <v>49</v>
      </c>
      <c r="E28" s="39">
        <v>3</v>
      </c>
      <c r="Q28" s="28"/>
    </row>
    <row r="29" spans="1:17" x14ac:dyDescent="0.25">
      <c r="D29" s="38" t="s">
        <v>50</v>
      </c>
      <c r="E29" s="39">
        <v>3</v>
      </c>
      <c r="Q29" s="28"/>
    </row>
    <row r="30" spans="1:17" x14ac:dyDescent="0.25">
      <c r="D30" s="38" t="s">
        <v>51</v>
      </c>
      <c r="E30" s="39">
        <v>4</v>
      </c>
      <c r="Q30" s="28"/>
    </row>
    <row r="31" spans="1:17" x14ac:dyDescent="0.25">
      <c r="D31" s="38" t="s">
        <v>86</v>
      </c>
      <c r="E31" s="39">
        <v>6</v>
      </c>
      <c r="Q31" s="28"/>
    </row>
    <row r="32" spans="1:17" x14ac:dyDescent="0.25">
      <c r="D32" s="38" t="s">
        <v>60</v>
      </c>
      <c r="E32" s="39">
        <v>3</v>
      </c>
      <c r="Q32" s="28"/>
    </row>
    <row r="33" spans="4:17" x14ac:dyDescent="0.25">
      <c r="D33" s="38" t="s">
        <v>54</v>
      </c>
      <c r="E33" s="39">
        <v>4</v>
      </c>
      <c r="Q33" s="28"/>
    </row>
    <row r="34" spans="4:17" x14ac:dyDescent="0.25">
      <c r="D34" s="38" t="s">
        <v>55</v>
      </c>
      <c r="E34" s="39">
        <v>5</v>
      </c>
      <c r="Q34" s="28"/>
    </row>
    <row r="35" spans="4:17" x14ac:dyDescent="0.25">
      <c r="D35" s="38" t="s">
        <v>56</v>
      </c>
      <c r="E35" s="39">
        <v>4</v>
      </c>
      <c r="Q35" s="28"/>
    </row>
    <row r="36" spans="4:17" x14ac:dyDescent="0.25">
      <c r="D36" s="38" t="s">
        <v>57</v>
      </c>
      <c r="E36" s="39">
        <v>4</v>
      </c>
      <c r="Q36" s="28"/>
    </row>
    <row r="37" spans="4:17" x14ac:dyDescent="0.25">
      <c r="D37" s="38" t="s">
        <v>58</v>
      </c>
      <c r="E37" s="39">
        <v>4</v>
      </c>
      <c r="Q37" s="28"/>
    </row>
    <row r="38" spans="4:17" x14ac:dyDescent="0.25">
      <c r="D38" s="38" t="s">
        <v>59</v>
      </c>
      <c r="E38" s="39">
        <v>5</v>
      </c>
      <c r="Q38" s="28"/>
    </row>
    <row r="39" spans="4:17" x14ac:dyDescent="0.25">
      <c r="D39" s="38" t="s">
        <v>67</v>
      </c>
      <c r="E39" s="39">
        <v>3</v>
      </c>
      <c r="Q39" s="28"/>
    </row>
    <row r="40" spans="4:17" x14ac:dyDescent="0.25">
      <c r="D40" s="38" t="s">
        <v>61</v>
      </c>
      <c r="E40" s="39">
        <v>6</v>
      </c>
      <c r="Q40" s="28"/>
    </row>
    <row r="41" spans="4:17" x14ac:dyDescent="0.25">
      <c r="D41" s="38" t="s">
        <v>62</v>
      </c>
      <c r="E41" s="39">
        <v>1</v>
      </c>
      <c r="Q41" s="28"/>
    </row>
    <row r="42" spans="4:17" x14ac:dyDescent="0.25">
      <c r="D42" s="38" t="s">
        <v>63</v>
      </c>
      <c r="E42" s="39">
        <v>6</v>
      </c>
      <c r="Q42" s="28"/>
    </row>
    <row r="43" spans="4:17" x14ac:dyDescent="0.25">
      <c r="D43" s="38" t="s">
        <v>64</v>
      </c>
      <c r="E43" s="39">
        <v>5</v>
      </c>
      <c r="Q43" s="28"/>
    </row>
    <row r="44" spans="4:17" x14ac:dyDescent="0.25">
      <c r="D44" s="38" t="s">
        <v>65</v>
      </c>
      <c r="E44" s="39">
        <v>5</v>
      </c>
      <c r="Q44" s="28"/>
    </row>
    <row r="45" spans="4:17" x14ac:dyDescent="0.25">
      <c r="D45" s="38" t="s">
        <v>66</v>
      </c>
      <c r="E45" s="39">
        <v>5</v>
      </c>
      <c r="Q45" s="28"/>
    </row>
    <row r="46" spans="4:17" x14ac:dyDescent="0.25">
      <c r="D46" s="38" t="s">
        <v>68</v>
      </c>
      <c r="E46" s="39">
        <v>5</v>
      </c>
      <c r="Q46" s="28"/>
    </row>
    <row r="47" spans="4:17" x14ac:dyDescent="0.25">
      <c r="D47" s="38" t="s">
        <v>69</v>
      </c>
      <c r="E47" s="39">
        <v>5</v>
      </c>
      <c r="Q47" s="28"/>
    </row>
    <row r="48" spans="4:17" x14ac:dyDescent="0.25">
      <c r="D48" s="38" t="s">
        <v>70</v>
      </c>
      <c r="E48" s="39">
        <v>6</v>
      </c>
      <c r="Q48" s="28"/>
    </row>
    <row r="49" spans="4:17" x14ac:dyDescent="0.25">
      <c r="D49" s="38" t="s">
        <v>75</v>
      </c>
      <c r="E49" s="39">
        <v>4</v>
      </c>
      <c r="Q49" s="28"/>
    </row>
    <row r="50" spans="4:17" x14ac:dyDescent="0.25">
      <c r="D50" s="38" t="s">
        <v>71</v>
      </c>
      <c r="E50" s="39">
        <v>4</v>
      </c>
      <c r="Q50" s="28"/>
    </row>
    <row r="51" spans="4:17" x14ac:dyDescent="0.25">
      <c r="D51" s="38" t="s">
        <v>72</v>
      </c>
      <c r="E51" s="39">
        <v>2</v>
      </c>
      <c r="Q51" s="28"/>
    </row>
    <row r="52" spans="4:17" x14ac:dyDescent="0.25">
      <c r="D52" s="38" t="s">
        <v>73</v>
      </c>
      <c r="E52" s="39">
        <v>2</v>
      </c>
      <c r="Q52" s="28"/>
    </row>
    <row r="53" spans="4:17" x14ac:dyDescent="0.25">
      <c r="D53" s="38" t="s">
        <v>74</v>
      </c>
      <c r="E53" s="39">
        <v>2</v>
      </c>
      <c r="Q53" s="28"/>
    </row>
    <row r="54" spans="4:17" x14ac:dyDescent="0.25">
      <c r="D54" s="38" t="s">
        <v>76</v>
      </c>
      <c r="E54" s="39">
        <v>5</v>
      </c>
      <c r="Q54" s="28"/>
    </row>
    <row r="55" spans="4:17" x14ac:dyDescent="0.25">
      <c r="D55" s="38" t="s">
        <v>77</v>
      </c>
      <c r="E55" s="39">
        <v>5</v>
      </c>
      <c r="Q55" s="28"/>
    </row>
    <row r="56" spans="4:17" x14ac:dyDescent="0.25">
      <c r="D56" s="38" t="s">
        <v>78</v>
      </c>
      <c r="E56" s="39">
        <v>5</v>
      </c>
      <c r="Q56" s="28"/>
    </row>
    <row r="57" spans="4:17" x14ac:dyDescent="0.25">
      <c r="D57" s="38" t="s">
        <v>79</v>
      </c>
      <c r="E57" s="39">
        <v>4</v>
      </c>
      <c r="Q57" s="28"/>
    </row>
    <row r="58" spans="4:17" x14ac:dyDescent="0.25">
      <c r="D58" s="38" t="s">
        <v>80</v>
      </c>
      <c r="E58" s="39">
        <v>2</v>
      </c>
      <c r="Q58" s="28"/>
    </row>
    <row r="59" spans="4:17" x14ac:dyDescent="0.25">
      <c r="D59" s="38" t="s">
        <v>82</v>
      </c>
      <c r="E59" s="39">
        <v>2</v>
      </c>
      <c r="Q59" s="28"/>
    </row>
    <row r="60" spans="4:17" x14ac:dyDescent="0.25">
      <c r="D60" s="38" t="s">
        <v>81</v>
      </c>
      <c r="E60" s="39">
        <v>5</v>
      </c>
      <c r="Q60" s="28"/>
    </row>
    <row r="61" spans="4:17" x14ac:dyDescent="0.25">
      <c r="D61" s="38" t="s">
        <v>83</v>
      </c>
      <c r="E61" s="39">
        <v>2</v>
      </c>
      <c r="Q61" s="28"/>
    </row>
    <row r="62" spans="4:17" x14ac:dyDescent="0.25">
      <c r="D62" s="38" t="s">
        <v>84</v>
      </c>
      <c r="E62" s="39">
        <v>2</v>
      </c>
      <c r="Q62" s="28"/>
    </row>
    <row r="63" spans="4:17" x14ac:dyDescent="0.25">
      <c r="D63" s="38" t="s">
        <v>85</v>
      </c>
      <c r="E63" s="39">
        <v>4</v>
      </c>
      <c r="Q63" s="28"/>
    </row>
    <row r="64" spans="4:17" x14ac:dyDescent="0.25">
      <c r="D64" s="38" t="s">
        <v>93</v>
      </c>
      <c r="E64" s="39">
        <v>3</v>
      </c>
      <c r="Q64" s="28"/>
    </row>
    <row r="65" spans="4:17" x14ac:dyDescent="0.25">
      <c r="D65" s="38" t="s">
        <v>87</v>
      </c>
      <c r="E65" s="39">
        <v>6</v>
      </c>
      <c r="Q65" s="28"/>
    </row>
    <row r="66" spans="4:17" x14ac:dyDescent="0.25">
      <c r="D66" s="38" t="s">
        <v>88</v>
      </c>
      <c r="E66" s="39">
        <v>6</v>
      </c>
      <c r="Q66" s="28"/>
    </row>
    <row r="67" spans="4:17" x14ac:dyDescent="0.25">
      <c r="D67" s="38" t="s">
        <v>89</v>
      </c>
      <c r="E67" s="39">
        <v>4</v>
      </c>
      <c r="Q67" s="28"/>
    </row>
    <row r="68" spans="4:17" x14ac:dyDescent="0.25">
      <c r="D68" s="38" t="s">
        <v>90</v>
      </c>
      <c r="E68" s="39">
        <v>3</v>
      </c>
      <c r="Q68" s="28"/>
    </row>
    <row r="69" spans="4:17" x14ac:dyDescent="0.25">
      <c r="D69" s="38" t="s">
        <v>91</v>
      </c>
      <c r="E69" s="39">
        <v>3</v>
      </c>
      <c r="Q69" s="28"/>
    </row>
    <row r="70" spans="4:17" x14ac:dyDescent="0.25">
      <c r="D70" s="38" t="s">
        <v>92</v>
      </c>
      <c r="E70" s="39">
        <v>6</v>
      </c>
      <c r="Q70" s="28"/>
    </row>
    <row r="71" spans="4:17" x14ac:dyDescent="0.25">
      <c r="D71" s="38" t="s">
        <v>98</v>
      </c>
      <c r="E71" s="39">
        <v>3</v>
      </c>
      <c r="Q71" s="28"/>
    </row>
    <row r="72" spans="4:17" x14ac:dyDescent="0.25">
      <c r="D72" s="38" t="s">
        <v>94</v>
      </c>
      <c r="E72" s="39">
        <v>2</v>
      </c>
      <c r="Q72" s="28"/>
    </row>
    <row r="73" spans="4:17" x14ac:dyDescent="0.25">
      <c r="D73" s="38" t="s">
        <v>95</v>
      </c>
      <c r="E73" s="39">
        <v>2</v>
      </c>
      <c r="Q73" s="28"/>
    </row>
    <row r="74" spans="4:17" x14ac:dyDescent="0.25">
      <c r="D74" s="38" t="s">
        <v>96</v>
      </c>
      <c r="E74" s="39">
        <v>2</v>
      </c>
      <c r="Q74" s="28"/>
    </row>
    <row r="75" spans="4:17" x14ac:dyDescent="0.25">
      <c r="D75" s="38" t="s">
        <v>97</v>
      </c>
      <c r="E75" s="39">
        <v>6</v>
      </c>
      <c r="Q75" s="28"/>
    </row>
    <row r="76" spans="4:17" x14ac:dyDescent="0.25">
      <c r="D76" s="38" t="s">
        <v>106</v>
      </c>
      <c r="E76" s="39">
        <v>3</v>
      </c>
      <c r="Q76" s="28"/>
    </row>
    <row r="77" spans="4:17" x14ac:dyDescent="0.25">
      <c r="D77" s="38" t="s">
        <v>99</v>
      </c>
      <c r="E77" s="39">
        <v>6</v>
      </c>
      <c r="Q77" s="28"/>
    </row>
    <row r="78" spans="4:17" x14ac:dyDescent="0.25">
      <c r="D78" s="38" t="s">
        <v>100</v>
      </c>
      <c r="E78" s="39">
        <v>3</v>
      </c>
      <c r="Q78" s="28"/>
    </row>
    <row r="79" spans="4:17" x14ac:dyDescent="0.25">
      <c r="D79" s="38" t="s">
        <v>101</v>
      </c>
      <c r="E79" s="39">
        <v>2</v>
      </c>
      <c r="Q79" s="28"/>
    </row>
    <row r="80" spans="4:17" x14ac:dyDescent="0.25">
      <c r="D80" s="38" t="s">
        <v>102</v>
      </c>
      <c r="E80" s="39">
        <v>2</v>
      </c>
      <c r="Q80" s="28"/>
    </row>
    <row r="81" spans="4:17" x14ac:dyDescent="0.25">
      <c r="D81" s="38" t="s">
        <v>103</v>
      </c>
      <c r="E81" s="39">
        <v>2</v>
      </c>
      <c r="Q81" s="28"/>
    </row>
    <row r="82" spans="4:17" x14ac:dyDescent="0.25">
      <c r="D82" s="38" t="s">
        <v>104</v>
      </c>
      <c r="E82" s="39">
        <v>2</v>
      </c>
      <c r="Q82" s="28"/>
    </row>
    <row r="83" spans="4:17" x14ac:dyDescent="0.25">
      <c r="D83" s="38" t="s">
        <v>105</v>
      </c>
      <c r="E83" s="39">
        <v>2</v>
      </c>
      <c r="Q83" s="28"/>
    </row>
    <row r="84" spans="4:17" x14ac:dyDescent="0.25">
      <c r="D84" s="38" t="s">
        <v>107</v>
      </c>
      <c r="E84" s="39">
        <v>2</v>
      </c>
      <c r="Q84" s="28"/>
    </row>
    <row r="85" spans="4:17" x14ac:dyDescent="0.25">
      <c r="D85" s="38" t="s">
        <v>108</v>
      </c>
      <c r="E85" s="39">
        <v>6</v>
      </c>
      <c r="Q85" s="28"/>
    </row>
    <row r="86" spans="4:17" x14ac:dyDescent="0.25">
      <c r="D86" s="38" t="s">
        <v>109</v>
      </c>
      <c r="E86" s="39">
        <v>6</v>
      </c>
      <c r="Q86" s="28"/>
    </row>
    <row r="87" spans="4:17" x14ac:dyDescent="0.25">
      <c r="D87" s="38" t="s">
        <v>110</v>
      </c>
      <c r="E87" s="39">
        <v>6</v>
      </c>
      <c r="Q87" s="28"/>
    </row>
    <row r="88" spans="4:17" x14ac:dyDescent="0.25">
      <c r="D88" s="38" t="s">
        <v>111</v>
      </c>
      <c r="E88" s="39">
        <v>1</v>
      </c>
      <c r="Q88" s="28"/>
    </row>
    <row r="89" spans="4:17" x14ac:dyDescent="0.25">
      <c r="D89" s="38" t="s">
        <v>112</v>
      </c>
      <c r="E89" s="39">
        <v>2</v>
      </c>
      <c r="Q89" s="28"/>
    </row>
    <row r="90" spans="4:17" x14ac:dyDescent="0.25">
      <c r="D90" s="38" t="s">
        <v>113</v>
      </c>
      <c r="E90" s="39">
        <v>2</v>
      </c>
      <c r="Q90" s="28"/>
    </row>
    <row r="91" spans="4:17" x14ac:dyDescent="0.25">
      <c r="D91" s="38" t="s">
        <v>114</v>
      </c>
      <c r="E91" s="39">
        <v>2</v>
      </c>
      <c r="Q91" s="28"/>
    </row>
    <row r="92" spans="4:17" x14ac:dyDescent="0.25">
      <c r="D92" s="38" t="s">
        <v>115</v>
      </c>
      <c r="E92" s="39">
        <v>2</v>
      </c>
      <c r="Q92" s="28"/>
    </row>
    <row r="93" spans="4:17" x14ac:dyDescent="0.25">
      <c r="D93" s="38" t="s">
        <v>116</v>
      </c>
      <c r="E93" s="39">
        <v>2</v>
      </c>
      <c r="Q93" s="28"/>
    </row>
    <row r="94" spans="4:17" x14ac:dyDescent="0.25">
      <c r="D94" s="38" t="s">
        <v>122</v>
      </c>
      <c r="E94" s="39">
        <v>4</v>
      </c>
      <c r="Q94" s="28"/>
    </row>
    <row r="95" spans="4:17" x14ac:dyDescent="0.25">
      <c r="D95" s="38" t="s">
        <v>117</v>
      </c>
      <c r="E95" s="39">
        <v>6</v>
      </c>
      <c r="Q95" s="28"/>
    </row>
    <row r="96" spans="4:17" x14ac:dyDescent="0.25">
      <c r="D96" s="38" t="s">
        <v>118</v>
      </c>
      <c r="E96" s="39">
        <v>3</v>
      </c>
      <c r="Q96" s="28"/>
    </row>
    <row r="97" spans="4:17" x14ac:dyDescent="0.25">
      <c r="D97" s="38" t="s">
        <v>119</v>
      </c>
      <c r="E97" s="39">
        <v>1</v>
      </c>
      <c r="Q97" s="28"/>
    </row>
    <row r="98" spans="4:17" x14ac:dyDescent="0.25">
      <c r="D98" s="38" t="s">
        <v>120</v>
      </c>
      <c r="E98" s="39">
        <v>2</v>
      </c>
      <c r="Q98" s="28"/>
    </row>
    <row r="99" spans="4:17" x14ac:dyDescent="0.25">
      <c r="D99" s="38" t="s">
        <v>121</v>
      </c>
      <c r="E99" s="39">
        <v>2</v>
      </c>
      <c r="Q99" s="28"/>
    </row>
    <row r="100" spans="4:17" x14ac:dyDescent="0.25">
      <c r="D100" s="38" t="s">
        <v>126</v>
      </c>
      <c r="E100" s="39">
        <v>2</v>
      </c>
      <c r="Q100" s="28"/>
    </row>
    <row r="101" spans="4:17" x14ac:dyDescent="0.25">
      <c r="D101" s="38" t="s">
        <v>123</v>
      </c>
      <c r="E101" s="39">
        <v>2</v>
      </c>
      <c r="Q101" s="28"/>
    </row>
    <row r="102" spans="4:17" x14ac:dyDescent="0.25">
      <c r="D102" s="38" t="s">
        <v>124</v>
      </c>
      <c r="E102" s="39">
        <v>3</v>
      </c>
      <c r="Q102" s="28"/>
    </row>
    <row r="103" spans="4:17" x14ac:dyDescent="0.25">
      <c r="D103" s="38" t="s">
        <v>125</v>
      </c>
      <c r="E103" s="39">
        <v>1</v>
      </c>
      <c r="Q103" s="28"/>
    </row>
    <row r="104" spans="4:17" x14ac:dyDescent="0.25">
      <c r="D104" s="38" t="s">
        <v>133</v>
      </c>
      <c r="E104" s="39">
        <v>1</v>
      </c>
      <c r="Q104" s="28"/>
    </row>
    <row r="105" spans="4:17" x14ac:dyDescent="0.25">
      <c r="D105" s="38" t="s">
        <v>127</v>
      </c>
      <c r="E105" s="39">
        <v>4</v>
      </c>
      <c r="Q105" s="28"/>
    </row>
    <row r="106" spans="4:17" x14ac:dyDescent="0.25">
      <c r="D106" s="38" t="s">
        <v>128</v>
      </c>
      <c r="E106" s="39">
        <v>6</v>
      </c>
      <c r="Q106" s="28"/>
    </row>
    <row r="107" spans="4:17" x14ac:dyDescent="0.25">
      <c r="D107" s="38" t="s">
        <v>129</v>
      </c>
      <c r="E107" s="39">
        <v>6</v>
      </c>
      <c r="Q107" s="28"/>
    </row>
    <row r="108" spans="4:17" x14ac:dyDescent="0.25">
      <c r="D108" s="38" t="s">
        <v>130</v>
      </c>
      <c r="E108" s="39">
        <v>1</v>
      </c>
      <c r="Q108" s="28"/>
    </row>
    <row r="109" spans="4:17" x14ac:dyDescent="0.25">
      <c r="D109" s="38" t="s">
        <v>131</v>
      </c>
      <c r="E109" s="39">
        <v>1</v>
      </c>
      <c r="Q109" s="28"/>
    </row>
    <row r="110" spans="4:17" x14ac:dyDescent="0.25">
      <c r="D110" s="38" t="s">
        <v>132</v>
      </c>
      <c r="E110" s="39">
        <v>1</v>
      </c>
      <c r="Q110" s="28"/>
    </row>
    <row r="111" spans="4:17" x14ac:dyDescent="0.25">
      <c r="D111" s="38" t="s">
        <v>134</v>
      </c>
      <c r="E111" s="39">
        <v>2</v>
      </c>
      <c r="Q111" s="28"/>
    </row>
    <row r="112" spans="4:17" x14ac:dyDescent="0.25">
      <c r="D112" s="38" t="s">
        <v>135</v>
      </c>
      <c r="E112" s="39">
        <v>2</v>
      </c>
      <c r="Q112" s="28"/>
    </row>
    <row r="113" spans="4:17" x14ac:dyDescent="0.25">
      <c r="D113" s="38" t="s">
        <v>136</v>
      </c>
      <c r="E113" s="39">
        <v>4</v>
      </c>
      <c r="Q113" s="28"/>
    </row>
    <row r="114" spans="4:17" x14ac:dyDescent="0.25">
      <c r="D114" s="38" t="s">
        <v>137</v>
      </c>
      <c r="E114" s="39">
        <v>5</v>
      </c>
      <c r="Q114" s="28"/>
    </row>
    <row r="115" spans="4:17" x14ac:dyDescent="0.25">
      <c r="D115" s="38" t="s">
        <v>138</v>
      </c>
      <c r="E115" s="39">
        <v>5</v>
      </c>
      <c r="Q115" s="28"/>
    </row>
    <row r="116" spans="4:17" x14ac:dyDescent="0.25">
      <c r="D116" s="38" t="s">
        <v>139</v>
      </c>
      <c r="E116" s="39">
        <v>6</v>
      </c>
      <c r="Q116" s="28"/>
    </row>
    <row r="117" spans="4:17" x14ac:dyDescent="0.25">
      <c r="D117" s="38" t="s">
        <v>140</v>
      </c>
      <c r="E117" s="39">
        <v>6</v>
      </c>
      <c r="Q117" s="28"/>
    </row>
    <row r="118" spans="4:17" x14ac:dyDescent="0.25">
      <c r="D118" s="40" t="s">
        <v>141</v>
      </c>
      <c r="E118" s="41">
        <v>6</v>
      </c>
      <c r="Q118" s="28"/>
    </row>
    <row r="119" spans="4:17" x14ac:dyDescent="0.25">
      <c r="Q119" s="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5"/>
  <sheetViews>
    <sheetView topLeftCell="A37" zoomScale="80" zoomScaleNormal="80" workbookViewId="0">
      <selection activeCell="J39" sqref="J39"/>
    </sheetView>
  </sheetViews>
  <sheetFormatPr defaultColWidth="11.42578125" defaultRowHeight="15" x14ac:dyDescent="0.25"/>
  <cols>
    <col min="1" max="1" width="7.140625" style="47" bestFit="1" customWidth="1"/>
    <col min="2" max="2" width="10.140625" style="1" bestFit="1" customWidth="1"/>
    <col min="3" max="3" width="26.28515625" style="1" customWidth="1"/>
    <col min="4" max="4" width="24.7109375" style="1" customWidth="1"/>
    <col min="5" max="5" width="14.5703125" style="1" customWidth="1"/>
    <col min="6" max="6" width="4.28515625" customWidth="1"/>
    <col min="7" max="7" width="22.85546875" customWidth="1"/>
    <col min="8" max="8" width="19.42578125" bestFit="1" customWidth="1"/>
    <col min="9" max="9" width="29.42578125" bestFit="1" customWidth="1"/>
    <col min="10" max="10" width="29" bestFit="1" customWidth="1"/>
    <col min="11" max="11" width="20.42578125" bestFit="1" customWidth="1"/>
    <col min="12" max="12" width="19.140625" bestFit="1" customWidth="1"/>
    <col min="13" max="13" width="24.7109375" bestFit="1" customWidth="1"/>
    <col min="14" max="14" width="24.85546875" bestFit="1" customWidth="1"/>
    <col min="15" max="16" width="23.7109375" bestFit="1" customWidth="1"/>
    <col min="17" max="17" width="15.5703125" bestFit="1" customWidth="1"/>
    <col min="18" max="18" width="24.42578125" bestFit="1" customWidth="1"/>
    <col min="19" max="19" width="23.85546875" bestFit="1" customWidth="1"/>
    <col min="20" max="20" width="11.28515625" bestFit="1" customWidth="1"/>
    <col min="21" max="21" width="16" bestFit="1" customWidth="1"/>
    <col min="22" max="22" width="15.5703125" bestFit="1" customWidth="1"/>
    <col min="23" max="23" width="13.140625" bestFit="1" customWidth="1"/>
  </cols>
  <sheetData>
    <row r="1" spans="1:22" ht="17.25" x14ac:dyDescent="0.25">
      <c r="A1" s="84"/>
      <c r="B1" s="4"/>
      <c r="C1" s="4" t="s">
        <v>216</v>
      </c>
      <c r="D1" s="5"/>
      <c r="E1" s="35"/>
      <c r="G1" s="9" t="s">
        <v>142</v>
      </c>
      <c r="H1" s="9" t="s">
        <v>149</v>
      </c>
      <c r="I1" s="9" t="s">
        <v>150</v>
      </c>
      <c r="J1" s="9" t="s">
        <v>151</v>
      </c>
      <c r="K1" s="9" t="s">
        <v>164</v>
      </c>
      <c r="L1" s="9" t="s">
        <v>165</v>
      </c>
      <c r="M1" s="9" t="s">
        <v>152</v>
      </c>
      <c r="N1" s="9" t="s">
        <v>166</v>
      </c>
      <c r="O1" s="9" t="s">
        <v>155</v>
      </c>
      <c r="P1" s="9" t="s">
        <v>153</v>
      </c>
      <c r="Q1" s="9" t="s">
        <v>154</v>
      </c>
      <c r="R1" s="9" t="s">
        <v>189</v>
      </c>
      <c r="S1" s="9" t="s">
        <v>190</v>
      </c>
      <c r="T1" s="9" t="s">
        <v>191</v>
      </c>
      <c r="U1" s="9" t="s">
        <v>214</v>
      </c>
      <c r="V1" s="9" t="s">
        <v>215</v>
      </c>
    </row>
    <row r="2" spans="1:22" x14ac:dyDescent="0.25">
      <c r="A2" s="84" t="s">
        <v>142</v>
      </c>
      <c r="B2" s="84" t="s">
        <v>0</v>
      </c>
      <c r="C2" s="84" t="s">
        <v>162</v>
      </c>
      <c r="D2" s="85" t="s">
        <v>163</v>
      </c>
      <c r="E2" s="46" t="s">
        <v>182</v>
      </c>
      <c r="G2" s="10">
        <v>1</v>
      </c>
      <c r="H2" s="10">
        <v>8</v>
      </c>
      <c r="I2" s="10">
        <f t="shared" ref="I2:I7" si="0">+(400/10000)*H2</f>
        <v>0.32</v>
      </c>
      <c r="J2" s="10">
        <v>106.11799999999999</v>
      </c>
      <c r="K2" s="10"/>
      <c r="L2" s="10">
        <f>C11</f>
        <v>3.4691168232120302</v>
      </c>
      <c r="M2" s="10">
        <f>D11</f>
        <v>1.6304849069096541</v>
      </c>
      <c r="N2" s="10"/>
      <c r="O2" s="42">
        <f t="shared" ref="O2:O7" si="1">+(J2/I2)*L2</f>
        <v>1150.4241845175443</v>
      </c>
      <c r="P2" s="42">
        <f t="shared" ref="P2:P7" si="2">+(J2/I2)*M2</f>
        <v>540.69936672324582</v>
      </c>
      <c r="Q2" s="42">
        <f t="shared" ref="Q2:Q7" si="3">+P2*3.666</f>
        <v>1982.2038784074191</v>
      </c>
      <c r="R2" s="42">
        <f t="shared" ref="R2:R8" si="4">O2/J2</f>
        <v>10.840990072537593</v>
      </c>
      <c r="S2" s="42">
        <f t="shared" ref="S2:S8" si="5">P2/J2</f>
        <v>5.0952653340926686</v>
      </c>
      <c r="T2" s="42">
        <f t="shared" ref="T2:T8" si="6">Q2/J2</f>
        <v>18.679242714783722</v>
      </c>
      <c r="U2" s="42">
        <f t="shared" ref="U2:U8" si="7">O2*100/$O$8</f>
        <v>9.7306378792805734</v>
      </c>
      <c r="V2" s="42">
        <f t="shared" ref="V2:V8" si="8">J2*100/$J$8</f>
        <v>4.6334558232791432</v>
      </c>
    </row>
    <row r="3" spans="1:22" x14ac:dyDescent="0.25">
      <c r="A3" s="86">
        <v>1</v>
      </c>
      <c r="B3" s="2" t="s">
        <v>62</v>
      </c>
      <c r="C3" s="158">
        <v>3.4691168232120302</v>
      </c>
      <c r="D3" s="159">
        <v>1.6304849069096541</v>
      </c>
      <c r="E3" s="160">
        <f t="shared" ref="E3" si="9">D3/0.04</f>
        <v>40.762122672741349</v>
      </c>
      <c r="G3" s="1">
        <v>2</v>
      </c>
      <c r="H3" s="1">
        <v>34</v>
      </c>
      <c r="I3" s="1">
        <f t="shared" si="0"/>
        <v>1.36</v>
      </c>
      <c r="J3" s="1">
        <v>775.65800000000002</v>
      </c>
      <c r="K3" s="1"/>
      <c r="L3" s="1">
        <f>C46</f>
        <v>4.3157401999818097</v>
      </c>
      <c r="M3" s="1">
        <f>D46</f>
        <v>2.0283978939914511</v>
      </c>
      <c r="N3" s="1"/>
      <c r="O3" s="43">
        <f t="shared" si="1"/>
        <v>2461.4253029687429</v>
      </c>
      <c r="P3" s="43">
        <f t="shared" si="2"/>
        <v>1156.8698923953093</v>
      </c>
      <c r="Q3" s="43">
        <f t="shared" si="3"/>
        <v>4241.0850255212035</v>
      </c>
      <c r="R3" s="43">
        <f t="shared" si="4"/>
        <v>3.1733383823395656</v>
      </c>
      <c r="S3" s="43">
        <f t="shared" si="5"/>
        <v>1.491469039699596</v>
      </c>
      <c r="T3" s="43">
        <f t="shared" si="6"/>
        <v>5.4677254995387186</v>
      </c>
      <c r="U3" s="43">
        <f t="shared" si="7"/>
        <v>20.819484336668211</v>
      </c>
      <c r="V3" s="43">
        <f t="shared" si="8"/>
        <v>33.867742296057727</v>
      </c>
    </row>
    <row r="4" spans="1:22" x14ac:dyDescent="0.25">
      <c r="A4" s="86"/>
      <c r="B4" s="3" t="s">
        <v>111</v>
      </c>
      <c r="C4" s="169"/>
      <c r="D4" s="170"/>
      <c r="E4" s="171"/>
      <c r="G4" s="10">
        <v>3</v>
      </c>
      <c r="H4" s="10">
        <v>19</v>
      </c>
      <c r="I4" s="10">
        <f t="shared" si="0"/>
        <v>0.76</v>
      </c>
      <c r="J4" s="10">
        <v>450.08600000000001</v>
      </c>
      <c r="K4" s="10"/>
      <c r="L4" s="168">
        <f>C66</f>
        <v>5.8636502895370892</v>
      </c>
      <c r="M4" s="10">
        <f>D66</f>
        <v>2.755915636082432</v>
      </c>
      <c r="N4" s="10"/>
      <c r="O4" s="42">
        <f t="shared" si="1"/>
        <v>3472.5617160744609</v>
      </c>
      <c r="P4" s="42">
        <f t="shared" si="2"/>
        <v>1632.1040065549967</v>
      </c>
      <c r="Q4" s="42">
        <f t="shared" si="3"/>
        <v>5983.293288030618</v>
      </c>
      <c r="R4" s="42">
        <f t="shared" si="4"/>
        <v>7.7153293283382753</v>
      </c>
      <c r="S4" s="42">
        <f t="shared" si="5"/>
        <v>3.6262047843189893</v>
      </c>
      <c r="T4" s="42">
        <f t="shared" si="6"/>
        <v>13.293666739313416</v>
      </c>
      <c r="U4" s="42">
        <f t="shared" si="7"/>
        <v>29.371983853715996</v>
      </c>
      <c r="V4" s="42">
        <f t="shared" si="8"/>
        <v>19.652213551672823</v>
      </c>
    </row>
    <row r="5" spans="1:22" x14ac:dyDescent="0.25">
      <c r="A5" s="86"/>
      <c r="B5" s="3" t="s">
        <v>119</v>
      </c>
      <c r="C5" s="169"/>
      <c r="D5" s="170"/>
      <c r="E5" s="171"/>
      <c r="G5" s="1">
        <v>4</v>
      </c>
      <c r="H5" s="1">
        <v>18</v>
      </c>
      <c r="I5" s="1">
        <f t="shared" si="0"/>
        <v>0.72</v>
      </c>
      <c r="J5" s="1">
        <v>367.07600000000002</v>
      </c>
      <c r="K5" s="1"/>
      <c r="L5" s="1">
        <f>C85</f>
        <v>4.4140877236374232</v>
      </c>
      <c r="M5" s="1">
        <f>D85</f>
        <v>2.0746212301095883</v>
      </c>
      <c r="N5" s="1"/>
      <c r="O5" s="43">
        <f t="shared" si="1"/>
        <v>2250.4245350582373</v>
      </c>
      <c r="P5" s="43">
        <f t="shared" si="2"/>
        <v>1057.6995314773712</v>
      </c>
      <c r="Q5" s="43">
        <f t="shared" si="3"/>
        <v>3877.5264823960429</v>
      </c>
      <c r="R5" s="43">
        <f t="shared" si="4"/>
        <v>6.1306773939408652</v>
      </c>
      <c r="S5" s="43">
        <f t="shared" si="5"/>
        <v>2.8814183751522062</v>
      </c>
      <c r="T5" s="43">
        <f t="shared" si="6"/>
        <v>10.563279763307987</v>
      </c>
      <c r="U5" s="43">
        <f t="shared" si="7"/>
        <v>19.034775624508878</v>
      </c>
      <c r="V5" s="43">
        <f t="shared" si="8"/>
        <v>16.027727904653453</v>
      </c>
    </row>
    <row r="6" spans="1:22" x14ac:dyDescent="0.25">
      <c r="A6" s="86"/>
      <c r="B6" s="3" t="s">
        <v>125</v>
      </c>
      <c r="C6" s="169"/>
      <c r="D6" s="170"/>
      <c r="E6" s="171"/>
      <c r="G6" s="10">
        <v>5</v>
      </c>
      <c r="H6" s="10">
        <v>15</v>
      </c>
      <c r="I6" s="10">
        <f t="shared" si="0"/>
        <v>0.6</v>
      </c>
      <c r="J6" s="10">
        <v>284.25900000000001</v>
      </c>
      <c r="K6" s="10"/>
      <c r="L6" s="10">
        <f>C101</f>
        <v>1.8183232346979059</v>
      </c>
      <c r="M6" s="10">
        <f>D101</f>
        <v>0.8546119203080158</v>
      </c>
      <c r="N6" s="10"/>
      <c r="O6" s="42">
        <f t="shared" si="1"/>
        <v>861.45790728665349</v>
      </c>
      <c r="P6" s="42">
        <f t="shared" si="2"/>
        <v>404.88521642472716</v>
      </c>
      <c r="Q6" s="42">
        <f t="shared" si="3"/>
        <v>1484.3092034130498</v>
      </c>
      <c r="R6" s="42">
        <f t="shared" si="4"/>
        <v>3.0305387244965099</v>
      </c>
      <c r="S6" s="42">
        <f t="shared" si="5"/>
        <v>1.4243532005133599</v>
      </c>
      <c r="T6" s="42">
        <f t="shared" si="6"/>
        <v>5.2216788330819766</v>
      </c>
      <c r="U6" s="42">
        <f t="shared" si="7"/>
        <v>7.2864731608234425</v>
      </c>
      <c r="V6" s="42">
        <f t="shared" si="8"/>
        <v>12.411669263174073</v>
      </c>
    </row>
    <row r="7" spans="1:22" x14ac:dyDescent="0.25">
      <c r="A7" s="86"/>
      <c r="B7" s="3" t="s">
        <v>133</v>
      </c>
      <c r="C7" s="173" t="s">
        <v>370</v>
      </c>
      <c r="D7" s="170"/>
      <c r="E7" s="171"/>
      <c r="G7" s="1">
        <v>6</v>
      </c>
      <c r="H7" s="1">
        <v>22</v>
      </c>
      <c r="I7" s="1">
        <f t="shared" si="0"/>
        <v>0.88</v>
      </c>
      <c r="J7" s="1">
        <v>307.05900000000003</v>
      </c>
      <c r="K7" s="1"/>
      <c r="L7" s="1">
        <f>C124</f>
        <v>4.6611176806152619</v>
      </c>
      <c r="M7" s="1">
        <f>D124</f>
        <v>2.1907253098891735</v>
      </c>
      <c r="N7" s="1"/>
      <c r="O7" s="43">
        <f t="shared" si="1"/>
        <v>1626.4069703318655</v>
      </c>
      <c r="P7" s="43">
        <f t="shared" si="2"/>
        <v>764.41127605597694</v>
      </c>
      <c r="Q7" s="43">
        <f t="shared" si="3"/>
        <v>2802.3317380212115</v>
      </c>
      <c r="R7" s="43">
        <f t="shared" si="4"/>
        <v>5.2967246370627974</v>
      </c>
      <c r="S7" s="43">
        <f t="shared" si="5"/>
        <v>2.4894605794195153</v>
      </c>
      <c r="T7" s="43">
        <f t="shared" si="6"/>
        <v>9.126362484151942</v>
      </c>
      <c r="U7" s="43">
        <f t="shared" si="7"/>
        <v>13.75664514500291</v>
      </c>
      <c r="V7" s="43">
        <f t="shared" si="8"/>
        <v>13.407191161162768</v>
      </c>
    </row>
    <row r="8" spans="1:22" ht="18.75" x14ac:dyDescent="0.3">
      <c r="A8" s="86"/>
      <c r="B8" s="3" t="s">
        <v>130</v>
      </c>
      <c r="C8" s="169"/>
      <c r="D8" s="170"/>
      <c r="E8" s="171"/>
      <c r="G8" s="11" t="s">
        <v>25</v>
      </c>
      <c r="H8" s="11">
        <f>+SUM(H2:H7)</f>
        <v>116</v>
      </c>
      <c r="I8" s="11">
        <f>+SUM(I2:I7)</f>
        <v>4.6400000000000006</v>
      </c>
      <c r="J8" s="11">
        <f>+SUM(J2:J7)</f>
        <v>2290.2560000000003</v>
      </c>
      <c r="K8" s="11"/>
      <c r="L8" s="11">
        <f>+SUM(L2:L7)</f>
        <v>24.542035951681523</v>
      </c>
      <c r="M8" s="11">
        <f>+SUM(M2:M7)</f>
        <v>11.534756897290315</v>
      </c>
      <c r="N8" s="11"/>
      <c r="O8" s="125">
        <f>+SUM(O2:O7)</f>
        <v>11822.700616237504</v>
      </c>
      <c r="P8" s="125">
        <f>+SUM(P2:P7)</f>
        <v>5556.6692896316272</v>
      </c>
      <c r="Q8" s="125">
        <f>+SUM(Q2:Q7)</f>
        <v>20370.749615789544</v>
      </c>
      <c r="R8" s="44">
        <f t="shared" si="4"/>
        <v>5.162174279310916</v>
      </c>
      <c r="S8" s="44">
        <f t="shared" si="5"/>
        <v>2.426221911276131</v>
      </c>
      <c r="T8" s="44">
        <f t="shared" si="6"/>
        <v>8.894529526738296</v>
      </c>
      <c r="U8" s="44">
        <f t="shared" si="7"/>
        <v>99.999999999999986</v>
      </c>
      <c r="V8" s="44">
        <f t="shared" si="8"/>
        <v>100</v>
      </c>
    </row>
    <row r="9" spans="1:22" x14ac:dyDescent="0.25">
      <c r="A9" s="86"/>
      <c r="B9" s="3" t="s">
        <v>131</v>
      </c>
      <c r="C9" s="169"/>
      <c r="D9" s="170"/>
      <c r="E9" s="171"/>
    </row>
    <row r="10" spans="1:22" x14ac:dyDescent="0.25">
      <c r="A10" s="87"/>
      <c r="B10" s="3" t="s">
        <v>132</v>
      </c>
      <c r="C10" s="169"/>
      <c r="D10" s="170"/>
      <c r="E10" s="172"/>
    </row>
    <row r="11" spans="1:22" x14ac:dyDescent="0.25">
      <c r="A11" s="84" t="s">
        <v>143</v>
      </c>
      <c r="B11" s="8"/>
      <c r="C11" s="158">
        <f>SUM(C3:C10)</f>
        <v>3.4691168232120302</v>
      </c>
      <c r="D11" s="158">
        <f>SUM(D3:D10)</f>
        <v>1.6304849069096541</v>
      </c>
      <c r="E11" s="161">
        <f>SUM(E3:E10)</f>
        <v>40.762122672741349</v>
      </c>
    </row>
    <row r="12" spans="1:22" x14ac:dyDescent="0.25">
      <c r="A12" s="84">
        <v>2</v>
      </c>
      <c r="B12" s="2" t="s">
        <v>26</v>
      </c>
      <c r="C12" s="158">
        <v>4.3157401999818097</v>
      </c>
      <c r="D12" s="159">
        <v>2.0283978939914511</v>
      </c>
      <c r="E12" s="160">
        <f>D12/0.04</f>
        <v>50.709947349786276</v>
      </c>
    </row>
    <row r="13" spans="1:22" x14ac:dyDescent="0.25">
      <c r="A13" s="86"/>
      <c r="B13" s="3" t="s">
        <v>27</v>
      </c>
      <c r="C13" s="169"/>
      <c r="D13" s="170"/>
      <c r="E13" s="171"/>
      <c r="G13" s="12"/>
      <c r="H13" s="177" t="s">
        <v>182</v>
      </c>
      <c r="I13" s="178"/>
      <c r="J13" s="178"/>
      <c r="K13" s="178"/>
      <c r="L13" s="178"/>
      <c r="M13" s="178"/>
      <c r="N13" s="179"/>
    </row>
    <row r="14" spans="1:22" x14ac:dyDescent="0.25">
      <c r="A14" s="86"/>
      <c r="B14" s="3" t="s">
        <v>31</v>
      </c>
      <c r="C14" s="169"/>
      <c r="D14" s="170"/>
      <c r="E14" s="171"/>
      <c r="G14" s="13" t="s">
        <v>142</v>
      </c>
      <c r="H14" s="14">
        <v>1</v>
      </c>
      <c r="I14" s="14">
        <v>2</v>
      </c>
      <c r="J14" s="14">
        <v>3</v>
      </c>
      <c r="K14" s="14">
        <v>4</v>
      </c>
      <c r="L14" s="14">
        <v>5</v>
      </c>
      <c r="M14" s="14">
        <v>6</v>
      </c>
      <c r="N14" s="14" t="s">
        <v>25</v>
      </c>
    </row>
    <row r="15" spans="1:22" x14ac:dyDescent="0.25">
      <c r="A15" s="86"/>
      <c r="B15" s="3" t="s">
        <v>34</v>
      </c>
      <c r="C15" s="169"/>
      <c r="D15" s="170"/>
      <c r="E15" s="171"/>
      <c r="G15" s="13" t="s">
        <v>167</v>
      </c>
      <c r="H15" s="14">
        <v>0.04</v>
      </c>
      <c r="I15" s="14">
        <v>0.04</v>
      </c>
      <c r="J15" s="14">
        <v>0.04</v>
      </c>
      <c r="K15" s="14">
        <v>0.04</v>
      </c>
      <c r="L15" s="14">
        <v>0.04</v>
      </c>
      <c r="M15" s="14">
        <v>0.04</v>
      </c>
      <c r="N15" s="14">
        <v>0.04</v>
      </c>
    </row>
    <row r="16" spans="1:22" x14ac:dyDescent="0.25">
      <c r="A16" s="86"/>
      <c r="B16" s="3" t="s">
        <v>36</v>
      </c>
      <c r="C16" s="169"/>
      <c r="D16" s="170"/>
      <c r="E16" s="171"/>
      <c r="G16" s="13" t="s">
        <v>168</v>
      </c>
      <c r="H16" s="14">
        <v>106.11799999999999</v>
      </c>
      <c r="I16" s="14">
        <v>775.6579999999999</v>
      </c>
      <c r="J16" s="14">
        <v>450.08599999999996</v>
      </c>
      <c r="K16" s="14">
        <v>367.07599999999996</v>
      </c>
      <c r="L16" s="14">
        <v>284.25900000000001</v>
      </c>
      <c r="M16" s="14">
        <v>307.05900000000003</v>
      </c>
      <c r="N16" s="14">
        <v>2290.2559999999999</v>
      </c>
    </row>
    <row r="17" spans="1:26" x14ac:dyDescent="0.25">
      <c r="A17" s="86"/>
      <c r="B17" s="3" t="s">
        <v>45</v>
      </c>
      <c r="C17" s="169"/>
      <c r="D17" s="170"/>
      <c r="E17" s="171"/>
      <c r="G17" s="13" t="s">
        <v>169</v>
      </c>
      <c r="H17" s="14">
        <v>0.32</v>
      </c>
      <c r="I17" s="14">
        <v>1.36</v>
      </c>
      <c r="J17" s="14">
        <v>0.76</v>
      </c>
      <c r="K17" s="14">
        <v>0.72</v>
      </c>
      <c r="L17" s="14">
        <v>0.6</v>
      </c>
      <c r="M17" s="14">
        <v>0.88</v>
      </c>
      <c r="N17" s="14">
        <v>4.6399999999999997</v>
      </c>
    </row>
    <row r="18" spans="1:26" x14ac:dyDescent="0.25">
      <c r="A18" s="86"/>
      <c r="B18" s="3" t="s">
        <v>46</v>
      </c>
      <c r="C18" s="169"/>
      <c r="D18" s="170"/>
      <c r="E18" s="171"/>
      <c r="G18" s="15" t="s">
        <v>170</v>
      </c>
      <c r="H18" s="16">
        <f>(H17/H16)*100</f>
        <v>0.30155110348856934</v>
      </c>
      <c r="I18" s="16">
        <f t="shared" ref="I18:N18" si="10">(I17/I16)*100</f>
        <v>0.17533500589177192</v>
      </c>
      <c r="J18" s="16">
        <f t="shared" si="10"/>
        <v>0.16885661851290645</v>
      </c>
      <c r="K18" s="16">
        <f t="shared" si="10"/>
        <v>0.19614466758927307</v>
      </c>
      <c r="L18" s="16">
        <f t="shared" si="10"/>
        <v>0.2110751110782772</v>
      </c>
      <c r="M18" s="16">
        <f t="shared" si="10"/>
        <v>0.28658987360735233</v>
      </c>
      <c r="N18" s="16">
        <f t="shared" si="10"/>
        <v>0.2025974388889277</v>
      </c>
    </row>
    <row r="19" spans="1:26" x14ac:dyDescent="0.25">
      <c r="A19" s="86"/>
      <c r="B19" s="3" t="s">
        <v>72</v>
      </c>
      <c r="C19" s="169"/>
      <c r="D19" s="170"/>
      <c r="E19" s="171"/>
      <c r="G19" s="13" t="s">
        <v>171</v>
      </c>
      <c r="H19" s="17">
        <v>0.05</v>
      </c>
      <c r="I19" s="17">
        <v>0.05</v>
      </c>
      <c r="J19" s="17">
        <v>0.05</v>
      </c>
      <c r="K19" s="17">
        <v>0.05</v>
      </c>
      <c r="L19" s="17">
        <v>0.05</v>
      </c>
      <c r="M19" s="17">
        <v>0.05</v>
      </c>
      <c r="N19" s="17">
        <v>0.05</v>
      </c>
    </row>
    <row r="20" spans="1:26" x14ac:dyDescent="0.25">
      <c r="A20" s="86"/>
      <c r="B20" s="3" t="s">
        <v>73</v>
      </c>
      <c r="C20" s="169"/>
      <c r="D20" s="170"/>
      <c r="E20" s="171"/>
      <c r="G20" s="15" t="s">
        <v>172</v>
      </c>
      <c r="H20" s="14">
        <v>8</v>
      </c>
      <c r="I20" s="14">
        <v>34</v>
      </c>
      <c r="J20" s="14">
        <v>19</v>
      </c>
      <c r="K20" s="14">
        <v>18</v>
      </c>
      <c r="L20" s="14">
        <v>15</v>
      </c>
      <c r="M20" s="14">
        <v>22</v>
      </c>
      <c r="N20" s="14">
        <v>116</v>
      </c>
    </row>
    <row r="21" spans="1:26" x14ac:dyDescent="0.25">
      <c r="A21" s="86"/>
      <c r="B21" s="3" t="s">
        <v>74</v>
      </c>
      <c r="C21" s="169"/>
      <c r="D21" s="170"/>
      <c r="E21" s="171"/>
      <c r="G21" s="13" t="s">
        <v>173</v>
      </c>
      <c r="H21" s="18">
        <f>H20-1</f>
        <v>7</v>
      </c>
      <c r="I21" s="18">
        <f t="shared" ref="I21:N21" si="11">I20-1</f>
        <v>33</v>
      </c>
      <c r="J21" s="18">
        <f t="shared" si="11"/>
        <v>18</v>
      </c>
      <c r="K21" s="18">
        <f t="shared" si="11"/>
        <v>17</v>
      </c>
      <c r="L21" s="18">
        <f t="shared" si="11"/>
        <v>14</v>
      </c>
      <c r="M21" s="18">
        <f t="shared" si="11"/>
        <v>21</v>
      </c>
      <c r="N21" s="18">
        <f t="shared" si="11"/>
        <v>115</v>
      </c>
    </row>
    <row r="22" spans="1:26" x14ac:dyDescent="0.25">
      <c r="A22" s="86"/>
      <c r="B22" s="3" t="s">
        <v>80</v>
      </c>
      <c r="C22" s="169"/>
      <c r="D22" s="170"/>
      <c r="E22" s="171"/>
      <c r="G22" s="13" t="s">
        <v>174</v>
      </c>
      <c r="H22" s="19">
        <f>AVERAGE(E3:E10)</f>
        <v>40.762122672741349</v>
      </c>
      <c r="I22" s="19">
        <f>AVERAGE(E12:E45)</f>
        <v>50.709947349786276</v>
      </c>
      <c r="J22" s="19">
        <f>AVERAGE(E47:E65)</f>
        <v>68.897890902060794</v>
      </c>
      <c r="K22" s="19">
        <f>AVERAGE(E67:E84)</f>
        <v>51.865530752739708</v>
      </c>
      <c r="L22" s="19">
        <f>AVERAGE(E86:E100)</f>
        <v>21.365298007700396</v>
      </c>
      <c r="M22" s="19">
        <f>AVERAGE(E102:E123)</f>
        <v>54.768132747229338</v>
      </c>
      <c r="N22" s="19">
        <f>AVERAGE(E3:E10,E12:E45,E47:E65,E67:E84,E86:E100,E102:E123)</f>
        <v>48.061487072042979</v>
      </c>
    </row>
    <row r="23" spans="1:26" x14ac:dyDescent="0.25">
      <c r="A23" s="86"/>
      <c r="B23" s="3" t="s">
        <v>82</v>
      </c>
      <c r="C23" s="169"/>
      <c r="D23" s="170"/>
      <c r="E23" s="171"/>
      <c r="G23" s="13" t="s">
        <v>175</v>
      </c>
      <c r="H23" s="19" t="e">
        <f>STDEV(E3:E10)</f>
        <v>#DIV/0!</v>
      </c>
      <c r="I23" s="19" t="e">
        <f>STDEV(E12:E45)</f>
        <v>#DIV/0!</v>
      </c>
      <c r="J23" s="19" t="e">
        <f>STDEV(E47:E65)</f>
        <v>#DIV/0!</v>
      </c>
      <c r="K23" s="19" t="e">
        <f>STDEV(E67:E84)</f>
        <v>#DIV/0!</v>
      </c>
      <c r="L23" s="19" t="e">
        <f>STDEV(E86:E100)</f>
        <v>#DIV/0!</v>
      </c>
      <c r="M23" s="19" t="e">
        <f>STDEV(E102:E123)</f>
        <v>#DIV/0!</v>
      </c>
      <c r="N23" s="19">
        <f>STDEV(E2:E9,E12:E45,E47:E65,E67:E84,E86:E100,E102:E123)</f>
        <v>15.915948869862735</v>
      </c>
      <c r="Q23" s="23"/>
    </row>
    <row r="24" spans="1:26" x14ac:dyDescent="0.25">
      <c r="A24" s="86"/>
      <c r="B24" s="3" t="s">
        <v>83</v>
      </c>
      <c r="C24" s="169"/>
      <c r="D24" s="170"/>
      <c r="E24" s="171"/>
      <c r="G24" s="13" t="s">
        <v>176</v>
      </c>
      <c r="H24" s="19" t="e">
        <f>IF(H18&gt;5,H23/SQRT(H20),H23/SQRT(H20)*SQRT(1-(H18/100)))</f>
        <v>#DIV/0!</v>
      </c>
      <c r="I24" s="19" t="e">
        <f>IF(I18&gt;5,I23/SQRT(I20),I23/SQRT(I20)*SQRT(1-(I18/100)))</f>
        <v>#DIV/0!</v>
      </c>
      <c r="J24" s="19" t="e">
        <f t="shared" ref="J24:M24" si="12">IF(J18&gt;5,J23/SQRT(J20),J23/SQRT(J20)*SQRT(1-(J18/100)))</f>
        <v>#DIV/0!</v>
      </c>
      <c r="K24" s="19" t="e">
        <f t="shared" si="12"/>
        <v>#DIV/0!</v>
      </c>
      <c r="L24" s="19" t="e">
        <f t="shared" si="12"/>
        <v>#DIV/0!</v>
      </c>
      <c r="M24" s="19" t="e">
        <f t="shared" si="12"/>
        <v>#DIV/0!</v>
      </c>
      <c r="N24" s="19">
        <f>IF(N18&gt;5,N23/SQRT(N20),N23/SQRT(N20)*SQRT(1-(N18/100)))</f>
        <v>1.476261044239777</v>
      </c>
      <c r="Q24" s="23"/>
    </row>
    <row r="25" spans="1:26" x14ac:dyDescent="0.25">
      <c r="A25" s="86"/>
      <c r="B25" s="3" t="s">
        <v>84</v>
      </c>
      <c r="C25" s="169"/>
      <c r="D25" s="170"/>
      <c r="E25" s="171"/>
      <c r="G25" s="13" t="s">
        <v>177</v>
      </c>
      <c r="H25" s="20">
        <f>TINV(H19,H21)</f>
        <v>2.3646242515927849</v>
      </c>
      <c r="I25" s="20">
        <f>TINV(I19,I21)</f>
        <v>2.0345152974493397</v>
      </c>
      <c r="J25" s="20">
        <f t="shared" ref="J25:M25" si="13">TINV(J19,J21)</f>
        <v>2.1009220402410378</v>
      </c>
      <c r="K25" s="20">
        <f t="shared" si="13"/>
        <v>2.109815577833317</v>
      </c>
      <c r="L25" s="20">
        <f t="shared" si="13"/>
        <v>2.1447866879178044</v>
      </c>
      <c r="M25" s="20">
        <f t="shared" si="13"/>
        <v>2.07961384472768</v>
      </c>
      <c r="N25" s="20">
        <f>TINV(N19,N21)</f>
        <v>1.9808075411039101</v>
      </c>
      <c r="Q25" s="23"/>
    </row>
    <row r="26" spans="1:26" x14ac:dyDescent="0.25">
      <c r="A26" s="86"/>
      <c r="B26" s="3" t="s">
        <v>94</v>
      </c>
      <c r="C26" s="169"/>
      <c r="D26" s="170"/>
      <c r="E26" s="171"/>
      <c r="G26" s="13" t="s">
        <v>178</v>
      </c>
      <c r="H26" s="19" t="e">
        <f>H24*H25</f>
        <v>#DIV/0!</v>
      </c>
      <c r="I26" s="19" t="e">
        <f>I24*I25</f>
        <v>#DIV/0!</v>
      </c>
      <c r="J26" s="19" t="e">
        <f t="shared" ref="J26:M26" si="14">J24*J25</f>
        <v>#DIV/0!</v>
      </c>
      <c r="K26" s="19" t="e">
        <f t="shared" si="14"/>
        <v>#DIV/0!</v>
      </c>
      <c r="L26" s="19" t="e">
        <f t="shared" si="14"/>
        <v>#DIV/0!</v>
      </c>
      <c r="M26" s="19" t="e">
        <f t="shared" si="14"/>
        <v>#DIV/0!</v>
      </c>
      <c r="N26" s="19">
        <f>N24*N25</f>
        <v>2.9241890090680833</v>
      </c>
      <c r="Q26" s="23"/>
    </row>
    <row r="27" spans="1:26" x14ac:dyDescent="0.25">
      <c r="A27" s="86"/>
      <c r="B27" s="3" t="s">
        <v>95</v>
      </c>
      <c r="C27" s="169"/>
      <c r="D27" s="170"/>
      <c r="E27" s="171"/>
      <c r="G27" s="13" t="s">
        <v>179</v>
      </c>
      <c r="H27" s="17" t="e">
        <f>H26*100/H22</f>
        <v>#DIV/0!</v>
      </c>
      <c r="I27" s="17" t="e">
        <f>I26*100/I22</f>
        <v>#DIV/0!</v>
      </c>
      <c r="J27" s="17" t="e">
        <f t="shared" ref="J27:M27" si="15">J26*100/J22</f>
        <v>#DIV/0!</v>
      </c>
      <c r="K27" s="17" t="e">
        <f t="shared" si="15"/>
        <v>#DIV/0!</v>
      </c>
      <c r="L27" s="17" t="e">
        <f t="shared" si="15"/>
        <v>#DIV/0!</v>
      </c>
      <c r="M27" s="17" t="e">
        <f t="shared" si="15"/>
        <v>#DIV/0!</v>
      </c>
      <c r="N27" s="17">
        <f>N26*100/N22</f>
        <v>6.0842666076578045</v>
      </c>
      <c r="Q27" s="23"/>
    </row>
    <row r="28" spans="1:26" x14ac:dyDescent="0.25">
      <c r="A28" s="86"/>
      <c r="B28" s="3" t="s">
        <v>96</v>
      </c>
      <c r="C28" s="169"/>
      <c r="D28" s="170"/>
      <c r="E28" s="171"/>
      <c r="G28" s="13" t="s">
        <v>180</v>
      </c>
      <c r="H28" s="19" t="e">
        <f>H22-H26</f>
        <v>#DIV/0!</v>
      </c>
      <c r="I28" s="19" t="e">
        <f>I22-I26</f>
        <v>#DIV/0!</v>
      </c>
      <c r="J28" s="19" t="e">
        <f t="shared" ref="J28:M28" si="16">J22-J26</f>
        <v>#DIV/0!</v>
      </c>
      <c r="K28" s="19" t="e">
        <f t="shared" si="16"/>
        <v>#DIV/0!</v>
      </c>
      <c r="L28" s="19" t="e">
        <f t="shared" si="16"/>
        <v>#DIV/0!</v>
      </c>
      <c r="M28" s="19" t="e">
        <f t="shared" si="16"/>
        <v>#DIV/0!</v>
      </c>
      <c r="N28" s="19">
        <f>N22-N26</f>
        <v>45.137298062974892</v>
      </c>
      <c r="Q28" s="23"/>
    </row>
    <row r="29" spans="1:26" x14ac:dyDescent="0.25">
      <c r="A29" s="86"/>
      <c r="B29" s="3" t="s">
        <v>101</v>
      </c>
      <c r="C29" s="169"/>
      <c r="D29" s="170"/>
      <c r="E29" s="171"/>
      <c r="G29" s="13" t="s">
        <v>181</v>
      </c>
      <c r="H29" s="19" t="e">
        <f>H22+H26</f>
        <v>#DIV/0!</v>
      </c>
      <c r="I29" s="19" t="e">
        <f>I22+I26</f>
        <v>#DIV/0!</v>
      </c>
      <c r="J29" s="19" t="e">
        <f t="shared" ref="J29:M29" si="17">J22+J26</f>
        <v>#DIV/0!</v>
      </c>
      <c r="K29" s="19" t="e">
        <f t="shared" si="17"/>
        <v>#DIV/0!</v>
      </c>
      <c r="L29" s="19" t="e">
        <f t="shared" si="17"/>
        <v>#DIV/0!</v>
      </c>
      <c r="M29" s="19" t="e">
        <f t="shared" si="17"/>
        <v>#DIV/0!</v>
      </c>
      <c r="N29" s="19">
        <f>N22+N26</f>
        <v>50.985676081111066</v>
      </c>
      <c r="Q29" s="23"/>
    </row>
    <row r="30" spans="1:26" x14ac:dyDescent="0.25">
      <c r="A30" s="86"/>
      <c r="B30" s="3" t="s">
        <v>102</v>
      </c>
      <c r="C30" s="169"/>
      <c r="D30" s="170"/>
      <c r="E30" s="171"/>
      <c r="Q30" s="24"/>
    </row>
    <row r="31" spans="1:26" x14ac:dyDescent="0.25">
      <c r="A31" s="86"/>
      <c r="B31" s="3" t="s">
        <v>103</v>
      </c>
      <c r="C31" s="169"/>
      <c r="D31" s="170"/>
      <c r="E31" s="171"/>
      <c r="Q31" s="23"/>
    </row>
    <row r="32" spans="1:26" x14ac:dyDescent="0.25">
      <c r="A32" s="86"/>
      <c r="B32" s="3" t="s">
        <v>104</v>
      </c>
      <c r="C32" s="169"/>
      <c r="D32" s="170"/>
      <c r="E32" s="171"/>
      <c r="G32" s="24"/>
      <c r="H32" s="24"/>
      <c r="I32" s="24"/>
      <c r="J32" s="24"/>
      <c r="K32" s="24"/>
      <c r="L32" s="24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x14ac:dyDescent="0.25">
      <c r="A33" s="86"/>
      <c r="B33" s="3" t="s">
        <v>105</v>
      </c>
      <c r="C33" s="169"/>
      <c r="D33" s="170"/>
      <c r="E33" s="171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x14ac:dyDescent="0.25">
      <c r="A34" s="86"/>
      <c r="B34" s="3" t="s">
        <v>107</v>
      </c>
      <c r="C34" s="169"/>
      <c r="D34" s="170"/>
      <c r="E34" s="171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5"/>
      <c r="R34" s="23"/>
      <c r="S34" s="23"/>
      <c r="T34" s="23"/>
      <c r="U34" s="23"/>
      <c r="V34" s="23"/>
      <c r="W34" s="23"/>
      <c r="X34" s="23"/>
      <c r="Y34" s="23"/>
      <c r="Z34" s="23"/>
    </row>
    <row r="35" spans="1:26" x14ac:dyDescent="0.25">
      <c r="A35" s="86"/>
      <c r="B35" s="3" t="s">
        <v>112</v>
      </c>
      <c r="C35" s="169"/>
      <c r="D35" s="170"/>
      <c r="E35" s="171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5"/>
      <c r="R35" s="23"/>
      <c r="S35" s="23"/>
      <c r="T35" s="23"/>
      <c r="U35" s="23"/>
      <c r="V35" s="23"/>
      <c r="W35" s="23"/>
      <c r="X35" s="23"/>
      <c r="Y35" s="23"/>
      <c r="Z35" s="23"/>
    </row>
    <row r="36" spans="1:26" x14ac:dyDescent="0.25">
      <c r="A36" s="86"/>
      <c r="B36" s="3" t="s">
        <v>113</v>
      </c>
      <c r="C36" s="169"/>
      <c r="D36" s="170"/>
      <c r="E36" s="171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5"/>
      <c r="R36" s="23"/>
      <c r="S36" s="23"/>
      <c r="T36" s="23"/>
      <c r="U36" s="23"/>
      <c r="V36" s="23"/>
      <c r="W36" s="23"/>
      <c r="X36" s="23"/>
      <c r="Y36" s="23"/>
      <c r="Z36" s="23"/>
    </row>
    <row r="37" spans="1:26" x14ac:dyDescent="0.25">
      <c r="A37" s="86"/>
      <c r="B37" s="3" t="s">
        <v>114</v>
      </c>
      <c r="C37" s="169"/>
      <c r="D37" s="170"/>
      <c r="E37" s="171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5"/>
      <c r="R37" s="23"/>
      <c r="S37" s="23"/>
      <c r="T37" s="23"/>
      <c r="U37" s="23"/>
      <c r="V37" s="23"/>
      <c r="W37" s="23"/>
      <c r="X37" s="23"/>
      <c r="Y37" s="23"/>
      <c r="Z37" s="23"/>
    </row>
    <row r="38" spans="1:26" x14ac:dyDescent="0.25">
      <c r="A38" s="86"/>
      <c r="B38" s="3" t="s">
        <v>115</v>
      </c>
      <c r="C38" s="169"/>
      <c r="D38" s="170"/>
      <c r="E38" s="171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5"/>
      <c r="R38" s="23"/>
      <c r="S38" s="23"/>
      <c r="T38" s="23"/>
      <c r="U38" s="23"/>
      <c r="V38" s="23"/>
      <c r="W38" s="23"/>
      <c r="X38" s="23"/>
      <c r="Y38" s="23"/>
      <c r="Z38" s="23"/>
    </row>
    <row r="39" spans="1:26" x14ac:dyDescent="0.25">
      <c r="A39" s="86"/>
      <c r="B39" s="3" t="s">
        <v>116</v>
      </c>
      <c r="C39" s="169"/>
      <c r="D39" s="170"/>
      <c r="E39" s="171"/>
      <c r="G39" s="26"/>
      <c r="H39" s="26"/>
      <c r="I39" s="26"/>
      <c r="J39" s="26"/>
      <c r="K39" s="23"/>
      <c r="L39" s="23"/>
      <c r="M39" s="23"/>
      <c r="N39" s="23"/>
      <c r="O39" s="24"/>
      <c r="P39" s="24"/>
      <c r="Q39" s="25"/>
      <c r="R39" s="24"/>
      <c r="S39" s="24"/>
      <c r="T39" s="24"/>
      <c r="U39" s="24"/>
      <c r="V39" s="23"/>
      <c r="W39" s="24"/>
      <c r="X39" s="23"/>
      <c r="Y39" s="23"/>
      <c r="Z39" s="23"/>
    </row>
    <row r="40" spans="1:26" x14ac:dyDescent="0.25">
      <c r="A40" s="86"/>
      <c r="B40" s="3" t="s">
        <v>120</v>
      </c>
      <c r="C40" s="169"/>
      <c r="D40" s="170"/>
      <c r="E40" s="171"/>
      <c r="G40" s="23"/>
      <c r="H40" s="23"/>
      <c r="I40" s="23"/>
      <c r="J40" s="23"/>
      <c r="K40" s="23"/>
      <c r="L40" s="23"/>
      <c r="M40" s="23"/>
      <c r="N40" s="23"/>
      <c r="O40" s="23"/>
      <c r="P40" s="24"/>
      <c r="Q40" s="25"/>
      <c r="R40" s="23"/>
      <c r="S40" s="23"/>
      <c r="T40" s="23"/>
      <c r="U40" s="23"/>
      <c r="V40" s="23"/>
      <c r="W40" s="23"/>
      <c r="X40" s="23"/>
      <c r="Y40" s="23"/>
      <c r="Z40" s="23"/>
    </row>
    <row r="41" spans="1:26" x14ac:dyDescent="0.25">
      <c r="A41" s="86"/>
      <c r="B41" s="3" t="s">
        <v>121</v>
      </c>
      <c r="C41" s="169"/>
      <c r="D41" s="170"/>
      <c r="E41" s="171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5"/>
      <c r="R41" s="23"/>
      <c r="S41" s="23"/>
      <c r="T41" s="23"/>
      <c r="U41" s="23"/>
      <c r="V41" s="23"/>
      <c r="W41" s="23"/>
      <c r="X41" s="23"/>
      <c r="Y41" s="23"/>
      <c r="Z41" s="23"/>
    </row>
    <row r="42" spans="1:26" x14ac:dyDescent="0.25">
      <c r="A42" s="86"/>
      <c r="B42" s="3" t="s">
        <v>126</v>
      </c>
      <c r="C42" s="169"/>
      <c r="D42" s="170"/>
      <c r="E42" s="171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5"/>
      <c r="R42" s="23"/>
      <c r="S42" s="23"/>
      <c r="T42" s="23"/>
      <c r="U42" s="23"/>
      <c r="V42" s="23"/>
      <c r="W42" s="23"/>
      <c r="X42" s="23"/>
      <c r="Y42" s="23"/>
      <c r="Z42" s="23"/>
    </row>
    <row r="43" spans="1:26" x14ac:dyDescent="0.25">
      <c r="A43" s="86"/>
      <c r="B43" s="3" t="s">
        <v>123</v>
      </c>
      <c r="C43" s="169"/>
      <c r="D43" s="170"/>
      <c r="E43" s="171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x14ac:dyDescent="0.25">
      <c r="A44" s="86"/>
      <c r="B44" s="3" t="s">
        <v>134</v>
      </c>
      <c r="C44" s="169"/>
      <c r="D44" s="170"/>
      <c r="E44" s="171"/>
      <c r="G44" s="25"/>
      <c r="H44" s="25"/>
      <c r="I44" s="25"/>
      <c r="J44" s="25"/>
      <c r="K44" s="25"/>
      <c r="L44" s="25"/>
      <c r="M44" s="25"/>
      <c r="N44" s="25"/>
      <c r="O44" s="25"/>
      <c r="P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x14ac:dyDescent="0.25">
      <c r="A45" s="86"/>
      <c r="B45" s="3" t="s">
        <v>135</v>
      </c>
      <c r="C45" s="169"/>
      <c r="D45" s="170"/>
      <c r="E45" s="172"/>
      <c r="G45" s="25"/>
      <c r="H45" s="25"/>
      <c r="I45" s="25"/>
      <c r="J45" s="25"/>
      <c r="K45" s="25"/>
      <c r="L45" s="25"/>
      <c r="M45" s="25"/>
      <c r="N45" s="25"/>
      <c r="O45" s="25"/>
      <c r="P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x14ac:dyDescent="0.25">
      <c r="A46" s="84" t="s">
        <v>144</v>
      </c>
      <c r="B46" s="8"/>
      <c r="C46" s="158">
        <f>SUM(C12:C45)</f>
        <v>4.3157401999818097</v>
      </c>
      <c r="D46" s="162">
        <f>SUM(D12:D45)</f>
        <v>2.0283978939914511</v>
      </c>
      <c r="E46" s="161">
        <f>SUM(E12:E45)</f>
        <v>50.709947349786276</v>
      </c>
      <c r="G46" s="25"/>
      <c r="H46" s="25"/>
      <c r="I46" s="25"/>
      <c r="J46" s="25"/>
      <c r="K46" s="25"/>
      <c r="L46" s="25"/>
      <c r="M46" s="25"/>
      <c r="N46" s="25"/>
      <c r="O46" s="25"/>
      <c r="P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x14ac:dyDescent="0.25">
      <c r="A47" s="84">
        <v>3</v>
      </c>
      <c r="B47" s="2" t="s">
        <v>29</v>
      </c>
      <c r="C47" s="158">
        <v>5.8636502895370892</v>
      </c>
      <c r="D47" s="159">
        <v>2.755915636082432</v>
      </c>
      <c r="E47" s="160">
        <f t="shared" ref="E47:E67" si="18">D47/0.04</f>
        <v>68.897890902060794</v>
      </c>
      <c r="G47" s="25"/>
      <c r="H47" s="25"/>
      <c r="I47" s="25"/>
      <c r="J47" s="25"/>
      <c r="K47" s="25"/>
      <c r="L47" s="25"/>
      <c r="M47" s="25"/>
      <c r="N47" s="25"/>
      <c r="O47" s="25"/>
      <c r="P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x14ac:dyDescent="0.25">
      <c r="A48" s="86"/>
      <c r="B48" s="3" t="s">
        <v>30</v>
      </c>
      <c r="C48" s="169"/>
      <c r="D48" s="170"/>
      <c r="E48" s="171"/>
      <c r="G48" s="25"/>
      <c r="H48" s="25"/>
      <c r="I48" s="25"/>
      <c r="J48" s="25"/>
      <c r="K48" s="25"/>
      <c r="L48" s="25"/>
      <c r="M48" s="25"/>
      <c r="N48" s="25"/>
      <c r="O48" s="25"/>
      <c r="P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x14ac:dyDescent="0.25">
      <c r="A49" s="86"/>
      <c r="B49" s="3" t="s">
        <v>32</v>
      </c>
      <c r="C49" s="169"/>
      <c r="D49" s="170"/>
      <c r="E49" s="171"/>
      <c r="G49" s="25"/>
      <c r="H49" s="25"/>
      <c r="I49" s="25"/>
      <c r="J49" s="25"/>
      <c r="K49" s="25"/>
      <c r="L49" s="25"/>
      <c r="M49" s="25"/>
      <c r="N49" s="25"/>
      <c r="O49" s="25"/>
      <c r="P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x14ac:dyDescent="0.25">
      <c r="A50" s="86"/>
      <c r="B50" s="3" t="s">
        <v>33</v>
      </c>
      <c r="C50" s="169"/>
      <c r="D50" s="170"/>
      <c r="E50" s="171"/>
      <c r="G50" s="25"/>
      <c r="H50" s="25"/>
      <c r="I50" s="25"/>
      <c r="J50" s="25"/>
      <c r="K50" s="25"/>
      <c r="L50" s="25"/>
      <c r="M50" s="25"/>
      <c r="N50" s="25"/>
      <c r="O50" s="25"/>
      <c r="P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x14ac:dyDescent="0.25">
      <c r="A51" s="86"/>
      <c r="B51" s="3" t="s">
        <v>35</v>
      </c>
      <c r="C51" s="169"/>
      <c r="D51" s="170"/>
      <c r="E51" s="171"/>
      <c r="G51" s="25"/>
      <c r="H51" s="25"/>
      <c r="I51" s="25"/>
      <c r="J51" s="25"/>
      <c r="K51" s="25"/>
      <c r="L51" s="25"/>
      <c r="M51" s="25"/>
      <c r="N51" s="25"/>
      <c r="O51" s="25"/>
      <c r="P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x14ac:dyDescent="0.25">
      <c r="A52" s="86"/>
      <c r="B52" s="3" t="s">
        <v>39</v>
      </c>
      <c r="C52" s="169"/>
      <c r="D52" s="170"/>
      <c r="E52" s="171"/>
      <c r="G52" s="25"/>
      <c r="H52" s="25"/>
      <c r="I52" s="25"/>
      <c r="J52" s="25"/>
      <c r="K52" s="25"/>
      <c r="L52" s="25"/>
      <c r="M52" s="25"/>
      <c r="N52" s="25"/>
      <c r="O52" s="25"/>
      <c r="P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x14ac:dyDescent="0.25">
      <c r="A53" s="86"/>
      <c r="B53" s="3" t="s">
        <v>52</v>
      </c>
      <c r="C53" s="169"/>
      <c r="D53" s="170"/>
      <c r="E53" s="171"/>
    </row>
    <row r="54" spans="1:26" x14ac:dyDescent="0.25">
      <c r="A54" s="86"/>
      <c r="B54" s="3" t="s">
        <v>49</v>
      </c>
      <c r="C54" s="169"/>
      <c r="D54" s="170"/>
      <c r="E54" s="171"/>
    </row>
    <row r="55" spans="1:26" x14ac:dyDescent="0.25">
      <c r="A55" s="86"/>
      <c r="B55" s="3" t="s">
        <v>50</v>
      </c>
      <c r="C55" s="169"/>
      <c r="D55" s="170"/>
      <c r="E55" s="171"/>
    </row>
    <row r="56" spans="1:26" x14ac:dyDescent="0.25">
      <c r="A56" s="86"/>
      <c r="B56" s="3" t="s">
        <v>60</v>
      </c>
      <c r="C56" s="169"/>
      <c r="D56" s="170"/>
      <c r="E56" s="171"/>
    </row>
    <row r="57" spans="1:26" x14ac:dyDescent="0.25">
      <c r="A57" s="86"/>
      <c r="B57" s="3" t="s">
        <v>67</v>
      </c>
      <c r="C57" s="169"/>
      <c r="D57" s="170"/>
      <c r="E57" s="171"/>
    </row>
    <row r="58" spans="1:26" x14ac:dyDescent="0.25">
      <c r="A58" s="86"/>
      <c r="B58" s="3" t="s">
        <v>93</v>
      </c>
      <c r="C58" s="169"/>
      <c r="D58" s="170"/>
      <c r="E58" s="171"/>
    </row>
    <row r="59" spans="1:26" x14ac:dyDescent="0.25">
      <c r="A59" s="86"/>
      <c r="B59" s="3" t="s">
        <v>90</v>
      </c>
      <c r="C59" s="169"/>
      <c r="D59" s="170"/>
      <c r="E59" s="171"/>
    </row>
    <row r="60" spans="1:26" x14ac:dyDescent="0.25">
      <c r="A60" s="86"/>
      <c r="B60" s="3" t="s">
        <v>91</v>
      </c>
      <c r="C60" s="169"/>
      <c r="D60" s="170"/>
      <c r="E60" s="171"/>
    </row>
    <row r="61" spans="1:26" x14ac:dyDescent="0.25">
      <c r="A61" s="86"/>
      <c r="B61" s="3" t="s">
        <v>98</v>
      </c>
      <c r="C61" s="169"/>
      <c r="D61" s="170"/>
      <c r="E61" s="171"/>
    </row>
    <row r="62" spans="1:26" x14ac:dyDescent="0.25">
      <c r="A62" s="86"/>
      <c r="B62" s="3" t="s">
        <v>106</v>
      </c>
      <c r="C62" s="169"/>
      <c r="D62" s="170"/>
      <c r="E62" s="171"/>
    </row>
    <row r="63" spans="1:26" x14ac:dyDescent="0.25">
      <c r="A63" s="86"/>
      <c r="B63" s="3" t="s">
        <v>100</v>
      </c>
      <c r="C63" s="169"/>
      <c r="D63" s="170"/>
      <c r="E63" s="171"/>
    </row>
    <row r="64" spans="1:26" x14ac:dyDescent="0.25">
      <c r="A64" s="86"/>
      <c r="B64" s="3" t="s">
        <v>118</v>
      </c>
      <c r="C64" s="169"/>
      <c r="D64" s="170"/>
      <c r="E64" s="171"/>
    </row>
    <row r="65" spans="1:5" x14ac:dyDescent="0.25">
      <c r="A65" s="86"/>
      <c r="B65" s="3" t="s">
        <v>124</v>
      </c>
      <c r="C65" s="169"/>
      <c r="D65" s="170"/>
      <c r="E65" s="172"/>
    </row>
    <row r="66" spans="1:5" x14ac:dyDescent="0.25">
      <c r="A66" s="84" t="s">
        <v>145</v>
      </c>
      <c r="B66" s="8"/>
      <c r="C66" s="158">
        <f>SUM(C47:C65)</f>
        <v>5.8636502895370892</v>
      </c>
      <c r="D66" s="162">
        <f>SUM(D47:D65)</f>
        <v>2.755915636082432</v>
      </c>
      <c r="E66" s="161">
        <f>SUM(E47:E65)</f>
        <v>68.897890902060794</v>
      </c>
    </row>
    <row r="67" spans="1:5" x14ac:dyDescent="0.25">
      <c r="A67" s="84">
        <v>4</v>
      </c>
      <c r="B67" s="2" t="s">
        <v>28</v>
      </c>
      <c r="C67" s="158">
        <v>4.4140877236374232</v>
      </c>
      <c r="D67" s="159">
        <v>2.0746212301095883</v>
      </c>
      <c r="E67" s="160">
        <f t="shared" si="18"/>
        <v>51.865530752739708</v>
      </c>
    </row>
    <row r="68" spans="1:5" x14ac:dyDescent="0.25">
      <c r="A68" s="86"/>
      <c r="B68" s="3" t="s">
        <v>41</v>
      </c>
      <c r="C68" s="169"/>
      <c r="D68" s="170"/>
      <c r="E68" s="171"/>
    </row>
    <row r="69" spans="1:5" x14ac:dyDescent="0.25">
      <c r="A69" s="86"/>
      <c r="B69" s="3" t="s">
        <v>42</v>
      </c>
      <c r="C69" s="169"/>
      <c r="D69" s="170"/>
      <c r="E69" s="171"/>
    </row>
    <row r="70" spans="1:5" x14ac:dyDescent="0.25">
      <c r="A70" s="86"/>
      <c r="B70" s="3" t="s">
        <v>43</v>
      </c>
      <c r="C70" s="169"/>
      <c r="D70" s="170"/>
      <c r="E70" s="171"/>
    </row>
    <row r="71" spans="1:5" x14ac:dyDescent="0.25">
      <c r="A71" s="86"/>
      <c r="B71" s="3" t="s">
        <v>44</v>
      </c>
      <c r="C71" s="169"/>
      <c r="D71" s="170"/>
      <c r="E71" s="171"/>
    </row>
    <row r="72" spans="1:5" x14ac:dyDescent="0.25">
      <c r="A72" s="86"/>
      <c r="B72" s="3" t="s">
        <v>51</v>
      </c>
      <c r="C72" s="169"/>
      <c r="D72" s="170"/>
      <c r="E72" s="171"/>
    </row>
    <row r="73" spans="1:5" x14ac:dyDescent="0.25">
      <c r="A73" s="86"/>
      <c r="B73" s="3" t="s">
        <v>54</v>
      </c>
      <c r="C73" s="169"/>
      <c r="D73" s="170"/>
      <c r="E73" s="171"/>
    </row>
    <row r="74" spans="1:5" x14ac:dyDescent="0.25">
      <c r="A74" s="86"/>
      <c r="B74" s="3" t="s">
        <v>56</v>
      </c>
      <c r="C74" s="169"/>
      <c r="D74" s="170"/>
      <c r="E74" s="171"/>
    </row>
    <row r="75" spans="1:5" x14ac:dyDescent="0.25">
      <c r="A75" s="86"/>
      <c r="B75" s="3" t="s">
        <v>57</v>
      </c>
      <c r="C75" s="169"/>
      <c r="D75" s="170"/>
      <c r="E75" s="171"/>
    </row>
    <row r="76" spans="1:5" x14ac:dyDescent="0.25">
      <c r="A76" s="86"/>
      <c r="B76" s="3" t="s">
        <v>58</v>
      </c>
      <c r="C76" s="169"/>
      <c r="D76" s="170"/>
      <c r="E76" s="171"/>
    </row>
    <row r="77" spans="1:5" x14ac:dyDescent="0.25">
      <c r="A77" s="86"/>
      <c r="B77" s="3" t="s">
        <v>75</v>
      </c>
      <c r="C77" s="169"/>
      <c r="D77" s="170"/>
      <c r="E77" s="171"/>
    </row>
    <row r="78" spans="1:5" x14ac:dyDescent="0.25">
      <c r="A78" s="86"/>
      <c r="B78" s="3" t="s">
        <v>71</v>
      </c>
      <c r="C78" s="169"/>
      <c r="D78" s="170"/>
      <c r="E78" s="171"/>
    </row>
    <row r="79" spans="1:5" x14ac:dyDescent="0.25">
      <c r="A79" s="86"/>
      <c r="B79" s="3" t="s">
        <v>79</v>
      </c>
      <c r="C79" s="169"/>
      <c r="D79" s="170"/>
      <c r="E79" s="171"/>
    </row>
    <row r="80" spans="1:5" x14ac:dyDescent="0.25">
      <c r="A80" s="86"/>
      <c r="B80" s="3" t="s">
        <v>85</v>
      </c>
      <c r="C80" s="169"/>
      <c r="D80" s="170"/>
      <c r="E80" s="171"/>
    </row>
    <row r="81" spans="1:5" x14ac:dyDescent="0.25">
      <c r="A81" s="86"/>
      <c r="B81" s="3" t="s">
        <v>89</v>
      </c>
      <c r="C81" s="169"/>
      <c r="D81" s="170"/>
      <c r="E81" s="171"/>
    </row>
    <row r="82" spans="1:5" x14ac:dyDescent="0.25">
      <c r="A82" s="86"/>
      <c r="B82" s="3" t="s">
        <v>122</v>
      </c>
      <c r="C82" s="169"/>
      <c r="D82" s="170"/>
      <c r="E82" s="171"/>
    </row>
    <row r="83" spans="1:5" x14ac:dyDescent="0.25">
      <c r="A83" s="86"/>
      <c r="B83" s="3" t="s">
        <v>127</v>
      </c>
      <c r="C83" s="169"/>
      <c r="D83" s="170"/>
      <c r="E83" s="171"/>
    </row>
    <row r="84" spans="1:5" x14ac:dyDescent="0.25">
      <c r="A84" s="86"/>
      <c r="B84" s="3" t="s">
        <v>136</v>
      </c>
      <c r="C84" s="169"/>
      <c r="D84" s="170"/>
      <c r="E84" s="172"/>
    </row>
    <row r="85" spans="1:5" x14ac:dyDescent="0.25">
      <c r="A85" s="84" t="s">
        <v>146</v>
      </c>
      <c r="B85" s="8"/>
      <c r="C85" s="158">
        <f>SUM(C67:C84)</f>
        <v>4.4140877236374232</v>
      </c>
      <c r="D85" s="162">
        <f>SUM(D67:D84)</f>
        <v>2.0746212301095883</v>
      </c>
      <c r="E85" s="161">
        <f>SUM(E67:E84)</f>
        <v>51.865530752739708</v>
      </c>
    </row>
    <row r="86" spans="1:5" x14ac:dyDescent="0.25">
      <c r="A86" s="84">
        <v>5</v>
      </c>
      <c r="B86" s="2" t="s">
        <v>40</v>
      </c>
      <c r="C86" s="158">
        <v>1.8183232346979059</v>
      </c>
      <c r="D86" s="159">
        <v>0.8546119203080158</v>
      </c>
      <c r="E86" s="160">
        <f>D86/0.04</f>
        <v>21.365298007700396</v>
      </c>
    </row>
    <row r="87" spans="1:5" x14ac:dyDescent="0.25">
      <c r="A87" s="86"/>
      <c r="B87" s="3" t="s">
        <v>47</v>
      </c>
      <c r="C87" s="169"/>
      <c r="D87" s="170"/>
      <c r="E87" s="171"/>
    </row>
    <row r="88" spans="1:5" x14ac:dyDescent="0.25">
      <c r="A88" s="86"/>
      <c r="B88" s="3" t="s">
        <v>55</v>
      </c>
      <c r="C88" s="169"/>
      <c r="D88" s="170"/>
      <c r="E88" s="171"/>
    </row>
    <row r="89" spans="1:5" x14ac:dyDescent="0.25">
      <c r="A89" s="86"/>
      <c r="B89" s="3" t="s">
        <v>59</v>
      </c>
      <c r="C89" s="169"/>
      <c r="D89" s="170"/>
      <c r="E89" s="171"/>
    </row>
    <row r="90" spans="1:5" x14ac:dyDescent="0.25">
      <c r="A90" s="86"/>
      <c r="B90" s="3" t="s">
        <v>64</v>
      </c>
      <c r="C90" s="169"/>
      <c r="D90" s="170"/>
      <c r="E90" s="171"/>
    </row>
    <row r="91" spans="1:5" x14ac:dyDescent="0.25">
      <c r="A91" s="86"/>
      <c r="B91" s="3" t="s">
        <v>65</v>
      </c>
      <c r="C91" s="169"/>
      <c r="D91" s="170"/>
      <c r="E91" s="171"/>
    </row>
    <row r="92" spans="1:5" x14ac:dyDescent="0.25">
      <c r="A92" s="86"/>
      <c r="B92" s="3" t="s">
        <v>66</v>
      </c>
      <c r="C92" s="169"/>
      <c r="D92" s="170"/>
      <c r="E92" s="171"/>
    </row>
    <row r="93" spans="1:5" x14ac:dyDescent="0.25">
      <c r="A93" s="86"/>
      <c r="B93" s="3" t="s">
        <v>68</v>
      </c>
      <c r="C93" s="169"/>
      <c r="D93" s="170"/>
      <c r="E93" s="171"/>
    </row>
    <row r="94" spans="1:5" x14ac:dyDescent="0.25">
      <c r="A94" s="86"/>
      <c r="B94" s="3" t="s">
        <v>69</v>
      </c>
      <c r="C94" s="169"/>
      <c r="D94" s="170"/>
      <c r="E94" s="171"/>
    </row>
    <row r="95" spans="1:5" x14ac:dyDescent="0.25">
      <c r="A95" s="86"/>
      <c r="B95" s="3" t="s">
        <v>76</v>
      </c>
      <c r="C95" s="169"/>
      <c r="D95" s="170"/>
      <c r="E95" s="171"/>
    </row>
    <row r="96" spans="1:5" x14ac:dyDescent="0.25">
      <c r="A96" s="86"/>
      <c r="B96" s="3" t="s">
        <v>77</v>
      </c>
      <c r="C96" s="169"/>
      <c r="D96" s="170"/>
      <c r="E96" s="171"/>
    </row>
    <row r="97" spans="1:5" x14ac:dyDescent="0.25">
      <c r="A97" s="86"/>
      <c r="B97" s="3" t="s">
        <v>78</v>
      </c>
      <c r="C97" s="169"/>
      <c r="D97" s="170"/>
      <c r="E97" s="171"/>
    </row>
    <row r="98" spans="1:5" x14ac:dyDescent="0.25">
      <c r="A98" s="86"/>
      <c r="B98" s="3" t="s">
        <v>81</v>
      </c>
      <c r="C98" s="169"/>
      <c r="D98" s="170"/>
      <c r="E98" s="171"/>
    </row>
    <row r="99" spans="1:5" x14ac:dyDescent="0.25">
      <c r="A99" s="86"/>
      <c r="B99" s="3" t="s">
        <v>137</v>
      </c>
      <c r="C99" s="169"/>
      <c r="D99" s="170"/>
      <c r="E99" s="171"/>
    </row>
    <row r="100" spans="1:5" x14ac:dyDescent="0.25">
      <c r="A100" s="86"/>
      <c r="B100" s="7" t="s">
        <v>138</v>
      </c>
      <c r="C100" s="169"/>
      <c r="D100" s="174"/>
      <c r="E100" s="172"/>
    </row>
    <row r="101" spans="1:5" x14ac:dyDescent="0.25">
      <c r="A101" s="84" t="s">
        <v>147</v>
      </c>
      <c r="B101" s="8"/>
      <c r="C101" s="158">
        <f>SUM(C86:C100)</f>
        <v>1.8183232346979059</v>
      </c>
      <c r="D101" s="162">
        <f>SUM(D86:D100)</f>
        <v>0.8546119203080158</v>
      </c>
      <c r="E101" s="161">
        <f>SUM(E86:E100)</f>
        <v>21.365298007700396</v>
      </c>
    </row>
    <row r="102" spans="1:5" x14ac:dyDescent="0.25">
      <c r="A102" s="84">
        <v>6</v>
      </c>
      <c r="B102" s="2" t="s">
        <v>53</v>
      </c>
      <c r="C102" s="158">
        <v>4.6611176806152619</v>
      </c>
      <c r="D102" s="159">
        <v>2.1907253098891735</v>
      </c>
      <c r="E102" s="160">
        <f t="shared" ref="E102" si="19">D102/0.04</f>
        <v>54.768132747229338</v>
      </c>
    </row>
    <row r="103" spans="1:5" x14ac:dyDescent="0.25">
      <c r="A103" s="86"/>
      <c r="B103" s="3" t="s">
        <v>38</v>
      </c>
      <c r="C103" s="169"/>
      <c r="D103" s="170"/>
      <c r="E103" s="171"/>
    </row>
    <row r="104" spans="1:5" x14ac:dyDescent="0.25">
      <c r="A104" s="86"/>
      <c r="B104" s="3" t="s">
        <v>37</v>
      </c>
      <c r="C104" s="169"/>
      <c r="D104" s="170"/>
      <c r="E104" s="171"/>
    </row>
    <row r="105" spans="1:5" x14ac:dyDescent="0.25">
      <c r="A105" s="86"/>
      <c r="B105" s="3" t="s">
        <v>48</v>
      </c>
      <c r="C105" s="169"/>
      <c r="D105" s="170"/>
      <c r="E105" s="171"/>
    </row>
    <row r="106" spans="1:5" x14ac:dyDescent="0.25">
      <c r="A106" s="86"/>
      <c r="B106" s="3" t="s">
        <v>86</v>
      </c>
      <c r="C106" s="169"/>
      <c r="D106" s="170"/>
      <c r="E106" s="171"/>
    </row>
    <row r="107" spans="1:5" x14ac:dyDescent="0.25">
      <c r="A107" s="86"/>
      <c r="B107" s="3" t="s">
        <v>61</v>
      </c>
      <c r="C107" s="169"/>
      <c r="D107" s="170"/>
      <c r="E107" s="171"/>
    </row>
    <row r="108" spans="1:5" x14ac:dyDescent="0.25">
      <c r="A108" s="86"/>
      <c r="B108" s="3" t="s">
        <v>63</v>
      </c>
      <c r="C108" s="169"/>
      <c r="D108" s="170"/>
      <c r="E108" s="171"/>
    </row>
    <row r="109" spans="1:5" x14ac:dyDescent="0.25">
      <c r="A109" s="86"/>
      <c r="B109" s="3" t="s">
        <v>70</v>
      </c>
      <c r="C109" s="169"/>
      <c r="D109" s="170"/>
      <c r="E109" s="171"/>
    </row>
    <row r="110" spans="1:5" x14ac:dyDescent="0.25">
      <c r="A110" s="86"/>
      <c r="B110" s="3" t="s">
        <v>87</v>
      </c>
      <c r="C110" s="169"/>
      <c r="D110" s="170"/>
      <c r="E110" s="171"/>
    </row>
    <row r="111" spans="1:5" x14ac:dyDescent="0.25">
      <c r="A111" s="86"/>
      <c r="B111" s="3" t="s">
        <v>88</v>
      </c>
      <c r="C111" s="169"/>
      <c r="D111" s="170"/>
      <c r="E111" s="171"/>
    </row>
    <row r="112" spans="1:5" x14ac:dyDescent="0.25">
      <c r="A112" s="86"/>
      <c r="B112" s="3" t="s">
        <v>92</v>
      </c>
      <c r="C112" s="169"/>
      <c r="D112" s="170"/>
      <c r="E112" s="171"/>
    </row>
    <row r="113" spans="1:5" x14ac:dyDescent="0.25">
      <c r="A113" s="86"/>
      <c r="B113" s="3" t="s">
        <v>97</v>
      </c>
      <c r="C113" s="169"/>
      <c r="D113" s="170"/>
      <c r="E113" s="171"/>
    </row>
    <row r="114" spans="1:5" x14ac:dyDescent="0.25">
      <c r="A114" s="86"/>
      <c r="B114" s="3" t="s">
        <v>99</v>
      </c>
      <c r="C114" s="169"/>
      <c r="D114" s="170"/>
      <c r="E114" s="171"/>
    </row>
    <row r="115" spans="1:5" x14ac:dyDescent="0.25">
      <c r="A115" s="86"/>
      <c r="B115" s="3" t="s">
        <v>108</v>
      </c>
      <c r="C115" s="169"/>
      <c r="D115" s="170"/>
      <c r="E115" s="171"/>
    </row>
    <row r="116" spans="1:5" x14ac:dyDescent="0.25">
      <c r="A116" s="86"/>
      <c r="B116" s="3" t="s">
        <v>109</v>
      </c>
      <c r="C116" s="169"/>
      <c r="D116" s="170"/>
      <c r="E116" s="171"/>
    </row>
    <row r="117" spans="1:5" x14ac:dyDescent="0.25">
      <c r="A117" s="86"/>
      <c r="B117" s="3" t="s">
        <v>110</v>
      </c>
      <c r="C117" s="169"/>
      <c r="D117" s="170"/>
      <c r="E117" s="171"/>
    </row>
    <row r="118" spans="1:5" x14ac:dyDescent="0.25">
      <c r="A118" s="86"/>
      <c r="B118" s="3" t="s">
        <v>117</v>
      </c>
      <c r="C118" s="169"/>
      <c r="D118" s="170"/>
      <c r="E118" s="171"/>
    </row>
    <row r="119" spans="1:5" x14ac:dyDescent="0.25">
      <c r="A119" s="86"/>
      <c r="B119" s="3" t="s">
        <v>128</v>
      </c>
      <c r="C119" s="169"/>
      <c r="D119" s="170"/>
      <c r="E119" s="171"/>
    </row>
    <row r="120" spans="1:5" x14ac:dyDescent="0.25">
      <c r="A120" s="86"/>
      <c r="B120" s="3" t="s">
        <v>129</v>
      </c>
      <c r="C120" s="169"/>
      <c r="D120" s="170"/>
      <c r="E120" s="171"/>
    </row>
    <row r="121" spans="1:5" x14ac:dyDescent="0.25">
      <c r="A121" s="86"/>
      <c r="B121" s="3" t="s">
        <v>139</v>
      </c>
      <c r="C121" s="169"/>
      <c r="D121" s="170"/>
      <c r="E121" s="171"/>
    </row>
    <row r="122" spans="1:5" x14ac:dyDescent="0.25">
      <c r="A122" s="86"/>
      <c r="B122" s="3" t="s">
        <v>140</v>
      </c>
      <c r="C122" s="169"/>
      <c r="D122" s="170"/>
      <c r="E122" s="171"/>
    </row>
    <row r="123" spans="1:5" x14ac:dyDescent="0.25">
      <c r="A123" s="86"/>
      <c r="B123" s="3" t="s">
        <v>141</v>
      </c>
      <c r="C123" s="169"/>
      <c r="D123" s="170"/>
      <c r="E123" s="172"/>
    </row>
    <row r="124" spans="1:5" ht="15.75" thickBot="1" x14ac:dyDescent="0.3">
      <c r="A124" s="88" t="s">
        <v>148</v>
      </c>
      <c r="B124" s="32"/>
      <c r="C124" s="164">
        <f>SUM(C102:C123)</f>
        <v>4.6611176806152619</v>
      </c>
      <c r="D124" s="165">
        <f>SUM(D102:D123)</f>
        <v>2.1907253098891735</v>
      </c>
      <c r="E124" s="166">
        <f>SUM(E102:E123)</f>
        <v>54.768132747229338</v>
      </c>
    </row>
    <row r="125" spans="1:5" ht="18.75" x14ac:dyDescent="0.3">
      <c r="A125" s="29" t="s">
        <v>24</v>
      </c>
      <c r="C125" s="163">
        <f>SUM(C124,C101,C85,C66,C46,C11)</f>
        <v>24.542035951681523</v>
      </c>
      <c r="D125" s="163">
        <f>SUM(D124,D101,D85,D66,D46,D11)</f>
        <v>11.534756897290315</v>
      </c>
      <c r="E125" s="167">
        <f>SUM(E124,E101,E85,E66,E46,E11)</f>
        <v>288.36892243225782</v>
      </c>
    </row>
  </sheetData>
  <mergeCells count="1">
    <mergeCell ref="H13:N13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5"/>
  <sheetViews>
    <sheetView zoomScale="80" zoomScaleNormal="80" workbookViewId="0">
      <selection activeCell="G40" sqref="G36:H40"/>
    </sheetView>
  </sheetViews>
  <sheetFormatPr defaultColWidth="11.42578125" defaultRowHeight="15" x14ac:dyDescent="0.25"/>
  <cols>
    <col min="1" max="1" width="10.5703125" style="1" customWidth="1"/>
    <col min="2" max="2" width="11" style="1" customWidth="1"/>
    <col min="3" max="3" width="20" style="1" customWidth="1"/>
    <col min="5" max="5" width="22.28515625" customWidth="1"/>
    <col min="6" max="12" width="23.28515625" customWidth="1"/>
    <col min="13" max="13" width="10.5703125" bestFit="1" customWidth="1"/>
    <col min="14" max="14" width="20.85546875" customWidth="1"/>
    <col min="15" max="15" width="27.42578125" customWidth="1"/>
    <col min="16" max="16" width="22" customWidth="1"/>
    <col min="17" max="17" width="10.5703125" bestFit="1" customWidth="1"/>
    <col min="18" max="18" width="13.140625" bestFit="1" customWidth="1"/>
    <col min="19" max="19" width="27" bestFit="1" customWidth="1"/>
    <col min="20" max="20" width="15.7109375" bestFit="1" customWidth="1"/>
    <col min="21" max="21" width="10.5703125" bestFit="1" customWidth="1"/>
    <col min="22" max="22" width="15" bestFit="1" customWidth="1"/>
    <col min="23" max="24" width="10.5703125" bestFit="1" customWidth="1"/>
  </cols>
  <sheetData>
    <row r="1" spans="1:24" x14ac:dyDescent="0.25">
      <c r="A1" s="4"/>
      <c r="B1" s="4"/>
      <c r="C1" s="35"/>
      <c r="E1" s="29" t="s">
        <v>182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4" t="s">
        <v>142</v>
      </c>
      <c r="B2" s="4" t="s">
        <v>0</v>
      </c>
      <c r="C2" s="36" t="s">
        <v>182</v>
      </c>
      <c r="E2" s="58" t="s">
        <v>142</v>
      </c>
      <c r="F2" s="59">
        <v>1</v>
      </c>
      <c r="G2" s="59">
        <v>2</v>
      </c>
      <c r="H2" s="59">
        <v>3</v>
      </c>
      <c r="I2" s="59">
        <v>4</v>
      </c>
      <c r="J2" s="59">
        <v>5</v>
      </c>
      <c r="K2" s="59">
        <v>6</v>
      </c>
      <c r="L2" s="59" t="s">
        <v>25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5">
      <c r="A3" s="6">
        <v>1</v>
      </c>
      <c r="B3" s="7" t="s">
        <v>62</v>
      </c>
      <c r="C3" s="22">
        <f>Calculos_116_parcelas!E3</f>
        <v>40.762122672741349</v>
      </c>
      <c r="E3" s="48" t="s">
        <v>167</v>
      </c>
      <c r="F3" s="49">
        <v>0.04</v>
      </c>
      <c r="G3" s="49">
        <v>0.04</v>
      </c>
      <c r="H3" s="49">
        <v>0.04</v>
      </c>
      <c r="I3" s="49">
        <v>0.04</v>
      </c>
      <c r="J3" s="49">
        <v>0.04</v>
      </c>
      <c r="K3" s="49">
        <v>0.04</v>
      </c>
      <c r="L3" s="49">
        <v>0.04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6"/>
      <c r="B4" s="7" t="s">
        <v>119</v>
      </c>
      <c r="C4" s="175">
        <f>Calculos_116_parcelas!E4</f>
        <v>0</v>
      </c>
      <c r="E4" s="50" t="s">
        <v>168</v>
      </c>
      <c r="F4" s="51">
        <v>106.11799999999999</v>
      </c>
      <c r="G4" s="51">
        <v>775.6579999999999</v>
      </c>
      <c r="H4" s="51">
        <v>450.08599999999996</v>
      </c>
      <c r="I4" s="51">
        <v>367.07599999999996</v>
      </c>
      <c r="J4" s="51">
        <v>284.25900000000001</v>
      </c>
      <c r="K4" s="51">
        <v>307.05900000000003</v>
      </c>
      <c r="L4" s="51">
        <v>2290.2559999999999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6"/>
      <c r="B5" s="7" t="s">
        <v>125</v>
      </c>
      <c r="C5" s="175">
        <f>Calculos_116_parcelas!E5</f>
        <v>0</v>
      </c>
      <c r="E5" s="52" t="s">
        <v>169</v>
      </c>
      <c r="F5" s="53">
        <v>0.32</v>
      </c>
      <c r="G5" s="53">
        <v>1.36</v>
      </c>
      <c r="H5" s="53">
        <v>0.76</v>
      </c>
      <c r="I5" s="53">
        <v>0.72</v>
      </c>
      <c r="J5" s="53">
        <v>0.6</v>
      </c>
      <c r="K5" s="53">
        <v>0.88</v>
      </c>
      <c r="L5" s="53">
        <v>4.6399999999999997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5">
      <c r="A6" s="6"/>
      <c r="B6" s="7" t="s">
        <v>133</v>
      </c>
      <c r="C6" s="175">
        <f>Calculos_116_parcelas!E6</f>
        <v>0</v>
      </c>
      <c r="E6" s="54" t="s">
        <v>170</v>
      </c>
      <c r="F6" s="55">
        <v>0.30155110348856901</v>
      </c>
      <c r="G6" s="55">
        <v>0.17533500589177192</v>
      </c>
      <c r="H6" s="55">
        <v>0.16885661851290645</v>
      </c>
      <c r="I6" s="55">
        <v>0.19614466758927307</v>
      </c>
      <c r="J6" s="55">
        <v>0.2110751110782772</v>
      </c>
      <c r="K6" s="55">
        <v>0.28658987360735233</v>
      </c>
      <c r="L6" s="55">
        <v>0.2025974388889277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5">
      <c r="A7" s="6"/>
      <c r="B7" s="7" t="s">
        <v>130</v>
      </c>
      <c r="C7" s="175">
        <f>Calculos_116_parcelas!E7</f>
        <v>0</v>
      </c>
      <c r="E7" s="52" t="s">
        <v>171</v>
      </c>
      <c r="F7" s="53">
        <v>0.05</v>
      </c>
      <c r="G7" s="53">
        <v>0.05</v>
      </c>
      <c r="H7" s="53">
        <v>0.05</v>
      </c>
      <c r="I7" s="53">
        <v>0.05</v>
      </c>
      <c r="J7" s="53">
        <v>0.05</v>
      </c>
      <c r="K7" s="53">
        <v>0.05</v>
      </c>
      <c r="L7" s="53">
        <v>0.05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A8" s="6"/>
      <c r="B8" s="7" t="s">
        <v>131</v>
      </c>
      <c r="C8" s="175">
        <f>Calculos_116_parcelas!E8</f>
        <v>0</v>
      </c>
      <c r="E8" s="54" t="s">
        <v>172</v>
      </c>
      <c r="F8" s="55">
        <v>8</v>
      </c>
      <c r="G8" s="55">
        <v>34</v>
      </c>
      <c r="H8" s="55">
        <v>19</v>
      </c>
      <c r="I8" s="55">
        <v>18</v>
      </c>
      <c r="J8" s="55">
        <v>15</v>
      </c>
      <c r="K8" s="55">
        <v>22</v>
      </c>
      <c r="L8" s="55">
        <v>116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5">
      <c r="A9" s="6"/>
      <c r="B9" s="7" t="s">
        <v>132</v>
      </c>
      <c r="C9" s="175">
        <f>Calculos_116_parcelas!E9</f>
        <v>0</v>
      </c>
      <c r="E9" s="52" t="s">
        <v>173</v>
      </c>
      <c r="F9" s="53">
        <v>7</v>
      </c>
      <c r="G9" s="53">
        <v>33</v>
      </c>
      <c r="H9" s="53">
        <v>18</v>
      </c>
      <c r="I9" s="53">
        <v>17</v>
      </c>
      <c r="J9" s="53">
        <v>14</v>
      </c>
      <c r="K9" s="53">
        <v>21</v>
      </c>
      <c r="L9" s="53">
        <v>115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5">
      <c r="A10" s="7"/>
      <c r="B10" s="93" t="s">
        <v>111</v>
      </c>
      <c r="C10" s="176">
        <f>Calculos_116_parcelas!E10</f>
        <v>0</v>
      </c>
      <c r="E10" s="54" t="s">
        <v>174</v>
      </c>
      <c r="F10" s="55">
        <f>AVERAGE(C3:C10)</f>
        <v>5.0952653340926686</v>
      </c>
      <c r="G10" s="55">
        <f>AVERAGE(C12:C45)</f>
        <v>1.4914690396995964</v>
      </c>
      <c r="H10" s="55">
        <f>AVERAGE(C47:C65)</f>
        <v>3.6262047843189893</v>
      </c>
      <c r="I10" s="55">
        <f>AVERAGE(C67:C84)</f>
        <v>2.8814183751522062</v>
      </c>
      <c r="J10" s="55">
        <f>AVERAGE(C86:C100)</f>
        <v>1.4243532005133597</v>
      </c>
      <c r="K10" s="55">
        <f>AVERAGE(C102:C123)</f>
        <v>2.4894605794195153</v>
      </c>
      <c r="L10" s="55">
        <f>AVERAGE(C3:C10,C12:C45,C47:C65,C67:C84,C86:C100,C102:C123)</f>
        <v>2.4859389864849817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5">
      <c r="A11" s="4" t="s">
        <v>143</v>
      </c>
      <c r="B11" s="8"/>
      <c r="C11" s="34">
        <f>Calculos_116_parcelas!E11</f>
        <v>40.762122672741349</v>
      </c>
      <c r="E11" s="52" t="s">
        <v>175</v>
      </c>
      <c r="F11" s="53">
        <f>STDEV(C3:C10)</f>
        <v>14.411586678726662</v>
      </c>
      <c r="G11" s="53">
        <f>STDEV(C12:C45)</f>
        <v>8.6966842231394619</v>
      </c>
      <c r="H11" s="53">
        <f>STDEV(C47:C65)</f>
        <v>15.806260203430178</v>
      </c>
      <c r="I11" s="53">
        <f>STDEV(C67:C84)</f>
        <v>12.224822835033891</v>
      </c>
      <c r="J11" s="53">
        <f>STDEV(C86:C100)</f>
        <v>5.5164962247054756</v>
      </c>
      <c r="K11" s="53">
        <f>STDEV(C102:C123)</f>
        <v>11.67660513516846</v>
      </c>
      <c r="L11" s="53">
        <f>STDEV(C3:C10,C12:C45,C47:C65,C67:C84,C86:C100,C102:C123)</f>
        <v>11.193615739740974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5">
      <c r="A12" s="4">
        <v>2</v>
      </c>
      <c r="B12" s="4" t="s">
        <v>26</v>
      </c>
      <c r="C12" s="22">
        <f>Calculos_116_parcelas!E12</f>
        <v>50.709947349786276</v>
      </c>
      <c r="E12" s="54" t="s">
        <v>176</v>
      </c>
      <c r="F12" s="55">
        <f>IF(F6&gt;5,F11/SQRT(F8),F11/SQRT(F8)*SQRT(1-(F6/100)))</f>
        <v>5.0875771193221784</v>
      </c>
      <c r="G12" s="55">
        <f t="shared" ref="G12:L12" si="0">IF(G6&gt;5,G11/SQRT(G8),G11/SQRT(G8)*SQRT(1-(G6/100)))</f>
        <v>1.4901609323912139</v>
      </c>
      <c r="H12" s="55">
        <f t="shared" si="0"/>
        <v>3.6231419474324431</v>
      </c>
      <c r="I12" s="55">
        <f t="shared" si="0"/>
        <v>2.8785911138442382</v>
      </c>
      <c r="J12" s="55">
        <f t="shared" si="0"/>
        <v>1.4228491788902224</v>
      </c>
      <c r="K12" s="55">
        <f t="shared" si="0"/>
        <v>2.4858907489271562</v>
      </c>
      <c r="L12" s="55">
        <f t="shared" si="0"/>
        <v>1.0382477975949496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5">
      <c r="A13" s="6"/>
      <c r="B13" s="7" t="s">
        <v>27</v>
      </c>
      <c r="C13" s="175">
        <f>Calculos_116_parcelas!E13</f>
        <v>0</v>
      </c>
      <c r="E13" s="52" t="s">
        <v>177</v>
      </c>
      <c r="F13" s="53">
        <f>TINV(F7,F9)</f>
        <v>2.3646242515927849</v>
      </c>
      <c r="G13" s="53">
        <f t="shared" ref="G13:L13" si="1">TINV(G7,G9)</f>
        <v>2.0345152974493397</v>
      </c>
      <c r="H13" s="53">
        <f t="shared" si="1"/>
        <v>2.1009220402410378</v>
      </c>
      <c r="I13" s="53">
        <f t="shared" si="1"/>
        <v>2.109815577833317</v>
      </c>
      <c r="J13" s="53">
        <f t="shared" si="1"/>
        <v>2.1447866879178044</v>
      </c>
      <c r="K13" s="53">
        <f t="shared" si="1"/>
        <v>2.07961384472768</v>
      </c>
      <c r="L13" s="53">
        <f t="shared" si="1"/>
        <v>1.9808075411039101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5">
      <c r="A14" s="6"/>
      <c r="B14" s="7" t="s">
        <v>31</v>
      </c>
      <c r="C14" s="175">
        <f>Calculos_116_parcelas!E14</f>
        <v>0</v>
      </c>
      <c r="E14" s="54" t="s">
        <v>178</v>
      </c>
      <c r="F14" s="55">
        <f>F12*F13</f>
        <v>12.030208238197783</v>
      </c>
      <c r="G14" s="55">
        <f t="shared" ref="G14:L14" si="2">G12*G13</f>
        <v>3.0317552126112961</v>
      </c>
      <c r="H14" s="55">
        <f t="shared" si="2"/>
        <v>7.611938772282655</v>
      </c>
      <c r="I14" s="55">
        <f t="shared" si="2"/>
        <v>6.0732963742011332</v>
      </c>
      <c r="J14" s="55">
        <f t="shared" si="2"/>
        <v>3.0517079777985279</v>
      </c>
      <c r="K14" s="55">
        <f t="shared" si="2"/>
        <v>5.1696928179493753</v>
      </c>
      <c r="L14" s="55">
        <f t="shared" si="2"/>
        <v>2.056569067010602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5">
      <c r="A15" s="6"/>
      <c r="B15" s="7" t="s">
        <v>34</v>
      </c>
      <c r="C15" s="175">
        <f>Calculos_116_parcelas!E15</f>
        <v>0</v>
      </c>
      <c r="E15" s="52" t="s">
        <v>179</v>
      </c>
      <c r="F15" s="53">
        <f>F14*100/F10</f>
        <v>236.10562844888713</v>
      </c>
      <c r="G15" s="53">
        <f t="shared" ref="G15:L15" si="3">G14*100/G10</f>
        <v>203.27309061822268</v>
      </c>
      <c r="H15" s="53">
        <f t="shared" si="3"/>
        <v>209.91475178675537</v>
      </c>
      <c r="I15" s="53">
        <f t="shared" si="3"/>
        <v>210.77454168315009</v>
      </c>
      <c r="J15" s="53">
        <f t="shared" si="3"/>
        <v>214.25219367630467</v>
      </c>
      <c r="K15" s="53">
        <f t="shared" si="3"/>
        <v>207.663172523697</v>
      </c>
      <c r="L15" s="53">
        <f t="shared" si="3"/>
        <v>82.728058821689274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5">
      <c r="A16" s="6"/>
      <c r="B16" s="7" t="s">
        <v>36</v>
      </c>
      <c r="C16" s="175">
        <f>Calculos_116_parcelas!E16</f>
        <v>0</v>
      </c>
      <c r="E16" s="54" t="s">
        <v>180</v>
      </c>
      <c r="F16" s="55">
        <f>F10-F14</f>
        <v>-6.9349429041051147</v>
      </c>
      <c r="G16" s="55">
        <f t="shared" ref="G16:L16" si="4">G10-G14</f>
        <v>-1.5402861729116997</v>
      </c>
      <c r="H16" s="55">
        <f t="shared" si="4"/>
        <v>-3.9857339879636657</v>
      </c>
      <c r="I16" s="55">
        <f t="shared" si="4"/>
        <v>-3.191877999048927</v>
      </c>
      <c r="J16" s="55">
        <f t="shared" si="4"/>
        <v>-1.6273547772851682</v>
      </c>
      <c r="K16" s="55">
        <f t="shared" si="4"/>
        <v>-2.68023223852986</v>
      </c>
      <c r="L16" s="55">
        <f t="shared" si="4"/>
        <v>0.42936991947437964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5">
      <c r="A17" s="6"/>
      <c r="B17" s="7" t="s">
        <v>45</v>
      </c>
      <c r="C17" s="175">
        <f>Calculos_116_parcelas!E17</f>
        <v>0</v>
      </c>
      <c r="E17" s="56" t="s">
        <v>181</v>
      </c>
      <c r="F17" s="57">
        <f>F10+F14</f>
        <v>17.125473572290453</v>
      </c>
      <c r="G17" s="57">
        <f t="shared" ref="G17:L17" si="5">G10+G14</f>
        <v>4.523224252310893</v>
      </c>
      <c r="H17" s="57">
        <f t="shared" si="5"/>
        <v>11.238143556601644</v>
      </c>
      <c r="I17" s="57">
        <f t="shared" si="5"/>
        <v>8.9547147493533394</v>
      </c>
      <c r="J17" s="57">
        <f t="shared" si="5"/>
        <v>4.4760611783118875</v>
      </c>
      <c r="K17" s="57">
        <f t="shared" si="5"/>
        <v>7.6591533973688906</v>
      </c>
      <c r="L17" s="57">
        <f t="shared" si="5"/>
        <v>4.5425080534955837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5">
      <c r="A18" s="6"/>
      <c r="B18" s="7" t="s">
        <v>46</v>
      </c>
      <c r="C18" s="175">
        <f>Calculos_116_parcelas!E18</f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5">
      <c r="A19" s="6"/>
      <c r="B19" s="7" t="s">
        <v>72</v>
      </c>
      <c r="C19" s="175">
        <f>Calculos_116_parcelas!E19</f>
        <v>0</v>
      </c>
      <c r="E19" s="1"/>
      <c r="F19" s="1"/>
      <c r="G19" s="1"/>
      <c r="H19" s="1"/>
      <c r="I19" s="1"/>
      <c r="J19" s="1"/>
      <c r="K19" s="1"/>
      <c r="L19" s="45"/>
      <c r="M19" s="1"/>
      <c r="N19" s="1"/>
      <c r="O19" s="24" t="s">
        <v>192</v>
      </c>
      <c r="P19" s="46" t="s">
        <v>193</v>
      </c>
      <c r="Q19" s="1"/>
      <c r="R19" s="1"/>
      <c r="S19" s="1"/>
      <c r="T19" s="46"/>
      <c r="U19" s="1"/>
      <c r="V19" s="1"/>
      <c r="W19" s="1"/>
      <c r="X19" s="1"/>
    </row>
    <row r="20" spans="1:24" ht="18.75" x14ac:dyDescent="0.35">
      <c r="A20" s="6"/>
      <c r="B20" s="7" t="s">
        <v>73</v>
      </c>
      <c r="C20" s="175">
        <f>Calculos_116_parcelas!E20</f>
        <v>0</v>
      </c>
      <c r="E20" s="60" t="s">
        <v>142</v>
      </c>
      <c r="F20" s="60" t="s">
        <v>149</v>
      </c>
      <c r="G20" s="60" t="s">
        <v>208</v>
      </c>
      <c r="H20" s="60" t="s">
        <v>209</v>
      </c>
      <c r="I20" s="60" t="s">
        <v>195</v>
      </c>
      <c r="J20" s="60" t="s">
        <v>196</v>
      </c>
      <c r="K20" s="60" t="s">
        <v>197</v>
      </c>
      <c r="L20" s="60" t="s">
        <v>198</v>
      </c>
      <c r="M20" s="60" t="s">
        <v>199</v>
      </c>
      <c r="N20" s="60" t="s">
        <v>200</v>
      </c>
      <c r="O20" s="60" t="s">
        <v>201</v>
      </c>
      <c r="P20" s="60" t="s">
        <v>202</v>
      </c>
      <c r="Q20" s="60" t="s">
        <v>203</v>
      </c>
      <c r="R20" s="60" t="s">
        <v>204</v>
      </c>
      <c r="S20" s="60" t="s">
        <v>205</v>
      </c>
      <c r="T20" s="60" t="s">
        <v>194</v>
      </c>
      <c r="U20" s="60"/>
      <c r="V20" s="60" t="s">
        <v>206</v>
      </c>
      <c r="W20" s="60" t="s">
        <v>207</v>
      </c>
      <c r="X20" s="60" t="s">
        <v>179</v>
      </c>
    </row>
    <row r="21" spans="1:24" x14ac:dyDescent="0.25">
      <c r="A21" s="6"/>
      <c r="B21" s="7" t="s">
        <v>74</v>
      </c>
      <c r="C21" s="175">
        <f>Calculos_116_parcelas!E21</f>
        <v>0</v>
      </c>
      <c r="E21" s="10">
        <v>1</v>
      </c>
      <c r="F21" s="10">
        <v>8</v>
      </c>
      <c r="G21" s="10">
        <f>+(400/10000)*F21</f>
        <v>0.32</v>
      </c>
      <c r="H21" s="10">
        <v>106.11799999999999</v>
      </c>
      <c r="I21" s="10">
        <f>+H21/0.04</f>
        <v>2652.95</v>
      </c>
      <c r="J21" s="10">
        <f>+F21/I21</f>
        <v>3.0155110348856935E-3</v>
      </c>
      <c r="K21" s="42">
        <f>F10</f>
        <v>5.0952653340926686</v>
      </c>
      <c r="L21" s="10">
        <f>+H21/$H$27</f>
        <v>4.6334558232791437E-2</v>
      </c>
      <c r="M21" s="10">
        <f t="shared" ref="M21:M26" si="6">+L21^2</f>
        <v>2.1468912866279407E-3</v>
      </c>
      <c r="N21" s="10">
        <f>+K21*L21</f>
        <v>0.23608686833404027</v>
      </c>
      <c r="O21" s="42">
        <f>+VAR(C3:C10)</f>
        <v>207.6938305984518</v>
      </c>
      <c r="P21" s="42">
        <f>+O21*M21</f>
        <v>0.44589607519819574</v>
      </c>
      <c r="Q21" s="10">
        <f>+M21*O21</f>
        <v>0.44589607519819574</v>
      </c>
      <c r="R21" s="10">
        <f>+M21*(O21/F21)</f>
        <v>5.5737009399774468E-2</v>
      </c>
      <c r="S21" s="42">
        <f>+SQRT((1-J21)*(O21/F21))</f>
        <v>5.0875771193221784</v>
      </c>
      <c r="T21" s="10">
        <f>+S21^2</f>
        <v>25.883440945050555</v>
      </c>
      <c r="U21" s="10">
        <f>+M21*T21</f>
        <v>5.5568933832877906E-2</v>
      </c>
      <c r="V21" s="10">
        <v>2.3646242509493201</v>
      </c>
      <c r="W21" s="42">
        <f>+S21*V21</f>
        <v>12.030208234924105</v>
      </c>
      <c r="X21" s="42">
        <f>+(W21/K21)*100</f>
        <v>236.10562838463773</v>
      </c>
    </row>
    <row r="22" spans="1:24" x14ac:dyDescent="0.25">
      <c r="A22" s="6"/>
      <c r="B22" s="7" t="s">
        <v>80</v>
      </c>
      <c r="C22" s="175">
        <f>Calculos_116_parcelas!E22</f>
        <v>0</v>
      </c>
      <c r="E22" s="1">
        <v>2</v>
      </c>
      <c r="F22" s="1">
        <v>34</v>
      </c>
      <c r="G22" s="1">
        <f t="shared" ref="G22:G26" si="7">+(400/10000)*F22</f>
        <v>1.36</v>
      </c>
      <c r="H22" s="1">
        <v>775.65800000000002</v>
      </c>
      <c r="I22" s="1">
        <f t="shared" ref="I22:I27" si="8">+H22/0.04</f>
        <v>19391.45</v>
      </c>
      <c r="J22" s="1">
        <f t="shared" ref="J22:J27" si="9">+F22/I22</f>
        <v>1.7533500589177189E-3</v>
      </c>
      <c r="K22" s="43">
        <f>G10</f>
        <v>1.4914690396995964</v>
      </c>
      <c r="L22" s="1">
        <f t="shared" ref="L22:L25" si="10">+H22/$H$27</f>
        <v>0.33867742296057729</v>
      </c>
      <c r="M22" s="1">
        <f t="shared" si="6"/>
        <v>0.11470239682321777</v>
      </c>
      <c r="N22" s="1">
        <f t="shared" ref="N22:N25" si="11">+K22*L22</f>
        <v>0.5051268907909463</v>
      </c>
      <c r="O22" s="43">
        <f>+VAR(C12:C45)</f>
        <v>75.632316477002831</v>
      </c>
      <c r="P22" s="43">
        <f t="shared" ref="P22:P26" si="12">+O22*M22</f>
        <v>8.6752079772043711</v>
      </c>
      <c r="Q22" s="1">
        <f t="shared" ref="Q22:Q25" si="13">+M22*O22</f>
        <v>8.6752079772043711</v>
      </c>
      <c r="R22" s="1">
        <f t="shared" ref="R22:R26" si="14">+M22*(O22/F22)</f>
        <v>0.25515317580012858</v>
      </c>
      <c r="S22" s="43">
        <f t="shared" ref="S22:S26" si="15">+SQRT((1-J22)*(O22/F22))</f>
        <v>1.4901609323912142</v>
      </c>
      <c r="T22" s="1">
        <f t="shared" ref="T22:T26" si="16">+S22^2</f>
        <v>2.220579604425053</v>
      </c>
      <c r="U22" s="1">
        <f t="shared" ref="U22:U26" si="17">+M22*T22</f>
        <v>0.25470580296430639</v>
      </c>
      <c r="V22" s="1">
        <v>2.0345152872214101</v>
      </c>
      <c r="W22" s="43">
        <f t="shared" ref="W22:W26" si="18">+S22*V22</f>
        <v>3.0317551973700354</v>
      </c>
      <c r="X22" s="43">
        <f t="shared" ref="X22:X26" si="19">+(W22/K22)*100</f>
        <v>203.2730895963268</v>
      </c>
    </row>
    <row r="23" spans="1:24" x14ac:dyDescent="0.25">
      <c r="A23" s="6"/>
      <c r="B23" s="7" t="s">
        <v>82</v>
      </c>
      <c r="C23" s="175">
        <f>Calculos_116_parcelas!E23</f>
        <v>0</v>
      </c>
      <c r="E23" s="10">
        <v>3</v>
      </c>
      <c r="F23" s="10">
        <v>19</v>
      </c>
      <c r="G23" s="10">
        <f t="shared" si="7"/>
        <v>0.76</v>
      </c>
      <c r="H23" s="10">
        <v>450.08599999999996</v>
      </c>
      <c r="I23" s="10">
        <f t="shared" si="8"/>
        <v>11252.149999999998</v>
      </c>
      <c r="J23" s="10">
        <f t="shared" si="9"/>
        <v>1.6885661851290645E-3</v>
      </c>
      <c r="K23" s="42">
        <f>H10</f>
        <v>3.6262047843189893</v>
      </c>
      <c r="L23" s="10">
        <f t="shared" si="10"/>
        <v>0.1965221355167282</v>
      </c>
      <c r="M23" s="10">
        <f t="shared" si="6"/>
        <v>3.8620949748055286E-2</v>
      </c>
      <c r="N23" s="10">
        <f t="shared" si="11"/>
        <v>0.71262950803534453</v>
      </c>
      <c r="O23" s="42">
        <f>+VAR(C47:C65)</f>
        <v>249.83786161854061</v>
      </c>
      <c r="P23" s="42">
        <f t="shared" si="12"/>
        <v>9.6489754987312484</v>
      </c>
      <c r="Q23" s="10">
        <f t="shared" si="13"/>
        <v>9.6489754987312484</v>
      </c>
      <c r="R23" s="10">
        <f t="shared" si="14"/>
        <v>0.50784081572269724</v>
      </c>
      <c r="S23" s="42">
        <f t="shared" si="15"/>
        <v>3.6231419474324431</v>
      </c>
      <c r="T23" s="10">
        <f t="shared" si="16"/>
        <v>13.127157571244556</v>
      </c>
      <c r="U23" s="10">
        <f t="shared" si="17"/>
        <v>0.50698329289383948</v>
      </c>
      <c r="V23" s="10">
        <v>2.1009220368611801</v>
      </c>
      <c r="W23" s="42">
        <f t="shared" si="18"/>
        <v>7.611938760036951</v>
      </c>
      <c r="X23" s="42">
        <f t="shared" si="19"/>
        <v>209.9147514490551</v>
      </c>
    </row>
    <row r="24" spans="1:24" x14ac:dyDescent="0.25">
      <c r="A24" s="6"/>
      <c r="B24" s="7" t="s">
        <v>83</v>
      </c>
      <c r="C24" s="175">
        <f>Calculos_116_parcelas!E24</f>
        <v>0</v>
      </c>
      <c r="E24" s="1">
        <v>4</v>
      </c>
      <c r="F24" s="1">
        <v>18</v>
      </c>
      <c r="G24" s="1">
        <f t="shared" si="7"/>
        <v>0.72</v>
      </c>
      <c r="H24" s="1">
        <v>367.07599999999996</v>
      </c>
      <c r="I24" s="1">
        <f t="shared" si="8"/>
        <v>9176.9</v>
      </c>
      <c r="J24" s="1">
        <f t="shared" si="9"/>
        <v>1.9614466758927306E-3</v>
      </c>
      <c r="K24" s="43">
        <f>I10</f>
        <v>2.8814183751522062</v>
      </c>
      <c r="L24" s="1">
        <f t="shared" si="10"/>
        <v>0.16027727904653449</v>
      </c>
      <c r="M24" s="1">
        <f t="shared" si="6"/>
        <v>2.5688806178560685E-2</v>
      </c>
      <c r="N24" s="1">
        <f t="shared" si="11"/>
        <v>0.46182589696408216</v>
      </c>
      <c r="O24" s="43">
        <f>+VAR(C67:C84)</f>
        <v>149.44629334796605</v>
      </c>
      <c r="P24" s="43">
        <f t="shared" si="12"/>
        <v>3.839096863920223</v>
      </c>
      <c r="Q24" s="1">
        <f t="shared" si="13"/>
        <v>3.839096863920223</v>
      </c>
      <c r="R24" s="1">
        <f t="shared" si="14"/>
        <v>0.21328315910667903</v>
      </c>
      <c r="S24" s="43">
        <f t="shared" si="15"/>
        <v>2.8785911138442377</v>
      </c>
      <c r="T24" s="1">
        <f t="shared" si="16"/>
        <v>8.2862868007030084</v>
      </c>
      <c r="U24" s="1">
        <f t="shared" si="17"/>
        <v>0.21286481556322528</v>
      </c>
      <c r="V24" s="1">
        <v>2.1098155585926599</v>
      </c>
      <c r="W24" s="43">
        <f t="shared" si="18"/>
        <v>6.0732963188151476</v>
      </c>
      <c r="X24" s="43">
        <f t="shared" si="19"/>
        <v>210.77453976097223</v>
      </c>
    </row>
    <row r="25" spans="1:24" x14ac:dyDescent="0.25">
      <c r="A25" s="6"/>
      <c r="B25" s="7" t="s">
        <v>84</v>
      </c>
      <c r="C25" s="175">
        <f>Calculos_116_parcelas!E25</f>
        <v>0</v>
      </c>
      <c r="E25" s="10">
        <v>5</v>
      </c>
      <c r="F25" s="10">
        <v>15</v>
      </c>
      <c r="G25" s="10">
        <f t="shared" si="7"/>
        <v>0.6</v>
      </c>
      <c r="H25" s="10">
        <v>284.25900000000001</v>
      </c>
      <c r="I25" s="10">
        <f t="shared" si="8"/>
        <v>7106.4750000000004</v>
      </c>
      <c r="J25" s="10">
        <f t="shared" si="9"/>
        <v>2.110751110782772E-3</v>
      </c>
      <c r="K25" s="42">
        <f>J10</f>
        <v>1.4243532005133597</v>
      </c>
      <c r="L25" s="10">
        <f t="shared" si="10"/>
        <v>0.12411669263174072</v>
      </c>
      <c r="M25" s="10">
        <f t="shared" si="6"/>
        <v>1.5404953389842E-2</v>
      </c>
      <c r="N25" s="10">
        <f t="shared" si="11"/>
        <v>0.1767860083871528</v>
      </c>
      <c r="O25" s="42">
        <f>+VAR(C86:C100)</f>
        <v>30.431730597189766</v>
      </c>
      <c r="P25" s="42">
        <f t="shared" si="12"/>
        <v>0.468799391421937</v>
      </c>
      <c r="Q25" s="10">
        <f t="shared" si="13"/>
        <v>0.468799391421937</v>
      </c>
      <c r="R25" s="10">
        <f t="shared" si="14"/>
        <v>3.1253292761462464E-2</v>
      </c>
      <c r="S25" s="42">
        <f t="shared" si="15"/>
        <v>1.4228491788902224</v>
      </c>
      <c r="T25" s="10">
        <f t="shared" si="16"/>
        <v>2.02449978586858</v>
      </c>
      <c r="U25" s="10">
        <f t="shared" si="17"/>
        <v>3.1187324839050585E-2</v>
      </c>
      <c r="V25" s="10">
        <v>2.1447866812820799</v>
      </c>
      <c r="W25" s="42">
        <f t="shared" si="18"/>
        <v>3.0517079683568928</v>
      </c>
      <c r="X25" s="42">
        <f t="shared" si="19"/>
        <v>214.25219301343296</v>
      </c>
    </row>
    <row r="26" spans="1:24" x14ac:dyDescent="0.25">
      <c r="A26" s="6"/>
      <c r="B26" s="7" t="s">
        <v>94</v>
      </c>
      <c r="C26" s="175">
        <f>Calculos_116_parcelas!E26</f>
        <v>0</v>
      </c>
      <c r="E26" s="35">
        <v>6</v>
      </c>
      <c r="F26" s="35">
        <v>22</v>
      </c>
      <c r="G26" s="35">
        <f t="shared" si="7"/>
        <v>0.88</v>
      </c>
      <c r="H26" s="35">
        <v>307.05900000000003</v>
      </c>
      <c r="I26" s="35">
        <f t="shared" si="8"/>
        <v>7676.4750000000004</v>
      </c>
      <c r="J26" s="35">
        <f t="shared" si="9"/>
        <v>2.8658987360735233E-3</v>
      </c>
      <c r="K26" s="61">
        <f>K10</f>
        <v>2.4894605794195153</v>
      </c>
      <c r="L26" s="35">
        <f>+H26/$H$27</f>
        <v>0.13407191161162768</v>
      </c>
      <c r="M26" s="35">
        <f t="shared" si="6"/>
        <v>1.7975277483196106E-2</v>
      </c>
      <c r="N26" s="35">
        <f>+K26*L26</f>
        <v>0.3337667387645647</v>
      </c>
      <c r="O26" s="61">
        <f>+VAR(C102:C123)</f>
        <v>136.34310748264247</v>
      </c>
      <c r="P26" s="61">
        <f t="shared" si="12"/>
        <v>2.4508051899217298</v>
      </c>
      <c r="Q26" s="35">
        <f>+M26*O26</f>
        <v>2.4508051899217298</v>
      </c>
      <c r="R26" s="35">
        <f t="shared" si="14"/>
        <v>0.11140023590553316</v>
      </c>
      <c r="S26" s="61">
        <f t="shared" si="15"/>
        <v>2.4858907489271567</v>
      </c>
      <c r="T26" s="35">
        <f t="shared" si="16"/>
        <v>6.1796528156016199</v>
      </c>
      <c r="U26" s="35">
        <f t="shared" si="17"/>
        <v>0.11108097411025322</v>
      </c>
      <c r="V26" s="35">
        <v>2.0796138370827202</v>
      </c>
      <c r="W26" s="61">
        <f t="shared" si="18"/>
        <v>5.1696927989448413</v>
      </c>
      <c r="X26" s="61">
        <f t="shared" si="19"/>
        <v>207.66317176029733</v>
      </c>
    </row>
    <row r="27" spans="1:24" x14ac:dyDescent="0.25">
      <c r="A27" s="6"/>
      <c r="B27" s="7" t="s">
        <v>95</v>
      </c>
      <c r="C27" s="175">
        <f>Calculos_116_parcelas!E27</f>
        <v>0</v>
      </c>
      <c r="E27" s="11" t="s">
        <v>25</v>
      </c>
      <c r="F27" s="11">
        <f>+SUM(F21:F26)</f>
        <v>116</v>
      </c>
      <c r="G27" s="11">
        <f>+SUM(G21:G26)</f>
        <v>4.6400000000000006</v>
      </c>
      <c r="H27" s="11">
        <f>+SUM(H21:H26)</f>
        <v>2290.2560000000003</v>
      </c>
      <c r="I27" s="11">
        <f t="shared" si="8"/>
        <v>57256.400000000009</v>
      </c>
      <c r="J27" s="11">
        <f t="shared" si="9"/>
        <v>2.0259743888892765E-3</v>
      </c>
      <c r="K27" s="44">
        <f>L10</f>
        <v>2.4859389864849817</v>
      </c>
      <c r="L27" s="11">
        <f>+H27/$H$27</f>
        <v>1</v>
      </c>
      <c r="M27" s="11">
        <f t="shared" ref="M27:R27" si="20">+SUM(M21:M26)</f>
        <v>0.21453927490949976</v>
      </c>
      <c r="N27" s="44">
        <f>+SUM(N21:N26)</f>
        <v>2.426221911276131</v>
      </c>
      <c r="O27" s="44">
        <f t="shared" si="20"/>
        <v>849.3851401217936</v>
      </c>
      <c r="P27" s="62">
        <f t="shared" si="20"/>
        <v>25.528780996397703</v>
      </c>
      <c r="Q27" s="11">
        <f t="shared" si="20"/>
        <v>25.528780996397703</v>
      </c>
      <c r="R27" s="11">
        <f t="shared" si="20"/>
        <v>1.174667688696275</v>
      </c>
      <c r="S27" s="44">
        <f>+SQRT(Q27)</f>
        <v>5.0526014088187985</v>
      </c>
      <c r="T27" s="11"/>
      <c r="U27" s="11">
        <f>+SUM(U21:U26)</f>
        <v>1.1723911442035528</v>
      </c>
      <c r="V27" s="11">
        <v>1.9808074761938901</v>
      </c>
      <c r="W27" s="44">
        <f>+U27*V27</f>
        <v>2.3222811434619066</v>
      </c>
      <c r="X27" s="44">
        <f>+(W27/N27)*100</f>
        <v>95.715941426002786</v>
      </c>
    </row>
    <row r="28" spans="1:24" x14ac:dyDescent="0.25">
      <c r="A28" s="6"/>
      <c r="B28" s="7" t="s">
        <v>96</v>
      </c>
      <c r="C28" s="175">
        <f>Calculos_116_parcelas!E28</f>
        <v>0</v>
      </c>
      <c r="E28" s="1"/>
      <c r="F28" s="1"/>
      <c r="G28" s="1"/>
      <c r="H28" s="1"/>
      <c r="I28" s="1"/>
      <c r="J28" s="1"/>
      <c r="K28" s="1"/>
      <c r="L28" s="1"/>
      <c r="M28" s="1"/>
      <c r="N28" s="47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5">
      <c r="A29" s="6"/>
      <c r="B29" s="7" t="s">
        <v>101</v>
      </c>
      <c r="C29" s="175">
        <f>Calculos_116_parcelas!E29</f>
        <v>0</v>
      </c>
      <c r="E29" s="27" t="s">
        <v>359</v>
      </c>
      <c r="F29" s="27"/>
      <c r="G29" s="27" t="s">
        <v>361</v>
      </c>
      <c r="H29" s="27"/>
      <c r="I29" s="27" t="s">
        <v>363</v>
      </c>
      <c r="J29" s="27"/>
      <c r="K29" s="27" t="s">
        <v>364</v>
      </c>
      <c r="L29" s="27"/>
      <c r="M29" s="27"/>
      <c r="N29" s="27"/>
      <c r="O29" s="27" t="s">
        <v>366</v>
      </c>
      <c r="P29" s="27"/>
    </row>
    <row r="30" spans="1:24" x14ac:dyDescent="0.25">
      <c r="A30" s="6"/>
      <c r="B30" s="7" t="s">
        <v>102</v>
      </c>
      <c r="C30" s="175">
        <f>Calculos_116_parcelas!E30</f>
        <v>0</v>
      </c>
      <c r="E30" s="27"/>
      <c r="F30" s="27" t="s">
        <v>360</v>
      </c>
      <c r="G30" s="27"/>
      <c r="H30" s="27" t="s">
        <v>362</v>
      </c>
      <c r="I30" s="27"/>
      <c r="J30" s="27"/>
      <c r="K30" s="27"/>
      <c r="L30" s="27" t="s">
        <v>365</v>
      </c>
      <c r="M30" s="27"/>
      <c r="N30" s="27"/>
      <c r="O30" s="27"/>
      <c r="P30" s="27" t="s">
        <v>367</v>
      </c>
    </row>
    <row r="31" spans="1:24" x14ac:dyDescent="0.25">
      <c r="A31" s="6"/>
      <c r="B31" s="7" t="s">
        <v>103</v>
      </c>
      <c r="C31" s="175">
        <f>Calculos_116_parcelas!E31</f>
        <v>0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24" x14ac:dyDescent="0.25">
      <c r="A32" s="6"/>
      <c r="B32" s="7" t="s">
        <v>104</v>
      </c>
      <c r="C32" s="175">
        <f>Calculos_116_parcelas!E32</f>
        <v>0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23" x14ac:dyDescent="0.25">
      <c r="A33" s="6"/>
      <c r="B33" s="7" t="s">
        <v>105</v>
      </c>
      <c r="C33" s="175">
        <f>Calculos_116_parcelas!E33</f>
        <v>0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W33" s="55"/>
    </row>
    <row r="34" spans="1:23" x14ac:dyDescent="0.25">
      <c r="A34" s="6"/>
      <c r="B34" s="7" t="s">
        <v>107</v>
      </c>
      <c r="C34" s="175">
        <f>Calculos_116_parcelas!E34</f>
        <v>0</v>
      </c>
      <c r="W34" s="55"/>
    </row>
    <row r="35" spans="1:23" x14ac:dyDescent="0.25">
      <c r="A35" s="6"/>
      <c r="B35" s="7" t="s">
        <v>112</v>
      </c>
      <c r="C35" s="175">
        <f>Calculos_116_parcelas!E35</f>
        <v>0</v>
      </c>
      <c r="W35" s="55"/>
    </row>
    <row r="36" spans="1:23" x14ac:dyDescent="0.25">
      <c r="A36" s="6"/>
      <c r="B36" s="7" t="s">
        <v>113</v>
      </c>
      <c r="C36" s="175">
        <f>Calculos_116_parcelas!E36</f>
        <v>0</v>
      </c>
      <c r="W36" s="55"/>
    </row>
    <row r="37" spans="1:23" x14ac:dyDescent="0.25">
      <c r="A37" s="6"/>
      <c r="B37" s="7" t="s">
        <v>114</v>
      </c>
      <c r="C37" s="175">
        <f>Calculos_116_parcelas!E37</f>
        <v>0</v>
      </c>
      <c r="W37" s="55"/>
    </row>
    <row r="38" spans="1:23" x14ac:dyDescent="0.25">
      <c r="A38" s="6"/>
      <c r="B38" s="7" t="s">
        <v>115</v>
      </c>
      <c r="C38" s="175">
        <f>Calculos_116_parcelas!E38</f>
        <v>0</v>
      </c>
      <c r="W38" s="55"/>
    </row>
    <row r="39" spans="1:23" x14ac:dyDescent="0.25">
      <c r="A39" s="6"/>
      <c r="B39" s="7" t="s">
        <v>116</v>
      </c>
      <c r="C39" s="175">
        <f>Calculos_116_parcelas!E39</f>
        <v>0</v>
      </c>
      <c r="W39" s="55"/>
    </row>
    <row r="40" spans="1:23" x14ac:dyDescent="0.25">
      <c r="A40" s="6"/>
      <c r="B40" s="7" t="s">
        <v>120</v>
      </c>
      <c r="C40" s="175">
        <f>Calculos_116_parcelas!E40</f>
        <v>0</v>
      </c>
    </row>
    <row r="41" spans="1:23" x14ac:dyDescent="0.25">
      <c r="A41" s="6"/>
      <c r="B41" s="7" t="s">
        <v>121</v>
      </c>
      <c r="C41" s="175">
        <f>Calculos_116_parcelas!E41</f>
        <v>0</v>
      </c>
    </row>
    <row r="42" spans="1:23" x14ac:dyDescent="0.25">
      <c r="A42" s="6"/>
      <c r="B42" s="7" t="s">
        <v>126</v>
      </c>
      <c r="C42" s="175">
        <f>Calculos_116_parcelas!E42</f>
        <v>0</v>
      </c>
    </row>
    <row r="43" spans="1:23" x14ac:dyDescent="0.25">
      <c r="A43" s="6"/>
      <c r="B43" s="7" t="s">
        <v>123</v>
      </c>
      <c r="C43" s="175">
        <f>Calculos_116_parcelas!E43</f>
        <v>0</v>
      </c>
    </row>
    <row r="44" spans="1:23" x14ac:dyDescent="0.25">
      <c r="A44" s="6"/>
      <c r="B44" s="7" t="s">
        <v>134</v>
      </c>
      <c r="C44" s="175">
        <f>Calculos_116_parcelas!E44</f>
        <v>0</v>
      </c>
    </row>
    <row r="45" spans="1:23" x14ac:dyDescent="0.25">
      <c r="A45" s="6"/>
      <c r="B45" s="7" t="s">
        <v>135</v>
      </c>
      <c r="C45" s="176">
        <f>Calculos_116_parcelas!E45</f>
        <v>0</v>
      </c>
    </row>
    <row r="46" spans="1:23" x14ac:dyDescent="0.25">
      <c r="A46" s="4" t="s">
        <v>144</v>
      </c>
      <c r="B46" s="8"/>
      <c r="C46" s="34">
        <f>Calculos_116_parcelas!E46</f>
        <v>50.709947349786276</v>
      </c>
    </row>
    <row r="47" spans="1:23" x14ac:dyDescent="0.25">
      <c r="A47" s="4">
        <v>3</v>
      </c>
      <c r="B47" s="4" t="s">
        <v>29</v>
      </c>
      <c r="C47" s="22">
        <f>Calculos_116_parcelas!E47</f>
        <v>68.897890902060794</v>
      </c>
    </row>
    <row r="48" spans="1:23" x14ac:dyDescent="0.25">
      <c r="A48" s="6"/>
      <c r="B48" s="7" t="s">
        <v>30</v>
      </c>
      <c r="C48" s="175">
        <f>Calculos_116_parcelas!E48</f>
        <v>0</v>
      </c>
    </row>
    <row r="49" spans="1:3" x14ac:dyDescent="0.25">
      <c r="A49" s="6"/>
      <c r="B49" s="7" t="s">
        <v>32</v>
      </c>
      <c r="C49" s="175">
        <f>Calculos_116_parcelas!E49</f>
        <v>0</v>
      </c>
    </row>
    <row r="50" spans="1:3" x14ac:dyDescent="0.25">
      <c r="A50" s="6"/>
      <c r="B50" s="7" t="s">
        <v>33</v>
      </c>
      <c r="C50" s="175">
        <f>Calculos_116_parcelas!E50</f>
        <v>0</v>
      </c>
    </row>
    <row r="51" spans="1:3" x14ac:dyDescent="0.25">
      <c r="A51" s="6"/>
      <c r="B51" s="7" t="s">
        <v>35</v>
      </c>
      <c r="C51" s="175">
        <f>Calculos_116_parcelas!E51</f>
        <v>0</v>
      </c>
    </row>
    <row r="52" spans="1:3" x14ac:dyDescent="0.25">
      <c r="A52" s="6"/>
      <c r="B52" s="7" t="s">
        <v>39</v>
      </c>
      <c r="C52" s="175">
        <f>Calculos_116_parcelas!E52</f>
        <v>0</v>
      </c>
    </row>
    <row r="53" spans="1:3" x14ac:dyDescent="0.25">
      <c r="A53" s="6"/>
      <c r="B53" s="7" t="s">
        <v>52</v>
      </c>
      <c r="C53" s="175">
        <f>Calculos_116_parcelas!E53</f>
        <v>0</v>
      </c>
    </row>
    <row r="54" spans="1:3" x14ac:dyDescent="0.25">
      <c r="A54" s="6"/>
      <c r="B54" s="7" t="s">
        <v>49</v>
      </c>
      <c r="C54" s="175">
        <f>Calculos_116_parcelas!E54</f>
        <v>0</v>
      </c>
    </row>
    <row r="55" spans="1:3" x14ac:dyDescent="0.25">
      <c r="A55" s="6"/>
      <c r="B55" s="7" t="s">
        <v>50</v>
      </c>
      <c r="C55" s="175">
        <f>Calculos_116_parcelas!E55</f>
        <v>0</v>
      </c>
    </row>
    <row r="56" spans="1:3" x14ac:dyDescent="0.25">
      <c r="A56" s="6"/>
      <c r="B56" s="7" t="s">
        <v>60</v>
      </c>
      <c r="C56" s="175">
        <f>Calculos_116_parcelas!E56</f>
        <v>0</v>
      </c>
    </row>
    <row r="57" spans="1:3" x14ac:dyDescent="0.25">
      <c r="A57" s="6"/>
      <c r="B57" s="7" t="s">
        <v>67</v>
      </c>
      <c r="C57" s="175">
        <f>Calculos_116_parcelas!E57</f>
        <v>0</v>
      </c>
    </row>
    <row r="58" spans="1:3" x14ac:dyDescent="0.25">
      <c r="A58" s="6"/>
      <c r="B58" s="7" t="s">
        <v>93</v>
      </c>
      <c r="C58" s="175">
        <f>Calculos_116_parcelas!E58</f>
        <v>0</v>
      </c>
    </row>
    <row r="59" spans="1:3" x14ac:dyDescent="0.25">
      <c r="A59" s="6"/>
      <c r="B59" s="7" t="s">
        <v>90</v>
      </c>
      <c r="C59" s="175">
        <f>Calculos_116_parcelas!E59</f>
        <v>0</v>
      </c>
    </row>
    <row r="60" spans="1:3" x14ac:dyDescent="0.25">
      <c r="A60" s="6"/>
      <c r="B60" s="7" t="s">
        <v>91</v>
      </c>
      <c r="C60" s="175">
        <f>Calculos_116_parcelas!E60</f>
        <v>0</v>
      </c>
    </row>
    <row r="61" spans="1:3" x14ac:dyDescent="0.25">
      <c r="A61" s="6"/>
      <c r="B61" s="7" t="s">
        <v>98</v>
      </c>
      <c r="C61" s="175">
        <f>Calculos_116_parcelas!E61</f>
        <v>0</v>
      </c>
    </row>
    <row r="62" spans="1:3" x14ac:dyDescent="0.25">
      <c r="A62" s="6"/>
      <c r="B62" s="7" t="s">
        <v>106</v>
      </c>
      <c r="C62" s="175">
        <f>Calculos_116_parcelas!E62</f>
        <v>0</v>
      </c>
    </row>
    <row r="63" spans="1:3" x14ac:dyDescent="0.25">
      <c r="A63" s="6"/>
      <c r="B63" s="7" t="s">
        <v>100</v>
      </c>
      <c r="C63" s="175">
        <f>Calculos_116_parcelas!E63</f>
        <v>0</v>
      </c>
    </row>
    <row r="64" spans="1:3" x14ac:dyDescent="0.25">
      <c r="A64" s="6"/>
      <c r="B64" s="7" t="s">
        <v>118</v>
      </c>
      <c r="C64" s="175">
        <f>Calculos_116_parcelas!E64</f>
        <v>0</v>
      </c>
    </row>
    <row r="65" spans="1:3" x14ac:dyDescent="0.25">
      <c r="A65" s="6"/>
      <c r="B65" s="7" t="s">
        <v>124</v>
      </c>
      <c r="C65" s="176">
        <f>Calculos_116_parcelas!E65</f>
        <v>0</v>
      </c>
    </row>
    <row r="66" spans="1:3" x14ac:dyDescent="0.25">
      <c r="A66" s="4" t="s">
        <v>145</v>
      </c>
      <c r="B66" s="8"/>
      <c r="C66" s="34">
        <f>Calculos_116_parcelas!E66</f>
        <v>68.897890902060794</v>
      </c>
    </row>
    <row r="67" spans="1:3" x14ac:dyDescent="0.25">
      <c r="A67" s="4">
        <v>4</v>
      </c>
      <c r="B67" s="4" t="s">
        <v>28</v>
      </c>
      <c r="C67" s="22">
        <f>Calculos_116_parcelas!E67</f>
        <v>51.865530752739708</v>
      </c>
    </row>
    <row r="68" spans="1:3" x14ac:dyDescent="0.25">
      <c r="A68" s="6"/>
      <c r="B68" s="7" t="s">
        <v>41</v>
      </c>
      <c r="C68" s="175">
        <f>Calculos_116_parcelas!E68</f>
        <v>0</v>
      </c>
    </row>
    <row r="69" spans="1:3" x14ac:dyDescent="0.25">
      <c r="A69" s="6"/>
      <c r="B69" s="7" t="s">
        <v>42</v>
      </c>
      <c r="C69" s="175">
        <f>Calculos_116_parcelas!E69</f>
        <v>0</v>
      </c>
    </row>
    <row r="70" spans="1:3" x14ac:dyDescent="0.25">
      <c r="A70" s="6"/>
      <c r="B70" s="7" t="s">
        <v>43</v>
      </c>
      <c r="C70" s="175">
        <f>Calculos_116_parcelas!E70</f>
        <v>0</v>
      </c>
    </row>
    <row r="71" spans="1:3" x14ac:dyDescent="0.25">
      <c r="A71" s="6"/>
      <c r="B71" s="7" t="s">
        <v>44</v>
      </c>
      <c r="C71" s="175">
        <f>Calculos_116_parcelas!E71</f>
        <v>0</v>
      </c>
    </row>
    <row r="72" spans="1:3" x14ac:dyDescent="0.25">
      <c r="A72" s="6"/>
      <c r="B72" s="7" t="s">
        <v>51</v>
      </c>
      <c r="C72" s="175">
        <f>Calculos_116_parcelas!E72</f>
        <v>0</v>
      </c>
    </row>
    <row r="73" spans="1:3" x14ac:dyDescent="0.25">
      <c r="A73" s="6"/>
      <c r="B73" s="7" t="s">
        <v>54</v>
      </c>
      <c r="C73" s="175">
        <f>Calculos_116_parcelas!E73</f>
        <v>0</v>
      </c>
    </row>
    <row r="74" spans="1:3" x14ac:dyDescent="0.25">
      <c r="A74" s="6"/>
      <c r="B74" s="7" t="s">
        <v>56</v>
      </c>
      <c r="C74" s="175">
        <f>Calculos_116_parcelas!E74</f>
        <v>0</v>
      </c>
    </row>
    <row r="75" spans="1:3" x14ac:dyDescent="0.25">
      <c r="A75" s="6"/>
      <c r="B75" s="7" t="s">
        <v>57</v>
      </c>
      <c r="C75" s="175">
        <f>Calculos_116_parcelas!E75</f>
        <v>0</v>
      </c>
    </row>
    <row r="76" spans="1:3" x14ac:dyDescent="0.25">
      <c r="A76" s="6"/>
      <c r="B76" s="7" t="s">
        <v>58</v>
      </c>
      <c r="C76" s="175">
        <f>Calculos_116_parcelas!E76</f>
        <v>0</v>
      </c>
    </row>
    <row r="77" spans="1:3" x14ac:dyDescent="0.25">
      <c r="A77" s="6"/>
      <c r="B77" s="7" t="s">
        <v>75</v>
      </c>
      <c r="C77" s="175">
        <f>Calculos_116_parcelas!E77</f>
        <v>0</v>
      </c>
    </row>
    <row r="78" spans="1:3" x14ac:dyDescent="0.25">
      <c r="A78" s="6"/>
      <c r="B78" s="7" t="s">
        <v>71</v>
      </c>
      <c r="C78" s="175">
        <f>Calculos_116_parcelas!E78</f>
        <v>0</v>
      </c>
    </row>
    <row r="79" spans="1:3" x14ac:dyDescent="0.25">
      <c r="A79" s="6"/>
      <c r="B79" s="7" t="s">
        <v>79</v>
      </c>
      <c r="C79" s="175">
        <f>Calculos_116_parcelas!E79</f>
        <v>0</v>
      </c>
    </row>
    <row r="80" spans="1:3" x14ac:dyDescent="0.25">
      <c r="A80" s="6"/>
      <c r="B80" s="7" t="s">
        <v>85</v>
      </c>
      <c r="C80" s="175">
        <f>Calculos_116_parcelas!E80</f>
        <v>0</v>
      </c>
    </row>
    <row r="81" spans="1:3" x14ac:dyDescent="0.25">
      <c r="A81" s="6"/>
      <c r="B81" s="7" t="s">
        <v>89</v>
      </c>
      <c r="C81" s="175">
        <f>Calculos_116_parcelas!E81</f>
        <v>0</v>
      </c>
    </row>
    <row r="82" spans="1:3" x14ac:dyDescent="0.25">
      <c r="A82" s="6"/>
      <c r="B82" s="7" t="s">
        <v>122</v>
      </c>
      <c r="C82" s="175">
        <f>Calculos_116_parcelas!E82</f>
        <v>0</v>
      </c>
    </row>
    <row r="83" spans="1:3" x14ac:dyDescent="0.25">
      <c r="A83" s="6"/>
      <c r="B83" s="7" t="s">
        <v>127</v>
      </c>
      <c r="C83" s="175">
        <f>Calculos_116_parcelas!E83</f>
        <v>0</v>
      </c>
    </row>
    <row r="84" spans="1:3" x14ac:dyDescent="0.25">
      <c r="A84" s="6"/>
      <c r="B84" s="7" t="s">
        <v>136</v>
      </c>
      <c r="C84" s="176">
        <f>Calculos_116_parcelas!E84</f>
        <v>0</v>
      </c>
    </row>
    <row r="85" spans="1:3" x14ac:dyDescent="0.25">
      <c r="A85" s="4" t="s">
        <v>146</v>
      </c>
      <c r="B85" s="8"/>
      <c r="C85" s="34">
        <f>Calculos_116_parcelas!E85</f>
        <v>51.865530752739708</v>
      </c>
    </row>
    <row r="86" spans="1:3" x14ac:dyDescent="0.25">
      <c r="A86" s="4">
        <v>5</v>
      </c>
      <c r="B86" s="4" t="s">
        <v>40</v>
      </c>
      <c r="C86" s="22">
        <f>Calculos_116_parcelas!E86</f>
        <v>21.365298007700396</v>
      </c>
    </row>
    <row r="87" spans="1:3" x14ac:dyDescent="0.25">
      <c r="A87" s="6"/>
      <c r="B87" s="7" t="s">
        <v>47</v>
      </c>
      <c r="C87" s="175">
        <f>Calculos_116_parcelas!E87</f>
        <v>0</v>
      </c>
    </row>
    <row r="88" spans="1:3" x14ac:dyDescent="0.25">
      <c r="A88" s="6"/>
      <c r="B88" s="7" t="s">
        <v>55</v>
      </c>
      <c r="C88" s="175">
        <f>Calculos_116_parcelas!E88</f>
        <v>0</v>
      </c>
    </row>
    <row r="89" spans="1:3" x14ac:dyDescent="0.25">
      <c r="A89" s="6"/>
      <c r="B89" s="7" t="s">
        <v>59</v>
      </c>
      <c r="C89" s="175">
        <f>Calculos_116_parcelas!E89</f>
        <v>0</v>
      </c>
    </row>
    <row r="90" spans="1:3" x14ac:dyDescent="0.25">
      <c r="A90" s="6"/>
      <c r="B90" s="7" t="s">
        <v>64</v>
      </c>
      <c r="C90" s="175">
        <f>Calculos_116_parcelas!E90</f>
        <v>0</v>
      </c>
    </row>
    <row r="91" spans="1:3" x14ac:dyDescent="0.25">
      <c r="A91" s="6"/>
      <c r="B91" s="7" t="s">
        <v>65</v>
      </c>
      <c r="C91" s="175">
        <f>Calculos_116_parcelas!E91</f>
        <v>0</v>
      </c>
    </row>
    <row r="92" spans="1:3" x14ac:dyDescent="0.25">
      <c r="A92" s="6"/>
      <c r="B92" s="7" t="s">
        <v>66</v>
      </c>
      <c r="C92" s="175">
        <f>Calculos_116_parcelas!E92</f>
        <v>0</v>
      </c>
    </row>
    <row r="93" spans="1:3" x14ac:dyDescent="0.25">
      <c r="A93" s="6"/>
      <c r="B93" s="7" t="s">
        <v>68</v>
      </c>
      <c r="C93" s="175">
        <f>Calculos_116_parcelas!E93</f>
        <v>0</v>
      </c>
    </row>
    <row r="94" spans="1:3" x14ac:dyDescent="0.25">
      <c r="A94" s="6"/>
      <c r="B94" s="7" t="s">
        <v>69</v>
      </c>
      <c r="C94" s="175">
        <f>Calculos_116_parcelas!E94</f>
        <v>0</v>
      </c>
    </row>
    <row r="95" spans="1:3" x14ac:dyDescent="0.25">
      <c r="A95" s="6"/>
      <c r="B95" s="7" t="s">
        <v>76</v>
      </c>
      <c r="C95" s="175">
        <f>Calculos_116_parcelas!E95</f>
        <v>0</v>
      </c>
    </row>
    <row r="96" spans="1:3" x14ac:dyDescent="0.25">
      <c r="A96" s="6"/>
      <c r="B96" s="7" t="s">
        <v>77</v>
      </c>
      <c r="C96" s="175">
        <f>Calculos_116_parcelas!E96</f>
        <v>0</v>
      </c>
    </row>
    <row r="97" spans="1:3" x14ac:dyDescent="0.25">
      <c r="A97" s="6"/>
      <c r="B97" s="7" t="s">
        <v>78</v>
      </c>
      <c r="C97" s="175">
        <f>Calculos_116_parcelas!E97</f>
        <v>0</v>
      </c>
    </row>
    <row r="98" spans="1:3" x14ac:dyDescent="0.25">
      <c r="A98" s="6"/>
      <c r="B98" s="7" t="s">
        <v>81</v>
      </c>
      <c r="C98" s="175">
        <f>Calculos_116_parcelas!E98</f>
        <v>0</v>
      </c>
    </row>
    <row r="99" spans="1:3" x14ac:dyDescent="0.25">
      <c r="A99" s="6"/>
      <c r="B99" s="7" t="s">
        <v>137</v>
      </c>
      <c r="C99" s="175">
        <f>Calculos_116_parcelas!E99</f>
        <v>0</v>
      </c>
    </row>
    <row r="100" spans="1:3" x14ac:dyDescent="0.25">
      <c r="A100" s="6"/>
      <c r="B100" s="7" t="s">
        <v>138</v>
      </c>
      <c r="C100" s="176">
        <f>Calculos_116_parcelas!E100</f>
        <v>0</v>
      </c>
    </row>
    <row r="101" spans="1:3" x14ac:dyDescent="0.25">
      <c r="A101" s="4" t="s">
        <v>147</v>
      </c>
      <c r="B101" s="8"/>
      <c r="C101" s="34">
        <f>Calculos_116_parcelas!E101</f>
        <v>21.365298007700396</v>
      </c>
    </row>
    <row r="102" spans="1:3" x14ac:dyDescent="0.25">
      <c r="A102" s="4">
        <v>6</v>
      </c>
      <c r="B102" s="4" t="s">
        <v>53</v>
      </c>
      <c r="C102" s="22">
        <f>Calculos_116_parcelas!E102</f>
        <v>54.768132747229338</v>
      </c>
    </row>
    <row r="103" spans="1:3" x14ac:dyDescent="0.25">
      <c r="A103" s="6"/>
      <c r="B103" s="7" t="s">
        <v>38</v>
      </c>
      <c r="C103" s="175">
        <f>Calculos_116_parcelas!E103</f>
        <v>0</v>
      </c>
    </row>
    <row r="104" spans="1:3" x14ac:dyDescent="0.25">
      <c r="A104" s="6"/>
      <c r="B104" s="7" t="s">
        <v>37</v>
      </c>
      <c r="C104" s="175">
        <f>Calculos_116_parcelas!E104</f>
        <v>0</v>
      </c>
    </row>
    <row r="105" spans="1:3" x14ac:dyDescent="0.25">
      <c r="A105" s="6"/>
      <c r="B105" s="7" t="s">
        <v>48</v>
      </c>
      <c r="C105" s="175">
        <f>Calculos_116_parcelas!E105</f>
        <v>0</v>
      </c>
    </row>
    <row r="106" spans="1:3" x14ac:dyDescent="0.25">
      <c r="A106" s="6"/>
      <c r="B106" s="7" t="s">
        <v>86</v>
      </c>
      <c r="C106" s="175">
        <f>Calculos_116_parcelas!E106</f>
        <v>0</v>
      </c>
    </row>
    <row r="107" spans="1:3" x14ac:dyDescent="0.25">
      <c r="A107" s="6"/>
      <c r="B107" s="7" t="s">
        <v>61</v>
      </c>
      <c r="C107" s="175">
        <f>Calculos_116_parcelas!E107</f>
        <v>0</v>
      </c>
    </row>
    <row r="108" spans="1:3" x14ac:dyDescent="0.25">
      <c r="A108" s="6"/>
      <c r="B108" s="7" t="s">
        <v>63</v>
      </c>
      <c r="C108" s="175">
        <f>Calculos_116_parcelas!E108</f>
        <v>0</v>
      </c>
    </row>
    <row r="109" spans="1:3" x14ac:dyDescent="0.25">
      <c r="A109" s="6"/>
      <c r="B109" s="7" t="s">
        <v>70</v>
      </c>
      <c r="C109" s="175">
        <f>Calculos_116_parcelas!E109</f>
        <v>0</v>
      </c>
    </row>
    <row r="110" spans="1:3" x14ac:dyDescent="0.25">
      <c r="A110" s="6"/>
      <c r="B110" s="7" t="s">
        <v>87</v>
      </c>
      <c r="C110" s="175">
        <f>Calculos_116_parcelas!E110</f>
        <v>0</v>
      </c>
    </row>
    <row r="111" spans="1:3" x14ac:dyDescent="0.25">
      <c r="A111" s="6"/>
      <c r="B111" s="7" t="s">
        <v>88</v>
      </c>
      <c r="C111" s="175">
        <f>Calculos_116_parcelas!E111</f>
        <v>0</v>
      </c>
    </row>
    <row r="112" spans="1:3" x14ac:dyDescent="0.25">
      <c r="A112" s="6"/>
      <c r="B112" s="7" t="s">
        <v>92</v>
      </c>
      <c r="C112" s="175">
        <f>Calculos_116_parcelas!E112</f>
        <v>0</v>
      </c>
    </row>
    <row r="113" spans="1:3" x14ac:dyDescent="0.25">
      <c r="A113" s="6"/>
      <c r="B113" s="7" t="s">
        <v>97</v>
      </c>
      <c r="C113" s="175">
        <f>Calculos_116_parcelas!E113</f>
        <v>0</v>
      </c>
    </row>
    <row r="114" spans="1:3" x14ac:dyDescent="0.25">
      <c r="A114" s="6"/>
      <c r="B114" s="7" t="s">
        <v>99</v>
      </c>
      <c r="C114" s="175">
        <f>Calculos_116_parcelas!E114</f>
        <v>0</v>
      </c>
    </row>
    <row r="115" spans="1:3" x14ac:dyDescent="0.25">
      <c r="A115" s="6"/>
      <c r="B115" s="7" t="s">
        <v>108</v>
      </c>
      <c r="C115" s="175">
        <f>Calculos_116_parcelas!E115</f>
        <v>0</v>
      </c>
    </row>
    <row r="116" spans="1:3" x14ac:dyDescent="0.25">
      <c r="A116" s="6"/>
      <c r="B116" s="7" t="s">
        <v>109</v>
      </c>
      <c r="C116" s="175">
        <f>Calculos_116_parcelas!E116</f>
        <v>0</v>
      </c>
    </row>
    <row r="117" spans="1:3" x14ac:dyDescent="0.25">
      <c r="A117" s="6"/>
      <c r="B117" s="7" t="s">
        <v>110</v>
      </c>
      <c r="C117" s="175">
        <f>Calculos_116_parcelas!E117</f>
        <v>0</v>
      </c>
    </row>
    <row r="118" spans="1:3" x14ac:dyDescent="0.25">
      <c r="A118" s="6"/>
      <c r="B118" s="7" t="s">
        <v>117</v>
      </c>
      <c r="C118" s="175">
        <f>Calculos_116_parcelas!E118</f>
        <v>0</v>
      </c>
    </row>
    <row r="119" spans="1:3" x14ac:dyDescent="0.25">
      <c r="A119" s="6"/>
      <c r="B119" s="7" t="s">
        <v>128</v>
      </c>
      <c r="C119" s="175">
        <f>Calculos_116_parcelas!E119</f>
        <v>0</v>
      </c>
    </row>
    <row r="120" spans="1:3" x14ac:dyDescent="0.25">
      <c r="A120" s="6"/>
      <c r="B120" s="7" t="s">
        <v>129</v>
      </c>
      <c r="C120" s="175">
        <f>Calculos_116_parcelas!E120</f>
        <v>0</v>
      </c>
    </row>
    <row r="121" spans="1:3" x14ac:dyDescent="0.25">
      <c r="A121" s="6"/>
      <c r="B121" s="7" t="s">
        <v>139</v>
      </c>
      <c r="C121" s="175">
        <f>Calculos_116_parcelas!E121</f>
        <v>0</v>
      </c>
    </row>
    <row r="122" spans="1:3" x14ac:dyDescent="0.25">
      <c r="A122" s="6"/>
      <c r="B122" s="7" t="s">
        <v>140</v>
      </c>
      <c r="C122" s="175">
        <f>Calculos_116_parcelas!E122</f>
        <v>0</v>
      </c>
    </row>
    <row r="123" spans="1:3" x14ac:dyDescent="0.25">
      <c r="A123" s="6"/>
      <c r="B123" s="7" t="s">
        <v>141</v>
      </c>
      <c r="C123" s="176">
        <f>Calculos_116_parcelas!E123</f>
        <v>0</v>
      </c>
    </row>
    <row r="124" spans="1:3" ht="15.75" thickBot="1" x14ac:dyDescent="0.3">
      <c r="A124" s="31" t="s">
        <v>148</v>
      </c>
      <c r="B124" s="32"/>
      <c r="C124" s="33">
        <f>Calculos_116_parcelas!E124</f>
        <v>54.768132747229338</v>
      </c>
    </row>
    <row r="125" spans="1:3" ht="18.75" x14ac:dyDescent="0.3">
      <c r="A125" s="1" t="s">
        <v>24</v>
      </c>
      <c r="C125" s="30">
        <f>Calculos_116_parcelas!E125</f>
        <v>288.36892243225782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5"/>
  <sheetViews>
    <sheetView zoomScale="80" zoomScaleNormal="80" workbookViewId="0">
      <selection activeCell="G25" sqref="G25"/>
    </sheetView>
  </sheetViews>
  <sheetFormatPr defaultColWidth="11.42578125" defaultRowHeight="15" x14ac:dyDescent="0.25"/>
  <cols>
    <col min="1" max="1" width="7.28515625" style="27" customWidth="1"/>
    <col min="2" max="2" width="10.140625" style="1" customWidth="1"/>
    <col min="3" max="3" width="17.85546875" style="1" customWidth="1"/>
    <col min="4" max="4" width="16.85546875" style="1" customWidth="1"/>
    <col min="5" max="5" width="3" style="1" customWidth="1"/>
    <col min="6" max="6" width="7.42578125" style="27" customWidth="1"/>
    <col min="7" max="7" width="10.140625" style="1" customWidth="1"/>
    <col min="8" max="8" width="17.85546875" style="1" customWidth="1"/>
    <col min="9" max="9" width="16.85546875" style="1" customWidth="1"/>
    <col min="10" max="10" width="2.5703125" style="1" customWidth="1"/>
    <col min="11" max="11" width="7.42578125" style="27" customWidth="1"/>
    <col min="12" max="12" width="10.140625" style="1" customWidth="1"/>
    <col min="13" max="13" width="17.85546875" style="1" customWidth="1"/>
    <col min="14" max="14" width="16.85546875" style="1" customWidth="1"/>
    <col min="15" max="15" width="2.5703125" style="1" customWidth="1"/>
    <col min="16" max="16" width="7.7109375" style="27" customWidth="1"/>
    <col min="17" max="17" width="10.140625" style="1" customWidth="1"/>
    <col min="18" max="18" width="17.85546875" style="1" customWidth="1"/>
    <col min="19" max="19" width="16.85546875" style="1" customWidth="1"/>
    <col min="20" max="20" width="2.5703125" style="1" customWidth="1"/>
    <col min="21" max="21" width="7.7109375" style="27" customWidth="1"/>
    <col min="22" max="22" width="10.140625" style="1" customWidth="1"/>
    <col min="23" max="23" width="17.85546875" style="1" customWidth="1"/>
    <col min="24" max="24" width="16.85546875" style="1" customWidth="1"/>
    <col min="25" max="25" width="2.5703125" style="1" customWidth="1"/>
    <col min="26" max="26" width="7.7109375" style="27" customWidth="1"/>
    <col min="27" max="27" width="10.140625" style="1" customWidth="1"/>
    <col min="28" max="28" width="17.85546875" style="1" customWidth="1"/>
    <col min="29" max="29" width="16.85546875" style="1" customWidth="1"/>
    <col min="30" max="30" width="3.5703125" customWidth="1"/>
    <col min="31" max="31" width="8.140625" customWidth="1"/>
    <col min="32" max="32" width="11.85546875" customWidth="1"/>
    <col min="33" max="33" width="17.85546875" bestFit="1" customWidth="1"/>
    <col min="34" max="34" width="16.85546875" bestFit="1" customWidth="1"/>
    <col min="35" max="36" width="3.5703125" customWidth="1"/>
    <col min="37" max="37" width="7.42578125" bestFit="1" customWidth="1"/>
    <col min="38" max="38" width="19.5703125" bestFit="1" customWidth="1"/>
    <col min="39" max="39" width="29.85546875" bestFit="1" customWidth="1"/>
    <col min="40" max="40" width="29.28515625" bestFit="1" customWidth="1"/>
    <col min="41" max="41" width="24.42578125" bestFit="1" customWidth="1"/>
    <col min="42" max="42" width="23.85546875" bestFit="1" customWidth="1"/>
    <col min="43" max="43" width="24.42578125" bestFit="1" customWidth="1"/>
    <col min="44" max="44" width="23.85546875" bestFit="1" customWidth="1"/>
    <col min="45" max="45" width="11.7109375" bestFit="1" customWidth="1"/>
    <col min="46" max="46" width="22.7109375" bestFit="1" customWidth="1"/>
    <col min="47" max="47" width="22.140625" bestFit="1" customWidth="1"/>
    <col min="48" max="48" width="13.140625" bestFit="1" customWidth="1"/>
    <col min="49" max="49" width="16" bestFit="1" customWidth="1"/>
    <col min="50" max="50" width="13.140625" bestFit="1" customWidth="1"/>
  </cols>
  <sheetData>
    <row r="1" spans="1:50" s="70" customFormat="1" ht="18.75" x14ac:dyDescent="0.3">
      <c r="A1" s="131">
        <f>+F1-1</f>
        <v>2013</v>
      </c>
      <c r="B1" s="75"/>
      <c r="C1" s="89"/>
      <c r="D1" s="75"/>
      <c r="E1" s="75"/>
      <c r="F1" s="131">
        <f>+K1-1</f>
        <v>2014</v>
      </c>
      <c r="G1" s="75"/>
      <c r="H1" s="89"/>
      <c r="I1" s="75"/>
      <c r="J1" s="75"/>
      <c r="K1" s="131">
        <f>+P1-1</f>
        <v>2015</v>
      </c>
      <c r="L1" s="89"/>
      <c r="M1" s="89"/>
      <c r="N1" s="75"/>
      <c r="O1" s="75"/>
      <c r="P1" s="131">
        <f>+U1-1</f>
        <v>2016</v>
      </c>
      <c r="Q1" s="75"/>
      <c r="R1" s="89"/>
      <c r="S1" s="75"/>
      <c r="T1" s="75"/>
      <c r="U1" s="131">
        <f>+Z1-1</f>
        <v>2017</v>
      </c>
      <c r="V1" s="75"/>
      <c r="W1" s="89"/>
      <c r="X1" s="47"/>
      <c r="Y1" s="47"/>
      <c r="Z1" s="131">
        <f>+AE1-1</f>
        <v>2018</v>
      </c>
      <c r="AA1" s="75"/>
      <c r="AB1" s="89"/>
      <c r="AC1" s="47"/>
      <c r="AD1" s="47"/>
      <c r="AE1" s="131">
        <v>2019</v>
      </c>
      <c r="AF1" s="47"/>
      <c r="AG1" s="47"/>
      <c r="AH1" s="47"/>
      <c r="AI1" s="47"/>
      <c r="AJ1" s="47"/>
      <c r="AK1" s="71">
        <v>2013</v>
      </c>
    </row>
    <row r="2" spans="1:50" s="70" customFormat="1" x14ac:dyDescent="0.25">
      <c r="A2" s="74" t="s">
        <v>142</v>
      </c>
      <c r="B2" s="75" t="s">
        <v>0</v>
      </c>
      <c r="C2" s="75" t="s">
        <v>159</v>
      </c>
      <c r="D2" s="75" t="s">
        <v>156</v>
      </c>
      <c r="E2" s="47"/>
      <c r="F2" s="74" t="s">
        <v>142</v>
      </c>
      <c r="G2" s="75" t="s">
        <v>0</v>
      </c>
      <c r="H2" s="75" t="s">
        <v>159</v>
      </c>
      <c r="I2" s="75" t="s">
        <v>156</v>
      </c>
      <c r="J2" s="47"/>
      <c r="K2" s="74" t="s">
        <v>142</v>
      </c>
      <c r="L2" s="75" t="s">
        <v>0</v>
      </c>
      <c r="M2" s="75" t="s">
        <v>159</v>
      </c>
      <c r="N2" s="75" t="s">
        <v>156</v>
      </c>
      <c r="O2" s="47"/>
      <c r="P2" s="74" t="s">
        <v>142</v>
      </c>
      <c r="Q2" s="75" t="s">
        <v>0</v>
      </c>
      <c r="R2" s="75" t="s">
        <v>159</v>
      </c>
      <c r="S2" s="75" t="s">
        <v>156</v>
      </c>
      <c r="T2" s="75"/>
      <c r="U2" s="74" t="s">
        <v>142</v>
      </c>
      <c r="V2" s="75" t="s">
        <v>0</v>
      </c>
      <c r="W2" s="75" t="s">
        <v>159</v>
      </c>
      <c r="X2" s="75" t="s">
        <v>156</v>
      </c>
      <c r="Y2" s="75"/>
      <c r="Z2" s="74" t="s">
        <v>142</v>
      </c>
      <c r="AA2" s="75" t="s">
        <v>0</v>
      </c>
      <c r="AB2" s="75" t="s">
        <v>159</v>
      </c>
      <c r="AC2" s="75" t="s">
        <v>156</v>
      </c>
      <c r="AD2" s="47"/>
      <c r="AE2" s="74" t="s">
        <v>142</v>
      </c>
      <c r="AF2" s="75" t="s">
        <v>0</v>
      </c>
      <c r="AG2" s="46" t="s">
        <v>159</v>
      </c>
      <c r="AH2" s="46" t="s">
        <v>156</v>
      </c>
      <c r="AI2" s="47"/>
      <c r="AJ2" s="47"/>
      <c r="AK2" s="9" t="s">
        <v>142</v>
      </c>
      <c r="AL2" s="9" t="s">
        <v>149</v>
      </c>
      <c r="AM2" s="9" t="s">
        <v>150</v>
      </c>
      <c r="AN2" s="9" t="s">
        <v>151</v>
      </c>
      <c r="AO2" s="9" t="s">
        <v>165</v>
      </c>
      <c r="AP2" s="9" t="s">
        <v>152</v>
      </c>
      <c r="AQ2" s="127" t="s">
        <v>155</v>
      </c>
      <c r="AR2" s="127" t="s">
        <v>153</v>
      </c>
      <c r="AS2" s="127" t="s">
        <v>154</v>
      </c>
      <c r="AT2" s="9" t="s">
        <v>189</v>
      </c>
      <c r="AU2" s="9" t="s">
        <v>190</v>
      </c>
      <c r="AV2" s="9" t="s">
        <v>191</v>
      </c>
      <c r="AW2" s="9" t="s">
        <v>214</v>
      </c>
      <c r="AX2" s="9" t="s">
        <v>215</v>
      </c>
    </row>
    <row r="3" spans="1:50" x14ac:dyDescent="0.25">
      <c r="A3" s="73">
        <v>1</v>
      </c>
      <c r="B3" s="21" t="s">
        <v>302</v>
      </c>
      <c r="C3" s="22">
        <v>0.67173346605987605</v>
      </c>
      <c r="D3" s="22">
        <v>0.31571472904814174</v>
      </c>
      <c r="F3" s="73">
        <v>1</v>
      </c>
      <c r="G3" s="72" t="s">
        <v>236</v>
      </c>
      <c r="H3" s="72">
        <v>0.87226445271224617</v>
      </c>
      <c r="I3" s="72">
        <v>0.40996429277475566</v>
      </c>
      <c r="J3" s="72"/>
      <c r="K3" s="73">
        <v>1</v>
      </c>
      <c r="L3" s="72" t="s">
        <v>62</v>
      </c>
      <c r="M3" s="72">
        <v>1.6093952955619426</v>
      </c>
      <c r="N3" s="72">
        <v>0.75641578891411299</v>
      </c>
      <c r="O3" s="72"/>
      <c r="P3" s="73">
        <v>1</v>
      </c>
      <c r="Q3" s="72" t="s">
        <v>62</v>
      </c>
      <c r="R3" s="72">
        <v>2.3255265215046026</v>
      </c>
      <c r="S3" s="72">
        <v>1.0929974651071632</v>
      </c>
      <c r="T3" s="72"/>
      <c r="U3" s="73">
        <v>1</v>
      </c>
      <c r="V3" s="72" t="s">
        <v>62</v>
      </c>
      <c r="W3" s="72">
        <v>2.2677592350847759</v>
      </c>
      <c r="X3" s="72">
        <v>1.0658468404898442</v>
      </c>
      <c r="Y3" s="72"/>
      <c r="Z3" s="73">
        <v>1</v>
      </c>
      <c r="AA3" s="1" t="s">
        <v>62</v>
      </c>
      <c r="AB3" s="126">
        <v>2.8482941727596476</v>
      </c>
      <c r="AC3" s="126">
        <v>1.3386982611970342</v>
      </c>
      <c r="AD3" s="1"/>
      <c r="AE3" s="73">
        <v>1</v>
      </c>
      <c r="AF3" s="72" t="s">
        <v>62</v>
      </c>
      <c r="AG3" s="22">
        <v>3.4691168232120302</v>
      </c>
      <c r="AH3" s="22">
        <v>1.6304849069096541</v>
      </c>
      <c r="AI3" s="1"/>
      <c r="AJ3" s="1"/>
      <c r="AK3" s="10">
        <v>1</v>
      </c>
      <c r="AL3" s="10">
        <v>5</v>
      </c>
      <c r="AM3" s="10">
        <f t="shared" ref="AM3:AM8" si="0">+(400/10000)*AL3</f>
        <v>0.2</v>
      </c>
      <c r="AN3" s="10">
        <v>106.11799999999999</v>
      </c>
      <c r="AO3" s="10">
        <f>C8</f>
        <v>2.4368437944700845</v>
      </c>
      <c r="AP3" s="10">
        <f>D8</f>
        <v>1.1453165834009398</v>
      </c>
      <c r="AQ3" s="128">
        <f t="shared" ref="AQ3:AQ8" si="1">+(AN3/AM3)*AO3</f>
        <v>1292.964948907882</v>
      </c>
      <c r="AR3" s="128">
        <f t="shared" ref="AR3:AR8" si="2">+(AN3/AM3)*AP3</f>
        <v>607.69352598670457</v>
      </c>
      <c r="AS3" s="128">
        <f t="shared" ref="AS3:AS8" si="3">+AR3*3.666</f>
        <v>2227.8044662672587</v>
      </c>
      <c r="AT3" s="42">
        <f t="shared" ref="AT3:AT9" si="4">AQ3/AN3</f>
        <v>12.184218972350422</v>
      </c>
      <c r="AU3" s="42">
        <f t="shared" ref="AU3:AU9" si="5">AR3/AN3</f>
        <v>5.7265829170046985</v>
      </c>
      <c r="AV3" s="42">
        <f t="shared" ref="AV3:AV9" si="6">AS3/AN3</f>
        <v>20.993652973739223</v>
      </c>
      <c r="AW3" s="42">
        <f t="shared" ref="AW3:AW9" si="7">AQ3*100/$AQ$9</f>
        <v>3.1563103820819434</v>
      </c>
      <c r="AX3" s="42">
        <f t="shared" ref="AX3:AX9" si="8">AN3*100/$AN$9</f>
        <v>4.6334558232791441</v>
      </c>
    </row>
    <row r="4" spans="1:50" x14ac:dyDescent="0.25">
      <c r="A4" s="73"/>
      <c r="B4" s="21" t="s">
        <v>297</v>
      </c>
      <c r="C4" s="22">
        <v>0.4868448238755963</v>
      </c>
      <c r="D4" s="22">
        <v>0.22881706722153022</v>
      </c>
      <c r="F4" s="73"/>
      <c r="G4" s="72" t="s">
        <v>232</v>
      </c>
      <c r="H4" s="72">
        <v>0.15323559819473104</v>
      </c>
      <c r="I4" s="72">
        <v>7.2020731151523576E-2</v>
      </c>
      <c r="J4" s="72"/>
      <c r="K4" s="73"/>
      <c r="L4" s="72" t="s">
        <v>111</v>
      </c>
      <c r="M4" s="72">
        <v>0.29781905489590993</v>
      </c>
      <c r="N4" s="72">
        <v>0.13997495580107766</v>
      </c>
      <c r="O4" s="72"/>
      <c r="P4" s="73"/>
      <c r="Q4" s="72" t="s">
        <v>119</v>
      </c>
      <c r="R4" s="72">
        <v>1.6105216294520812</v>
      </c>
      <c r="S4" s="72">
        <v>0.75694516584247817</v>
      </c>
      <c r="T4" s="72"/>
      <c r="U4" s="73"/>
      <c r="V4" s="72" t="s">
        <v>111</v>
      </c>
      <c r="W4" s="72">
        <v>0.65820057261841547</v>
      </c>
      <c r="X4" s="72">
        <v>0.30935426913065533</v>
      </c>
      <c r="Y4" s="72"/>
      <c r="Z4" s="73"/>
      <c r="AA4" s="1" t="s">
        <v>111</v>
      </c>
      <c r="AB4" s="126">
        <v>0.67917632149376983</v>
      </c>
      <c r="AC4" s="126">
        <v>0.3192128711020718</v>
      </c>
      <c r="AD4" s="1"/>
      <c r="AE4" s="73"/>
      <c r="AF4" s="72" t="s">
        <v>111</v>
      </c>
      <c r="AG4" s="22">
        <v>0.80583461547630542</v>
      </c>
      <c r="AH4" s="22">
        <v>0.37874226927386351</v>
      </c>
      <c r="AI4" s="1"/>
      <c r="AJ4" s="1"/>
      <c r="AK4" s="1">
        <v>2</v>
      </c>
      <c r="AL4" s="1">
        <v>33</v>
      </c>
      <c r="AM4" s="1">
        <f t="shared" si="0"/>
        <v>1.32</v>
      </c>
      <c r="AN4" s="1">
        <v>775.6579999999999</v>
      </c>
      <c r="AO4" s="1">
        <f>C42</f>
        <v>30.953273695511452</v>
      </c>
      <c r="AP4" s="1">
        <f>D42</f>
        <v>14.548038636890386</v>
      </c>
      <c r="AQ4" s="129">
        <f t="shared" si="1"/>
        <v>18188.753309176529</v>
      </c>
      <c r="AR4" s="129">
        <f t="shared" si="2"/>
        <v>8548.7140553129702</v>
      </c>
      <c r="AS4" s="129">
        <f t="shared" si="3"/>
        <v>31339.58572677735</v>
      </c>
      <c r="AT4" s="43">
        <f t="shared" si="4"/>
        <v>23.449449769326858</v>
      </c>
      <c r="AU4" s="43">
        <f t="shared" si="5"/>
        <v>11.021241391583624</v>
      </c>
      <c r="AV4" s="43">
        <f t="shared" si="6"/>
        <v>40.40387094154557</v>
      </c>
      <c r="AW4" s="43">
        <f t="shared" si="7"/>
        <v>44.401320357038813</v>
      </c>
      <c r="AX4" s="43">
        <f t="shared" si="8"/>
        <v>33.867742296057727</v>
      </c>
    </row>
    <row r="5" spans="1:50" x14ac:dyDescent="0.25">
      <c r="A5" s="73"/>
      <c r="B5" s="21" t="s">
        <v>298</v>
      </c>
      <c r="C5" s="22">
        <v>0.73478859660420004</v>
      </c>
      <c r="D5" s="22">
        <v>0.34535064040397395</v>
      </c>
      <c r="F5" s="73"/>
      <c r="G5" s="72" t="s">
        <v>234</v>
      </c>
      <c r="H5" s="72">
        <v>0.57844860040566282</v>
      </c>
      <c r="I5" s="72">
        <v>0.27187084219066154</v>
      </c>
      <c r="J5" s="72"/>
      <c r="K5" s="73"/>
      <c r="L5" s="72" t="s">
        <v>119</v>
      </c>
      <c r="M5" s="72">
        <v>1.0416155694386935</v>
      </c>
      <c r="N5" s="72">
        <v>0.48955931763618604</v>
      </c>
      <c r="O5" s="72"/>
      <c r="P5" s="73"/>
      <c r="Q5" s="72" t="s">
        <v>125</v>
      </c>
      <c r="R5" s="72">
        <v>1.1506952328689668</v>
      </c>
      <c r="S5" s="72">
        <v>0.5408267594484143</v>
      </c>
      <c r="T5" s="72"/>
      <c r="U5" s="73"/>
      <c r="V5" s="72" t="s">
        <v>119</v>
      </c>
      <c r="W5" s="72">
        <v>1.7143601542407068</v>
      </c>
      <c r="X5" s="72">
        <v>0.80574927249313222</v>
      </c>
      <c r="Y5" s="72"/>
      <c r="Z5" s="73"/>
      <c r="AA5" s="1" t="s">
        <v>119</v>
      </c>
      <c r="AB5" s="126">
        <v>2.2241019122565069</v>
      </c>
      <c r="AC5" s="126">
        <v>1.0453278987605583</v>
      </c>
      <c r="AD5" s="1"/>
      <c r="AE5" s="73"/>
      <c r="AF5" s="72" t="s">
        <v>119</v>
      </c>
      <c r="AG5" s="22">
        <v>2.7329372298588726</v>
      </c>
      <c r="AH5" s="22">
        <v>1.2844804980336701</v>
      </c>
      <c r="AI5" s="1"/>
      <c r="AJ5" s="1"/>
      <c r="AK5" s="10">
        <v>3</v>
      </c>
      <c r="AL5" s="10">
        <v>19</v>
      </c>
      <c r="AM5" s="10">
        <f t="shared" si="0"/>
        <v>0.76</v>
      </c>
      <c r="AN5" s="10">
        <v>450.08599999999996</v>
      </c>
      <c r="AO5" s="10">
        <f>C61</f>
        <v>11.339245026578427</v>
      </c>
      <c r="AP5" s="10">
        <f>D61</f>
        <v>5.3294451624918588</v>
      </c>
      <c r="AQ5" s="128">
        <f t="shared" si="1"/>
        <v>6715.3097855691803</v>
      </c>
      <c r="AR5" s="128">
        <f t="shared" si="2"/>
        <v>3156.1955992175135</v>
      </c>
      <c r="AS5" s="128">
        <f t="shared" si="3"/>
        <v>11570.613066731405</v>
      </c>
      <c r="AT5" s="42">
        <f t="shared" si="4"/>
        <v>14.92005924549793</v>
      </c>
      <c r="AU5" s="42">
        <f t="shared" si="5"/>
        <v>7.0124278453840239</v>
      </c>
      <c r="AV5" s="42">
        <f t="shared" si="6"/>
        <v>25.707560481177833</v>
      </c>
      <c r="AW5" s="42">
        <f t="shared" si="7"/>
        <v>16.393021336728104</v>
      </c>
      <c r="AX5" s="42">
        <f t="shared" si="8"/>
        <v>19.652213551672826</v>
      </c>
    </row>
    <row r="6" spans="1:50" x14ac:dyDescent="0.25">
      <c r="A6" s="73"/>
      <c r="B6" s="21" t="s">
        <v>299</v>
      </c>
      <c r="C6" s="22">
        <v>0.3075874024222971</v>
      </c>
      <c r="D6" s="22">
        <v>0.14456607913847963</v>
      </c>
      <c r="F6" s="73"/>
      <c r="G6" s="72" t="s">
        <v>235</v>
      </c>
      <c r="H6" s="72">
        <v>0.38169026299382192</v>
      </c>
      <c r="I6" s="72">
        <v>0.17939442360709629</v>
      </c>
      <c r="J6" s="72"/>
      <c r="K6" s="73"/>
      <c r="L6" s="72" t="s">
        <v>125</v>
      </c>
      <c r="M6" s="72">
        <v>0.74373683882117325</v>
      </c>
      <c r="N6" s="72">
        <v>0.34955631424595135</v>
      </c>
      <c r="O6" s="72"/>
      <c r="P6" s="73"/>
      <c r="Q6" s="72" t="s">
        <v>133</v>
      </c>
      <c r="R6" s="72">
        <v>2.5109157130771598</v>
      </c>
      <c r="S6" s="72">
        <v>1.180130385146265</v>
      </c>
      <c r="T6" s="72"/>
      <c r="U6" s="73"/>
      <c r="V6" s="72" t="s">
        <v>125</v>
      </c>
      <c r="W6" s="72">
        <v>1.1526868530728138</v>
      </c>
      <c r="X6" s="72">
        <v>0.54176282094422246</v>
      </c>
      <c r="Y6" s="72"/>
      <c r="Z6" s="73"/>
      <c r="AA6" s="1" t="s">
        <v>125</v>
      </c>
      <c r="AB6" s="126">
        <v>1.404791759935518</v>
      </c>
      <c r="AC6" s="126">
        <v>0.6602521271696935</v>
      </c>
      <c r="AD6" s="1"/>
      <c r="AE6" s="73"/>
      <c r="AF6" s="72" t="s">
        <v>125</v>
      </c>
      <c r="AG6" s="22">
        <v>1.6851860505723868</v>
      </c>
      <c r="AH6" s="22">
        <v>0.79203744376902163</v>
      </c>
      <c r="AI6" s="1"/>
      <c r="AJ6" s="1"/>
      <c r="AK6" s="1">
        <v>4</v>
      </c>
      <c r="AL6" s="1">
        <v>16</v>
      </c>
      <c r="AM6" s="1">
        <f t="shared" si="0"/>
        <v>0.64</v>
      </c>
      <c r="AN6" s="1">
        <v>367.07599999999996</v>
      </c>
      <c r="AO6" s="1">
        <f>C78</f>
        <v>11.325666314624227</v>
      </c>
      <c r="AP6" s="1">
        <f>D78</f>
        <v>5.3230631678733884</v>
      </c>
      <c r="AQ6" s="129">
        <f t="shared" si="1"/>
        <v>6495.906700167192</v>
      </c>
      <c r="AR6" s="129">
        <f t="shared" si="2"/>
        <v>3053.0761490785808</v>
      </c>
      <c r="AS6" s="129">
        <f t="shared" si="3"/>
        <v>11192.577162522077</v>
      </c>
      <c r="AT6" s="43">
        <f t="shared" si="4"/>
        <v>17.696353616600359</v>
      </c>
      <c r="AU6" s="43">
        <f t="shared" si="5"/>
        <v>8.3172861998021688</v>
      </c>
      <c r="AV6" s="43">
        <f t="shared" si="6"/>
        <v>30.49117120847475</v>
      </c>
      <c r="AW6" s="43">
        <f t="shared" si="7"/>
        <v>15.857427361887535</v>
      </c>
      <c r="AX6" s="43">
        <f t="shared" si="8"/>
        <v>16.027727904653453</v>
      </c>
    </row>
    <row r="7" spans="1:50" x14ac:dyDescent="0.25">
      <c r="A7" s="73"/>
      <c r="B7" s="21" t="s">
        <v>300</v>
      </c>
      <c r="C7" s="22">
        <v>0.23588950550811524</v>
      </c>
      <c r="D7" s="22">
        <v>0.11086806758881416</v>
      </c>
      <c r="F7" s="73"/>
      <c r="G7" s="72" t="s">
        <v>285</v>
      </c>
      <c r="H7" s="72">
        <v>1.3584596794565913</v>
      </c>
      <c r="I7" s="72">
        <v>0.6384760493445979</v>
      </c>
      <c r="J7" s="72"/>
      <c r="K7" s="73"/>
      <c r="L7" s="72" t="s">
        <v>133</v>
      </c>
      <c r="M7" s="72">
        <v>1.7929280594656973</v>
      </c>
      <c r="N7" s="72">
        <v>0.84267618794887778</v>
      </c>
      <c r="O7" s="72"/>
      <c r="P7" s="73"/>
      <c r="Q7" s="72" t="s">
        <v>130</v>
      </c>
      <c r="R7" s="72">
        <v>2.7337948272252315</v>
      </c>
      <c r="S7" s="72">
        <v>1.2848835687958586</v>
      </c>
      <c r="T7" s="72"/>
      <c r="U7" s="73"/>
      <c r="V7" s="72" t="s">
        <v>133</v>
      </c>
      <c r="W7" s="72">
        <v>2.912705224354696</v>
      </c>
      <c r="X7" s="72">
        <v>1.3689714554467072</v>
      </c>
      <c r="Y7" s="72"/>
      <c r="Z7" s="73"/>
      <c r="AA7" s="1" t="s">
        <v>133</v>
      </c>
      <c r="AB7" s="126">
        <v>3.457799502700591</v>
      </c>
      <c r="AC7" s="126">
        <v>1.6251657662692782</v>
      </c>
      <c r="AD7" s="1"/>
      <c r="AE7" s="73"/>
      <c r="AF7" s="72" t="s">
        <v>133</v>
      </c>
      <c r="AG7" s="22">
        <v>3.960547775003965</v>
      </c>
      <c r="AH7" s="22">
        <v>1.8614574542518636</v>
      </c>
      <c r="AI7" s="1"/>
      <c r="AJ7" s="1"/>
      <c r="AK7" s="10">
        <v>5</v>
      </c>
      <c r="AL7" s="10">
        <v>14</v>
      </c>
      <c r="AM7" s="10">
        <f t="shared" si="0"/>
        <v>0.56000000000000005</v>
      </c>
      <c r="AN7" s="10">
        <v>284.25900000000001</v>
      </c>
      <c r="AO7" s="10">
        <f>C93</f>
        <v>1.1266583651231581</v>
      </c>
      <c r="AP7" s="10">
        <f>D93</f>
        <v>0.52952943160788435</v>
      </c>
      <c r="AQ7" s="128">
        <f t="shared" si="1"/>
        <v>571.89782180632824</v>
      </c>
      <c r="AR7" s="128">
        <f t="shared" si="2"/>
        <v>268.79197624897427</v>
      </c>
      <c r="AS7" s="128">
        <f t="shared" si="3"/>
        <v>985.39138492873963</v>
      </c>
      <c r="AT7" s="42">
        <f t="shared" si="4"/>
        <v>2.0118899377199253</v>
      </c>
      <c r="AU7" s="42">
        <f t="shared" si="5"/>
        <v>0.94558827072836482</v>
      </c>
      <c r="AV7" s="42">
        <f t="shared" si="6"/>
        <v>3.4665266004901851</v>
      </c>
      <c r="AW7" s="42">
        <f t="shared" si="7"/>
        <v>1.3960835009348482</v>
      </c>
      <c r="AX7" s="42">
        <f t="shared" si="8"/>
        <v>12.411669263174074</v>
      </c>
    </row>
    <row r="8" spans="1:50" x14ac:dyDescent="0.25">
      <c r="A8" s="73" t="s">
        <v>143</v>
      </c>
      <c r="B8" s="72"/>
      <c r="C8" s="72">
        <f>SUM(C3:C7)</f>
        <v>2.4368437944700845</v>
      </c>
      <c r="D8" s="72">
        <f>SUM(D3:D7)</f>
        <v>1.1453165834009398</v>
      </c>
      <c r="F8" s="73"/>
      <c r="G8" s="72" t="s">
        <v>237</v>
      </c>
      <c r="H8" s="72">
        <v>1.3876968559034464</v>
      </c>
      <c r="I8" s="72">
        <v>0.65221752227461982</v>
      </c>
      <c r="J8" s="72"/>
      <c r="K8" s="73"/>
      <c r="L8" s="72" t="s">
        <v>130</v>
      </c>
      <c r="M8" s="72">
        <v>2.026661274138621</v>
      </c>
      <c r="N8" s="72">
        <v>0.95253079884515157</v>
      </c>
      <c r="O8" s="72"/>
      <c r="P8" s="73"/>
      <c r="Q8" s="72" t="s">
        <v>131</v>
      </c>
      <c r="R8" s="72">
        <v>2.3849672282434189</v>
      </c>
      <c r="S8" s="72">
        <v>1.1209345972744067</v>
      </c>
      <c r="T8" s="72"/>
      <c r="U8" s="73"/>
      <c r="V8" s="72" t="s">
        <v>130</v>
      </c>
      <c r="W8" s="72">
        <v>3.064183205172665</v>
      </c>
      <c r="X8" s="72">
        <v>1.4401661064311522</v>
      </c>
      <c r="Y8" s="72"/>
      <c r="Z8" s="73"/>
      <c r="AA8" s="1" t="s">
        <v>130</v>
      </c>
      <c r="AB8" s="126">
        <v>3.5110788979844147</v>
      </c>
      <c r="AC8" s="126">
        <v>1.6502070820526749</v>
      </c>
      <c r="AD8" s="1"/>
      <c r="AE8" s="73"/>
      <c r="AF8" s="72" t="s">
        <v>130</v>
      </c>
      <c r="AG8" s="22">
        <v>4.1997313134423733</v>
      </c>
      <c r="AH8" s="22">
        <v>1.9738737173179153</v>
      </c>
      <c r="AI8" s="1"/>
      <c r="AJ8" s="1"/>
      <c r="AK8" s="1">
        <v>6</v>
      </c>
      <c r="AL8" s="1">
        <v>15</v>
      </c>
      <c r="AM8" s="1">
        <f t="shared" si="0"/>
        <v>0.6</v>
      </c>
      <c r="AN8" s="1">
        <v>307.05900000000003</v>
      </c>
      <c r="AO8" s="1">
        <f>C109</f>
        <v>15.045206001607642</v>
      </c>
      <c r="AP8" s="1">
        <f>D109</f>
        <v>7.071246820755591</v>
      </c>
      <c r="AQ8" s="129">
        <f t="shared" si="1"/>
        <v>7699.6098494127355</v>
      </c>
      <c r="AR8" s="129">
        <f t="shared" si="2"/>
        <v>3618.8166292239853</v>
      </c>
      <c r="AS8" s="129">
        <f t="shared" si="3"/>
        <v>13266.58176273513</v>
      </c>
      <c r="AT8" s="43">
        <f t="shared" si="4"/>
        <v>25.075343336012736</v>
      </c>
      <c r="AU8" s="43">
        <f t="shared" si="5"/>
        <v>11.785411367925985</v>
      </c>
      <c r="AV8" s="43">
        <f t="shared" si="6"/>
        <v>43.20531807481666</v>
      </c>
      <c r="AW8" s="43">
        <f t="shared" si="7"/>
        <v>18.795837061328754</v>
      </c>
      <c r="AX8" s="43">
        <f t="shared" si="8"/>
        <v>13.407191161162771</v>
      </c>
    </row>
    <row r="9" spans="1:50" x14ac:dyDescent="0.25">
      <c r="A9" s="73">
        <v>2</v>
      </c>
      <c r="B9" s="72" t="s">
        <v>26</v>
      </c>
      <c r="C9" s="72">
        <v>0.90874437239038397</v>
      </c>
      <c r="D9" s="72">
        <v>0.42710985502348048</v>
      </c>
      <c r="F9" s="73"/>
      <c r="G9" s="72" t="s">
        <v>238</v>
      </c>
      <c r="H9" s="72">
        <v>1.6686720259864198</v>
      </c>
      <c r="I9" s="72">
        <v>0.78427585221361718</v>
      </c>
      <c r="J9" s="72"/>
      <c r="K9" s="73"/>
      <c r="L9" s="72" t="s">
        <v>131</v>
      </c>
      <c r="M9" s="72">
        <v>2.198890283519733</v>
      </c>
      <c r="N9" s="72">
        <v>1.0334784332542746</v>
      </c>
      <c r="O9" s="72"/>
      <c r="P9" s="73"/>
      <c r="Q9" s="72" t="s">
        <v>132</v>
      </c>
      <c r="R9" s="72">
        <v>3.3854590171542998</v>
      </c>
      <c r="S9" s="72">
        <v>1.5911657380625206</v>
      </c>
      <c r="T9" s="72"/>
      <c r="U9" s="73"/>
      <c r="V9" s="72" t="s">
        <v>131</v>
      </c>
      <c r="W9" s="72">
        <v>2.8650309306730346</v>
      </c>
      <c r="X9" s="72">
        <v>1.3465645374163264</v>
      </c>
      <c r="Y9" s="72"/>
      <c r="Z9" s="73"/>
      <c r="AA9" s="1" t="s">
        <v>131</v>
      </c>
      <c r="AB9" s="126">
        <v>3.412758214632797</v>
      </c>
      <c r="AC9" s="126">
        <v>1.6039963608774146</v>
      </c>
      <c r="AD9" s="1"/>
      <c r="AE9" s="73"/>
      <c r="AF9" s="72" t="s">
        <v>131</v>
      </c>
      <c r="AG9" s="22">
        <v>3.8287743930207561</v>
      </c>
      <c r="AH9" s="22">
        <v>1.799523964719755</v>
      </c>
      <c r="AI9" s="1"/>
      <c r="AJ9" s="1"/>
      <c r="AK9" s="11" t="s">
        <v>25</v>
      </c>
      <c r="AL9" s="11">
        <f t="shared" ref="AL9:AS9" si="9">+SUM(AL3:AL8)</f>
        <v>102</v>
      </c>
      <c r="AM9" s="11">
        <f t="shared" si="9"/>
        <v>4.08</v>
      </c>
      <c r="AN9" s="11">
        <f t="shared" si="9"/>
        <v>2290.2559999999999</v>
      </c>
      <c r="AO9" s="11">
        <f t="shared" si="9"/>
        <v>72.22689319791499</v>
      </c>
      <c r="AP9" s="11">
        <f t="shared" si="9"/>
        <v>33.946639803020048</v>
      </c>
      <c r="AQ9" s="130">
        <f t="shared" si="9"/>
        <v>40964.442415039848</v>
      </c>
      <c r="AR9" s="130">
        <f t="shared" si="9"/>
        <v>19253.287935068729</v>
      </c>
      <c r="AS9" s="130">
        <f t="shared" si="9"/>
        <v>70582.553569961965</v>
      </c>
      <c r="AT9" s="44">
        <f t="shared" si="4"/>
        <v>17.886403273275935</v>
      </c>
      <c r="AU9" s="44">
        <f t="shared" si="5"/>
        <v>8.4066095384396906</v>
      </c>
      <c r="AV9" s="44">
        <f t="shared" si="6"/>
        <v>30.818630567919904</v>
      </c>
      <c r="AW9" s="44">
        <f t="shared" si="7"/>
        <v>100</v>
      </c>
      <c r="AX9" s="44">
        <f t="shared" si="8"/>
        <v>100</v>
      </c>
    </row>
    <row r="10" spans="1:50" x14ac:dyDescent="0.25">
      <c r="A10" s="73"/>
      <c r="B10" s="72" t="s">
        <v>27</v>
      </c>
      <c r="C10" s="72">
        <v>0.73505768542409589</v>
      </c>
      <c r="D10" s="72">
        <v>0.34547711214932503</v>
      </c>
      <c r="F10" s="73"/>
      <c r="G10" s="72" t="s">
        <v>249</v>
      </c>
      <c r="H10" s="72">
        <v>1.0555318677934802</v>
      </c>
      <c r="I10" s="72">
        <v>0.49609997786293553</v>
      </c>
      <c r="J10" s="72"/>
      <c r="K10" s="73"/>
      <c r="L10" s="72" t="s">
        <v>132</v>
      </c>
      <c r="M10" s="72">
        <v>2.6674488421972611</v>
      </c>
      <c r="N10" s="72">
        <v>1.2537009558327123</v>
      </c>
      <c r="O10" s="72"/>
      <c r="Q10" s="37" t="s">
        <v>111</v>
      </c>
      <c r="R10" s="37">
        <v>0.26572318080646806</v>
      </c>
      <c r="S10" s="37">
        <v>0.12488989497903996</v>
      </c>
      <c r="T10" s="83"/>
      <c r="V10" s="83" t="s">
        <v>132</v>
      </c>
      <c r="W10" s="83">
        <v>3.1646371645342661</v>
      </c>
      <c r="X10" s="83">
        <v>1.4873794673311052</v>
      </c>
      <c r="Y10" s="83"/>
      <c r="AA10" s="1" t="s">
        <v>132</v>
      </c>
      <c r="AB10" s="126">
        <v>3.6014123093391435</v>
      </c>
      <c r="AC10" s="126">
        <v>1.6926637853893973</v>
      </c>
      <c r="AD10" s="1"/>
      <c r="AE10" s="27"/>
      <c r="AF10" s="83" t="s">
        <v>132</v>
      </c>
      <c r="AG10" s="22">
        <v>4.1458178376401005</v>
      </c>
      <c r="AH10" s="22">
        <v>1.9485343836908471</v>
      </c>
      <c r="AI10" s="1"/>
      <c r="AJ10" s="1"/>
      <c r="AQ10" s="132"/>
      <c r="AR10" s="132"/>
      <c r="AS10" s="132"/>
    </row>
    <row r="11" spans="1:50" ht="18.75" x14ac:dyDescent="0.3">
      <c r="A11" s="73"/>
      <c r="B11" s="72" t="s">
        <v>31</v>
      </c>
      <c r="C11" s="72">
        <v>0.96076318862816179</v>
      </c>
      <c r="D11" s="72">
        <v>0.45155869865523601</v>
      </c>
      <c r="F11" s="73" t="s">
        <v>143</v>
      </c>
      <c r="G11" s="72"/>
      <c r="H11" s="72">
        <f>SUM(H3:H10)</f>
        <v>7.4559993434463996</v>
      </c>
      <c r="I11" s="72">
        <f>SUM(I3:I10)</f>
        <v>3.5043196914198074</v>
      </c>
      <c r="K11" s="73" t="s">
        <v>143</v>
      </c>
      <c r="L11" s="72"/>
      <c r="M11" s="72">
        <v>12.378495218039031</v>
      </c>
      <c r="N11" s="72">
        <v>5.817892752478345</v>
      </c>
      <c r="P11" s="73" t="s">
        <v>143</v>
      </c>
      <c r="Q11" s="72"/>
      <c r="R11" s="72">
        <f>SUM(R3:R10)</f>
        <v>16.367603350332228</v>
      </c>
      <c r="S11" s="72">
        <f>SUM(S3:S10)</f>
        <v>7.6927735746561474</v>
      </c>
      <c r="T11" s="72"/>
      <c r="U11" s="73" t="s">
        <v>143</v>
      </c>
      <c r="V11" s="72"/>
      <c r="W11" s="72">
        <f>SUM(W3:W10)</f>
        <v>17.799563339751373</v>
      </c>
      <c r="X11" s="72">
        <f>SUM(X3:X10)</f>
        <v>8.3657947696831449</v>
      </c>
      <c r="Y11" s="72"/>
      <c r="Z11" s="73" t="s">
        <v>143</v>
      </c>
      <c r="AA11" s="72"/>
      <c r="AB11" s="72">
        <f>SUM(AB3:AB10)</f>
        <v>21.139413091102387</v>
      </c>
      <c r="AC11" s="72">
        <f>SUM(AC3:AC10)</f>
        <v>9.9355241528181235</v>
      </c>
      <c r="AD11" s="1"/>
      <c r="AE11" s="73" t="s">
        <v>143</v>
      </c>
      <c r="AF11" s="72"/>
      <c r="AG11" s="21">
        <f>SUM(AG3:AG10)</f>
        <v>24.827946038226791</v>
      </c>
      <c r="AH11" s="21">
        <f>SUM(AH3:AH10)</f>
        <v>11.669134637966589</v>
      </c>
      <c r="AI11" s="1"/>
      <c r="AJ11" s="1"/>
      <c r="AK11" s="71">
        <v>2014</v>
      </c>
      <c r="AQ11" s="132"/>
      <c r="AR11" s="132"/>
      <c r="AS11" s="132"/>
    </row>
    <row r="12" spans="1:50" x14ac:dyDescent="0.25">
      <c r="A12" s="73"/>
      <c r="B12" s="72" t="s">
        <v>34</v>
      </c>
      <c r="C12" s="72">
        <v>1.0510251619137383</v>
      </c>
      <c r="D12" s="72">
        <v>0.49398182609945707</v>
      </c>
      <c r="F12" s="73">
        <v>2</v>
      </c>
      <c r="G12" s="72" t="s">
        <v>26</v>
      </c>
      <c r="H12" s="72">
        <v>1.9815219305588996</v>
      </c>
      <c r="I12" s="72">
        <v>0.93131530736268253</v>
      </c>
      <c r="K12" s="73">
        <v>2</v>
      </c>
      <c r="L12" s="72" t="s">
        <v>26</v>
      </c>
      <c r="M12" s="72">
        <v>3.0787239047347192</v>
      </c>
      <c r="N12" s="72">
        <v>1.447000235225318</v>
      </c>
      <c r="P12" s="27">
        <v>2</v>
      </c>
      <c r="Q12" s="1" t="s">
        <v>26</v>
      </c>
      <c r="R12" s="1">
        <v>3.9766482055436154</v>
      </c>
      <c r="S12" s="1">
        <v>1.8690246566054998</v>
      </c>
      <c r="U12" s="27">
        <v>2</v>
      </c>
      <c r="V12" s="1" t="s">
        <v>26</v>
      </c>
      <c r="W12" s="1">
        <v>2.9832659640361205</v>
      </c>
      <c r="X12" s="1">
        <v>1.4021350030969768</v>
      </c>
      <c r="AA12" s="1" t="s">
        <v>26</v>
      </c>
      <c r="AB12" s="126">
        <v>3.6862628581237753</v>
      </c>
      <c r="AC12" s="126">
        <v>1.7325435433181742</v>
      </c>
      <c r="AD12" s="1"/>
      <c r="AE12" s="27"/>
      <c r="AF12" s="1" t="s">
        <v>26</v>
      </c>
      <c r="AG12" s="22">
        <v>4.3157401999818097</v>
      </c>
      <c r="AH12" s="22">
        <v>2.0283978939914511</v>
      </c>
      <c r="AI12" s="1"/>
      <c r="AJ12" s="1"/>
      <c r="AK12" s="9" t="s">
        <v>142</v>
      </c>
      <c r="AL12" s="9" t="s">
        <v>149</v>
      </c>
      <c r="AM12" s="9" t="s">
        <v>150</v>
      </c>
      <c r="AN12" s="9" t="s">
        <v>151</v>
      </c>
      <c r="AO12" s="9" t="s">
        <v>165</v>
      </c>
      <c r="AP12" s="9" t="s">
        <v>152</v>
      </c>
      <c r="AQ12" s="127" t="s">
        <v>155</v>
      </c>
      <c r="AR12" s="127" t="s">
        <v>153</v>
      </c>
      <c r="AS12" s="127" t="s">
        <v>154</v>
      </c>
      <c r="AT12" s="9" t="s">
        <v>189</v>
      </c>
      <c r="AU12" s="9" t="s">
        <v>190</v>
      </c>
      <c r="AV12" s="9" t="s">
        <v>191</v>
      </c>
      <c r="AW12" s="9" t="s">
        <v>214</v>
      </c>
      <c r="AX12" s="9" t="s">
        <v>215</v>
      </c>
    </row>
    <row r="13" spans="1:50" x14ac:dyDescent="0.25">
      <c r="A13" s="73"/>
      <c r="B13" s="72" t="s">
        <v>306</v>
      </c>
      <c r="C13" s="72">
        <v>1.3214813909378691</v>
      </c>
      <c r="D13" s="72">
        <v>0.62109625374079835</v>
      </c>
      <c r="F13" s="73"/>
      <c r="G13" s="72" t="s">
        <v>27</v>
      </c>
      <c r="H13" s="72">
        <v>1.4659431004785186</v>
      </c>
      <c r="I13" s="72">
        <v>0.68899325722490379</v>
      </c>
      <c r="K13" s="73"/>
      <c r="L13" s="72" t="s">
        <v>27</v>
      </c>
      <c r="M13" s="72">
        <v>2.3749481923826612</v>
      </c>
      <c r="N13" s="72">
        <v>1.1162256504198504</v>
      </c>
      <c r="Q13" s="1" t="s">
        <v>27</v>
      </c>
      <c r="R13" s="1">
        <v>3.1542879926579932</v>
      </c>
      <c r="S13" s="1">
        <v>1.4825153565492559</v>
      </c>
      <c r="V13" s="1" t="s">
        <v>27</v>
      </c>
      <c r="W13" s="1">
        <v>2.6393744845909914</v>
      </c>
      <c r="X13" s="1">
        <v>1.2405060077577659</v>
      </c>
      <c r="AA13" s="1" t="s">
        <v>27</v>
      </c>
      <c r="AB13" s="126">
        <v>3.16813975419621</v>
      </c>
      <c r="AC13" s="126">
        <v>1.4890256844722187</v>
      </c>
      <c r="AD13" s="1"/>
      <c r="AE13" s="27"/>
      <c r="AF13" s="1" t="s">
        <v>27</v>
      </c>
      <c r="AG13" s="22">
        <v>3.7801594610232434</v>
      </c>
      <c r="AH13" s="22">
        <v>1.776674946680924</v>
      </c>
      <c r="AI13" s="1"/>
      <c r="AJ13" s="1"/>
      <c r="AK13" s="10">
        <v>1</v>
      </c>
      <c r="AL13" s="10">
        <v>8</v>
      </c>
      <c r="AM13" s="10">
        <f t="shared" ref="AM13:AM18" si="10">+(400/10000)*AL13</f>
        <v>0.32</v>
      </c>
      <c r="AN13" s="10">
        <v>106.11799999999999</v>
      </c>
      <c r="AO13" s="10">
        <f>H11</f>
        <v>7.4559993434463996</v>
      </c>
      <c r="AP13" s="10">
        <f>I11</f>
        <v>3.5043196914198074</v>
      </c>
      <c r="AQ13" s="128">
        <f t="shared" ref="AQ13:AQ18" si="11">+(AN13/AM13)*AO13</f>
        <v>2472.5491822745157</v>
      </c>
      <c r="AR13" s="128">
        <f t="shared" ref="AR13:AR18" si="12">+(AN13/AM13)*AP13</f>
        <v>1162.0981156690223</v>
      </c>
      <c r="AS13" s="128">
        <f t="shared" ref="AS13:AS18" si="13">+AR13*3.666</f>
        <v>4260.2516920426351</v>
      </c>
      <c r="AT13" s="42">
        <f t="shared" ref="AT13:AT19" si="14">AQ13/AN13</f>
        <v>23.299997948270001</v>
      </c>
      <c r="AU13" s="42">
        <f t="shared" ref="AU13:AU19" si="15">AR13/AN13</f>
        <v>10.950999035686898</v>
      </c>
      <c r="AV13" s="42">
        <f t="shared" ref="AV13:AV19" si="16">AS13/AN13</f>
        <v>40.146362464828165</v>
      </c>
      <c r="AW13" s="42">
        <f t="shared" ref="AW13:AW19" si="17">AQ13*100/$AQ$19</f>
        <v>3.0139659197546811</v>
      </c>
      <c r="AX13" s="42">
        <f>AN13*100/$AN$19</f>
        <v>4.6334558232791441</v>
      </c>
    </row>
    <row r="14" spans="1:50" x14ac:dyDescent="0.25">
      <c r="A14" s="73"/>
      <c r="B14" s="72" t="s">
        <v>45</v>
      </c>
      <c r="C14" s="72">
        <v>1.6023786157635755</v>
      </c>
      <c r="D14" s="72">
        <v>0.75311794940888055</v>
      </c>
      <c r="F14" s="73"/>
      <c r="G14" s="72" t="s">
        <v>31</v>
      </c>
      <c r="H14" s="72">
        <v>2.0098584273038531</v>
      </c>
      <c r="I14" s="72">
        <v>0.94463346083281152</v>
      </c>
      <c r="K14" s="73"/>
      <c r="L14" s="72" t="s">
        <v>31</v>
      </c>
      <c r="M14" s="72">
        <v>3.3802924537301444</v>
      </c>
      <c r="N14" s="72">
        <v>1.5887374532531677</v>
      </c>
      <c r="Q14" s="1" t="s">
        <v>31</v>
      </c>
      <c r="R14" s="1">
        <v>3.2090096427257082</v>
      </c>
      <c r="S14" s="1">
        <v>1.5082345320810833</v>
      </c>
      <c r="V14" s="1" t="s">
        <v>31</v>
      </c>
      <c r="W14" s="1">
        <v>4.044126905619958</v>
      </c>
      <c r="X14" s="1">
        <v>1.9007396456413799</v>
      </c>
      <c r="AA14" s="1" t="s">
        <v>31</v>
      </c>
      <c r="AB14" s="126">
        <v>4.7899647823521256</v>
      </c>
      <c r="AC14" s="126">
        <v>2.2512834477054993</v>
      </c>
      <c r="AD14" s="1"/>
      <c r="AE14" s="27"/>
      <c r="AF14" s="1" t="s">
        <v>31</v>
      </c>
      <c r="AG14" s="22">
        <v>5.4006670272943387</v>
      </c>
      <c r="AH14" s="22">
        <v>2.538313502828339</v>
      </c>
      <c r="AI14" s="1"/>
      <c r="AJ14" s="1"/>
      <c r="AK14" s="1">
        <v>2</v>
      </c>
      <c r="AL14" s="1">
        <v>34</v>
      </c>
      <c r="AM14" s="1">
        <f t="shared" si="10"/>
        <v>1.36</v>
      </c>
      <c r="AN14" s="1">
        <v>775.6579999999999</v>
      </c>
      <c r="AO14" s="1">
        <f>H46</f>
        <v>66.942228120992368</v>
      </c>
      <c r="AP14" s="1">
        <f>I46</f>
        <v>31.462847216866422</v>
      </c>
      <c r="AQ14" s="129">
        <f t="shared" si="11"/>
        <v>38179.613808729919</v>
      </c>
      <c r="AR14" s="129">
        <f t="shared" si="12"/>
        <v>17944.418490103068</v>
      </c>
      <c r="AS14" s="129">
        <f t="shared" si="13"/>
        <v>65784.238184717848</v>
      </c>
      <c r="AT14" s="43">
        <f t="shared" si="14"/>
        <v>49.222226559553206</v>
      </c>
      <c r="AU14" s="43">
        <f t="shared" si="15"/>
        <v>23.134446482990015</v>
      </c>
      <c r="AV14" s="43">
        <f t="shared" si="16"/>
        <v>84.810880806641407</v>
      </c>
      <c r="AW14" s="43">
        <f t="shared" si="17"/>
        <v>46.539844656619358</v>
      </c>
      <c r="AX14" s="43">
        <f t="shared" ref="AX14:AX19" si="18">AN14*100/$AN$19</f>
        <v>33.867742296057727</v>
      </c>
    </row>
    <row r="15" spans="1:50" x14ac:dyDescent="0.25">
      <c r="A15" s="73"/>
      <c r="B15" s="72" t="s">
        <v>222</v>
      </c>
      <c r="C15" s="72">
        <v>1.247625625818843</v>
      </c>
      <c r="D15" s="72">
        <v>0.58638404413485634</v>
      </c>
      <c r="F15" s="73"/>
      <c r="G15" s="72" t="s">
        <v>34</v>
      </c>
      <c r="H15" s="72">
        <v>2.1214034977881302</v>
      </c>
      <c r="I15" s="72">
        <v>0.99705964396042079</v>
      </c>
      <c r="K15" s="73"/>
      <c r="L15" s="72" t="s">
        <v>34</v>
      </c>
      <c r="M15" s="72">
        <v>3.229700281400314</v>
      </c>
      <c r="N15" s="72">
        <v>1.5179591322581472</v>
      </c>
      <c r="Q15" s="1" t="s">
        <v>34</v>
      </c>
      <c r="R15" s="1">
        <v>2.9465448130507625</v>
      </c>
      <c r="S15" s="1">
        <v>1.3848760621338583</v>
      </c>
      <c r="V15" s="1" t="s">
        <v>34</v>
      </c>
      <c r="W15" s="1">
        <v>3.5957796808539224</v>
      </c>
      <c r="X15" s="1">
        <v>1.6900164500013433</v>
      </c>
      <c r="AA15" s="1" t="s">
        <v>34</v>
      </c>
      <c r="AB15" s="126">
        <v>4.0690113469064357</v>
      </c>
      <c r="AC15" s="126">
        <v>1.9124353330460244</v>
      </c>
      <c r="AD15" s="1"/>
      <c r="AE15" s="27"/>
      <c r="AF15" s="1" t="s">
        <v>34</v>
      </c>
      <c r="AG15" s="22">
        <v>4.5761939435792334</v>
      </c>
      <c r="AH15" s="22">
        <v>2.1508111534822389</v>
      </c>
      <c r="AI15" s="1"/>
      <c r="AJ15" s="1"/>
      <c r="AK15" s="10">
        <v>3</v>
      </c>
      <c r="AL15" s="10">
        <v>19</v>
      </c>
      <c r="AM15" s="10">
        <f t="shared" si="10"/>
        <v>0.76</v>
      </c>
      <c r="AN15" s="10">
        <v>450.08599999999996</v>
      </c>
      <c r="AO15" s="10">
        <f>H66</f>
        <v>22.332864044277876</v>
      </c>
      <c r="AP15" s="10">
        <f>I66</f>
        <v>10.496446100810601</v>
      </c>
      <c r="AQ15" s="128">
        <f t="shared" si="11"/>
        <v>13225.933481885329</v>
      </c>
      <c r="AR15" s="128">
        <f t="shared" si="12"/>
        <v>6216.188736486105</v>
      </c>
      <c r="AS15" s="128">
        <f t="shared" si="13"/>
        <v>22788.547907958062</v>
      </c>
      <c r="AT15" s="42">
        <f t="shared" si="14"/>
        <v>29.385347426681413</v>
      </c>
      <c r="AU15" s="42">
        <f t="shared" si="15"/>
        <v>13.811113290540264</v>
      </c>
      <c r="AV15" s="42">
        <f t="shared" si="16"/>
        <v>50.631541323120615</v>
      </c>
      <c r="AW15" s="42">
        <f t="shared" si="17"/>
        <v>16.122030274307804</v>
      </c>
      <c r="AX15" s="42">
        <f t="shared" si="18"/>
        <v>19.652213551672826</v>
      </c>
    </row>
    <row r="16" spans="1:50" x14ac:dyDescent="0.25">
      <c r="A16" s="73"/>
      <c r="B16" s="72" t="s">
        <v>287</v>
      </c>
      <c r="C16" s="72">
        <v>0.18132047121908051</v>
      </c>
      <c r="D16" s="72">
        <v>8.5220621472967814E-2</v>
      </c>
      <c r="F16" s="73"/>
      <c r="G16" s="72" t="s">
        <v>36</v>
      </c>
      <c r="H16" s="72">
        <v>2.5386792976186041</v>
      </c>
      <c r="I16" s="72">
        <v>1.1931792698807435</v>
      </c>
      <c r="K16" s="73"/>
      <c r="L16" s="72" t="s">
        <v>36</v>
      </c>
      <c r="M16" s="72">
        <v>3.5612953631401116</v>
      </c>
      <c r="N16" s="72">
        <v>1.6738088206758528</v>
      </c>
      <c r="Q16" s="1" t="s">
        <v>36</v>
      </c>
      <c r="R16" s="1">
        <v>3.2954432593873628</v>
      </c>
      <c r="S16" s="1">
        <v>1.5488583319120603</v>
      </c>
      <c r="V16" s="1" t="s">
        <v>36</v>
      </c>
      <c r="W16" s="1">
        <v>4.1594788241043164</v>
      </c>
      <c r="X16" s="1">
        <v>1.9549550473290287</v>
      </c>
      <c r="AA16" s="1" t="s">
        <v>36</v>
      </c>
      <c r="AB16" s="126">
        <v>4.6871628776434573</v>
      </c>
      <c r="AC16" s="126">
        <v>2.2029665524924238</v>
      </c>
      <c r="AD16" s="1"/>
      <c r="AE16" s="27"/>
      <c r="AF16" s="1" t="s">
        <v>36</v>
      </c>
      <c r="AG16" s="22">
        <v>5.0688600332057261</v>
      </c>
      <c r="AH16" s="22">
        <v>2.3823642156066906</v>
      </c>
      <c r="AI16" s="1"/>
      <c r="AJ16" s="1"/>
      <c r="AK16" s="1">
        <v>4</v>
      </c>
      <c r="AL16" s="1">
        <v>18</v>
      </c>
      <c r="AM16" s="1">
        <f t="shared" si="10"/>
        <v>0.72</v>
      </c>
      <c r="AN16" s="1">
        <v>367.07599999999996</v>
      </c>
      <c r="AO16" s="1">
        <f>H85</f>
        <v>28.223809667205167</v>
      </c>
      <c r="AP16" s="1">
        <f>I85</f>
        <v>13.265190543586428</v>
      </c>
      <c r="AQ16" s="129">
        <f t="shared" si="11"/>
        <v>14389.282163054171</v>
      </c>
      <c r="AR16" s="129">
        <f t="shared" si="12"/>
        <v>6762.9626166354601</v>
      </c>
      <c r="AS16" s="129">
        <f t="shared" si="13"/>
        <v>24793.020952585597</v>
      </c>
      <c r="AT16" s="43">
        <f t="shared" si="14"/>
        <v>39.199735648896066</v>
      </c>
      <c r="AU16" s="43">
        <f t="shared" si="15"/>
        <v>18.42387575498115</v>
      </c>
      <c r="AV16" s="43">
        <f t="shared" si="16"/>
        <v>67.541928517760894</v>
      </c>
      <c r="AW16" s="43">
        <f t="shared" si="17"/>
        <v>17.540118659756612</v>
      </c>
      <c r="AX16" s="43">
        <f t="shared" si="18"/>
        <v>16.027727904653453</v>
      </c>
    </row>
    <row r="17" spans="1:50" x14ac:dyDescent="0.25">
      <c r="A17" s="73"/>
      <c r="B17" s="72" t="s">
        <v>288</v>
      </c>
      <c r="C17" s="72">
        <v>0.16053747706877983</v>
      </c>
      <c r="D17" s="72">
        <v>7.5452614222326519E-2</v>
      </c>
      <c r="F17" s="73"/>
      <c r="G17" s="72" t="s">
        <v>45</v>
      </c>
      <c r="H17" s="72">
        <v>2.8454236249069029</v>
      </c>
      <c r="I17" s="72">
        <v>1.3373491037062437</v>
      </c>
      <c r="K17" s="73"/>
      <c r="L17" s="72" t="s">
        <v>45</v>
      </c>
      <c r="M17" s="72">
        <v>4.3423160348751457</v>
      </c>
      <c r="N17" s="72">
        <v>2.0408885363913192</v>
      </c>
      <c r="Q17" s="1" t="s">
        <v>45</v>
      </c>
      <c r="R17" s="1">
        <v>3.6955769356292669</v>
      </c>
      <c r="S17" s="1">
        <v>1.736921159745755</v>
      </c>
      <c r="V17" s="1" t="s">
        <v>45</v>
      </c>
      <c r="W17" s="1">
        <v>4.3135047610199253</v>
      </c>
      <c r="X17" s="1">
        <v>2.0273472376793649</v>
      </c>
      <c r="AA17" s="1" t="s">
        <v>45</v>
      </c>
      <c r="AB17" s="126">
        <v>4.9274250678539788</v>
      </c>
      <c r="AC17" s="126">
        <v>2.3158897818913693</v>
      </c>
      <c r="AD17" s="1"/>
      <c r="AE17" s="27"/>
      <c r="AF17" s="1" t="s">
        <v>45</v>
      </c>
      <c r="AG17" s="22">
        <v>5.5606498103961002</v>
      </c>
      <c r="AH17" s="22">
        <v>2.6135054108861668</v>
      </c>
      <c r="AI17" s="1"/>
      <c r="AJ17" s="1"/>
      <c r="AK17" s="10">
        <v>5</v>
      </c>
      <c r="AL17" s="10">
        <v>15</v>
      </c>
      <c r="AM17" s="10">
        <f t="shared" si="10"/>
        <v>0.6</v>
      </c>
      <c r="AN17" s="10">
        <v>284.25900000000001</v>
      </c>
      <c r="AO17" s="10">
        <f>H101</f>
        <v>3.6522255628607074</v>
      </c>
      <c r="AP17" s="10">
        <f>I101</f>
        <v>1.7165460145445328</v>
      </c>
      <c r="AQ17" s="128">
        <f t="shared" si="11"/>
        <v>1730.2966437887032</v>
      </c>
      <c r="AR17" s="128">
        <f t="shared" si="12"/>
        <v>813.23942258069064</v>
      </c>
      <c r="AS17" s="128">
        <f t="shared" si="13"/>
        <v>2981.3357231808118</v>
      </c>
      <c r="AT17" s="42">
        <f t="shared" si="14"/>
        <v>6.0870426047678459</v>
      </c>
      <c r="AU17" s="42">
        <f t="shared" si="15"/>
        <v>2.860910024240888</v>
      </c>
      <c r="AV17" s="42">
        <f t="shared" si="16"/>
        <v>10.488096148867095</v>
      </c>
      <c r="AW17" s="42">
        <f t="shared" si="17"/>
        <v>2.1091815494839583</v>
      </c>
      <c r="AX17" s="42">
        <f t="shared" si="18"/>
        <v>12.411669263174074</v>
      </c>
    </row>
    <row r="18" spans="1:50" x14ac:dyDescent="0.25">
      <c r="A18" s="73"/>
      <c r="B18" s="72" t="s">
        <v>304</v>
      </c>
      <c r="C18" s="72">
        <v>0.3326100214646906</v>
      </c>
      <c r="D18" s="72">
        <v>0.15632671008840462</v>
      </c>
      <c r="F18" s="73"/>
      <c r="G18" s="72" t="s">
        <v>46</v>
      </c>
      <c r="H18" s="72">
        <v>2.4537823059922412</v>
      </c>
      <c r="I18" s="72">
        <v>1.1532776838163534</v>
      </c>
      <c r="K18" s="73"/>
      <c r="L18" s="72" t="s">
        <v>46</v>
      </c>
      <c r="M18" s="72">
        <v>3.7576973781972827</v>
      </c>
      <c r="N18" s="72">
        <v>1.7661177677527229</v>
      </c>
      <c r="Q18" s="1" t="s">
        <v>46</v>
      </c>
      <c r="R18" s="1">
        <v>3.8195438693882915</v>
      </c>
      <c r="S18" s="1">
        <v>1.7951856186124966</v>
      </c>
      <c r="V18" s="1" t="s">
        <v>46</v>
      </c>
      <c r="W18" s="1">
        <v>4.4292958646545451</v>
      </c>
      <c r="X18" s="1">
        <v>2.0817690563876354</v>
      </c>
      <c r="AA18" s="1" t="s">
        <v>46</v>
      </c>
      <c r="AB18" s="126">
        <v>4.9980785952627169</v>
      </c>
      <c r="AC18" s="126">
        <v>2.3490969397734771</v>
      </c>
      <c r="AD18" s="1"/>
      <c r="AE18" s="27"/>
      <c r="AF18" s="1" t="s">
        <v>46</v>
      </c>
      <c r="AG18" s="22">
        <v>5.512014608286008</v>
      </c>
      <c r="AH18" s="22">
        <v>2.5906468658944237</v>
      </c>
      <c r="AI18" s="1"/>
      <c r="AJ18" s="1"/>
      <c r="AK18" s="1">
        <v>6</v>
      </c>
      <c r="AL18" s="1">
        <v>22</v>
      </c>
      <c r="AM18" s="1">
        <f t="shared" si="10"/>
        <v>0.88</v>
      </c>
      <c r="AN18" s="1">
        <v>307.05900000000003</v>
      </c>
      <c r="AO18" s="1">
        <f>H124</f>
        <v>34.501770189318556</v>
      </c>
      <c r="AP18" s="1">
        <f>I124</f>
        <v>16.215831988979726</v>
      </c>
      <c r="AQ18" s="129">
        <f t="shared" si="11"/>
        <v>12038.726196093145</v>
      </c>
      <c r="AR18" s="129">
        <f t="shared" si="12"/>
        <v>5658.2013121637792</v>
      </c>
      <c r="AS18" s="129">
        <f t="shared" si="13"/>
        <v>20742.966010392414</v>
      </c>
      <c r="AT18" s="43">
        <f t="shared" si="14"/>
        <v>39.206557033316543</v>
      </c>
      <c r="AU18" s="43">
        <f t="shared" si="15"/>
        <v>18.427081805658776</v>
      </c>
      <c r="AV18" s="43">
        <f t="shared" si="16"/>
        <v>67.553681899545083</v>
      </c>
      <c r="AW18" s="43">
        <f t="shared" si="17"/>
        <v>14.674858940077565</v>
      </c>
      <c r="AX18" s="43">
        <f t="shared" si="18"/>
        <v>13.407191161162771</v>
      </c>
    </row>
    <row r="19" spans="1:50" x14ac:dyDescent="0.25">
      <c r="A19" s="73"/>
      <c r="B19" s="72" t="s">
        <v>305</v>
      </c>
      <c r="C19" s="72">
        <v>0.6444235875205192</v>
      </c>
      <c r="D19" s="72">
        <v>0.30287908613464398</v>
      </c>
      <c r="F19" s="73"/>
      <c r="G19" s="72" t="s">
        <v>287</v>
      </c>
      <c r="H19" s="72">
        <v>0.93593545968354597</v>
      </c>
      <c r="I19" s="72">
        <v>0.4398896660512665</v>
      </c>
      <c r="K19" s="73"/>
      <c r="L19" s="72" t="s">
        <v>72</v>
      </c>
      <c r="M19" s="72">
        <v>2.2661981674818161</v>
      </c>
      <c r="N19" s="72">
        <v>1.0651131387164536</v>
      </c>
      <c r="Q19" s="1" t="s">
        <v>72</v>
      </c>
      <c r="R19" s="1">
        <v>2.4438262426196102</v>
      </c>
      <c r="S19" s="1">
        <v>1.1485983340312163</v>
      </c>
      <c r="V19" s="1" t="s">
        <v>72</v>
      </c>
      <c r="W19" s="1">
        <v>3.1281328891765967</v>
      </c>
      <c r="X19" s="1">
        <v>1.4702224579130003</v>
      </c>
      <c r="AA19" s="1" t="s">
        <v>72</v>
      </c>
      <c r="AB19" s="126">
        <v>3.8636961633127505</v>
      </c>
      <c r="AC19" s="126">
        <v>1.8159371967569931</v>
      </c>
      <c r="AD19" s="1"/>
      <c r="AE19" s="27"/>
      <c r="AF19" s="1" t="s">
        <v>72</v>
      </c>
      <c r="AG19" s="22">
        <v>4.5042380164622084</v>
      </c>
      <c r="AH19" s="22">
        <v>2.1169918677372372</v>
      </c>
      <c r="AI19" s="1"/>
      <c r="AJ19" s="1"/>
      <c r="AK19" s="11" t="s">
        <v>25</v>
      </c>
      <c r="AL19" s="11">
        <f t="shared" ref="AL19:AR19" si="19">+SUM(AL13:AL18)</f>
        <v>116</v>
      </c>
      <c r="AM19" s="11">
        <f t="shared" si="19"/>
        <v>4.6400000000000006</v>
      </c>
      <c r="AN19" s="11">
        <f t="shared" si="19"/>
        <v>2290.2559999999999</v>
      </c>
      <c r="AO19" s="11">
        <f>+SUM(AO13:AO18)</f>
        <v>163.10889692810107</v>
      </c>
      <c r="AP19" s="11">
        <f>+SUM(AP13:AP18)</f>
        <v>76.661181556207524</v>
      </c>
      <c r="AQ19" s="130">
        <f>+SUM(AQ13:AQ18)</f>
        <v>82036.401475825798</v>
      </c>
      <c r="AR19" s="130">
        <f t="shared" si="19"/>
        <v>38557.108693638125</v>
      </c>
      <c r="AS19" s="130">
        <f>+SUM(AS13:AS18)</f>
        <v>141350.36047087738</v>
      </c>
      <c r="AT19" s="44">
        <f t="shared" si="14"/>
        <v>35.819751798849474</v>
      </c>
      <c r="AU19" s="44">
        <f t="shared" si="15"/>
        <v>16.835283345459253</v>
      </c>
      <c r="AV19" s="44">
        <f t="shared" si="16"/>
        <v>61.718148744453629</v>
      </c>
      <c r="AW19" s="44">
        <f t="shared" si="17"/>
        <v>100</v>
      </c>
      <c r="AX19" s="44">
        <f t="shared" si="18"/>
        <v>100</v>
      </c>
    </row>
    <row r="20" spans="1:50" x14ac:dyDescent="0.25">
      <c r="A20" s="73"/>
      <c r="B20" s="72" t="s">
        <v>291</v>
      </c>
      <c r="C20" s="72">
        <v>0.22496466492144643</v>
      </c>
      <c r="D20" s="72">
        <v>0.1057333925130798</v>
      </c>
      <c r="F20" s="73"/>
      <c r="G20" s="72" t="s">
        <v>288</v>
      </c>
      <c r="H20" s="72">
        <v>1.1347965690875734</v>
      </c>
      <c r="I20" s="72">
        <v>0.53335438747115982</v>
      </c>
      <c r="K20" s="73"/>
      <c r="L20" s="72" t="s">
        <v>73</v>
      </c>
      <c r="M20" s="72">
        <v>2.4086363312891144</v>
      </c>
      <c r="N20" s="72">
        <v>1.1320590757058839</v>
      </c>
      <c r="Q20" s="1" t="s">
        <v>73</v>
      </c>
      <c r="R20" s="1">
        <v>2.5289406879128782</v>
      </c>
      <c r="S20" s="1">
        <v>1.1886021233190527</v>
      </c>
      <c r="V20" s="1" t="s">
        <v>73</v>
      </c>
      <c r="W20" s="1">
        <v>3.2857333242752662</v>
      </c>
      <c r="X20" s="1">
        <v>1.5442946624093747</v>
      </c>
      <c r="AA20" s="1" t="s">
        <v>73</v>
      </c>
      <c r="AB20" s="126">
        <v>4.0485978671438536</v>
      </c>
      <c r="AC20" s="126">
        <v>1.902840997557611</v>
      </c>
      <c r="AD20" s="1"/>
      <c r="AE20" s="27"/>
      <c r="AF20" s="1" t="s">
        <v>73</v>
      </c>
      <c r="AG20" s="22">
        <v>4.6151915539386801</v>
      </c>
      <c r="AH20" s="22">
        <v>2.1691400303511785</v>
      </c>
      <c r="AI20" s="1"/>
      <c r="AJ20" s="1"/>
      <c r="AQ20" s="132"/>
      <c r="AR20" s="132"/>
      <c r="AS20" s="132"/>
    </row>
    <row r="21" spans="1:50" ht="18.75" x14ac:dyDescent="0.3">
      <c r="A21" s="73"/>
      <c r="B21" s="72" t="s">
        <v>82</v>
      </c>
      <c r="C21" s="72">
        <v>0.7050295782847924</v>
      </c>
      <c r="D21" s="72">
        <v>0.33136390179385244</v>
      </c>
      <c r="F21" s="73"/>
      <c r="G21" s="72" t="s">
        <v>294</v>
      </c>
      <c r="H21" s="72">
        <v>0.87847053658115382</v>
      </c>
      <c r="I21" s="72">
        <v>0.41288115219314248</v>
      </c>
      <c r="K21" s="73"/>
      <c r="L21" s="72" t="s">
        <v>74</v>
      </c>
      <c r="M21" s="72">
        <v>1.7965527592834294</v>
      </c>
      <c r="N21" s="72">
        <v>0.84437979686321163</v>
      </c>
      <c r="Q21" s="1" t="s">
        <v>74</v>
      </c>
      <c r="R21" s="1">
        <v>2.4996028045597276</v>
      </c>
      <c r="S21" s="1">
        <v>1.1748133181430718</v>
      </c>
      <c r="V21" s="1" t="s">
        <v>74</v>
      </c>
      <c r="W21" s="1">
        <v>3.3555739653993424</v>
      </c>
      <c r="X21" s="1">
        <v>1.5771197637376908</v>
      </c>
      <c r="AA21" s="1" t="s">
        <v>74</v>
      </c>
      <c r="AB21" s="126">
        <v>4.2662252620969827</v>
      </c>
      <c r="AC21" s="126">
        <v>2.0051258731855821</v>
      </c>
      <c r="AD21" s="1"/>
      <c r="AE21" s="27"/>
      <c r="AF21" s="1" t="s">
        <v>74</v>
      </c>
      <c r="AG21" s="22">
        <v>4.9230724074287853</v>
      </c>
      <c r="AH21" s="22">
        <v>2.3138440314915298</v>
      </c>
      <c r="AI21" s="1"/>
      <c r="AJ21" s="1"/>
      <c r="AK21" s="71">
        <v>2015</v>
      </c>
      <c r="AQ21" s="132"/>
      <c r="AR21" s="132"/>
      <c r="AS21" s="132"/>
    </row>
    <row r="22" spans="1:50" x14ac:dyDescent="0.25">
      <c r="A22" s="73"/>
      <c r="B22" s="72" t="s">
        <v>83</v>
      </c>
      <c r="C22" s="72">
        <v>0.37685110632536878</v>
      </c>
      <c r="D22" s="72">
        <v>0.17712001997292334</v>
      </c>
      <c r="F22" s="73"/>
      <c r="G22" s="72" t="s">
        <v>291</v>
      </c>
      <c r="H22" s="72">
        <v>0.9359652845018529</v>
      </c>
      <c r="I22" s="72">
        <v>0.43990368371587085</v>
      </c>
      <c r="K22" s="73"/>
      <c r="L22" s="72" t="s">
        <v>80</v>
      </c>
      <c r="M22" s="72">
        <v>1.9697735254104807</v>
      </c>
      <c r="N22" s="72">
        <v>0.9257935569429262</v>
      </c>
      <c r="Q22" s="1" t="s">
        <v>80</v>
      </c>
      <c r="R22" s="1">
        <v>2.1914561956058023</v>
      </c>
      <c r="S22" s="1">
        <v>1.0299844119347272</v>
      </c>
      <c r="V22" s="1" t="s">
        <v>80</v>
      </c>
      <c r="W22" s="1">
        <v>2.7488340141866181</v>
      </c>
      <c r="X22" s="1">
        <v>1.2919519866677105</v>
      </c>
      <c r="AA22" s="1" t="s">
        <v>80</v>
      </c>
      <c r="AB22" s="126">
        <v>3.380646254097611</v>
      </c>
      <c r="AC22" s="126">
        <v>1.5889037394258774</v>
      </c>
      <c r="AD22" s="1"/>
      <c r="AE22" s="27"/>
      <c r="AF22" s="1" t="s">
        <v>80</v>
      </c>
      <c r="AG22" s="22">
        <v>3.923669296788213</v>
      </c>
      <c r="AH22" s="22">
        <v>1.8441245694904604</v>
      </c>
      <c r="AI22" s="1"/>
      <c r="AJ22" s="1"/>
      <c r="AK22" s="9" t="s">
        <v>142</v>
      </c>
      <c r="AL22" s="9" t="s">
        <v>149</v>
      </c>
      <c r="AM22" s="9" t="s">
        <v>150</v>
      </c>
      <c r="AN22" s="9" t="s">
        <v>151</v>
      </c>
      <c r="AO22" s="9" t="s">
        <v>165</v>
      </c>
      <c r="AP22" s="9" t="s">
        <v>152</v>
      </c>
      <c r="AQ22" s="127" t="s">
        <v>155</v>
      </c>
      <c r="AR22" s="127" t="s">
        <v>153</v>
      </c>
      <c r="AS22" s="127" t="s">
        <v>154</v>
      </c>
      <c r="AT22" s="9" t="s">
        <v>189</v>
      </c>
      <c r="AU22" s="9" t="s">
        <v>190</v>
      </c>
      <c r="AV22" s="9" t="s">
        <v>191</v>
      </c>
      <c r="AW22" s="9" t="s">
        <v>214</v>
      </c>
      <c r="AX22" s="9" t="s">
        <v>215</v>
      </c>
    </row>
    <row r="23" spans="1:50" x14ac:dyDescent="0.25">
      <c r="A23" s="73"/>
      <c r="B23" s="72" t="s">
        <v>84</v>
      </c>
      <c r="C23" s="72">
        <v>0.88395865519140415</v>
      </c>
      <c r="D23" s="72">
        <v>0.41546056793995995</v>
      </c>
      <c r="F23" s="73"/>
      <c r="G23" s="72" t="s">
        <v>256</v>
      </c>
      <c r="H23" s="72">
        <v>1.514890725718806</v>
      </c>
      <c r="I23" s="72">
        <v>0.71199864108783872</v>
      </c>
      <c r="K23" s="73"/>
      <c r="L23" s="72" t="s">
        <v>82</v>
      </c>
      <c r="M23" s="72">
        <v>2.7398260548309303</v>
      </c>
      <c r="N23" s="72">
        <v>1.2877182457705372</v>
      </c>
      <c r="Q23" s="1" t="s">
        <v>82</v>
      </c>
      <c r="R23" s="1">
        <v>3.6336222772296098</v>
      </c>
      <c r="S23" s="1">
        <v>1.7078024702979167</v>
      </c>
      <c r="V23" s="1" t="s">
        <v>82</v>
      </c>
      <c r="W23" s="1">
        <v>3.5832120357411261</v>
      </c>
      <c r="X23" s="1">
        <v>1.6841096567983289</v>
      </c>
      <c r="AA23" s="1" t="s">
        <v>82</v>
      </c>
      <c r="AB23" s="126">
        <v>4.4564027053563402</v>
      </c>
      <c r="AC23" s="126">
        <v>2.09450927151748</v>
      </c>
      <c r="AD23" s="1"/>
      <c r="AE23" s="27"/>
      <c r="AF23" s="1" t="s">
        <v>82</v>
      </c>
      <c r="AG23" s="22">
        <v>5.1112596734954945</v>
      </c>
      <c r="AH23" s="22">
        <v>2.4022920465428821</v>
      </c>
      <c r="AI23" s="1"/>
      <c r="AJ23" s="1"/>
      <c r="AK23" s="10">
        <v>1</v>
      </c>
      <c r="AL23" s="10">
        <v>8</v>
      </c>
      <c r="AM23" s="10">
        <f t="shared" ref="AM23:AM28" si="20">+(400/10000)*AL23</f>
        <v>0.32</v>
      </c>
      <c r="AN23" s="10">
        <v>106.11799999999999</v>
      </c>
      <c r="AO23" s="10">
        <f>M11</f>
        <v>12.378495218039031</v>
      </c>
      <c r="AP23" s="10">
        <f>N11</f>
        <v>5.817892752478345</v>
      </c>
      <c r="AQ23" s="128">
        <f t="shared" ref="AQ23:AQ28" si="21">+(AN23/AM23)*AO23</f>
        <v>4104.9411110870806</v>
      </c>
      <c r="AR23" s="128">
        <f t="shared" ref="AR23:AR28" si="22">+(AN23/AM23)*AP23</f>
        <v>1929.322322210928</v>
      </c>
      <c r="AS23" s="128">
        <f t="shared" ref="AS23:AS28" si="23">+AR23*3.666</f>
        <v>7072.8956332252619</v>
      </c>
      <c r="AT23" s="42">
        <f t="shared" ref="AT23:AT29" si="24">AQ23/AN23</f>
        <v>38.682797556371973</v>
      </c>
      <c r="AU23" s="42">
        <f t="shared" ref="AU23:AU29" si="25">AR23/AN23</f>
        <v>18.180914851494826</v>
      </c>
      <c r="AV23" s="42">
        <f t="shared" ref="AV23:AV29" si="26">AS23/AN23</f>
        <v>66.651233845580037</v>
      </c>
      <c r="AW23" s="42">
        <f>AQ23*100/$AQ$29</f>
        <v>3.0269309682798862</v>
      </c>
      <c r="AX23" s="42">
        <f>AN23*100/$AN$29</f>
        <v>4.6334558232791441</v>
      </c>
    </row>
    <row r="24" spans="1:50" x14ac:dyDescent="0.25">
      <c r="A24" s="73"/>
      <c r="B24" s="72" t="s">
        <v>94</v>
      </c>
      <c r="C24" s="72">
        <v>0.67027556324450999</v>
      </c>
      <c r="D24" s="72">
        <v>0.31502951472491963</v>
      </c>
      <c r="F24" s="73"/>
      <c r="G24" s="72" t="s">
        <v>220</v>
      </c>
      <c r="H24" s="72">
        <v>1.0893738150822703</v>
      </c>
      <c r="I24" s="72">
        <v>0.51200569308866717</v>
      </c>
      <c r="K24" s="73"/>
      <c r="L24" s="72" t="s">
        <v>83</v>
      </c>
      <c r="M24" s="72">
        <v>2.214991398112319</v>
      </c>
      <c r="N24" s="72">
        <v>1.0410459571127901</v>
      </c>
      <c r="Q24" s="1" t="s">
        <v>83</v>
      </c>
      <c r="R24" s="1">
        <v>3.3504407068420807</v>
      </c>
      <c r="S24" s="1">
        <v>1.574707132215778</v>
      </c>
      <c r="V24" s="1" t="s">
        <v>83</v>
      </c>
      <c r="W24" s="1">
        <v>3.5869973621347717</v>
      </c>
      <c r="X24" s="1">
        <v>1.6858887602033428</v>
      </c>
      <c r="AA24" s="1" t="s">
        <v>83</v>
      </c>
      <c r="AB24" s="126">
        <v>4.4007261115400418</v>
      </c>
      <c r="AC24" s="126">
        <v>2.0683412724238197</v>
      </c>
      <c r="AD24" s="1"/>
      <c r="AE24" s="27"/>
      <c r="AF24" s="1" t="s">
        <v>83</v>
      </c>
      <c r="AG24" s="22">
        <v>5.1659149803542856</v>
      </c>
      <c r="AH24" s="22">
        <v>2.4279800407665135</v>
      </c>
      <c r="AI24" s="1"/>
      <c r="AJ24" s="1"/>
      <c r="AK24" s="1">
        <v>2</v>
      </c>
      <c r="AL24" s="1">
        <v>34</v>
      </c>
      <c r="AM24" s="1">
        <f t="shared" si="20"/>
        <v>1.36</v>
      </c>
      <c r="AN24" s="1">
        <v>775.6579999999999</v>
      </c>
      <c r="AO24" s="1">
        <f>M46</f>
        <v>110.665644886474</v>
      </c>
      <c r="AP24" s="1">
        <f>N46</f>
        <v>52.012853096642807</v>
      </c>
      <c r="AQ24" s="129">
        <f t="shared" si="21"/>
        <v>63116.685868641645</v>
      </c>
      <c r="AR24" s="129">
        <f t="shared" si="22"/>
        <v>29664.842358261591</v>
      </c>
      <c r="AS24" s="129">
        <f t="shared" si="23"/>
        <v>108751.31208538699</v>
      </c>
      <c r="AT24" s="43">
        <f t="shared" si="24"/>
        <v>81.371797710642639</v>
      </c>
      <c r="AU24" s="43">
        <f t="shared" si="25"/>
        <v>38.244744924002063</v>
      </c>
      <c r="AV24" s="43">
        <f t="shared" si="26"/>
        <v>140.20523489139157</v>
      </c>
      <c r="AW24" s="43">
        <f t="shared" ref="AW24:AW29" si="27">AQ24*100/$AQ$29</f>
        <v>46.541435285143599</v>
      </c>
      <c r="AX24" s="43">
        <f t="shared" ref="AX24:AX29" si="28">AN24*100/$AN$29</f>
        <v>33.867742296057727</v>
      </c>
    </row>
    <row r="25" spans="1:50" x14ac:dyDescent="0.25">
      <c r="A25" s="73"/>
      <c r="B25" s="72" t="s">
        <v>95</v>
      </c>
      <c r="C25" s="72">
        <v>1.5344034951297385</v>
      </c>
      <c r="D25" s="72">
        <v>0.72116964271097728</v>
      </c>
      <c r="F25" s="73"/>
      <c r="G25" s="72" t="s">
        <v>221</v>
      </c>
      <c r="H25" s="72">
        <v>1.925395540596992</v>
      </c>
      <c r="I25" s="72">
        <v>0.90493590408058633</v>
      </c>
      <c r="K25" s="73"/>
      <c r="L25" s="72" t="s">
        <v>84</v>
      </c>
      <c r="M25" s="72">
        <v>3.3019400825408001</v>
      </c>
      <c r="N25" s="72">
        <v>1.5519118387941757</v>
      </c>
      <c r="Q25" s="1" t="s">
        <v>84</v>
      </c>
      <c r="R25" s="1">
        <v>3.4344852543167108</v>
      </c>
      <c r="S25" s="1">
        <v>1.6142080695288543</v>
      </c>
      <c r="V25" s="1" t="s">
        <v>84</v>
      </c>
      <c r="W25" s="1">
        <v>4.1957518856379652</v>
      </c>
      <c r="X25" s="1">
        <v>1.9720033862498441</v>
      </c>
      <c r="AA25" s="1" t="s">
        <v>84</v>
      </c>
      <c r="AB25" s="126">
        <v>4.814695317900517</v>
      </c>
      <c r="AC25" s="126">
        <v>2.2629067994132432</v>
      </c>
      <c r="AD25" s="1"/>
      <c r="AE25" s="27"/>
      <c r="AF25" s="1" t="s">
        <v>84</v>
      </c>
      <c r="AG25" s="22">
        <v>5.453382363097</v>
      </c>
      <c r="AH25" s="22">
        <v>2.5630897106555901</v>
      </c>
      <c r="AI25" s="1"/>
      <c r="AJ25" s="1"/>
      <c r="AK25" s="10">
        <v>3</v>
      </c>
      <c r="AL25" s="10">
        <v>19</v>
      </c>
      <c r="AM25" s="10">
        <f t="shared" si="20"/>
        <v>0.76</v>
      </c>
      <c r="AN25" s="10">
        <v>450.08599999999996</v>
      </c>
      <c r="AO25" s="10">
        <f>M66</f>
        <v>37.435697204760793</v>
      </c>
      <c r="AP25" s="10">
        <f>N66</f>
        <v>17.59477768623757</v>
      </c>
      <c r="AQ25" s="128">
        <f t="shared" si="21"/>
        <v>22170.109489607847</v>
      </c>
      <c r="AR25" s="128">
        <f t="shared" si="22"/>
        <v>10419.951460115686</v>
      </c>
      <c r="AS25" s="128">
        <f t="shared" si="23"/>
        <v>38199.542052784105</v>
      </c>
      <c r="AT25" s="42">
        <f t="shared" si="24"/>
        <v>49.257496322053669</v>
      </c>
      <c r="AU25" s="42">
        <f t="shared" si="25"/>
        <v>23.151023271365222</v>
      </c>
      <c r="AV25" s="42">
        <f t="shared" si="26"/>
        <v>84.871651312824909</v>
      </c>
      <c r="AW25" s="42">
        <f t="shared" si="27"/>
        <v>16.34795461571877</v>
      </c>
      <c r="AX25" s="42">
        <f t="shared" si="28"/>
        <v>19.652213551672826</v>
      </c>
    </row>
    <row r="26" spans="1:50" x14ac:dyDescent="0.25">
      <c r="A26" s="73"/>
      <c r="B26" s="72" t="s">
        <v>96</v>
      </c>
      <c r="C26" s="72">
        <v>1.3546579022746628</v>
      </c>
      <c r="D26" s="72">
        <v>0.63668921406909162</v>
      </c>
      <c r="F26" s="73"/>
      <c r="G26" s="72" t="s">
        <v>264</v>
      </c>
      <c r="H26" s="72">
        <v>1.6958069720669626</v>
      </c>
      <c r="I26" s="72">
        <v>0.79702927687147274</v>
      </c>
      <c r="K26" s="73"/>
      <c r="L26" s="72" t="s">
        <v>94</v>
      </c>
      <c r="M26" s="72">
        <v>2.9161935167415538</v>
      </c>
      <c r="N26" s="72">
        <v>1.3706109528685302</v>
      </c>
      <c r="Q26" s="1" t="s">
        <v>94</v>
      </c>
      <c r="R26" s="1">
        <v>3.5453141333079077</v>
      </c>
      <c r="S26" s="1">
        <v>1.6662976426547165</v>
      </c>
      <c r="V26" s="1" t="s">
        <v>94</v>
      </c>
      <c r="W26" s="1">
        <v>4.3211716829368161</v>
      </c>
      <c r="X26" s="1">
        <v>2.0309506909803039</v>
      </c>
      <c r="AA26" s="1" t="s">
        <v>94</v>
      </c>
      <c r="AB26" s="126">
        <v>4.7019102298791218</v>
      </c>
      <c r="AC26" s="126">
        <v>2.2098978080431868</v>
      </c>
      <c r="AD26" s="1"/>
      <c r="AE26" s="27"/>
      <c r="AF26" s="1" t="s">
        <v>94</v>
      </c>
      <c r="AG26" s="22">
        <v>5.4842336347242178</v>
      </c>
      <c r="AH26" s="22">
        <v>2.5775898083203823</v>
      </c>
      <c r="AI26" s="1"/>
      <c r="AJ26" s="1"/>
      <c r="AK26" s="1">
        <v>4</v>
      </c>
      <c r="AL26" s="1">
        <v>18</v>
      </c>
      <c r="AM26" s="1">
        <f t="shared" si="20"/>
        <v>0.72</v>
      </c>
      <c r="AN26" s="1">
        <v>367.07599999999996</v>
      </c>
      <c r="AO26" s="1">
        <f>M85</f>
        <v>49.308740772693724</v>
      </c>
      <c r="AP26" s="1">
        <f>N85</f>
        <v>23.17510816316604</v>
      </c>
      <c r="AQ26" s="129">
        <f>+(AN26/AM26)*AO26</f>
        <v>25138.965733162942</v>
      </c>
      <c r="AR26" s="129">
        <f>+(AN26/AM26)*AP26</f>
        <v>11815.313894586579</v>
      </c>
      <c r="AS26" s="129">
        <f t="shared" si="23"/>
        <v>43314.940737554396</v>
      </c>
      <c r="AT26" s="43">
        <f t="shared" si="24"/>
        <v>68.484362184296828</v>
      </c>
      <c r="AU26" s="43">
        <f t="shared" si="25"/>
        <v>32.187650226619503</v>
      </c>
      <c r="AV26" s="43">
        <f t="shared" si="26"/>
        <v>117.99992573078708</v>
      </c>
      <c r="AW26" s="43">
        <f t="shared" si="27"/>
        <v>18.537151162221278</v>
      </c>
      <c r="AX26" s="43">
        <f t="shared" si="28"/>
        <v>16.027727904653453</v>
      </c>
    </row>
    <row r="27" spans="1:50" x14ac:dyDescent="0.25">
      <c r="A27" s="73"/>
      <c r="B27" s="72" t="s">
        <v>101</v>
      </c>
      <c r="C27" s="72">
        <v>1.1103888634521848</v>
      </c>
      <c r="D27" s="72">
        <v>0.52188276582252702</v>
      </c>
      <c r="F27" s="73"/>
      <c r="G27" s="72" t="s">
        <v>258</v>
      </c>
      <c r="H27" s="72">
        <v>2.9176488622510166</v>
      </c>
      <c r="I27" s="72">
        <v>1.371294965257978</v>
      </c>
      <c r="K27" s="73"/>
      <c r="L27" s="72" t="s">
        <v>95</v>
      </c>
      <c r="M27" s="72">
        <v>4.5472186616487482</v>
      </c>
      <c r="N27" s="72">
        <v>2.1371927709749117</v>
      </c>
      <c r="Q27" s="1" t="s">
        <v>95</v>
      </c>
      <c r="R27" s="1">
        <v>5.489511003981808</v>
      </c>
      <c r="S27" s="1">
        <v>2.5800701718714492</v>
      </c>
      <c r="V27" s="1" t="s">
        <v>95</v>
      </c>
      <c r="W27" s="1">
        <v>3.4456492068518441</v>
      </c>
      <c r="X27" s="1">
        <v>1.6194551272203668</v>
      </c>
      <c r="AA27" s="1" t="s">
        <v>95</v>
      </c>
      <c r="AB27" s="126">
        <v>4.0028719623497251</v>
      </c>
      <c r="AC27" s="126">
        <v>1.8813498223043701</v>
      </c>
      <c r="AD27" s="1"/>
      <c r="AE27" s="27"/>
      <c r="AF27" s="1" t="s">
        <v>95</v>
      </c>
      <c r="AG27" s="22">
        <v>4.5498863281547646</v>
      </c>
      <c r="AH27" s="22">
        <v>2.1384465742327392</v>
      </c>
      <c r="AI27" s="1"/>
      <c r="AJ27" s="1"/>
      <c r="AK27" s="10">
        <v>5</v>
      </c>
      <c r="AL27" s="10">
        <v>15</v>
      </c>
      <c r="AM27" s="10">
        <f t="shared" si="20"/>
        <v>0.6</v>
      </c>
      <c r="AN27" s="10">
        <v>284.25900000000001</v>
      </c>
      <c r="AO27" s="10">
        <f>M101</f>
        <v>6.9108419837308244</v>
      </c>
      <c r="AP27" s="10">
        <f>N101</f>
        <v>3.2480957323534883</v>
      </c>
      <c r="AQ27" s="128">
        <f t="shared" si="21"/>
        <v>3274.1150524222344</v>
      </c>
      <c r="AR27" s="128">
        <f t="shared" si="22"/>
        <v>1538.8340746384506</v>
      </c>
      <c r="AS27" s="128">
        <f t="shared" si="23"/>
        <v>5641.3657176245597</v>
      </c>
      <c r="AT27" s="42">
        <f t="shared" si="24"/>
        <v>11.518069972884708</v>
      </c>
      <c r="AU27" s="42">
        <f t="shared" si="25"/>
        <v>5.4134928872558143</v>
      </c>
      <c r="AV27" s="42">
        <f t="shared" si="26"/>
        <v>19.845864924679816</v>
      </c>
      <c r="AW27" s="42">
        <f t="shared" si="27"/>
        <v>2.4142904801047571</v>
      </c>
      <c r="AX27" s="42">
        <f t="shared" si="28"/>
        <v>12.411669263174074</v>
      </c>
    </row>
    <row r="28" spans="1:50" x14ac:dyDescent="0.25">
      <c r="A28" s="73"/>
      <c r="B28" s="72" t="s">
        <v>102</v>
      </c>
      <c r="C28" s="72">
        <v>1.6078068871523341</v>
      </c>
      <c r="D28" s="72">
        <v>0.75566923696159738</v>
      </c>
      <c r="F28" s="73"/>
      <c r="G28" s="72" t="s">
        <v>259</v>
      </c>
      <c r="H28" s="72">
        <v>2.836856620203744</v>
      </c>
      <c r="I28" s="72">
        <v>1.3333226114957584</v>
      </c>
      <c r="K28" s="73"/>
      <c r="L28" s="72" t="s">
        <v>96</v>
      </c>
      <c r="M28" s="72">
        <v>4.3945700074713345</v>
      </c>
      <c r="N28" s="72">
        <v>2.0654479035115267</v>
      </c>
      <c r="Q28" s="1" t="s">
        <v>96</v>
      </c>
      <c r="R28" s="1">
        <v>3.3108593155873849</v>
      </c>
      <c r="S28" s="1">
        <v>1.5561038783260703</v>
      </c>
      <c r="V28" s="1" t="s">
        <v>96</v>
      </c>
      <c r="W28" s="1">
        <v>3.327335517009065</v>
      </c>
      <c r="X28" s="1">
        <v>1.5638476929942606</v>
      </c>
      <c r="AA28" s="1" t="s">
        <v>96</v>
      </c>
      <c r="AB28" s="126">
        <v>4.7837444156930156</v>
      </c>
      <c r="AC28" s="126">
        <v>2.248359875375717</v>
      </c>
      <c r="AD28" s="1"/>
      <c r="AE28" s="27"/>
      <c r="AF28" s="1" t="s">
        <v>96</v>
      </c>
      <c r="AG28" s="22">
        <v>5.3506086622543609</v>
      </c>
      <c r="AH28" s="22">
        <v>2.5147860712595489</v>
      </c>
      <c r="AI28" s="1"/>
      <c r="AJ28" s="1"/>
      <c r="AK28" s="1">
        <v>6</v>
      </c>
      <c r="AL28" s="1">
        <v>22</v>
      </c>
      <c r="AM28" s="1">
        <f t="shared" si="20"/>
        <v>0.88</v>
      </c>
      <c r="AN28" s="1">
        <v>307.05900000000003</v>
      </c>
      <c r="AO28" s="1">
        <f>M124</f>
        <v>51.039214693900107</v>
      </c>
      <c r="AP28" s="1">
        <f>N124</f>
        <v>23.988430906133051</v>
      </c>
      <c r="AQ28" s="129">
        <f t="shared" si="21"/>
        <v>17809.14798260713</v>
      </c>
      <c r="AR28" s="129">
        <f t="shared" si="22"/>
        <v>8370.2995518253501</v>
      </c>
      <c r="AS28" s="129">
        <f t="shared" si="23"/>
        <v>30685.518156991733</v>
      </c>
      <c r="AT28" s="43">
        <f t="shared" si="24"/>
        <v>57.999107606704669</v>
      </c>
      <c r="AU28" s="43">
        <f t="shared" si="25"/>
        <v>27.25958057515119</v>
      </c>
      <c r="AV28" s="43">
        <f t="shared" si="26"/>
        <v>99.933622388504261</v>
      </c>
      <c r="AW28" s="43">
        <f t="shared" si="27"/>
        <v>13.132237488531711</v>
      </c>
      <c r="AX28" s="43">
        <f t="shared" si="28"/>
        <v>13.407191161162771</v>
      </c>
    </row>
    <row r="29" spans="1:50" x14ac:dyDescent="0.25">
      <c r="A29" s="73"/>
      <c r="B29" s="72" t="s">
        <v>103</v>
      </c>
      <c r="C29" s="72">
        <v>0.50450209600203666</v>
      </c>
      <c r="D29" s="72">
        <v>0.23711598512095725</v>
      </c>
      <c r="F29" s="73"/>
      <c r="G29" s="72" t="s">
        <v>246</v>
      </c>
      <c r="H29" s="72">
        <v>2.2934802490217119</v>
      </c>
      <c r="I29" s="72">
        <v>1.0779357170402044</v>
      </c>
      <c r="K29" s="73"/>
      <c r="L29" s="72" t="s">
        <v>101</v>
      </c>
      <c r="M29" s="72">
        <v>3.4549817475492284</v>
      </c>
      <c r="N29" s="72">
        <v>1.6238414213481374</v>
      </c>
      <c r="Q29" s="1" t="s">
        <v>101</v>
      </c>
      <c r="R29" s="1">
        <v>3.3764751524373784</v>
      </c>
      <c r="S29" s="1">
        <v>1.5869433216455671</v>
      </c>
      <c r="V29" s="1" t="s">
        <v>101</v>
      </c>
      <c r="W29" s="1">
        <v>4.0148303063848436</v>
      </c>
      <c r="X29" s="1">
        <v>1.8869702440008769</v>
      </c>
      <c r="AA29" s="1" t="s">
        <v>101</v>
      </c>
      <c r="AB29" s="126">
        <v>4.5920694152651809</v>
      </c>
      <c r="AC29" s="126">
        <v>2.1582726251746358</v>
      </c>
      <c r="AD29" s="1"/>
      <c r="AE29" s="27"/>
      <c r="AF29" s="1" t="s">
        <v>101</v>
      </c>
      <c r="AG29" s="22">
        <v>5.1016965927249771</v>
      </c>
      <c r="AH29" s="22">
        <v>2.3977973985807393</v>
      </c>
      <c r="AI29" s="1"/>
      <c r="AJ29" s="1"/>
      <c r="AK29" s="11" t="s">
        <v>25</v>
      </c>
      <c r="AL29" s="11">
        <f t="shared" ref="AL29:AR29" si="29">+SUM(AL23:AL28)</f>
        <v>116</v>
      </c>
      <c r="AM29" s="11">
        <f t="shared" si="29"/>
        <v>4.6400000000000006</v>
      </c>
      <c r="AN29" s="11">
        <f t="shared" si="29"/>
        <v>2290.2559999999999</v>
      </c>
      <c r="AO29" s="11">
        <f t="shared" si="29"/>
        <v>267.73863475959848</v>
      </c>
      <c r="AP29" s="11">
        <f t="shared" si="29"/>
        <v>125.8371583370113</v>
      </c>
      <c r="AQ29" s="130">
        <f t="shared" si="29"/>
        <v>135613.96523752887</v>
      </c>
      <c r="AR29" s="130">
        <f t="shared" si="29"/>
        <v>63738.563661638582</v>
      </c>
      <c r="AS29" s="130">
        <f>+SUM(AS23:AS28)</f>
        <v>233665.57438356703</v>
      </c>
      <c r="AT29" s="44">
        <f t="shared" si="24"/>
        <v>59.213452660981517</v>
      </c>
      <c r="AU29" s="44">
        <f t="shared" si="25"/>
        <v>27.830322750661317</v>
      </c>
      <c r="AV29" s="44">
        <f t="shared" si="26"/>
        <v>102.02596320392438</v>
      </c>
      <c r="AW29" s="44">
        <f t="shared" si="27"/>
        <v>100</v>
      </c>
      <c r="AX29" s="44">
        <f t="shared" si="28"/>
        <v>100</v>
      </c>
    </row>
    <row r="30" spans="1:50" x14ac:dyDescent="0.25">
      <c r="A30" s="73"/>
      <c r="B30" s="72" t="s">
        <v>104</v>
      </c>
      <c r="C30" s="72">
        <v>1.2697322789288457</v>
      </c>
      <c r="D30" s="72">
        <v>0.59677417109655739</v>
      </c>
      <c r="F30" s="73"/>
      <c r="G30" s="72" t="s">
        <v>272</v>
      </c>
      <c r="H30" s="72">
        <v>2.746731917188642</v>
      </c>
      <c r="I30" s="72">
        <v>1.2909640010786609</v>
      </c>
      <c r="K30" s="73"/>
      <c r="L30" s="72" t="s">
        <v>102</v>
      </c>
      <c r="M30" s="72">
        <v>4.151648378968555</v>
      </c>
      <c r="N30" s="72">
        <v>1.9512747381152213</v>
      </c>
      <c r="Q30" s="1" t="s">
        <v>102</v>
      </c>
      <c r="R30" s="1">
        <v>4.0055678481135217</v>
      </c>
      <c r="S30" s="1">
        <v>1.8826168886133559</v>
      </c>
      <c r="V30" s="1" t="s">
        <v>102</v>
      </c>
      <c r="W30" s="1">
        <v>4.6877846736643196</v>
      </c>
      <c r="X30" s="1">
        <v>2.2032587966222303</v>
      </c>
      <c r="AA30" s="1" t="s">
        <v>102</v>
      </c>
      <c r="AB30" s="126">
        <v>5.4037547757573083</v>
      </c>
      <c r="AC30" s="126">
        <v>2.539764744605935</v>
      </c>
      <c r="AD30" s="1"/>
      <c r="AE30" s="27"/>
      <c r="AF30" s="1" t="s">
        <v>102</v>
      </c>
      <c r="AG30" s="22">
        <v>5.986839894762964</v>
      </c>
      <c r="AH30" s="22">
        <v>2.8138147505385933</v>
      </c>
      <c r="AI30" s="1"/>
      <c r="AJ30" s="1"/>
      <c r="AQ30" s="132"/>
      <c r="AR30" s="132"/>
      <c r="AS30" s="132"/>
    </row>
    <row r="31" spans="1:50" ht="18.75" x14ac:dyDescent="0.3">
      <c r="A31" s="73"/>
      <c r="B31" s="72" t="s">
        <v>307</v>
      </c>
      <c r="C31" s="72">
        <v>1.2685094577724172</v>
      </c>
      <c r="D31" s="72">
        <v>0.59619944515303636</v>
      </c>
      <c r="F31" s="73"/>
      <c r="G31" s="72" t="s">
        <v>265</v>
      </c>
      <c r="H31" s="72">
        <v>1.0916648339844206</v>
      </c>
      <c r="I31" s="72">
        <v>0.51308247197267765</v>
      </c>
      <c r="K31" s="73"/>
      <c r="L31" s="72" t="s">
        <v>103</v>
      </c>
      <c r="M31" s="72">
        <v>2.1553810651123837</v>
      </c>
      <c r="N31" s="72">
        <v>1.0130291006028205</v>
      </c>
      <c r="Q31" s="1" t="s">
        <v>103</v>
      </c>
      <c r="R31" s="1">
        <v>3.2856739879787331</v>
      </c>
      <c r="S31" s="1">
        <v>1.5442667743500043</v>
      </c>
      <c r="V31" s="1" t="s">
        <v>103</v>
      </c>
      <c r="W31" s="1">
        <v>3.0304338399643882</v>
      </c>
      <c r="X31" s="1">
        <v>1.4243039047832624</v>
      </c>
      <c r="AA31" s="1" t="s">
        <v>103</v>
      </c>
      <c r="AB31" s="126">
        <v>3.7275395175285571</v>
      </c>
      <c r="AC31" s="126">
        <v>1.7519435732384216</v>
      </c>
      <c r="AD31" s="1"/>
      <c r="AE31" s="27"/>
      <c r="AF31" s="1" t="s">
        <v>103</v>
      </c>
      <c r="AG31" s="22">
        <v>4.4893473825184165</v>
      </c>
      <c r="AH31" s="22">
        <v>2.1099932697836552</v>
      </c>
      <c r="AI31" s="1"/>
      <c r="AJ31" s="1"/>
      <c r="AK31" s="71">
        <v>2016</v>
      </c>
      <c r="AQ31" s="132"/>
      <c r="AR31" s="132"/>
      <c r="AS31" s="132"/>
    </row>
    <row r="32" spans="1:50" x14ac:dyDescent="0.25">
      <c r="A32" s="73"/>
      <c r="B32" s="72" t="s">
        <v>107</v>
      </c>
      <c r="C32" s="72">
        <v>1.160759144275564</v>
      </c>
      <c r="D32" s="72">
        <v>0.54555679780951494</v>
      </c>
      <c r="F32" s="73"/>
      <c r="G32" s="72" t="s">
        <v>266</v>
      </c>
      <c r="H32" s="72">
        <v>2.5243471064230354</v>
      </c>
      <c r="I32" s="72">
        <v>1.1864431400188269</v>
      </c>
      <c r="K32" s="73"/>
      <c r="L32" s="72" t="s">
        <v>104</v>
      </c>
      <c r="M32" s="72">
        <v>4.0616937471592536</v>
      </c>
      <c r="N32" s="72">
        <v>1.9089960611648489</v>
      </c>
      <c r="Q32" s="1" t="s">
        <v>104</v>
      </c>
      <c r="R32" s="1">
        <v>4.1848830818188736</v>
      </c>
      <c r="S32" s="1">
        <v>1.9668950484548702</v>
      </c>
      <c r="V32" s="1" t="s">
        <v>104</v>
      </c>
      <c r="W32" s="1">
        <v>5.1412245820844769</v>
      </c>
      <c r="X32" s="1">
        <v>2.4163755535797047</v>
      </c>
      <c r="AA32" s="1" t="s">
        <v>104</v>
      </c>
      <c r="AB32" s="126">
        <v>5.7478460582883351</v>
      </c>
      <c r="AC32" s="126">
        <v>2.7014876473955169</v>
      </c>
      <c r="AD32" s="1"/>
      <c r="AE32" s="27"/>
      <c r="AF32" s="1" t="s">
        <v>104</v>
      </c>
      <c r="AG32" s="22">
        <v>6.5122206390702013</v>
      </c>
      <c r="AH32" s="22">
        <v>3.0607437003629947</v>
      </c>
      <c r="AI32" s="1"/>
      <c r="AJ32" s="1"/>
      <c r="AK32" s="9" t="s">
        <v>142</v>
      </c>
      <c r="AL32" s="9" t="s">
        <v>149</v>
      </c>
      <c r="AM32" s="9" t="s">
        <v>150</v>
      </c>
      <c r="AN32" s="9" t="s">
        <v>151</v>
      </c>
      <c r="AO32" s="9" t="s">
        <v>165</v>
      </c>
      <c r="AP32" s="9" t="s">
        <v>152</v>
      </c>
      <c r="AQ32" s="127" t="s">
        <v>155</v>
      </c>
      <c r="AR32" s="127" t="s">
        <v>153</v>
      </c>
      <c r="AS32" s="127" t="s">
        <v>154</v>
      </c>
      <c r="AT32" s="9" t="s">
        <v>189</v>
      </c>
      <c r="AU32" s="9" t="s">
        <v>190</v>
      </c>
      <c r="AV32" s="9" t="s">
        <v>191</v>
      </c>
      <c r="AW32" s="9" t="s">
        <v>214</v>
      </c>
      <c r="AX32" s="9" t="s">
        <v>215</v>
      </c>
    </row>
    <row r="33" spans="1:50" x14ac:dyDescent="0.25">
      <c r="A33" s="73"/>
      <c r="B33" s="72" t="s">
        <v>112</v>
      </c>
      <c r="C33" s="72">
        <v>1.1124504846404304</v>
      </c>
      <c r="D33" s="72">
        <v>0.52285172778100242</v>
      </c>
      <c r="F33" s="73"/>
      <c r="G33" s="72" t="s">
        <v>267</v>
      </c>
      <c r="H33" s="72">
        <v>2.7798468877012965</v>
      </c>
      <c r="I33" s="72">
        <v>1.3065280372196091</v>
      </c>
      <c r="K33" s="73"/>
      <c r="L33" s="72" t="s">
        <v>105</v>
      </c>
      <c r="M33" s="72">
        <v>4.2763956908813583</v>
      </c>
      <c r="N33" s="72">
        <v>2.0099059747142394</v>
      </c>
      <c r="Q33" s="1" t="s">
        <v>105</v>
      </c>
      <c r="R33" s="1">
        <v>4.0151709410075771</v>
      </c>
      <c r="S33" s="1">
        <v>1.8871303422735615</v>
      </c>
      <c r="V33" s="1" t="s">
        <v>105</v>
      </c>
      <c r="W33" s="1">
        <v>4.7378332836197847</v>
      </c>
      <c r="X33" s="1">
        <v>2.2267816433012979</v>
      </c>
      <c r="AA33" s="1" t="s">
        <v>105</v>
      </c>
      <c r="AB33" s="126">
        <v>5.5910501289138415</v>
      </c>
      <c r="AC33" s="126">
        <v>2.6277935605895051</v>
      </c>
      <c r="AD33" s="1"/>
      <c r="AE33" s="27"/>
      <c r="AF33" s="1" t="s">
        <v>105</v>
      </c>
      <c r="AG33" s="22">
        <v>6.4707610509515483</v>
      </c>
      <c r="AH33" s="22">
        <v>3.0412576939472262</v>
      </c>
      <c r="AI33" s="1"/>
      <c r="AJ33" s="1"/>
      <c r="AK33" s="10">
        <v>1</v>
      </c>
      <c r="AL33" s="10">
        <v>8</v>
      </c>
      <c r="AM33" s="10">
        <f t="shared" ref="AM33:AM38" si="30">+(400/10000)*AL33</f>
        <v>0.32</v>
      </c>
      <c r="AN33" s="10">
        <v>106.11799999999999</v>
      </c>
      <c r="AO33" s="10">
        <f>R11</f>
        <v>16.367603350332228</v>
      </c>
      <c r="AP33" s="10">
        <f>S11</f>
        <v>7.6927735746561474</v>
      </c>
      <c r="AQ33" s="128">
        <f t="shared" ref="AQ33:AQ38" si="31">+(AN33/AM33)*AO33</f>
        <v>5427.8041635329855</v>
      </c>
      <c r="AR33" s="128">
        <f t="shared" ref="AR33:AR38" si="32">+(AN33/AM33)*AP33</f>
        <v>2551.0679568605033</v>
      </c>
      <c r="AS33" s="128">
        <f t="shared" ref="AS33:AS38" si="33">+AR33*3.666</f>
        <v>9352.2151298506051</v>
      </c>
      <c r="AT33" s="42">
        <f t="shared" ref="AT33:AT39" si="34">AQ33/AN33</f>
        <v>51.148760469788215</v>
      </c>
      <c r="AU33" s="42">
        <f>AR33/AN33</f>
        <v>24.03991742080046</v>
      </c>
      <c r="AV33" s="42">
        <f>AS33/AN33</f>
        <v>88.1303372646545</v>
      </c>
      <c r="AW33" s="42">
        <f t="shared" ref="AW33:AW38" si="35">AQ33*100/$AQ$39</f>
        <v>3.484190792540991</v>
      </c>
      <c r="AX33" s="42">
        <f>AN33*100/$AN$39</f>
        <v>4.6334558232791441</v>
      </c>
    </row>
    <row r="34" spans="1:50" x14ac:dyDescent="0.25">
      <c r="A34" s="73"/>
      <c r="B34" s="72" t="s">
        <v>113</v>
      </c>
      <c r="C34" s="72">
        <v>1.4425012703060789</v>
      </c>
      <c r="D34" s="72">
        <v>0.67797559704385724</v>
      </c>
      <c r="F34" s="73"/>
      <c r="G34" s="72" t="s">
        <v>260</v>
      </c>
      <c r="H34" s="72">
        <v>2.367610289202708</v>
      </c>
      <c r="I34" s="72">
        <v>1.1127768359252728</v>
      </c>
      <c r="K34" s="73"/>
      <c r="L34" s="72" t="s">
        <v>107</v>
      </c>
      <c r="M34" s="72">
        <v>3.7135225181783098</v>
      </c>
      <c r="N34" s="72">
        <v>1.7453555835438059</v>
      </c>
      <c r="Q34" s="1" t="s">
        <v>107</v>
      </c>
      <c r="R34" s="1">
        <v>3.5758598490690483</v>
      </c>
      <c r="S34" s="1">
        <v>1.6806541290624526</v>
      </c>
      <c r="V34" s="1" t="s">
        <v>107</v>
      </c>
      <c r="W34" s="1">
        <v>4.2830044838075052</v>
      </c>
      <c r="X34" s="1">
        <v>2.0130121073895269</v>
      </c>
      <c r="AA34" s="1" t="s">
        <v>107</v>
      </c>
      <c r="AB34" s="126">
        <v>5.1051956743151372</v>
      </c>
      <c r="AC34" s="126">
        <v>2.3994419669281153</v>
      </c>
      <c r="AD34" s="1"/>
      <c r="AE34" s="27"/>
      <c r="AF34" s="1" t="s">
        <v>107</v>
      </c>
      <c r="AG34" s="22">
        <v>5.682168547368196</v>
      </c>
      <c r="AH34" s="22">
        <v>2.6706192172630514</v>
      </c>
      <c r="AI34" s="1"/>
      <c r="AJ34" s="1"/>
      <c r="AK34" s="1">
        <v>2</v>
      </c>
      <c r="AL34" s="1">
        <v>34</v>
      </c>
      <c r="AM34" s="1">
        <f t="shared" si="30"/>
        <v>1.36</v>
      </c>
      <c r="AN34" s="1">
        <v>775.6579999999999</v>
      </c>
      <c r="AO34" s="1">
        <f>R46</f>
        <v>118.67765958403649</v>
      </c>
      <c r="AP34" s="1">
        <f>S46</f>
        <v>55.778500004497147</v>
      </c>
      <c r="AQ34" s="129">
        <f t="shared" si="31"/>
        <v>67686.232410025419</v>
      </c>
      <c r="AR34" s="129">
        <f t="shared" si="32"/>
        <v>31812.529232711942</v>
      </c>
      <c r="AS34" s="129">
        <f t="shared" si="33"/>
        <v>116624.73216712198</v>
      </c>
      <c r="AT34" s="43">
        <f t="shared" si="34"/>
        <v>87.262984988262133</v>
      </c>
      <c r="AU34" s="43">
        <f t="shared" ref="AU34:AU39" si="36">AR34/AN34</f>
        <v>41.013602944483196</v>
      </c>
      <c r="AV34" s="43">
        <f t="shared" ref="AV34:AV39" si="37">AS34/AN34</f>
        <v>150.35586839447541</v>
      </c>
      <c r="AW34" s="43">
        <f t="shared" si="35"/>
        <v>43.448831357853571</v>
      </c>
      <c r="AX34" s="43">
        <f t="shared" ref="AX34:AX39" si="38">AN34*100/$AN$39</f>
        <v>33.867742296057727</v>
      </c>
    </row>
    <row r="35" spans="1:50" x14ac:dyDescent="0.25">
      <c r="A35" s="73"/>
      <c r="B35" s="72" t="s">
        <v>114</v>
      </c>
      <c r="C35" s="72">
        <v>1.6841099898105871</v>
      </c>
      <c r="D35" s="72">
        <v>0.79153169521097566</v>
      </c>
      <c r="F35" s="73"/>
      <c r="G35" s="72" t="s">
        <v>247</v>
      </c>
      <c r="H35" s="72">
        <v>2.394431237599862</v>
      </c>
      <c r="I35" s="72">
        <v>1.1253826816719346</v>
      </c>
      <c r="K35" s="73"/>
      <c r="L35" s="72" t="s">
        <v>112</v>
      </c>
      <c r="M35" s="72">
        <v>3.8622377178331595</v>
      </c>
      <c r="N35" s="72">
        <v>1.8152517273815845</v>
      </c>
      <c r="Q35" s="1" t="s">
        <v>112</v>
      </c>
      <c r="R35" s="1">
        <v>3.4788541489411573</v>
      </c>
      <c r="S35" s="1">
        <v>1.6350614500023444</v>
      </c>
      <c r="V35" s="1" t="s">
        <v>112</v>
      </c>
      <c r="W35" s="1">
        <v>4.5392575589763249</v>
      </c>
      <c r="X35" s="1">
        <v>2.1334510527188728</v>
      </c>
      <c r="AA35" s="1" t="s">
        <v>112</v>
      </c>
      <c r="AB35" s="126">
        <v>4.8865983363033019</v>
      </c>
      <c r="AC35" s="126">
        <v>2.2967012180625512</v>
      </c>
      <c r="AD35" s="1"/>
      <c r="AE35" s="27"/>
      <c r="AF35" s="1" t="s">
        <v>112</v>
      </c>
      <c r="AG35" s="22">
        <v>5.5126669043302154</v>
      </c>
      <c r="AH35" s="22">
        <v>2.5909534450352023</v>
      </c>
      <c r="AI35" s="1"/>
      <c r="AJ35" s="1"/>
      <c r="AK35" s="10">
        <v>3</v>
      </c>
      <c r="AL35" s="10">
        <v>19</v>
      </c>
      <c r="AM35" s="10">
        <f t="shared" si="30"/>
        <v>0.76</v>
      </c>
      <c r="AN35" s="10">
        <v>450.08599999999996</v>
      </c>
      <c r="AO35" s="10">
        <f>R66</f>
        <v>50.418390529732022</v>
      </c>
      <c r="AP35" s="10">
        <f>S66</f>
        <v>23.696643548974048</v>
      </c>
      <c r="AQ35" s="128">
        <f t="shared" si="31"/>
        <v>29858.699631532847</v>
      </c>
      <c r="AR35" s="128">
        <f t="shared" si="32"/>
        <v>14033.588826820436</v>
      </c>
      <c r="AS35" s="128">
        <f t="shared" si="33"/>
        <v>51447.136639123717</v>
      </c>
      <c r="AT35" s="42">
        <f t="shared" si="34"/>
        <v>66.339987539121083</v>
      </c>
      <c r="AU35" s="42">
        <f t="shared" si="36"/>
        <v>31.179794143386903</v>
      </c>
      <c r="AV35" s="42">
        <f t="shared" si="37"/>
        <v>114.30512532965638</v>
      </c>
      <c r="AW35" s="42">
        <f t="shared" si="35"/>
        <v>19.166757531966287</v>
      </c>
      <c r="AX35" s="42">
        <f t="shared" si="38"/>
        <v>19.652213551672826</v>
      </c>
    </row>
    <row r="36" spans="1:50" x14ac:dyDescent="0.25">
      <c r="A36" s="73"/>
      <c r="B36" s="72" t="s">
        <v>274</v>
      </c>
      <c r="C36" s="72">
        <v>0.63298296690369449</v>
      </c>
      <c r="D36" s="72">
        <v>0.29750199444473646</v>
      </c>
      <c r="F36" s="73"/>
      <c r="G36" s="72" t="s">
        <v>253</v>
      </c>
      <c r="H36" s="72">
        <v>2.6484989253351277</v>
      </c>
      <c r="I36" s="72">
        <v>1.24479449490751</v>
      </c>
      <c r="K36" s="73"/>
      <c r="L36" s="72" t="s">
        <v>113</v>
      </c>
      <c r="M36" s="72">
        <v>4.1310215355189461</v>
      </c>
      <c r="N36" s="72">
        <v>1.9415801216939039</v>
      </c>
      <c r="Q36" s="1" t="s">
        <v>113</v>
      </c>
      <c r="R36" s="1">
        <v>4.5057887975021504</v>
      </c>
      <c r="S36" s="1">
        <v>2.1177207348260105</v>
      </c>
      <c r="V36" s="1" t="s">
        <v>113</v>
      </c>
      <c r="W36" s="1">
        <v>5.5222624153813591</v>
      </c>
      <c r="X36" s="1">
        <v>2.5954633352292391</v>
      </c>
      <c r="AA36" s="1" t="s">
        <v>113</v>
      </c>
      <c r="AB36" s="126">
        <v>6.1389289215202858</v>
      </c>
      <c r="AC36" s="126">
        <v>2.8852965931145333</v>
      </c>
      <c r="AD36" s="1"/>
      <c r="AE36" s="27"/>
      <c r="AF36" s="1" t="s">
        <v>113</v>
      </c>
      <c r="AG36" s="22">
        <v>6.8951249175125069</v>
      </c>
      <c r="AH36" s="22">
        <v>3.2407087112308788</v>
      </c>
      <c r="AI36" s="1"/>
      <c r="AJ36" s="1"/>
      <c r="AK36" s="1">
        <v>4</v>
      </c>
      <c r="AL36" s="1">
        <v>18</v>
      </c>
      <c r="AM36" s="1">
        <f t="shared" si="30"/>
        <v>0.72</v>
      </c>
      <c r="AN36" s="1">
        <v>367.07599999999996</v>
      </c>
      <c r="AO36" s="1">
        <f>R85</f>
        <v>52.377582107940036</v>
      </c>
      <c r="AP36" s="1">
        <f>S85</f>
        <v>24.617463590731813</v>
      </c>
      <c r="AQ36" s="129">
        <f t="shared" si="31"/>
        <v>26703.546291464158</v>
      </c>
      <c r="AR36" s="129">
        <f t="shared" si="32"/>
        <v>12550.666756988152</v>
      </c>
      <c r="AS36" s="129">
        <f t="shared" si="33"/>
        <v>46010.744331118563</v>
      </c>
      <c r="AT36" s="43">
        <f t="shared" si="34"/>
        <v>72.746641816583377</v>
      </c>
      <c r="AU36" s="43">
        <f t="shared" si="36"/>
        <v>34.190921653794184</v>
      </c>
      <c r="AV36" s="43">
        <f t="shared" si="37"/>
        <v>125.34391878280947</v>
      </c>
      <c r="AW36" s="43">
        <f t="shared" si="35"/>
        <v>17.141416181152557</v>
      </c>
      <c r="AX36" s="43">
        <f t="shared" si="38"/>
        <v>16.027727904653453</v>
      </c>
    </row>
    <row r="37" spans="1:50" x14ac:dyDescent="0.25">
      <c r="A37" s="73"/>
      <c r="B37" s="72" t="s">
        <v>261</v>
      </c>
      <c r="C37" s="72">
        <v>1.4973831619851059</v>
      </c>
      <c r="D37" s="72">
        <v>0.70377008613300007</v>
      </c>
      <c r="F37" s="73"/>
      <c r="G37" s="72" t="s">
        <v>273</v>
      </c>
      <c r="H37" s="72">
        <v>3.0819804499381673</v>
      </c>
      <c r="I37" s="72">
        <v>1.4485308114709385</v>
      </c>
      <c r="K37" s="73"/>
      <c r="L37" s="72" t="s">
        <v>114</v>
      </c>
      <c r="M37" s="72">
        <v>4.9943289725707247</v>
      </c>
      <c r="N37" s="72">
        <v>2.347334617108241</v>
      </c>
      <c r="Q37" s="1" t="s">
        <v>114</v>
      </c>
      <c r="R37" s="1">
        <v>3.8535986758403964</v>
      </c>
      <c r="S37" s="1">
        <v>1.8111913776449862</v>
      </c>
      <c r="V37" s="1" t="s">
        <v>114</v>
      </c>
      <c r="W37" s="1">
        <v>4.883401099931266</v>
      </c>
      <c r="X37" s="1">
        <v>2.2951985169676941</v>
      </c>
      <c r="AA37" s="1" t="s">
        <v>114</v>
      </c>
      <c r="AB37" s="126">
        <v>5.3297950341012017</v>
      </c>
      <c r="AC37" s="126">
        <v>2.5050036660275645</v>
      </c>
      <c r="AD37" s="1"/>
      <c r="AE37" s="27"/>
      <c r="AF37" s="1" t="s">
        <v>114</v>
      </c>
      <c r="AG37" s="22">
        <v>5.9545200623796761</v>
      </c>
      <c r="AH37" s="22">
        <v>2.7986244293184472</v>
      </c>
      <c r="AI37" s="1"/>
      <c r="AJ37" s="1"/>
      <c r="AK37" s="10">
        <v>5</v>
      </c>
      <c r="AL37" s="10">
        <v>15</v>
      </c>
      <c r="AM37" s="10">
        <f t="shared" si="30"/>
        <v>0.6</v>
      </c>
      <c r="AN37" s="10">
        <v>284.25900000000001</v>
      </c>
      <c r="AO37" s="10">
        <f>R101</f>
        <v>12.055783799573719</v>
      </c>
      <c r="AP37" s="10">
        <f>S101</f>
        <v>5.6662183857996489</v>
      </c>
      <c r="AQ37" s="128">
        <f t="shared" si="31"/>
        <v>5711.6084118050439</v>
      </c>
      <c r="AR37" s="128">
        <f t="shared" si="32"/>
        <v>2684.4559535483709</v>
      </c>
      <c r="AS37" s="128">
        <f t="shared" si="33"/>
        <v>9841.2155257083268</v>
      </c>
      <c r="AT37" s="42">
        <f t="shared" si="34"/>
        <v>20.092972999289533</v>
      </c>
      <c r="AU37" s="42">
        <f t="shared" si="36"/>
        <v>9.4436973096660815</v>
      </c>
      <c r="AV37" s="42">
        <f t="shared" si="37"/>
        <v>34.62059433723585</v>
      </c>
      <c r="AW37" s="42">
        <f t="shared" si="35"/>
        <v>3.6663690950223189</v>
      </c>
      <c r="AX37" s="42">
        <f t="shared" si="38"/>
        <v>12.411669263174074</v>
      </c>
    </row>
    <row r="38" spans="1:50" x14ac:dyDescent="0.25">
      <c r="A38" s="73"/>
      <c r="B38" s="72" t="s">
        <v>120</v>
      </c>
      <c r="C38" s="72">
        <v>0.62485017851757996</v>
      </c>
      <c r="D38" s="72">
        <v>0.2936795839032626</v>
      </c>
      <c r="F38" s="73"/>
      <c r="G38" s="72" t="s">
        <v>274</v>
      </c>
      <c r="H38" s="72">
        <v>1.5660754964990324</v>
      </c>
      <c r="I38" s="72">
        <v>0.73605548335454518</v>
      </c>
      <c r="K38" s="73"/>
      <c r="L38" s="72" t="s">
        <v>115</v>
      </c>
      <c r="M38" s="72">
        <v>2.9165239695756671</v>
      </c>
      <c r="N38" s="72">
        <v>1.3707662657005637</v>
      </c>
      <c r="Q38" s="1" t="s">
        <v>115</v>
      </c>
      <c r="R38" s="1">
        <v>3.8762158805892644</v>
      </c>
      <c r="S38" s="1">
        <v>1.8218214638769537</v>
      </c>
      <c r="V38" s="1" t="s">
        <v>115</v>
      </c>
      <c r="W38" s="1">
        <v>3.506471655951247</v>
      </c>
      <c r="X38" s="1">
        <v>1.6480416782970861</v>
      </c>
      <c r="AA38" s="1" t="s">
        <v>115</v>
      </c>
      <c r="AB38" s="126">
        <v>4.369299660580797</v>
      </c>
      <c r="AC38" s="126">
        <v>2.0535708404729744</v>
      </c>
      <c r="AD38" s="1"/>
      <c r="AE38" s="27"/>
      <c r="AF38" s="1" t="s">
        <v>115</v>
      </c>
      <c r="AG38" s="22">
        <v>4.9706968575563604</v>
      </c>
      <c r="AH38" s="22">
        <v>2.3362275230514897</v>
      </c>
      <c r="AI38" s="1"/>
      <c r="AJ38" s="1"/>
      <c r="AK38" s="1">
        <v>6</v>
      </c>
      <c r="AL38" s="1">
        <v>22</v>
      </c>
      <c r="AM38" s="1">
        <f t="shared" si="30"/>
        <v>0.88</v>
      </c>
      <c r="AN38" s="1">
        <v>307.05900000000003</v>
      </c>
      <c r="AO38" s="1">
        <f>R124</f>
        <v>58.452556429199745</v>
      </c>
      <c r="AP38" s="1">
        <f>S124</f>
        <v>27.472701521723874</v>
      </c>
      <c r="AQ38" s="129">
        <f t="shared" si="31"/>
        <v>20395.890368856413</v>
      </c>
      <c r="AR38" s="129">
        <f t="shared" si="32"/>
        <v>9586.068473362513</v>
      </c>
      <c r="AS38" s="129">
        <f t="shared" si="33"/>
        <v>35142.527023346971</v>
      </c>
      <c r="AT38" s="43">
        <f t="shared" si="34"/>
        <v>66.423359578636067</v>
      </c>
      <c r="AU38" s="43">
        <f t="shared" si="36"/>
        <v>31.218979001958946</v>
      </c>
      <c r="AV38" s="43">
        <f t="shared" si="37"/>
        <v>114.4487770211815</v>
      </c>
      <c r="AW38" s="43">
        <f t="shared" si="35"/>
        <v>13.092435041464283</v>
      </c>
      <c r="AX38" s="43">
        <f t="shared" si="38"/>
        <v>13.407191161162771</v>
      </c>
    </row>
    <row r="39" spans="1:50" x14ac:dyDescent="0.25">
      <c r="A39" s="73"/>
      <c r="B39" s="72" t="s">
        <v>121</v>
      </c>
      <c r="C39" s="72">
        <v>0.8083506569008253</v>
      </c>
      <c r="D39" s="72">
        <v>0.37992480874338802</v>
      </c>
      <c r="F39" s="73"/>
      <c r="G39" s="72" t="s">
        <v>261</v>
      </c>
      <c r="H39" s="72">
        <v>3.0174664586307491</v>
      </c>
      <c r="I39" s="72">
        <v>1.4182092355564517</v>
      </c>
      <c r="K39" s="73"/>
      <c r="L39" s="72" t="s">
        <v>116</v>
      </c>
      <c r="M39" s="72">
        <v>4.1268805519924783</v>
      </c>
      <c r="N39" s="72">
        <v>1.9396338594364644</v>
      </c>
      <c r="Q39" s="1" t="s">
        <v>116</v>
      </c>
      <c r="R39" s="1">
        <v>4.3803733292784468</v>
      </c>
      <c r="S39" s="1">
        <v>2.0587754647608705</v>
      </c>
      <c r="V39" s="1" t="s">
        <v>116</v>
      </c>
      <c r="W39" s="1">
        <v>4.6730512824684922</v>
      </c>
      <c r="X39" s="1">
        <v>2.1963341027601908</v>
      </c>
      <c r="AA39" s="1" t="s">
        <v>116</v>
      </c>
      <c r="AB39" s="126">
        <v>5.2991216676757764</v>
      </c>
      <c r="AC39" s="126">
        <v>2.4905871838076146</v>
      </c>
      <c r="AD39" s="1"/>
      <c r="AE39" s="27"/>
      <c r="AF39" s="1" t="s">
        <v>116</v>
      </c>
      <c r="AG39" s="22">
        <v>5.9258582525423096</v>
      </c>
      <c r="AH39" s="22">
        <v>2.7851533786948854</v>
      </c>
      <c r="AI39" s="1"/>
      <c r="AJ39" s="1"/>
      <c r="AK39" s="11" t="s">
        <v>25</v>
      </c>
      <c r="AL39" s="11">
        <f t="shared" ref="AL39:AR39" si="39">+SUM(AL33:AL38)</f>
        <v>116</v>
      </c>
      <c r="AM39" s="11">
        <f t="shared" si="39"/>
        <v>4.6400000000000006</v>
      </c>
      <c r="AN39" s="11">
        <f t="shared" si="39"/>
        <v>2290.2559999999999</v>
      </c>
      <c r="AO39" s="11">
        <f>+SUM(AO33:AO38)</f>
        <v>308.34957580081425</v>
      </c>
      <c r="AP39" s="11">
        <f t="shared" si="39"/>
        <v>144.92430062638269</v>
      </c>
      <c r="AQ39" s="130">
        <f>+SUM(AQ33:AQ38)</f>
        <v>155783.78127721685</v>
      </c>
      <c r="AR39" s="130">
        <f t="shared" si="39"/>
        <v>73218.377200291914</v>
      </c>
      <c r="AS39" s="130">
        <f>+SUM(AS33:AS38)</f>
        <v>268418.57081627019</v>
      </c>
      <c r="AT39" s="44">
        <f t="shared" si="34"/>
        <v>68.020248075855648</v>
      </c>
      <c r="AU39" s="44">
        <f t="shared" si="36"/>
        <v>31.969516595652152</v>
      </c>
      <c r="AV39" s="44">
        <f t="shared" si="37"/>
        <v>117.2002478396608</v>
      </c>
      <c r="AW39" s="44">
        <f>AQ39*100/$AQ$39</f>
        <v>100</v>
      </c>
      <c r="AX39" s="44">
        <f t="shared" si="38"/>
        <v>100</v>
      </c>
    </row>
    <row r="40" spans="1:50" x14ac:dyDescent="0.25">
      <c r="A40" s="73"/>
      <c r="B40" s="72" t="s">
        <v>126</v>
      </c>
      <c r="C40" s="72">
        <v>0.42922752873476178</v>
      </c>
      <c r="D40" s="72">
        <v>0.20173693850533805</v>
      </c>
      <c r="F40" s="73"/>
      <c r="G40" s="72" t="s">
        <v>254</v>
      </c>
      <c r="H40" s="72">
        <v>1.530839038813095</v>
      </c>
      <c r="I40" s="72">
        <v>0.71949434824215441</v>
      </c>
      <c r="K40" s="73"/>
      <c r="L40" s="72" t="s">
        <v>120</v>
      </c>
      <c r="M40" s="72">
        <v>3.3734886440125686</v>
      </c>
      <c r="N40" s="72">
        <v>1.5855396626859071</v>
      </c>
      <c r="Q40" s="1" t="s">
        <v>120</v>
      </c>
      <c r="R40" s="1">
        <v>3.5192835831764393</v>
      </c>
      <c r="S40" s="1">
        <v>1.6540632840929257</v>
      </c>
      <c r="V40" s="1" t="s">
        <v>120</v>
      </c>
      <c r="W40" s="1">
        <v>2.6380717608887894</v>
      </c>
      <c r="X40" s="1">
        <v>1.2398937276177311</v>
      </c>
      <c r="AA40" s="1" t="s">
        <v>120</v>
      </c>
      <c r="AB40" s="126">
        <v>3.2220758624888917</v>
      </c>
      <c r="AC40" s="126">
        <v>1.5143756553697798</v>
      </c>
      <c r="AD40" s="1"/>
      <c r="AE40" s="27"/>
      <c r="AF40" s="1" t="s">
        <v>120</v>
      </c>
      <c r="AG40" s="22">
        <v>3.8431056888950064</v>
      </c>
      <c r="AH40" s="22">
        <v>1.8062596737806529</v>
      </c>
      <c r="AI40" s="1"/>
      <c r="AJ40" s="1"/>
      <c r="AQ40" s="132"/>
      <c r="AR40" s="132"/>
      <c r="AS40" s="132"/>
    </row>
    <row r="41" spans="1:50" ht="18.75" x14ac:dyDescent="0.3">
      <c r="A41" s="73"/>
      <c r="B41" s="72" t="s">
        <v>123</v>
      </c>
      <c r="C41" s="72">
        <v>0.90361016660734728</v>
      </c>
      <c r="D41" s="72">
        <v>0.42469677830545316</v>
      </c>
      <c r="F41" s="73"/>
      <c r="G41" s="72" t="s">
        <v>252</v>
      </c>
      <c r="H41" s="72">
        <v>1.7520173754701787</v>
      </c>
      <c r="I41" s="72">
        <v>0.82344816647098407</v>
      </c>
      <c r="K41" s="73"/>
      <c r="L41" s="72" t="s">
        <v>121</v>
      </c>
      <c r="M41" s="72">
        <v>2.8004144652094882</v>
      </c>
      <c r="N41" s="72">
        <v>1.3161947986484592</v>
      </c>
      <c r="Q41" s="1" t="s">
        <v>121</v>
      </c>
      <c r="R41" s="1">
        <v>3.0618459112162086</v>
      </c>
      <c r="S41" s="1">
        <v>1.439067578271618</v>
      </c>
      <c r="V41" s="1" t="s">
        <v>121</v>
      </c>
      <c r="W41" s="1">
        <v>3.6168973409860001</v>
      </c>
      <c r="X41" s="1">
        <v>1.69994175026342</v>
      </c>
      <c r="AA41" s="1" t="s">
        <v>121</v>
      </c>
      <c r="AB41" s="126">
        <v>4.289428349187169</v>
      </c>
      <c r="AC41" s="126">
        <v>2.0160313241179697</v>
      </c>
      <c r="AD41" s="1"/>
      <c r="AE41" s="27"/>
      <c r="AF41" s="1" t="s">
        <v>121</v>
      </c>
      <c r="AG41" s="22">
        <v>5.006596244418632</v>
      </c>
      <c r="AH41" s="22">
        <v>2.3531002348767576</v>
      </c>
      <c r="AI41" s="1"/>
      <c r="AJ41" s="1"/>
      <c r="AK41" s="71">
        <v>2017</v>
      </c>
      <c r="AQ41" s="132"/>
      <c r="AR41" s="132"/>
      <c r="AS41" s="132"/>
    </row>
    <row r="42" spans="1:50" x14ac:dyDescent="0.25">
      <c r="A42" s="73" t="s">
        <v>144</v>
      </c>
      <c r="B42" s="72"/>
      <c r="C42" s="72">
        <f>SUM(C9:C41)</f>
        <v>30.953273695511452</v>
      </c>
      <c r="D42" s="72">
        <f>SUM(D9:D41)</f>
        <v>14.548038636890386</v>
      </c>
      <c r="F42" s="73"/>
      <c r="G42" s="72" t="s">
        <v>257</v>
      </c>
      <c r="H42" s="72">
        <v>1.8890582517394474</v>
      </c>
      <c r="I42" s="72">
        <v>0.88785737831754041</v>
      </c>
      <c r="K42" s="73"/>
      <c r="L42" s="72" t="s">
        <v>126</v>
      </c>
      <c r="M42" s="72">
        <v>2.5674866630213193</v>
      </c>
      <c r="N42" s="72">
        <v>1.2067187316200196</v>
      </c>
      <c r="Q42" s="1" t="s">
        <v>126</v>
      </c>
      <c r="R42" s="1">
        <v>3.5136735548232969</v>
      </c>
      <c r="S42" s="1">
        <v>1.6514265707669491</v>
      </c>
      <c r="V42" s="1" t="s">
        <v>126</v>
      </c>
      <c r="W42" s="1">
        <v>2.1394313436062746</v>
      </c>
      <c r="X42" s="1">
        <v>1.0055327314949489</v>
      </c>
      <c r="AA42" s="1" t="s">
        <v>126</v>
      </c>
      <c r="AB42" s="126">
        <v>2.8227470924583349</v>
      </c>
      <c r="AC42" s="126">
        <v>1.3266911334554174</v>
      </c>
      <c r="AD42" s="1"/>
      <c r="AE42" s="27"/>
      <c r="AF42" s="1" t="s">
        <v>126</v>
      </c>
      <c r="AG42" s="22">
        <v>3.5216147691328121</v>
      </c>
      <c r="AH42" s="22">
        <v>1.6551589414924219</v>
      </c>
      <c r="AI42" s="1"/>
      <c r="AJ42" s="1"/>
      <c r="AK42" s="9" t="s">
        <v>142</v>
      </c>
      <c r="AL42" s="9" t="s">
        <v>149</v>
      </c>
      <c r="AM42" s="9" t="s">
        <v>150</v>
      </c>
      <c r="AN42" s="9" t="s">
        <v>151</v>
      </c>
      <c r="AO42" s="9" t="s">
        <v>165</v>
      </c>
      <c r="AP42" s="9" t="s">
        <v>152</v>
      </c>
      <c r="AQ42" s="127" t="s">
        <v>155</v>
      </c>
      <c r="AR42" s="127" t="s">
        <v>153</v>
      </c>
      <c r="AS42" s="127" t="s">
        <v>154</v>
      </c>
      <c r="AT42" s="9" t="s">
        <v>189</v>
      </c>
      <c r="AU42" s="9" t="s">
        <v>190</v>
      </c>
      <c r="AV42" s="9" t="s">
        <v>191</v>
      </c>
      <c r="AW42" s="9" t="s">
        <v>214</v>
      </c>
      <c r="AX42" s="9" t="s">
        <v>215</v>
      </c>
    </row>
    <row r="43" spans="1:50" x14ac:dyDescent="0.25">
      <c r="A43" s="73">
        <v>3</v>
      </c>
      <c r="B43" s="72" t="s">
        <v>29</v>
      </c>
      <c r="C43" s="72">
        <v>0.74894188191624433</v>
      </c>
      <c r="D43" s="72">
        <v>0.3520026845006346</v>
      </c>
      <c r="F43" s="73"/>
      <c r="G43" s="72" t="s">
        <v>262</v>
      </c>
      <c r="H43" s="72">
        <v>1.2021924265138793</v>
      </c>
      <c r="I43" s="72">
        <v>0.56503044046152329</v>
      </c>
      <c r="K43" s="73"/>
      <c r="L43" s="72" t="s">
        <v>123</v>
      </c>
      <c r="M43" s="72">
        <v>3.0046151187535632</v>
      </c>
      <c r="N43" s="72">
        <v>1.412169105814175</v>
      </c>
      <c r="Q43" s="1" t="s">
        <v>123</v>
      </c>
      <c r="R43" s="1">
        <v>3.819647694061632</v>
      </c>
      <c r="S43" s="1">
        <v>1.7952344162089668</v>
      </c>
      <c r="V43" s="1" t="s">
        <v>123</v>
      </c>
      <c r="W43" s="1">
        <v>3.1613143503293495</v>
      </c>
      <c r="X43" s="1">
        <v>1.4858177446547942</v>
      </c>
      <c r="AA43" s="1" t="s">
        <v>123</v>
      </c>
      <c r="AB43" s="126">
        <v>3.5096002225217764</v>
      </c>
      <c r="AC43" s="126">
        <v>1.649512104585235</v>
      </c>
      <c r="AD43" s="1"/>
      <c r="AE43" s="27"/>
      <c r="AF43" s="1" t="s">
        <v>123</v>
      </c>
      <c r="AG43" s="22">
        <v>4.2298190541691962</v>
      </c>
      <c r="AH43" s="22">
        <v>1.9880149554595219</v>
      </c>
      <c r="AI43" s="1"/>
      <c r="AJ43" s="1"/>
      <c r="AK43" s="10">
        <v>1</v>
      </c>
      <c r="AL43" s="10">
        <v>8</v>
      </c>
      <c r="AM43" s="10">
        <f t="shared" ref="AM43:AM48" si="40">+(400/10000)*AL43</f>
        <v>0.32</v>
      </c>
      <c r="AN43" s="10">
        <v>106.11799999999999</v>
      </c>
      <c r="AO43" s="10">
        <f>W11</f>
        <v>17.799563339751373</v>
      </c>
      <c r="AP43" s="10">
        <f>X11</f>
        <v>8.3657947696831449</v>
      </c>
      <c r="AQ43" s="128">
        <f t="shared" ref="AQ43:AQ48" si="41">+(AN43/AM43)*AO43</f>
        <v>5902.6689452741748</v>
      </c>
      <c r="AR43" s="128">
        <f t="shared" ref="AR43:AR48" si="42">+(AN43/AM43)*AP43</f>
        <v>2774.2544042788622</v>
      </c>
      <c r="AS43" s="128">
        <f t="shared" ref="AS43:AS48" si="43">+AR43*3.666</f>
        <v>10170.416646086309</v>
      </c>
      <c r="AT43" s="42">
        <f t="shared" ref="AT43:AT49" si="44">AQ43/AN43</f>
        <v>55.623635436723035</v>
      </c>
      <c r="AU43" s="42">
        <f>AR43/AN43</f>
        <v>26.143108655259827</v>
      </c>
      <c r="AV43" s="42">
        <f t="shared" ref="AV43:AV49" si="45">AS43/AN43</f>
        <v>95.840636330182534</v>
      </c>
      <c r="AW43" s="42">
        <f t="shared" ref="AW43:AW49" si="46">AQ43*100/$AQ$49</f>
        <v>3.3688668224711225</v>
      </c>
      <c r="AX43" s="42">
        <f t="shared" ref="AX43:AX49" si="47">AN43*100/$AN$49</f>
        <v>4.6334558232791441</v>
      </c>
    </row>
    <row r="44" spans="1:50" x14ac:dyDescent="0.25">
      <c r="A44" s="73"/>
      <c r="B44" s="72" t="s">
        <v>30</v>
      </c>
      <c r="C44" s="72">
        <v>0.80998201670521563</v>
      </c>
      <c r="D44" s="72">
        <v>0.38069154785145121</v>
      </c>
      <c r="F44" s="73"/>
      <c r="G44" s="72" t="s">
        <v>275</v>
      </c>
      <c r="H44" s="72">
        <v>2.162669269058743</v>
      </c>
      <c r="I44" s="72">
        <v>1.0164545564576091</v>
      </c>
      <c r="K44" s="73"/>
      <c r="L44" s="72" t="s">
        <v>134</v>
      </c>
      <c r="M44" s="72">
        <v>3.4012975280585507</v>
      </c>
      <c r="N44" s="72">
        <v>1.5986098381875193</v>
      </c>
      <c r="Q44" s="1" t="s">
        <v>134</v>
      </c>
      <c r="R44" s="1">
        <v>3.545464564439476</v>
      </c>
      <c r="S44" s="1">
        <v>1.6663683452865534</v>
      </c>
      <c r="V44" s="1" t="s">
        <v>134</v>
      </c>
      <c r="W44" s="1">
        <v>4.1934243889073839</v>
      </c>
      <c r="X44" s="1">
        <v>1.9709094627864701</v>
      </c>
      <c r="AA44" s="1" t="s">
        <v>134</v>
      </c>
      <c r="AB44" s="126">
        <v>4.7662407720958448</v>
      </c>
      <c r="AC44" s="126">
        <v>2.2401331628850474</v>
      </c>
      <c r="AD44" s="1"/>
      <c r="AE44" s="27"/>
      <c r="AF44" s="1" t="s">
        <v>134</v>
      </c>
      <c r="AG44" s="22">
        <v>5.384475966303615</v>
      </c>
      <c r="AH44" s="22">
        <v>2.5307037041626996</v>
      </c>
      <c r="AI44" s="1"/>
      <c r="AJ44" s="1"/>
      <c r="AK44" s="1">
        <v>2</v>
      </c>
      <c r="AL44" s="1">
        <v>34</v>
      </c>
      <c r="AM44" s="1">
        <f t="shared" si="40"/>
        <v>1.36</v>
      </c>
      <c r="AN44" s="1">
        <v>775.6579999999999</v>
      </c>
      <c r="AO44" s="1">
        <f>W46</f>
        <v>127.81106878188979</v>
      </c>
      <c r="AP44" s="1">
        <f>X46</f>
        <v>60.071202327488209</v>
      </c>
      <c r="AQ44" s="129">
        <f t="shared" si="41"/>
        <v>72895.35146266401</v>
      </c>
      <c r="AR44" s="129">
        <f t="shared" si="42"/>
        <v>34260.815187452092</v>
      </c>
      <c r="AS44" s="129">
        <f t="shared" si="43"/>
        <v>125600.14847719937</v>
      </c>
      <c r="AT44" s="43">
        <f t="shared" si="44"/>
        <v>93.978727045507199</v>
      </c>
      <c r="AU44" s="43">
        <f t="shared" ref="AU44:AU49" si="48">AR44/AN44</f>
        <v>44.170001711388387</v>
      </c>
      <c r="AV44" s="43">
        <f t="shared" si="45"/>
        <v>161.92722627394986</v>
      </c>
      <c r="AW44" s="43">
        <f t="shared" si="46"/>
        <v>41.604015629498228</v>
      </c>
      <c r="AX44" s="43">
        <f t="shared" si="47"/>
        <v>33.867742296057727</v>
      </c>
    </row>
    <row r="45" spans="1:50" x14ac:dyDescent="0.25">
      <c r="A45" s="73"/>
      <c r="B45" s="72" t="s">
        <v>32</v>
      </c>
      <c r="C45" s="72">
        <v>0.69094229011096286</v>
      </c>
      <c r="D45" s="72">
        <v>0.3247428763521526</v>
      </c>
      <c r="F45" s="73"/>
      <c r="G45" s="72" t="s">
        <v>251</v>
      </c>
      <c r="H45" s="72">
        <v>0.6115653374512291</v>
      </c>
      <c r="I45" s="72">
        <v>0.28743570860207768</v>
      </c>
      <c r="K45" s="73"/>
      <c r="L45" s="72" t="s">
        <v>135</v>
      </c>
      <c r="M45" s="72">
        <v>1.3928524588075768</v>
      </c>
      <c r="N45" s="72">
        <v>0.6546406556395612</v>
      </c>
      <c r="Q45" s="1" t="s">
        <v>135</v>
      </c>
      <c r="R45" s="1">
        <v>2.1541692433963733</v>
      </c>
      <c r="S45" s="1">
        <v>1.0124595443962956</v>
      </c>
      <c r="V45" s="1" t="s">
        <v>135</v>
      </c>
      <c r="W45" s="1">
        <v>1.8991560467087609</v>
      </c>
      <c r="X45" s="1">
        <v>0.89260334195311786</v>
      </c>
      <c r="AA45" s="1" t="s">
        <v>135</v>
      </c>
      <c r="AB45" s="126">
        <v>2.5118507253416085</v>
      </c>
      <c r="AC45" s="126">
        <v>1.1805698409105558</v>
      </c>
      <c r="AD45" s="1"/>
      <c r="AE45" s="27"/>
      <c r="AF45" s="1" t="s">
        <v>135</v>
      </c>
      <c r="AG45" s="22">
        <v>3.1238245705459593</v>
      </c>
      <c r="AH45" s="22">
        <v>1.468197548156601</v>
      </c>
      <c r="AI45" s="1"/>
      <c r="AJ45" s="1"/>
      <c r="AK45" s="10">
        <v>3</v>
      </c>
      <c r="AL45" s="10">
        <v>19</v>
      </c>
      <c r="AM45" s="10">
        <f t="shared" si="40"/>
        <v>0.76</v>
      </c>
      <c r="AN45" s="10">
        <v>450.08599999999996</v>
      </c>
      <c r="AO45" s="10">
        <f>W66</f>
        <v>57.137383595140101</v>
      </c>
      <c r="AP45" s="10">
        <f>X66</f>
        <v>26.854570289715852</v>
      </c>
      <c r="AQ45" s="128">
        <f t="shared" si="41"/>
        <v>33837.8110957924</v>
      </c>
      <c r="AR45" s="128">
        <f t="shared" si="42"/>
        <v>15903.771215022431</v>
      </c>
      <c r="AS45" s="128">
        <f t="shared" si="43"/>
        <v>58303.225274272227</v>
      </c>
      <c r="AT45" s="42">
        <f t="shared" si="44"/>
        <v>75.180767888342231</v>
      </c>
      <c r="AU45" s="42">
        <f t="shared" si="48"/>
        <v>35.334960907520859</v>
      </c>
      <c r="AV45" s="42">
        <f t="shared" si="45"/>
        <v>129.53796668697146</v>
      </c>
      <c r="AW45" s="42">
        <f t="shared" si="46"/>
        <v>19.312463599526033</v>
      </c>
      <c r="AX45" s="42">
        <f t="shared" si="47"/>
        <v>19.652213551672826</v>
      </c>
    </row>
    <row r="46" spans="1:50" x14ac:dyDescent="0.25">
      <c r="A46" s="73"/>
      <c r="B46" s="72" t="s">
        <v>311</v>
      </c>
      <c r="C46" s="72">
        <v>0.42138022298357053</v>
      </c>
      <c r="D46" s="72">
        <v>0.19804870480227815</v>
      </c>
      <c r="F46" s="73" t="s">
        <v>144</v>
      </c>
      <c r="G46" s="72"/>
      <c r="H46" s="72">
        <f>SUM(H12:H45)</f>
        <v>66.942228120992368</v>
      </c>
      <c r="I46" s="72">
        <f>SUM(I12:I45)</f>
        <v>31.462847216866422</v>
      </c>
      <c r="K46" s="73" t="s">
        <v>144</v>
      </c>
      <c r="L46" s="72"/>
      <c r="M46" s="72">
        <v>110.665644886474</v>
      </c>
      <c r="N46" s="72">
        <v>52.012853096642807</v>
      </c>
      <c r="P46" s="27" t="s">
        <v>144</v>
      </c>
      <c r="R46" s="1">
        <f>SUM(R12:R45)</f>
        <v>118.67765958403649</v>
      </c>
      <c r="S46" s="1">
        <f>SUM(S12:S45)</f>
        <v>55.778500004497147</v>
      </c>
      <c r="U46" s="27" t="s">
        <v>144</v>
      </c>
      <c r="W46" s="1">
        <f>SUM(W12:W45)</f>
        <v>127.81106878188979</v>
      </c>
      <c r="X46" s="1">
        <f>SUM(X12:X45)</f>
        <v>60.071202327488209</v>
      </c>
      <c r="Z46" s="27" t="s">
        <v>144</v>
      </c>
      <c r="AB46" s="1">
        <f>SUM(AB12:AB45)</f>
        <v>150.35870378605202</v>
      </c>
      <c r="AC46" s="1">
        <f>SUM(AC12:AC45)</f>
        <v>70.668590779444429</v>
      </c>
      <c r="AD46" s="1"/>
      <c r="AE46" s="27" t="s">
        <v>144</v>
      </c>
      <c r="AF46" s="1"/>
      <c r="AG46" s="21">
        <f>SUM(AG12:AG45)</f>
        <v>171.90707939564709</v>
      </c>
      <c r="AH46" s="21">
        <f>SUM(AH12:AH45)</f>
        <v>80.796327315954116</v>
      </c>
      <c r="AI46" s="1"/>
      <c r="AJ46" s="1"/>
      <c r="AK46" s="1">
        <v>4</v>
      </c>
      <c r="AL46" s="1">
        <v>18</v>
      </c>
      <c r="AM46" s="1">
        <f t="shared" si="40"/>
        <v>0.72</v>
      </c>
      <c r="AN46" s="1">
        <v>367.07599999999996</v>
      </c>
      <c r="AO46" s="1">
        <f>W85</f>
        <v>62.248786566772338</v>
      </c>
      <c r="AP46" s="1">
        <f>X85</f>
        <v>29.256929686382996</v>
      </c>
      <c r="AQ46" s="129">
        <f t="shared" si="41"/>
        <v>31736.160524700725</v>
      </c>
      <c r="AR46" s="129">
        <f t="shared" si="42"/>
        <v>14915.995446609339</v>
      </c>
      <c r="AS46" s="129">
        <f t="shared" si="43"/>
        <v>54682.039307269835</v>
      </c>
      <c r="AT46" s="43">
        <f t="shared" si="44"/>
        <v>86.456648009406024</v>
      </c>
      <c r="AU46" s="43">
        <f t="shared" si="48"/>
        <v>40.634624564420825</v>
      </c>
      <c r="AV46" s="43">
        <f t="shared" si="45"/>
        <v>148.96653365316675</v>
      </c>
      <c r="AW46" s="43">
        <f t="shared" si="46"/>
        <v>18.112975546406133</v>
      </c>
      <c r="AX46" s="43">
        <f t="shared" si="47"/>
        <v>16.027727904653453</v>
      </c>
    </row>
    <row r="47" spans="1:50" x14ac:dyDescent="0.25">
      <c r="A47" s="73"/>
      <c r="B47" s="72" t="s">
        <v>301</v>
      </c>
      <c r="C47" s="72">
        <v>0.67136507477339824</v>
      </c>
      <c r="D47" s="72">
        <v>0.31554158514349717</v>
      </c>
      <c r="F47" s="73">
        <v>3</v>
      </c>
      <c r="G47" s="72" t="s">
        <v>29</v>
      </c>
      <c r="H47" s="72">
        <v>1.5867832933753414</v>
      </c>
      <c r="I47" s="72">
        <v>0.74578814788641035</v>
      </c>
      <c r="K47" s="73">
        <v>3</v>
      </c>
      <c r="L47" s="72" t="s">
        <v>29</v>
      </c>
      <c r="M47" s="72">
        <v>2.5262813359108107</v>
      </c>
      <c r="N47" s="72">
        <v>1.187352227878081</v>
      </c>
      <c r="P47" s="27">
        <v>3</v>
      </c>
      <c r="Q47" s="1" t="s">
        <v>29</v>
      </c>
      <c r="R47" s="1">
        <v>3.3005001860433265</v>
      </c>
      <c r="S47" s="1">
        <v>1.5512350874403635</v>
      </c>
      <c r="U47" s="27">
        <v>3</v>
      </c>
      <c r="V47" s="1" t="s">
        <v>29</v>
      </c>
      <c r="W47" s="1">
        <v>4.114433312833162</v>
      </c>
      <c r="X47" s="1">
        <v>1.9337836570315863</v>
      </c>
      <c r="AA47" s="1" t="s">
        <v>29</v>
      </c>
      <c r="AB47" s="1">
        <v>4.7894096651343849</v>
      </c>
      <c r="AC47" s="1">
        <v>2.25102254261316</v>
      </c>
      <c r="AD47" s="1"/>
      <c r="AE47" s="27"/>
      <c r="AF47" s="1" t="s">
        <v>29</v>
      </c>
      <c r="AG47" s="22">
        <v>5.8636502895370892</v>
      </c>
      <c r="AH47" s="22">
        <v>2.755915636082432</v>
      </c>
      <c r="AI47" s="1"/>
      <c r="AJ47" s="1"/>
      <c r="AK47" s="10">
        <v>5</v>
      </c>
      <c r="AL47" s="10">
        <v>15</v>
      </c>
      <c r="AM47" s="10">
        <f t="shared" si="40"/>
        <v>0.6</v>
      </c>
      <c r="AN47" s="10">
        <v>284.25900000000001</v>
      </c>
      <c r="AO47" s="10">
        <f>W101</f>
        <v>18.763051559118512</v>
      </c>
      <c r="AP47" s="10">
        <f>X101</f>
        <v>8.8186342327857012</v>
      </c>
      <c r="AQ47" s="128">
        <f t="shared" si="41"/>
        <v>8889.2771219057831</v>
      </c>
      <c r="AR47" s="128">
        <f t="shared" si="42"/>
        <v>4177.9602472957185</v>
      </c>
      <c r="AS47" s="128">
        <f t="shared" si="43"/>
        <v>15316.402266586103</v>
      </c>
      <c r="AT47" s="42">
        <f t="shared" si="44"/>
        <v>31.271752598530856</v>
      </c>
      <c r="AU47" s="42">
        <f t="shared" si="48"/>
        <v>14.697723721309504</v>
      </c>
      <c r="AV47" s="42">
        <f t="shared" si="45"/>
        <v>53.88185516232064</v>
      </c>
      <c r="AW47" s="42">
        <f t="shared" si="46"/>
        <v>5.0734322133576768</v>
      </c>
      <c r="AX47" s="42">
        <f t="shared" si="47"/>
        <v>12.411669263174074</v>
      </c>
    </row>
    <row r="48" spans="1:50" x14ac:dyDescent="0.25">
      <c r="A48" s="73"/>
      <c r="B48" s="72" t="s">
        <v>39</v>
      </c>
      <c r="C48" s="72">
        <v>0.7499242718128134</v>
      </c>
      <c r="D48" s="72">
        <v>0.3524644077520222</v>
      </c>
      <c r="F48" s="73"/>
      <c r="G48" s="72" t="s">
        <v>30</v>
      </c>
      <c r="H48" s="72">
        <v>1.5579124066431569</v>
      </c>
      <c r="I48" s="72">
        <v>0.7322188311222837</v>
      </c>
      <c r="K48" s="73"/>
      <c r="L48" s="72" t="s">
        <v>30</v>
      </c>
      <c r="M48" s="72">
        <v>2.4061773820143308</v>
      </c>
      <c r="N48" s="72">
        <v>1.1309033695467352</v>
      </c>
      <c r="Q48" s="1" t="s">
        <v>30</v>
      </c>
      <c r="R48" s="1">
        <v>3.2428854681905888</v>
      </c>
      <c r="S48" s="1">
        <v>1.5241561700495769</v>
      </c>
      <c r="V48" s="1" t="s">
        <v>30</v>
      </c>
      <c r="W48" s="1">
        <v>3.8912547437961278</v>
      </c>
      <c r="X48" s="1">
        <v>1.8288897295841799</v>
      </c>
      <c r="AA48" s="1" t="s">
        <v>30</v>
      </c>
      <c r="AB48" s="1">
        <v>4.3776066393117432</v>
      </c>
      <c r="AC48" s="1">
        <v>2.0574751204765196</v>
      </c>
      <c r="AD48" s="1"/>
      <c r="AE48" s="27"/>
      <c r="AF48" s="1" t="s">
        <v>30</v>
      </c>
      <c r="AG48" s="22">
        <v>4.9779720964304186</v>
      </c>
      <c r="AH48" s="22">
        <v>2.3396468853222965</v>
      </c>
      <c r="AI48" s="1"/>
      <c r="AJ48" s="1"/>
      <c r="AK48" s="1">
        <v>6</v>
      </c>
      <c r="AL48" s="1">
        <v>22</v>
      </c>
      <c r="AM48" s="1">
        <f t="shared" si="40"/>
        <v>0.88</v>
      </c>
      <c r="AN48" s="1">
        <v>307.05900000000003</v>
      </c>
      <c r="AO48" s="1">
        <f>W124</f>
        <v>62.909423203943234</v>
      </c>
      <c r="AP48" s="1">
        <f>X124</f>
        <v>29.567428905853319</v>
      </c>
      <c r="AQ48" s="129">
        <f t="shared" si="41"/>
        <v>21951.027931340461</v>
      </c>
      <c r="AR48" s="129">
        <f t="shared" si="42"/>
        <v>10316.983127730016</v>
      </c>
      <c r="AS48" s="129">
        <f t="shared" si="43"/>
        <v>37822.060146258242</v>
      </c>
      <c r="AT48" s="43">
        <f t="shared" si="44"/>
        <v>71.487980913571846</v>
      </c>
      <c r="AU48" s="43">
        <f t="shared" si="48"/>
        <v>33.599351029378766</v>
      </c>
      <c r="AV48" s="43">
        <f t="shared" si="45"/>
        <v>123.17522087370257</v>
      </c>
      <c r="AW48" s="43">
        <f t="shared" si="46"/>
        <v>12.528246188740789</v>
      </c>
      <c r="AX48" s="43">
        <f t="shared" si="47"/>
        <v>13.407191161162771</v>
      </c>
    </row>
    <row r="49" spans="1:50" x14ac:dyDescent="0.25">
      <c r="A49" s="73"/>
      <c r="B49" s="77" t="s">
        <v>49</v>
      </c>
      <c r="C49" s="72">
        <v>0.54921441474716581</v>
      </c>
      <c r="D49" s="72">
        <v>0.25813077493116782</v>
      </c>
      <c r="F49" s="73"/>
      <c r="G49" s="72" t="s">
        <v>32</v>
      </c>
      <c r="H49" s="72">
        <v>1.3413038453159438</v>
      </c>
      <c r="I49" s="72">
        <v>0.63041280729849314</v>
      </c>
      <c r="K49" s="73"/>
      <c r="L49" s="72" t="s">
        <v>32</v>
      </c>
      <c r="M49" s="72">
        <v>2.2261724759207193</v>
      </c>
      <c r="N49" s="72">
        <v>1.0463010636827383</v>
      </c>
      <c r="Q49" s="1" t="s">
        <v>32</v>
      </c>
      <c r="R49" s="1">
        <v>2.9999331521624417</v>
      </c>
      <c r="S49" s="1">
        <v>1.4099685815163474</v>
      </c>
      <c r="V49" s="1" t="s">
        <v>32</v>
      </c>
      <c r="W49" s="1">
        <v>3.6083309566488477</v>
      </c>
      <c r="X49" s="1">
        <v>1.6959155496249587</v>
      </c>
      <c r="AA49" s="1" t="s">
        <v>32</v>
      </c>
      <c r="AB49" s="1">
        <v>4.0827456986801085</v>
      </c>
      <c r="AC49" s="1">
        <v>1.9188904783796514</v>
      </c>
      <c r="AD49" s="1"/>
      <c r="AE49" s="27"/>
      <c r="AF49" s="1" t="s">
        <v>32</v>
      </c>
      <c r="AG49" s="22">
        <v>4.8172825634647989</v>
      </c>
      <c r="AH49" s="22">
        <v>2.2641228048284567</v>
      </c>
      <c r="AI49" s="1"/>
      <c r="AJ49" s="1"/>
      <c r="AK49" s="11" t="s">
        <v>25</v>
      </c>
      <c r="AL49" s="11">
        <f t="shared" ref="AL49:AS49" si="49">+SUM(AL43:AL48)</f>
        <v>116</v>
      </c>
      <c r="AM49" s="11">
        <f t="shared" si="49"/>
        <v>4.6400000000000006</v>
      </c>
      <c r="AN49" s="11">
        <f t="shared" si="49"/>
        <v>2290.2559999999999</v>
      </c>
      <c r="AO49" s="11">
        <f t="shared" si="49"/>
        <v>346.66927704661538</v>
      </c>
      <c r="AP49" s="11">
        <f t="shared" si="49"/>
        <v>162.93456021190923</v>
      </c>
      <c r="AQ49" s="130">
        <f t="shared" si="49"/>
        <v>175212.29708167759</v>
      </c>
      <c r="AR49" s="130">
        <f t="shared" si="49"/>
        <v>82349.779628388453</v>
      </c>
      <c r="AS49" s="130">
        <f t="shared" si="49"/>
        <v>301894.29211767204</v>
      </c>
      <c r="AT49" s="44">
        <f t="shared" si="44"/>
        <v>76.503367781452212</v>
      </c>
      <c r="AU49" s="44">
        <f t="shared" si="48"/>
        <v>35.956582857282527</v>
      </c>
      <c r="AV49" s="44">
        <f t="shared" si="45"/>
        <v>131.81683275479773</v>
      </c>
      <c r="AW49" s="44">
        <f t="shared" si="46"/>
        <v>99.999999999999986</v>
      </c>
      <c r="AX49" s="44">
        <f t="shared" si="47"/>
        <v>100</v>
      </c>
    </row>
    <row r="50" spans="1:50" x14ac:dyDescent="0.25">
      <c r="A50" s="73"/>
      <c r="B50" s="72" t="s">
        <v>50</v>
      </c>
      <c r="C50" s="72">
        <v>0.84767762049052808</v>
      </c>
      <c r="D50" s="72">
        <v>0.39840848163054821</v>
      </c>
      <c r="F50" s="73"/>
      <c r="G50" s="72" t="s">
        <v>33</v>
      </c>
      <c r="H50" s="72">
        <v>4.2429064653383933E-2</v>
      </c>
      <c r="I50" s="72">
        <v>1.9941660387090446E-2</v>
      </c>
      <c r="K50" s="73"/>
      <c r="L50" s="72" t="s">
        <v>33</v>
      </c>
      <c r="M50" s="72">
        <v>8.2491003361311571E-2</v>
      </c>
      <c r="N50" s="72">
        <v>3.877077157981644E-2</v>
      </c>
      <c r="Q50" s="1" t="s">
        <v>33</v>
      </c>
      <c r="R50" s="1">
        <v>0.12465014593161447</v>
      </c>
      <c r="S50" s="1">
        <v>5.8585568587858794E-2</v>
      </c>
      <c r="V50" s="1" t="s">
        <v>33</v>
      </c>
      <c r="W50" s="1">
        <v>0.15751563355028037</v>
      </c>
      <c r="X50" s="1">
        <v>7.4032347768631768E-2</v>
      </c>
      <c r="AA50" s="1" t="s">
        <v>33</v>
      </c>
      <c r="AB50" s="1">
        <v>0.19430662989018244</v>
      </c>
      <c r="AC50" s="1">
        <v>9.1324116048385751E-2</v>
      </c>
      <c r="AD50" s="1"/>
      <c r="AE50" s="27"/>
      <c r="AF50" s="1" t="s">
        <v>33</v>
      </c>
      <c r="AG50" s="22">
        <v>0.26229133746759115</v>
      </c>
      <c r="AH50" s="22">
        <v>0.12327692860976783</v>
      </c>
      <c r="AI50" s="1"/>
      <c r="AJ50" s="1"/>
    </row>
    <row r="51" spans="1:50" ht="18.75" x14ac:dyDescent="0.3">
      <c r="A51" s="73"/>
      <c r="B51" s="72" t="s">
        <v>60</v>
      </c>
      <c r="C51" s="72">
        <v>0.65749117306241744</v>
      </c>
      <c r="D51" s="72">
        <v>0.30902085133933621</v>
      </c>
      <c r="F51" s="73"/>
      <c r="G51" s="72" t="s">
        <v>35</v>
      </c>
      <c r="H51" s="72">
        <v>1.8784536527164732</v>
      </c>
      <c r="I51" s="72">
        <v>0.88287321677674246</v>
      </c>
      <c r="K51" s="73"/>
      <c r="L51" s="72" t="s">
        <v>35</v>
      </c>
      <c r="M51" s="72">
        <v>3.0278201133257854</v>
      </c>
      <c r="N51" s="72">
        <v>1.4230754532631193</v>
      </c>
      <c r="Q51" s="1" t="s">
        <v>35</v>
      </c>
      <c r="R51" s="1">
        <v>3.9726700369295047</v>
      </c>
      <c r="S51" s="1">
        <v>1.8671549173568678</v>
      </c>
      <c r="V51" s="1" t="s">
        <v>35</v>
      </c>
      <c r="W51" s="1">
        <v>4.7911082143367523</v>
      </c>
      <c r="X51" s="1">
        <v>2.2518208607382735</v>
      </c>
      <c r="AA51" s="1" t="s">
        <v>35</v>
      </c>
      <c r="AB51" s="1">
        <v>5.3086179040026895</v>
      </c>
      <c r="AC51" s="1">
        <v>2.4950504148812636</v>
      </c>
      <c r="AD51" s="1"/>
      <c r="AE51" s="27"/>
      <c r="AF51" s="1" t="s">
        <v>35</v>
      </c>
      <c r="AG51" s="22">
        <v>6.0583870417580528</v>
      </c>
      <c r="AH51" s="22">
        <v>2.8474419096262853</v>
      </c>
      <c r="AI51" s="1"/>
      <c r="AJ51" s="1"/>
      <c r="AK51" s="71">
        <v>2018</v>
      </c>
    </row>
    <row r="52" spans="1:50" x14ac:dyDescent="0.25">
      <c r="A52" s="73"/>
      <c r="B52" s="72" t="s">
        <v>67</v>
      </c>
      <c r="C52" s="72">
        <v>0.75816431997056655</v>
      </c>
      <c r="D52" s="72">
        <v>0.35633723038616616</v>
      </c>
      <c r="F52" s="73"/>
      <c r="G52" s="72" t="s">
        <v>39</v>
      </c>
      <c r="H52" s="72">
        <v>1.2360493936048582</v>
      </c>
      <c r="I52" s="72">
        <v>0.58094321499428325</v>
      </c>
      <c r="K52" s="73"/>
      <c r="L52" s="72" t="s">
        <v>39</v>
      </c>
      <c r="M52" s="72">
        <v>2.133960559974255</v>
      </c>
      <c r="N52" s="72">
        <v>1.0029614631879</v>
      </c>
      <c r="Q52" s="1" t="s">
        <v>39</v>
      </c>
      <c r="R52" s="1">
        <v>2.8366833891972583</v>
      </c>
      <c r="S52" s="1">
        <v>1.3332411929227113</v>
      </c>
      <c r="V52" s="1" t="s">
        <v>39</v>
      </c>
      <c r="W52" s="1">
        <v>3.3519908434707788</v>
      </c>
      <c r="X52" s="1">
        <v>1.5754356964312664</v>
      </c>
      <c r="AA52" s="1" t="s">
        <v>39</v>
      </c>
      <c r="AB52" s="1">
        <v>3.8944274879068232</v>
      </c>
      <c r="AC52" s="1">
        <v>1.8303809193162071</v>
      </c>
      <c r="AD52" s="1"/>
      <c r="AE52" s="27"/>
      <c r="AF52" s="1" t="s">
        <v>39</v>
      </c>
      <c r="AG52" s="22">
        <v>4.3933335805253213</v>
      </c>
      <c r="AH52" s="22">
        <v>2.0648667828469014</v>
      </c>
      <c r="AI52" s="1"/>
      <c r="AJ52" s="1"/>
      <c r="AK52" s="9" t="s">
        <v>142</v>
      </c>
      <c r="AL52" s="9" t="s">
        <v>149</v>
      </c>
      <c r="AM52" s="9" t="s">
        <v>150</v>
      </c>
      <c r="AN52" s="9" t="s">
        <v>151</v>
      </c>
      <c r="AO52" s="9" t="s">
        <v>165</v>
      </c>
      <c r="AP52" s="9" t="s">
        <v>152</v>
      </c>
      <c r="AQ52" s="127" t="s">
        <v>155</v>
      </c>
      <c r="AR52" s="127" t="s">
        <v>153</v>
      </c>
      <c r="AS52" s="127" t="s">
        <v>154</v>
      </c>
      <c r="AT52" s="9" t="s">
        <v>189</v>
      </c>
      <c r="AU52" s="9" t="s">
        <v>190</v>
      </c>
      <c r="AV52" s="9" t="s">
        <v>191</v>
      </c>
      <c r="AW52" s="9" t="s">
        <v>214</v>
      </c>
      <c r="AX52" s="9" t="s">
        <v>215</v>
      </c>
    </row>
    <row r="53" spans="1:50" x14ac:dyDescent="0.25">
      <c r="A53" s="73"/>
      <c r="B53" s="72" t="s">
        <v>93</v>
      </c>
      <c r="C53" s="72">
        <v>0.55704679028234727</v>
      </c>
      <c r="D53" s="72">
        <v>0.26181199143270317</v>
      </c>
      <c r="F53" s="73"/>
      <c r="G53" s="72" t="s">
        <v>269</v>
      </c>
      <c r="H53" s="72">
        <v>1.4785539050585248</v>
      </c>
      <c r="I53" s="72">
        <v>0.69492033537750653</v>
      </c>
      <c r="K53" s="73"/>
      <c r="L53" s="72" t="s">
        <v>52</v>
      </c>
      <c r="M53" s="72">
        <v>2.8350735758294832</v>
      </c>
      <c r="N53" s="72">
        <v>1.3324845806398573</v>
      </c>
      <c r="Q53" s="1" t="s">
        <v>52</v>
      </c>
      <c r="R53" s="1">
        <v>3.6478072149155949</v>
      </c>
      <c r="S53" s="1">
        <v>1.7144693910103292</v>
      </c>
      <c r="V53" s="1" t="s">
        <v>52</v>
      </c>
      <c r="W53" s="1">
        <v>4.2138034110828997</v>
      </c>
      <c r="X53" s="1">
        <v>1.980487603208962</v>
      </c>
      <c r="AA53" s="1" t="s">
        <v>52</v>
      </c>
      <c r="AB53" s="1">
        <v>4.9960678023147302</v>
      </c>
      <c r="AC53" s="1">
        <v>2.3481518670879233</v>
      </c>
      <c r="AD53" s="1"/>
      <c r="AE53" s="27"/>
      <c r="AF53" s="1" t="s">
        <v>52</v>
      </c>
      <c r="AG53" s="22">
        <v>5.6613424969116251</v>
      </c>
      <c r="AH53" s="22">
        <v>2.6608309735484639</v>
      </c>
      <c r="AI53" s="1"/>
      <c r="AJ53" s="1"/>
      <c r="AK53" s="10">
        <v>1</v>
      </c>
      <c r="AL53" s="10">
        <v>8</v>
      </c>
      <c r="AM53" s="10">
        <f t="shared" ref="AM53:AM58" si="50">+(400/10000)*AL53</f>
        <v>0.32</v>
      </c>
      <c r="AN53" s="10">
        <v>106.11799999999999</v>
      </c>
      <c r="AO53" s="10">
        <f>AB11</f>
        <v>21.139413091102387</v>
      </c>
      <c r="AP53" s="10">
        <f>AC11</f>
        <v>9.9355241528181235</v>
      </c>
      <c r="AQ53" s="128">
        <f>+(AN53/AM53)*AO53</f>
        <v>7010.2257450050092</v>
      </c>
      <c r="AR53" s="128">
        <f t="shared" ref="AR53:AR58" si="51">+(AN53/AM53)*AP53</f>
        <v>3294.8061001523547</v>
      </c>
      <c r="AS53" s="128">
        <f t="shared" ref="AS53:AS58" si="52">+AR53*3.666</f>
        <v>12078.759163158533</v>
      </c>
      <c r="AT53" s="42">
        <f t="shared" ref="AT53:AT59" si="53">AQ53/AN53</f>
        <v>66.060665909694961</v>
      </c>
      <c r="AU53" s="42">
        <f t="shared" ref="AU53:AU59" si="54">AR53/AN53</f>
        <v>31.048512977556634</v>
      </c>
      <c r="AV53" s="42">
        <f t="shared" ref="AV53:AV59" si="55">AS53/AN53</f>
        <v>113.82384857572262</v>
      </c>
      <c r="AW53" s="42">
        <f t="shared" ref="AW53:AW59" si="56">AQ53*100/$AQ$59</f>
        <v>3.4346715152382976</v>
      </c>
      <c r="AX53" s="42">
        <f t="shared" ref="AX53:AX58" si="57">AN53*100/$AN$59</f>
        <v>4.6334558232791441</v>
      </c>
    </row>
    <row r="54" spans="1:50" x14ac:dyDescent="0.25">
      <c r="A54" s="73"/>
      <c r="B54" s="72" t="s">
        <v>308</v>
      </c>
      <c r="C54" s="72">
        <v>0.42294913779951981</v>
      </c>
      <c r="D54" s="72">
        <v>0.19878609476577433</v>
      </c>
      <c r="F54" s="73"/>
      <c r="G54" s="72" t="s">
        <v>244</v>
      </c>
      <c r="H54" s="72">
        <v>1.1963968871954636</v>
      </c>
      <c r="I54" s="72">
        <v>0.56230653698186761</v>
      </c>
      <c r="K54" s="73"/>
      <c r="L54" s="72" t="s">
        <v>49</v>
      </c>
      <c r="M54" s="72">
        <v>2.0423562713245165</v>
      </c>
      <c r="N54" s="72">
        <v>0.95990744752252277</v>
      </c>
      <c r="Q54" s="1" t="s">
        <v>49</v>
      </c>
      <c r="R54" s="1">
        <v>2.693157720688816</v>
      </c>
      <c r="S54" s="1">
        <v>1.265784128723743</v>
      </c>
      <c r="V54" s="1" t="s">
        <v>49</v>
      </c>
      <c r="W54" s="1">
        <v>3.5212191216180959</v>
      </c>
      <c r="X54" s="1">
        <v>1.6549729871605052</v>
      </c>
      <c r="AA54" s="1" t="s">
        <v>49</v>
      </c>
      <c r="AB54" s="1">
        <v>3.607204407243612</v>
      </c>
      <c r="AC54" s="1">
        <v>1.6953860714044977</v>
      </c>
      <c r="AD54" s="1"/>
      <c r="AE54" s="27"/>
      <c r="AF54" s="1" t="s">
        <v>49</v>
      </c>
      <c r="AG54" s="22">
        <v>4.1725643981741865</v>
      </c>
      <c r="AH54" s="22">
        <v>1.9611052671418674</v>
      </c>
      <c r="AI54" s="1"/>
      <c r="AJ54" s="1"/>
      <c r="AK54" s="1">
        <v>2</v>
      </c>
      <c r="AL54" s="1">
        <v>34</v>
      </c>
      <c r="AM54" s="1">
        <f t="shared" si="50"/>
        <v>1.36</v>
      </c>
      <c r="AN54" s="1">
        <v>775.6579999999999</v>
      </c>
      <c r="AO54" s="1">
        <f>AB46</f>
        <v>150.35870378605202</v>
      </c>
      <c r="AP54" s="1">
        <f>AC46</f>
        <v>70.668590779444429</v>
      </c>
      <c r="AQ54" s="129">
        <f t="shared" ref="AQ54:AQ58" si="58">+(AN54/AM54)*AO54</f>
        <v>85755.096662707001</v>
      </c>
      <c r="AR54" s="129">
        <f t="shared" si="51"/>
        <v>40304.89543147228</v>
      </c>
      <c r="AS54" s="129">
        <f t="shared" si="52"/>
        <v>147757.74665177739</v>
      </c>
      <c r="AT54" s="43">
        <f t="shared" si="53"/>
        <v>110.5578704309206</v>
      </c>
      <c r="AU54" s="43">
        <f t="shared" si="54"/>
        <v>51.962199102532672</v>
      </c>
      <c r="AV54" s="43">
        <f t="shared" si="55"/>
        <v>190.49342190988477</v>
      </c>
      <c r="AW54" s="43">
        <f t="shared" si="56"/>
        <v>42.01584920482415</v>
      </c>
      <c r="AX54" s="43">
        <f t="shared" si="57"/>
        <v>33.867742296057727</v>
      </c>
    </row>
    <row r="55" spans="1:50" x14ac:dyDescent="0.25">
      <c r="A55" s="73"/>
      <c r="B55" s="72" t="s">
        <v>91</v>
      </c>
      <c r="C55" s="72">
        <v>0.63299791978422237</v>
      </c>
      <c r="D55" s="72">
        <v>0.29750902229858445</v>
      </c>
      <c r="F55" s="73"/>
      <c r="G55" s="72" t="s">
        <v>241</v>
      </c>
      <c r="H55" s="72">
        <v>1.3560344811527207</v>
      </c>
      <c r="I55" s="72">
        <v>0.63733620614177866</v>
      </c>
      <c r="K55" s="73"/>
      <c r="L55" s="72" t="s">
        <v>50</v>
      </c>
      <c r="M55" s="72">
        <v>2.4297640337028312</v>
      </c>
      <c r="N55" s="72">
        <v>1.1419890958403307</v>
      </c>
      <c r="Q55" s="1" t="s">
        <v>50</v>
      </c>
      <c r="R55" s="1">
        <v>3.0108826737849261</v>
      </c>
      <c r="S55" s="1">
        <v>1.4151148566789153</v>
      </c>
      <c r="V55" s="1" t="s">
        <v>50</v>
      </c>
      <c r="W55" s="1">
        <v>3.7252487484884118</v>
      </c>
      <c r="X55" s="1">
        <v>1.7508669117895534</v>
      </c>
      <c r="AA55" s="1" t="s">
        <v>50</v>
      </c>
      <c r="AB55" s="1">
        <v>4.0761678809873665</v>
      </c>
      <c r="AC55" s="1">
        <v>1.9157989040640619</v>
      </c>
      <c r="AD55" s="1"/>
      <c r="AE55" s="27"/>
      <c r="AF55" s="1" t="s">
        <v>50</v>
      </c>
      <c r="AG55" s="22">
        <v>4.6839623784136153</v>
      </c>
      <c r="AH55" s="22">
        <v>2.2014623178543995</v>
      </c>
      <c r="AI55" s="1"/>
      <c r="AJ55" s="1"/>
      <c r="AK55" s="10">
        <v>3</v>
      </c>
      <c r="AL55" s="10">
        <v>19</v>
      </c>
      <c r="AM55" s="10">
        <f t="shared" si="50"/>
        <v>0.76</v>
      </c>
      <c r="AN55" s="10">
        <v>450.08599999999996</v>
      </c>
      <c r="AO55" s="10">
        <f>AB66</f>
        <v>70.056324644230912</v>
      </c>
      <c r="AP55" s="10">
        <f>AC66</f>
        <v>32.926472582788513</v>
      </c>
      <c r="AQ55" s="128">
        <f t="shared" si="58"/>
        <v>41488.645965556985</v>
      </c>
      <c r="AR55" s="128">
        <f t="shared" si="51"/>
        <v>19499.663603811772</v>
      </c>
      <c r="AS55" s="128">
        <f t="shared" si="52"/>
        <v>71485.766771573952</v>
      </c>
      <c r="AT55" s="42">
        <f t="shared" si="53"/>
        <v>92.179374531882772</v>
      </c>
      <c r="AU55" s="42">
        <f t="shared" si="54"/>
        <v>43.324306029984882</v>
      </c>
      <c r="AV55" s="42">
        <f t="shared" si="55"/>
        <v>158.82690590592455</v>
      </c>
      <c r="AW55" s="42">
        <f t="shared" si="56"/>
        <v>20.327429627389705</v>
      </c>
      <c r="AX55" s="42">
        <f t="shared" si="57"/>
        <v>19.652213551672826</v>
      </c>
    </row>
    <row r="56" spans="1:50" x14ac:dyDescent="0.25">
      <c r="A56" s="73"/>
      <c r="B56" s="72" t="s">
        <v>98</v>
      </c>
      <c r="C56" s="72">
        <v>0.38204668388351459</v>
      </c>
      <c r="D56" s="72">
        <v>0.17956194142525186</v>
      </c>
      <c r="F56" s="73"/>
      <c r="G56" s="72" t="s">
        <v>229</v>
      </c>
      <c r="H56" s="72">
        <v>1.0969693327086005</v>
      </c>
      <c r="I56" s="72">
        <v>0.51557558637304202</v>
      </c>
      <c r="K56" s="73"/>
      <c r="L56" s="72" t="s">
        <v>60</v>
      </c>
      <c r="M56" s="72">
        <v>2.4362309690259565</v>
      </c>
      <c r="N56" s="72">
        <v>1.1450285554421997</v>
      </c>
      <c r="Q56" s="1" t="s">
        <v>60</v>
      </c>
      <c r="R56" s="1">
        <v>3.4248073719083547</v>
      </c>
      <c r="S56" s="1">
        <v>1.6096594647969267</v>
      </c>
      <c r="V56" s="1" t="s">
        <v>60</v>
      </c>
      <c r="W56" s="1">
        <v>3.9408907601949323</v>
      </c>
      <c r="X56" s="1">
        <v>1.8522186572916184</v>
      </c>
      <c r="AA56" s="1" t="s">
        <v>60</v>
      </c>
      <c r="AB56" s="1">
        <v>4.5890634736786931</v>
      </c>
      <c r="AC56" s="1">
        <v>2.1568598326289852</v>
      </c>
      <c r="AD56" s="1"/>
      <c r="AE56" s="27"/>
      <c r="AF56" s="1" t="s">
        <v>60</v>
      </c>
      <c r="AG56" s="22">
        <v>5.4860266973705976</v>
      </c>
      <c r="AH56" s="22">
        <v>2.5784325477641801</v>
      </c>
      <c r="AI56" s="1"/>
      <c r="AJ56" s="1"/>
      <c r="AK56" s="1">
        <v>4</v>
      </c>
      <c r="AL56" s="1">
        <v>18</v>
      </c>
      <c r="AM56" s="1">
        <f t="shared" si="50"/>
        <v>0.72</v>
      </c>
      <c r="AN56" s="1">
        <v>367.07599999999996</v>
      </c>
      <c r="AO56" s="1">
        <f>AB85</f>
        <v>73.424406047652212</v>
      </c>
      <c r="AP56" s="1">
        <f>AC85</f>
        <v>34.509470842396539</v>
      </c>
      <c r="AQ56" s="129">
        <f t="shared" si="58"/>
        <v>37433.801769927748</v>
      </c>
      <c r="AR56" s="129">
        <f t="shared" si="51"/>
        <v>17593.886831866042</v>
      </c>
      <c r="AS56" s="129">
        <f t="shared" si="52"/>
        <v>64499.189125620913</v>
      </c>
      <c r="AT56" s="43">
        <f t="shared" si="53"/>
        <v>101.97834173285028</v>
      </c>
      <c r="AU56" s="43">
        <f t="shared" si="54"/>
        <v>47.929820614439635</v>
      </c>
      <c r="AV56" s="43">
        <f t="shared" si="55"/>
        <v>175.71072237253571</v>
      </c>
      <c r="AW56" s="43">
        <f t="shared" si="56"/>
        <v>18.340752113134116</v>
      </c>
      <c r="AX56" s="43">
        <f t="shared" si="57"/>
        <v>16.027727904653453</v>
      </c>
    </row>
    <row r="57" spans="1:50" x14ac:dyDescent="0.25">
      <c r="A57" s="73"/>
      <c r="B57" s="72" t="s">
        <v>106</v>
      </c>
      <c r="C57" s="72">
        <v>0.60662935817176622</v>
      </c>
      <c r="D57" s="72">
        <v>0.28511579834073009</v>
      </c>
      <c r="F57" s="73"/>
      <c r="G57" s="72" t="s">
        <v>230</v>
      </c>
      <c r="H57" s="72">
        <v>0.16128738986301222</v>
      </c>
      <c r="I57" s="72">
        <v>7.5805073235615722E-2</v>
      </c>
      <c r="K57" s="73"/>
      <c r="L57" s="72" t="s">
        <v>67</v>
      </c>
      <c r="M57" s="72">
        <v>2.4092937690946483</v>
      </c>
      <c r="N57" s="72">
        <v>1.1323680714744844</v>
      </c>
      <c r="Q57" s="1" t="s">
        <v>67</v>
      </c>
      <c r="R57" s="1">
        <v>3.2144922996421958</v>
      </c>
      <c r="S57" s="1">
        <v>1.5108113808318313</v>
      </c>
      <c r="V57" s="1" t="s">
        <v>67</v>
      </c>
      <c r="W57" s="1">
        <v>3.8396724115802559</v>
      </c>
      <c r="X57" s="1">
        <v>1.8046460334427201</v>
      </c>
      <c r="AA57" s="1" t="s">
        <v>67</v>
      </c>
      <c r="AB57" s="1">
        <v>4.4225052060218166</v>
      </c>
      <c r="AC57" s="1">
        <v>2.0785774468302529</v>
      </c>
      <c r="AD57" s="1"/>
      <c r="AE57" s="27"/>
      <c r="AF57" s="1" t="s">
        <v>67</v>
      </c>
      <c r="AG57" s="22">
        <v>4.9695922605076648</v>
      </c>
      <c r="AH57" s="22">
        <v>2.3357083624386012</v>
      </c>
      <c r="AI57" s="1"/>
      <c r="AJ57" s="1"/>
      <c r="AK57" s="10">
        <v>5</v>
      </c>
      <c r="AL57" s="10">
        <v>15</v>
      </c>
      <c r="AM57" s="10">
        <f t="shared" si="50"/>
        <v>0.6</v>
      </c>
      <c r="AN57" s="10">
        <v>284.25900000000001</v>
      </c>
      <c r="AO57" s="10">
        <f>AB101</f>
        <v>16.461086312494182</v>
      </c>
      <c r="AP57" s="10">
        <f>AC101</f>
        <v>7.7367105668722651</v>
      </c>
      <c r="AQ57" s="128">
        <f t="shared" si="58"/>
        <v>7798.6865568388066</v>
      </c>
      <c r="AR57" s="128">
        <f t="shared" si="51"/>
        <v>3665.382681714239</v>
      </c>
      <c r="AS57" s="128">
        <f t="shared" si="52"/>
        <v>13437.292911164399</v>
      </c>
      <c r="AT57" s="42">
        <f t="shared" si="53"/>
        <v>27.435143854156969</v>
      </c>
      <c r="AU57" s="42">
        <f t="shared" si="54"/>
        <v>12.894517611453775</v>
      </c>
      <c r="AV57" s="42">
        <f t="shared" si="55"/>
        <v>47.271301563589539</v>
      </c>
      <c r="AW57" s="42">
        <f t="shared" si="56"/>
        <v>3.8209791734783782</v>
      </c>
      <c r="AX57" s="42">
        <f t="shared" si="57"/>
        <v>12.411669263174074</v>
      </c>
    </row>
    <row r="58" spans="1:50" x14ac:dyDescent="0.25">
      <c r="A58" s="73"/>
      <c r="B58" s="72" t="s">
        <v>100</v>
      </c>
      <c r="C58" s="72">
        <v>0.6423904984253388</v>
      </c>
      <c r="D58" s="72">
        <v>0.30192353425990925</v>
      </c>
      <c r="F58" s="73"/>
      <c r="G58" s="72" t="s">
        <v>242</v>
      </c>
      <c r="H58" s="72">
        <v>1.330465263808396</v>
      </c>
      <c r="I58" s="72">
        <v>0.62531867398994601</v>
      </c>
      <c r="K58" s="73"/>
      <c r="L58" s="72" t="s">
        <v>93</v>
      </c>
      <c r="M58" s="72">
        <v>1.8930996100719188</v>
      </c>
      <c r="N58" s="72">
        <v>0.88975681673380169</v>
      </c>
      <c r="Q58" s="1" t="s">
        <v>93</v>
      </c>
      <c r="R58" s="1">
        <v>2.6818946850151373</v>
      </c>
      <c r="S58" s="1">
        <v>1.2604905019571135</v>
      </c>
      <c r="V58" s="1" t="s">
        <v>93</v>
      </c>
      <c r="W58" s="1">
        <v>3.170230042450545</v>
      </c>
      <c r="X58" s="1">
        <v>1.4900081199517561</v>
      </c>
      <c r="AA58" s="1" t="s">
        <v>93</v>
      </c>
      <c r="AB58" s="1">
        <v>3.7814241554656034</v>
      </c>
      <c r="AC58" s="1">
        <v>1.7772693530688333</v>
      </c>
      <c r="AD58" s="1"/>
      <c r="AE58" s="27"/>
      <c r="AF58" s="1" t="s">
        <v>93</v>
      </c>
      <c r="AG58" s="22">
        <v>4.3038722793640467</v>
      </c>
      <c r="AH58" s="22">
        <v>2.0228199713011015</v>
      </c>
      <c r="AI58" s="1"/>
      <c r="AJ58" s="1"/>
      <c r="AK58" s="1">
        <v>6</v>
      </c>
      <c r="AL58" s="1">
        <v>22</v>
      </c>
      <c r="AM58" s="1">
        <f t="shared" si="50"/>
        <v>0.88</v>
      </c>
      <c r="AN58" s="1">
        <v>307.05900000000003</v>
      </c>
      <c r="AO58" s="1">
        <f>AB124</f>
        <v>70.545027709136974</v>
      </c>
      <c r="AP58" s="1">
        <f>AC124</f>
        <v>33.156163023294376</v>
      </c>
      <c r="AQ58" s="129">
        <f t="shared" si="58"/>
        <v>24615.324617431696</v>
      </c>
      <c r="AR58" s="129">
        <f t="shared" si="51"/>
        <v>11569.202570192896</v>
      </c>
      <c r="AS58" s="129">
        <f t="shared" si="52"/>
        <v>42412.696622327159</v>
      </c>
      <c r="AT58" s="43">
        <f t="shared" si="53"/>
        <v>80.164804214928381</v>
      </c>
      <c r="AU58" s="43">
        <f t="shared" si="54"/>
        <v>37.677457981016339</v>
      </c>
      <c r="AV58" s="43">
        <f t="shared" si="55"/>
        <v>138.12556095840588</v>
      </c>
      <c r="AW58" s="43">
        <f t="shared" si="56"/>
        <v>12.060318365935343</v>
      </c>
      <c r="AX58" s="43">
        <f t="shared" si="57"/>
        <v>13.407191161162771</v>
      </c>
    </row>
    <row r="59" spans="1:50" x14ac:dyDescent="0.25">
      <c r="A59" s="73"/>
      <c r="B59" s="72" t="s">
        <v>309</v>
      </c>
      <c r="C59" s="72">
        <v>0.57651279229245622</v>
      </c>
      <c r="D59" s="72">
        <v>0.2709610123774544</v>
      </c>
      <c r="F59" s="73"/>
      <c r="G59" s="72" t="s">
        <v>231</v>
      </c>
      <c r="H59" s="72">
        <v>1.1359863706915021</v>
      </c>
      <c r="I59" s="72">
        <v>0.53391359422500595</v>
      </c>
      <c r="K59" s="73"/>
      <c r="L59" s="72" t="s">
        <v>90</v>
      </c>
      <c r="M59" s="72">
        <v>2.1698977327828812</v>
      </c>
      <c r="N59" s="72">
        <v>1.0198519344079542</v>
      </c>
      <c r="Q59" s="1" t="s">
        <v>90</v>
      </c>
      <c r="R59" s="1">
        <v>2.9780917625026544</v>
      </c>
      <c r="S59" s="1">
        <v>1.3997031283762473</v>
      </c>
      <c r="V59" s="1" t="s">
        <v>90</v>
      </c>
      <c r="W59" s="1">
        <v>3.6418802719282244</v>
      </c>
      <c r="X59" s="1">
        <v>1.7116837278062655</v>
      </c>
      <c r="AA59" s="1" t="s">
        <v>90</v>
      </c>
      <c r="AB59" s="1">
        <v>4.4033897288342789</v>
      </c>
      <c r="AC59" s="1">
        <v>2.0695931725521111</v>
      </c>
      <c r="AD59" s="1"/>
      <c r="AE59" s="27"/>
      <c r="AF59" s="1" t="s">
        <v>90</v>
      </c>
      <c r="AG59" s="22">
        <v>4.8086728066130959</v>
      </c>
      <c r="AH59" s="22">
        <v>2.2600762191081549</v>
      </c>
      <c r="AI59" s="1"/>
      <c r="AJ59" s="1"/>
      <c r="AK59" s="11" t="s">
        <v>25</v>
      </c>
      <c r="AL59" s="11">
        <f t="shared" ref="AL59:AS59" si="59">+SUM(AL53:AL58)</f>
        <v>116</v>
      </c>
      <c r="AM59" s="11">
        <f t="shared" si="59"/>
        <v>4.6400000000000006</v>
      </c>
      <c r="AN59" s="11">
        <f t="shared" si="59"/>
        <v>2290.2559999999999</v>
      </c>
      <c r="AO59" s="11">
        <f t="shared" si="59"/>
        <v>401.98496159066872</v>
      </c>
      <c r="AP59" s="11">
        <f t="shared" si="59"/>
        <v>188.93293194761424</v>
      </c>
      <c r="AQ59" s="130">
        <f t="shared" si="59"/>
        <v>204101.78131746725</v>
      </c>
      <c r="AR59" s="130">
        <f t="shared" si="59"/>
        <v>95927.837219209585</v>
      </c>
      <c r="AS59" s="130">
        <f t="shared" si="59"/>
        <v>351671.45124562236</v>
      </c>
      <c r="AT59" s="44">
        <f t="shared" si="53"/>
        <v>89.117452947385473</v>
      </c>
      <c r="AU59" s="44">
        <f t="shared" si="54"/>
        <v>41.885202885271163</v>
      </c>
      <c r="AV59" s="44">
        <f t="shared" si="55"/>
        <v>153.5511537774041</v>
      </c>
      <c r="AW59" s="44">
        <f t="shared" si="56"/>
        <v>100</v>
      </c>
      <c r="AX59" s="44">
        <f>AN59*100/$AN$49</f>
        <v>100</v>
      </c>
    </row>
    <row r="60" spans="1:50" x14ac:dyDescent="0.25">
      <c r="A60" s="73"/>
      <c r="B60" s="72" t="s">
        <v>310</v>
      </c>
      <c r="C60" s="72">
        <v>0.61358855936637846</v>
      </c>
      <c r="D60" s="72">
        <v>0.2883866229021978</v>
      </c>
      <c r="F60" s="73"/>
      <c r="G60" s="72" t="s">
        <v>233</v>
      </c>
      <c r="H60" s="72">
        <v>0.8140745176620241</v>
      </c>
      <c r="I60" s="72">
        <v>0.38261502330115116</v>
      </c>
      <c r="K60" s="73"/>
      <c r="L60" s="72" t="s">
        <v>91</v>
      </c>
      <c r="M60" s="72">
        <v>2.3670243401011986</v>
      </c>
      <c r="N60" s="72">
        <v>1.1125014398475634</v>
      </c>
      <c r="Q60" s="1" t="s">
        <v>91</v>
      </c>
      <c r="R60" s="1">
        <v>3.3211842997372663</v>
      </c>
      <c r="S60" s="1">
        <v>1.5609566208765151</v>
      </c>
      <c r="V60" s="1" t="s">
        <v>91</v>
      </c>
      <c r="W60" s="1">
        <v>3.7346824431058776</v>
      </c>
      <c r="X60" s="1">
        <v>1.7553007482597622</v>
      </c>
      <c r="AA60" s="1" t="s">
        <v>91</v>
      </c>
      <c r="AB60" s="1">
        <v>4.3398981164975412</v>
      </c>
      <c r="AC60" s="1">
        <v>2.0397521147538447</v>
      </c>
      <c r="AD60" s="1"/>
      <c r="AE60" s="27"/>
      <c r="AF60" s="1" t="s">
        <v>91</v>
      </c>
      <c r="AG60" s="22">
        <v>4.8915920541836178</v>
      </c>
      <c r="AH60" s="22">
        <v>2.2990482654663</v>
      </c>
      <c r="AI60" s="1"/>
      <c r="AJ60" s="1"/>
    </row>
    <row r="61" spans="1:50" ht="18.75" x14ac:dyDescent="0.3">
      <c r="A61" s="73" t="s">
        <v>145</v>
      </c>
      <c r="B61" s="72"/>
      <c r="C61" s="72">
        <f>SUM(C43:C60)</f>
        <v>11.339245026578427</v>
      </c>
      <c r="D61" s="72">
        <f>SUM(D43:D60)</f>
        <v>5.3294451624918588</v>
      </c>
      <c r="F61" s="73"/>
      <c r="G61" s="72" t="s">
        <v>248</v>
      </c>
      <c r="H61" s="72">
        <v>0.29908792242016596</v>
      </c>
      <c r="I61" s="72">
        <v>0.14057132353747798</v>
      </c>
      <c r="K61" s="73"/>
      <c r="L61" s="72" t="s">
        <v>98</v>
      </c>
      <c r="M61" s="72">
        <v>0.2515421749347107</v>
      </c>
      <c r="N61" s="72">
        <v>0.11822482221931402</v>
      </c>
      <c r="Q61" s="1" t="s">
        <v>98</v>
      </c>
      <c r="R61" s="1">
        <v>0.43948999474905515</v>
      </c>
      <c r="S61" s="1">
        <v>0.20656029753205596</v>
      </c>
      <c r="V61" s="1" t="s">
        <v>98</v>
      </c>
      <c r="W61" s="1">
        <v>0.59174417199565688</v>
      </c>
      <c r="X61" s="1">
        <v>0.27811976083795875</v>
      </c>
      <c r="AA61" s="1" t="s">
        <v>98</v>
      </c>
      <c r="AB61" s="1">
        <v>0.71879401042054925</v>
      </c>
      <c r="AC61" s="1">
        <v>0.33783318489765812</v>
      </c>
      <c r="AD61" s="1"/>
      <c r="AE61" s="27"/>
      <c r="AF61" s="1" t="s">
        <v>98</v>
      </c>
      <c r="AG61" s="22">
        <v>0.87823928257113948</v>
      </c>
      <c r="AH61" s="22">
        <v>0.41277246280843555</v>
      </c>
      <c r="AI61" s="1"/>
      <c r="AJ61" s="1"/>
      <c r="AK61" s="71">
        <v>2019</v>
      </c>
    </row>
    <row r="62" spans="1:50" x14ac:dyDescent="0.25">
      <c r="A62" s="73">
        <v>4</v>
      </c>
      <c r="B62" s="72" t="s">
        <v>28</v>
      </c>
      <c r="C62" s="72">
        <v>0.35698875349475095</v>
      </c>
      <c r="D62" s="72">
        <v>0.16778471414253288</v>
      </c>
      <c r="F62" s="73"/>
      <c r="G62" s="72" t="s">
        <v>52</v>
      </c>
      <c r="H62" s="72">
        <v>1.6864000342506653</v>
      </c>
      <c r="I62" s="72">
        <v>0.79260801609781251</v>
      </c>
      <c r="K62" s="73"/>
      <c r="L62" s="72" t="s">
        <v>106</v>
      </c>
      <c r="M62" s="72">
        <v>1.9550398193575826</v>
      </c>
      <c r="N62" s="72">
        <v>0.91886871509806378</v>
      </c>
      <c r="Q62" s="1" t="s">
        <v>106</v>
      </c>
      <c r="R62" s="1">
        <v>2.6089246004936295</v>
      </c>
      <c r="S62" s="1">
        <v>1.2261945622320063</v>
      </c>
      <c r="V62" s="1" t="s">
        <v>106</v>
      </c>
      <c r="W62" s="1">
        <v>3.0638949091648429</v>
      </c>
      <c r="X62" s="1">
        <v>1.440030607307476</v>
      </c>
      <c r="AA62" s="1" t="s">
        <v>106</v>
      </c>
      <c r="AB62" s="1">
        <v>3.6818008665529733</v>
      </c>
      <c r="AC62" s="1">
        <v>1.7304464072798968</v>
      </c>
      <c r="AD62" s="1"/>
      <c r="AE62" s="27"/>
      <c r="AF62" s="1" t="s">
        <v>106</v>
      </c>
      <c r="AG62" s="22">
        <v>4.2034551007929428</v>
      </c>
      <c r="AH62" s="22">
        <v>1.975623897372683</v>
      </c>
      <c r="AI62" s="1"/>
      <c r="AJ62" s="1"/>
      <c r="AK62" s="9" t="s">
        <v>142</v>
      </c>
      <c r="AL62" s="9" t="s">
        <v>149</v>
      </c>
      <c r="AM62" s="9" t="s">
        <v>150</v>
      </c>
      <c r="AN62" s="9" t="s">
        <v>151</v>
      </c>
      <c r="AO62" s="9" t="s">
        <v>165</v>
      </c>
      <c r="AP62" s="9" t="s">
        <v>152</v>
      </c>
      <c r="AQ62" s="127" t="s">
        <v>155</v>
      </c>
      <c r="AR62" s="127" t="s">
        <v>153</v>
      </c>
      <c r="AS62" s="127" t="s">
        <v>154</v>
      </c>
      <c r="AT62" s="9" t="s">
        <v>189</v>
      </c>
      <c r="AU62" s="9" t="s">
        <v>190</v>
      </c>
      <c r="AV62" s="9" t="s">
        <v>191</v>
      </c>
      <c r="AW62" s="9" t="s">
        <v>214</v>
      </c>
      <c r="AX62" s="9" t="s">
        <v>215</v>
      </c>
    </row>
    <row r="63" spans="1:50" x14ac:dyDescent="0.25">
      <c r="A63" s="73"/>
      <c r="B63" s="72" t="s">
        <v>41</v>
      </c>
      <c r="C63" s="72">
        <v>0.42083210351266448</v>
      </c>
      <c r="D63" s="72">
        <v>0.1977910886509523</v>
      </c>
      <c r="F63" s="73"/>
      <c r="G63" s="72" t="s">
        <v>49</v>
      </c>
      <c r="H63" s="72">
        <v>1.2267520858473466</v>
      </c>
      <c r="I63" s="72">
        <v>0.57657348034825295</v>
      </c>
      <c r="K63" s="73"/>
      <c r="L63" s="72" t="s">
        <v>100</v>
      </c>
      <c r="M63" s="72">
        <v>2.1682748816313087</v>
      </c>
      <c r="N63" s="72">
        <v>1.0190891943667151</v>
      </c>
      <c r="Q63" s="1" t="s">
        <v>100</v>
      </c>
      <c r="R63" s="1">
        <v>2.9090463670644993</v>
      </c>
      <c r="S63" s="1">
        <v>1.3672517925203147</v>
      </c>
      <c r="V63" s="1" t="s">
        <v>100</v>
      </c>
      <c r="AA63" s="1" t="s">
        <v>100</v>
      </c>
      <c r="AB63" s="1">
        <v>4.2286493790324808</v>
      </c>
      <c r="AC63" s="1">
        <v>1.9874652081452664</v>
      </c>
      <c r="AD63" s="1"/>
      <c r="AE63" s="27"/>
      <c r="AF63" s="1" t="s">
        <v>100</v>
      </c>
      <c r="AG63" s="22">
        <v>4.8769325821288803</v>
      </c>
      <c r="AH63" s="22">
        <v>2.2921583136005732</v>
      </c>
      <c r="AI63" s="1"/>
      <c r="AJ63" s="1"/>
      <c r="AK63" s="10">
        <v>1</v>
      </c>
      <c r="AL63" s="10">
        <v>8</v>
      </c>
      <c r="AM63" s="10">
        <f t="shared" ref="AM63:AM68" si="60">+(400/10000)*AL63</f>
        <v>0.32</v>
      </c>
      <c r="AN63" s="10">
        <v>106.11799999999999</v>
      </c>
      <c r="AO63" s="10">
        <f>AG11</f>
        <v>24.827946038226791</v>
      </c>
      <c r="AP63" s="10">
        <f>AH11</f>
        <v>11.669134637966589</v>
      </c>
      <c r="AQ63" s="128">
        <f t="shared" ref="AQ63:AQ68" si="61">+(AN63/AM63)*AO63</f>
        <v>8233.4124302642194</v>
      </c>
      <c r="AR63" s="128">
        <f t="shared" ref="AR63:AR68" si="62">+(AN63/AM63)*AP63</f>
        <v>3869.7038422241826</v>
      </c>
      <c r="AS63" s="128">
        <f t="shared" ref="AS63:AS68" si="63">+AR63*3.666</f>
        <v>14186.334285593854</v>
      </c>
      <c r="AT63" s="42">
        <f>AQ63/AN63</f>
        <v>77.58733136945871</v>
      </c>
      <c r="AU63" s="42">
        <f t="shared" ref="AU63:AU69" si="64">AR63/AN63</f>
        <v>36.466045743645587</v>
      </c>
      <c r="AV63" s="42">
        <f t="shared" ref="AV63:AV69" si="65">AS63/AN63</f>
        <v>133.68452369620474</v>
      </c>
      <c r="AW63" s="42">
        <f t="shared" ref="AW63:AW69" si="66">AQ63*100/$AQ$69</f>
        <v>3.4869169101883073</v>
      </c>
      <c r="AX63" s="42">
        <f t="shared" ref="AX63:AX68" si="67">AN63*100/$AN$59</f>
        <v>4.6334558232791441</v>
      </c>
    </row>
    <row r="64" spans="1:50" x14ac:dyDescent="0.25">
      <c r="A64" s="73"/>
      <c r="B64" s="72" t="s">
        <v>313</v>
      </c>
      <c r="C64" s="72">
        <v>0.28492249297934513</v>
      </c>
      <c r="D64" s="72">
        <v>0.13391357170029219</v>
      </c>
      <c r="F64" s="73"/>
      <c r="G64" s="72" t="s">
        <v>50</v>
      </c>
      <c r="H64" s="72">
        <v>1.5430102742076484</v>
      </c>
      <c r="I64" s="72">
        <v>0.72521482887759492</v>
      </c>
      <c r="K64" s="73"/>
      <c r="L64" s="72" t="s">
        <v>118</v>
      </c>
      <c r="M64" s="72">
        <v>1.4359353454538426</v>
      </c>
      <c r="N64" s="72">
        <v>0.67488961236330614</v>
      </c>
      <c r="Q64" s="1" t="s">
        <v>118</v>
      </c>
      <c r="R64" s="1">
        <v>1.8772298436691686</v>
      </c>
      <c r="S64" s="1">
        <v>0.88229802652450884</v>
      </c>
      <c r="V64" s="1" t="s">
        <v>118</v>
      </c>
      <c r="W64" s="1">
        <v>2.2830158800237847</v>
      </c>
      <c r="X64" s="1">
        <v>1.0730174636111787</v>
      </c>
      <c r="AA64" s="1" t="s">
        <v>118</v>
      </c>
      <c r="AB64" s="1">
        <v>2.7852620116454125</v>
      </c>
      <c r="AC64" s="1">
        <v>1.3090731454733435</v>
      </c>
      <c r="AD64" s="1"/>
      <c r="AE64" s="27"/>
      <c r="AF64" s="1" t="s">
        <v>118</v>
      </c>
      <c r="AG64" s="22">
        <v>3.2303270070097807</v>
      </c>
      <c r="AH64" s="22">
        <v>1.5182536932945969</v>
      </c>
      <c r="AI64" s="1"/>
      <c r="AJ64" s="1"/>
      <c r="AK64" s="1">
        <v>2</v>
      </c>
      <c r="AL64" s="1">
        <v>34</v>
      </c>
      <c r="AM64" s="1">
        <f t="shared" si="60"/>
        <v>1.36</v>
      </c>
      <c r="AN64" s="1">
        <v>775.6579999999999</v>
      </c>
      <c r="AO64" s="1">
        <f>AG46</f>
        <v>171.90707939564709</v>
      </c>
      <c r="AP64" s="1">
        <f>AH46</f>
        <v>80.796327315954116</v>
      </c>
      <c r="AQ64" s="129">
        <f t="shared" si="61"/>
        <v>98044.927492550589</v>
      </c>
      <c r="AR64" s="129">
        <f t="shared" si="62"/>
        <v>46081.115921498771</v>
      </c>
      <c r="AS64" s="129">
        <f t="shared" si="63"/>
        <v>168933.3709682145</v>
      </c>
      <c r="AT64" s="43">
        <f t="shared" ref="AT64:AT69" si="68">AQ64/AN64</f>
        <v>126.4022642615052</v>
      </c>
      <c r="AU64" s="43">
        <f t="shared" si="64"/>
        <v>59.409064202907437</v>
      </c>
      <c r="AV64" s="43">
        <f t="shared" si="65"/>
        <v>217.79362936785867</v>
      </c>
      <c r="AW64" s="43">
        <f t="shared" si="66"/>
        <v>41.5228216158959</v>
      </c>
      <c r="AX64" s="43">
        <f t="shared" si="67"/>
        <v>33.867742296057727</v>
      </c>
    </row>
    <row r="65" spans="1:50" x14ac:dyDescent="0.25">
      <c r="A65" s="73"/>
      <c r="B65" s="72" t="s">
        <v>43</v>
      </c>
      <c r="C65" s="72">
        <v>0.64565530201838262</v>
      </c>
      <c r="D65" s="72">
        <v>0.30345799194863993</v>
      </c>
      <c r="F65" s="73"/>
      <c r="G65" s="72" t="s">
        <v>60</v>
      </c>
      <c r="H65" s="72">
        <v>1.3649139231026475</v>
      </c>
      <c r="I65" s="72">
        <v>0.6415095438582441</v>
      </c>
      <c r="K65" s="73"/>
      <c r="L65" s="72" t="s">
        <v>124</v>
      </c>
      <c r="M65" s="72">
        <v>0.6392618109427034</v>
      </c>
      <c r="N65" s="72">
        <v>0.30045305114307058</v>
      </c>
      <c r="Q65" s="1" t="s">
        <v>124</v>
      </c>
      <c r="R65" s="1">
        <v>1.1340593171059876</v>
      </c>
      <c r="S65" s="1">
        <v>0.53300787903981406</v>
      </c>
      <c r="V65" s="1" t="s">
        <v>124</v>
      </c>
      <c r="W65" s="1">
        <v>1.4964677188706323</v>
      </c>
      <c r="X65" s="1">
        <v>0.70333982786919713</v>
      </c>
      <c r="AA65" s="1" t="s">
        <v>124</v>
      </c>
      <c r="AB65" s="1">
        <v>1.7789835806099115</v>
      </c>
      <c r="AC65" s="1">
        <v>0.83612228288665813</v>
      </c>
      <c r="AD65" s="1"/>
      <c r="AE65" s="27"/>
      <c r="AF65" s="1" t="s">
        <v>124</v>
      </c>
      <c r="AG65" s="22">
        <v>2.1762737291942762</v>
      </c>
      <c r="AH65" s="22">
        <v>1.0228486527213099</v>
      </c>
      <c r="AI65" s="1"/>
      <c r="AJ65" s="1"/>
      <c r="AK65" s="10">
        <v>3</v>
      </c>
      <c r="AL65" s="10">
        <v>19</v>
      </c>
      <c r="AM65" s="10">
        <f t="shared" si="60"/>
        <v>0.76</v>
      </c>
      <c r="AN65" s="10">
        <v>450.08599999999996</v>
      </c>
      <c r="AO65" s="10">
        <f>AG66</f>
        <v>80.715769982418735</v>
      </c>
      <c r="AP65" s="10">
        <f>AH66</f>
        <v>37.936411891736803</v>
      </c>
      <c r="AQ65" s="128">
        <f t="shared" si="61"/>
        <v>47801.365853035408</v>
      </c>
      <c r="AR65" s="128">
        <f t="shared" si="62"/>
        <v>22466.641950926642</v>
      </c>
      <c r="AS65" s="128">
        <f t="shared" si="63"/>
        <v>82362.709392097066</v>
      </c>
      <c r="AT65" s="42">
        <f t="shared" si="68"/>
        <v>106.20496050318253</v>
      </c>
      <c r="AU65" s="42">
        <f t="shared" si="64"/>
        <v>49.916331436495788</v>
      </c>
      <c r="AV65" s="42">
        <f t="shared" si="65"/>
        <v>182.99327104619357</v>
      </c>
      <c r="AW65" s="42">
        <f t="shared" si="66"/>
        <v>20.244265951061816</v>
      </c>
      <c r="AX65" s="42">
        <f t="shared" si="67"/>
        <v>19.652213551672826</v>
      </c>
    </row>
    <row r="66" spans="1:50" x14ac:dyDescent="0.25">
      <c r="A66" s="73"/>
      <c r="B66" s="72" t="s">
        <v>44</v>
      </c>
      <c r="C66" s="72">
        <v>1.6071393501948856</v>
      </c>
      <c r="D66" s="72">
        <v>0.75535549459159668</v>
      </c>
      <c r="F66" s="73" t="s">
        <v>145</v>
      </c>
      <c r="G66" s="72"/>
      <c r="H66" s="72">
        <f>SUM(H47:H65)</f>
        <v>22.332864044277876</v>
      </c>
      <c r="I66" s="72">
        <f>SUM(I47:I65)</f>
        <v>10.496446100810601</v>
      </c>
      <c r="K66" s="73" t="s">
        <v>145</v>
      </c>
      <c r="L66" s="72"/>
      <c r="M66" s="72">
        <v>37.435697204760793</v>
      </c>
      <c r="N66" s="72">
        <v>17.59477768623757</v>
      </c>
      <c r="P66" s="27" t="s">
        <v>145</v>
      </c>
      <c r="R66" s="1">
        <f>SUM(R47:R65)</f>
        <v>50.418390529732022</v>
      </c>
      <c r="S66" s="1">
        <f>SUM(S47:S65)</f>
        <v>23.696643548974048</v>
      </c>
      <c r="U66" s="27" t="s">
        <v>145</v>
      </c>
      <c r="W66" s="1">
        <f>SUM(W47:W65)</f>
        <v>57.137383595140101</v>
      </c>
      <c r="X66" s="1">
        <f>SUM(X47:X65)</f>
        <v>26.854570289715852</v>
      </c>
      <c r="Z66" s="27" t="s">
        <v>145</v>
      </c>
      <c r="AB66" s="1">
        <f>SUM(AB47:AB65)</f>
        <v>70.056324644230912</v>
      </c>
      <c r="AC66" s="1">
        <f>SUM(AC47:AC65)</f>
        <v>32.926472582788513</v>
      </c>
      <c r="AD66" s="1"/>
      <c r="AE66" s="27" t="s">
        <v>145</v>
      </c>
      <c r="AF66" s="1"/>
      <c r="AG66" s="21">
        <f>SUM(AG47:AG65)</f>
        <v>80.715769982418735</v>
      </c>
      <c r="AH66" s="21">
        <f>SUM(AH47:AH65)</f>
        <v>37.936411891736803</v>
      </c>
      <c r="AI66" s="1"/>
      <c r="AJ66" s="1"/>
      <c r="AK66" s="1">
        <v>4</v>
      </c>
      <c r="AL66" s="1">
        <v>18</v>
      </c>
      <c r="AM66" s="1">
        <f t="shared" si="60"/>
        <v>0.72</v>
      </c>
      <c r="AN66" s="1">
        <v>367.07599999999996</v>
      </c>
      <c r="AO66" s="1">
        <f>AG85</f>
        <v>84.710602901658049</v>
      </c>
      <c r="AP66" s="1">
        <f>AH85</f>
        <v>39.813983363779279</v>
      </c>
      <c r="AQ66" s="129">
        <f t="shared" si="61"/>
        <v>43187.818431568092</v>
      </c>
      <c r="AR66" s="129">
        <f t="shared" si="62"/>
        <v>20298.274662837001</v>
      </c>
      <c r="AS66" s="129">
        <f t="shared" si="63"/>
        <v>74413.474913960439</v>
      </c>
      <c r="AT66" s="43">
        <f t="shared" si="68"/>
        <v>117.65361514119174</v>
      </c>
      <c r="AU66" s="43">
        <f t="shared" si="64"/>
        <v>55.297199116360105</v>
      </c>
      <c r="AV66" s="43">
        <f t="shared" si="65"/>
        <v>202.71953196057615</v>
      </c>
      <c r="AW66" s="43">
        <f t="shared" si="66"/>
        <v>18.290391217332029</v>
      </c>
      <c r="AX66" s="43">
        <f t="shared" si="67"/>
        <v>16.027727904653453</v>
      </c>
    </row>
    <row r="67" spans="1:50" x14ac:dyDescent="0.25">
      <c r="A67" s="73"/>
      <c r="B67" s="72" t="s">
        <v>312</v>
      </c>
      <c r="C67" s="72">
        <v>0.86075809642341428</v>
      </c>
      <c r="D67" s="72">
        <v>0.40455630531900477</v>
      </c>
      <c r="F67" s="73">
        <v>4</v>
      </c>
      <c r="G67" s="72" t="s">
        <v>28</v>
      </c>
      <c r="H67" s="72">
        <v>0.99591142803670174</v>
      </c>
      <c r="I67" s="72">
        <v>0.46807837117724999</v>
      </c>
      <c r="K67" s="73">
        <v>4</v>
      </c>
      <c r="L67" s="72" t="s">
        <v>28</v>
      </c>
      <c r="M67" s="72">
        <v>2.0186455197657733</v>
      </c>
      <c r="N67" s="72">
        <v>0.94876339428991363</v>
      </c>
      <c r="P67" s="27">
        <v>4</v>
      </c>
      <c r="Q67" s="1" t="s">
        <v>28</v>
      </c>
      <c r="R67" s="1">
        <v>2.3265965962928092</v>
      </c>
      <c r="S67" s="1">
        <v>1.0935004002576201</v>
      </c>
      <c r="U67" s="27">
        <v>4</v>
      </c>
      <c r="V67" s="1" t="s">
        <v>28</v>
      </c>
      <c r="W67" s="1">
        <v>3.0640371016445846</v>
      </c>
      <c r="X67" s="1">
        <v>1.4400974377729541</v>
      </c>
      <c r="AA67" s="1" t="s">
        <v>28</v>
      </c>
      <c r="AB67" s="1">
        <v>3.6839349122539629</v>
      </c>
      <c r="AC67" s="1">
        <v>1.7314494087593624</v>
      </c>
      <c r="AD67" s="1"/>
      <c r="AE67" s="27"/>
      <c r="AF67" s="1" t="s">
        <v>28</v>
      </c>
      <c r="AG67" s="22">
        <v>4.4140877236374232</v>
      </c>
      <c r="AH67" s="22">
        <v>2.0746212301095883</v>
      </c>
      <c r="AI67" s="1"/>
      <c r="AJ67" s="1"/>
      <c r="AK67" s="10">
        <v>5</v>
      </c>
      <c r="AL67" s="10">
        <v>15</v>
      </c>
      <c r="AM67" s="10">
        <f t="shared" si="60"/>
        <v>0.6</v>
      </c>
      <c r="AN67" s="10">
        <v>284.25900000000001</v>
      </c>
      <c r="AO67" s="10">
        <f>AG101</f>
        <v>21.149694618259637</v>
      </c>
      <c r="AP67" s="10">
        <f>AH101</f>
        <v>9.9403564705820315</v>
      </c>
      <c r="AQ67" s="128">
        <f t="shared" si="61"/>
        <v>10019.985070819777</v>
      </c>
      <c r="AR67" s="128">
        <f t="shared" si="62"/>
        <v>4709.3929832852964</v>
      </c>
      <c r="AS67" s="128">
        <f t="shared" si="63"/>
        <v>17264.634676723897</v>
      </c>
      <c r="AT67" s="42">
        <f t="shared" si="68"/>
        <v>35.249491030432729</v>
      </c>
      <c r="AU67" s="42">
        <f t="shared" si="64"/>
        <v>16.567260784303386</v>
      </c>
      <c r="AV67" s="42">
        <f t="shared" si="65"/>
        <v>60.735578035256218</v>
      </c>
      <c r="AW67" s="42">
        <f t="shared" si="66"/>
        <v>4.2435449067082187</v>
      </c>
      <c r="AX67" s="42">
        <f t="shared" si="67"/>
        <v>12.411669263174074</v>
      </c>
    </row>
    <row r="68" spans="1:50" x14ac:dyDescent="0.25">
      <c r="A68" s="73"/>
      <c r="B68" s="72" t="s">
        <v>315</v>
      </c>
      <c r="C68" s="72">
        <v>0.52454890235453455</v>
      </c>
      <c r="D68" s="72">
        <v>0.24653798410663125</v>
      </c>
      <c r="F68" s="73"/>
      <c r="G68" s="72" t="s">
        <v>41</v>
      </c>
      <c r="H68" s="72">
        <v>1.1129402963016988</v>
      </c>
      <c r="I68" s="72">
        <v>0.52308193926179836</v>
      </c>
      <c r="K68" s="73"/>
      <c r="L68" s="72" t="s">
        <v>41</v>
      </c>
      <c r="M68" s="72">
        <v>2.1166444758463747</v>
      </c>
      <c r="N68" s="72">
        <v>0.99482290364779635</v>
      </c>
      <c r="Q68" s="1" t="s">
        <v>41</v>
      </c>
      <c r="R68" s="1">
        <v>2.3878577139372323</v>
      </c>
      <c r="S68" s="1">
        <v>1.1222931255504991</v>
      </c>
      <c r="V68" s="1" t="s">
        <v>41</v>
      </c>
      <c r="W68" s="1">
        <v>3.0334725477252324</v>
      </c>
      <c r="X68" s="1">
        <v>1.4257320974308589</v>
      </c>
      <c r="AA68" s="1" t="s">
        <v>41</v>
      </c>
      <c r="AB68" s="1">
        <v>3.4892070165781175</v>
      </c>
      <c r="AC68" s="1">
        <v>1.6399272977917152</v>
      </c>
      <c r="AD68" s="1"/>
      <c r="AE68" s="27"/>
      <c r="AF68" s="1" t="s">
        <v>41</v>
      </c>
      <c r="AG68" s="22">
        <v>4.1020571627749707</v>
      </c>
      <c r="AH68" s="22">
        <v>1.9279668665042364</v>
      </c>
      <c r="AI68" s="1"/>
      <c r="AJ68" s="1"/>
      <c r="AK68" s="1">
        <v>6</v>
      </c>
      <c r="AL68" s="1">
        <v>22</v>
      </c>
      <c r="AM68" s="1">
        <f t="shared" si="60"/>
        <v>0.88</v>
      </c>
      <c r="AN68" s="1">
        <v>307.05900000000003</v>
      </c>
      <c r="AO68" s="1">
        <f>AG124</f>
        <v>82.639564722741127</v>
      </c>
      <c r="AP68" s="1">
        <f>AH124</f>
        <v>38.84059541968832</v>
      </c>
      <c r="AQ68" s="129">
        <f t="shared" si="61"/>
        <v>28835.479663863829</v>
      </c>
      <c r="AR68" s="129">
        <f t="shared" si="62"/>
        <v>13552.675442015996</v>
      </c>
      <c r="AS68" s="129">
        <f t="shared" si="63"/>
        <v>49684.108170430642</v>
      </c>
      <c r="AT68" s="43">
        <f t="shared" si="68"/>
        <v>93.908596275842186</v>
      </c>
      <c r="AU68" s="43">
        <f t="shared" si="64"/>
        <v>44.137040249645814</v>
      </c>
      <c r="AV68" s="43">
        <f t="shared" si="65"/>
        <v>161.80638955520158</v>
      </c>
      <c r="AW68" s="43">
        <f t="shared" si="66"/>
        <v>12.212059398813714</v>
      </c>
      <c r="AX68" s="43">
        <f t="shared" si="67"/>
        <v>13.407191161162771</v>
      </c>
    </row>
    <row r="69" spans="1:50" x14ac:dyDescent="0.25">
      <c r="A69" s="73"/>
      <c r="B69" s="72" t="s">
        <v>316</v>
      </c>
      <c r="C69" s="72">
        <v>1.489490844455615</v>
      </c>
      <c r="D69" s="72">
        <v>0.70006069689413908</v>
      </c>
      <c r="F69" s="73"/>
      <c r="G69" s="72" t="s">
        <v>42</v>
      </c>
      <c r="H69" s="72">
        <v>0.64160189029540826</v>
      </c>
      <c r="I69" s="72">
        <v>0.30155288843884187</v>
      </c>
      <c r="K69" s="73"/>
      <c r="L69" s="72" t="s">
        <v>42</v>
      </c>
      <c r="M69" s="72">
        <v>1.3659985279006992</v>
      </c>
      <c r="N69" s="72">
        <v>0.64201930811332841</v>
      </c>
      <c r="Q69" s="1" t="s">
        <v>42</v>
      </c>
      <c r="R69" s="1">
        <v>1.9971360443938833</v>
      </c>
      <c r="S69" s="1">
        <v>0.93865394086512532</v>
      </c>
      <c r="V69" s="1" t="s">
        <v>42</v>
      </c>
      <c r="W69" s="1">
        <v>2.3022554852065271</v>
      </c>
      <c r="X69" s="1">
        <v>1.0820600780470677</v>
      </c>
      <c r="AA69" s="1" t="s">
        <v>42</v>
      </c>
      <c r="AB69" s="1">
        <v>2.9977360720479003</v>
      </c>
      <c r="AC69" s="1">
        <v>1.408935953862513</v>
      </c>
      <c r="AD69" s="1"/>
      <c r="AE69" s="27"/>
      <c r="AF69" s="1" t="s">
        <v>42</v>
      </c>
      <c r="AG69" s="22">
        <v>3.4559107199775672</v>
      </c>
      <c r="AH69" s="22">
        <v>1.6242780383894566</v>
      </c>
      <c r="AI69" s="1"/>
      <c r="AJ69" s="1"/>
      <c r="AK69" s="11" t="s">
        <v>25</v>
      </c>
      <c r="AL69" s="11">
        <f t="shared" ref="AL69:AR69" si="69">+SUM(AL63:AL68)</f>
        <v>116</v>
      </c>
      <c r="AM69" s="11">
        <f t="shared" si="69"/>
        <v>4.6400000000000006</v>
      </c>
      <c r="AN69" s="11">
        <f t="shared" si="69"/>
        <v>2290.2559999999999</v>
      </c>
      <c r="AO69" s="11">
        <f>+SUM(AO63:AO68)</f>
        <v>465.9506576589514</v>
      </c>
      <c r="AP69" s="11">
        <f t="shared" si="69"/>
        <v>218.99680909970715</v>
      </c>
      <c r="AQ69" s="130">
        <f>+SUM(AQ63:AQ68)</f>
        <v>236122.98894210195</v>
      </c>
      <c r="AR69" s="130">
        <f t="shared" si="69"/>
        <v>110977.80480278791</v>
      </c>
      <c r="AS69" s="130">
        <f>+SUM(AS63:AS68)</f>
        <v>406844.63240702043</v>
      </c>
      <c r="AT69" s="44">
        <f t="shared" si="68"/>
        <v>103.09895004842339</v>
      </c>
      <c r="AU69" s="44">
        <f t="shared" si="64"/>
        <v>48.456506522758993</v>
      </c>
      <c r="AV69" s="44">
        <f t="shared" si="65"/>
        <v>177.64155291243443</v>
      </c>
      <c r="AW69" s="44">
        <f t="shared" si="66"/>
        <v>100</v>
      </c>
      <c r="AX69" s="44">
        <f>AN69*100/$AN$49</f>
        <v>100</v>
      </c>
    </row>
    <row r="70" spans="1:50" x14ac:dyDescent="0.25">
      <c r="A70" s="73"/>
      <c r="B70" s="72" t="s">
        <v>219</v>
      </c>
      <c r="C70" s="72">
        <v>1.6870334440191359</v>
      </c>
      <c r="D70" s="72">
        <v>0.79290571868899373</v>
      </c>
      <c r="F70" s="73"/>
      <c r="G70" s="72" t="s">
        <v>43</v>
      </c>
      <c r="H70" s="72">
        <v>1.6106097590372457</v>
      </c>
      <c r="I70" s="72">
        <v>0.75698658674750496</v>
      </c>
      <c r="K70" s="73"/>
      <c r="L70" s="72" t="s">
        <v>43</v>
      </c>
      <c r="M70" s="72">
        <v>2.9868271513357301</v>
      </c>
      <c r="N70" s="72">
        <v>1.4038087611277938</v>
      </c>
      <c r="Q70" s="1" t="s">
        <v>43</v>
      </c>
      <c r="R70" s="1">
        <v>2.988906116659988</v>
      </c>
      <c r="S70" s="1">
        <v>1.4047858748301938</v>
      </c>
      <c r="V70" s="1" t="s">
        <v>43</v>
      </c>
      <c r="W70" s="1">
        <v>3.5947939387435652</v>
      </c>
      <c r="X70" s="1">
        <v>1.689553151209475</v>
      </c>
      <c r="AA70" s="1" t="s">
        <v>43</v>
      </c>
      <c r="AB70" s="1">
        <v>4.2657024537014587</v>
      </c>
      <c r="AC70" s="1">
        <v>2.0048801532396854</v>
      </c>
      <c r="AD70" s="1"/>
      <c r="AE70" s="27"/>
      <c r="AF70" s="1" t="s">
        <v>43</v>
      </c>
      <c r="AG70" s="22">
        <v>4.997994251110101</v>
      </c>
      <c r="AH70" s="22">
        <v>2.3490572980217466</v>
      </c>
      <c r="AI70" s="1"/>
      <c r="AJ70" s="1"/>
    </row>
    <row r="71" spans="1:50" x14ac:dyDescent="0.25">
      <c r="A71" s="73"/>
      <c r="B71" s="72" t="s">
        <v>268</v>
      </c>
      <c r="C71" s="72">
        <v>0.32870634108286823</v>
      </c>
      <c r="D71" s="72">
        <v>0.15449198030894809</v>
      </c>
      <c r="F71" s="73"/>
      <c r="G71" s="72" t="s">
        <v>44</v>
      </c>
      <c r="H71" s="72">
        <v>3.1720571036747733</v>
      </c>
      <c r="I71" s="72">
        <v>1.4908668387271422</v>
      </c>
      <c r="K71" s="73"/>
      <c r="L71" s="72" t="s">
        <v>44</v>
      </c>
      <c r="M71" s="72">
        <v>4.8161428151472219</v>
      </c>
      <c r="N71" s="72">
        <v>2.2635871231191946</v>
      </c>
      <c r="Q71" s="1" t="s">
        <v>44</v>
      </c>
      <c r="R71" s="1">
        <v>5.0263436921459812</v>
      </c>
      <c r="S71" s="1">
        <v>2.3623815353086104</v>
      </c>
      <c r="V71" s="1" t="s">
        <v>44</v>
      </c>
      <c r="W71" s="1">
        <v>5.0281319019236639</v>
      </c>
      <c r="X71" s="1">
        <v>2.363221993904121</v>
      </c>
      <c r="AA71" s="1" t="s">
        <v>44</v>
      </c>
      <c r="AB71" s="1">
        <v>5.5715964433410976</v>
      </c>
      <c r="AC71" s="1">
        <v>2.618650328370316</v>
      </c>
      <c r="AD71" s="1"/>
      <c r="AE71" s="27"/>
      <c r="AF71" s="1" t="s">
        <v>44</v>
      </c>
      <c r="AG71" s="22">
        <v>6.1937566420830477</v>
      </c>
      <c r="AH71" s="22">
        <v>2.9110656217790329</v>
      </c>
      <c r="AI71" s="1"/>
      <c r="AJ71" s="1"/>
    </row>
    <row r="72" spans="1:50" x14ac:dyDescent="0.25">
      <c r="A72" s="73"/>
      <c r="B72" s="72" t="s">
        <v>317</v>
      </c>
      <c r="C72" s="72">
        <v>0.11956412143170399</v>
      </c>
      <c r="D72" s="72">
        <v>5.6195137072900879E-2</v>
      </c>
      <c r="F72" s="73"/>
      <c r="G72" s="72" t="s">
        <v>286</v>
      </c>
      <c r="H72" s="72">
        <v>0.11922339857207687</v>
      </c>
      <c r="I72" s="72">
        <v>5.6034997328876131E-2</v>
      </c>
      <c r="K72" s="73"/>
      <c r="L72" s="72" t="s">
        <v>51</v>
      </c>
      <c r="M72" s="72">
        <v>2.0749871199683705</v>
      </c>
      <c r="N72" s="72">
        <v>0.97524394638513423</v>
      </c>
      <c r="Q72" s="1" t="s">
        <v>51</v>
      </c>
      <c r="R72" s="1">
        <v>2.3917141584564305</v>
      </c>
      <c r="S72" s="1">
        <v>1.1241056544745227</v>
      </c>
      <c r="V72" s="1" t="s">
        <v>51</v>
      </c>
      <c r="W72" s="1">
        <v>2.7505808859949603</v>
      </c>
      <c r="X72" s="1">
        <v>1.2927730164176314</v>
      </c>
      <c r="AA72" s="1" t="s">
        <v>51</v>
      </c>
      <c r="AB72" s="1">
        <v>3.2949721502472036</v>
      </c>
      <c r="AC72" s="1">
        <v>1.5486369106161855</v>
      </c>
      <c r="AD72" s="1"/>
      <c r="AE72" s="27"/>
      <c r="AF72" s="1" t="s">
        <v>51</v>
      </c>
      <c r="AG72" s="22">
        <v>3.8206526679690196</v>
      </c>
      <c r="AH72" s="22">
        <v>1.7957067539454381</v>
      </c>
      <c r="AI72" s="1"/>
      <c r="AJ72" s="1"/>
    </row>
    <row r="73" spans="1:50" x14ac:dyDescent="0.25">
      <c r="A73" s="73"/>
      <c r="B73" s="72" t="s">
        <v>303</v>
      </c>
      <c r="C73" s="72">
        <v>0.72399117063675644</v>
      </c>
      <c r="D73" s="72">
        <v>0.34027585019927542</v>
      </c>
      <c r="F73" s="73"/>
      <c r="G73" s="72" t="s">
        <v>281</v>
      </c>
      <c r="H73" s="72">
        <v>1.7206107251420903</v>
      </c>
      <c r="I73" s="72">
        <v>0.808687040816782</v>
      </c>
      <c r="K73" s="73"/>
      <c r="L73" s="72" t="s">
        <v>54</v>
      </c>
      <c r="M73" s="72">
        <v>2.5048932545550096</v>
      </c>
      <c r="N73" s="72">
        <v>1.1772998296408539</v>
      </c>
      <c r="Q73" s="1" t="s">
        <v>54</v>
      </c>
      <c r="R73" s="1">
        <v>2.5630716144939587</v>
      </c>
      <c r="S73" s="1">
        <v>1.2046436588121605</v>
      </c>
      <c r="V73" s="1" t="s">
        <v>54</v>
      </c>
      <c r="W73" s="1">
        <v>3.1307836821263382</v>
      </c>
      <c r="X73" s="1">
        <v>1.4714683305993785</v>
      </c>
      <c r="AA73" s="1" t="s">
        <v>54</v>
      </c>
      <c r="AB73" s="1">
        <v>3.8372200619087096</v>
      </c>
      <c r="AC73" s="1">
        <v>1.8034934290970928</v>
      </c>
      <c r="AD73" s="1"/>
      <c r="AE73" s="27"/>
      <c r="AF73" s="1" t="s">
        <v>54</v>
      </c>
      <c r="AG73" s="22">
        <v>4.4314129855485245</v>
      </c>
      <c r="AH73" s="22">
        <v>2.0827641032078059</v>
      </c>
      <c r="AI73" s="1"/>
      <c r="AJ73" s="1"/>
    </row>
    <row r="74" spans="1:50" x14ac:dyDescent="0.25">
      <c r="A74" s="73"/>
      <c r="B74" s="72" t="s">
        <v>290</v>
      </c>
      <c r="C74" s="72">
        <v>0.55878089377318774</v>
      </c>
      <c r="D74" s="72">
        <v>0.26262702007339822</v>
      </c>
      <c r="F74" s="73"/>
      <c r="G74" s="72" t="s">
        <v>290</v>
      </c>
      <c r="H74" s="72">
        <v>1.5736265694814027</v>
      </c>
      <c r="I74" s="72">
        <v>0.73960448765625952</v>
      </c>
      <c r="K74" s="73"/>
      <c r="L74" s="72" t="s">
        <v>56</v>
      </c>
      <c r="M74" s="72">
        <v>4.228819454686743</v>
      </c>
      <c r="N74" s="72">
        <v>1.9875451437027687</v>
      </c>
      <c r="Q74" s="1" t="s">
        <v>56</v>
      </c>
      <c r="R74" s="1">
        <v>3.7747491277121448</v>
      </c>
      <c r="S74" s="1">
        <v>1.7741320900247073</v>
      </c>
      <c r="V74" s="1" t="s">
        <v>56</v>
      </c>
      <c r="W74" s="1">
        <v>4.1143420247285176</v>
      </c>
      <c r="X74" s="1">
        <v>1.9337407516224034</v>
      </c>
      <c r="AA74" s="1" t="s">
        <v>56</v>
      </c>
      <c r="AB74" s="1">
        <v>4.4357697382414418</v>
      </c>
      <c r="AC74" s="1">
        <v>2.0848117769734777</v>
      </c>
      <c r="AD74" s="1"/>
      <c r="AE74" s="27"/>
      <c r="AF74" s="1" t="s">
        <v>56</v>
      </c>
      <c r="AG74" s="22">
        <v>4.9871050039856355</v>
      </c>
      <c r="AH74" s="22">
        <v>2.3439393518732476</v>
      </c>
      <c r="AI74" s="1"/>
      <c r="AJ74" s="1"/>
    </row>
    <row r="75" spans="1:50" x14ac:dyDescent="0.25">
      <c r="A75" s="73"/>
      <c r="B75" s="72" t="s">
        <v>85</v>
      </c>
      <c r="C75" s="72">
        <v>0.23489581706623744</v>
      </c>
      <c r="D75" s="72">
        <v>0.11040103402113158</v>
      </c>
      <c r="F75" s="73"/>
      <c r="G75" s="72" t="s">
        <v>263</v>
      </c>
      <c r="H75" s="72">
        <v>0.75954754238041111</v>
      </c>
      <c r="I75" s="72">
        <v>0.35698734491879319</v>
      </c>
      <c r="K75" s="73"/>
      <c r="L75" s="72" t="s">
        <v>57</v>
      </c>
      <c r="M75" s="72">
        <v>4.8545110237730063</v>
      </c>
      <c r="N75" s="72">
        <v>2.2816201811733117</v>
      </c>
      <c r="Q75" s="1" t="s">
        <v>57</v>
      </c>
      <c r="R75" s="1">
        <v>5.0436140912710581</v>
      </c>
      <c r="S75" s="1">
        <v>2.3704986228973968</v>
      </c>
      <c r="V75" s="1" t="s">
        <v>57</v>
      </c>
      <c r="W75" s="1">
        <v>5.6007627507180544</v>
      </c>
      <c r="X75" s="1">
        <v>2.6323584928374855</v>
      </c>
      <c r="AA75" s="1" t="s">
        <v>57</v>
      </c>
      <c r="AB75" s="1">
        <v>6.2436566741140016</v>
      </c>
      <c r="AC75" s="1">
        <v>2.9345186368335812</v>
      </c>
      <c r="AD75" s="1"/>
      <c r="AE75" s="27"/>
      <c r="AF75" s="1" t="s">
        <v>57</v>
      </c>
      <c r="AG75" s="22">
        <v>6.8249221160041014</v>
      </c>
      <c r="AH75" s="22">
        <v>3.2077133945219276</v>
      </c>
      <c r="AI75" s="1"/>
      <c r="AJ75" s="1"/>
    </row>
    <row r="76" spans="1:50" x14ac:dyDescent="0.25">
      <c r="A76" s="73"/>
      <c r="B76" s="72" t="s">
        <v>314</v>
      </c>
      <c r="C76" s="72">
        <v>0.63246067642491155</v>
      </c>
      <c r="D76" s="72">
        <v>0.29725651791970825</v>
      </c>
      <c r="F76" s="73"/>
      <c r="G76" s="72" t="s">
        <v>270</v>
      </c>
      <c r="H76" s="72">
        <v>1.5479191793251261</v>
      </c>
      <c r="I76" s="72">
        <v>0.72752201428280916</v>
      </c>
      <c r="K76" s="73"/>
      <c r="L76" s="72" t="s">
        <v>58</v>
      </c>
      <c r="M76" s="72">
        <v>2.2591461248388649</v>
      </c>
      <c r="N76" s="72">
        <v>1.0617986786742672</v>
      </c>
      <c r="Q76" s="1" t="s">
        <v>58</v>
      </c>
      <c r="R76" s="1">
        <v>1.9925673608695917</v>
      </c>
      <c r="S76" s="1">
        <v>0.93650665960870805</v>
      </c>
      <c r="V76" s="1" t="s">
        <v>58</v>
      </c>
      <c r="W76" s="1">
        <v>2.5890553553285116</v>
      </c>
      <c r="X76" s="1">
        <v>1.2168560170044003</v>
      </c>
      <c r="AA76" s="1" t="s">
        <v>58</v>
      </c>
      <c r="AB76" s="1">
        <v>3.2199745289200736</v>
      </c>
      <c r="AC76" s="1">
        <v>1.5133880285924346</v>
      </c>
      <c r="AD76" s="1"/>
      <c r="AE76" s="27"/>
      <c r="AF76" s="1" t="s">
        <v>58</v>
      </c>
      <c r="AG76" s="22">
        <v>3.7576925332785995</v>
      </c>
      <c r="AH76" s="22">
        <v>1.7661154906409413</v>
      </c>
      <c r="AI76" s="1"/>
      <c r="AJ76" s="1"/>
    </row>
    <row r="77" spans="1:50" x14ac:dyDescent="0.25">
      <c r="A77" s="73"/>
      <c r="B77" s="72" t="s">
        <v>122</v>
      </c>
      <c r="C77" s="72">
        <v>0.84989800475583688</v>
      </c>
      <c r="D77" s="72">
        <v>0.39945206223524343</v>
      </c>
      <c r="F77" s="73"/>
      <c r="G77" s="72" t="s">
        <v>255</v>
      </c>
      <c r="H77" s="72">
        <v>1.7219077729977785</v>
      </c>
      <c r="I77" s="72">
        <v>0.80929665330895573</v>
      </c>
      <c r="K77" s="73"/>
      <c r="L77" s="72" t="s">
        <v>75</v>
      </c>
      <c r="M77" s="72">
        <v>2.9651466788081682</v>
      </c>
      <c r="N77" s="72">
        <v>1.3936189390398384</v>
      </c>
      <c r="Q77" s="1" t="s">
        <v>75</v>
      </c>
      <c r="R77" s="1">
        <v>3.5889761792143267</v>
      </c>
      <c r="S77" s="1">
        <v>1.6868188042307324</v>
      </c>
      <c r="V77" s="1" t="s">
        <v>75</v>
      </c>
      <c r="W77" s="1">
        <v>4.1965878384454873</v>
      </c>
      <c r="X77" s="1">
        <v>1.9723962840693801</v>
      </c>
      <c r="AA77" s="1" t="s">
        <v>75</v>
      </c>
      <c r="AB77" s="1">
        <v>4.9967109854866143</v>
      </c>
      <c r="AC77" s="1">
        <v>2.348454163178709</v>
      </c>
      <c r="AD77" s="1"/>
      <c r="AE77" s="27"/>
      <c r="AF77" s="1" t="s">
        <v>75</v>
      </c>
      <c r="AG77" s="22">
        <v>5.5900738877878204</v>
      </c>
      <c r="AH77" s="22">
        <v>2.6273347272602763</v>
      </c>
      <c r="AI77" s="1"/>
      <c r="AJ77" s="1"/>
    </row>
    <row r="78" spans="1:50" x14ac:dyDescent="0.25">
      <c r="A78" s="73" t="s">
        <v>146</v>
      </c>
      <c r="B78" s="72"/>
      <c r="C78" s="72">
        <f>SUM(C62:C77)</f>
        <v>11.325666314624227</v>
      </c>
      <c r="D78" s="72">
        <f>SUM(D62:D77)</f>
        <v>5.3230631678733884</v>
      </c>
      <c r="F78" s="73"/>
      <c r="G78" s="72" t="s">
        <v>278</v>
      </c>
      <c r="H78" s="72">
        <v>1.6202717070498742</v>
      </c>
      <c r="I78" s="72">
        <v>0.76152770231344047</v>
      </c>
      <c r="K78" s="73"/>
      <c r="L78" s="72" t="s">
        <v>71</v>
      </c>
      <c r="M78" s="72">
        <v>0.33884183256607908</v>
      </c>
      <c r="N78" s="72">
        <v>0.15925566130605717</v>
      </c>
      <c r="Q78" s="1" t="s">
        <v>71</v>
      </c>
      <c r="R78" s="1">
        <v>0.50823333537752446</v>
      </c>
      <c r="S78" s="1">
        <v>0.23886966762743655</v>
      </c>
      <c r="V78" s="1" t="s">
        <v>71</v>
      </c>
      <c r="W78" s="1">
        <v>0.79208965602844528</v>
      </c>
      <c r="X78" s="1">
        <v>0.37228213833336926</v>
      </c>
      <c r="AA78" s="1" t="s">
        <v>71</v>
      </c>
      <c r="AB78" s="1">
        <v>1.2194190468170409</v>
      </c>
      <c r="AC78" s="1">
        <v>0.57312695200400909</v>
      </c>
      <c r="AD78" s="1"/>
      <c r="AE78" s="27"/>
      <c r="AF78" s="1" t="s">
        <v>71</v>
      </c>
      <c r="AG78" s="22">
        <v>1.5514093091654662</v>
      </c>
      <c r="AH78" s="22">
        <v>0.72916237530776895</v>
      </c>
      <c r="AI78" s="1"/>
      <c r="AJ78" s="1"/>
    </row>
    <row r="79" spans="1:50" x14ac:dyDescent="0.25">
      <c r="A79" s="73">
        <v>5</v>
      </c>
      <c r="B79" s="72" t="s">
        <v>40</v>
      </c>
      <c r="C79" s="72">
        <v>0.10790145831138695</v>
      </c>
      <c r="D79" s="72">
        <v>5.071368540635187E-2</v>
      </c>
      <c r="F79" s="73"/>
      <c r="G79" s="72" t="s">
        <v>217</v>
      </c>
      <c r="H79" s="72">
        <v>2.0294280985342623</v>
      </c>
      <c r="I79" s="72">
        <v>0.9538312063111033</v>
      </c>
      <c r="K79" s="73"/>
      <c r="L79" s="72" t="s">
        <v>79</v>
      </c>
      <c r="M79" s="72">
        <v>3.0535422206562028</v>
      </c>
      <c r="N79" s="72">
        <v>1.4351648437084148</v>
      </c>
      <c r="Q79" s="1" t="s">
        <v>79</v>
      </c>
      <c r="R79" s="1">
        <v>3.1106159889041125</v>
      </c>
      <c r="S79" s="1">
        <v>1.4619895147849327</v>
      </c>
      <c r="V79" s="1" t="s">
        <v>79</v>
      </c>
      <c r="W79" s="1">
        <v>4.001878662954975</v>
      </c>
      <c r="X79" s="1">
        <v>1.880882971588838</v>
      </c>
      <c r="AA79" s="1" t="s">
        <v>79</v>
      </c>
      <c r="AB79" s="1">
        <v>4.9470713227939793</v>
      </c>
      <c r="AC79" s="1">
        <v>2.3251235217131709</v>
      </c>
      <c r="AD79" s="1"/>
      <c r="AE79" s="27"/>
      <c r="AF79" s="1" t="s">
        <v>79</v>
      </c>
      <c r="AG79" s="22">
        <v>5.810873345175434</v>
      </c>
      <c r="AH79" s="22">
        <v>2.7311104722324537</v>
      </c>
      <c r="AI79" s="1"/>
      <c r="AJ79" s="1"/>
    </row>
    <row r="80" spans="1:50" x14ac:dyDescent="0.25">
      <c r="A80" s="73"/>
      <c r="B80" s="72" t="s">
        <v>47</v>
      </c>
      <c r="C80" s="72">
        <v>0.11358650257703007</v>
      </c>
      <c r="D80" s="72">
        <v>5.3385656211204127E-2</v>
      </c>
      <c r="F80" s="73"/>
      <c r="G80" s="72" t="s">
        <v>51</v>
      </c>
      <c r="H80" s="72">
        <v>1.0727994745429494</v>
      </c>
      <c r="I80" s="72">
        <v>0.50421575303518618</v>
      </c>
      <c r="K80" s="73"/>
      <c r="L80" s="72" t="s">
        <v>85</v>
      </c>
      <c r="M80" s="72">
        <v>2.1059090379178484</v>
      </c>
      <c r="N80" s="72">
        <v>0.98977724782138832</v>
      </c>
      <c r="Q80" s="1" t="s">
        <v>85</v>
      </c>
      <c r="R80" s="1">
        <v>2.6035027352927709</v>
      </c>
      <c r="S80" s="1">
        <v>1.2236462855876022</v>
      </c>
      <c r="V80" s="1" t="s">
        <v>85</v>
      </c>
      <c r="W80" s="1">
        <v>3.447759333705902</v>
      </c>
      <c r="X80" s="1">
        <v>1.6204468868417736</v>
      </c>
      <c r="AA80" s="1" t="s">
        <v>85</v>
      </c>
      <c r="AB80" s="1">
        <v>4.4514870612170734</v>
      </c>
      <c r="AC80" s="1">
        <v>2.092198918772024</v>
      </c>
      <c r="AD80" s="1"/>
      <c r="AE80" s="27"/>
      <c r="AF80" s="1" t="s">
        <v>85</v>
      </c>
      <c r="AG80" s="22">
        <v>5.2285902350821214</v>
      </c>
      <c r="AH80" s="22">
        <v>2.4574374104885965</v>
      </c>
      <c r="AI80" s="1"/>
      <c r="AJ80" s="1"/>
    </row>
    <row r="81" spans="1:36" x14ac:dyDescent="0.25">
      <c r="A81" s="73"/>
      <c r="B81" s="72" t="s">
        <v>296</v>
      </c>
      <c r="C81" s="72">
        <v>8.9044931321378765E-2</v>
      </c>
      <c r="D81" s="72">
        <v>4.1851117721048013E-2</v>
      </c>
      <c r="F81" s="73"/>
      <c r="G81" s="72" t="s">
        <v>54</v>
      </c>
      <c r="H81" s="72">
        <v>1.209011315192277</v>
      </c>
      <c r="I81" s="72">
        <v>0.5682353181403702</v>
      </c>
      <c r="K81" s="73"/>
      <c r="L81" s="72" t="s">
        <v>89</v>
      </c>
      <c r="M81" s="72">
        <v>2.6516187383158734</v>
      </c>
      <c r="N81" s="72">
        <v>1.2462608070084613</v>
      </c>
      <c r="Q81" s="1" t="s">
        <v>89</v>
      </c>
      <c r="R81" s="1">
        <v>3.0142904334282941</v>
      </c>
      <c r="S81" s="1">
        <v>1.4167165037112979</v>
      </c>
      <c r="V81" s="1" t="s">
        <v>89</v>
      </c>
      <c r="W81" s="1">
        <v>3.6767286846662826</v>
      </c>
      <c r="X81" s="1">
        <v>1.7280624817931516</v>
      </c>
      <c r="AA81" s="1" t="s">
        <v>89</v>
      </c>
      <c r="AB81" s="1">
        <v>4.3029178788266211</v>
      </c>
      <c r="AC81" s="1">
        <v>2.0223714030485112</v>
      </c>
      <c r="AD81" s="1"/>
      <c r="AE81" s="27"/>
      <c r="AF81" s="1" t="s">
        <v>89</v>
      </c>
      <c r="AG81" s="22">
        <v>5.0931735081960552</v>
      </c>
      <c r="AH81" s="22">
        <v>2.3937915488521448</v>
      </c>
      <c r="AI81" s="1"/>
      <c r="AJ81" s="1"/>
    </row>
    <row r="82" spans="1:36" x14ac:dyDescent="0.25">
      <c r="A82" s="73"/>
      <c r="B82" s="72" t="s">
        <v>59</v>
      </c>
      <c r="C82" s="72">
        <v>0.17688893030614083</v>
      </c>
      <c r="D82" s="72">
        <v>8.3137797243886202E-2</v>
      </c>
      <c r="F82" s="73"/>
      <c r="G82" s="72" t="s">
        <v>56</v>
      </c>
      <c r="H82" s="72">
        <v>2.7694663995006916</v>
      </c>
      <c r="I82" s="72">
        <v>1.3016492077653252</v>
      </c>
      <c r="K82" s="73"/>
      <c r="L82" s="72" t="s">
        <v>122</v>
      </c>
      <c r="M82" s="72">
        <v>2.9792383521906403</v>
      </c>
      <c r="N82" s="72">
        <v>1.4002420255296004</v>
      </c>
      <c r="Q82" s="1" t="s">
        <v>122</v>
      </c>
      <c r="R82" s="1">
        <v>2.786284625162438</v>
      </c>
      <c r="S82" s="1">
        <v>1.3095537738263463</v>
      </c>
      <c r="V82" s="1" t="s">
        <v>122</v>
      </c>
      <c r="W82" s="1">
        <v>3.485591236979539</v>
      </c>
      <c r="X82" s="1">
        <v>1.6382278813803834</v>
      </c>
      <c r="AA82" s="1" t="s">
        <v>122</v>
      </c>
      <c r="AB82" s="1">
        <v>4.2061009631638422</v>
      </c>
      <c r="AC82" s="1">
        <v>1.9768674526870058</v>
      </c>
      <c r="AD82" s="1"/>
      <c r="AE82" s="27"/>
      <c r="AF82" s="1" t="s">
        <v>122</v>
      </c>
      <c r="AG82" s="22">
        <v>4.9711433561541059</v>
      </c>
      <c r="AH82" s="22">
        <v>2.3364373773924303</v>
      </c>
      <c r="AI82" s="1"/>
      <c r="AJ82" s="1"/>
    </row>
    <row r="83" spans="1:36" x14ac:dyDescent="0.25">
      <c r="A83" s="73"/>
      <c r="B83" s="72" t="s">
        <v>64</v>
      </c>
      <c r="C83" s="72">
        <v>5.9183583906829297E-2</v>
      </c>
      <c r="D83" s="72">
        <v>2.781628443620977E-2</v>
      </c>
      <c r="F83" s="73"/>
      <c r="G83" s="72" t="s">
        <v>57</v>
      </c>
      <c r="H83" s="72">
        <v>3.4169866435149894</v>
      </c>
      <c r="I83" s="72">
        <v>1.6059837224520446</v>
      </c>
      <c r="K83" s="73"/>
      <c r="L83" s="72" t="s">
        <v>127</v>
      </c>
      <c r="M83" s="72">
        <v>2.6724780122124447</v>
      </c>
      <c r="N83" s="72">
        <v>1.2560646657398484</v>
      </c>
      <c r="Q83" s="1" t="s">
        <v>127</v>
      </c>
      <c r="R83" s="1">
        <v>2.9634324321289554</v>
      </c>
      <c r="S83" s="1">
        <v>1.3928132431006093</v>
      </c>
      <c r="V83" s="1" t="s">
        <v>127</v>
      </c>
      <c r="W83" s="1">
        <v>3.4880129821169281</v>
      </c>
      <c r="X83" s="1">
        <v>1.6393661015949557</v>
      </c>
      <c r="AA83" s="1" t="s">
        <v>127</v>
      </c>
      <c r="AB83" s="1">
        <v>3.7374093136627842</v>
      </c>
      <c r="AC83" s="1">
        <v>1.7565823774215084</v>
      </c>
      <c r="AD83" s="1"/>
      <c r="AE83" s="27"/>
      <c r="AF83" s="1" t="s">
        <v>127</v>
      </c>
      <c r="AG83" s="22">
        <v>4.1717796583717615</v>
      </c>
      <c r="AH83" s="22">
        <v>1.9607364394347278</v>
      </c>
      <c r="AI83" s="1"/>
      <c r="AJ83" s="1"/>
    </row>
    <row r="84" spans="1:36" x14ac:dyDescent="0.25">
      <c r="A84" s="73"/>
      <c r="B84" s="72" t="s">
        <v>295</v>
      </c>
      <c r="C84" s="72">
        <v>3.0616332679230456E-2</v>
      </c>
      <c r="D84" s="72">
        <v>1.4389676359238315E-2</v>
      </c>
      <c r="F84" s="73"/>
      <c r="G84" s="72" t="s">
        <v>58</v>
      </c>
      <c r="H84" s="72">
        <v>1.1298903636254138</v>
      </c>
      <c r="I84" s="72">
        <v>0.53104847090394436</v>
      </c>
      <c r="K84" s="73"/>
      <c r="L84" s="72" t="s">
        <v>136</v>
      </c>
      <c r="M84" s="72">
        <v>3.3153504322086693</v>
      </c>
      <c r="N84" s="72">
        <v>1.558214703138074</v>
      </c>
      <c r="Q84" s="21" t="s">
        <v>136</v>
      </c>
      <c r="R84" s="21">
        <v>3.3096898621985336</v>
      </c>
      <c r="S84" s="1">
        <v>1.5555542352333107</v>
      </c>
      <c r="V84" s="21" t="s">
        <v>136</v>
      </c>
      <c r="W84" s="21">
        <v>3.9519224977348282</v>
      </c>
      <c r="X84" s="1">
        <v>1.8574035739353689</v>
      </c>
      <c r="AA84" s="21" t="s">
        <v>136</v>
      </c>
      <c r="AB84" s="21">
        <v>4.5235194243302894</v>
      </c>
      <c r="AC84" s="1">
        <v>2.1260541294352358</v>
      </c>
      <c r="AD84" s="1"/>
      <c r="AE84" s="27"/>
      <c r="AF84" s="21" t="s">
        <v>136</v>
      </c>
      <c r="AG84" s="22">
        <v>5.3079677953562951</v>
      </c>
      <c r="AH84" s="22">
        <v>2.4947448638174583</v>
      </c>
      <c r="AI84" s="1"/>
      <c r="AJ84" s="1"/>
    </row>
    <row r="85" spans="1:36" x14ac:dyDescent="0.25">
      <c r="A85" s="73"/>
      <c r="B85" s="72" t="s">
        <v>293</v>
      </c>
      <c r="C85" s="72">
        <v>3.0249745200960163E-2</v>
      </c>
      <c r="D85" s="72">
        <v>1.4217380244451275E-2</v>
      </c>
      <c r="F85" s="73" t="s">
        <v>146</v>
      </c>
      <c r="G85" s="72"/>
      <c r="H85" s="72">
        <f>SUM(H67:H84)</f>
        <v>28.223809667205167</v>
      </c>
      <c r="I85" s="72">
        <f>SUM(I67:I84)</f>
        <v>13.265190543586428</v>
      </c>
      <c r="K85" s="73" t="s">
        <v>146</v>
      </c>
      <c r="L85" s="72"/>
      <c r="M85" s="72">
        <v>49.308740772693724</v>
      </c>
      <c r="N85" s="72">
        <v>23.17510816316604</v>
      </c>
      <c r="P85" s="27" t="s">
        <v>146</v>
      </c>
      <c r="R85" s="1">
        <f>SUM(R67:R84)</f>
        <v>52.377582107940036</v>
      </c>
      <c r="S85" s="1">
        <f>SUM(S67:S84)</f>
        <v>24.617463590731813</v>
      </c>
      <c r="U85" s="27" t="s">
        <v>146</v>
      </c>
      <c r="W85" s="1">
        <f>SUM(W67:W84)</f>
        <v>62.248786566772338</v>
      </c>
      <c r="X85" s="1">
        <f>SUM(X67:X84)</f>
        <v>29.256929686382996</v>
      </c>
      <c r="Z85" s="27" t="s">
        <v>146</v>
      </c>
      <c r="AB85" s="1">
        <f>SUM(AB67:AB84)</f>
        <v>73.424406047652212</v>
      </c>
      <c r="AC85" s="1">
        <f>SUM(AC67:AC84)</f>
        <v>34.509470842396539</v>
      </c>
      <c r="AD85" s="1"/>
      <c r="AE85" s="27" t="s">
        <v>146</v>
      </c>
      <c r="AF85" s="1"/>
      <c r="AG85" s="21">
        <f>SUM(AG67:AG84)</f>
        <v>84.710602901658049</v>
      </c>
      <c r="AH85" s="21">
        <f>SUM(AH67:AH84)</f>
        <v>39.813983363779279</v>
      </c>
      <c r="AI85" s="1"/>
      <c r="AJ85" s="1"/>
    </row>
    <row r="86" spans="1:36" x14ac:dyDescent="0.25">
      <c r="A86" s="73"/>
      <c r="B86" s="72" t="s">
        <v>68</v>
      </c>
      <c r="C86" s="72">
        <v>3.0175813679104132E-3</v>
      </c>
      <c r="D86" s="72">
        <v>1.4182632429178943E-3</v>
      </c>
      <c r="F86" s="73">
        <v>5</v>
      </c>
      <c r="G86" s="72" t="s">
        <v>40</v>
      </c>
      <c r="H86" s="72">
        <v>0.38295286360665692</v>
      </c>
      <c r="I86" s="72">
        <v>0.1799878458951287</v>
      </c>
      <c r="K86" s="73">
        <v>5</v>
      </c>
      <c r="L86" s="72" t="s">
        <v>40</v>
      </c>
      <c r="M86" s="72">
        <v>0.73923349369582469</v>
      </c>
      <c r="N86" s="72">
        <v>0.3474397420370377</v>
      </c>
      <c r="P86" s="27">
        <v>5</v>
      </c>
      <c r="Q86" s="1" t="s">
        <v>40</v>
      </c>
      <c r="R86" s="1">
        <v>1.1338992051545795</v>
      </c>
      <c r="S86" s="1">
        <v>0.5329326264226526</v>
      </c>
      <c r="U86" s="27">
        <v>5</v>
      </c>
      <c r="V86" s="1" t="s">
        <v>40</v>
      </c>
      <c r="W86" s="1">
        <v>1.0918747305489558</v>
      </c>
      <c r="X86" s="1">
        <v>0.51318112335800936</v>
      </c>
      <c r="AA86" s="1" t="s">
        <v>40</v>
      </c>
      <c r="AB86" s="1">
        <v>1.3780995981583166</v>
      </c>
      <c r="AC86" s="1">
        <v>0.64770681113440864</v>
      </c>
      <c r="AD86" s="1"/>
      <c r="AE86" s="27"/>
      <c r="AF86" s="1" t="s">
        <v>40</v>
      </c>
      <c r="AG86" s="22">
        <v>1.8183232346979059</v>
      </c>
      <c r="AH86" s="22">
        <v>0.8546119203080158</v>
      </c>
      <c r="AI86" s="1"/>
      <c r="AJ86" s="1"/>
    </row>
    <row r="87" spans="1:36" x14ac:dyDescent="0.25">
      <c r="A87" s="73"/>
      <c r="B87" s="72" t="s">
        <v>69</v>
      </c>
      <c r="C87" s="72">
        <v>0.14382524397069418</v>
      </c>
      <c r="D87" s="72">
        <v>6.7597864666226262E-2</v>
      </c>
      <c r="F87" s="73"/>
      <c r="G87" s="72" t="s">
        <v>47</v>
      </c>
      <c r="H87" s="72">
        <v>0.13786202634141043</v>
      </c>
      <c r="I87" s="72">
        <v>6.4795152380462892E-2</v>
      </c>
      <c r="K87" s="73"/>
      <c r="L87" s="72" t="s">
        <v>47</v>
      </c>
      <c r="M87" s="72">
        <v>0.16891600061928969</v>
      </c>
      <c r="N87" s="72">
        <v>7.9390520291066177E-2</v>
      </c>
      <c r="Q87" s="1" t="s">
        <v>47</v>
      </c>
      <c r="R87" s="1">
        <v>0.23260051595986933</v>
      </c>
      <c r="S87" s="1">
        <v>0.10932224250113856</v>
      </c>
      <c r="V87" s="1" t="s">
        <v>47</v>
      </c>
      <c r="W87" s="1">
        <v>0.4208425382001636</v>
      </c>
      <c r="X87" s="1">
        <v>0.1977959929540769</v>
      </c>
      <c r="AA87" s="1" t="s">
        <v>47</v>
      </c>
      <c r="AB87" s="1">
        <v>0.60262652608218059</v>
      </c>
      <c r="AC87" s="1">
        <v>0.28323446725862478</v>
      </c>
      <c r="AD87" s="1"/>
      <c r="AE87" s="27"/>
      <c r="AF87" s="1" t="s">
        <v>47</v>
      </c>
      <c r="AG87" s="22">
        <v>0.83378820726636083</v>
      </c>
      <c r="AH87" s="22">
        <v>0.39188045741518962</v>
      </c>
      <c r="AI87" s="1"/>
      <c r="AJ87" s="1"/>
    </row>
    <row r="88" spans="1:36" x14ac:dyDescent="0.25">
      <c r="A88" s="73"/>
      <c r="B88" s="72" t="s">
        <v>319</v>
      </c>
      <c r="C88" s="72">
        <v>4.7889235034116436E-3</v>
      </c>
      <c r="D88" s="72">
        <v>2.2507940466034724E-3</v>
      </c>
      <c r="F88" s="73"/>
      <c r="G88" s="72" t="s">
        <v>223</v>
      </c>
      <c r="H88" s="72">
        <v>0.10218290355433655</v>
      </c>
      <c r="I88" s="72">
        <v>4.8025964670538192E-2</v>
      </c>
      <c r="K88" s="73"/>
      <c r="L88" s="72" t="s">
        <v>55</v>
      </c>
      <c r="M88" s="72">
        <v>1.2717143379483784</v>
      </c>
      <c r="N88" s="72">
        <v>0.59770573883573774</v>
      </c>
      <c r="Q88" s="1" t="s">
        <v>55</v>
      </c>
      <c r="R88" s="1">
        <v>2.1746772407812172</v>
      </c>
      <c r="S88" s="1">
        <v>1.0220983031671722</v>
      </c>
      <c r="V88" s="1" t="s">
        <v>55</v>
      </c>
      <c r="W88" s="1">
        <v>2.2601398891265081</v>
      </c>
      <c r="X88" s="1">
        <v>1.0622657478894588</v>
      </c>
      <c r="AA88" s="1" t="s">
        <v>55</v>
      </c>
      <c r="AB88" s="1">
        <v>2.7428201307633162</v>
      </c>
      <c r="AC88" s="1">
        <v>1.2891254614587593</v>
      </c>
      <c r="AD88" s="1"/>
      <c r="AE88" s="27"/>
      <c r="AF88" s="1" t="s">
        <v>55</v>
      </c>
      <c r="AG88" s="22">
        <v>3.473556341508647</v>
      </c>
      <c r="AH88" s="22">
        <v>1.6325714805090632</v>
      </c>
      <c r="AI88" s="1"/>
      <c r="AJ88" s="1"/>
    </row>
    <row r="89" spans="1:36" x14ac:dyDescent="0.25">
      <c r="A89" s="73"/>
      <c r="B89" s="72" t="s">
        <v>318</v>
      </c>
      <c r="C89" s="72">
        <v>9.8945836341220422E-2</v>
      </c>
      <c r="D89" s="72">
        <v>4.6504543080373599E-2</v>
      </c>
      <c r="F89" s="73"/>
      <c r="G89" s="72" t="s">
        <v>295</v>
      </c>
      <c r="H89" s="72">
        <v>0.16269039011625011</v>
      </c>
      <c r="I89" s="72">
        <v>7.6464483354637555E-2</v>
      </c>
      <c r="K89" s="73"/>
      <c r="L89" s="72" t="s">
        <v>59</v>
      </c>
      <c r="M89" s="72">
        <v>0.40618737399102511</v>
      </c>
      <c r="N89" s="72">
        <v>0.1909080657757817</v>
      </c>
      <c r="Q89" s="1" t="s">
        <v>59</v>
      </c>
      <c r="R89" s="1">
        <v>0.66554621908253986</v>
      </c>
      <c r="S89" s="1">
        <v>0.31280672296879369</v>
      </c>
      <c r="V89" s="1" t="s">
        <v>59</v>
      </c>
      <c r="W89" s="1">
        <v>0.88577959085807489</v>
      </c>
      <c r="X89" s="1">
        <v>0.41631640770329514</v>
      </c>
      <c r="AA89" s="1" t="s">
        <v>59</v>
      </c>
      <c r="AB89" s="1">
        <v>0.84176941843768605</v>
      </c>
      <c r="AC89" s="1">
        <v>0.39563162666571239</v>
      </c>
      <c r="AD89" s="1"/>
      <c r="AE89" s="27"/>
      <c r="AF89" s="1" t="s">
        <v>59</v>
      </c>
      <c r="AG89" s="22">
        <v>1.0305803837945573</v>
      </c>
      <c r="AH89" s="22">
        <v>0.48437278038344195</v>
      </c>
      <c r="AI89" s="1"/>
      <c r="AJ89" s="1"/>
    </row>
    <row r="90" spans="1:36" x14ac:dyDescent="0.25">
      <c r="A90" s="73"/>
      <c r="B90" s="72" t="s">
        <v>77</v>
      </c>
      <c r="C90" s="72">
        <v>9.0270422145435167E-2</v>
      </c>
      <c r="D90" s="72">
        <v>4.2427098408354513E-2</v>
      </c>
      <c r="F90" s="73"/>
      <c r="G90" s="72" t="s">
        <v>293</v>
      </c>
      <c r="H90" s="72">
        <v>0.18780845251646519</v>
      </c>
      <c r="I90" s="72">
        <v>8.8269972682738632E-2</v>
      </c>
      <c r="K90" s="73"/>
      <c r="L90" s="72" t="s">
        <v>64</v>
      </c>
      <c r="M90" s="72">
        <v>0.13055145052582978</v>
      </c>
      <c r="N90" s="72">
        <v>6.1359181747140001E-2</v>
      </c>
      <c r="Q90" s="1" t="s">
        <v>64</v>
      </c>
      <c r="R90" s="1">
        <v>0.20010245011632374</v>
      </c>
      <c r="S90" s="1">
        <v>9.4048151554672166E-2</v>
      </c>
      <c r="V90" s="1" t="s">
        <v>65</v>
      </c>
      <c r="W90" s="1">
        <v>0.82485398990698722</v>
      </c>
      <c r="X90" s="1">
        <v>0.38768137525628416</v>
      </c>
      <c r="AA90" s="1" t="s">
        <v>64</v>
      </c>
      <c r="AB90" s="1">
        <v>0.45731643213481227</v>
      </c>
      <c r="AC90" s="1">
        <v>0.21493872310336176</v>
      </c>
      <c r="AD90" s="1"/>
      <c r="AE90" s="27"/>
      <c r="AF90" s="1" t="s">
        <v>64</v>
      </c>
      <c r="AG90" s="22">
        <v>0.50099246904712746</v>
      </c>
      <c r="AH90" s="22">
        <v>0.23546646045214994</v>
      </c>
      <c r="AI90" s="1"/>
      <c r="AJ90" s="1"/>
    </row>
    <row r="91" spans="1:36" x14ac:dyDescent="0.25">
      <c r="A91" s="73"/>
      <c r="B91" s="72" t="s">
        <v>78</v>
      </c>
      <c r="C91" s="72">
        <v>5.0794371319839847E-2</v>
      </c>
      <c r="D91" s="72">
        <v>2.3873354520324727E-2</v>
      </c>
      <c r="F91" s="73"/>
      <c r="G91" s="72" t="s">
        <v>292</v>
      </c>
      <c r="H91" s="72">
        <v>1.3783725521520738E-2</v>
      </c>
      <c r="I91" s="72">
        <v>6.4783509951147483E-3</v>
      </c>
      <c r="K91" s="73"/>
      <c r="L91" s="72" t="s">
        <v>65</v>
      </c>
      <c r="M91" s="72">
        <v>0.44632163408206671</v>
      </c>
      <c r="N91" s="72">
        <v>0.2097711680185714</v>
      </c>
      <c r="Q91" s="1" t="s">
        <v>65</v>
      </c>
      <c r="R91" s="1">
        <v>0.84247214733694165</v>
      </c>
      <c r="S91" s="1">
        <v>0.39596190924836233</v>
      </c>
      <c r="V91" s="1" t="s">
        <v>66</v>
      </c>
      <c r="W91" s="1">
        <v>0.74672379325349214</v>
      </c>
      <c r="X91" s="1">
        <v>0.35096018282914127</v>
      </c>
      <c r="AA91" s="1" t="s">
        <v>65</v>
      </c>
      <c r="AB91" s="1">
        <v>1.1291008769979465</v>
      </c>
      <c r="AC91" s="1">
        <v>0.53067741218903475</v>
      </c>
      <c r="AD91" s="1"/>
      <c r="AE91" s="27"/>
      <c r="AF91" s="1" t="s">
        <v>65</v>
      </c>
      <c r="AG91" s="22">
        <v>1.5473855007606807</v>
      </c>
      <c r="AH91" s="22">
        <v>0.72727118535751989</v>
      </c>
      <c r="AI91" s="1"/>
      <c r="AJ91" s="1"/>
    </row>
    <row r="92" spans="1:36" x14ac:dyDescent="0.25">
      <c r="A92" s="73"/>
      <c r="B92" s="72" t="s">
        <v>81</v>
      </c>
      <c r="C92" s="72">
        <v>0.12754450217168997</v>
      </c>
      <c r="D92" s="72">
        <v>5.9945916020694261E-2</v>
      </c>
      <c r="F92" s="73"/>
      <c r="G92" s="72" t="s">
        <v>224</v>
      </c>
      <c r="H92" s="72">
        <v>0.50173341012155381</v>
      </c>
      <c r="I92" s="72">
        <v>0.23581470275713032</v>
      </c>
      <c r="K92" s="73"/>
      <c r="L92" s="72" t="s">
        <v>66</v>
      </c>
      <c r="M92" s="72">
        <v>0.42309427203431971</v>
      </c>
      <c r="N92" s="72">
        <v>0.1988543078561302</v>
      </c>
      <c r="Q92" s="1" t="s">
        <v>66</v>
      </c>
      <c r="R92" s="1">
        <v>0.9685614159154452</v>
      </c>
      <c r="S92" s="1">
        <v>0.45522386548025917</v>
      </c>
      <c r="V92" s="1" t="s">
        <v>68</v>
      </c>
      <c r="W92" s="1">
        <v>0.20900793402361503</v>
      </c>
      <c r="X92" s="1">
        <v>9.823372899109907E-2</v>
      </c>
      <c r="AA92" s="1" t="s">
        <v>66</v>
      </c>
      <c r="AB92" s="1">
        <v>1.0937754501768779</v>
      </c>
      <c r="AC92" s="1">
        <v>0.51407446158313264</v>
      </c>
      <c r="AD92" s="1"/>
      <c r="AE92" s="27"/>
      <c r="AF92" s="1" t="s">
        <v>66</v>
      </c>
      <c r="AG92" s="22">
        <v>1.628541509798402</v>
      </c>
      <c r="AH92" s="22">
        <v>0.76541450960524871</v>
      </c>
      <c r="AI92" s="1"/>
      <c r="AJ92" s="1"/>
    </row>
    <row r="93" spans="1:36" x14ac:dyDescent="0.25">
      <c r="A93" s="73" t="s">
        <v>147</v>
      </c>
      <c r="B93" s="72"/>
      <c r="C93" s="72">
        <f>SUM(C79:C92)</f>
        <v>1.1266583651231581</v>
      </c>
      <c r="D93" s="72">
        <f>SUM(D79:D92)</f>
        <v>0.52952943160788435</v>
      </c>
      <c r="F93" s="73"/>
      <c r="G93" s="72" t="s">
        <v>289</v>
      </c>
      <c r="H93" s="72">
        <v>0.19911447175346822</v>
      </c>
      <c r="I93" s="72">
        <v>9.3583801724130083E-2</v>
      </c>
      <c r="K93" s="73"/>
      <c r="L93" s="72" t="s">
        <v>68</v>
      </c>
      <c r="M93" s="72">
        <v>2.6756317762185476E-2</v>
      </c>
      <c r="N93" s="72">
        <v>1.2575469348227175E-2</v>
      </c>
      <c r="Q93" s="1" t="s">
        <v>68</v>
      </c>
      <c r="R93" s="1">
        <v>9.2073683250560395E-2</v>
      </c>
      <c r="S93" s="1">
        <v>4.3274631127763377E-2</v>
      </c>
      <c r="V93" s="1" t="s">
        <v>69</v>
      </c>
      <c r="W93" s="1">
        <v>1.7065280095395274</v>
      </c>
      <c r="X93" s="1">
        <v>0.80206816448357776</v>
      </c>
      <c r="AA93" s="1" t="s">
        <v>68</v>
      </c>
      <c r="AB93" s="1">
        <v>0.4420841407379707</v>
      </c>
      <c r="AC93" s="1">
        <v>0.20777954614684632</v>
      </c>
      <c r="AD93" s="1"/>
      <c r="AE93" s="27"/>
      <c r="AF93" s="1" t="s">
        <v>68</v>
      </c>
      <c r="AG93" s="22">
        <v>0.69946357083242594</v>
      </c>
      <c r="AH93" s="22">
        <v>0.32874787829124025</v>
      </c>
      <c r="AI93" s="1"/>
      <c r="AJ93" s="1"/>
    </row>
    <row r="94" spans="1:36" x14ac:dyDescent="0.25">
      <c r="A94" s="73">
        <v>6</v>
      </c>
      <c r="B94" s="72" t="s">
        <v>53</v>
      </c>
      <c r="C94" s="72">
        <v>0.83255685428067772</v>
      </c>
      <c r="D94" s="72">
        <v>0.39130172151191855</v>
      </c>
      <c r="F94" s="73"/>
      <c r="G94" s="72" t="s">
        <v>226</v>
      </c>
      <c r="H94" s="72">
        <v>0.41643352092053609</v>
      </c>
      <c r="I94" s="72">
        <v>0.19572375483265192</v>
      </c>
      <c r="K94" s="73"/>
      <c r="L94" s="72" t="s">
        <v>69</v>
      </c>
      <c r="M94" s="72">
        <v>0.86615578177100405</v>
      </c>
      <c r="N94" s="72">
        <v>0.4070932174323722</v>
      </c>
      <c r="Q94" s="1" t="s">
        <v>69</v>
      </c>
      <c r="R94" s="1">
        <v>1.3060229574247109</v>
      </c>
      <c r="S94" s="1">
        <v>0.61383078998961393</v>
      </c>
      <c r="V94" s="1" t="s">
        <v>76</v>
      </c>
      <c r="W94" s="1">
        <v>0.79187335652420687</v>
      </c>
      <c r="X94" s="1">
        <v>0.37218047756637707</v>
      </c>
      <c r="AA94" s="1" t="s">
        <v>69</v>
      </c>
      <c r="AB94" s="1">
        <v>1.6914889405902684</v>
      </c>
      <c r="AC94" s="1">
        <v>0.79499980207742638</v>
      </c>
      <c r="AD94" s="1"/>
      <c r="AE94" s="27"/>
      <c r="AF94" s="1" t="s">
        <v>69</v>
      </c>
      <c r="AG94" s="22">
        <v>2.0201615249352622</v>
      </c>
      <c r="AH94" s="22">
        <v>0.94947591671957332</v>
      </c>
      <c r="AI94" s="1"/>
      <c r="AJ94" s="1"/>
    </row>
    <row r="95" spans="1:36" x14ac:dyDescent="0.25">
      <c r="A95" s="73"/>
      <c r="B95" s="72" t="s">
        <v>38</v>
      </c>
      <c r="C95" s="72">
        <v>1.7323347535852309</v>
      </c>
      <c r="D95" s="72">
        <v>0.81419733418505846</v>
      </c>
      <c r="F95" s="73"/>
      <c r="G95" s="72" t="s">
        <v>225</v>
      </c>
      <c r="H95" s="72">
        <v>0.10420703150176158</v>
      </c>
      <c r="I95" s="72">
        <v>4.8977304805827925E-2</v>
      </c>
      <c r="K95" s="73"/>
      <c r="L95" s="72" t="s">
        <v>76</v>
      </c>
      <c r="M95" s="72">
        <v>0.31727968759041869</v>
      </c>
      <c r="N95" s="72">
        <v>0.14912145316749681</v>
      </c>
      <c r="Q95" s="1" t="s">
        <v>76</v>
      </c>
      <c r="R95" s="1">
        <v>0.53379174017814246</v>
      </c>
      <c r="S95" s="1">
        <v>0.25088211788372705</v>
      </c>
      <c r="V95" s="1" t="s">
        <v>77</v>
      </c>
      <c r="W95" s="1">
        <v>1.8103785744937109</v>
      </c>
      <c r="X95" s="1">
        <v>0.85087793001204448</v>
      </c>
      <c r="AA95" s="1" t="s">
        <v>76</v>
      </c>
      <c r="AB95" s="1">
        <v>0.91517097262236335</v>
      </c>
      <c r="AC95" s="1">
        <v>0.43013035713251052</v>
      </c>
      <c r="AD95" s="1"/>
      <c r="AE95" s="27"/>
      <c r="AF95" s="1" t="s">
        <v>76</v>
      </c>
      <c r="AG95" s="22">
        <v>1.1318282564073663</v>
      </c>
      <c r="AH95" s="22">
        <v>0.53195928051146235</v>
      </c>
      <c r="AI95" s="1"/>
      <c r="AJ95" s="1"/>
    </row>
    <row r="96" spans="1:36" x14ac:dyDescent="0.25">
      <c r="A96" s="73"/>
      <c r="B96" s="72" t="s">
        <v>37</v>
      </c>
      <c r="C96" s="72">
        <v>0.96054313965136484</v>
      </c>
      <c r="D96" s="72">
        <v>0.45145527563614141</v>
      </c>
      <c r="F96" s="73"/>
      <c r="G96" s="72" t="s">
        <v>227</v>
      </c>
      <c r="H96" s="72">
        <v>0.16129036080419928</v>
      </c>
      <c r="I96" s="72">
        <v>7.580646957797367E-2</v>
      </c>
      <c r="K96" s="73"/>
      <c r="L96" s="72" t="s">
        <v>77</v>
      </c>
      <c r="M96" s="72">
        <v>0.78258946664195894</v>
      </c>
      <c r="N96" s="72">
        <v>0.36781704932172088</v>
      </c>
      <c r="Q96" s="1" t="s">
        <v>77</v>
      </c>
      <c r="R96" s="1">
        <v>1.7222166165792856</v>
      </c>
      <c r="S96" s="1">
        <v>0.80944180979226465</v>
      </c>
      <c r="V96" s="1" t="s">
        <v>78</v>
      </c>
      <c r="W96" s="1">
        <v>0.25449774545051579</v>
      </c>
      <c r="X96" s="1">
        <v>0.11961394036174246</v>
      </c>
      <c r="AA96" s="1" t="s">
        <v>77</v>
      </c>
      <c r="AB96" s="1">
        <v>1.9387708581177772</v>
      </c>
      <c r="AC96" s="1">
        <v>0.91122230331535492</v>
      </c>
      <c r="AD96" s="1"/>
      <c r="AE96" s="27"/>
      <c r="AF96" s="1" t="s">
        <v>77</v>
      </c>
      <c r="AG96" s="22">
        <v>2.5067021953200292</v>
      </c>
      <c r="AH96" s="22">
        <v>1.1781500318004139</v>
      </c>
      <c r="AI96" s="1"/>
      <c r="AJ96" s="1"/>
    </row>
    <row r="97" spans="1:36" x14ac:dyDescent="0.25">
      <c r="A97" s="73"/>
      <c r="B97" s="72" t="s">
        <v>48</v>
      </c>
      <c r="C97" s="72">
        <v>0.65103346802651962</v>
      </c>
      <c r="D97" s="72">
        <v>0.30598572997246426</v>
      </c>
      <c r="F97" s="73"/>
      <c r="G97" s="72" t="s">
        <v>218</v>
      </c>
      <c r="H97" s="72">
        <v>2.801311986706221E-2</v>
      </c>
      <c r="I97" s="72">
        <v>1.3166166337519242E-2</v>
      </c>
      <c r="K97" s="73"/>
      <c r="L97" s="72" t="s">
        <v>78</v>
      </c>
      <c r="M97" s="72">
        <v>0.10000269350721519</v>
      </c>
      <c r="N97" s="72">
        <v>4.7001265948391144E-2</v>
      </c>
      <c r="Q97" s="1" t="s">
        <v>78</v>
      </c>
      <c r="R97" s="1">
        <v>0.12249939601872217</v>
      </c>
      <c r="S97" s="1">
        <v>5.7574716128799407E-2</v>
      </c>
      <c r="V97" s="1" t="s">
        <v>81</v>
      </c>
      <c r="W97" s="1">
        <v>0.66898633856354661</v>
      </c>
      <c r="X97" s="1">
        <v>0.3144235791248669</v>
      </c>
      <c r="AA97" s="1" t="s">
        <v>78</v>
      </c>
      <c r="AB97" s="1">
        <v>0.32727510337206311</v>
      </c>
      <c r="AC97" s="1">
        <v>0.15381929858486965</v>
      </c>
      <c r="AD97" s="1"/>
      <c r="AE97" s="27"/>
      <c r="AF97" s="1" t="s">
        <v>78</v>
      </c>
      <c r="AG97" s="22">
        <v>0.46376789990366629</v>
      </c>
      <c r="AH97" s="22">
        <v>0.2179709129547231</v>
      </c>
      <c r="AI97" s="1"/>
      <c r="AJ97" s="1"/>
    </row>
    <row r="98" spans="1:36" x14ac:dyDescent="0.25">
      <c r="A98" s="73"/>
      <c r="B98" s="72" t="s">
        <v>86</v>
      </c>
      <c r="C98" s="72">
        <v>1.0699788250711904</v>
      </c>
      <c r="D98" s="72">
        <v>0.50289004778345936</v>
      </c>
      <c r="F98" s="73"/>
      <c r="G98" s="72" t="s">
        <v>55</v>
      </c>
      <c r="H98" s="72">
        <v>0.53756447111824945</v>
      </c>
      <c r="I98" s="72">
        <v>0.25265530142557735</v>
      </c>
      <c r="K98" s="73"/>
      <c r="L98" s="72" t="s">
        <v>81</v>
      </c>
      <c r="M98" s="72">
        <v>0.26813925883321105</v>
      </c>
      <c r="N98" s="72">
        <v>0.12602545165160922</v>
      </c>
      <c r="Q98" s="1" t="s">
        <v>81</v>
      </c>
      <c r="R98" s="1">
        <v>0.4455208536869445</v>
      </c>
      <c r="S98" s="1">
        <v>0.20939480123286383</v>
      </c>
      <c r="V98" s="1" t="s">
        <v>137</v>
      </c>
      <c r="W98" s="1">
        <v>0.16245280077694016</v>
      </c>
      <c r="X98" s="1">
        <v>7.6352816365161849E-2</v>
      </c>
      <c r="AA98" s="1" t="s">
        <v>81</v>
      </c>
      <c r="AB98" s="1">
        <v>0.85139734117030252</v>
      </c>
      <c r="AC98" s="1">
        <v>0.40015675035004211</v>
      </c>
      <c r="AD98" s="1"/>
      <c r="AE98" s="27"/>
      <c r="AF98" s="1" t="s">
        <v>81</v>
      </c>
      <c r="AG98" s="22">
        <v>0.91804199216700255</v>
      </c>
      <c r="AH98" s="22">
        <v>0.43147973631849129</v>
      </c>
      <c r="AI98" s="1"/>
      <c r="AJ98" s="1"/>
    </row>
    <row r="99" spans="1:36" x14ac:dyDescent="0.25">
      <c r="A99" s="73"/>
      <c r="B99" s="72" t="s">
        <v>321</v>
      </c>
      <c r="C99" s="72">
        <v>0.57838746084712422</v>
      </c>
      <c r="D99" s="72">
        <v>0.27184210659814839</v>
      </c>
      <c r="F99" s="73"/>
      <c r="G99" s="72" t="s">
        <v>59</v>
      </c>
      <c r="H99" s="72">
        <v>0.22726176885406835</v>
      </c>
      <c r="I99" s="72">
        <v>0.10681303136141218</v>
      </c>
      <c r="K99" s="73"/>
      <c r="L99" s="72" t="s">
        <v>137</v>
      </c>
      <c r="M99" s="72">
        <v>3.444677444767371E-2</v>
      </c>
      <c r="N99" s="72">
        <v>1.6189983990406644E-2</v>
      </c>
      <c r="Q99" s="1" t="s">
        <v>137</v>
      </c>
      <c r="R99" s="1">
        <v>7.8640052459532067E-2</v>
      </c>
      <c r="S99" s="1">
        <v>3.6960824655980058E-2</v>
      </c>
      <c r="V99" s="1" t="s">
        <v>138</v>
      </c>
      <c r="W99" s="1">
        <v>1.5542139828604491</v>
      </c>
      <c r="X99" s="1">
        <v>0.73048057194441074</v>
      </c>
      <c r="AA99" s="1" t="s">
        <v>137</v>
      </c>
      <c r="AB99" s="1">
        <v>0.33659671254065698</v>
      </c>
      <c r="AC99" s="1">
        <v>0.15820045489410878</v>
      </c>
      <c r="AD99" s="1"/>
      <c r="AE99" s="27"/>
      <c r="AF99" s="1" t="s">
        <v>137</v>
      </c>
      <c r="AG99" s="22">
        <v>0.5949219658074687</v>
      </c>
      <c r="AH99" s="22">
        <v>0.2796133239295101</v>
      </c>
      <c r="AI99" s="1"/>
      <c r="AJ99" s="1"/>
    </row>
    <row r="100" spans="1:36" x14ac:dyDescent="0.25">
      <c r="A100" s="73"/>
      <c r="B100" s="77" t="s">
        <v>70</v>
      </c>
      <c r="C100" s="72">
        <v>0.62354616212047997</v>
      </c>
      <c r="D100" s="72">
        <v>0.29306669619662545</v>
      </c>
      <c r="F100" s="73"/>
      <c r="G100" s="72" t="s">
        <v>138</v>
      </c>
      <c r="H100" s="72">
        <v>0.48932704626316859</v>
      </c>
      <c r="I100" s="72">
        <v>0.22998371174368931</v>
      </c>
      <c r="K100" s="73"/>
      <c r="L100" s="72" t="s">
        <v>138</v>
      </c>
      <c r="M100" s="72">
        <v>0.9294534402804232</v>
      </c>
      <c r="N100" s="72">
        <v>0.43684311693179878</v>
      </c>
      <c r="Q100" s="1" t="s">
        <v>138</v>
      </c>
      <c r="R100" s="1">
        <v>1.5371593056289068</v>
      </c>
      <c r="S100" s="1">
        <v>0.72246487364558598</v>
      </c>
      <c r="V100" s="1" t="s">
        <v>64</v>
      </c>
      <c r="W100" s="1">
        <v>5.3748982849918168</v>
      </c>
      <c r="X100" s="1">
        <v>2.5262021939461539</v>
      </c>
      <c r="AA100" s="1" t="s">
        <v>138</v>
      </c>
      <c r="AB100" s="1">
        <v>1.7127938105916423</v>
      </c>
      <c r="AC100" s="1">
        <v>0.80501309097807172</v>
      </c>
      <c r="AD100" s="1"/>
      <c r="AE100" s="27"/>
      <c r="AF100" s="1" t="s">
        <v>138</v>
      </c>
      <c r="AG100" s="21">
        <v>1.9816395660127391</v>
      </c>
      <c r="AH100" s="21">
        <v>0.93137059602598704</v>
      </c>
      <c r="AI100" s="1"/>
      <c r="AJ100" s="1"/>
    </row>
    <row r="101" spans="1:36" x14ac:dyDescent="0.25">
      <c r="A101" s="73"/>
      <c r="B101" s="72" t="s">
        <v>320</v>
      </c>
      <c r="C101" s="72">
        <v>1.3678917707049487</v>
      </c>
      <c r="D101" s="72">
        <v>0.64290913223132595</v>
      </c>
      <c r="F101" s="73" t="s">
        <v>147</v>
      </c>
      <c r="G101" s="72"/>
      <c r="H101" s="72">
        <f>SUM(H86:H100)</f>
        <v>3.6522255628607074</v>
      </c>
      <c r="I101" s="72">
        <f>SUM(I86:I100)</f>
        <v>1.7165460145445328</v>
      </c>
      <c r="K101" s="73" t="s">
        <v>147</v>
      </c>
      <c r="L101" s="72"/>
      <c r="M101" s="72">
        <v>6.9108419837308244</v>
      </c>
      <c r="N101" s="72">
        <v>3.2480957323534883</v>
      </c>
      <c r="P101" s="27" t="s">
        <v>147</v>
      </c>
      <c r="R101" s="1">
        <f>SUM(R86:R100)</f>
        <v>12.055783799573719</v>
      </c>
      <c r="S101" s="1">
        <f>SUM(S86:S100)</f>
        <v>5.6662183857996489</v>
      </c>
      <c r="U101" s="27" t="s">
        <v>147</v>
      </c>
      <c r="W101" s="1">
        <f>SUM(W86:W100)</f>
        <v>18.763051559118512</v>
      </c>
      <c r="X101" s="1">
        <f>SUM(X86:X100)</f>
        <v>8.8186342327857012</v>
      </c>
      <c r="Z101" s="27" t="s">
        <v>147</v>
      </c>
      <c r="AB101" s="1">
        <f>SUM(AB86:AB100)</f>
        <v>16.461086312494182</v>
      </c>
      <c r="AC101" s="1">
        <f>SUM(AC86:AC100)</f>
        <v>7.7367105668722651</v>
      </c>
      <c r="AD101" s="1"/>
      <c r="AE101" s="27" t="s">
        <v>147</v>
      </c>
      <c r="AF101" s="1"/>
      <c r="AG101" s="21">
        <f>SUM(AG86:AG100)</f>
        <v>21.149694618259637</v>
      </c>
      <c r="AH101" s="21">
        <f>SUM(AH86:AH100)</f>
        <v>9.9403564705820315</v>
      </c>
      <c r="AI101" s="1"/>
      <c r="AJ101" s="1"/>
    </row>
    <row r="102" spans="1:36" x14ac:dyDescent="0.25">
      <c r="A102" s="73"/>
      <c r="B102" s="72" t="s">
        <v>88</v>
      </c>
      <c r="C102" s="72">
        <v>1.5036565767534564</v>
      </c>
      <c r="D102" s="72">
        <v>0.70671859107412438</v>
      </c>
      <c r="F102" s="73">
        <v>6</v>
      </c>
      <c r="G102" s="72" t="s">
        <v>38</v>
      </c>
      <c r="H102" s="72">
        <v>3.106074417675917</v>
      </c>
      <c r="I102" s="72">
        <v>1.4598549763076805</v>
      </c>
      <c r="K102" s="73">
        <v>6</v>
      </c>
      <c r="L102" s="72" t="s">
        <v>53</v>
      </c>
      <c r="M102" s="72">
        <v>2.8977298125037998</v>
      </c>
      <c r="N102" s="72">
        <v>1.3619330118767858</v>
      </c>
      <c r="P102" s="27">
        <v>6</v>
      </c>
      <c r="Q102" s="1" t="s">
        <v>53</v>
      </c>
      <c r="R102" s="1">
        <v>3.7251692511367325</v>
      </c>
      <c r="S102" s="1">
        <v>1.7508295480342637</v>
      </c>
      <c r="U102" s="27">
        <v>6</v>
      </c>
      <c r="V102" s="1" t="s">
        <v>53</v>
      </c>
      <c r="W102" s="1">
        <v>3.3891432072736229</v>
      </c>
      <c r="X102" s="1">
        <v>1.5928973074186024</v>
      </c>
      <c r="AA102" s="1" t="s">
        <v>53</v>
      </c>
      <c r="AB102" s="1">
        <v>4.0181402633166998</v>
      </c>
      <c r="AC102" s="1">
        <v>1.888525923758849</v>
      </c>
      <c r="AD102" s="1"/>
      <c r="AE102" s="27"/>
      <c r="AF102" s="1" t="s">
        <v>53</v>
      </c>
      <c r="AG102" s="22">
        <v>4.6611176806152619</v>
      </c>
      <c r="AH102" s="22">
        <v>2.1907253098891735</v>
      </c>
      <c r="AI102" s="1"/>
      <c r="AJ102" s="1"/>
    </row>
    <row r="103" spans="1:36" x14ac:dyDescent="0.25">
      <c r="A103" s="73"/>
      <c r="B103" s="72" t="s">
        <v>92</v>
      </c>
      <c r="C103" s="72">
        <v>1.3871122415262123</v>
      </c>
      <c r="D103" s="72">
        <v>0.65194275351731978</v>
      </c>
      <c r="F103" s="73"/>
      <c r="G103" s="72" t="s">
        <v>37</v>
      </c>
      <c r="H103" s="72">
        <v>1.480442982374814</v>
      </c>
      <c r="I103" s="72">
        <v>0.69580820171616264</v>
      </c>
      <c r="K103" s="73"/>
      <c r="L103" s="72" t="s">
        <v>38</v>
      </c>
      <c r="M103" s="72">
        <v>4.1883559231392322</v>
      </c>
      <c r="N103" s="72">
        <v>1.96852728387544</v>
      </c>
      <c r="Q103" s="1" t="s">
        <v>38</v>
      </c>
      <c r="R103" s="1">
        <v>3.980555431364043</v>
      </c>
      <c r="S103" s="1">
        <v>1.8708610527410998</v>
      </c>
      <c r="V103" s="1" t="s">
        <v>38</v>
      </c>
      <c r="W103" s="1">
        <v>3.738245812890348</v>
      </c>
      <c r="X103" s="1">
        <v>1.7569755320584637</v>
      </c>
      <c r="AA103" s="1" t="s">
        <v>38</v>
      </c>
      <c r="AB103" s="1">
        <v>4.4015333960042105</v>
      </c>
      <c r="AC103" s="1">
        <v>2.0687206961219786</v>
      </c>
      <c r="AD103" s="1"/>
      <c r="AE103" s="27"/>
      <c r="AF103" s="1" t="s">
        <v>38</v>
      </c>
      <c r="AG103" s="22">
        <v>4.9813010466227619</v>
      </c>
      <c r="AH103" s="22">
        <v>2.3412114919126981</v>
      </c>
      <c r="AI103" s="1"/>
      <c r="AJ103" s="1"/>
    </row>
    <row r="104" spans="1:36" x14ac:dyDescent="0.25">
      <c r="A104" s="73"/>
      <c r="B104" s="72" t="s">
        <v>97</v>
      </c>
      <c r="C104" s="72">
        <v>1.1561289564614452</v>
      </c>
      <c r="D104" s="72">
        <v>0.54338060953687939</v>
      </c>
      <c r="F104" s="73"/>
      <c r="G104" s="72" t="s">
        <v>48</v>
      </c>
      <c r="H104" s="72">
        <v>0.91883016778793314</v>
      </c>
      <c r="I104" s="72">
        <v>0.43185017886032845</v>
      </c>
      <c r="K104" s="73"/>
      <c r="L104" s="72" t="s">
        <v>37</v>
      </c>
      <c r="M104" s="72">
        <v>2.4258008663898725</v>
      </c>
      <c r="N104" s="72">
        <v>1.1401264072032402</v>
      </c>
      <c r="Q104" s="1" t="s">
        <v>37</v>
      </c>
      <c r="R104" s="1">
        <v>3.1880789622308923</v>
      </c>
      <c r="S104" s="1">
        <v>1.4983971122485196</v>
      </c>
      <c r="V104" s="1" t="s">
        <v>37</v>
      </c>
      <c r="W104" s="1">
        <v>2.8563149499033136</v>
      </c>
      <c r="X104" s="1">
        <v>1.342468026454557</v>
      </c>
      <c r="AA104" s="1" t="s">
        <v>37</v>
      </c>
      <c r="AB104" s="1">
        <v>3.1219131327680536</v>
      </c>
      <c r="AC104" s="1">
        <v>1.4672991724009847</v>
      </c>
      <c r="AD104" s="1"/>
      <c r="AE104" s="27"/>
      <c r="AF104" s="1" t="s">
        <v>37</v>
      </c>
      <c r="AG104" s="22">
        <v>3.6723139567212018</v>
      </c>
      <c r="AH104" s="22">
        <v>1.725987559658964</v>
      </c>
      <c r="AI104" s="1"/>
      <c r="AJ104" s="1"/>
    </row>
    <row r="105" spans="1:36" x14ac:dyDescent="0.25">
      <c r="A105" s="73"/>
      <c r="B105" s="72" t="s">
        <v>99</v>
      </c>
      <c r="C105" s="72">
        <v>1.0976557006052818</v>
      </c>
      <c r="D105" s="72">
        <v>0.51589817928448267</v>
      </c>
      <c r="F105" s="73"/>
      <c r="G105" s="72" t="s">
        <v>284</v>
      </c>
      <c r="H105" s="72">
        <v>0.41539389485414219</v>
      </c>
      <c r="I105" s="72">
        <v>0.19523513058144679</v>
      </c>
      <c r="K105" s="73"/>
      <c r="L105" s="72" t="s">
        <v>48</v>
      </c>
      <c r="M105" s="72">
        <v>1.4365107794760055</v>
      </c>
      <c r="N105" s="72">
        <v>0.6751600663537225</v>
      </c>
      <c r="Q105" s="1" t="s">
        <v>48</v>
      </c>
      <c r="R105" s="1">
        <v>2.0478670367313301</v>
      </c>
      <c r="S105" s="1">
        <v>0.96249750726372496</v>
      </c>
      <c r="V105" s="1" t="s">
        <v>48</v>
      </c>
      <c r="W105" s="1">
        <v>2.3988157297697912</v>
      </c>
      <c r="X105" s="1">
        <v>1.1274433929918015</v>
      </c>
      <c r="AA105" s="1" t="s">
        <v>48</v>
      </c>
      <c r="AB105" s="1">
        <v>2.5124171477267843</v>
      </c>
      <c r="AC105" s="1">
        <v>1.1808360594315888</v>
      </c>
      <c r="AD105" s="1"/>
      <c r="AE105" s="27"/>
      <c r="AF105" s="1" t="s">
        <v>48</v>
      </c>
      <c r="AG105" s="22">
        <v>2.9927185430153318</v>
      </c>
      <c r="AH105" s="22">
        <v>1.4065777152172054</v>
      </c>
      <c r="AI105" s="1"/>
      <c r="AJ105" s="1"/>
    </row>
    <row r="106" spans="1:36" x14ac:dyDescent="0.25">
      <c r="A106" s="73"/>
      <c r="B106" s="72" t="s">
        <v>108</v>
      </c>
      <c r="C106" s="72">
        <v>0.97078359072256792</v>
      </c>
      <c r="D106" s="72">
        <v>0.45626828763960703</v>
      </c>
      <c r="F106" s="73"/>
      <c r="G106" s="72" t="s">
        <v>240</v>
      </c>
      <c r="H106" s="72">
        <v>1.1142458328726959</v>
      </c>
      <c r="I106" s="72">
        <v>0.52369554145016695</v>
      </c>
      <c r="K106" s="73"/>
      <c r="L106" s="72" t="s">
        <v>86</v>
      </c>
      <c r="M106" s="72">
        <v>1.3695426148293397</v>
      </c>
      <c r="N106" s="72">
        <v>0.64368502896978963</v>
      </c>
      <c r="Q106" s="1" t="s">
        <v>86</v>
      </c>
      <c r="R106" s="1">
        <v>1.8841068047245768</v>
      </c>
      <c r="S106" s="1">
        <v>0.88553019822055112</v>
      </c>
      <c r="V106" s="1" t="s">
        <v>86</v>
      </c>
      <c r="W106" s="1">
        <v>2.4714386086134188</v>
      </c>
      <c r="X106" s="1">
        <v>1.1615761460483067</v>
      </c>
      <c r="AA106" s="1" t="s">
        <v>86</v>
      </c>
      <c r="AB106" s="1">
        <v>2.8616452519083833</v>
      </c>
      <c r="AC106" s="1">
        <v>1.3449732683969395</v>
      </c>
      <c r="AD106" s="1"/>
      <c r="AE106" s="27"/>
      <c r="AF106" s="1" t="s">
        <v>86</v>
      </c>
      <c r="AG106" s="22">
        <v>3.3453657180594307</v>
      </c>
      <c r="AH106" s="22">
        <v>1.5723218874879326</v>
      </c>
      <c r="AI106" s="1"/>
      <c r="AJ106" s="1"/>
    </row>
    <row r="107" spans="1:36" x14ac:dyDescent="0.25">
      <c r="A107" s="73"/>
      <c r="B107" s="72" t="s">
        <v>322</v>
      </c>
      <c r="C107" s="72">
        <v>0.47590269152644521</v>
      </c>
      <c r="D107" s="72">
        <v>0.22367426501742924</v>
      </c>
      <c r="F107" s="73"/>
      <c r="G107" s="72" t="s">
        <v>228</v>
      </c>
      <c r="H107" s="72">
        <v>1.126641575923546</v>
      </c>
      <c r="I107" s="72">
        <v>0.52952154068406665</v>
      </c>
      <c r="K107" s="73"/>
      <c r="L107" s="72" t="s">
        <v>61</v>
      </c>
      <c r="M107" s="72">
        <v>1.8906473208673842</v>
      </c>
      <c r="N107" s="72">
        <v>0.88860424080767064</v>
      </c>
      <c r="Q107" s="1" t="s">
        <v>61</v>
      </c>
      <c r="R107" s="1">
        <v>2.4922001246567844</v>
      </c>
      <c r="S107" s="1">
        <v>1.1713340585886887</v>
      </c>
      <c r="V107" s="1" t="s">
        <v>61</v>
      </c>
      <c r="W107" s="1">
        <v>3.0399488806859916</v>
      </c>
      <c r="X107" s="1">
        <v>1.4287759739224162</v>
      </c>
      <c r="AA107" s="1" t="s">
        <v>61</v>
      </c>
      <c r="AB107" s="1">
        <v>2.2389830906834085</v>
      </c>
      <c r="AC107" s="1">
        <v>1.0523220526212018</v>
      </c>
      <c r="AD107" s="1"/>
      <c r="AE107" s="27"/>
      <c r="AF107" s="1" t="s">
        <v>61</v>
      </c>
      <c r="AG107" s="22">
        <v>2.6107537212548793</v>
      </c>
      <c r="AH107" s="22">
        <v>1.2270542489897927</v>
      </c>
      <c r="AI107" s="1"/>
      <c r="AJ107" s="1"/>
    </row>
    <row r="108" spans="1:36" x14ac:dyDescent="0.25">
      <c r="A108" s="73"/>
      <c r="B108" s="72" t="s">
        <v>117</v>
      </c>
      <c r="C108" s="72">
        <v>0.63769380972469669</v>
      </c>
      <c r="D108" s="72">
        <v>0.29971609057060739</v>
      </c>
      <c r="F108" s="73"/>
      <c r="G108" s="72" t="s">
        <v>279</v>
      </c>
      <c r="H108" s="72">
        <v>2.6544868987693166</v>
      </c>
      <c r="I108" s="72">
        <v>1.2476088424215781</v>
      </c>
      <c r="K108" s="73"/>
      <c r="L108" s="72" t="s">
        <v>63</v>
      </c>
      <c r="M108" s="72">
        <v>0.83880171064684472</v>
      </c>
      <c r="N108" s="72">
        <v>0.39423680400401706</v>
      </c>
      <c r="Q108" s="1" t="s">
        <v>63</v>
      </c>
      <c r="R108" s="1">
        <v>1.2034963413748083</v>
      </c>
      <c r="S108" s="1">
        <v>0.56564328044615986</v>
      </c>
      <c r="V108" s="1" t="s">
        <v>63</v>
      </c>
      <c r="W108" s="1">
        <v>1.3095315353238544</v>
      </c>
      <c r="X108" s="1">
        <v>0.61547982160221149</v>
      </c>
      <c r="AA108" s="1" t="s">
        <v>63</v>
      </c>
      <c r="AB108" s="1">
        <v>1.3709170990276465</v>
      </c>
      <c r="AC108" s="1">
        <v>0.64433103654299373</v>
      </c>
      <c r="AD108" s="1"/>
      <c r="AE108" s="27"/>
      <c r="AF108" s="1" t="s">
        <v>63</v>
      </c>
      <c r="AG108" s="22">
        <v>1.761503546349257</v>
      </c>
      <c r="AH108" s="22">
        <v>0.82790666678415081</v>
      </c>
      <c r="AI108" s="1"/>
      <c r="AJ108" s="1"/>
    </row>
    <row r="109" spans="1:36" x14ac:dyDescent="0.25">
      <c r="A109" s="73" t="s">
        <v>148</v>
      </c>
      <c r="B109" s="76"/>
      <c r="C109" s="72">
        <f>SUM(C94:C108)</f>
        <v>15.045206001607642</v>
      </c>
      <c r="D109" s="72">
        <f>SUM(D94:D108)</f>
        <v>7.071246820755591</v>
      </c>
      <c r="F109" s="73"/>
      <c r="G109" s="72" t="s">
        <v>245</v>
      </c>
      <c r="H109" s="72">
        <v>2.8419628622556532</v>
      </c>
      <c r="I109" s="72">
        <v>1.3357225452601569</v>
      </c>
      <c r="K109" s="73"/>
      <c r="L109" s="72" t="s">
        <v>70</v>
      </c>
      <c r="M109" s="72">
        <v>1.2763140714536836</v>
      </c>
      <c r="N109" s="72">
        <v>0.59986761358323115</v>
      </c>
      <c r="Q109" s="1" t="s">
        <v>70</v>
      </c>
      <c r="R109" s="1">
        <v>1.8875387681028</v>
      </c>
      <c r="S109" s="1">
        <v>0.88714322100831577</v>
      </c>
      <c r="V109" s="1" t="s">
        <v>70</v>
      </c>
      <c r="W109" s="1">
        <v>2.5503018516129674</v>
      </c>
      <c r="X109" s="1">
        <v>1.1986418702580948</v>
      </c>
      <c r="AA109" s="1" t="s">
        <v>70</v>
      </c>
      <c r="AB109" s="1">
        <v>2.8232773533752371</v>
      </c>
      <c r="AC109" s="1">
        <v>1.3269403560863611</v>
      </c>
      <c r="AD109" s="1"/>
      <c r="AE109" s="27"/>
      <c r="AF109" s="1" t="s">
        <v>70</v>
      </c>
      <c r="AG109" s="22">
        <v>3.3585601132512934</v>
      </c>
      <c r="AH109" s="22">
        <v>1.5785232532281084</v>
      </c>
      <c r="AI109" s="1"/>
      <c r="AJ109" s="1"/>
    </row>
    <row r="110" spans="1:36" x14ac:dyDescent="0.25">
      <c r="A110" s="73" t="s">
        <v>24</v>
      </c>
      <c r="B110" s="72"/>
      <c r="C110" s="72">
        <f>SUM(C109,C93,C78,C61,C42,C8)</f>
        <v>72.22689319791499</v>
      </c>
      <c r="D110" s="72">
        <f>SUM(D109,D93,D78,D61,D42,D8)</f>
        <v>33.946639803020048</v>
      </c>
      <c r="F110" s="73"/>
      <c r="G110" s="72" t="s">
        <v>271</v>
      </c>
      <c r="H110" s="72">
        <v>2.4472062428684054</v>
      </c>
      <c r="I110" s="72">
        <v>1.1501869341481499</v>
      </c>
      <c r="K110" s="73"/>
      <c r="L110" s="72" t="s">
        <v>87</v>
      </c>
      <c r="M110" s="72">
        <v>4.0169694969464116</v>
      </c>
      <c r="N110" s="72">
        <v>1.8879756635648137</v>
      </c>
      <c r="Q110" s="1" t="s">
        <v>87</v>
      </c>
      <c r="R110" s="1">
        <v>3.2710231850818317</v>
      </c>
      <c r="S110" s="1">
        <v>1.5373808969884608</v>
      </c>
      <c r="V110" s="1" t="s">
        <v>87</v>
      </c>
      <c r="W110" s="1">
        <v>3.3925899015058523</v>
      </c>
      <c r="X110" s="1">
        <v>1.5945172537077508</v>
      </c>
      <c r="AA110" s="1" t="s">
        <v>87</v>
      </c>
      <c r="AB110" s="1">
        <v>3.8059571860684471</v>
      </c>
      <c r="AC110" s="1">
        <v>1.7887998774521705</v>
      </c>
      <c r="AD110" s="1"/>
      <c r="AE110" s="27"/>
      <c r="AF110" s="1" t="s">
        <v>87</v>
      </c>
      <c r="AG110" s="22">
        <v>4.4082737312753402</v>
      </c>
      <c r="AH110" s="22">
        <v>2.0718886536994101</v>
      </c>
      <c r="AI110" s="1"/>
      <c r="AJ110" s="1"/>
    </row>
    <row r="111" spans="1:36" x14ac:dyDescent="0.25">
      <c r="F111" s="73"/>
      <c r="G111" s="72" t="s">
        <v>276</v>
      </c>
      <c r="H111" s="72">
        <v>2.116975887585848</v>
      </c>
      <c r="I111" s="72">
        <v>0.994978667165349</v>
      </c>
      <c r="K111" s="73"/>
      <c r="L111" s="72" t="s">
        <v>88</v>
      </c>
      <c r="M111" s="72">
        <v>4.2093221788687849</v>
      </c>
      <c r="N111" s="72">
        <v>1.9783814240683282</v>
      </c>
      <c r="Q111" s="1" t="s">
        <v>88</v>
      </c>
      <c r="R111" s="1">
        <v>3.7547201016871794</v>
      </c>
      <c r="S111" s="1">
        <v>1.764718447792974</v>
      </c>
      <c r="V111" s="1" t="s">
        <v>88</v>
      </c>
      <c r="W111" s="1">
        <v>4.1115666788029941</v>
      </c>
      <c r="X111" s="1">
        <v>1.9324363390374066</v>
      </c>
      <c r="AA111" s="1" t="s">
        <v>88</v>
      </c>
      <c r="AB111" s="1">
        <v>4.8225068341297836</v>
      </c>
      <c r="AC111" s="1">
        <v>2.2665782120409985</v>
      </c>
      <c r="AD111" s="1"/>
      <c r="AE111" s="27"/>
      <c r="AF111" s="1" t="s">
        <v>88</v>
      </c>
      <c r="AG111" s="22">
        <v>5.4835399814164321</v>
      </c>
      <c r="AH111" s="22">
        <v>2.5772637912657239</v>
      </c>
      <c r="AI111" s="1"/>
      <c r="AJ111" s="1"/>
    </row>
    <row r="112" spans="1:36" x14ac:dyDescent="0.25">
      <c r="F112" s="73"/>
      <c r="G112" s="72" t="s">
        <v>280</v>
      </c>
      <c r="H112" s="72">
        <v>2.2104815880583391</v>
      </c>
      <c r="I112" s="72">
        <v>1.0389263463874197</v>
      </c>
      <c r="K112" s="73"/>
      <c r="L112" s="72" t="s">
        <v>92</v>
      </c>
      <c r="M112" s="72">
        <v>2.6362203634696662</v>
      </c>
      <c r="N112" s="72">
        <v>1.2390235708307431</v>
      </c>
      <c r="Q112" s="1" t="s">
        <v>92</v>
      </c>
      <c r="R112" s="1">
        <v>3.5274891037721052</v>
      </c>
      <c r="S112" s="1">
        <v>1.6579198787728888</v>
      </c>
      <c r="V112" s="1" t="s">
        <v>92</v>
      </c>
      <c r="W112" s="1">
        <v>4.3478507383756808</v>
      </c>
      <c r="X112" s="1">
        <v>2.0434898470365699</v>
      </c>
      <c r="AA112" s="1" t="s">
        <v>92</v>
      </c>
      <c r="AB112" s="1">
        <v>4.8876876626648054</v>
      </c>
      <c r="AC112" s="1">
        <v>2.2972132014524589</v>
      </c>
      <c r="AD112" s="1"/>
      <c r="AE112" s="27"/>
      <c r="AF112" s="1" t="s">
        <v>92</v>
      </c>
      <c r="AG112" s="22">
        <v>5.495951528200103</v>
      </c>
      <c r="AH112" s="22">
        <v>2.5830972182540481</v>
      </c>
      <c r="AI112" s="1"/>
      <c r="AJ112" s="1"/>
    </row>
    <row r="113" spans="6:36" x14ac:dyDescent="0.25">
      <c r="F113" s="73"/>
      <c r="G113" s="72" t="s">
        <v>277</v>
      </c>
      <c r="H113" s="72">
        <v>1.933035945768929</v>
      </c>
      <c r="I113" s="72">
        <v>0.90852689451139668</v>
      </c>
      <c r="K113" s="73"/>
      <c r="L113" s="72" t="s">
        <v>97</v>
      </c>
      <c r="M113" s="72">
        <v>3.3605702608733004</v>
      </c>
      <c r="N113" s="72">
        <v>1.5794680226104514</v>
      </c>
      <c r="Q113" s="1" t="s">
        <v>97</v>
      </c>
      <c r="R113" s="1">
        <v>3.021775806924468</v>
      </c>
      <c r="S113" s="1">
        <v>1.4202346292545003</v>
      </c>
      <c r="V113" s="1" t="s">
        <v>97</v>
      </c>
      <c r="W113" s="1">
        <v>3.6516008438151975</v>
      </c>
      <c r="X113" s="1">
        <v>1.716252396593142</v>
      </c>
      <c r="AA113" s="1" t="s">
        <v>97</v>
      </c>
      <c r="AB113" s="1">
        <v>4.2241664644162782</v>
      </c>
      <c r="AC113" s="1">
        <v>1.9853582382756509</v>
      </c>
      <c r="AD113" s="1"/>
      <c r="AE113" s="27"/>
      <c r="AF113" s="1" t="s">
        <v>97</v>
      </c>
      <c r="AG113" s="22">
        <v>4.8547408362293689</v>
      </c>
      <c r="AH113" s="22">
        <v>2.2817281930278042</v>
      </c>
      <c r="AI113" s="1"/>
      <c r="AJ113" s="1"/>
    </row>
    <row r="114" spans="6:36" x14ac:dyDescent="0.25">
      <c r="F114" s="73"/>
      <c r="G114" s="72" t="s">
        <v>282</v>
      </c>
      <c r="H114" s="72">
        <v>0.63094333604433306</v>
      </c>
      <c r="I114" s="72">
        <v>0.29654336794083658</v>
      </c>
      <c r="K114" s="73"/>
      <c r="L114" s="72" t="s">
        <v>99</v>
      </c>
      <c r="M114" s="72">
        <v>3.3095915476753404</v>
      </c>
      <c r="N114" s="72">
        <v>1.5555080274074098</v>
      </c>
      <c r="Q114" s="1" t="s">
        <v>99</v>
      </c>
      <c r="R114" s="1">
        <v>4.5778460687045719</v>
      </c>
      <c r="S114" s="1">
        <v>2.1515876522911483</v>
      </c>
      <c r="V114" s="1" t="s">
        <v>99</v>
      </c>
      <c r="W114" s="1">
        <v>3.6168477501777843</v>
      </c>
      <c r="X114" s="1">
        <v>1.6999184425835585</v>
      </c>
      <c r="AA114" s="1" t="s">
        <v>99</v>
      </c>
      <c r="AB114" s="1">
        <v>4.2464739778177796</v>
      </c>
      <c r="AC114" s="1">
        <v>1.9958427695743564</v>
      </c>
      <c r="AD114" s="1"/>
      <c r="AE114" s="27"/>
      <c r="AF114" s="1" t="s">
        <v>99</v>
      </c>
      <c r="AG114" s="22">
        <v>4.8301486557722111</v>
      </c>
      <c r="AH114" s="22">
        <v>2.2701698682129394</v>
      </c>
      <c r="AI114" s="1"/>
      <c r="AJ114" s="1"/>
    </row>
    <row r="115" spans="6:36" x14ac:dyDescent="0.25">
      <c r="F115" s="73"/>
      <c r="G115" s="72" t="s">
        <v>283</v>
      </c>
      <c r="H115" s="72">
        <v>0.67383256389920532</v>
      </c>
      <c r="I115" s="72">
        <v>0.3167013050326265</v>
      </c>
      <c r="K115" s="73"/>
      <c r="L115" s="72" t="s">
        <v>108</v>
      </c>
      <c r="M115" s="72">
        <v>3.1984362195907168</v>
      </c>
      <c r="N115" s="72">
        <v>1.5032650232076374</v>
      </c>
      <c r="Q115" s="1" t="s">
        <v>108</v>
      </c>
      <c r="R115" s="1">
        <v>2.0495266202829452</v>
      </c>
      <c r="S115" s="1">
        <v>0.96327751153298413</v>
      </c>
      <c r="V115" s="1" t="s">
        <v>108</v>
      </c>
      <c r="W115" s="1">
        <v>2.603656403628396</v>
      </c>
      <c r="X115" s="1">
        <v>1.2237185097053462</v>
      </c>
      <c r="AA115" s="1" t="s">
        <v>108</v>
      </c>
      <c r="AB115" s="1">
        <v>2.9811802232524487</v>
      </c>
      <c r="AC115" s="1">
        <v>1.4011547049286504</v>
      </c>
      <c r="AD115" s="1"/>
      <c r="AE115" s="27"/>
      <c r="AF115" s="1" t="s">
        <v>108</v>
      </c>
      <c r="AG115" s="22">
        <v>3.6180529423162695</v>
      </c>
      <c r="AH115" s="22">
        <v>1.7004848828886465</v>
      </c>
      <c r="AI115" s="1"/>
      <c r="AJ115" s="1"/>
    </row>
    <row r="116" spans="6:36" x14ac:dyDescent="0.25">
      <c r="F116" s="73"/>
      <c r="G116" s="72" t="s">
        <v>250</v>
      </c>
      <c r="H116" s="72">
        <v>1.3570126889792684</v>
      </c>
      <c r="I116" s="72">
        <v>0.63779596382025616</v>
      </c>
      <c r="K116" s="73"/>
      <c r="L116" s="72" t="s">
        <v>109</v>
      </c>
      <c r="M116" s="72">
        <v>1.0733461828116875</v>
      </c>
      <c r="N116" s="72">
        <v>0.50447270592149307</v>
      </c>
      <c r="Q116" s="1" t="s">
        <v>109</v>
      </c>
      <c r="R116" s="1">
        <v>1.4024726661032254</v>
      </c>
      <c r="S116" s="1">
        <v>0.659162153068516</v>
      </c>
      <c r="V116" s="1" t="s">
        <v>109</v>
      </c>
      <c r="W116" s="1">
        <v>1.8434668208071645</v>
      </c>
      <c r="X116" s="1">
        <v>0.86642940577936733</v>
      </c>
      <c r="AA116" s="1" t="s">
        <v>109</v>
      </c>
      <c r="AB116" s="1">
        <v>1.9365812450257802</v>
      </c>
      <c r="AC116" s="1">
        <v>0.91019318516211656</v>
      </c>
      <c r="AD116" s="1"/>
      <c r="AE116" s="27"/>
      <c r="AF116" s="1" t="s">
        <v>109</v>
      </c>
      <c r="AG116" s="22">
        <v>2.4393116188927242</v>
      </c>
      <c r="AH116" s="22">
        <v>1.1464764608795801</v>
      </c>
      <c r="AI116" s="1"/>
      <c r="AJ116" s="1"/>
    </row>
    <row r="117" spans="6:36" x14ac:dyDescent="0.25">
      <c r="F117" s="73"/>
      <c r="G117" s="72" t="s">
        <v>239</v>
      </c>
      <c r="H117" s="72">
        <v>1.1358208486549601</v>
      </c>
      <c r="I117" s="72">
        <v>0.53383579886783117</v>
      </c>
      <c r="K117" s="73"/>
      <c r="L117" s="72" t="s">
        <v>110</v>
      </c>
      <c r="M117" s="72">
        <v>1.02177613309719</v>
      </c>
      <c r="N117" s="72">
        <v>0.4802347825556792</v>
      </c>
      <c r="Q117" s="1" t="s">
        <v>110</v>
      </c>
      <c r="R117" s="1">
        <v>1.3744805034991789</v>
      </c>
      <c r="S117" s="1">
        <v>0.64600583664461397</v>
      </c>
      <c r="V117" s="1" t="s">
        <v>110</v>
      </c>
      <c r="W117" s="1">
        <v>1.7611246435900163</v>
      </c>
      <c r="X117" s="1">
        <v>0.82772858248730785</v>
      </c>
      <c r="AA117" s="1" t="s">
        <v>110</v>
      </c>
      <c r="AB117" s="1">
        <v>2.1814707123294363</v>
      </c>
      <c r="AC117" s="1">
        <v>1.0252912347948351</v>
      </c>
      <c r="AD117" s="1"/>
      <c r="AE117" s="27"/>
      <c r="AF117" s="1" t="s">
        <v>110</v>
      </c>
      <c r="AG117" s="22">
        <v>2.6988686299897933</v>
      </c>
      <c r="AH117" s="22">
        <v>1.2684682560952028</v>
      </c>
      <c r="AI117" s="1"/>
      <c r="AJ117" s="1"/>
    </row>
    <row r="118" spans="6:36" x14ac:dyDescent="0.25">
      <c r="F118" s="73"/>
      <c r="G118" s="72" t="s">
        <v>243</v>
      </c>
      <c r="H118" s="72">
        <v>0.5183813168741197</v>
      </c>
      <c r="I118" s="72">
        <v>0.24363921893083632</v>
      </c>
      <c r="K118" s="73"/>
      <c r="L118" s="72" t="s">
        <v>117</v>
      </c>
      <c r="M118" s="72">
        <v>2.1110047891661958</v>
      </c>
      <c r="N118" s="72">
        <v>0.99217225090811156</v>
      </c>
      <c r="Q118" s="1" t="s">
        <v>117</v>
      </c>
      <c r="R118" s="1">
        <v>2.839116146745928</v>
      </c>
      <c r="S118" s="1">
        <v>1.3343845889705861</v>
      </c>
      <c r="V118" s="1" t="s">
        <v>117</v>
      </c>
      <c r="W118" s="1">
        <v>2.3558805881431732</v>
      </c>
      <c r="X118" s="1">
        <v>1.1072638764272913</v>
      </c>
      <c r="AA118" s="1" t="s">
        <v>117</v>
      </c>
      <c r="AB118" s="1">
        <v>2.9023405699363685</v>
      </c>
      <c r="AC118" s="1">
        <v>1.3641000678700932</v>
      </c>
      <c r="AD118" s="1"/>
      <c r="AE118" s="27"/>
      <c r="AF118" s="1" t="s">
        <v>117</v>
      </c>
      <c r="AG118" s="22">
        <v>3.5476050715687402</v>
      </c>
      <c r="AH118" s="22">
        <v>1.6673743836373076</v>
      </c>
      <c r="AI118" s="1"/>
      <c r="AJ118" s="1"/>
    </row>
    <row r="119" spans="6:36" x14ac:dyDescent="0.25">
      <c r="F119" s="73"/>
      <c r="G119" s="72" t="s">
        <v>53</v>
      </c>
      <c r="H119" s="72">
        <v>1.8622959628334435</v>
      </c>
      <c r="I119" s="72">
        <v>0.8752791025317187</v>
      </c>
      <c r="K119" s="73"/>
      <c r="L119" s="72" t="s">
        <v>128</v>
      </c>
      <c r="M119" s="72">
        <v>1.46553952966168</v>
      </c>
      <c r="N119" s="72">
        <v>0.68880357894098976</v>
      </c>
      <c r="Q119" s="1" t="s">
        <v>128</v>
      </c>
      <c r="R119" s="1">
        <v>1.8764251835808596</v>
      </c>
      <c r="S119" s="1">
        <v>0.88191983628300386</v>
      </c>
      <c r="V119" s="1" t="s">
        <v>128</v>
      </c>
      <c r="W119" s="1">
        <v>2.5105261976019992</v>
      </c>
      <c r="X119" s="1">
        <v>1.1799473128729394</v>
      </c>
      <c r="AA119" s="1" t="s">
        <v>128</v>
      </c>
      <c r="AB119" s="1">
        <v>2.7885670987898052</v>
      </c>
      <c r="AC119" s="1">
        <v>1.3106265364312084</v>
      </c>
      <c r="AE119" s="27"/>
      <c r="AF119" s="1" t="s">
        <v>128</v>
      </c>
      <c r="AG119" s="22">
        <v>3.364502809638823</v>
      </c>
      <c r="AH119" s="22">
        <v>1.5813163205302465</v>
      </c>
    </row>
    <row r="120" spans="6:36" x14ac:dyDescent="0.25">
      <c r="F120" s="73"/>
      <c r="G120" s="72" t="s">
        <v>61</v>
      </c>
      <c r="H120" s="72">
        <v>1.1915023378498641</v>
      </c>
      <c r="I120" s="72">
        <v>0.56000609878943619</v>
      </c>
      <c r="K120" s="73"/>
      <c r="L120" s="72" t="s">
        <v>129</v>
      </c>
      <c r="M120" s="72">
        <v>0.87742947906790958</v>
      </c>
      <c r="N120" s="72">
        <v>0.41239185516191745</v>
      </c>
      <c r="Q120" s="1" t="s">
        <v>129</v>
      </c>
      <c r="R120" s="126">
        <v>1.1720755861921497</v>
      </c>
      <c r="S120" s="126">
        <v>0.55087552551031038</v>
      </c>
      <c r="V120" s="1" t="s">
        <v>129</v>
      </c>
      <c r="W120" s="126">
        <v>1.4958734839740218</v>
      </c>
      <c r="X120" s="126">
        <v>0.70306053746779029</v>
      </c>
      <c r="AA120" s="1" t="s">
        <v>129</v>
      </c>
      <c r="AB120" s="1">
        <v>1.5543126272284609</v>
      </c>
      <c r="AC120" s="1">
        <v>0.73052693479737663</v>
      </c>
      <c r="AE120" s="27"/>
      <c r="AF120" s="1" t="s">
        <v>129</v>
      </c>
      <c r="AG120" s="22">
        <v>1.764176974527162</v>
      </c>
      <c r="AH120" s="22">
        <v>0.82916317802776596</v>
      </c>
    </row>
    <row r="121" spans="6:36" x14ac:dyDescent="0.25">
      <c r="F121" s="73"/>
      <c r="G121" s="72" t="s">
        <v>139</v>
      </c>
      <c r="H121" s="72">
        <v>1.1908618194300955</v>
      </c>
      <c r="I121" s="72">
        <v>0.55970505513214486</v>
      </c>
      <c r="K121" s="73"/>
      <c r="L121" s="72" t="s">
        <v>139</v>
      </c>
      <c r="M121" s="72">
        <v>1.8611111798710653</v>
      </c>
      <c r="N121" s="72">
        <v>0.87472225453940067</v>
      </c>
      <c r="Q121" s="1" t="s">
        <v>139</v>
      </c>
      <c r="R121" s="1">
        <v>2.5254538755050642</v>
      </c>
      <c r="S121" s="1">
        <v>1.1869633214873803</v>
      </c>
      <c r="V121" s="1" t="s">
        <v>139</v>
      </c>
      <c r="W121" s="1">
        <v>2.839992372974478</v>
      </c>
      <c r="X121" s="1">
        <v>1.3347964152980045</v>
      </c>
      <c r="AA121" s="1" t="s">
        <v>139</v>
      </c>
      <c r="AB121" s="1">
        <v>3.5202837690232833</v>
      </c>
      <c r="AC121" s="1">
        <v>1.6545333714409434</v>
      </c>
      <c r="AE121" s="27"/>
      <c r="AF121" s="1" t="s">
        <v>139</v>
      </c>
      <c r="AG121" s="22">
        <v>4.2432673340531384</v>
      </c>
      <c r="AH121" s="22">
        <v>1.9943356470049747</v>
      </c>
    </row>
    <row r="122" spans="6:36" x14ac:dyDescent="0.25">
      <c r="F122" s="73"/>
      <c r="G122" s="72" t="s">
        <v>140</v>
      </c>
      <c r="H122" s="72">
        <v>2.2570585192253563</v>
      </c>
      <c r="I122" s="72">
        <v>1.0608175040359176</v>
      </c>
      <c r="K122" s="73"/>
      <c r="L122" s="72" t="s">
        <v>140</v>
      </c>
      <c r="M122" s="72">
        <v>3.5314485813339487</v>
      </c>
      <c r="N122" s="72">
        <v>1.6597808332269555</v>
      </c>
      <c r="Q122" s="1" t="s">
        <v>140</v>
      </c>
      <c r="R122" s="1">
        <v>3.9690802797179039</v>
      </c>
      <c r="S122" s="1">
        <v>1.8654677314674153</v>
      </c>
      <c r="V122" s="1" t="s">
        <v>140</v>
      </c>
      <c r="W122" s="1">
        <v>4.3302448500477304</v>
      </c>
      <c r="X122" s="1">
        <v>2.0352150795224326</v>
      </c>
      <c r="AA122" s="1" t="s">
        <v>140</v>
      </c>
      <c r="AB122" s="1">
        <v>4.8178930426001152</v>
      </c>
      <c r="AC122" s="1">
        <v>2.2644097300220536</v>
      </c>
      <c r="AE122" s="27"/>
      <c r="AF122" s="1" t="s">
        <v>140</v>
      </c>
      <c r="AG122" s="22">
        <v>5.3782519986396542</v>
      </c>
      <c r="AH122" s="22">
        <v>2.5277784393606368</v>
      </c>
    </row>
    <row r="123" spans="6:36" x14ac:dyDescent="0.25">
      <c r="F123" s="73"/>
      <c r="G123" s="72" t="s">
        <v>141</v>
      </c>
      <c r="H123" s="72">
        <v>1.3182824987323825</v>
      </c>
      <c r="I123" s="72">
        <v>0.61959277440422</v>
      </c>
      <c r="K123" s="73"/>
      <c r="L123" s="72" t="s">
        <v>141</v>
      </c>
      <c r="M123" s="72">
        <v>2.0427456521600456</v>
      </c>
      <c r="N123" s="72">
        <v>0.9600904565152214</v>
      </c>
      <c r="Q123" s="1" t="s">
        <v>141</v>
      </c>
      <c r="R123" s="1">
        <v>2.6820585810803581</v>
      </c>
      <c r="S123" s="1">
        <v>1.2605675331077686</v>
      </c>
      <c r="V123" s="1" t="s">
        <v>141</v>
      </c>
      <c r="W123" s="1">
        <v>2.294461354425434</v>
      </c>
      <c r="X123" s="1">
        <v>1.0783968365799539</v>
      </c>
      <c r="AA123" s="1" t="s">
        <v>141</v>
      </c>
      <c r="AB123" s="1">
        <v>2.5267795610437496</v>
      </c>
      <c r="AC123" s="1">
        <v>1.187586393690562</v>
      </c>
      <c r="AE123" s="27"/>
      <c r="AF123" s="1" t="s">
        <v>141</v>
      </c>
      <c r="AG123" s="22">
        <v>3.1292382843319446</v>
      </c>
      <c r="AH123" s="22">
        <v>1.4707419936360144</v>
      </c>
    </row>
    <row r="124" spans="6:36" x14ac:dyDescent="0.25">
      <c r="F124" s="73" t="s">
        <v>148</v>
      </c>
      <c r="G124" s="72"/>
      <c r="H124" s="72">
        <f>SUM(H102:H123)</f>
        <v>34.501770189318556</v>
      </c>
      <c r="I124" s="72">
        <f>SUM(I102:I123)</f>
        <v>16.215831988979726</v>
      </c>
      <c r="K124" s="73" t="s">
        <v>148</v>
      </c>
      <c r="L124" s="72"/>
      <c r="M124" s="72">
        <v>51.039214693900107</v>
      </c>
      <c r="N124" s="72">
        <v>23.988430906133051</v>
      </c>
      <c r="P124" s="27" t="s">
        <v>148</v>
      </c>
      <c r="R124" s="1">
        <f>SUM(R102:R123)</f>
        <v>58.452556429199745</v>
      </c>
      <c r="S124" s="1">
        <f>SUM(S102:S123)</f>
        <v>27.472701521723874</v>
      </c>
      <c r="U124" s="27" t="s">
        <v>148</v>
      </c>
      <c r="W124" s="1">
        <f>SUM(W102:W123)</f>
        <v>62.909423203943234</v>
      </c>
      <c r="X124" s="1">
        <f>SUM(X102:X123)</f>
        <v>29.567428905853319</v>
      </c>
      <c r="Z124" s="27" t="s">
        <v>148</v>
      </c>
      <c r="AB124" s="1">
        <f>SUM(AB102:AB123)</f>
        <v>70.545027709136974</v>
      </c>
      <c r="AC124" s="1">
        <f>SUM(AC102:AC123)</f>
        <v>33.156163023294376</v>
      </c>
      <c r="AE124" s="27" t="s">
        <v>148</v>
      </c>
      <c r="AF124" s="1"/>
      <c r="AG124" s="21">
        <f>SUM(AG102:AG123)</f>
        <v>82.639564722741127</v>
      </c>
      <c r="AH124" s="21">
        <f>SUM(AH102:AH123)</f>
        <v>38.84059541968832</v>
      </c>
    </row>
    <row r="125" spans="6:36" x14ac:dyDescent="0.25">
      <c r="F125" s="73" t="s">
        <v>24</v>
      </c>
      <c r="G125" s="72"/>
      <c r="H125" s="72">
        <f>SUM(H124,H101,H85,H66,H46,H11)</f>
        <v>163.10889692810107</v>
      </c>
      <c r="I125" s="72">
        <f>SUM(I124,I101,I85,I66,I46,I11)</f>
        <v>76.661181556207524</v>
      </c>
      <c r="K125" s="73" t="s">
        <v>24</v>
      </c>
      <c r="L125" s="72"/>
      <c r="M125" s="72">
        <f>SUM(M124,M101,M85,M66,M46,M11)</f>
        <v>267.73863475959848</v>
      </c>
      <c r="N125" s="72">
        <f>SUM(N124,N101,N85,N66,N46,N11)</f>
        <v>125.83715833701129</v>
      </c>
      <c r="P125" s="27" t="s">
        <v>24</v>
      </c>
      <c r="R125" s="1">
        <f>SUM(R124,R101,R85,R66,R46,R11)</f>
        <v>308.34957580081419</v>
      </c>
      <c r="S125" s="1">
        <f>SUM(S124,S101,S85,S66,S46,S11)</f>
        <v>144.92430062638266</v>
      </c>
      <c r="U125" s="27" t="s">
        <v>24</v>
      </c>
      <c r="W125" s="1">
        <f>SUM(W124,W101,W85,W66,W46,W11)</f>
        <v>346.66927704661538</v>
      </c>
      <c r="X125" s="1">
        <f>SUM(X124,X101,X85,X66,X46,X11)</f>
        <v>162.93456021190923</v>
      </c>
      <c r="Z125" s="27" t="s">
        <v>24</v>
      </c>
      <c r="AB125" s="1">
        <f>SUM(AB124,AB101,AB85,AB66,AB46,AB11)</f>
        <v>401.98496159066872</v>
      </c>
      <c r="AC125" s="1">
        <f>SUM(AC124,AC101,AC85,AC66,AC46,AC11)</f>
        <v>188.93293194761424</v>
      </c>
      <c r="AE125" s="27" t="s">
        <v>24</v>
      </c>
      <c r="AF125" s="1"/>
      <c r="AG125" s="21">
        <f>SUM(AG124,AG101,AG85,AG66,AG46,AG11)</f>
        <v>465.95065765895146</v>
      </c>
      <c r="AH125" s="21">
        <f>SUM(AH124,AH101,AH85,AH66,AH46,AH11)</f>
        <v>218.99680909970715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zoomScale="80" zoomScaleNormal="80" workbookViewId="0">
      <selection activeCell="G34" sqref="G34:G35"/>
    </sheetView>
  </sheetViews>
  <sheetFormatPr defaultColWidth="11.42578125" defaultRowHeight="15" x14ac:dyDescent="0.25"/>
  <cols>
    <col min="1" max="1" width="3.42578125" customWidth="1"/>
    <col min="2" max="2" width="14.7109375" customWidth="1"/>
    <col min="3" max="3" width="27.85546875" customWidth="1"/>
    <col min="4" max="4" width="28" customWidth="1"/>
    <col min="5" max="5" width="19.85546875" customWidth="1"/>
    <col min="6" max="6" width="21" customWidth="1"/>
    <col min="7" max="7" width="23.85546875" bestFit="1" customWidth="1"/>
    <col min="8" max="8" width="21.42578125" customWidth="1"/>
    <col min="9" max="9" width="24.42578125" bestFit="1" customWidth="1"/>
    <col min="10" max="10" width="23.85546875" bestFit="1" customWidth="1"/>
    <col min="11" max="11" width="15.42578125" customWidth="1"/>
    <col min="12" max="12" width="24.42578125" bestFit="1" customWidth="1"/>
    <col min="13" max="13" width="23.85546875" customWidth="1"/>
    <col min="14" max="14" width="14.7109375" customWidth="1"/>
    <col min="15" max="15" width="24.28515625" customWidth="1"/>
    <col min="16" max="16" width="24.140625" customWidth="1"/>
    <col min="17" max="17" width="18" customWidth="1"/>
    <col min="18" max="18" width="24.42578125" bestFit="1" customWidth="1"/>
    <col min="19" max="19" width="23.85546875" customWidth="1"/>
    <col min="20" max="20" width="16.42578125" customWidth="1"/>
    <col min="21" max="21" width="24.42578125" bestFit="1" customWidth="1"/>
    <col min="22" max="22" width="23.85546875" bestFit="1" customWidth="1"/>
    <col min="23" max="23" width="18.85546875" customWidth="1"/>
  </cols>
  <sheetData>
    <row r="1" spans="1:6" x14ac:dyDescent="0.25">
      <c r="A1" s="82"/>
      <c r="B1" s="82"/>
      <c r="C1" s="82"/>
      <c r="D1" s="82"/>
      <c r="E1" s="82"/>
      <c r="F1" s="82"/>
    </row>
    <row r="2" spans="1:6" x14ac:dyDescent="0.25">
      <c r="A2" s="82"/>
      <c r="B2" s="82"/>
      <c r="C2" s="82"/>
      <c r="D2" s="82"/>
      <c r="E2" s="82"/>
      <c r="F2" s="82"/>
    </row>
    <row r="3" spans="1:6" x14ac:dyDescent="0.25">
      <c r="A3" s="82"/>
      <c r="B3" s="82"/>
      <c r="C3" s="82"/>
      <c r="D3" s="82"/>
      <c r="E3" s="82"/>
      <c r="F3" s="82"/>
    </row>
    <row r="4" spans="1:6" x14ac:dyDescent="0.25">
      <c r="A4" s="82"/>
      <c r="B4" s="82"/>
      <c r="C4" s="82"/>
      <c r="D4" s="82"/>
      <c r="E4" s="82"/>
      <c r="F4" s="82"/>
    </row>
    <row r="5" spans="1:6" x14ac:dyDescent="0.25">
      <c r="A5" s="82"/>
      <c r="B5" s="82"/>
      <c r="C5" s="82"/>
      <c r="D5" s="82"/>
      <c r="E5" s="82"/>
      <c r="F5" s="82"/>
    </row>
    <row r="6" spans="1:6" x14ac:dyDescent="0.25">
      <c r="A6" s="82"/>
      <c r="B6" s="82"/>
      <c r="C6" s="82"/>
      <c r="D6" s="82"/>
      <c r="E6" s="82"/>
      <c r="F6" s="82"/>
    </row>
    <row r="7" spans="1:6" x14ac:dyDescent="0.25">
      <c r="A7" s="82"/>
      <c r="B7" s="82"/>
      <c r="C7" s="82"/>
      <c r="D7" s="82"/>
      <c r="E7" s="82"/>
      <c r="F7" s="82"/>
    </row>
    <row r="8" spans="1:6" x14ac:dyDescent="0.25">
      <c r="A8" s="82"/>
      <c r="B8" s="82"/>
      <c r="C8" s="82"/>
      <c r="D8" s="82"/>
      <c r="E8" s="82"/>
      <c r="F8" s="82"/>
    </row>
    <row r="9" spans="1:6" x14ac:dyDescent="0.25">
      <c r="A9" s="82"/>
      <c r="B9" s="82"/>
      <c r="C9" s="82"/>
      <c r="D9" s="82"/>
      <c r="E9" s="82"/>
      <c r="F9" s="82"/>
    </row>
    <row r="10" spans="1:6" x14ac:dyDescent="0.25">
      <c r="A10" s="82"/>
      <c r="B10" s="82"/>
      <c r="C10" s="82"/>
      <c r="D10" s="82"/>
      <c r="E10" s="82"/>
      <c r="F10" s="82"/>
    </row>
    <row r="11" spans="1:6" x14ac:dyDescent="0.25">
      <c r="A11" s="82"/>
      <c r="B11" s="82"/>
      <c r="C11" s="82"/>
      <c r="D11" s="82"/>
      <c r="E11" s="82"/>
      <c r="F11" s="82"/>
    </row>
    <row r="12" spans="1:6" x14ac:dyDescent="0.25">
      <c r="A12" s="82"/>
      <c r="B12" s="82"/>
      <c r="C12" s="82"/>
      <c r="D12" s="82"/>
      <c r="E12" s="82"/>
      <c r="F12" s="82"/>
    </row>
    <row r="13" spans="1:6" x14ac:dyDescent="0.25">
      <c r="A13" s="82"/>
      <c r="B13" s="82"/>
      <c r="C13" s="82"/>
      <c r="D13" s="82"/>
      <c r="E13" s="82"/>
      <c r="F13" s="82"/>
    </row>
    <row r="14" spans="1:6" x14ac:dyDescent="0.25">
      <c r="A14" s="82"/>
      <c r="B14" s="82"/>
      <c r="C14" s="82"/>
      <c r="D14" s="82"/>
      <c r="E14" s="82"/>
      <c r="F14" s="82"/>
    </row>
    <row r="15" spans="1:6" x14ac:dyDescent="0.25">
      <c r="A15" s="82"/>
      <c r="B15" s="82"/>
      <c r="C15" s="82"/>
      <c r="D15" s="82"/>
      <c r="E15" s="82"/>
      <c r="F15" s="82"/>
    </row>
    <row r="16" spans="1:6" x14ac:dyDescent="0.25">
      <c r="A16" s="82"/>
      <c r="B16" s="82"/>
      <c r="C16" s="82"/>
      <c r="D16" s="82"/>
      <c r="E16" s="82"/>
      <c r="F16" s="82"/>
    </row>
    <row r="17" spans="1:6" x14ac:dyDescent="0.25">
      <c r="A17" s="82"/>
      <c r="B17" s="82"/>
      <c r="C17" s="82"/>
      <c r="D17" s="82"/>
      <c r="E17" s="82"/>
      <c r="F17" s="82"/>
    </row>
    <row r="18" spans="1:6" x14ac:dyDescent="0.25">
      <c r="A18" s="82"/>
      <c r="B18" s="82"/>
      <c r="C18" s="82"/>
      <c r="D18" s="82"/>
      <c r="E18" s="82"/>
    </row>
    <row r="19" spans="1:6" x14ac:dyDescent="0.25">
      <c r="A19" s="82"/>
      <c r="B19" s="82"/>
      <c r="C19" s="82"/>
      <c r="D19" s="82"/>
      <c r="E19" s="82"/>
    </row>
    <row r="21" spans="1:6" ht="18" x14ac:dyDescent="0.35">
      <c r="B21" s="60" t="s">
        <v>326</v>
      </c>
      <c r="C21" s="60" t="s">
        <v>159</v>
      </c>
      <c r="D21" s="60" t="s">
        <v>325</v>
      </c>
      <c r="E21" s="60" t="s">
        <v>324</v>
      </c>
    </row>
    <row r="22" spans="1:6" x14ac:dyDescent="0.25">
      <c r="B22" s="79">
        <v>2013</v>
      </c>
      <c r="C22" s="78">
        <v>40964.442415039848</v>
      </c>
      <c r="D22" s="78">
        <v>19253.287935068729</v>
      </c>
      <c r="E22" s="78">
        <v>70582.553569961965</v>
      </c>
    </row>
    <row r="23" spans="1:6" x14ac:dyDescent="0.25">
      <c r="B23" s="53">
        <v>2014</v>
      </c>
      <c r="C23" s="90">
        <v>82036.401475825798</v>
      </c>
      <c r="D23" s="90">
        <v>38557.108693638125</v>
      </c>
      <c r="E23" s="90">
        <v>141350.36047087738</v>
      </c>
    </row>
    <row r="24" spans="1:6" x14ac:dyDescent="0.25">
      <c r="B24" s="79">
        <v>2015</v>
      </c>
      <c r="C24" s="78">
        <v>135613.96523752887</v>
      </c>
      <c r="D24" s="78">
        <v>63738.563661638582</v>
      </c>
      <c r="E24" s="78">
        <v>233665.57438356703</v>
      </c>
    </row>
    <row r="25" spans="1:6" x14ac:dyDescent="0.25">
      <c r="B25" s="53">
        <v>2016</v>
      </c>
      <c r="C25" s="90">
        <v>155783.78127721685</v>
      </c>
      <c r="D25" s="90">
        <v>73218.377200291914</v>
      </c>
      <c r="E25" s="90">
        <v>268418.57081627019</v>
      </c>
    </row>
    <row r="26" spans="1:6" x14ac:dyDescent="0.25">
      <c r="B26" s="79">
        <v>2017</v>
      </c>
      <c r="C26" s="78">
        <v>175212.29708167759</v>
      </c>
      <c r="D26" s="78">
        <v>82349.779628388453</v>
      </c>
      <c r="E26" s="78">
        <v>301894.29211767204</v>
      </c>
    </row>
    <row r="27" spans="1:6" x14ac:dyDescent="0.25">
      <c r="B27" s="53">
        <v>2018</v>
      </c>
      <c r="C27" s="90">
        <v>204101.78131746725</v>
      </c>
      <c r="D27" s="90">
        <v>95927.837219209585</v>
      </c>
      <c r="E27" s="90">
        <v>351671.45124562236</v>
      </c>
    </row>
    <row r="28" spans="1:6" ht="15.75" thickBot="1" x14ac:dyDescent="0.3">
      <c r="B28" s="133">
        <v>2019</v>
      </c>
      <c r="C28" s="134">
        <v>236122.98894210195</v>
      </c>
      <c r="D28" s="134">
        <v>110977.80480278791</v>
      </c>
      <c r="E28" s="134">
        <v>406844.63240702043</v>
      </c>
    </row>
    <row r="29" spans="1:6" ht="15.75" thickTop="1" x14ac:dyDescent="0.25">
      <c r="B29" s="28"/>
      <c r="C29" s="28"/>
      <c r="D29" s="28"/>
      <c r="E29" s="28"/>
    </row>
    <row r="30" spans="1:6" ht="18" x14ac:dyDescent="0.35">
      <c r="B30" s="60" t="s">
        <v>326</v>
      </c>
      <c r="C30" s="60" t="s">
        <v>331</v>
      </c>
      <c r="D30" s="60" t="s">
        <v>182</v>
      </c>
      <c r="E30" s="60" t="s">
        <v>323</v>
      </c>
    </row>
    <row r="31" spans="1:6" x14ac:dyDescent="0.25">
      <c r="B31" s="79">
        <v>2013</v>
      </c>
      <c r="C31" s="78">
        <v>17.886403273275935</v>
      </c>
      <c r="D31" s="78">
        <v>8.4066095384396906</v>
      </c>
      <c r="E31" s="78">
        <v>30.818630567919904</v>
      </c>
    </row>
    <row r="32" spans="1:6" x14ac:dyDescent="0.25">
      <c r="B32" s="53">
        <v>2014</v>
      </c>
      <c r="C32" s="90">
        <v>35.819751798849474</v>
      </c>
      <c r="D32" s="90">
        <v>16.835283345459253</v>
      </c>
      <c r="E32" s="90">
        <v>61.718148744453629</v>
      </c>
    </row>
    <row r="33" spans="2:6" x14ac:dyDescent="0.25">
      <c r="B33" s="79">
        <v>2015</v>
      </c>
      <c r="C33" s="78">
        <v>59.213452660981517</v>
      </c>
      <c r="D33" s="78">
        <v>27.830322750661317</v>
      </c>
      <c r="E33" s="78">
        <v>102.02596320392438</v>
      </c>
    </row>
    <row r="34" spans="2:6" x14ac:dyDescent="0.25">
      <c r="B34" s="53">
        <v>2016</v>
      </c>
      <c r="C34" s="90">
        <v>68.020248075855648</v>
      </c>
      <c r="D34" s="90">
        <v>31.969516595652152</v>
      </c>
      <c r="E34" s="90">
        <v>117.2002478396608</v>
      </c>
    </row>
    <row r="35" spans="2:6" x14ac:dyDescent="0.25">
      <c r="B35" s="79">
        <v>2017</v>
      </c>
      <c r="C35" s="78">
        <v>76.503367781452212</v>
      </c>
      <c r="D35" s="78">
        <v>35.956582857282527</v>
      </c>
      <c r="E35" s="78">
        <v>131.81683275479773</v>
      </c>
    </row>
    <row r="36" spans="2:6" x14ac:dyDescent="0.25">
      <c r="B36" s="53">
        <v>2018</v>
      </c>
      <c r="C36" s="90">
        <v>89.117452947385473</v>
      </c>
      <c r="D36" s="90">
        <v>41.885202885271163</v>
      </c>
      <c r="E36" s="90">
        <v>153.5511537774041</v>
      </c>
    </row>
    <row r="37" spans="2:6" ht="15.75" thickBot="1" x14ac:dyDescent="0.3">
      <c r="B37" s="133">
        <v>2019</v>
      </c>
      <c r="C37" s="134">
        <v>103.09895004842339</v>
      </c>
      <c r="D37" s="134">
        <v>48.456506522758993</v>
      </c>
      <c r="E37" s="134">
        <v>177.64155291243443</v>
      </c>
    </row>
    <row r="38" spans="2:6" ht="15.75" thickTop="1" x14ac:dyDescent="0.25"/>
    <row r="39" spans="2:6" ht="18" x14ac:dyDescent="0.35">
      <c r="B39" s="60" t="s">
        <v>330</v>
      </c>
      <c r="C39" s="60" t="s">
        <v>328</v>
      </c>
      <c r="D39" s="60" t="s">
        <v>329</v>
      </c>
      <c r="E39" s="60" t="s">
        <v>332</v>
      </c>
      <c r="F39" s="60" t="s">
        <v>333</v>
      </c>
    </row>
    <row r="40" spans="2:6" x14ac:dyDescent="0.25">
      <c r="B40" s="79" t="s">
        <v>327</v>
      </c>
      <c r="C40" s="78">
        <v>41071.95906078595</v>
      </c>
      <c r="D40" s="78">
        <v>19303.820758569396</v>
      </c>
      <c r="E40" s="78">
        <v>70767.806900915413</v>
      </c>
      <c r="F40" s="78">
        <v>100.26246334481201</v>
      </c>
    </row>
    <row r="41" spans="2:6" x14ac:dyDescent="0.25">
      <c r="B41" s="53" t="s">
        <v>337</v>
      </c>
      <c r="C41" s="90">
        <v>53577.563761703073</v>
      </c>
      <c r="D41" s="90">
        <v>25181.454968000457</v>
      </c>
      <c r="E41" s="90">
        <v>92315.213912689651</v>
      </c>
      <c r="F41" s="90">
        <v>65.309500170471452</v>
      </c>
    </row>
    <row r="42" spans="2:6" x14ac:dyDescent="0.25">
      <c r="B42" s="79" t="s">
        <v>338</v>
      </c>
      <c r="C42" s="78">
        <v>20169.816039687983</v>
      </c>
      <c r="D42" s="78">
        <v>9479.8135386533322</v>
      </c>
      <c r="E42" s="78">
        <v>34752.996432703163</v>
      </c>
      <c r="F42" s="78">
        <v>14.872963860587923</v>
      </c>
    </row>
    <row r="43" spans="2:6" x14ac:dyDescent="0.25">
      <c r="B43" s="53" t="s">
        <v>358</v>
      </c>
      <c r="C43" s="90">
        <v>19428.515804460738</v>
      </c>
      <c r="D43" s="90">
        <v>9131.4024280965386</v>
      </c>
      <c r="E43" s="90">
        <v>33475.721301401849</v>
      </c>
      <c r="F43" s="90">
        <v>12.471462462377728</v>
      </c>
    </row>
    <row r="44" spans="2:6" x14ac:dyDescent="0.25">
      <c r="B44" s="79" t="s">
        <v>372</v>
      </c>
      <c r="C44" s="78">
        <v>28889.484235789656</v>
      </c>
      <c r="D44" s="78">
        <v>13578.057590821132</v>
      </c>
      <c r="E44" s="78">
        <v>49777.159127950319</v>
      </c>
      <c r="F44" s="78">
        <v>16.488274348873141</v>
      </c>
    </row>
    <row r="45" spans="2:6" ht="15.75" thickBot="1" x14ac:dyDescent="0.3">
      <c r="B45" s="135" t="s">
        <v>371</v>
      </c>
      <c r="C45" s="136">
        <v>32021.207624634699</v>
      </c>
      <c r="D45" s="136">
        <v>15049.967583578327</v>
      </c>
      <c r="E45" s="136">
        <v>55173.181161398068</v>
      </c>
      <c r="F45" s="136">
        <v>15.68884280085131</v>
      </c>
    </row>
    <row r="46" spans="2:6" ht="15.75" thickTop="1" x14ac:dyDescent="0.25"/>
    <row r="51" spans="2:7" x14ac:dyDescent="0.25">
      <c r="B51" s="25"/>
      <c r="C51" s="25"/>
      <c r="D51" s="25"/>
      <c r="E51" s="25"/>
      <c r="F51" s="25"/>
      <c r="G51" s="25"/>
    </row>
    <row r="52" spans="2:7" x14ac:dyDescent="0.25">
      <c r="B52" s="23"/>
      <c r="C52" s="23"/>
      <c r="D52" s="23"/>
      <c r="E52" s="23"/>
      <c r="F52" s="23"/>
      <c r="G52" s="25"/>
    </row>
    <row r="53" spans="2:7" x14ac:dyDescent="0.25">
      <c r="B53" s="80"/>
      <c r="C53" s="80"/>
      <c r="D53" s="91"/>
      <c r="E53" s="80"/>
      <c r="F53" s="81"/>
      <c r="G53" s="25"/>
    </row>
    <row r="54" spans="2:7" x14ac:dyDescent="0.25">
      <c r="B54" s="80"/>
      <c r="C54" s="80"/>
      <c r="D54" s="91"/>
      <c r="E54" s="80"/>
      <c r="F54" s="81"/>
      <c r="G54" s="25"/>
    </row>
    <row r="55" spans="2:7" x14ac:dyDescent="0.25">
      <c r="B55" s="80"/>
      <c r="C55" s="80"/>
      <c r="D55" s="91"/>
      <c r="E55" s="80"/>
      <c r="F55" s="81"/>
      <c r="G55" s="25"/>
    </row>
    <row r="56" spans="2:7" x14ac:dyDescent="0.25">
      <c r="B56" s="80"/>
      <c r="C56" s="80"/>
      <c r="D56" s="91"/>
      <c r="E56" s="80"/>
      <c r="F56" s="81"/>
      <c r="G56" s="25"/>
    </row>
    <row r="57" spans="2:7" x14ac:dyDescent="0.25">
      <c r="B57" s="80"/>
      <c r="C57" s="80"/>
      <c r="D57" s="91"/>
      <c r="E57" s="80"/>
      <c r="F57" s="81"/>
      <c r="G57" s="25"/>
    </row>
    <row r="58" spans="2:7" x14ac:dyDescent="0.25">
      <c r="B58" s="80"/>
      <c r="C58" s="80"/>
      <c r="D58" s="91"/>
      <c r="E58" s="80"/>
      <c r="F58" s="81"/>
      <c r="G58" s="25"/>
    </row>
    <row r="59" spans="2:7" x14ac:dyDescent="0.25">
      <c r="B59" s="81"/>
      <c r="C59" s="81"/>
      <c r="D59" s="91"/>
      <c r="E59" s="81"/>
      <c r="F59" s="80"/>
      <c r="G59" s="25"/>
    </row>
    <row r="60" spans="2:7" x14ac:dyDescent="0.25">
      <c r="B60" s="81"/>
      <c r="C60" s="81"/>
      <c r="D60" s="91"/>
      <c r="E60" s="81"/>
      <c r="F60" s="80"/>
      <c r="G60" s="25"/>
    </row>
    <row r="61" spans="2:7" x14ac:dyDescent="0.25">
      <c r="B61" s="81"/>
      <c r="C61" s="81"/>
      <c r="D61" s="91"/>
      <c r="E61" s="81"/>
      <c r="F61" s="80"/>
      <c r="G61" s="25"/>
    </row>
    <row r="62" spans="2:7" x14ac:dyDescent="0.25">
      <c r="B62" s="81"/>
      <c r="C62" s="81"/>
      <c r="D62" s="91"/>
      <c r="E62" s="81"/>
      <c r="F62" s="80"/>
      <c r="G62" s="25"/>
    </row>
    <row r="63" spans="2:7" x14ac:dyDescent="0.25">
      <c r="B63" s="81"/>
      <c r="C63" s="81"/>
      <c r="D63" s="91"/>
      <c r="E63" s="81"/>
      <c r="F63" s="80"/>
      <c r="G63" s="25"/>
    </row>
    <row r="64" spans="2:7" x14ac:dyDescent="0.25">
      <c r="B64" s="81"/>
      <c r="C64" s="81"/>
      <c r="D64" s="91"/>
      <c r="E64" s="81"/>
      <c r="F64" s="80"/>
      <c r="G64" s="25"/>
    </row>
    <row r="65" spans="2:7" x14ac:dyDescent="0.25">
      <c r="B65" s="81"/>
      <c r="C65" s="81"/>
      <c r="D65" s="91"/>
      <c r="E65" s="81"/>
      <c r="F65" s="80"/>
      <c r="G65" s="25"/>
    </row>
    <row r="66" spans="2:7" x14ac:dyDescent="0.25">
      <c r="B66" s="81"/>
      <c r="C66" s="81"/>
      <c r="D66" s="91"/>
      <c r="E66" s="81"/>
      <c r="F66" s="80"/>
      <c r="G66" s="25"/>
    </row>
    <row r="67" spans="2:7" x14ac:dyDescent="0.25">
      <c r="B67" s="81"/>
      <c r="C67" s="81"/>
      <c r="D67" s="91"/>
      <c r="E67" s="81"/>
      <c r="F67" s="80"/>
      <c r="G67" s="25"/>
    </row>
    <row r="68" spans="2:7" x14ac:dyDescent="0.25">
      <c r="B68" s="25"/>
      <c r="C68" s="25"/>
      <c r="D68" s="25"/>
      <c r="E68" s="25"/>
      <c r="F68" s="25"/>
      <c r="G68" s="25"/>
    </row>
    <row r="69" spans="2:7" x14ac:dyDescent="0.25">
      <c r="B69" s="25"/>
      <c r="C69" s="25"/>
      <c r="D69" s="25"/>
      <c r="E69" s="25"/>
      <c r="F69" s="25"/>
      <c r="G69" s="25"/>
    </row>
    <row r="70" spans="2:7" x14ac:dyDescent="0.25">
      <c r="B70" s="25"/>
      <c r="C70" s="25"/>
      <c r="D70" s="25"/>
      <c r="E70" s="25"/>
      <c r="F70" s="25"/>
      <c r="G70" s="2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Datos Monitoreo 2019</vt:lpstr>
      <vt:lpstr>info</vt:lpstr>
      <vt:lpstr>Calculos_116_parcelas</vt:lpstr>
      <vt:lpstr>Calc Var Estr</vt:lpstr>
      <vt:lpstr>Cuadro Comparativo</vt:lpstr>
      <vt:lpstr>Tablas Comp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PusSeca</cp:lastModifiedBy>
  <dcterms:created xsi:type="dcterms:W3CDTF">2012-11-22T14:37:29Z</dcterms:created>
  <dcterms:modified xsi:type="dcterms:W3CDTF">2019-12-03T19:02:01Z</dcterms:modified>
</cp:coreProperties>
</file>